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lgl.sharepoint.com/sites/NFWDStockAssessment/Shared Documents/410 Management/Chinook esc goal review/"/>
    </mc:Choice>
  </mc:AlternateContent>
  <xr:revisionPtr revIDLastSave="2" documentId="8_{CED823E9-429A-4142-AA15-A692B3166682}" xr6:coauthVersionLast="47" xr6:coauthVersionMax="47" xr10:uidLastSave="{C01A170C-EDF7-4061-AD8B-FCCF41CBEDD7}"/>
  <bookViews>
    <workbookView xWindow="-110" yWindow="-110" windowWidth="38620" windowHeight="21100" tabRatio="732" activeTab="1" xr2:uid="{00000000-000D-0000-FFFF-FFFF00000000}"/>
  </bookViews>
  <sheets>
    <sheet name="Stock Charts" sheetId="42" r:id="rId1"/>
    <sheet name="ReturnData" sheetId="11" r:id="rId2"/>
    <sheet name="S_R_Upper Nass" sheetId="32" r:id="rId3"/>
    <sheet name="S_R Port_Obs_LowerNass" sheetId="35" r:id="rId4"/>
    <sheet name="S_R NassArea_Treaty" sheetId="36" r:id="rId5"/>
    <sheet name="Data-Nisga'a catch (May25)" sheetId="41" r:id="rId6"/>
    <sheet name="Data-A6-Chin (May25)" sheetId="39" r:id="rId7"/>
    <sheet name="FWBIO24 (DEC24)" sheetId="50" r:id="rId8"/>
    <sheet name="Other Charts" sheetId="44" r:id="rId9"/>
    <sheet name="FWBIO23 (Feb24)" sheetId="49" r:id="rId10"/>
    <sheet name="FWBIO22 (NOV22)" sheetId="48" r:id="rId11"/>
    <sheet name="FWBIO21 (NOV21)" sheetId="47" r:id="rId12"/>
    <sheet name="FWBIO20 (Feb21)" sheetId="46" r:id="rId13"/>
    <sheet name="FWBIO20 (old)" sheetId="45" r:id="rId14"/>
    <sheet name="FWBIO19" sheetId="43" r:id="rId15"/>
    <sheet name="Data-Esc (coastal)" sheetId="40" r:id="rId16"/>
    <sheet name="Recruit Chart" sheetId="26" r:id="rId17"/>
  </sheets>
  <definedNames>
    <definedName name="\a" localSheetId="6">#REF!</definedName>
    <definedName name="\a" localSheetId="4">#REF!</definedName>
    <definedName name="\a" localSheetId="3">#REF!</definedName>
    <definedName name="\a">#REF!</definedName>
    <definedName name="\b" localSheetId="4">#REF!</definedName>
    <definedName name="\b" localSheetId="3">#REF!</definedName>
    <definedName name="\b">#REF!</definedName>
    <definedName name="\m" localSheetId="4">#REF!</definedName>
    <definedName name="\m" localSheetId="3">#REF!</definedName>
    <definedName name="\m">#REF!</definedName>
    <definedName name="\p" localSheetId="4">#REF!</definedName>
    <definedName name="\p" localSheetId="3">#REF!</definedName>
    <definedName name="\p">#REF!</definedName>
    <definedName name="\r" localSheetId="4">#REF!</definedName>
    <definedName name="\r" localSheetId="3">#REF!</definedName>
    <definedName name="\r">#REF!</definedName>
    <definedName name="_____________MES1">#REF!</definedName>
    <definedName name="_____________MES2">#REF!</definedName>
    <definedName name="_____________MES3">#REF!</definedName>
    <definedName name="____________MES1">#REF!</definedName>
    <definedName name="____________MES2">#REF!</definedName>
    <definedName name="____________MES3">#REF!</definedName>
    <definedName name="___________MES1">#REF!</definedName>
    <definedName name="___________MES2">#REF!</definedName>
    <definedName name="___________MES3">#REF!</definedName>
    <definedName name="__________MES1">#REF!</definedName>
    <definedName name="__________MES2">#REF!</definedName>
    <definedName name="__________MES3">#REF!</definedName>
    <definedName name="_________MES1">#REF!</definedName>
    <definedName name="_________MES2">#REF!</definedName>
    <definedName name="_________MES3">#REF!</definedName>
    <definedName name="________MES1">#REF!</definedName>
    <definedName name="________MES2">#REF!</definedName>
    <definedName name="________MES3">#REF!</definedName>
    <definedName name="_______MES1">#REF!</definedName>
    <definedName name="_______MES2">#REF!</definedName>
    <definedName name="_______MES3">#REF!</definedName>
    <definedName name="______MES1">#REF!</definedName>
    <definedName name="______MES2">#REF!</definedName>
    <definedName name="______MES3">#REF!</definedName>
    <definedName name="_____MES1">#REF!</definedName>
    <definedName name="_____MES2">#REF!</definedName>
    <definedName name="_____MES3">#REF!</definedName>
    <definedName name="____MES1">#REF!</definedName>
    <definedName name="____MES2">#REF!</definedName>
    <definedName name="____MES3">#REF!</definedName>
    <definedName name="___MES1">#REF!</definedName>
    <definedName name="___MES2">#REF!</definedName>
    <definedName name="___MES3">#REF!</definedName>
    <definedName name="__MES1" localSheetId="4">#REF!</definedName>
    <definedName name="__MES1" localSheetId="3">#REF!</definedName>
    <definedName name="__MES1">#REF!</definedName>
    <definedName name="__MES2" localSheetId="4">#REF!</definedName>
    <definedName name="__MES2" localSheetId="3">#REF!</definedName>
    <definedName name="__MES2">#REF!</definedName>
    <definedName name="__MES3" localSheetId="4">#REF!</definedName>
    <definedName name="__MES3" localSheetId="3">#REF!</definedName>
    <definedName name="__MES3">#REF!</definedName>
    <definedName name="_1" localSheetId="4">#REF!</definedName>
    <definedName name="_1" localSheetId="3">#REF!</definedName>
    <definedName name="_1">#REF!</definedName>
    <definedName name="_2" localSheetId="4">#REF!</definedName>
    <definedName name="_2" localSheetId="3">#REF!</definedName>
    <definedName name="_2">#REF!</definedName>
    <definedName name="_3" localSheetId="4">#REF!</definedName>
    <definedName name="_3" localSheetId="3">#REF!</definedName>
    <definedName name="_3">#REF!</definedName>
    <definedName name="_4" localSheetId="4">#REF!</definedName>
    <definedName name="_4" localSheetId="3">#REF!</definedName>
    <definedName name="_4">#REF!</definedName>
    <definedName name="_5" localSheetId="4">#REF!</definedName>
    <definedName name="_5" localSheetId="3">#REF!</definedName>
    <definedName name="_5">#REF!</definedName>
    <definedName name="_6" localSheetId="4">#REF!</definedName>
    <definedName name="_6" localSheetId="3">#REF!</definedName>
    <definedName name="_6">#REF!</definedName>
    <definedName name="_Fill" localSheetId="4" hidden="1">#REF!</definedName>
    <definedName name="_Fill" localSheetId="3" hidden="1">#REF!</definedName>
    <definedName name="_Fill" hidden="1">#REF!</definedName>
    <definedName name="_Key1" hidden="1">#REF!</definedName>
    <definedName name="_Key2" hidden="1">#REF!</definedName>
    <definedName name="_MES1" localSheetId="6">#REF!</definedName>
    <definedName name="_MES1" localSheetId="4">#REF!</definedName>
    <definedName name="_MES1" localSheetId="3">#REF!</definedName>
    <definedName name="_MES1" localSheetId="0">#REF!</definedName>
    <definedName name="_MES1">#REF!</definedName>
    <definedName name="_MES2" localSheetId="6">#REF!</definedName>
    <definedName name="_MES2" localSheetId="4">#REF!</definedName>
    <definedName name="_MES2" localSheetId="3">#REF!</definedName>
    <definedName name="_MES2" localSheetId="0">#REF!</definedName>
    <definedName name="_MES2">#REF!</definedName>
    <definedName name="_MES3" localSheetId="4">#REF!</definedName>
    <definedName name="_MES3" localSheetId="3">#REF!</definedName>
    <definedName name="_MES3" localSheetId="0">#REF!</definedName>
    <definedName name="_MES3">#REF!</definedName>
    <definedName name="_Order1" hidden="1">255</definedName>
    <definedName name="_Order2" hidden="1">255</definedName>
    <definedName name="_Sort" hidden="1">#REF!</definedName>
    <definedName name="a" localSheetId="6">#REF!</definedName>
    <definedName name="a" localSheetId="4">#REF!</definedName>
    <definedName name="a" localSheetId="3">#REF!</definedName>
    <definedName name="a" localSheetId="0">#REF!</definedName>
    <definedName name="a">#REF!</definedName>
    <definedName name="aa" localSheetId="6">#REF!</definedName>
    <definedName name="aa" localSheetId="4">#REF!</definedName>
    <definedName name="aa" localSheetId="3">#REF!</definedName>
    <definedName name="aa" localSheetId="0">#REF!</definedName>
    <definedName name="aa">#REF!</definedName>
    <definedName name="aaa" localSheetId="6">#REF!</definedName>
    <definedName name="aaa" localSheetId="4">#REF!</definedName>
    <definedName name="aaa" localSheetId="3">#REF!</definedName>
    <definedName name="aaa" localSheetId="0">#REF!</definedName>
    <definedName name="aaa">#REF!</definedName>
    <definedName name="aaaa" localSheetId="4">#REF!</definedName>
    <definedName name="aaaa" localSheetId="3">#REF!</definedName>
    <definedName name="aaaa">#REF!</definedName>
    <definedName name="ALLLENGTHS">#REF!</definedName>
    <definedName name="APR" localSheetId="6">#REF!</definedName>
    <definedName name="APR" localSheetId="4">#REF!</definedName>
    <definedName name="APR" localSheetId="3">#REF!</definedName>
    <definedName name="APR" localSheetId="0">#REF!</definedName>
    <definedName name="APR">#REF!</definedName>
    <definedName name="AUG" localSheetId="6">#REF!</definedName>
    <definedName name="AUG" localSheetId="4">#REF!</definedName>
    <definedName name="AUG" localSheetId="3">#REF!</definedName>
    <definedName name="AUG" localSheetId="0">#REF!</definedName>
    <definedName name="AUG">#REF!</definedName>
    <definedName name="Bin">#REF!</definedName>
    <definedName name="binno">#REF!</definedName>
    <definedName name="CAPLENGTHS">#REF!</definedName>
    <definedName name="Capture" localSheetId="6">#REF!</definedName>
    <definedName name="Capture" localSheetId="15">#REF!</definedName>
    <definedName name="Capture" localSheetId="5">#REF!</definedName>
    <definedName name="Capture" localSheetId="0">#REF!</definedName>
    <definedName name="Capture">#REF!</definedName>
    <definedName name="CBWorkbookPriority" localSheetId="6" hidden="1">-1753701523</definedName>
    <definedName name="CBWorkbookPriority" localSheetId="15" hidden="1">-1753701523</definedName>
    <definedName name="CBWorkbookPriority" localSheetId="5" hidden="1">-1753701523</definedName>
    <definedName name="CBWorkbookPriority" hidden="1">-583066283</definedName>
    <definedName name="CHINOOK_CATCHES_BY_WEEK_IN_BELLA_COOLA_RIVER_INDIAN_FOOD_FISHERY" localSheetId="6">#REF!</definedName>
    <definedName name="CHINOOK_CATCHES_BY_WEEK_IN_BELLA_COOLA_RIVER_INDIAN_FOOD_FISHERY" localSheetId="4">#REF!</definedName>
    <definedName name="CHINOOK_CATCHES_BY_WEEK_IN_BELLA_COOLA_RIVER_INDIAN_FOOD_FISHERY" localSheetId="3">#REF!</definedName>
    <definedName name="CHINOOK_CATCHES_BY_WEEK_IN_BELLA_COOLA_RIVER_INDIAN_FOOD_FISHERY" localSheetId="0">#REF!</definedName>
    <definedName name="CHINOOK_CATCHES_BY_WEEK_IN_BELLA_COOLA_RIVER_INDIAN_FOOD_FISHERY">#REF!</definedName>
    <definedName name="Cum_Capture">#REF!</definedName>
    <definedName name="Cum_Mark">#REF!</definedName>
    <definedName name="Cum_Recapture">#REF!</definedName>
    <definedName name="Cum_Sample_1">#REF!</definedName>
    <definedName name="Cum_Sample_2">#REF!</definedName>
    <definedName name="d" localSheetId="6">#REF!</definedName>
    <definedName name="d" localSheetId="4">#REF!</definedName>
    <definedName name="d" localSheetId="3">#REF!</definedName>
    <definedName name="d">#REF!</definedName>
    <definedName name="Data">#REF!</definedName>
    <definedName name="Data1">#REF!</definedName>
    <definedName name="dataALL">#REF!</definedName>
    <definedName name="_xlnm.Database" localSheetId="6">#REF!</definedName>
    <definedName name="_xlnm.Database">#REF!</definedName>
    <definedName name="DatabaseName" localSheetId="6">#REF!</definedName>
    <definedName name="DatabaseName" localSheetId="4">#REF!</definedName>
    <definedName name="DatabaseName" localSheetId="3">#REF!</definedName>
    <definedName name="DatabaseName" localSheetId="0">#REF!</definedName>
    <definedName name="DatabaseName">#REF!</definedName>
    <definedName name="DataList">#REF!</definedName>
    <definedName name="dataSample_1">#REF!</definedName>
    <definedName name="dataSample_2">#REF!</definedName>
    <definedName name="Date_wk">#REF!</definedName>
    <definedName name="f">#REF!</definedName>
    <definedName name="FISHERY">#N/A</definedName>
    <definedName name="FisherybyYear_SO" localSheetId="6">#REF!</definedName>
    <definedName name="FisherybyYear_SO" localSheetId="4">#REF!</definedName>
    <definedName name="FisherybyYear_SO" localSheetId="3">#REF!</definedName>
    <definedName name="FisherybyYear_SO" localSheetId="0">#REF!</definedName>
    <definedName name="FisherybyYear_SO">#REF!</definedName>
    <definedName name="garb" localSheetId="6">#REF!</definedName>
    <definedName name="garb" localSheetId="4">#REF!</definedName>
    <definedName name="garb" localSheetId="3">#REF!</definedName>
    <definedName name="garb" localSheetId="0">#REF!</definedName>
    <definedName name="garb">#REF!</definedName>
    <definedName name="GroupByClause" localSheetId="4">#REF!</definedName>
    <definedName name="GroupByClause" localSheetId="3">#REF!</definedName>
    <definedName name="GroupByClause">#REF!</definedName>
    <definedName name="Header" localSheetId="4">#REF!</definedName>
    <definedName name="Header" localSheetId="3">#REF!</definedName>
    <definedName name="Header">#REF!</definedName>
    <definedName name="INT" localSheetId="6">#REF!</definedName>
    <definedName name="INT" localSheetId="4">#REF!</definedName>
    <definedName name="INT" localSheetId="3">#REF!</definedName>
    <definedName name="INT">#REF!</definedName>
    <definedName name="INT_CSV" localSheetId="4">#REF!</definedName>
    <definedName name="INT_CSV" localSheetId="3">#REF!</definedName>
    <definedName name="INT_CSV">#REF!</definedName>
    <definedName name="JUL" localSheetId="4">#REF!</definedName>
    <definedName name="JUL" localSheetId="3">#REF!</definedName>
    <definedName name="JUL">#REF!</definedName>
    <definedName name="JUN" localSheetId="4">#REF!</definedName>
    <definedName name="JUN" localSheetId="3">#REF!</definedName>
    <definedName name="JUN">#REF!</definedName>
    <definedName name="junk" localSheetId="4">#REF!</definedName>
    <definedName name="junk" localSheetId="3">#REF!</definedName>
    <definedName name="junk">#REF!</definedName>
    <definedName name="junk2" localSheetId="4">#REF!</definedName>
    <definedName name="junk2" localSheetId="3">#REF!</definedName>
    <definedName name="junk2">#REF!</definedName>
    <definedName name="junk3" localSheetId="4">#REF!</definedName>
    <definedName name="junk3" localSheetId="3">#REF!</definedName>
    <definedName name="junk3">#REF!</definedName>
    <definedName name="junk4" localSheetId="4">#REF!</definedName>
    <definedName name="junk4" localSheetId="3">#REF!</definedName>
    <definedName name="junk4">#REF!</definedName>
    <definedName name="M">#N/A</definedName>
    <definedName name="Mark" localSheetId="6">#REF!</definedName>
    <definedName name="Mark" localSheetId="15">#REF!</definedName>
    <definedName name="Mark" localSheetId="5">#REF!</definedName>
    <definedName name="Mark" localSheetId="0">#REF!</definedName>
    <definedName name="Mark">#REF!</definedName>
    <definedName name="MARKLENGTHS">#REF!</definedName>
    <definedName name="MAY" localSheetId="6">#REF!</definedName>
    <definedName name="MAY" localSheetId="4">#REF!</definedName>
    <definedName name="MAY" localSheetId="3">#REF!</definedName>
    <definedName name="MAY" localSheetId="0">#REF!</definedName>
    <definedName name="MAY">#REF!</definedName>
    <definedName name="NOV" localSheetId="4">#REF!</definedName>
    <definedName name="NOV" localSheetId="3">#REF!</definedName>
    <definedName name="NOV" localSheetId="0">#REF!</definedName>
    <definedName name="NOV">#REF!</definedName>
    <definedName name="NSPORT" localSheetId="4">#REF!</definedName>
    <definedName name="NSPORT" localSheetId="3">#REF!</definedName>
    <definedName name="NSPORT">#REF!</definedName>
    <definedName name="OCT" localSheetId="4">#REF!</definedName>
    <definedName name="OCT" localSheetId="3">#REF!</definedName>
    <definedName name="OCT">#REF!</definedName>
    <definedName name="OrderByClause" localSheetId="4">#REF!</definedName>
    <definedName name="OrderByClause" localSheetId="3">#REF!</definedName>
    <definedName name="OrderByClause">#REF!</definedName>
    <definedName name="P" localSheetId="4">#REF!</definedName>
    <definedName name="P" localSheetId="3">#REF!</definedName>
    <definedName name="P">#REF!</definedName>
    <definedName name="PivotData">"AlexPivot!R8C1:B48"</definedName>
    <definedName name="_xlnm.Print_Area" localSheetId="6">'Data-A6-Chin (May25)'!$A$1:$AL$36</definedName>
    <definedName name="_xlnm.Print_Area" localSheetId="15">'Data-Esc (coastal)'!$A$1:$O$47</definedName>
    <definedName name="_xlnm.Print_Area" localSheetId="1">ReturnData!$A$2:$AV$58</definedName>
    <definedName name="_xlnm.Print_Area" localSheetId="0">'Stock Charts'!#REF!</definedName>
    <definedName name="_xlnm.Print_Area">#REF!</definedName>
    <definedName name="PRINT_AREA_MI">#REF!</definedName>
    <definedName name="_xlnm.Print_Titles">#REF!</definedName>
    <definedName name="PRINT_TITLES_MI">#REF!</definedName>
    <definedName name="qrrryctinvisual" localSheetId="6">#REF!</definedName>
    <definedName name="qrrryctinvisual" localSheetId="4">#REF!</definedName>
    <definedName name="qrrryctinvisual" localSheetId="3">#REF!</definedName>
    <definedName name="qrrryctinvisual" localSheetId="0">#REF!</definedName>
    <definedName name="qrrryctinvisual">#REF!</definedName>
    <definedName name="qryCtInVisual" localSheetId="6">#REF!</definedName>
    <definedName name="qryCtInVisual" localSheetId="4">#REF!</definedName>
    <definedName name="qryCtInVisual" localSheetId="3">#REF!</definedName>
    <definedName name="qryCtInVisual" localSheetId="0">#REF!</definedName>
    <definedName name="qryCtInVisual">#REF!</definedName>
    <definedName name="Query1" localSheetId="4">#REF!</definedName>
    <definedName name="Query1" localSheetId="3">#REF!</definedName>
    <definedName name="Query1" localSheetId="0">#REF!</definedName>
    <definedName name="Query1">#REF!</definedName>
    <definedName name="RECAPLENGTHS">#REF!</definedName>
    <definedName name="Recapture" localSheetId="6">#REF!</definedName>
    <definedName name="Recapture" localSheetId="15">#REF!</definedName>
    <definedName name="Recapture" localSheetId="5">#REF!</definedName>
    <definedName name="Recapture" localSheetId="0">#REF!</definedName>
    <definedName name="Recapture">#REF!</definedName>
    <definedName name="ReplicateLowerRightX" localSheetId="6">#REF!</definedName>
    <definedName name="ReplicateLowerRightX" localSheetId="4">#REF!</definedName>
    <definedName name="ReplicateLowerRightX" localSheetId="3">#REF!</definedName>
    <definedName name="ReplicateLowerRightX" localSheetId="0">#REF!</definedName>
    <definedName name="ReplicateLowerRightX">#REF!</definedName>
    <definedName name="ReplicateLowerRightY" localSheetId="4">#REF!</definedName>
    <definedName name="ReplicateLowerRightY" localSheetId="3">#REF!</definedName>
    <definedName name="ReplicateLowerRightY" localSheetId="0">#REF!</definedName>
    <definedName name="ReplicateLowerRightY">#REF!</definedName>
    <definedName name="ReplicateUpperLeftX" localSheetId="4">#REF!</definedName>
    <definedName name="ReplicateUpperLeftX" localSheetId="3">#REF!</definedName>
    <definedName name="ReplicateUpperLeftX">#REF!</definedName>
    <definedName name="ReplicateUpperLeftY" localSheetId="4">#REF!</definedName>
    <definedName name="ReplicateUpperLeftY" localSheetId="3">#REF!</definedName>
    <definedName name="ReplicateUpperLeftY">#REF!</definedName>
    <definedName name="ResultSet">"AlexData!$A$14:$AN$1657"</definedName>
    <definedName name="Sample_1" localSheetId="6">#REF!</definedName>
    <definedName name="Sample_1" localSheetId="15">#REF!</definedName>
    <definedName name="Sample_1" localSheetId="5">#REF!</definedName>
    <definedName name="Sample_1" localSheetId="0">#REF!</definedName>
    <definedName name="Sample_1">#REF!</definedName>
    <definedName name="Sample_2" localSheetId="6">#REF!</definedName>
    <definedName name="Sample_2" localSheetId="15">#REF!</definedName>
    <definedName name="Sample_2" localSheetId="5">#REF!</definedName>
    <definedName name="Sample_2" localSheetId="0">#REF!</definedName>
    <definedName name="Sample_2">#REF!</definedName>
    <definedName name="SCN" localSheetId="6">#REF!</definedName>
    <definedName name="SCN" localSheetId="4">#REF!</definedName>
    <definedName name="SCN" localSheetId="3">#REF!</definedName>
    <definedName name="SCN" localSheetId="0">#REF!</definedName>
    <definedName name="SCN">#REF!</definedName>
    <definedName name="SelectClause" localSheetId="4">#REF!</definedName>
    <definedName name="SelectClause" localSheetId="3">#REF!</definedName>
    <definedName name="SelectClause">#REF!</definedName>
    <definedName name="SEP" localSheetId="6">#REF!</definedName>
    <definedName name="SEP" localSheetId="4">#REF!</definedName>
    <definedName name="SEP" localSheetId="3">#REF!</definedName>
    <definedName name="SEP">#REF!</definedName>
    <definedName name="stdatabase">#REF!</definedName>
    <definedName name="STOCK">#N/A</definedName>
    <definedName name="StockbyYear_SO" localSheetId="6">#REF!</definedName>
    <definedName name="StockbyYear_SO" localSheetId="4">#REF!</definedName>
    <definedName name="StockbyYear_SO" localSheetId="3">#REF!</definedName>
    <definedName name="StockbyYear_SO" localSheetId="0">#REF!</definedName>
    <definedName name="StockbyYear_SO">#REF!</definedName>
    <definedName name="SUM_HARVES">#N/A</definedName>
    <definedName name="T" localSheetId="6">#REF!</definedName>
    <definedName name="t" localSheetId="4">#REF!</definedName>
    <definedName name="t" localSheetId="3">#REF!</definedName>
    <definedName name="t" localSheetId="0">#REF!</definedName>
    <definedName name="t">#REF!</definedName>
    <definedName name="Table1" localSheetId="6">#REF!</definedName>
    <definedName name="Table1" localSheetId="4">#REF!</definedName>
    <definedName name="Table1" localSheetId="3">#REF!</definedName>
    <definedName name="Table1" localSheetId="0">#REF!</definedName>
    <definedName name="Table1">#REF!</definedName>
    <definedName name="Table2" localSheetId="4">#REF!</definedName>
    <definedName name="Table2" localSheetId="3">#REF!</definedName>
    <definedName name="Table2">#REF!</definedName>
    <definedName name="Table3" localSheetId="4">#REF!</definedName>
    <definedName name="Table3" localSheetId="3">#REF!</definedName>
    <definedName name="Table3">#REF!</definedName>
    <definedName name="Table4" localSheetId="4">#REF!</definedName>
    <definedName name="Table4" localSheetId="3">#REF!</definedName>
    <definedName name="Table4">#REF!</definedName>
    <definedName name="Table5" localSheetId="4">#REF!</definedName>
    <definedName name="Table5" localSheetId="3">#REF!</definedName>
    <definedName name="Table5">#REF!</definedName>
    <definedName name="Table5_Nisgaa" localSheetId="4">#REF!</definedName>
    <definedName name="Table5_Nisgaa" localSheetId="3">#REF!</definedName>
    <definedName name="Table5_Nisgaa">#REF!</definedName>
    <definedName name="Table5_NonNisgaa" localSheetId="4">#REF!</definedName>
    <definedName name="Table5_NonNisgaa" localSheetId="3">#REF!</definedName>
    <definedName name="Table5_NonNisgaa">#REF!</definedName>
    <definedName name="TableName" localSheetId="4">#REF!</definedName>
    <definedName name="TableName" localSheetId="3">#REF!</definedName>
    <definedName name="TableName">#REF!</definedName>
    <definedName name="tblexport_structure_" localSheetId="4">#REF!</definedName>
    <definedName name="tblexport_structure_" localSheetId="3">#REF!</definedName>
    <definedName name="tblexport_structure_">#REF!</definedName>
    <definedName name="test">#REF!</definedName>
    <definedName name="tval">#REF!</definedName>
    <definedName name="UserName" localSheetId="4">#REF!</definedName>
    <definedName name="UserName" localSheetId="3">#REF!</definedName>
    <definedName name="UserName">#REF!</definedName>
    <definedName name="ViewName" localSheetId="4">#REF!</definedName>
    <definedName name="ViewName" localSheetId="3">#REF!</definedName>
    <definedName name="ViewName">#REF!</definedName>
    <definedName name="Wetest" localSheetId="4">#REF!</definedName>
    <definedName name="Wetest" localSheetId="3">#REF!</definedName>
    <definedName name="Wetest">#REF!</definedName>
    <definedName name="WhereClause" localSheetId="4">#REF!</definedName>
    <definedName name="WhereClause" localSheetId="3">#REF!</definedName>
    <definedName name="WhereClause">#REF!</definedName>
    <definedName name="wrn.DFOGNHD." localSheetId="0" hidden="1">{#N/A,#N/A,FALSE,"GN940615"}</definedName>
    <definedName name="wrn.DFOGNHD." hidden="1">{#N/A,#N/A,FALSE,"GN940615"}</definedName>
    <definedName name="x" localSheetId="4">#REF!</definedName>
    <definedName name="x" localSheetId="3">#REF!</definedName>
    <definedName name="x" localSheetId="0">#REF!</definedName>
    <definedName name="x">#REF!</definedName>
  </definedNames>
  <calcPr calcId="191029"/>
  <pivotCaches>
    <pivotCache cacheId="0" r:id="rId18"/>
    <pivotCache cacheId="1" r:id="rId19"/>
    <pivotCache cacheId="2" r:id="rId20"/>
    <pivotCache cacheId="3" r:id="rId21"/>
    <pivotCache cacheId="4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R46" i="11" l="1"/>
  <c r="DR47" i="11" s="1"/>
  <c r="DR48" i="11" s="1"/>
  <c r="BD53" i="11"/>
  <c r="Y39" i="11" l="1"/>
  <c r="U53" i="42" l="1"/>
  <c r="V53" i="42"/>
  <c r="A50" i="42"/>
  <c r="A51" i="42"/>
  <c r="G51" i="42" s="1"/>
  <c r="A52" i="42"/>
  <c r="B62" i="35"/>
  <c r="V32" i="36"/>
  <c r="V33" i="36"/>
  <c r="V29" i="36"/>
  <c r="V30" i="36"/>
  <c r="V31" i="36"/>
  <c r="V30" i="35"/>
  <c r="V31" i="35"/>
  <c r="V32" i="35"/>
  <c r="V33" i="35"/>
  <c r="V34" i="35"/>
  <c r="B56" i="32"/>
  <c r="B57" i="32" s="1"/>
  <c r="B44" i="32"/>
  <c r="DH43" i="11" l="1"/>
  <c r="DH44" i="11"/>
  <c r="DH45" i="11"/>
  <c r="DH46" i="11"/>
  <c r="DH47" i="11"/>
  <c r="DH48" i="11"/>
  <c r="DH42" i="11"/>
  <c r="CI45" i="11"/>
  <c r="CJ45" i="11"/>
  <c r="CK45" i="11"/>
  <c r="CL45" i="11"/>
  <c r="CM45" i="11"/>
  <c r="CN45" i="11"/>
  <c r="CO45" i="11"/>
  <c r="CP45" i="11"/>
  <c r="CQ45" i="11"/>
  <c r="CR45" i="11"/>
  <c r="CS45" i="11"/>
  <c r="CI46" i="11"/>
  <c r="CJ46" i="11"/>
  <c r="CK46" i="11"/>
  <c r="CL46" i="11"/>
  <c r="CM46" i="11"/>
  <c r="CN46" i="11"/>
  <c r="CO46" i="11"/>
  <c r="CP46" i="11"/>
  <c r="CQ46" i="11"/>
  <c r="CR46" i="11"/>
  <c r="CS46" i="11"/>
  <c r="CI47" i="11"/>
  <c r="CJ47" i="11"/>
  <c r="CK47" i="11"/>
  <c r="CL47" i="11"/>
  <c r="CM47" i="11"/>
  <c r="CN47" i="11"/>
  <c r="CO47" i="11"/>
  <c r="CP47" i="11"/>
  <c r="CQ47" i="11"/>
  <c r="CR47" i="11"/>
  <c r="CS47" i="11"/>
  <c r="CI48" i="11"/>
  <c r="CJ48" i="11"/>
  <c r="CK48" i="11"/>
  <c r="CL48" i="11"/>
  <c r="CM48" i="11"/>
  <c r="CN48" i="11"/>
  <c r="CO48" i="11"/>
  <c r="CP48" i="11"/>
  <c r="CQ48" i="11"/>
  <c r="CR48" i="11"/>
  <c r="CS48" i="11"/>
  <c r="CC43" i="11"/>
  <c r="CC44" i="11" s="1"/>
  <c r="CC45" i="11" s="1"/>
  <c r="CC46" i="11" s="1"/>
  <c r="CC47" i="11" s="1"/>
  <c r="CC48" i="11" s="1"/>
  <c r="BD46" i="11"/>
  <c r="BE46" i="11"/>
  <c r="BF46" i="11"/>
  <c r="BG46" i="11"/>
  <c r="BH46" i="11"/>
  <c r="BI46" i="11"/>
  <c r="BJ46" i="11"/>
  <c r="BK46" i="11"/>
  <c r="BL46" i="11"/>
  <c r="BM46" i="11"/>
  <c r="BN46" i="11"/>
  <c r="BD47" i="11"/>
  <c r="BE47" i="11"/>
  <c r="BF47" i="11"/>
  <c r="BG47" i="11"/>
  <c r="BH47" i="11"/>
  <c r="BI47" i="11"/>
  <c r="BJ47" i="11"/>
  <c r="BK47" i="11"/>
  <c r="BL47" i="11"/>
  <c r="BM47" i="11"/>
  <c r="BN47" i="11"/>
  <c r="BD48" i="11"/>
  <c r="BE48" i="11"/>
  <c r="BF48" i="11"/>
  <c r="BG48" i="11"/>
  <c r="BH48" i="11"/>
  <c r="BI48" i="11"/>
  <c r="BJ48" i="11"/>
  <c r="BK48" i="11"/>
  <c r="BL48" i="11"/>
  <c r="BM48" i="11"/>
  <c r="BN48" i="11"/>
  <c r="AX45" i="11"/>
  <c r="AX46" i="11" s="1"/>
  <c r="AX47" i="11" s="1"/>
  <c r="AX48" i="11" s="1"/>
  <c r="Y46" i="11"/>
  <c r="Z46" i="11"/>
  <c r="AA46" i="11"/>
  <c r="AB46" i="11"/>
  <c r="AC46" i="11"/>
  <c r="AD46" i="11"/>
  <c r="AE46" i="11"/>
  <c r="AF46" i="11"/>
  <c r="AG46" i="11"/>
  <c r="AH46" i="11"/>
  <c r="AI46" i="11"/>
  <c r="Y47" i="11"/>
  <c r="Z47" i="11"/>
  <c r="AA47" i="11"/>
  <c r="AB47" i="11"/>
  <c r="AC47" i="11"/>
  <c r="AD47" i="11"/>
  <c r="AE47" i="11"/>
  <c r="AF47" i="11"/>
  <c r="AG47" i="11"/>
  <c r="AH47" i="11"/>
  <c r="AI47" i="11"/>
  <c r="Y48" i="11"/>
  <c r="Z48" i="11"/>
  <c r="AA48" i="11"/>
  <c r="AB48" i="11"/>
  <c r="AC48" i="11"/>
  <c r="AD48" i="11"/>
  <c r="AE48" i="11"/>
  <c r="AF48" i="11"/>
  <c r="AG48" i="11"/>
  <c r="AH48" i="11"/>
  <c r="AI48" i="11"/>
  <c r="AG85" i="11"/>
  <c r="AE85" i="11"/>
  <c r="Z85" i="11"/>
  <c r="AA85" i="11"/>
  <c r="AB85" i="11"/>
  <c r="Y85" i="11"/>
  <c r="AD91" i="11"/>
  <c r="AC91" i="11"/>
  <c r="AB91" i="11"/>
  <c r="Z91" i="11"/>
  <c r="AJ85" i="11" l="1"/>
  <c r="AG91" i="11" l="1"/>
  <c r="L22" i="11"/>
  <c r="L26" i="11"/>
  <c r="L38" i="11"/>
  <c r="L42" i="11"/>
  <c r="K31" i="11"/>
  <c r="K35" i="11"/>
  <c r="K39" i="11"/>
  <c r="K11" i="11"/>
  <c r="K15" i="11"/>
  <c r="Q14" i="41"/>
  <c r="P15" i="41"/>
  <c r="Q15" i="41"/>
  <c r="N16" i="41"/>
  <c r="Q16" i="41"/>
  <c r="N17" i="41"/>
  <c r="O18" i="41"/>
  <c r="P19" i="41"/>
  <c r="N20" i="41"/>
  <c r="P20" i="41"/>
  <c r="N21" i="41"/>
  <c r="O21" i="41"/>
  <c r="P21" i="41"/>
  <c r="O22" i="41"/>
  <c r="P23" i="41"/>
  <c r="N24" i="41"/>
  <c r="O24" i="41"/>
  <c r="N25" i="41"/>
  <c r="N26" i="41"/>
  <c r="Q26" i="41"/>
  <c r="N27" i="41"/>
  <c r="P27" i="41"/>
  <c r="N28" i="41"/>
  <c r="O28" i="41"/>
  <c r="Q28" i="41"/>
  <c r="N29" i="41"/>
  <c r="Q29" i="41"/>
  <c r="N30" i="41"/>
  <c r="Q30" i="41"/>
  <c r="N31" i="41"/>
  <c r="P31" i="41"/>
  <c r="N32" i="41"/>
  <c r="O32" i="41"/>
  <c r="Q32" i="41"/>
  <c r="N33" i="41"/>
  <c r="Q34" i="41"/>
  <c r="P35" i="41"/>
  <c r="Q35" i="41"/>
  <c r="N36" i="41"/>
  <c r="N37" i="41"/>
  <c r="O37" i="41"/>
  <c r="Q37" i="41"/>
  <c r="P13" i="41"/>
  <c r="R11" i="41"/>
  <c r="R12" i="41"/>
  <c r="N6" i="41"/>
  <c r="R6" i="41" s="1"/>
  <c r="O6" i="41"/>
  <c r="P6" i="41"/>
  <c r="Q6" i="41"/>
  <c r="N7" i="41"/>
  <c r="R7" i="41" s="1"/>
  <c r="O7" i="41"/>
  <c r="P7" i="41"/>
  <c r="Q7" i="41"/>
  <c r="N8" i="41"/>
  <c r="O8" i="41"/>
  <c r="R8" i="41" s="1"/>
  <c r="P8" i="41"/>
  <c r="Q8" i="41"/>
  <c r="N9" i="41"/>
  <c r="O9" i="41"/>
  <c r="P9" i="41"/>
  <c r="R9" i="41" s="1"/>
  <c r="Q9" i="41"/>
  <c r="N10" i="41"/>
  <c r="R10" i="41" s="1"/>
  <c r="O10" i="41"/>
  <c r="P10" i="41"/>
  <c r="Q10" i="41"/>
  <c r="N11" i="41"/>
  <c r="O11" i="41"/>
  <c r="P11" i="41"/>
  <c r="Q11" i="41"/>
  <c r="N12" i="41"/>
  <c r="O12" i="41"/>
  <c r="P12" i="41"/>
  <c r="Q12" i="41"/>
  <c r="N13" i="41"/>
  <c r="O13" i="41"/>
  <c r="Q13" i="41"/>
  <c r="N14" i="41"/>
  <c r="O14" i="41"/>
  <c r="P14" i="41"/>
  <c r="N15" i="41"/>
  <c r="P16" i="41"/>
  <c r="O17" i="41"/>
  <c r="P17" i="41"/>
  <c r="Q17" i="41"/>
  <c r="N18" i="41"/>
  <c r="Q18" i="41"/>
  <c r="N19" i="41"/>
  <c r="Q19" i="41"/>
  <c r="Q20" i="41"/>
  <c r="Q21" i="41"/>
  <c r="N22" i="41"/>
  <c r="P22" i="41"/>
  <c r="Q22" i="41"/>
  <c r="N23" i="41"/>
  <c r="Q23" i="41"/>
  <c r="P24" i="41"/>
  <c r="Q24" i="41"/>
  <c r="P25" i="41"/>
  <c r="Q25" i="41"/>
  <c r="O26" i="41"/>
  <c r="P26" i="41"/>
  <c r="Q27" i="41"/>
  <c r="P28" i="41"/>
  <c r="O29" i="41"/>
  <c r="P29" i="41"/>
  <c r="O30" i="41"/>
  <c r="P30" i="41"/>
  <c r="Q31" i="41"/>
  <c r="P32" i="41"/>
  <c r="O33" i="41"/>
  <c r="P33" i="41"/>
  <c r="Q33" i="41"/>
  <c r="N34" i="41"/>
  <c r="O34" i="41"/>
  <c r="P34" i="41"/>
  <c r="N35" i="41"/>
  <c r="P36" i="41"/>
  <c r="Q36" i="41"/>
  <c r="O5" i="41"/>
  <c r="P5" i="41"/>
  <c r="Q5" i="41"/>
  <c r="N5" i="41"/>
  <c r="R5" i="41" s="1"/>
  <c r="H18" i="41"/>
  <c r="I18" i="41"/>
  <c r="J18" i="41"/>
  <c r="L18" i="41" s="1"/>
  <c r="K18" i="41"/>
  <c r="H19" i="41"/>
  <c r="I19" i="41"/>
  <c r="L19" i="41" s="1"/>
  <c r="J19" i="41"/>
  <c r="K19" i="41"/>
  <c r="H20" i="41"/>
  <c r="I20" i="41"/>
  <c r="L20" i="41" s="1"/>
  <c r="J20" i="41"/>
  <c r="K20" i="41"/>
  <c r="H21" i="41"/>
  <c r="L21" i="41" s="1"/>
  <c r="I21" i="41"/>
  <c r="J21" i="41"/>
  <c r="K21" i="41"/>
  <c r="H22" i="41"/>
  <c r="I22" i="41"/>
  <c r="J22" i="41"/>
  <c r="L22" i="41" s="1"/>
  <c r="K22" i="41"/>
  <c r="H23" i="41"/>
  <c r="I23" i="41"/>
  <c r="L23" i="41" s="1"/>
  <c r="J23" i="41"/>
  <c r="K23" i="41"/>
  <c r="H24" i="41"/>
  <c r="I24" i="41"/>
  <c r="L24" i="41" s="1"/>
  <c r="J24" i="41"/>
  <c r="K24" i="41"/>
  <c r="H25" i="41"/>
  <c r="I25" i="41"/>
  <c r="J25" i="41"/>
  <c r="K25" i="41"/>
  <c r="L25" i="41"/>
  <c r="H26" i="41"/>
  <c r="I26" i="41"/>
  <c r="J26" i="41"/>
  <c r="L26" i="41" s="1"/>
  <c r="K26" i="41"/>
  <c r="H27" i="41"/>
  <c r="I27" i="41"/>
  <c r="L27" i="41" s="1"/>
  <c r="J27" i="41"/>
  <c r="K27" i="41"/>
  <c r="H28" i="41"/>
  <c r="L28" i="41" s="1"/>
  <c r="I28" i="41"/>
  <c r="J28" i="41"/>
  <c r="K28" i="41"/>
  <c r="H29" i="41"/>
  <c r="I29" i="41"/>
  <c r="J29" i="41"/>
  <c r="K29" i="41"/>
  <c r="L29" i="41"/>
  <c r="H30" i="41"/>
  <c r="I30" i="41"/>
  <c r="J30" i="41"/>
  <c r="L30" i="41" s="1"/>
  <c r="K30" i="41"/>
  <c r="H31" i="41"/>
  <c r="I31" i="41"/>
  <c r="L31" i="41" s="1"/>
  <c r="J31" i="41"/>
  <c r="K31" i="41"/>
  <c r="H32" i="41"/>
  <c r="L32" i="41" s="1"/>
  <c r="I32" i="41"/>
  <c r="J32" i="41"/>
  <c r="K32" i="41"/>
  <c r="H33" i="41"/>
  <c r="I33" i="41"/>
  <c r="J33" i="41"/>
  <c r="K33" i="41"/>
  <c r="L33" i="41"/>
  <c r="H34" i="41"/>
  <c r="I34" i="41"/>
  <c r="J34" i="41"/>
  <c r="L34" i="41" s="1"/>
  <c r="K34" i="41"/>
  <c r="H35" i="41"/>
  <c r="I35" i="41"/>
  <c r="L35" i="41" s="1"/>
  <c r="J35" i="41"/>
  <c r="K35" i="41"/>
  <c r="H36" i="41"/>
  <c r="I36" i="41"/>
  <c r="L36" i="41" s="1"/>
  <c r="J36" i="41"/>
  <c r="K36" i="41"/>
  <c r="H37" i="41"/>
  <c r="L37" i="41" s="1"/>
  <c r="I37" i="41"/>
  <c r="J37" i="41"/>
  <c r="K37" i="41"/>
  <c r="L17" i="41"/>
  <c r="I17" i="41"/>
  <c r="J17" i="41"/>
  <c r="K17" i="41"/>
  <c r="H17" i="41"/>
  <c r="C15" i="11"/>
  <c r="D22" i="11"/>
  <c r="D26" i="11"/>
  <c r="D28" i="11"/>
  <c r="C29" i="11"/>
  <c r="D30" i="11"/>
  <c r="D32" i="11"/>
  <c r="C33" i="11"/>
  <c r="D34" i="11"/>
  <c r="D36" i="11"/>
  <c r="C37" i="11"/>
  <c r="D38" i="11"/>
  <c r="D40" i="11"/>
  <c r="C41" i="11"/>
  <c r="D42" i="11"/>
  <c r="B29" i="11"/>
  <c r="B33" i="11"/>
  <c r="C42" i="11"/>
  <c r="D48" i="11"/>
  <c r="D47" i="11"/>
  <c r="G47" i="11" s="1"/>
  <c r="D46" i="11"/>
  <c r="D45" i="11"/>
  <c r="D44" i="11"/>
  <c r="K41" i="11"/>
  <c r="L41" i="11"/>
  <c r="D41" i="11"/>
  <c r="K40" i="11"/>
  <c r="L40" i="11"/>
  <c r="C40" i="11"/>
  <c r="L39" i="11"/>
  <c r="D39" i="11"/>
  <c r="C39" i="11"/>
  <c r="K38" i="11"/>
  <c r="C38" i="11"/>
  <c r="K37" i="11"/>
  <c r="L37" i="11"/>
  <c r="D37" i="11"/>
  <c r="K36" i="11"/>
  <c r="L36" i="11"/>
  <c r="C36" i="11"/>
  <c r="L35" i="11"/>
  <c r="D35" i="11"/>
  <c r="C35" i="11"/>
  <c r="K34" i="11"/>
  <c r="L34" i="11"/>
  <c r="C34" i="11"/>
  <c r="K33" i="11"/>
  <c r="L33" i="11"/>
  <c r="D33" i="11"/>
  <c r="K32" i="11"/>
  <c r="L32" i="11"/>
  <c r="C32" i="11"/>
  <c r="L31" i="11"/>
  <c r="D31" i="11"/>
  <c r="C31" i="11"/>
  <c r="K30" i="11"/>
  <c r="L30" i="11"/>
  <c r="C30" i="11"/>
  <c r="K29" i="11"/>
  <c r="L29" i="11"/>
  <c r="D29" i="11"/>
  <c r="K28" i="11"/>
  <c r="L28" i="11"/>
  <c r="C28" i="11"/>
  <c r="K27" i="11"/>
  <c r="L27" i="11"/>
  <c r="D27" i="11"/>
  <c r="C27" i="11"/>
  <c r="K26" i="11"/>
  <c r="C26" i="11"/>
  <c r="K25" i="11"/>
  <c r="L25" i="11"/>
  <c r="D25" i="11"/>
  <c r="C25" i="11"/>
  <c r="K24" i="11"/>
  <c r="L24" i="11"/>
  <c r="D24" i="11"/>
  <c r="C24" i="11"/>
  <c r="K23" i="11"/>
  <c r="L23" i="11"/>
  <c r="D23" i="11"/>
  <c r="C23" i="11"/>
  <c r="K22" i="11"/>
  <c r="C22" i="11"/>
  <c r="K21" i="11"/>
  <c r="L21" i="11"/>
  <c r="D21" i="11"/>
  <c r="C21" i="11"/>
  <c r="K20" i="11"/>
  <c r="L20" i="11"/>
  <c r="D20" i="11"/>
  <c r="C20" i="11"/>
  <c r="K19" i="11"/>
  <c r="L19" i="11"/>
  <c r="D19" i="11"/>
  <c r="C19" i="11"/>
  <c r="K18" i="11"/>
  <c r="L18" i="11"/>
  <c r="D18" i="11"/>
  <c r="C18" i="11"/>
  <c r="K17" i="11"/>
  <c r="L17" i="11"/>
  <c r="D17" i="11"/>
  <c r="C17" i="11"/>
  <c r="D16" i="11"/>
  <c r="C16" i="11"/>
  <c r="D15" i="11"/>
  <c r="K14" i="11"/>
  <c r="D14" i="11"/>
  <c r="C14" i="11"/>
  <c r="K13" i="11"/>
  <c r="D13" i="11"/>
  <c r="C13" i="11"/>
  <c r="K12" i="11"/>
  <c r="D12" i="11"/>
  <c r="C12" i="11"/>
  <c r="D11" i="11"/>
  <c r="C11" i="11"/>
  <c r="K10" i="11"/>
  <c r="V31" i="32"/>
  <c r="V32" i="32"/>
  <c r="AD95" i="11"/>
  <c r="AC95" i="11"/>
  <c r="AB95" i="11"/>
  <c r="Z95" i="11"/>
  <c r="B12" i="11" l="1"/>
  <c r="B27" i="11"/>
  <c r="B11" i="11"/>
  <c r="B26" i="11"/>
  <c r="I26" i="11" s="1"/>
  <c r="B35" i="11"/>
  <c r="B42" i="11"/>
  <c r="B30" i="11"/>
  <c r="B23" i="11"/>
  <c r="B40" i="11"/>
  <c r="B13" i="11"/>
  <c r="B22" i="11"/>
  <c r="B32" i="11"/>
  <c r="B25" i="11"/>
  <c r="B18" i="11"/>
  <c r="B19" i="11"/>
  <c r="B39" i="11"/>
  <c r="B41" i="11"/>
  <c r="B21" i="11"/>
  <c r="R33" i="41"/>
  <c r="B14" i="11"/>
  <c r="B24" i="11"/>
  <c r="B20" i="11"/>
  <c r="B31" i="11"/>
  <c r="B38" i="11"/>
  <c r="B17" i="11"/>
  <c r="B16" i="11"/>
  <c r="B37" i="11"/>
  <c r="B15" i="11"/>
  <c r="B28" i="11"/>
  <c r="B36" i="11"/>
  <c r="B34" i="11"/>
  <c r="R22" i="41"/>
  <c r="R28" i="41"/>
  <c r="P18" i="41"/>
  <c r="R18" i="41" s="1"/>
  <c r="O25" i="41"/>
  <c r="R32" i="41"/>
  <c r="R30" i="41"/>
  <c r="R29" i="41"/>
  <c r="R26" i="41"/>
  <c r="R13" i="41"/>
  <c r="R25" i="41"/>
  <c r="P37" i="41"/>
  <c r="R37" i="41" s="1"/>
  <c r="R14" i="41"/>
  <c r="R21" i="41"/>
  <c r="R34" i="41"/>
  <c r="R17" i="41"/>
  <c r="AG92" i="11"/>
  <c r="Y92" i="11"/>
  <c r="AA92" i="11"/>
  <c r="Z92" i="11"/>
  <c r="AF92" i="11"/>
  <c r="AE92" i="11"/>
  <c r="AD92" i="11"/>
  <c r="AB92" i="11"/>
  <c r="AC92" i="11"/>
  <c r="R24" i="41"/>
  <c r="R19" i="41"/>
  <c r="O36" i="41"/>
  <c r="R36" i="41" s="1"/>
  <c r="O35" i="41"/>
  <c r="R35" i="41" s="1"/>
  <c r="O31" i="41"/>
  <c r="R31" i="41" s="1"/>
  <c r="O27" i="41"/>
  <c r="R27" i="41" s="1"/>
  <c r="O23" i="41"/>
  <c r="R23" i="41" s="1"/>
  <c r="O20" i="41"/>
  <c r="R20" i="41" s="1"/>
  <c r="O19" i="41"/>
  <c r="O16" i="41"/>
  <c r="R16" i="41" s="1"/>
  <c r="O15" i="41"/>
  <c r="R15" i="41" s="1"/>
  <c r="DV42" i="11"/>
  <c r="G52" i="42"/>
  <c r="G45" i="11"/>
  <c r="G46" i="11"/>
  <c r="G48" i="11"/>
  <c r="B30" i="42" l="1"/>
  <c r="J26" i="11"/>
  <c r="AG95" i="11"/>
  <c r="AE96" i="11" s="1"/>
  <c r="O32" i="44"/>
  <c r="AG96" i="11" l="1"/>
  <c r="AF96" i="11"/>
  <c r="Z96" i="11"/>
  <c r="Z84" i="11" s="1"/>
  <c r="AC96" i="11"/>
  <c r="AE84" i="11" s="1"/>
  <c r="AA96" i="11"/>
  <c r="AA84" i="11" s="1"/>
  <c r="Y96" i="11"/>
  <c r="Y84" i="11" s="1"/>
  <c r="AD96" i="11"/>
  <c r="AG84" i="11" s="1"/>
  <c r="AB96" i="11"/>
  <c r="AB84" i="11" s="1"/>
  <c r="AJ84" i="11" l="1"/>
  <c r="V30" i="32" l="1"/>
  <c r="DV41" i="11"/>
  <c r="Z99" i="11"/>
  <c r="AA99" i="11"/>
  <c r="AB99" i="11"/>
  <c r="AC99" i="11"/>
  <c r="AD99" i="11"/>
  <c r="AE99" i="11"/>
  <c r="Y99" i="11"/>
  <c r="AG99" i="11" l="1"/>
  <c r="AD100" i="11" s="1"/>
  <c r="AG83" i="11" s="1"/>
  <c r="AG100" i="11" l="1"/>
  <c r="AB100" i="11"/>
  <c r="AB83" i="11" s="1"/>
  <c r="AF100" i="11"/>
  <c r="Z100" i="11"/>
  <c r="Z83" i="11" s="1"/>
  <c r="Y100" i="11"/>
  <c r="Y83" i="11" s="1"/>
  <c r="AA100" i="11"/>
  <c r="AA83" i="11" s="1"/>
  <c r="AC100" i="11"/>
  <c r="AE83" i="11" s="1"/>
  <c r="AE100" i="11"/>
  <c r="AH83" i="11" s="1"/>
  <c r="AJ83" i="11" l="1"/>
  <c r="AJ47" i="11" l="1"/>
  <c r="Q32" i="44"/>
  <c r="P32" i="44"/>
  <c r="AJ48" i="11"/>
  <c r="AJ46" i="11"/>
  <c r="BO47" i="11" l="1"/>
  <c r="CT47" i="11"/>
  <c r="R32" i="44"/>
  <c r="BO48" i="11"/>
  <c r="BO46" i="11"/>
  <c r="CT46" i="11"/>
  <c r="CT48" i="11"/>
  <c r="O31" i="44" l="1"/>
  <c r="V29" i="32" l="1"/>
  <c r="DV40" i="11"/>
  <c r="Z103" i="11"/>
  <c r="Z104" i="11" s="1"/>
  <c r="Z82" i="11" s="1"/>
  <c r="AA103" i="11"/>
  <c r="AA104" i="11" s="1"/>
  <c r="AB82" i="11" s="1"/>
  <c r="AB103" i="11"/>
  <c r="AC103" i="11"/>
  <c r="AD103" i="11"/>
  <c r="AD104" i="11" s="1"/>
  <c r="AG82" i="11" s="1"/>
  <c r="AE103" i="11"/>
  <c r="AE104" i="11" s="1"/>
  <c r="AH82" i="11" s="1"/>
  <c r="AF103" i="11"/>
  <c r="AF104" i="11" s="1"/>
  <c r="Y103" i="11"/>
  <c r="Y104" i="11" s="1"/>
  <c r="Y82" i="11" s="1"/>
  <c r="AC104" i="11" l="1"/>
  <c r="AF82" i="11" s="1"/>
  <c r="AB104" i="11"/>
  <c r="AE82" i="11" s="1"/>
  <c r="AE45" i="11" s="1"/>
  <c r="AJ82" i="11"/>
  <c r="AI45" i="11"/>
  <c r="AH45" i="11"/>
  <c r="AG45" i="11"/>
  <c r="BL45" i="11" s="1"/>
  <c r="AF45" i="11"/>
  <c r="AD45" i="11"/>
  <c r="AC45" i="11"/>
  <c r="BH45" i="11" s="1"/>
  <c r="AB45" i="11"/>
  <c r="BG45" i="11" s="1"/>
  <c r="AA45" i="11"/>
  <c r="Z45" i="11"/>
  <c r="Y45" i="11"/>
  <c r="R65" i="44"/>
  <c r="J77" i="44" a="1"/>
  <c r="J77" i="44" s="1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39" i="44"/>
  <c r="O27" i="44"/>
  <c r="O28" i="44"/>
  <c r="O29" i="44"/>
  <c r="O30" i="44"/>
  <c r="O26" i="44"/>
  <c r="BK45" i="11" l="1"/>
  <c r="BE45" i="11"/>
  <c r="Q31" i="44"/>
  <c r="BI45" i="11"/>
  <c r="BM45" i="11"/>
  <c r="BF45" i="11"/>
  <c r="BJ45" i="11"/>
  <c r="BN45" i="11"/>
  <c r="P31" i="44"/>
  <c r="BD45" i="11"/>
  <c r="AJ45" i="11"/>
  <c r="R31" i="44" l="1"/>
  <c r="BO45" i="11"/>
  <c r="CT45" i="11"/>
  <c r="Z107" i="11"/>
  <c r="AA107" i="11"/>
  <c r="AB107" i="11"/>
  <c r="AC107" i="11"/>
  <c r="AD107" i="11"/>
  <c r="AE107" i="11"/>
  <c r="AF107" i="11"/>
  <c r="Y107" i="11"/>
  <c r="K9" i="46"/>
  <c r="J9" i="46"/>
  <c r="I9" i="46"/>
  <c r="H9" i="46"/>
  <c r="G9" i="46"/>
  <c r="F9" i="46"/>
  <c r="E9" i="46"/>
  <c r="D9" i="46"/>
  <c r="C9" i="46"/>
  <c r="B45" i="32"/>
  <c r="B46" i="32" s="1"/>
  <c r="B47" i="32" s="1"/>
  <c r="B48" i="32" l="1"/>
  <c r="V28" i="32"/>
  <c r="P13" i="45"/>
  <c r="O13" i="45"/>
  <c r="AG107" i="11" l="1"/>
  <c r="AI44" i="11"/>
  <c r="AH44" i="11"/>
  <c r="AC44" i="11"/>
  <c r="BH44" i="11" s="1"/>
  <c r="G44" i="11"/>
  <c r="CS44" i="11" l="1"/>
  <c r="BN44" i="11"/>
  <c r="CR44" i="11"/>
  <c r="BM44" i="11"/>
  <c r="AG108" i="11"/>
  <c r="AB108" i="11"/>
  <c r="AB81" i="11" s="1"/>
  <c r="AB44" i="11" s="1"/>
  <c r="BG44" i="11" s="1"/>
  <c r="AD108" i="11"/>
  <c r="AE81" i="11" s="1"/>
  <c r="AE44" i="11" s="1"/>
  <c r="AF108" i="11"/>
  <c r="AG81" i="11" s="1"/>
  <c r="AG44" i="11" s="1"/>
  <c r="BL44" i="11" s="1"/>
  <c r="AE108" i="11"/>
  <c r="AF81" i="11" s="1"/>
  <c r="AF44" i="11" s="1"/>
  <c r="BK44" i="11" s="1"/>
  <c r="AC108" i="11"/>
  <c r="AD81" i="11" s="1"/>
  <c r="AD44" i="11" s="1"/>
  <c r="BI44" i="11" s="1"/>
  <c r="AA108" i="11"/>
  <c r="AA81" i="11" s="1"/>
  <c r="AA44" i="11" s="1"/>
  <c r="Z108" i="11"/>
  <c r="Z81" i="11" s="1"/>
  <c r="Z44" i="11" s="1"/>
  <c r="Y108" i="11"/>
  <c r="Y81" i="11" s="1"/>
  <c r="Y44" i="11" s="1"/>
  <c r="BD44" i="11" s="1"/>
  <c r="CM44" i="11"/>
  <c r="CP44" i="11" l="1"/>
  <c r="CK44" i="11"/>
  <c r="BF44" i="11"/>
  <c r="CO44" i="11"/>
  <c r="BJ44" i="11"/>
  <c r="CI44" i="11"/>
  <c r="CJ44" i="11"/>
  <c r="BE44" i="11"/>
  <c r="P30" i="44"/>
  <c r="CN44" i="11"/>
  <c r="Q30" i="44"/>
  <c r="CL44" i="11"/>
  <c r="CQ44" i="11"/>
  <c r="AJ44" i="11"/>
  <c r="AJ81" i="11"/>
  <c r="BO44" i="11" l="1"/>
  <c r="R30" i="44"/>
  <c r="CT44" i="11"/>
  <c r="J109" i="44" l="1"/>
  <c r="L40" i="44"/>
  <c r="R40" i="44" s="1"/>
  <c r="L41" i="44"/>
  <c r="R41" i="44" s="1"/>
  <c r="L42" i="44"/>
  <c r="R42" i="44" s="1"/>
  <c r="L43" i="44"/>
  <c r="R43" i="44" s="1"/>
  <c r="L44" i="44"/>
  <c r="R44" i="44" s="1"/>
  <c r="L45" i="44"/>
  <c r="R45" i="44" s="1"/>
  <c r="L46" i="44"/>
  <c r="R46" i="44" s="1"/>
  <c r="L47" i="44"/>
  <c r="R47" i="44" s="1"/>
  <c r="L48" i="44"/>
  <c r="R48" i="44" s="1"/>
  <c r="L49" i="44"/>
  <c r="R49" i="44" s="1"/>
  <c r="L50" i="44"/>
  <c r="R50" i="44" s="1"/>
  <c r="L51" i="44"/>
  <c r="R51" i="44" s="1"/>
  <c r="L52" i="44"/>
  <c r="R52" i="44" s="1"/>
  <c r="L53" i="44"/>
  <c r="R53" i="44" s="1"/>
  <c r="L54" i="44"/>
  <c r="R54" i="44" s="1"/>
  <c r="L55" i="44"/>
  <c r="R55" i="44" s="1"/>
  <c r="L56" i="44"/>
  <c r="R56" i="44" s="1"/>
  <c r="L57" i="44"/>
  <c r="R57" i="44" s="1"/>
  <c r="L58" i="44"/>
  <c r="R58" i="44" s="1"/>
  <c r="L59" i="44"/>
  <c r="R59" i="44" s="1"/>
  <c r="L60" i="44"/>
  <c r="R60" i="44" s="1"/>
  <c r="L61" i="44"/>
  <c r="R61" i="44" s="1"/>
  <c r="L62" i="44"/>
  <c r="R62" i="44" s="1"/>
  <c r="L63" i="44"/>
  <c r="R63" i="44" s="1"/>
  <c r="L64" i="44"/>
  <c r="R64" i="44" s="1"/>
  <c r="L39" i="44"/>
  <c r="R39" i="44" s="1"/>
  <c r="AN5" i="44"/>
  <c r="AN6" i="44"/>
  <c r="AN7" i="44"/>
  <c r="AN8" i="44"/>
  <c r="AN9" i="44"/>
  <c r="AN10" i="44"/>
  <c r="AN11" i="44"/>
  <c r="AN12" i="44"/>
  <c r="AN13" i="44"/>
  <c r="AN14" i="44"/>
  <c r="AN15" i="44"/>
  <c r="AN16" i="44"/>
  <c r="AN17" i="44"/>
  <c r="AN18" i="44"/>
  <c r="AN19" i="44"/>
  <c r="AN20" i="44"/>
  <c r="AN21" i="44"/>
  <c r="AN22" i="44"/>
  <c r="AN23" i="44"/>
  <c r="AN24" i="44"/>
  <c r="AN25" i="44"/>
  <c r="AN26" i="44"/>
  <c r="AN27" i="44"/>
  <c r="AN28" i="44"/>
  <c r="AN4" i="44"/>
  <c r="K107" i="44" l="1"/>
  <c r="K104" i="44"/>
  <c r="K99" i="44"/>
  <c r="K96" i="44"/>
  <c r="K91" i="44"/>
  <c r="K88" i="44"/>
  <c r="K83" i="44"/>
  <c r="K80" i="44"/>
  <c r="K106" i="44"/>
  <c r="K101" i="44"/>
  <c r="K98" i="44"/>
  <c r="K93" i="44"/>
  <c r="K90" i="44"/>
  <c r="K85" i="44"/>
  <c r="K82" i="44"/>
  <c r="K77" i="44"/>
  <c r="K103" i="44"/>
  <c r="K100" i="44"/>
  <c r="K95" i="44"/>
  <c r="K92" i="44"/>
  <c r="K87" i="44"/>
  <c r="K84" i="44"/>
  <c r="K79" i="44"/>
  <c r="AN34" i="44"/>
  <c r="K105" i="44"/>
  <c r="K102" i="44"/>
  <c r="K97" i="44"/>
  <c r="K94" i="44"/>
  <c r="K89" i="44"/>
  <c r="K86" i="44"/>
  <c r="K81" i="44"/>
  <c r="K78" i="44"/>
  <c r="L78" i="44" s="1"/>
  <c r="P5" i="44"/>
  <c r="Q5" i="44"/>
  <c r="P6" i="44"/>
  <c r="Q6" i="44"/>
  <c r="P7" i="44"/>
  <c r="Q7" i="44"/>
  <c r="P8" i="44"/>
  <c r="Q8" i="44"/>
  <c r="P9" i="44"/>
  <c r="Q9" i="44"/>
  <c r="P10" i="44"/>
  <c r="Q10" i="44"/>
  <c r="P11" i="44"/>
  <c r="Q11" i="44"/>
  <c r="P12" i="44"/>
  <c r="Q12" i="44"/>
  <c r="P13" i="44"/>
  <c r="Q13" i="44"/>
  <c r="P14" i="44"/>
  <c r="Q14" i="44"/>
  <c r="P15" i="44"/>
  <c r="Q15" i="44"/>
  <c r="P16" i="44"/>
  <c r="Q16" i="44"/>
  <c r="P17" i="44"/>
  <c r="Q17" i="44"/>
  <c r="P18" i="44"/>
  <c r="Q18" i="44"/>
  <c r="P19" i="44"/>
  <c r="Q19" i="44"/>
  <c r="P20" i="44"/>
  <c r="Q20" i="44"/>
  <c r="Q4" i="44"/>
  <c r="P4" i="44"/>
  <c r="R8" i="44" l="1"/>
  <c r="L100" i="44"/>
  <c r="L92" i="44"/>
  <c r="L84" i="44"/>
  <c r="L83" i="44"/>
  <c r="L91" i="44"/>
  <c r="L99" i="44"/>
  <c r="L107" i="44"/>
  <c r="L81" i="44"/>
  <c r="L89" i="44"/>
  <c r="L97" i="44"/>
  <c r="L105" i="44"/>
  <c r="L79" i="44"/>
  <c r="L87" i="44"/>
  <c r="L95" i="44"/>
  <c r="L103" i="44"/>
  <c r="L85" i="44"/>
  <c r="L93" i="44"/>
  <c r="L101" i="44"/>
  <c r="L86" i="44"/>
  <c r="L94" i="44"/>
  <c r="L102" i="44"/>
  <c r="L80" i="44"/>
  <c r="L88" i="44"/>
  <c r="L96" i="44"/>
  <c r="L104" i="44"/>
  <c r="L82" i="44"/>
  <c r="L90" i="44"/>
  <c r="L98" i="44"/>
  <c r="L106" i="44"/>
  <c r="R20" i="44"/>
  <c r="R16" i="44"/>
  <c r="R14" i="44"/>
  <c r="R12" i="44"/>
  <c r="R10" i="44"/>
  <c r="R6" i="44"/>
  <c r="R5" i="44"/>
  <c r="R11" i="44"/>
  <c r="R7" i="44"/>
  <c r="R13" i="44"/>
  <c r="R17" i="44"/>
  <c r="R9" i="44"/>
  <c r="R19" i="44"/>
  <c r="R15" i="44"/>
  <c r="R18" i="44"/>
  <c r="R4" i="44"/>
  <c r="L77" i="44" l="1"/>
  <c r="V27" i="32"/>
  <c r="AC43" i="11"/>
  <c r="BH43" i="11" s="1"/>
  <c r="AF43" i="11"/>
  <c r="BK43" i="11" s="1"/>
  <c r="AH43" i="11"/>
  <c r="BM43" i="11" s="1"/>
  <c r="AI43" i="11"/>
  <c r="BN43" i="11" s="1"/>
  <c r="AD111" i="11"/>
  <c r="AE111" i="11"/>
  <c r="AC111" i="11"/>
  <c r="AB111" i="11"/>
  <c r="AA111" i="11"/>
  <c r="Z111" i="11"/>
  <c r="AF111" i="11" l="1"/>
  <c r="Z112" i="11" s="1"/>
  <c r="Z80" i="11" s="1"/>
  <c r="Z43" i="11" s="1"/>
  <c r="BE43" i="11" s="1"/>
  <c r="CR43" i="11"/>
  <c r="CM43" i="11"/>
  <c r="T28" i="44"/>
  <c r="T27" i="44"/>
  <c r="T26" i="44"/>
  <c r="T25" i="44"/>
  <c r="T24" i="44"/>
  <c r="T23" i="44"/>
  <c r="T22" i="44"/>
  <c r="T21" i="44"/>
  <c r="T20" i="44"/>
  <c r="T19" i="44"/>
  <c r="T18" i="44"/>
  <c r="T17" i="44"/>
  <c r="T16" i="44"/>
  <c r="T15" i="44"/>
  <c r="T14" i="44"/>
  <c r="T13" i="44"/>
  <c r="T12" i="44"/>
  <c r="T11" i="44"/>
  <c r="T10" i="44"/>
  <c r="T9" i="44"/>
  <c r="T8" i="44"/>
  <c r="T7" i="44"/>
  <c r="T6" i="44"/>
  <c r="T5" i="44"/>
  <c r="T4" i="44"/>
  <c r="AD112" i="11" l="1"/>
  <c r="AE80" i="11" s="1"/>
  <c r="AE43" i="11" s="1"/>
  <c r="BJ43" i="11" s="1"/>
  <c r="Y112" i="11"/>
  <c r="Y80" i="11" s="1"/>
  <c r="AF112" i="11"/>
  <c r="AC112" i="11"/>
  <c r="AD80" i="11" s="1"/>
  <c r="AD43" i="11" s="1"/>
  <c r="BI43" i="11" s="1"/>
  <c r="AA112" i="11"/>
  <c r="AA80" i="11" s="1"/>
  <c r="AA43" i="11" s="1"/>
  <c r="BF43" i="11" s="1"/>
  <c r="AB112" i="11"/>
  <c r="AB80" i="11" s="1"/>
  <c r="AB43" i="11" s="1"/>
  <c r="BG43" i="11" s="1"/>
  <c r="CJ43" i="11"/>
  <c r="AE112" i="11"/>
  <c r="AG80" i="11" s="1"/>
  <c r="AG43" i="11" s="1"/>
  <c r="BL43" i="11" s="1"/>
  <c r="V6" i="44"/>
  <c r="W6" i="44"/>
  <c r="K6" i="44" s="1"/>
  <c r="W8" i="44"/>
  <c r="K8" i="44" s="1"/>
  <c r="V8" i="44"/>
  <c r="W18" i="44"/>
  <c r="K18" i="44" s="1"/>
  <c r="V18" i="44"/>
  <c r="V5" i="44"/>
  <c r="W5" i="44"/>
  <c r="K5" i="44" s="1"/>
  <c r="W7" i="44"/>
  <c r="K7" i="44" s="1"/>
  <c r="V7" i="44"/>
  <c r="W9" i="44"/>
  <c r="K9" i="44" s="1"/>
  <c r="V9" i="44"/>
  <c r="V11" i="44"/>
  <c r="W11" i="44"/>
  <c r="K11" i="44" s="1"/>
  <c r="V13" i="44"/>
  <c r="W13" i="44"/>
  <c r="K13" i="44" s="1"/>
  <c r="W15" i="44"/>
  <c r="K15" i="44" s="1"/>
  <c r="V15" i="44"/>
  <c r="W17" i="44"/>
  <c r="K17" i="44" s="1"/>
  <c r="V17" i="44"/>
  <c r="V19" i="44"/>
  <c r="W19" i="44"/>
  <c r="K19" i="44" s="1"/>
  <c r="V4" i="44"/>
  <c r="W4" i="44"/>
  <c r="W10" i="44"/>
  <c r="K10" i="44" s="1"/>
  <c r="V10" i="44"/>
  <c r="W12" i="44"/>
  <c r="K12" i="44" s="1"/>
  <c r="V12" i="44"/>
  <c r="W14" i="44"/>
  <c r="K14" i="44" s="1"/>
  <c r="V14" i="44"/>
  <c r="V16" i="44"/>
  <c r="W16" i="44"/>
  <c r="K16" i="44" s="1"/>
  <c r="V20" i="44"/>
  <c r="W20" i="44"/>
  <c r="K20" i="44" s="1"/>
  <c r="CK43" i="11"/>
  <c r="CS43" i="11"/>
  <c r="CP43" i="11"/>
  <c r="AE115" i="11"/>
  <c r="CL43" i="11" l="1"/>
  <c r="CO43" i="11"/>
  <c r="CQ43" i="11"/>
  <c r="Q29" i="44"/>
  <c r="CN43" i="11"/>
  <c r="AJ80" i="11"/>
  <c r="Y43" i="11"/>
  <c r="BD43" i="11" s="1"/>
  <c r="BO43" i="11" s="1"/>
  <c r="J16" i="44"/>
  <c r="X16" i="44"/>
  <c r="J4" i="44"/>
  <c r="X4" i="44"/>
  <c r="J17" i="44"/>
  <c r="X17" i="44"/>
  <c r="X9" i="44"/>
  <c r="J9" i="44"/>
  <c r="J8" i="44"/>
  <c r="X8" i="44"/>
  <c r="J14" i="44"/>
  <c r="X14" i="44"/>
  <c r="J10" i="44"/>
  <c r="X10" i="44"/>
  <c r="X13" i="44"/>
  <c r="J13" i="44"/>
  <c r="J5" i="44"/>
  <c r="O40" i="44" s="1"/>
  <c r="X5" i="44"/>
  <c r="J20" i="44"/>
  <c r="X20" i="44"/>
  <c r="J15" i="44"/>
  <c r="X15" i="44"/>
  <c r="J7" i="44"/>
  <c r="X7" i="44"/>
  <c r="J18" i="44"/>
  <c r="X18" i="44"/>
  <c r="J12" i="44"/>
  <c r="X12" i="44"/>
  <c r="K4" i="44"/>
  <c r="J19" i="44"/>
  <c r="X19" i="44"/>
  <c r="J11" i="44"/>
  <c r="X11" i="44"/>
  <c r="J6" i="44"/>
  <c r="O41" i="44" s="1"/>
  <c r="X6" i="44"/>
  <c r="AE116" i="11"/>
  <c r="AD116" i="11"/>
  <c r="AG79" i="11" s="1"/>
  <c r="AC116" i="11"/>
  <c r="AE79" i="11" s="1"/>
  <c r="AB116" i="11"/>
  <c r="AB79" i="11" s="1"/>
  <c r="AA116" i="11"/>
  <c r="AA79" i="11" s="1"/>
  <c r="Z116" i="11"/>
  <c r="Z79" i="11" s="1"/>
  <c r="Y116" i="11"/>
  <c r="Y79" i="11" s="1"/>
  <c r="P29" i="44" l="1"/>
  <c r="CI43" i="11"/>
  <c r="CT43" i="11" s="1"/>
  <c r="AJ43" i="11"/>
  <c r="P41" i="44"/>
  <c r="Q41" i="44" s="1"/>
  <c r="L19" i="44"/>
  <c r="O54" i="44"/>
  <c r="L18" i="44"/>
  <c r="O53" i="44"/>
  <c r="L15" i="44"/>
  <c r="O50" i="44"/>
  <c r="L20" i="44"/>
  <c r="O55" i="44"/>
  <c r="P40" i="44"/>
  <c r="Q40" i="44" s="1"/>
  <c r="O49" i="44"/>
  <c r="L14" i="44"/>
  <c r="L8" i="44"/>
  <c r="O43" i="44"/>
  <c r="O51" i="44"/>
  <c r="L16" i="44"/>
  <c r="L13" i="44"/>
  <c r="O48" i="44"/>
  <c r="L5" i="44"/>
  <c r="O52" i="44"/>
  <c r="L17" i="44"/>
  <c r="L11" i="44"/>
  <c r="O46" i="44"/>
  <c r="O47" i="44"/>
  <c r="L12" i="44"/>
  <c r="L6" i="44"/>
  <c r="O42" i="44"/>
  <c r="L7" i="44"/>
  <c r="O45" i="44"/>
  <c r="L10" i="44"/>
  <c r="O44" i="44"/>
  <c r="L9" i="44"/>
  <c r="O39" i="44"/>
  <c r="L4" i="44"/>
  <c r="AJ79" i="11"/>
  <c r="AG42" i="11"/>
  <c r="AI42" i="11"/>
  <c r="CS42" i="11" s="1"/>
  <c r="AH42" i="11"/>
  <c r="CR42" i="11" s="1"/>
  <c r="AF42" i="11"/>
  <c r="CP42" i="11" s="1"/>
  <c r="AE42" i="11"/>
  <c r="AD42" i="11"/>
  <c r="AC42" i="11"/>
  <c r="CM42" i="11" s="1"/>
  <c r="AB42" i="11"/>
  <c r="CL42" i="11" s="1"/>
  <c r="AA42" i="11"/>
  <c r="CK42" i="11" s="1"/>
  <c r="Z42" i="11"/>
  <c r="CJ42" i="11" s="1"/>
  <c r="Y42" i="11"/>
  <c r="G42" i="11"/>
  <c r="DI39" i="11"/>
  <c r="X29" i="32" s="1"/>
  <c r="H37" i="11"/>
  <c r="C10" i="11"/>
  <c r="BD42" i="11" l="1"/>
  <c r="P28" i="44"/>
  <c r="V28" i="44" s="1"/>
  <c r="CN42" i="11"/>
  <c r="Q28" i="44"/>
  <c r="R29" i="44"/>
  <c r="P44" i="44"/>
  <c r="Q44" i="44" s="1"/>
  <c r="P45" i="44"/>
  <c r="Q45" i="44" s="1"/>
  <c r="P48" i="44"/>
  <c r="Q48" i="44" s="1"/>
  <c r="P43" i="44"/>
  <c r="Q43" i="44" s="1"/>
  <c r="P55" i="44"/>
  <c r="Q55" i="44" s="1"/>
  <c r="P53" i="44"/>
  <c r="Q53" i="44" s="1"/>
  <c r="P39" i="44"/>
  <c r="Q39" i="44" s="1"/>
  <c r="P42" i="44"/>
  <c r="Q42" i="44" s="1"/>
  <c r="P46" i="44"/>
  <c r="Q46" i="44" s="1"/>
  <c r="P52" i="44"/>
  <c r="Q52" i="44" s="1"/>
  <c r="P50" i="44"/>
  <c r="Q50" i="44" s="1"/>
  <c r="P54" i="44"/>
  <c r="Q54" i="44" s="1"/>
  <c r="P47" i="44"/>
  <c r="Q47" i="44" s="1"/>
  <c r="P51" i="44"/>
  <c r="Q51" i="44" s="1"/>
  <c r="P49" i="44"/>
  <c r="Q49" i="44" s="1"/>
  <c r="BL42" i="11"/>
  <c r="CQ42" i="11"/>
  <c r="BI42" i="11"/>
  <c r="BM42" i="11"/>
  <c r="BE42" i="11"/>
  <c r="AJ42" i="11"/>
  <c r="BH42" i="11"/>
  <c r="BF42" i="11"/>
  <c r="BN42" i="11"/>
  <c r="CI42" i="11"/>
  <c r="CO42" i="11"/>
  <c r="BJ42" i="11"/>
  <c r="BG42" i="11"/>
  <c r="BK42" i="11"/>
  <c r="W28" i="44" l="1"/>
  <c r="K28" i="44" s="1"/>
  <c r="R28" i="44"/>
  <c r="BO42" i="11"/>
  <c r="CT42" i="11"/>
  <c r="X28" i="44" l="1"/>
  <c r="J28" i="44"/>
  <c r="O63" i="44" l="1"/>
  <c r="P63" i="44" s="1"/>
  <c r="Q63" i="44" s="1"/>
  <c r="L28" i="44"/>
  <c r="AN122" i="11"/>
  <c r="AO117" i="11" s="1"/>
  <c r="Z78" i="11" s="1"/>
  <c r="P50" i="32" l="1"/>
  <c r="S50" i="32" s="1"/>
  <c r="AO120" i="11"/>
  <c r="AE78" i="11" s="1"/>
  <c r="AO119" i="11"/>
  <c r="AB78" i="11" s="1"/>
  <c r="AO122" i="11"/>
  <c r="AO118" i="11"/>
  <c r="AA78" i="11" s="1"/>
  <c r="AO116" i="11"/>
  <c r="Y78" i="11" s="1"/>
  <c r="AO121" i="11"/>
  <c r="AG78" i="11" s="1"/>
  <c r="Y41" i="11" l="1"/>
  <c r="CI41" i="11" s="1"/>
  <c r="AJ78" i="11"/>
  <c r="G41" i="11"/>
  <c r="AI41" i="11"/>
  <c r="CS41" i="11" s="1"/>
  <c r="AH41" i="11"/>
  <c r="BM41" i="11" s="1"/>
  <c r="AG41" i="11"/>
  <c r="BL41" i="11" s="1"/>
  <c r="AF41" i="11"/>
  <c r="CP41" i="11" s="1"/>
  <c r="AE41" i="11"/>
  <c r="CO41" i="11" s="1"/>
  <c r="AD41" i="11"/>
  <c r="AC41" i="11"/>
  <c r="BH41" i="11" s="1"/>
  <c r="AB41" i="11"/>
  <c r="CL41" i="11" s="1"/>
  <c r="AA41" i="11"/>
  <c r="CK41" i="11" s="1"/>
  <c r="Z41" i="11"/>
  <c r="BE41" i="11" l="1"/>
  <c r="P27" i="44"/>
  <c r="V27" i="44" s="1"/>
  <c r="BI41" i="11"/>
  <c r="Q27" i="44"/>
  <c r="BK41" i="11"/>
  <c r="CM41" i="11"/>
  <c r="BN41" i="11"/>
  <c r="CQ41" i="11"/>
  <c r="BJ41" i="11"/>
  <c r="BG41" i="11"/>
  <c r="BF41" i="11"/>
  <c r="AJ41" i="11"/>
  <c r="BD41" i="11"/>
  <c r="CJ41" i="11"/>
  <c r="CR41" i="11"/>
  <c r="CN41" i="11"/>
  <c r="AI140" i="11"/>
  <c r="AJ140" i="11"/>
  <c r="AK140" i="11"/>
  <c r="AH140" i="11"/>
  <c r="AG140" i="11"/>
  <c r="AF140" i="11"/>
  <c r="AD140" i="11"/>
  <c r="AC140" i="11"/>
  <c r="AA140" i="11"/>
  <c r="Z140" i="11"/>
  <c r="AI161" i="11"/>
  <c r="Z162" i="11" s="1"/>
  <c r="W27" i="44" l="1"/>
  <c r="K27" i="44" s="1"/>
  <c r="R27" i="44"/>
  <c r="BO41" i="11"/>
  <c r="CT41" i="11"/>
  <c r="AG162" i="11"/>
  <c r="AC162" i="11"/>
  <c r="Y162" i="11"/>
  <c r="AF162" i="11"/>
  <c r="AB162" i="11"/>
  <c r="AI162" i="11"/>
  <c r="AE162" i="11"/>
  <c r="AA162" i="11"/>
  <c r="AH162" i="11"/>
  <c r="AD162" i="11"/>
  <c r="J27" i="44" l="1"/>
  <c r="X27" i="44"/>
  <c r="AC36" i="11"/>
  <c r="AC35" i="11"/>
  <c r="AD35" i="11"/>
  <c r="AI35" i="11"/>
  <c r="O62" i="44" l="1"/>
  <c r="P62" i="44" s="1"/>
  <c r="Q62" i="44" s="1"/>
  <c r="L27" i="44"/>
  <c r="AJ128" i="11"/>
  <c r="AI128" i="11"/>
  <c r="AG128" i="11"/>
  <c r="AF128" i="11"/>
  <c r="AD128" i="11"/>
  <c r="AC128" i="11"/>
  <c r="AA128" i="11"/>
  <c r="Z128" i="11"/>
  <c r="AG149" i="11"/>
  <c r="AG152" i="11" l="1"/>
  <c r="AG120" i="11" l="1"/>
  <c r="AL124" i="11" l="1"/>
  <c r="AG125" i="11" s="1"/>
  <c r="AH73" i="11" s="1"/>
  <c r="AH36" i="11" s="1"/>
  <c r="G39" i="11"/>
  <c r="G40" i="11"/>
  <c r="AH136" i="11"/>
  <c r="AI136" i="11"/>
  <c r="AJ136" i="11"/>
  <c r="AG136" i="11"/>
  <c r="AF136" i="11"/>
  <c r="AD136" i="11"/>
  <c r="AC136" i="11"/>
  <c r="AA136" i="11"/>
  <c r="Z136" i="11"/>
  <c r="AH156" i="11"/>
  <c r="AC157" i="11" s="1"/>
  <c r="AA125" i="11" l="1"/>
  <c r="AA73" i="11" s="1"/>
  <c r="AA36" i="11" s="1"/>
  <c r="Y125" i="11"/>
  <c r="AD125" i="11"/>
  <c r="AE73" i="11" s="1"/>
  <c r="AE36" i="11" s="1"/>
  <c r="AC125" i="11"/>
  <c r="AD73" i="11" s="1"/>
  <c r="AD36" i="11" s="1"/>
  <c r="Q22" i="44" s="1"/>
  <c r="W22" i="44" s="1"/>
  <c r="K22" i="44" s="1"/>
  <c r="AH125" i="11"/>
  <c r="AI73" i="11" s="1"/>
  <c r="AI36" i="11" s="1"/>
  <c r="Z125" i="11"/>
  <c r="Z73" i="11" s="1"/>
  <c r="Z36" i="11" s="1"/>
  <c r="AE125" i="11"/>
  <c r="AF73" i="11" s="1"/>
  <c r="AF36" i="11" s="1"/>
  <c r="AB125" i="11"/>
  <c r="AB73" i="11" s="1"/>
  <c r="AB36" i="11" s="1"/>
  <c r="AF125" i="11"/>
  <c r="AG73" i="11" s="1"/>
  <c r="AG36" i="11" s="1"/>
  <c r="AL140" i="11"/>
  <c r="AF141" i="11" s="1"/>
  <c r="AD77" i="11" s="1"/>
  <c r="AD40" i="11" s="1"/>
  <c r="AF157" i="11"/>
  <c r="AB157" i="11"/>
  <c r="AE157" i="11"/>
  <c r="AA157" i="11"/>
  <c r="Y157" i="11"/>
  <c r="AD157" i="11"/>
  <c r="Z157" i="11"/>
  <c r="AG157" i="11"/>
  <c r="AL125" i="11" l="1"/>
  <c r="Y73" i="11"/>
  <c r="AH141" i="11"/>
  <c r="AF77" i="11" s="1"/>
  <c r="AF40" i="11" s="1"/>
  <c r="AC141" i="11"/>
  <c r="AA77" i="11" s="1"/>
  <c r="AA40" i="11" s="1"/>
  <c r="AJ141" i="11"/>
  <c r="AH77" i="11" s="1"/>
  <c r="AH40" i="11" s="1"/>
  <c r="AI141" i="11"/>
  <c r="AG77" i="11" s="1"/>
  <c r="AG40" i="11" s="1"/>
  <c r="AK141" i="11"/>
  <c r="AI77" i="11" s="1"/>
  <c r="AI40" i="11" s="1"/>
  <c r="Y141" i="11"/>
  <c r="AE141" i="11"/>
  <c r="AC77" i="11" s="1"/>
  <c r="AC40" i="11" s="1"/>
  <c r="AB141" i="11"/>
  <c r="AA141" i="11"/>
  <c r="Z77" i="11" s="1"/>
  <c r="Z40" i="11" s="1"/>
  <c r="AD141" i="11"/>
  <c r="AB77" i="11" s="1"/>
  <c r="AB40" i="11" s="1"/>
  <c r="Z141" i="11"/>
  <c r="Y77" i="11" s="1"/>
  <c r="Y40" i="11" s="1"/>
  <c r="AG141" i="11"/>
  <c r="AE77" i="11" s="1"/>
  <c r="AE40" i="11" s="1"/>
  <c r="AH157" i="11"/>
  <c r="Q26" i="44" l="1"/>
  <c r="W26" i="44" s="1"/>
  <c r="K26" i="44" s="1"/>
  <c r="P26" i="44"/>
  <c r="Y36" i="11"/>
  <c r="P22" i="44" s="1"/>
  <c r="AJ73" i="11"/>
  <c r="AJ77" i="11"/>
  <c r="AJ40" i="11"/>
  <c r="AL141" i="11"/>
  <c r="R22" i="44" l="1"/>
  <c r="V22" i="44"/>
  <c r="V26" i="44"/>
  <c r="R26" i="44"/>
  <c r="AL136" i="11"/>
  <c r="AL132" i="11"/>
  <c r="AH133" i="11" s="1"/>
  <c r="G38" i="11"/>
  <c r="J22" i="44" l="1"/>
  <c r="X22" i="44"/>
  <c r="J26" i="44"/>
  <c r="X26" i="44"/>
  <c r="AF75" i="11"/>
  <c r="AF38" i="11" s="1"/>
  <c r="CP38" i="11" s="1"/>
  <c r="AH137" i="11"/>
  <c r="AF76" i="11" s="1"/>
  <c r="AF39" i="11" s="1"/>
  <c r="Y137" i="11"/>
  <c r="AA137" i="11"/>
  <c r="AE137" i="11"/>
  <c r="AC76" i="11" s="1"/>
  <c r="AC39" i="11" s="1"/>
  <c r="AI133" i="11"/>
  <c r="AA133" i="11"/>
  <c r="AE133" i="11"/>
  <c r="AI137" i="11"/>
  <c r="AG76" i="11" s="1"/>
  <c r="AG39" i="11" s="1"/>
  <c r="AJ137" i="11"/>
  <c r="AC137" i="11"/>
  <c r="AA76" i="11" s="1"/>
  <c r="AA39" i="11" s="1"/>
  <c r="AG137" i="11"/>
  <c r="AE76" i="11" s="1"/>
  <c r="AE39" i="11" s="1"/>
  <c r="AK137" i="11"/>
  <c r="AB137" i="11"/>
  <c r="AF137" i="11"/>
  <c r="AD76" i="11" s="1"/>
  <c r="AD39" i="11" s="1"/>
  <c r="Z137" i="11"/>
  <c r="Y76" i="11" s="1"/>
  <c r="AD137" i="11"/>
  <c r="AJ133" i="11"/>
  <c r="BI40" i="11"/>
  <c r="CO40" i="11"/>
  <c r="Y133" i="11"/>
  <c r="AC133" i="11"/>
  <c r="AG133" i="11"/>
  <c r="AK133" i="11"/>
  <c r="AB133" i="11"/>
  <c r="AF133" i="11"/>
  <c r="Z133" i="11"/>
  <c r="AD133" i="11"/>
  <c r="BK38" i="11"/>
  <c r="CK40" i="11"/>
  <c r="CP40" i="11"/>
  <c r="B56" i="36"/>
  <c r="B57" i="36" s="1"/>
  <c r="B56" i="35"/>
  <c r="B57" i="35" s="1"/>
  <c r="O57" i="44" l="1"/>
  <c r="P57" i="44" s="1"/>
  <c r="Q57" i="44" s="1"/>
  <c r="L22" i="44"/>
  <c r="O61" i="44"/>
  <c r="P61" i="44" s="1"/>
  <c r="Q61" i="44" s="1"/>
  <c r="L26" i="44"/>
  <c r="BN40" i="11"/>
  <c r="AI76" i="11"/>
  <c r="AI39" i="11" s="1"/>
  <c r="AD75" i="11"/>
  <c r="AD38" i="11" s="1"/>
  <c r="AA75" i="11"/>
  <c r="AA38" i="11" s="1"/>
  <c r="CK38" i="11" s="1"/>
  <c r="AH75" i="11"/>
  <c r="AH38" i="11" s="1"/>
  <c r="CR38" i="11" s="1"/>
  <c r="AH76" i="11"/>
  <c r="AH39" i="11" s="1"/>
  <c r="Q25" i="44" s="1"/>
  <c r="W25" i="44" s="1"/>
  <c r="K25" i="44" s="1"/>
  <c r="AG75" i="11"/>
  <c r="AG38" i="11" s="1"/>
  <c r="CQ38" i="11" s="1"/>
  <c r="AB76" i="11"/>
  <c r="AB39" i="11" s="1"/>
  <c r="AB75" i="11"/>
  <c r="AB38" i="11" s="1"/>
  <c r="BG38" i="11" s="1"/>
  <c r="AI75" i="11"/>
  <c r="AI38" i="11" s="1"/>
  <c r="BN38" i="11" s="1"/>
  <c r="AC75" i="11"/>
  <c r="AC38" i="11" s="1"/>
  <c r="CM38" i="11" s="1"/>
  <c r="Z76" i="11"/>
  <c r="Z39" i="11" s="1"/>
  <c r="BE39" i="11" s="1"/>
  <c r="Y75" i="11"/>
  <c r="Y38" i="11" s="1"/>
  <c r="AE75" i="11"/>
  <c r="AE38" i="11" s="1"/>
  <c r="BJ38" i="11" s="1"/>
  <c r="Z75" i="11"/>
  <c r="Z38" i="11" s="1"/>
  <c r="CJ38" i="11" s="1"/>
  <c r="BF38" i="11"/>
  <c r="CK39" i="11"/>
  <c r="BF39" i="11"/>
  <c r="BN39" i="11"/>
  <c r="CS39" i="11"/>
  <c r="CN40" i="11"/>
  <c r="BF40" i="11"/>
  <c r="CM39" i="11"/>
  <c r="BH39" i="11"/>
  <c r="CQ40" i="11"/>
  <c r="CM40" i="11"/>
  <c r="CS38" i="11"/>
  <c r="CI40" i="11"/>
  <c r="BJ40" i="11"/>
  <c r="BK40" i="11"/>
  <c r="CS40" i="11"/>
  <c r="BD40" i="11"/>
  <c r="BL40" i="11"/>
  <c r="BH40" i="11"/>
  <c r="BG40" i="11"/>
  <c r="CL40" i="11"/>
  <c r="BM40" i="11"/>
  <c r="CR40" i="11"/>
  <c r="BE40" i="11"/>
  <c r="CJ40" i="11"/>
  <c r="AL133" i="11"/>
  <c r="AL137" i="11"/>
  <c r="A35" i="42"/>
  <c r="A34" i="42"/>
  <c r="A33" i="42"/>
  <c r="A32" i="42"/>
  <c r="A31" i="42"/>
  <c r="A30" i="42"/>
  <c r="A29" i="42"/>
  <c r="A28" i="42"/>
  <c r="A27" i="42"/>
  <c r="A26" i="42"/>
  <c r="A25" i="42"/>
  <c r="A24" i="42"/>
  <c r="A23" i="42"/>
  <c r="A22" i="42"/>
  <c r="A21" i="42"/>
  <c r="A20" i="42"/>
  <c r="A19" i="42"/>
  <c r="A18" i="42"/>
  <c r="A17" i="42"/>
  <c r="A16" i="42"/>
  <c r="A15" i="42"/>
  <c r="A14" i="42"/>
  <c r="A13" i="42"/>
  <c r="A12" i="42"/>
  <c r="A11" i="42"/>
  <c r="A10" i="42"/>
  <c r="C13" i="42"/>
  <c r="C12" i="42"/>
  <c r="C11" i="42"/>
  <c r="H11" i="42" s="1"/>
  <c r="C10" i="42"/>
  <c r="BL38" i="11" l="1"/>
  <c r="P25" i="44"/>
  <c r="CJ39" i="11"/>
  <c r="BI38" i="11"/>
  <c r="Q24" i="44"/>
  <c r="W24" i="44" s="1"/>
  <c r="K24" i="44" s="1"/>
  <c r="BD38" i="11"/>
  <c r="P24" i="44"/>
  <c r="CO38" i="11"/>
  <c r="CI38" i="11"/>
  <c r="CN38" i="11"/>
  <c r="BM38" i="11"/>
  <c r="BO40" i="11"/>
  <c r="CL38" i="11"/>
  <c r="AJ38" i="11"/>
  <c r="BH38" i="11"/>
  <c r="BE38" i="11"/>
  <c r="AJ76" i="11"/>
  <c r="AJ75" i="11"/>
  <c r="CI39" i="11"/>
  <c r="AJ39" i="11"/>
  <c r="BD39" i="11"/>
  <c r="BI39" i="11"/>
  <c r="CN39" i="11"/>
  <c r="BG39" i="11"/>
  <c r="CL39" i="11"/>
  <c r="BL39" i="11"/>
  <c r="CQ39" i="11"/>
  <c r="BK39" i="11"/>
  <c r="CP39" i="11"/>
  <c r="BM39" i="11"/>
  <c r="CR39" i="11"/>
  <c r="CO39" i="11"/>
  <c r="BJ39" i="11"/>
  <c r="CT40" i="11"/>
  <c r="G35" i="42"/>
  <c r="G34" i="42"/>
  <c r="G33" i="42"/>
  <c r="G32" i="42"/>
  <c r="G31" i="42"/>
  <c r="G30" i="42"/>
  <c r="G29" i="42"/>
  <c r="G28" i="42"/>
  <c r="G27" i="42"/>
  <c r="G26" i="42"/>
  <c r="G25" i="42"/>
  <c r="G24" i="42"/>
  <c r="G23" i="42"/>
  <c r="G22" i="42"/>
  <c r="G21" i="42"/>
  <c r="G20" i="42"/>
  <c r="G19" i="42"/>
  <c r="G18" i="42"/>
  <c r="G17" i="42"/>
  <c r="G16" i="42"/>
  <c r="G15" i="42"/>
  <c r="G14" i="42"/>
  <c r="H13" i="42"/>
  <c r="G13" i="42"/>
  <c r="H12" i="42"/>
  <c r="G12" i="42"/>
  <c r="G11" i="42"/>
  <c r="R24" i="44" l="1"/>
  <c r="V24" i="44"/>
  <c r="R25" i="44"/>
  <c r="V25" i="44"/>
  <c r="CT38" i="11"/>
  <c r="BO38" i="11"/>
  <c r="BO39" i="11"/>
  <c r="CT39" i="11"/>
  <c r="X25" i="44" l="1"/>
  <c r="J25" i="44"/>
  <c r="J24" i="44"/>
  <c r="X24" i="44"/>
  <c r="V4" i="32"/>
  <c r="V5" i="32"/>
  <c r="V6" i="32"/>
  <c r="V7" i="32"/>
  <c r="V8" i="32"/>
  <c r="V9" i="32"/>
  <c r="V10" i="32"/>
  <c r="V11" i="32"/>
  <c r="V12" i="32"/>
  <c r="V13" i="32"/>
  <c r="V14" i="32"/>
  <c r="V15" i="32"/>
  <c r="V16" i="32"/>
  <c r="V17" i="32"/>
  <c r="V18" i="32"/>
  <c r="V19" i="32"/>
  <c r="V20" i="32"/>
  <c r="V21" i="32"/>
  <c r="V3" i="32"/>
  <c r="V4" i="35"/>
  <c r="V5" i="35"/>
  <c r="V6" i="35"/>
  <c r="V7" i="35"/>
  <c r="V8" i="35"/>
  <c r="V9" i="35"/>
  <c r="V10" i="35"/>
  <c r="V11" i="35"/>
  <c r="V12" i="35"/>
  <c r="V13" i="35"/>
  <c r="V14" i="35"/>
  <c r="V15" i="35"/>
  <c r="V16" i="35"/>
  <c r="V17" i="35"/>
  <c r="V18" i="35"/>
  <c r="V19" i="35"/>
  <c r="V20" i="35"/>
  <c r="V21" i="35"/>
  <c r="V3" i="35"/>
  <c r="V4" i="36"/>
  <c r="V5" i="36"/>
  <c r="V6" i="36"/>
  <c r="V7" i="36"/>
  <c r="V8" i="36"/>
  <c r="V9" i="36"/>
  <c r="V10" i="36"/>
  <c r="V11" i="36"/>
  <c r="V12" i="36"/>
  <c r="V13" i="36"/>
  <c r="V14" i="36"/>
  <c r="V15" i="36"/>
  <c r="V16" i="36"/>
  <c r="V17" i="36"/>
  <c r="V18" i="36"/>
  <c r="V19" i="36"/>
  <c r="V20" i="36"/>
  <c r="V21" i="36"/>
  <c r="V3" i="36"/>
  <c r="O60" i="44" l="1"/>
  <c r="P60" i="44" s="1"/>
  <c r="Q60" i="44" s="1"/>
  <c r="L25" i="44"/>
  <c r="O59" i="44"/>
  <c r="P59" i="44" s="1"/>
  <c r="Q59" i="44" s="1"/>
  <c r="L24" i="44"/>
  <c r="AL128" i="11"/>
  <c r="AC129" i="11" s="1"/>
  <c r="AA74" i="11" l="1"/>
  <c r="AA37" i="11" s="1"/>
  <c r="CK37" i="11" s="1"/>
  <c r="AJ129" i="11"/>
  <c r="AB129" i="11"/>
  <c r="AI129" i="11"/>
  <c r="AE129" i="11"/>
  <c r="AA129" i="11"/>
  <c r="AF129" i="11"/>
  <c r="Y129" i="11"/>
  <c r="AH129" i="11"/>
  <c r="AD129" i="11"/>
  <c r="Z129" i="11"/>
  <c r="AK129" i="11"/>
  <c r="AG129" i="11"/>
  <c r="N52" i="40"/>
  <c r="F50" i="40"/>
  <c r="E50" i="40"/>
  <c r="D50" i="40"/>
  <c r="C50" i="40"/>
  <c r="B50" i="40"/>
  <c r="F49" i="40"/>
  <c r="E49" i="40"/>
  <c r="D49" i="40"/>
  <c r="C49" i="40"/>
  <c r="B49" i="40"/>
  <c r="F48" i="40"/>
  <c r="E48" i="40"/>
  <c r="D48" i="40"/>
  <c r="C48" i="40"/>
  <c r="B48" i="40"/>
  <c r="F47" i="40"/>
  <c r="E47" i="40"/>
  <c r="D47" i="40"/>
  <c r="C47" i="40"/>
  <c r="B47" i="40"/>
  <c r="F46" i="40"/>
  <c r="E46" i="40"/>
  <c r="D46" i="40"/>
  <c r="C46" i="40"/>
  <c r="B46" i="40"/>
  <c r="F45" i="40"/>
  <c r="E45" i="40"/>
  <c r="D45" i="40"/>
  <c r="C45" i="40"/>
  <c r="B45" i="40"/>
  <c r="M44" i="40"/>
  <c r="F44" i="40"/>
  <c r="E44" i="40"/>
  <c r="D44" i="40"/>
  <c r="C44" i="40"/>
  <c r="B44" i="40"/>
  <c r="AC43" i="40"/>
  <c r="AC37" i="40" s="1"/>
  <c r="R43" i="40"/>
  <c r="M43" i="40"/>
  <c r="AC41" i="40"/>
  <c r="G41" i="40"/>
  <c r="AC40" i="40"/>
  <c r="G40" i="40"/>
  <c r="AC39" i="40"/>
  <c r="G39" i="40"/>
  <c r="AC38" i="40"/>
  <c r="G38" i="40"/>
  <c r="G37" i="40"/>
  <c r="E36" i="40"/>
  <c r="C55" i="40" s="1"/>
  <c r="G35" i="40"/>
  <c r="U34" i="40"/>
  <c r="W34" i="40" s="1"/>
  <c r="G34" i="40"/>
  <c r="H34" i="40" s="1"/>
  <c r="AF34" i="40" s="1"/>
  <c r="Q33" i="40"/>
  <c r="U33" i="40" s="1"/>
  <c r="W33" i="40" s="1"/>
  <c r="G33" i="40"/>
  <c r="AH32" i="40"/>
  <c r="Q32" i="40"/>
  <c r="U32" i="40" s="1"/>
  <c r="W32" i="40" s="1"/>
  <c r="G32" i="40"/>
  <c r="H32" i="40" s="1"/>
  <c r="AF32" i="40" s="1"/>
  <c r="AH31" i="40"/>
  <c r="Q31" i="40"/>
  <c r="U31" i="40" s="1"/>
  <c r="W31" i="40" s="1"/>
  <c r="G31" i="40"/>
  <c r="H31" i="40" s="1"/>
  <c r="AF31" i="40" s="1"/>
  <c r="AI30" i="40"/>
  <c r="Q30" i="40"/>
  <c r="L30" i="40"/>
  <c r="L43" i="40" s="1"/>
  <c r="G30" i="40"/>
  <c r="H30" i="40" s="1"/>
  <c r="AF30" i="40" s="1"/>
  <c r="AI29" i="40"/>
  <c r="P29" i="40"/>
  <c r="G29" i="40"/>
  <c r="H29" i="40" s="1"/>
  <c r="AF29" i="40" s="1"/>
  <c r="AH28" i="40"/>
  <c r="G28" i="40"/>
  <c r="H28" i="40" s="1"/>
  <c r="AF28" i="40" s="1"/>
  <c r="AH27" i="40"/>
  <c r="H27" i="40"/>
  <c r="AF27" i="40" s="1"/>
  <c r="G27" i="40"/>
  <c r="AH26" i="40"/>
  <c r="G26" i="40"/>
  <c r="H26" i="40" s="1"/>
  <c r="AF26" i="40" s="1"/>
  <c r="AH25" i="40"/>
  <c r="G25" i="40"/>
  <c r="H25" i="40" s="1"/>
  <c r="AF25" i="40" s="1"/>
  <c r="AH24" i="40"/>
  <c r="N24" i="40"/>
  <c r="O24" i="40" s="1"/>
  <c r="L24" i="40"/>
  <c r="G24" i="40"/>
  <c r="H24" i="40" s="1"/>
  <c r="AF24" i="40" s="1"/>
  <c r="AH23" i="40"/>
  <c r="G23" i="40"/>
  <c r="H23" i="40" s="1"/>
  <c r="AF23" i="40" s="1"/>
  <c r="AH22" i="40"/>
  <c r="G22" i="40"/>
  <c r="H22" i="40" s="1"/>
  <c r="AF22" i="40" s="1"/>
  <c r="AH21" i="40"/>
  <c r="G21" i="40"/>
  <c r="H21" i="40" s="1"/>
  <c r="AF21" i="40" s="1"/>
  <c r="AH20" i="40"/>
  <c r="G20" i="40"/>
  <c r="H20" i="40" s="1"/>
  <c r="AF20" i="40" s="1"/>
  <c r="AH19" i="40"/>
  <c r="G19" i="40"/>
  <c r="H19" i="40" s="1"/>
  <c r="AF19" i="40" s="1"/>
  <c r="AH18" i="40"/>
  <c r="G18" i="40"/>
  <c r="H18" i="40" s="1"/>
  <c r="AF18" i="40" s="1"/>
  <c r="AH17" i="40"/>
  <c r="G17" i="40"/>
  <c r="H17" i="40" s="1"/>
  <c r="AF17" i="40" s="1"/>
  <c r="AH16" i="40"/>
  <c r="G16" i="40"/>
  <c r="H16" i="40" s="1"/>
  <c r="AF16" i="40" s="1"/>
  <c r="AH15" i="40"/>
  <c r="G15" i="40"/>
  <c r="H15" i="40" s="1"/>
  <c r="AF15" i="40" s="1"/>
  <c r="AH14" i="40"/>
  <c r="G14" i="40"/>
  <c r="H14" i="40" s="1"/>
  <c r="AF14" i="40" s="1"/>
  <c r="AH13" i="40"/>
  <c r="G13" i="40"/>
  <c r="H13" i="40" s="1"/>
  <c r="AF13" i="40" s="1"/>
  <c r="AH12" i="40"/>
  <c r="G12" i="40"/>
  <c r="H12" i="40" s="1"/>
  <c r="AF12" i="40" s="1"/>
  <c r="AH11" i="40"/>
  <c r="G11" i="40"/>
  <c r="H11" i="40" s="1"/>
  <c r="AF11" i="40" s="1"/>
  <c r="AH10" i="40"/>
  <c r="G10" i="40"/>
  <c r="H10" i="40" s="1"/>
  <c r="AF10" i="40" s="1"/>
  <c r="AH9" i="40"/>
  <c r="G9" i="40"/>
  <c r="H9" i="40" s="1"/>
  <c r="AF9" i="40" s="1"/>
  <c r="AH8" i="40"/>
  <c r="G8" i="40"/>
  <c r="H8" i="40" s="1"/>
  <c r="AF8" i="40" s="1"/>
  <c r="G7" i="40"/>
  <c r="H7" i="40" s="1"/>
  <c r="G6" i="40"/>
  <c r="G5" i="40"/>
  <c r="K16" i="11"/>
  <c r="D10" i="11"/>
  <c r="G10" i="11" s="1"/>
  <c r="DI16" i="11"/>
  <c r="AC36" i="40" l="1"/>
  <c r="P30" i="40"/>
  <c r="O34" i="40"/>
  <c r="N30" i="40"/>
  <c r="O30" i="40" s="1"/>
  <c r="AC35" i="40"/>
  <c r="Q43" i="40"/>
  <c r="W30" i="40"/>
  <c r="O43" i="40"/>
  <c r="E52" i="40"/>
  <c r="B54" i="40"/>
  <c r="Y31" i="40"/>
  <c r="F54" i="40"/>
  <c r="Y32" i="40"/>
  <c r="O33" i="40"/>
  <c r="T52" i="40"/>
  <c r="W52" i="40" s="1"/>
  <c r="D55" i="40"/>
  <c r="G49" i="40"/>
  <c r="U30" i="40"/>
  <c r="U44" i="40" s="1"/>
  <c r="Y34" i="40"/>
  <c r="G36" i="40"/>
  <c r="C51" i="40"/>
  <c r="D53" i="40"/>
  <c r="AE74" i="11"/>
  <c r="AE37" i="11" s="1"/>
  <c r="BJ37" i="11" s="1"/>
  <c r="AF74" i="11"/>
  <c r="AF37" i="11" s="1"/>
  <c r="AC74" i="11"/>
  <c r="AC37" i="11" s="1"/>
  <c r="BH37" i="11" s="1"/>
  <c r="AI74" i="11"/>
  <c r="AI37" i="11" s="1"/>
  <c r="AG74" i="11"/>
  <c r="AG37" i="11" s="1"/>
  <c r="BF37" i="11"/>
  <c r="Y74" i="11"/>
  <c r="Y37" i="11" s="1"/>
  <c r="AD74" i="11"/>
  <c r="AD37" i="11" s="1"/>
  <c r="AB74" i="11"/>
  <c r="AB37" i="11" s="1"/>
  <c r="Z74" i="11"/>
  <c r="Z37" i="11" s="1"/>
  <c r="AH74" i="11"/>
  <c r="AH37" i="11" s="1"/>
  <c r="AL129" i="11"/>
  <c r="N29" i="40"/>
  <c r="O29" i="40" s="1"/>
  <c r="L29" i="40"/>
  <c r="L44" i="40" s="1"/>
  <c r="O44" i="40" s="1"/>
  <c r="U43" i="40"/>
  <c r="U45" i="40"/>
  <c r="U46" i="40" s="1"/>
  <c r="H6" i="40"/>
  <c r="G44" i="40"/>
  <c r="D51" i="40"/>
  <c r="B52" i="40"/>
  <c r="F52" i="40"/>
  <c r="E53" i="40"/>
  <c r="C54" i="40"/>
  <c r="G54" i="40"/>
  <c r="E55" i="40"/>
  <c r="Y30" i="40"/>
  <c r="H33" i="40"/>
  <c r="AF33" i="40" s="1"/>
  <c r="G46" i="40"/>
  <c r="G48" i="40"/>
  <c r="G50" i="40"/>
  <c r="E51" i="40"/>
  <c r="C52" i="40"/>
  <c r="G52" i="40"/>
  <c r="B53" i="40"/>
  <c r="F53" i="40"/>
  <c r="D54" i="40"/>
  <c r="B55" i="40"/>
  <c r="F55" i="40"/>
  <c r="H5" i="40"/>
  <c r="G45" i="40"/>
  <c r="G47" i="40"/>
  <c r="B51" i="40"/>
  <c r="F51" i="40"/>
  <c r="D52" i="40"/>
  <c r="C53" i="40"/>
  <c r="G53" i="40"/>
  <c r="E54" i="40"/>
  <c r="CN37" i="11" l="1"/>
  <c r="Q23" i="44"/>
  <c r="W23" i="44" s="1"/>
  <c r="K23" i="44" s="1"/>
  <c r="CI37" i="11"/>
  <c r="P23" i="44"/>
  <c r="H36" i="40"/>
  <c r="AF36" i="40" s="1"/>
  <c r="O38" i="40"/>
  <c r="H41" i="40"/>
  <c r="AF41" i="40" s="1"/>
  <c r="G55" i="40"/>
  <c r="G51" i="40"/>
  <c r="CM37" i="11"/>
  <c r="CO37" i="11"/>
  <c r="BG37" i="11"/>
  <c r="CL37" i="11"/>
  <c r="BI37" i="11"/>
  <c r="CS37" i="11"/>
  <c r="BN37" i="11"/>
  <c r="BK37" i="11"/>
  <c r="CP37" i="11"/>
  <c r="CR37" i="11"/>
  <c r="BM37" i="11"/>
  <c r="BD37" i="11"/>
  <c r="CJ37" i="11"/>
  <c r="BE37" i="11"/>
  <c r="AJ37" i="11"/>
  <c r="AJ74" i="11"/>
  <c r="BL37" i="11"/>
  <c r="CQ37" i="11"/>
  <c r="DI17" i="11"/>
  <c r="H37" i="40"/>
  <c r="AF37" i="40" s="1"/>
  <c r="W37" i="40"/>
  <c r="W36" i="40"/>
  <c r="W35" i="40"/>
  <c r="W41" i="40"/>
  <c r="Y41" i="40" s="1"/>
  <c r="W39" i="40"/>
  <c r="W40" i="40"/>
  <c r="W38" i="40"/>
  <c r="Y33" i="40"/>
  <c r="O36" i="40"/>
  <c r="O35" i="40"/>
  <c r="O37" i="40"/>
  <c r="H35" i="40"/>
  <c r="AF35" i="40" s="1"/>
  <c r="Q46" i="40"/>
  <c r="H38" i="40"/>
  <c r="AF38" i="40" s="1"/>
  <c r="H39" i="40"/>
  <c r="AF39" i="40" s="1"/>
  <c r="H40" i="40"/>
  <c r="O46" i="40"/>
  <c r="W29" i="40"/>
  <c r="DI15" i="11"/>
  <c r="CI17" i="11"/>
  <c r="CJ17" i="11"/>
  <c r="CK17" i="11"/>
  <c r="CL17" i="11"/>
  <c r="CM17" i="11"/>
  <c r="CN17" i="11"/>
  <c r="CO17" i="11"/>
  <c r="CP17" i="11"/>
  <c r="CQ17" i="11"/>
  <c r="CR17" i="11"/>
  <c r="CS17" i="11"/>
  <c r="CI18" i="11"/>
  <c r="CJ18" i="11"/>
  <c r="CK18" i="11"/>
  <c r="CL18" i="11"/>
  <c r="CM18" i="11"/>
  <c r="CN18" i="11"/>
  <c r="CO18" i="11"/>
  <c r="CP18" i="11"/>
  <c r="CQ18" i="11"/>
  <c r="CR18" i="11"/>
  <c r="CS18" i="11"/>
  <c r="CI19" i="11"/>
  <c r="CJ19" i="11"/>
  <c r="CK19" i="11"/>
  <c r="CL19" i="11"/>
  <c r="CM19" i="11"/>
  <c r="CN19" i="11"/>
  <c r="CO19" i="11"/>
  <c r="CP19" i="11"/>
  <c r="CQ19" i="11"/>
  <c r="CR19" i="11"/>
  <c r="CS19" i="11"/>
  <c r="CI20" i="11"/>
  <c r="CJ20" i="11"/>
  <c r="CK20" i="11"/>
  <c r="CL20" i="11"/>
  <c r="CM20" i="11"/>
  <c r="CN20" i="11"/>
  <c r="CO20" i="11"/>
  <c r="CP20" i="11"/>
  <c r="CQ20" i="11"/>
  <c r="CR20" i="11"/>
  <c r="CS20" i="11"/>
  <c r="CI21" i="11"/>
  <c r="CJ21" i="11"/>
  <c r="CK21" i="11"/>
  <c r="CL21" i="11"/>
  <c r="CM21" i="11"/>
  <c r="CN21" i="11"/>
  <c r="CO21" i="11"/>
  <c r="CP21" i="11"/>
  <c r="CQ21" i="11"/>
  <c r="CR21" i="11"/>
  <c r="CS21" i="11"/>
  <c r="CI22" i="11"/>
  <c r="CJ22" i="11"/>
  <c r="CK22" i="11"/>
  <c r="CL22" i="11"/>
  <c r="CM22" i="11"/>
  <c r="CN22" i="11"/>
  <c r="CO22" i="11"/>
  <c r="CP22" i="11"/>
  <c r="CQ22" i="11"/>
  <c r="CR22" i="11"/>
  <c r="CS22" i="11"/>
  <c r="CI23" i="11"/>
  <c r="CJ23" i="11"/>
  <c r="CK23" i="11"/>
  <c r="CL23" i="11"/>
  <c r="CM23" i="11"/>
  <c r="CN23" i="11"/>
  <c r="CO23" i="11"/>
  <c r="CP23" i="11"/>
  <c r="CQ23" i="11"/>
  <c r="CR23" i="11"/>
  <c r="CS23" i="11"/>
  <c r="CI24" i="11"/>
  <c r="CJ24" i="11"/>
  <c r="CK24" i="11"/>
  <c r="CL24" i="11"/>
  <c r="CM24" i="11"/>
  <c r="CN24" i="11"/>
  <c r="CO24" i="11"/>
  <c r="CP24" i="11"/>
  <c r="CQ24" i="11"/>
  <c r="CR24" i="11"/>
  <c r="CS24" i="11"/>
  <c r="CI25" i="11"/>
  <c r="CJ25" i="11"/>
  <c r="CK25" i="11"/>
  <c r="CL25" i="11"/>
  <c r="CM25" i="11"/>
  <c r="CN25" i="11"/>
  <c r="CO25" i="11"/>
  <c r="CP25" i="11"/>
  <c r="CQ25" i="11"/>
  <c r="CR25" i="11"/>
  <c r="CS25" i="11"/>
  <c r="CI26" i="11"/>
  <c r="CJ26" i="11"/>
  <c r="CK26" i="11"/>
  <c r="CL26" i="11"/>
  <c r="CM26" i="11"/>
  <c r="CN26" i="11"/>
  <c r="CO26" i="11"/>
  <c r="CP26" i="11"/>
  <c r="CQ26" i="11"/>
  <c r="CR26" i="11"/>
  <c r="CS26" i="11"/>
  <c r="CI27" i="11"/>
  <c r="CJ27" i="11"/>
  <c r="CK27" i="11"/>
  <c r="CL27" i="11"/>
  <c r="CM27" i="11"/>
  <c r="CN27" i="11"/>
  <c r="CO27" i="11"/>
  <c r="CP27" i="11"/>
  <c r="CQ27" i="11"/>
  <c r="CR27" i="11"/>
  <c r="CS27" i="11"/>
  <c r="CI28" i="11"/>
  <c r="CJ28" i="11"/>
  <c r="CK28" i="11"/>
  <c r="CL28" i="11"/>
  <c r="CM28" i="11"/>
  <c r="CN28" i="11"/>
  <c r="CO28" i="11"/>
  <c r="CP28" i="11"/>
  <c r="CQ28" i="11"/>
  <c r="CR28" i="11"/>
  <c r="CS28" i="11"/>
  <c r="CI29" i="11"/>
  <c r="CJ29" i="11"/>
  <c r="CK29" i="11"/>
  <c r="CL29" i="11"/>
  <c r="CM29" i="11"/>
  <c r="CN29" i="11"/>
  <c r="CO29" i="11"/>
  <c r="CP29" i="11"/>
  <c r="CQ29" i="11"/>
  <c r="CR29" i="11"/>
  <c r="CS29" i="11"/>
  <c r="CI30" i="11"/>
  <c r="CJ30" i="11"/>
  <c r="CK30" i="11"/>
  <c r="CL30" i="11"/>
  <c r="CM30" i="11"/>
  <c r="CN30" i="11"/>
  <c r="CO30" i="11"/>
  <c r="CP30" i="11"/>
  <c r="CQ30" i="11"/>
  <c r="CR30" i="11"/>
  <c r="CS30" i="11"/>
  <c r="CI31" i="11"/>
  <c r="CJ31" i="11"/>
  <c r="CK31" i="11"/>
  <c r="CL31" i="11"/>
  <c r="CM31" i="11"/>
  <c r="CN31" i="11"/>
  <c r="CO31" i="11"/>
  <c r="CP31" i="11"/>
  <c r="CQ31" i="11"/>
  <c r="CR31" i="11"/>
  <c r="CS31" i="11"/>
  <c r="CI32" i="11"/>
  <c r="CJ32" i="11"/>
  <c r="CK32" i="11"/>
  <c r="CL32" i="11"/>
  <c r="CM32" i="11"/>
  <c r="CN32" i="11"/>
  <c r="CO32" i="11"/>
  <c r="CP32" i="11"/>
  <c r="CQ32" i="11"/>
  <c r="CR32" i="11"/>
  <c r="CS32" i="11"/>
  <c r="CI33" i="11"/>
  <c r="CJ33" i="11"/>
  <c r="CK33" i="11"/>
  <c r="CL33" i="11"/>
  <c r="CM33" i="11"/>
  <c r="CN33" i="11"/>
  <c r="CO33" i="11"/>
  <c r="CP33" i="11"/>
  <c r="CQ33" i="11"/>
  <c r="CR33" i="11"/>
  <c r="CS33" i="11"/>
  <c r="CI34" i="11"/>
  <c r="CJ34" i="11"/>
  <c r="CK34" i="11"/>
  <c r="CL34" i="11"/>
  <c r="CM34" i="11"/>
  <c r="CN34" i="11"/>
  <c r="CO34" i="11"/>
  <c r="CP34" i="11"/>
  <c r="CQ34" i="11"/>
  <c r="CR34" i="11"/>
  <c r="CS34" i="11"/>
  <c r="CM35" i="11"/>
  <c r="CN35" i="11"/>
  <c r="CS35" i="11"/>
  <c r="CI36" i="11"/>
  <c r="CJ36" i="11"/>
  <c r="CK36" i="11"/>
  <c r="CL36" i="11"/>
  <c r="CM36" i="11"/>
  <c r="CN36" i="11"/>
  <c r="CO36" i="11"/>
  <c r="CP36" i="11"/>
  <c r="CQ36" i="11"/>
  <c r="CR36" i="11"/>
  <c r="CS36" i="11"/>
  <c r="CJ16" i="11"/>
  <c r="CK16" i="11"/>
  <c r="CL16" i="11"/>
  <c r="CM16" i="11"/>
  <c r="CN16" i="11"/>
  <c r="CO16" i="11"/>
  <c r="CP16" i="11"/>
  <c r="CQ16" i="11"/>
  <c r="CR16" i="11"/>
  <c r="CS16" i="11"/>
  <c r="CI16" i="11"/>
  <c r="BD17" i="11"/>
  <c r="BE17" i="11"/>
  <c r="BF17" i="11"/>
  <c r="BG17" i="11"/>
  <c r="BH17" i="11"/>
  <c r="BI17" i="11"/>
  <c r="BJ17" i="11"/>
  <c r="BK17" i="11"/>
  <c r="BL17" i="11"/>
  <c r="BM17" i="11"/>
  <c r="BN17" i="11"/>
  <c r="BD18" i="11"/>
  <c r="BE18" i="11"/>
  <c r="BF18" i="11"/>
  <c r="BG18" i="11"/>
  <c r="BH18" i="11"/>
  <c r="BI18" i="11"/>
  <c r="BJ18" i="11"/>
  <c r="BK18" i="11"/>
  <c r="BL18" i="11"/>
  <c r="BM18" i="11"/>
  <c r="BN18" i="11"/>
  <c r="BD19" i="11"/>
  <c r="BE19" i="11"/>
  <c r="BF19" i="11"/>
  <c r="BG19" i="11"/>
  <c r="BH19" i="11"/>
  <c r="BI19" i="11"/>
  <c r="BJ19" i="11"/>
  <c r="BK19" i="11"/>
  <c r="BL19" i="11"/>
  <c r="BM19" i="11"/>
  <c r="BN19" i="11"/>
  <c r="BD20" i="11"/>
  <c r="BE20" i="11"/>
  <c r="BF20" i="11"/>
  <c r="BG20" i="11"/>
  <c r="BH20" i="11"/>
  <c r="BI20" i="11"/>
  <c r="BJ20" i="11"/>
  <c r="BK20" i="11"/>
  <c r="BL20" i="11"/>
  <c r="BM20" i="11"/>
  <c r="BN20" i="11"/>
  <c r="BD21" i="11"/>
  <c r="BE21" i="11"/>
  <c r="BF21" i="11"/>
  <c r="BG21" i="11"/>
  <c r="BH21" i="11"/>
  <c r="BI21" i="11"/>
  <c r="BJ21" i="11"/>
  <c r="BK21" i="11"/>
  <c r="BL21" i="11"/>
  <c r="BM21" i="11"/>
  <c r="BN21" i="11"/>
  <c r="BD22" i="11"/>
  <c r="BE22" i="11"/>
  <c r="BF22" i="11"/>
  <c r="BG22" i="11"/>
  <c r="BH22" i="11"/>
  <c r="BI22" i="11"/>
  <c r="BJ22" i="11"/>
  <c r="BK22" i="11"/>
  <c r="BL22" i="11"/>
  <c r="BM22" i="11"/>
  <c r="BN22" i="11"/>
  <c r="BD23" i="11"/>
  <c r="BE23" i="11"/>
  <c r="BF23" i="11"/>
  <c r="BG23" i="11"/>
  <c r="BH23" i="11"/>
  <c r="BI23" i="11"/>
  <c r="BJ23" i="11"/>
  <c r="BK23" i="11"/>
  <c r="BL23" i="11"/>
  <c r="BM23" i="11"/>
  <c r="BN23" i="11"/>
  <c r="BD24" i="11"/>
  <c r="BE24" i="11"/>
  <c r="BF24" i="11"/>
  <c r="BG24" i="11"/>
  <c r="BH24" i="11"/>
  <c r="BI24" i="11"/>
  <c r="BJ24" i="11"/>
  <c r="BK24" i="11"/>
  <c r="BL24" i="11"/>
  <c r="BM24" i="11"/>
  <c r="BN24" i="11"/>
  <c r="BD25" i="11"/>
  <c r="BE25" i="11"/>
  <c r="BF25" i="11"/>
  <c r="BG25" i="11"/>
  <c r="BH25" i="11"/>
  <c r="BI25" i="11"/>
  <c r="BJ25" i="11"/>
  <c r="BK25" i="11"/>
  <c r="BL25" i="11"/>
  <c r="BM25" i="11"/>
  <c r="BN25" i="11"/>
  <c r="BD26" i="11"/>
  <c r="BE26" i="11"/>
  <c r="BF26" i="11"/>
  <c r="BG26" i="11"/>
  <c r="BH26" i="11"/>
  <c r="BI26" i="11"/>
  <c r="BJ26" i="11"/>
  <c r="BK26" i="11"/>
  <c r="BL26" i="11"/>
  <c r="BM26" i="11"/>
  <c r="BN26" i="11"/>
  <c r="BD27" i="11"/>
  <c r="BE27" i="11"/>
  <c r="BF27" i="11"/>
  <c r="BG27" i="11"/>
  <c r="BH27" i="11"/>
  <c r="BI27" i="11"/>
  <c r="BJ27" i="11"/>
  <c r="BK27" i="11"/>
  <c r="BL27" i="11"/>
  <c r="BM27" i="11"/>
  <c r="BN27" i="11"/>
  <c r="BD28" i="11"/>
  <c r="BE28" i="11"/>
  <c r="BF28" i="11"/>
  <c r="BG28" i="11"/>
  <c r="BH28" i="11"/>
  <c r="BI28" i="11"/>
  <c r="BJ28" i="11"/>
  <c r="BK28" i="11"/>
  <c r="BL28" i="11"/>
  <c r="BM28" i="11"/>
  <c r="BN28" i="11"/>
  <c r="BD29" i="11"/>
  <c r="BE29" i="11"/>
  <c r="BF29" i="11"/>
  <c r="BG29" i="11"/>
  <c r="BH29" i="11"/>
  <c r="BI29" i="11"/>
  <c r="BJ29" i="11"/>
  <c r="BK29" i="11"/>
  <c r="BL29" i="11"/>
  <c r="BM29" i="11"/>
  <c r="BN29" i="11"/>
  <c r="BD30" i="11"/>
  <c r="BE30" i="11"/>
  <c r="BF30" i="11"/>
  <c r="BG30" i="11"/>
  <c r="BH30" i="11"/>
  <c r="BI30" i="11"/>
  <c r="BJ30" i="11"/>
  <c r="BK30" i="11"/>
  <c r="BL30" i="11"/>
  <c r="BM30" i="11"/>
  <c r="BN30" i="11"/>
  <c r="BD31" i="11"/>
  <c r="BE31" i="11"/>
  <c r="BF31" i="11"/>
  <c r="BG31" i="11"/>
  <c r="BH31" i="11"/>
  <c r="BI31" i="11"/>
  <c r="BJ31" i="11"/>
  <c r="BK31" i="11"/>
  <c r="BL31" i="11"/>
  <c r="BM31" i="11"/>
  <c r="BN31" i="11"/>
  <c r="BD32" i="11"/>
  <c r="BE32" i="11"/>
  <c r="BF32" i="11"/>
  <c r="BG32" i="11"/>
  <c r="BH32" i="11"/>
  <c r="BI32" i="11"/>
  <c r="BJ32" i="11"/>
  <c r="BK32" i="11"/>
  <c r="BL32" i="11"/>
  <c r="BM32" i="11"/>
  <c r="BN32" i="11"/>
  <c r="BD33" i="11"/>
  <c r="BE33" i="11"/>
  <c r="BF33" i="11"/>
  <c r="BG33" i="11"/>
  <c r="BH33" i="11"/>
  <c r="BI33" i="11"/>
  <c r="BJ33" i="11"/>
  <c r="BK33" i="11"/>
  <c r="BL33" i="11"/>
  <c r="BM33" i="11"/>
  <c r="BN33" i="11"/>
  <c r="BD34" i="11"/>
  <c r="BE34" i="11"/>
  <c r="BF34" i="11"/>
  <c r="BG34" i="11"/>
  <c r="BH34" i="11"/>
  <c r="BI34" i="11"/>
  <c r="BJ34" i="11"/>
  <c r="BK34" i="11"/>
  <c r="BL34" i="11"/>
  <c r="BM34" i="11"/>
  <c r="BN34" i="11"/>
  <c r="BH35" i="11"/>
  <c r="BI35" i="11"/>
  <c r="BN35" i="11"/>
  <c r="BD36" i="11"/>
  <c r="BE36" i="11"/>
  <c r="BF36" i="11"/>
  <c r="BG36" i="11"/>
  <c r="BH36" i="11"/>
  <c r="BI36" i="11"/>
  <c r="BJ36" i="11"/>
  <c r="BK36" i="11"/>
  <c r="BL36" i="11"/>
  <c r="BM36" i="11"/>
  <c r="BN36" i="11"/>
  <c r="BE16" i="11"/>
  <c r="BF16" i="11"/>
  <c r="BG16" i="11"/>
  <c r="BH16" i="11"/>
  <c r="BI16" i="11"/>
  <c r="BJ16" i="11"/>
  <c r="BK16" i="11"/>
  <c r="BL16" i="11"/>
  <c r="BM16" i="11"/>
  <c r="BN16" i="11"/>
  <c r="BD16" i="11"/>
  <c r="R23" i="44" l="1"/>
  <c r="V23" i="44"/>
  <c r="Y40" i="40"/>
  <c r="Y37" i="40"/>
  <c r="Y35" i="40"/>
  <c r="BO32" i="11"/>
  <c r="BO34" i="11"/>
  <c r="BO30" i="11"/>
  <c r="BO26" i="11"/>
  <c r="BO22" i="11"/>
  <c r="BO18" i="11"/>
  <c r="Y38" i="40"/>
  <c r="BO37" i="11"/>
  <c r="BO31" i="11"/>
  <c r="BO27" i="11"/>
  <c r="BO23" i="11"/>
  <c r="BO19" i="11"/>
  <c r="BO28" i="11"/>
  <c r="BO24" i="11"/>
  <c r="BO20" i="11"/>
  <c r="BO36" i="11"/>
  <c r="BO33" i="11"/>
  <c r="BO29" i="11"/>
  <c r="BO25" i="11"/>
  <c r="BO21" i="11"/>
  <c r="BO17" i="11"/>
  <c r="CT37" i="11"/>
  <c r="DI14" i="11"/>
  <c r="W43" i="40"/>
  <c r="Y29" i="40"/>
  <c r="Z36" i="40"/>
  <c r="Y36" i="40"/>
  <c r="Y39" i="40"/>
  <c r="J47" i="40"/>
  <c r="AF40" i="40"/>
  <c r="G20" i="11"/>
  <c r="G28" i="11"/>
  <c r="G33" i="11"/>
  <c r="G35" i="11"/>
  <c r="AJ36" i="11"/>
  <c r="J23" i="44" l="1"/>
  <c r="X23" i="44"/>
  <c r="CT36" i="11"/>
  <c r="O58" i="44" l="1"/>
  <c r="P58" i="44" s="1"/>
  <c r="Q58" i="44" s="1"/>
  <c r="L23" i="44"/>
  <c r="B45" i="35"/>
  <c r="B46" i="35" s="1"/>
  <c r="B47" i="35" s="1"/>
  <c r="M51" i="32" l="1"/>
  <c r="G54" i="35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G87" i="35" s="1"/>
  <c r="G88" i="35" s="1"/>
  <c r="G89" i="35" s="1"/>
  <c r="G90" i="35" s="1"/>
  <c r="G91" i="35" s="1"/>
  <c r="G92" i="35" s="1"/>
  <c r="G93" i="35" s="1"/>
  <c r="G94" i="35" s="1"/>
  <c r="CZ121" i="11"/>
  <c r="CT34" i="11"/>
  <c r="CT33" i="11"/>
  <c r="CT32" i="11"/>
  <c r="CS53" i="11"/>
  <c r="CS55" i="11"/>
  <c r="CN55" i="11"/>
  <c r="CM56" i="11"/>
  <c r="CT25" i="11"/>
  <c r="CT24" i="11"/>
  <c r="CT23" i="11"/>
  <c r="CT22" i="11"/>
  <c r="CT21" i="11"/>
  <c r="CT20" i="11"/>
  <c r="CT19" i="11"/>
  <c r="CT18" i="11"/>
  <c r="CT17" i="11"/>
  <c r="CT16" i="11"/>
  <c r="CT15" i="11"/>
  <c r="CT14" i="11"/>
  <c r="CT13" i="11"/>
  <c r="CT12" i="11"/>
  <c r="CT11" i="11"/>
  <c r="CT10" i="11"/>
  <c r="CT9" i="11"/>
  <c r="CT8" i="11"/>
  <c r="CT7" i="11"/>
  <c r="CT6" i="11"/>
  <c r="BU121" i="11"/>
  <c r="CC32" i="11"/>
  <c r="BI57" i="11"/>
  <c r="BI55" i="11"/>
  <c r="BH55" i="11"/>
  <c r="BH57" i="11"/>
  <c r="BN54" i="11"/>
  <c r="BI53" i="11"/>
  <c r="BO16" i="11"/>
  <c r="BO15" i="11"/>
  <c r="BO14" i="11"/>
  <c r="BO13" i="11"/>
  <c r="BO12" i="11"/>
  <c r="BO11" i="11"/>
  <c r="BO10" i="11"/>
  <c r="BO9" i="11"/>
  <c r="BO8" i="11"/>
  <c r="BO7" i="11"/>
  <c r="BO6" i="11"/>
  <c r="G54" i="36"/>
  <c r="G55" i="36" s="1"/>
  <c r="B53" i="36"/>
  <c r="B49" i="36"/>
  <c r="B45" i="36"/>
  <c r="B46" i="36" s="1"/>
  <c r="B47" i="36" s="1"/>
  <c r="B44" i="36"/>
  <c r="B53" i="35"/>
  <c r="B49" i="35"/>
  <c r="B44" i="35"/>
  <c r="AJ6" i="11"/>
  <c r="Z121" i="11" l="1"/>
  <c r="Z72" i="11" s="1"/>
  <c r="Z35" i="11" s="1"/>
  <c r="Y121" i="11"/>
  <c r="Y72" i="11" s="1"/>
  <c r="Y35" i="11" s="1"/>
  <c r="BD121" i="11"/>
  <c r="AF121" i="11"/>
  <c r="AH72" i="11" s="1"/>
  <c r="AH35" i="11" s="1"/>
  <c r="AE121" i="11"/>
  <c r="AG72" i="11" s="1"/>
  <c r="AG35" i="11" s="1"/>
  <c r="BH121" i="11"/>
  <c r="CO121" i="11"/>
  <c r="AA121" i="11"/>
  <c r="AA72" i="11" s="1"/>
  <c r="AA35" i="11" s="1"/>
  <c r="BK121" i="11"/>
  <c r="CJ121" i="11"/>
  <c r="CK121" i="11"/>
  <c r="BG121" i="11"/>
  <c r="CN121" i="11"/>
  <c r="CC33" i="11"/>
  <c r="V22" i="35"/>
  <c r="V22" i="32"/>
  <c r="AC121" i="11"/>
  <c r="AE72" i="11" s="1"/>
  <c r="AE35" i="11" s="1"/>
  <c r="BH56" i="11"/>
  <c r="BE121" i="11"/>
  <c r="BI121" i="11"/>
  <c r="CS56" i="11"/>
  <c r="CT31" i="11"/>
  <c r="CS57" i="11"/>
  <c r="CL121" i="11"/>
  <c r="CP121" i="11"/>
  <c r="BH53" i="11"/>
  <c r="CN56" i="11"/>
  <c r="CN57" i="11"/>
  <c r="AB121" i="11"/>
  <c r="AB72" i="11" s="1"/>
  <c r="AB35" i="11" s="1"/>
  <c r="BI56" i="11"/>
  <c r="BF121" i="11"/>
  <c r="BJ121" i="11"/>
  <c r="CT27" i="11"/>
  <c r="CN53" i="11"/>
  <c r="CI121" i="11"/>
  <c r="CM121" i="11"/>
  <c r="H94" i="35"/>
  <c r="G95" i="35"/>
  <c r="H93" i="35"/>
  <c r="X6" i="32"/>
  <c r="X7" i="32"/>
  <c r="CT26" i="11"/>
  <c r="CT28" i="11"/>
  <c r="CT29" i="11"/>
  <c r="CM53" i="11"/>
  <c r="CS54" i="11"/>
  <c r="CM55" i="11"/>
  <c r="CM57" i="11"/>
  <c r="CM54" i="11"/>
  <c r="CT30" i="11"/>
  <c r="CN54" i="11"/>
  <c r="BN56" i="11"/>
  <c r="BN53" i="11"/>
  <c r="BH54" i="11"/>
  <c r="BN55" i="11"/>
  <c r="BN57" i="11"/>
  <c r="BI54" i="11"/>
  <c r="G56" i="36"/>
  <c r="B48" i="36"/>
  <c r="E45" i="36"/>
  <c r="H55" i="35"/>
  <c r="E47" i="35"/>
  <c r="H54" i="35"/>
  <c r="E48" i="35"/>
  <c r="B48" i="35"/>
  <c r="H53" i="35"/>
  <c r="E45" i="35"/>
  <c r="E46" i="35" s="1"/>
  <c r="AD121" i="11"/>
  <c r="AF72" i="11" s="1"/>
  <c r="AF35" i="11" s="1"/>
  <c r="P21" i="44" l="1"/>
  <c r="Q21" i="44"/>
  <c r="CK35" i="11"/>
  <c r="BF35" i="11"/>
  <c r="BF55" i="11" s="1"/>
  <c r="CO35" i="11"/>
  <c r="BJ35" i="11"/>
  <c r="CI35" i="11"/>
  <c r="BD35" i="11"/>
  <c r="BG35" i="11"/>
  <c r="CL35" i="11"/>
  <c r="CL56" i="11" s="1"/>
  <c r="BM35" i="11"/>
  <c r="CR35" i="11"/>
  <c r="BK35" i="11"/>
  <c r="CP35" i="11"/>
  <c r="CQ35" i="11"/>
  <c r="BL35" i="11"/>
  <c r="BL55" i="11" s="1"/>
  <c r="BE35" i="11"/>
  <c r="BE55" i="11" s="1"/>
  <c r="CJ35" i="11"/>
  <c r="AJ72" i="11"/>
  <c r="V23" i="32"/>
  <c r="CC34" i="11"/>
  <c r="V23" i="35"/>
  <c r="H95" i="35"/>
  <c r="G96" i="35"/>
  <c r="E46" i="36"/>
  <c r="E48" i="36"/>
  <c r="H55" i="36"/>
  <c r="G57" i="36"/>
  <c r="H56" i="36"/>
  <c r="E47" i="36"/>
  <c r="H53" i="36"/>
  <c r="H54" i="36"/>
  <c r="H56" i="35"/>
  <c r="W21" i="44" l="1"/>
  <c r="K21" i="44" s="1"/>
  <c r="Q36" i="44"/>
  <c r="R21" i="44"/>
  <c r="R36" i="44" s="1"/>
  <c r="V21" i="44"/>
  <c r="P36" i="44"/>
  <c r="CL57" i="11"/>
  <c r="BF54" i="11"/>
  <c r="BO35" i="11"/>
  <c r="BL53" i="11"/>
  <c r="BF57" i="11"/>
  <c r="BE56" i="11"/>
  <c r="BK55" i="11"/>
  <c r="BK53" i="11"/>
  <c r="BK56" i="11"/>
  <c r="BK54" i="11"/>
  <c r="CO56" i="11"/>
  <c r="CO55" i="11"/>
  <c r="CO67" i="11" s="1"/>
  <c r="CO68" i="11" s="1"/>
  <c r="CO57" i="11"/>
  <c r="CO54" i="11"/>
  <c r="BL56" i="11"/>
  <c r="CR53" i="11"/>
  <c r="CR57" i="11"/>
  <c r="CR54" i="11"/>
  <c r="CR56" i="11"/>
  <c r="CR55" i="11"/>
  <c r="BD55" i="11"/>
  <c r="BD56" i="11"/>
  <c r="BD57" i="11"/>
  <c r="BD54" i="11"/>
  <c r="BF53" i="11"/>
  <c r="BL54" i="11"/>
  <c r="CJ56" i="11"/>
  <c r="CJ54" i="11"/>
  <c r="CJ53" i="11"/>
  <c r="CJ55" i="11"/>
  <c r="CJ57" i="11"/>
  <c r="BL57" i="11"/>
  <c r="BM55" i="11"/>
  <c r="BM54" i="11"/>
  <c r="BM57" i="11"/>
  <c r="BM56" i="11"/>
  <c r="BM53" i="11"/>
  <c r="CI54" i="11"/>
  <c r="CI57" i="11"/>
  <c r="CI56" i="11"/>
  <c r="CI53" i="11"/>
  <c r="CI55" i="11"/>
  <c r="CT35" i="11"/>
  <c r="CK57" i="11"/>
  <c r="CK55" i="11"/>
  <c r="CK54" i="11"/>
  <c r="CK56" i="11"/>
  <c r="CK53" i="11"/>
  <c r="BG56" i="11"/>
  <c r="BG54" i="11"/>
  <c r="BG55" i="11"/>
  <c r="BG57" i="11"/>
  <c r="BG53" i="11"/>
  <c r="BK57" i="11"/>
  <c r="CQ57" i="11"/>
  <c r="CQ55" i="11"/>
  <c r="CQ54" i="11"/>
  <c r="CQ53" i="11"/>
  <c r="CQ56" i="11"/>
  <c r="BE54" i="11"/>
  <c r="BE57" i="11"/>
  <c r="BE53" i="11"/>
  <c r="CP54" i="11"/>
  <c r="CP55" i="11"/>
  <c r="CP53" i="11"/>
  <c r="CP57" i="11"/>
  <c r="CP56" i="11"/>
  <c r="CL54" i="11"/>
  <c r="CL53" i="11"/>
  <c r="CL55" i="11"/>
  <c r="BJ57" i="11"/>
  <c r="BJ55" i="11"/>
  <c r="BJ67" i="11" s="1"/>
  <c r="BJ68" i="11" s="1"/>
  <c r="BJ56" i="11"/>
  <c r="BJ53" i="11"/>
  <c r="BJ54" i="11"/>
  <c r="CO53" i="11"/>
  <c r="BF56" i="11"/>
  <c r="CC35" i="11"/>
  <c r="V24" i="35"/>
  <c r="V24" i="32"/>
  <c r="H96" i="35"/>
  <c r="G97" i="35"/>
  <c r="H57" i="36"/>
  <c r="G58" i="36"/>
  <c r="H57" i="35"/>
  <c r="X21" i="44" l="1"/>
  <c r="J21" i="44"/>
  <c r="V25" i="32"/>
  <c r="V25" i="35"/>
  <c r="CC36" i="11"/>
  <c r="CC37" i="11" s="1"/>
  <c r="CC38" i="11" s="1"/>
  <c r="G98" i="35"/>
  <c r="H97" i="35"/>
  <c r="G59" i="36"/>
  <c r="H58" i="36"/>
  <c r="H58" i="35"/>
  <c r="CC39" i="11" l="1"/>
  <c r="V28" i="35"/>
  <c r="O56" i="44"/>
  <c r="P56" i="44" s="1"/>
  <c r="Q56" i="44" s="1"/>
  <c r="L21" i="44"/>
  <c r="V26" i="32"/>
  <c r="V26" i="35"/>
  <c r="H98" i="35"/>
  <c r="G99" i="35"/>
  <c r="H59" i="36"/>
  <c r="G60" i="36"/>
  <c r="H59" i="35"/>
  <c r="CC40" i="11" l="1"/>
  <c r="CC41" i="11" s="1"/>
  <c r="CC42" i="11" s="1"/>
  <c r="V29" i="35"/>
  <c r="V27" i="35"/>
  <c r="G100" i="35"/>
  <c r="H99" i="35"/>
  <c r="G61" i="36"/>
  <c r="H60" i="36"/>
  <c r="H60" i="35"/>
  <c r="H100" i="35" l="1"/>
  <c r="G101" i="35"/>
  <c r="H61" i="36"/>
  <c r="G62" i="36"/>
  <c r="H61" i="35"/>
  <c r="G102" i="35" l="1"/>
  <c r="H101" i="35"/>
  <c r="G63" i="36"/>
  <c r="H62" i="36"/>
  <c r="H62" i="35"/>
  <c r="AJ35" i="11"/>
  <c r="B53" i="32"/>
  <c r="G54" i="32"/>
  <c r="H54" i="32" s="1"/>
  <c r="B49" i="32"/>
  <c r="H13" i="11"/>
  <c r="AJ34" i="11"/>
  <c r="AJ33" i="11"/>
  <c r="AG54" i="11"/>
  <c r="AG57" i="11"/>
  <c r="AE55" i="11"/>
  <c r="AE67" i="11" s="1"/>
  <c r="AE68" i="11" s="1"/>
  <c r="AI54" i="11"/>
  <c r="AF56" i="11"/>
  <c r="AC57" i="11"/>
  <c r="AC54" i="11"/>
  <c r="AB56" i="11"/>
  <c r="AA57" i="11"/>
  <c r="AJ31" i="11"/>
  <c r="Z56" i="11"/>
  <c r="Z57" i="11"/>
  <c r="Y56" i="11"/>
  <c r="A32" i="11"/>
  <c r="DR32" i="11"/>
  <c r="DR33" i="11" s="1"/>
  <c r="DR34" i="11" s="1"/>
  <c r="DR35" i="11" s="1"/>
  <c r="DR36" i="11" s="1"/>
  <c r="DR37" i="11" s="1"/>
  <c r="DR38" i="11" s="1"/>
  <c r="DR39" i="11" s="1"/>
  <c r="DR40" i="11" s="1"/>
  <c r="DR41" i="11" s="1"/>
  <c r="DR42" i="11" s="1"/>
  <c r="DR43" i="11" s="1"/>
  <c r="DR44" i="11" s="1"/>
  <c r="AX32" i="11"/>
  <c r="AJ32" i="11"/>
  <c r="Y54" i="11"/>
  <c r="AD5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2" i="11"/>
  <c r="AJ23" i="11"/>
  <c r="AJ24" i="11"/>
  <c r="AJ25" i="11"/>
  <c r="AJ29" i="11"/>
  <c r="AI57" i="11"/>
  <c r="AH56" i="11"/>
  <c r="Y55" i="11"/>
  <c r="AI53" i="11"/>
  <c r="AA53" i="11"/>
  <c r="DR45" i="11" l="1"/>
  <c r="A33" i="11"/>
  <c r="A36" i="42"/>
  <c r="G36" i="42" s="1"/>
  <c r="AX33" i="11"/>
  <c r="V22" i="36"/>
  <c r="AA54" i="11"/>
  <c r="AH55" i="11"/>
  <c r="AE57" i="11"/>
  <c r="H6" i="11"/>
  <c r="CD6" i="11" s="1"/>
  <c r="G6" i="11"/>
  <c r="H8" i="11"/>
  <c r="CD8" i="11" s="1"/>
  <c r="G8" i="11"/>
  <c r="CD13" i="11"/>
  <c r="G13" i="11"/>
  <c r="G15" i="11"/>
  <c r="H15" i="11"/>
  <c r="CD15" i="11" s="1"/>
  <c r="X5" i="35" s="1"/>
  <c r="AC53" i="11"/>
  <c r="AF55" i="11"/>
  <c r="AJ27" i="11"/>
  <c r="H10" i="11"/>
  <c r="CD10" i="11" s="1"/>
  <c r="CF10" i="11" s="1"/>
  <c r="AE53" i="11"/>
  <c r="AC55" i="11"/>
  <c r="G7" i="11"/>
  <c r="H7" i="11"/>
  <c r="CD7" i="11" s="1"/>
  <c r="H9" i="11"/>
  <c r="CD9" i="11" s="1"/>
  <c r="G9" i="11"/>
  <c r="H12" i="11"/>
  <c r="CD12" i="11" s="1"/>
  <c r="CF12" i="11" s="1"/>
  <c r="G12" i="11"/>
  <c r="H14" i="11"/>
  <c r="CD14" i="11" s="1"/>
  <c r="X4" i="35" s="1"/>
  <c r="G14" i="11"/>
  <c r="AG53" i="11"/>
  <c r="AA55" i="11"/>
  <c r="G11" i="11"/>
  <c r="H11" i="11"/>
  <c r="CD11" i="11" s="1"/>
  <c r="CF11" i="11" s="1"/>
  <c r="H102" i="35"/>
  <c r="G103" i="35"/>
  <c r="H63" i="36"/>
  <c r="G64" i="36"/>
  <c r="H63" i="35"/>
  <c r="AD57" i="11"/>
  <c r="AD54" i="11"/>
  <c r="AD55" i="11"/>
  <c r="AD53" i="11"/>
  <c r="Y53" i="11"/>
  <c r="AJ26" i="11"/>
  <c r="Y57" i="11"/>
  <c r="Z54" i="11"/>
  <c r="Z55" i="11"/>
  <c r="Z53" i="11"/>
  <c r="AB55" i="11"/>
  <c r="AB53" i="11"/>
  <c r="AB57" i="11"/>
  <c r="AB54" i="11"/>
  <c r="AF54" i="11"/>
  <c r="AF53" i="11"/>
  <c r="AF57" i="11"/>
  <c r="AI56" i="11"/>
  <c r="AI55" i="11"/>
  <c r="AG55" i="11"/>
  <c r="AG56" i="11"/>
  <c r="AJ30" i="11"/>
  <c r="G55" i="32"/>
  <c r="AJ28" i="11"/>
  <c r="AH57" i="11"/>
  <c r="AH54" i="11"/>
  <c r="AH53" i="11"/>
  <c r="AE56" i="11"/>
  <c r="AE54" i="11"/>
  <c r="E45" i="32"/>
  <c r="AA56" i="11"/>
  <c r="AC56" i="11"/>
  <c r="E47" i="32" l="1"/>
  <c r="H53" i="32"/>
  <c r="X3" i="35"/>
  <c r="AX34" i="11"/>
  <c r="V23" i="36"/>
  <c r="A34" i="11"/>
  <c r="A37" i="42"/>
  <c r="G37" i="42" s="1"/>
  <c r="G104" i="35"/>
  <c r="H103" i="35"/>
  <c r="G65" i="36"/>
  <c r="H64" i="36"/>
  <c r="H64" i="35"/>
  <c r="G56" i="32"/>
  <c r="H55" i="32"/>
  <c r="E46" i="32"/>
  <c r="M50" i="32"/>
  <c r="M53" i="32" s="1"/>
  <c r="E48" i="32"/>
  <c r="A35" i="11" l="1"/>
  <c r="A38" i="42"/>
  <c r="G38" i="42" s="1"/>
  <c r="AX35" i="11"/>
  <c r="V24" i="36"/>
  <c r="H104" i="35"/>
  <c r="G105" i="35"/>
  <c r="H65" i="36"/>
  <c r="G66" i="36"/>
  <c r="H65" i="35"/>
  <c r="H56" i="32"/>
  <c r="G57" i="32"/>
  <c r="V25" i="36" l="1"/>
  <c r="AX36" i="11"/>
  <c r="A39" i="42"/>
  <c r="G39" i="42" s="1"/>
  <c r="A36" i="11"/>
  <c r="G106" i="35"/>
  <c r="H105" i="35"/>
  <c r="G67" i="36"/>
  <c r="H66" i="36"/>
  <c r="H66" i="35"/>
  <c r="G58" i="32"/>
  <c r="H57" i="32"/>
  <c r="AX37" i="11" l="1"/>
  <c r="V26" i="36"/>
  <c r="A40" i="42"/>
  <c r="G40" i="42" s="1"/>
  <c r="A37" i="11"/>
  <c r="H106" i="35"/>
  <c r="G107" i="35"/>
  <c r="H67" i="36"/>
  <c r="G68" i="36"/>
  <c r="H67" i="35"/>
  <c r="H58" i="32"/>
  <c r="G59" i="32"/>
  <c r="AX38" i="11" l="1"/>
  <c r="V27" i="36"/>
  <c r="A38" i="11"/>
  <c r="A39" i="11" s="1"/>
  <c r="A41" i="42"/>
  <c r="G41" i="42" s="1"/>
  <c r="G108" i="35"/>
  <c r="H107" i="35"/>
  <c r="G69" i="36"/>
  <c r="H68" i="36"/>
  <c r="H68" i="35"/>
  <c r="DI13" i="11"/>
  <c r="G60" i="32"/>
  <c r="H59" i="32"/>
  <c r="AX39" i="11" l="1"/>
  <c r="V28" i="36"/>
  <c r="A40" i="11"/>
  <c r="A41" i="11" s="1"/>
  <c r="A43" i="42"/>
  <c r="G43" i="42" s="1"/>
  <c r="X3" i="32"/>
  <c r="A42" i="42"/>
  <c r="G42" i="42" s="1"/>
  <c r="X5" i="32"/>
  <c r="X4" i="32"/>
  <c r="H108" i="35"/>
  <c r="G109" i="35"/>
  <c r="AY6" i="11"/>
  <c r="H69" i="36"/>
  <c r="G70" i="36"/>
  <c r="H69" i="35"/>
  <c r="AY7" i="11"/>
  <c r="AY8" i="11"/>
  <c r="E13" i="11"/>
  <c r="C17" i="42" s="1"/>
  <c r="AY9" i="11"/>
  <c r="E11" i="11"/>
  <c r="E10" i="11"/>
  <c r="E15" i="11"/>
  <c r="C19" i="42" s="1"/>
  <c r="E12" i="11"/>
  <c r="C16" i="42" s="1"/>
  <c r="E14" i="11"/>
  <c r="C18" i="42" s="1"/>
  <c r="G61" i="32"/>
  <c r="H60" i="32"/>
  <c r="AX40" i="11" l="1"/>
  <c r="AX41" i="11" s="1"/>
  <c r="AX42" i="11" s="1"/>
  <c r="AX43" i="11" s="1"/>
  <c r="AX44" i="11" s="1"/>
  <c r="A42" i="11"/>
  <c r="A45" i="42"/>
  <c r="G45" i="42" s="1"/>
  <c r="A44" i="42"/>
  <c r="G44" i="42" s="1"/>
  <c r="AY14" i="11"/>
  <c r="H18" i="42"/>
  <c r="AY12" i="11"/>
  <c r="AY10" i="11"/>
  <c r="BA10" i="11" s="1"/>
  <c r="C14" i="42"/>
  <c r="H14" i="42" s="1"/>
  <c r="AY11" i="11"/>
  <c r="BA11" i="11" s="1"/>
  <c r="C15" i="42"/>
  <c r="H15" i="42" s="1"/>
  <c r="AY15" i="11"/>
  <c r="H19" i="42"/>
  <c r="AY13" i="11"/>
  <c r="H17" i="42"/>
  <c r="H109" i="35"/>
  <c r="G110" i="35"/>
  <c r="G71" i="36"/>
  <c r="H70" i="36"/>
  <c r="H70" i="35"/>
  <c r="G62" i="32"/>
  <c r="H61" i="32"/>
  <c r="I6" i="11"/>
  <c r="I9" i="11"/>
  <c r="A46" i="42" l="1"/>
  <c r="G46" i="42" s="1"/>
  <c r="A43" i="11"/>
  <c r="X3" i="36"/>
  <c r="H16" i="42"/>
  <c r="X5" i="36"/>
  <c r="X4" i="36"/>
  <c r="H110" i="35"/>
  <c r="G111" i="35"/>
  <c r="H71" i="36"/>
  <c r="G72" i="36"/>
  <c r="H71" i="35"/>
  <c r="I8" i="11"/>
  <c r="I7" i="11"/>
  <c r="G63" i="32"/>
  <c r="H62" i="32"/>
  <c r="A44" i="11" l="1"/>
  <c r="A47" i="42"/>
  <c r="G47" i="42" s="1"/>
  <c r="V33" i="32"/>
  <c r="G112" i="35"/>
  <c r="H112" i="35" s="1"/>
  <c r="H111" i="35"/>
  <c r="G73" i="36"/>
  <c r="H72" i="36"/>
  <c r="H72" i="35"/>
  <c r="G64" i="32"/>
  <c r="H63" i="32"/>
  <c r="A45" i="11" l="1"/>
  <c r="A48" i="42"/>
  <c r="G48" i="42" s="1"/>
  <c r="H73" i="36"/>
  <c r="G74" i="36"/>
  <c r="H73" i="35"/>
  <c r="H64" i="32"/>
  <c r="G65" i="32"/>
  <c r="A46" i="11" l="1"/>
  <c r="A49" i="42"/>
  <c r="G49" i="42" s="1"/>
  <c r="G75" i="36"/>
  <c r="H74" i="36"/>
  <c r="H74" i="35"/>
  <c r="H65" i="32"/>
  <c r="G66" i="32"/>
  <c r="G50" i="42" l="1"/>
  <c r="H75" i="36"/>
  <c r="G76" i="36"/>
  <c r="H75" i="35"/>
  <c r="G67" i="32"/>
  <c r="H66" i="32"/>
  <c r="G77" i="36" l="1"/>
  <c r="H76" i="36"/>
  <c r="H76" i="35"/>
  <c r="G68" i="32"/>
  <c r="H67" i="32"/>
  <c r="H77" i="36" l="1"/>
  <c r="G78" i="36"/>
  <c r="H77" i="35"/>
  <c r="H68" i="32"/>
  <c r="G69" i="32"/>
  <c r="G79" i="36" l="1"/>
  <c r="H78" i="36"/>
  <c r="H78" i="35"/>
  <c r="G70" i="32"/>
  <c r="H69" i="32"/>
  <c r="H79" i="36" l="1"/>
  <c r="G80" i="36"/>
  <c r="H79" i="35"/>
  <c r="H70" i="32"/>
  <c r="G71" i="32"/>
  <c r="G81" i="36" l="1"/>
  <c r="H80" i="36"/>
  <c r="H80" i="35"/>
  <c r="G72" i="32"/>
  <c r="H71" i="32"/>
  <c r="H81" i="36" l="1"/>
  <c r="G82" i="36"/>
  <c r="H81" i="35"/>
  <c r="H72" i="32"/>
  <c r="G73" i="32"/>
  <c r="G83" i="36" l="1"/>
  <c r="H82" i="36"/>
  <c r="H82" i="35"/>
  <c r="G74" i="32"/>
  <c r="H73" i="32"/>
  <c r="H83" i="36" l="1"/>
  <c r="G84" i="36"/>
  <c r="H83" i="35"/>
  <c r="G75" i="32"/>
  <c r="H74" i="32"/>
  <c r="G85" i="36" l="1"/>
  <c r="H84" i="36"/>
  <c r="H84" i="35"/>
  <c r="G76" i="32"/>
  <c r="H75" i="32"/>
  <c r="H85" i="36" l="1"/>
  <c r="G86" i="36"/>
  <c r="H85" i="35"/>
  <c r="H76" i="32"/>
  <c r="G77" i="32"/>
  <c r="G87" i="36" l="1"/>
  <c r="H86" i="36"/>
  <c r="H86" i="35"/>
  <c r="G78" i="32"/>
  <c r="H77" i="32"/>
  <c r="H87" i="36" l="1"/>
  <c r="G88" i="36"/>
  <c r="H87" i="35"/>
  <c r="G79" i="32"/>
  <c r="H78" i="32"/>
  <c r="G89" i="36" l="1"/>
  <c r="H88" i="36"/>
  <c r="H88" i="35"/>
  <c r="G80" i="32"/>
  <c r="H79" i="32"/>
  <c r="H89" i="36" l="1"/>
  <c r="G90" i="36"/>
  <c r="H89" i="35"/>
  <c r="H80" i="32"/>
  <c r="G81" i="32"/>
  <c r="G91" i="36" l="1"/>
  <c r="H90" i="36"/>
  <c r="H90" i="35"/>
  <c r="H81" i="32"/>
  <c r="G82" i="32"/>
  <c r="H91" i="36" l="1"/>
  <c r="G92" i="36"/>
  <c r="H92" i="36" s="1"/>
  <c r="H91" i="35"/>
  <c r="H92" i="35"/>
  <c r="G83" i="32"/>
  <c r="H82" i="32"/>
  <c r="G84" i="32" l="1"/>
  <c r="H83" i="32"/>
  <c r="H84" i="32" l="1"/>
  <c r="G85" i="32"/>
  <c r="G86" i="32" l="1"/>
  <c r="H85" i="32"/>
  <c r="G87" i="32" l="1"/>
  <c r="H86" i="32"/>
  <c r="G88" i="32" l="1"/>
  <c r="H87" i="32"/>
  <c r="H88" i="32" l="1"/>
  <c r="G89" i="32"/>
  <c r="G90" i="32" l="1"/>
  <c r="H89" i="32"/>
  <c r="G91" i="32" l="1"/>
  <c r="H90" i="32"/>
  <c r="H91" i="32" l="1"/>
  <c r="G92" i="32"/>
  <c r="H92" i="32" s="1"/>
  <c r="DI21" i="11" l="1"/>
  <c r="X11" i="32" s="1"/>
  <c r="DI28" i="11"/>
  <c r="X18" i="32" s="1"/>
  <c r="DI22" i="11"/>
  <c r="X12" i="32" s="1"/>
  <c r="DI26" i="11"/>
  <c r="X16" i="32" s="1"/>
  <c r="DI25" i="11"/>
  <c r="X15" i="32" s="1"/>
  <c r="DI27" i="11"/>
  <c r="X17" i="32" s="1"/>
  <c r="DI23" i="11" l="1"/>
  <c r="X13" i="32" s="1"/>
  <c r="E24" i="11"/>
  <c r="C28" i="42" s="1"/>
  <c r="DI24" i="11"/>
  <c r="X14" i="32" s="1"/>
  <c r="G24" i="11" l="1"/>
  <c r="H24" i="11"/>
  <c r="CD24" i="11" s="1"/>
  <c r="X14" i="35" s="1"/>
  <c r="E19" i="11"/>
  <c r="DI19" i="11"/>
  <c r="X9" i="32" s="1"/>
  <c r="H19" i="11"/>
  <c r="CD19" i="11" s="1"/>
  <c r="X9" i="35" s="1"/>
  <c r="G19" i="11"/>
  <c r="DI20" i="11"/>
  <c r="X10" i="32" s="1"/>
  <c r="E20" i="11"/>
  <c r="H17" i="11"/>
  <c r="CD17" i="11" s="1"/>
  <c r="X7" i="35" s="1"/>
  <c r="G17" i="11"/>
  <c r="E17" i="11"/>
  <c r="E18" i="11"/>
  <c r="DI18" i="11"/>
  <c r="H28" i="42"/>
  <c r="AY24" i="11"/>
  <c r="X14" i="36" s="1"/>
  <c r="E16" i="11"/>
  <c r="H16" i="11"/>
  <c r="CD16" i="11" s="1"/>
  <c r="X6" i="35" s="1"/>
  <c r="G16" i="11"/>
  <c r="E22" i="11"/>
  <c r="G22" i="11"/>
  <c r="H22" i="11"/>
  <c r="CD22" i="11" s="1"/>
  <c r="X12" i="35" s="1"/>
  <c r="E21" i="11"/>
  <c r="G21" i="11"/>
  <c r="H21" i="11"/>
  <c r="CD21" i="11" s="1"/>
  <c r="X11" i="35" s="1"/>
  <c r="H18" i="11"/>
  <c r="CD18" i="11" s="1"/>
  <c r="X8" i="35" s="1"/>
  <c r="G18" i="11"/>
  <c r="DI35" i="11"/>
  <c r="X25" i="32" s="1"/>
  <c r="AY19" i="11" l="1"/>
  <c r="X9" i="36" s="1"/>
  <c r="C23" i="42"/>
  <c r="H23" i="42" s="1"/>
  <c r="C26" i="42"/>
  <c r="H26" i="42" s="1"/>
  <c r="AY22" i="11"/>
  <c r="X12" i="36" s="1"/>
  <c r="AY20" i="11"/>
  <c r="X10" i="36" s="1"/>
  <c r="C24" i="42"/>
  <c r="H24" i="42" s="1"/>
  <c r="AY16" i="11"/>
  <c r="C20" i="42"/>
  <c r="G26" i="11"/>
  <c r="H26" i="11"/>
  <c r="CD26" i="11" s="1"/>
  <c r="X16" i="35" s="1"/>
  <c r="E26" i="11"/>
  <c r="C30" i="42" s="1"/>
  <c r="G23" i="11"/>
  <c r="H23" i="11"/>
  <c r="CD23" i="11" s="1"/>
  <c r="X13" i="35" s="1"/>
  <c r="E23" i="11"/>
  <c r="C21" i="42"/>
  <c r="H21" i="42" s="1"/>
  <c r="AY17" i="11"/>
  <c r="X7" i="36" s="1"/>
  <c r="H25" i="11"/>
  <c r="CD25" i="11" s="1"/>
  <c r="X15" i="35" s="1"/>
  <c r="G25" i="11"/>
  <c r="E25" i="11"/>
  <c r="C29" i="42" s="1"/>
  <c r="H27" i="11"/>
  <c r="CD27" i="11" s="1"/>
  <c r="X17" i="35" s="1"/>
  <c r="G27" i="11"/>
  <c r="E27" i="11"/>
  <c r="C31" i="42" s="1"/>
  <c r="L16" i="11"/>
  <c r="M16" i="11" s="1"/>
  <c r="U20" i="42" s="1"/>
  <c r="E28" i="11"/>
  <c r="C32" i="42" s="1"/>
  <c r="C22" i="42"/>
  <c r="H22" i="42" s="1"/>
  <c r="AY18" i="11"/>
  <c r="X8" i="36" s="1"/>
  <c r="H30" i="11"/>
  <c r="CD30" i="11" s="1"/>
  <c r="X20" i="35" s="1"/>
  <c r="G30" i="11"/>
  <c r="C25" i="42"/>
  <c r="H25" i="42" s="1"/>
  <c r="AY21" i="11"/>
  <c r="X11" i="36" s="1"/>
  <c r="X8" i="32"/>
  <c r="I16" i="11" l="1"/>
  <c r="AY25" i="11"/>
  <c r="X15" i="36" s="1"/>
  <c r="H29" i="42"/>
  <c r="C27" i="42"/>
  <c r="H27" i="42" s="1"/>
  <c r="AY23" i="11"/>
  <c r="X13" i="36" s="1"/>
  <c r="H29" i="11"/>
  <c r="CD29" i="11" s="1"/>
  <c r="X19" i="35" s="1"/>
  <c r="G29" i="11"/>
  <c r="DI37" i="11"/>
  <c r="X27" i="32" s="1"/>
  <c r="H32" i="42"/>
  <c r="AY28" i="11"/>
  <c r="X18" i="36" s="1"/>
  <c r="DI38" i="11"/>
  <c r="X28" i="32" s="1"/>
  <c r="H20" i="42"/>
  <c r="G32" i="11"/>
  <c r="H32" i="11"/>
  <c r="CD32" i="11" s="1"/>
  <c r="X22" i="35" s="1"/>
  <c r="X6" i="36"/>
  <c r="G34" i="11"/>
  <c r="H34" i="11"/>
  <c r="CD34" i="11" s="1"/>
  <c r="X24" i="35" s="1"/>
  <c r="H31" i="42"/>
  <c r="AY27" i="11"/>
  <c r="X17" i="36" s="1"/>
  <c r="E35" i="11"/>
  <c r="C39" i="42" s="1"/>
  <c r="H39" i="42" s="1"/>
  <c r="H31" i="11"/>
  <c r="CD31" i="11" s="1"/>
  <c r="X21" i="35" s="1"/>
  <c r="G31" i="11"/>
  <c r="H30" i="42"/>
  <c r="AY26" i="11"/>
  <c r="X16" i="36" s="1"/>
  <c r="H36" i="11"/>
  <c r="CD36" i="11" s="1"/>
  <c r="X26" i="35" s="1"/>
  <c r="G36" i="11"/>
  <c r="I20" i="11" l="1"/>
  <c r="J20" i="11" s="1"/>
  <c r="M20" i="11"/>
  <c r="U24" i="42" s="1"/>
  <c r="M21" i="11"/>
  <c r="U25" i="42" s="1"/>
  <c r="I21" i="11"/>
  <c r="J21" i="11" s="1"/>
  <c r="I22" i="11"/>
  <c r="J22" i="11" s="1"/>
  <c r="M22" i="11"/>
  <c r="U26" i="42" s="1"/>
  <c r="I19" i="11"/>
  <c r="J19" i="11" s="1"/>
  <c r="M19" i="11"/>
  <c r="U23" i="42" s="1"/>
  <c r="I24" i="11"/>
  <c r="M24" i="11"/>
  <c r="U28" i="42" s="1"/>
  <c r="M17" i="11"/>
  <c r="U21" i="42" s="1"/>
  <c r="I17" i="11"/>
  <c r="J17" i="11" s="1"/>
  <c r="J16" i="11"/>
  <c r="Q16" i="11" s="1"/>
  <c r="P16" i="11"/>
  <c r="B20" i="42"/>
  <c r="I18" i="11"/>
  <c r="J18" i="11" s="1"/>
  <c r="M18" i="11"/>
  <c r="U22" i="42" s="1"/>
  <c r="AY35" i="11"/>
  <c r="X25" i="36" s="1"/>
  <c r="DI34" i="11"/>
  <c r="X24" i="32" s="1"/>
  <c r="E34" i="11"/>
  <c r="C38" i="42" s="1"/>
  <c r="H38" i="42" s="1"/>
  <c r="N16" i="11"/>
  <c r="AU16" i="11"/>
  <c r="AP16" i="11"/>
  <c r="AQ16" i="11"/>
  <c r="AN16" i="11"/>
  <c r="AL16" i="11"/>
  <c r="AT16" i="11"/>
  <c r="AM16" i="11"/>
  <c r="AR16" i="11"/>
  <c r="AO16" i="11"/>
  <c r="AS16" i="11"/>
  <c r="AK16" i="11"/>
  <c r="DI36" i="11"/>
  <c r="X26" i="32" s="1"/>
  <c r="E36" i="11"/>
  <c r="C40" i="42" s="1"/>
  <c r="H40" i="42" s="1"/>
  <c r="J24" i="11" l="1"/>
  <c r="B28" i="42"/>
  <c r="AZ13" i="11"/>
  <c r="BA13" i="11" s="1"/>
  <c r="DS13" i="11"/>
  <c r="M26" i="11"/>
  <c r="U30" i="42" s="1"/>
  <c r="I27" i="11"/>
  <c r="M27" i="11"/>
  <c r="U31" i="42" s="1"/>
  <c r="P21" i="11"/>
  <c r="B25" i="42"/>
  <c r="D25" i="42" s="1"/>
  <c r="V25" i="42" s="1"/>
  <c r="Q21" i="11"/>
  <c r="I28" i="11"/>
  <c r="M28" i="11"/>
  <c r="U32" i="42" s="1"/>
  <c r="O16" i="11"/>
  <c r="AP18" i="11"/>
  <c r="AR18" i="11"/>
  <c r="AN18" i="11"/>
  <c r="AO18" i="11"/>
  <c r="AM18" i="11"/>
  <c r="AS18" i="11"/>
  <c r="AZ15" i="11"/>
  <c r="AU18" i="11"/>
  <c r="AQ18" i="11"/>
  <c r="AK18" i="11"/>
  <c r="AT18" i="11"/>
  <c r="N18" i="11"/>
  <c r="AL18" i="11"/>
  <c r="D20" i="42"/>
  <c r="V20" i="42" s="1"/>
  <c r="P17" i="11"/>
  <c r="B21" i="42"/>
  <c r="D21" i="42" s="1"/>
  <c r="V21" i="42" s="1"/>
  <c r="Q17" i="11"/>
  <c r="AS24" i="11"/>
  <c r="AT24" i="11"/>
  <c r="AK24" i="11"/>
  <c r="AQ24" i="11"/>
  <c r="AN24" i="11"/>
  <c r="AL24" i="11"/>
  <c r="AU24" i="11"/>
  <c r="AO24" i="11"/>
  <c r="N24" i="11"/>
  <c r="O24" i="11" s="1"/>
  <c r="AM24" i="11"/>
  <c r="AP24" i="11"/>
  <c r="AR24" i="11"/>
  <c r="AZ16" i="11"/>
  <c r="AQ19" i="11"/>
  <c r="AR19" i="11"/>
  <c r="AN19" i="11"/>
  <c r="AP19" i="11"/>
  <c r="AU19" i="11"/>
  <c r="AM19" i="11"/>
  <c r="N19" i="11"/>
  <c r="O19" i="11" s="1"/>
  <c r="AS19" i="11"/>
  <c r="AK19" i="11"/>
  <c r="AT19" i="11"/>
  <c r="AL19" i="11"/>
  <c r="AO19" i="11"/>
  <c r="AO21" i="11"/>
  <c r="AK21" i="11"/>
  <c r="AU21" i="11"/>
  <c r="AP21" i="11"/>
  <c r="AT21" i="11"/>
  <c r="AM21" i="11"/>
  <c r="AQ21" i="11"/>
  <c r="AL21" i="11"/>
  <c r="AR21" i="11"/>
  <c r="N21" i="11"/>
  <c r="O21" i="11" s="1"/>
  <c r="AN21" i="11"/>
  <c r="AS21" i="11"/>
  <c r="I35" i="11"/>
  <c r="AV16" i="11"/>
  <c r="P18" i="11"/>
  <c r="B22" i="42"/>
  <c r="D22" i="42" s="1"/>
  <c r="V22" i="42" s="1"/>
  <c r="Q18" i="11"/>
  <c r="AZ14" i="11"/>
  <c r="AS17" i="11"/>
  <c r="AT17" i="11"/>
  <c r="AN17" i="11"/>
  <c r="DT13" i="11" s="1"/>
  <c r="AL17" i="11"/>
  <c r="DS14" i="11" s="1"/>
  <c r="AP17" i="11"/>
  <c r="N17" i="11"/>
  <c r="O17" i="11" s="1"/>
  <c r="AQ17" i="11"/>
  <c r="AK17" i="11"/>
  <c r="AM17" i="11"/>
  <c r="AR17" i="11"/>
  <c r="AU17" i="11"/>
  <c r="AO17" i="11"/>
  <c r="D28" i="42"/>
  <c r="V28" i="42" s="1"/>
  <c r="Q24" i="11"/>
  <c r="P24" i="11"/>
  <c r="B23" i="42"/>
  <c r="D23" i="42" s="1"/>
  <c r="V23" i="42" s="1"/>
  <c r="Q19" i="11"/>
  <c r="P19" i="11"/>
  <c r="AP22" i="11"/>
  <c r="AL22" i="11"/>
  <c r="AT22" i="11"/>
  <c r="AS22" i="11"/>
  <c r="AR22" i="11"/>
  <c r="AO22" i="11"/>
  <c r="AQ22" i="11"/>
  <c r="AN22" i="11"/>
  <c r="N22" i="11"/>
  <c r="O22" i="11" s="1"/>
  <c r="AK22" i="11"/>
  <c r="AU22" i="11"/>
  <c r="AM22" i="11"/>
  <c r="N20" i="11"/>
  <c r="O20" i="11" s="1"/>
  <c r="AR20" i="11"/>
  <c r="AP20" i="11"/>
  <c r="AN20" i="11"/>
  <c r="AM20" i="11"/>
  <c r="AL20" i="11"/>
  <c r="AO20" i="11"/>
  <c r="AQ20" i="11"/>
  <c r="AT20" i="11"/>
  <c r="AK20" i="11"/>
  <c r="AU20" i="11"/>
  <c r="AS20" i="11"/>
  <c r="AY36" i="11"/>
  <c r="X26" i="36" s="1"/>
  <c r="AY34" i="11"/>
  <c r="X24" i="36" s="1"/>
  <c r="M25" i="11"/>
  <c r="U29" i="42" s="1"/>
  <c r="I25" i="11"/>
  <c r="B26" i="42"/>
  <c r="D26" i="42" s="1"/>
  <c r="V26" i="42" s="1"/>
  <c r="Q22" i="11"/>
  <c r="P22" i="11"/>
  <c r="M23" i="11"/>
  <c r="U27" i="42" s="1"/>
  <c r="I23" i="11"/>
  <c r="J23" i="11" s="1"/>
  <c r="Q20" i="11"/>
  <c r="B24" i="42"/>
  <c r="D24" i="42" s="1"/>
  <c r="V24" i="42" s="1"/>
  <c r="P20" i="11"/>
  <c r="J25" i="11" l="1"/>
  <c r="B29" i="42"/>
  <c r="J28" i="11"/>
  <c r="B32" i="42"/>
  <c r="D32" i="42" s="1"/>
  <c r="V32" i="42" s="1"/>
  <c r="J27" i="11"/>
  <c r="B31" i="42"/>
  <c r="D31" i="42" s="1"/>
  <c r="V31" i="42" s="1"/>
  <c r="J35" i="11"/>
  <c r="B39" i="42"/>
  <c r="Z3" i="36"/>
  <c r="AZ18" i="11"/>
  <c r="I22" i="42" s="1"/>
  <c r="J22" i="42" s="1"/>
  <c r="I17" i="42"/>
  <c r="J17" i="42" s="1"/>
  <c r="E26" i="42"/>
  <c r="E28" i="42"/>
  <c r="E25" i="42"/>
  <c r="E23" i="42"/>
  <c r="E22" i="42"/>
  <c r="E21" i="42"/>
  <c r="E24" i="42"/>
  <c r="E20" i="42"/>
  <c r="AZ19" i="11"/>
  <c r="I23" i="42" s="1"/>
  <c r="J23" i="42" s="1"/>
  <c r="AZ17" i="11"/>
  <c r="Z7" i="36" s="1"/>
  <c r="I36" i="11"/>
  <c r="DU17" i="11"/>
  <c r="DV13" i="11"/>
  <c r="DU19" i="11"/>
  <c r="O18" i="11"/>
  <c r="AO28" i="11"/>
  <c r="AM28" i="11"/>
  <c r="AP28" i="11"/>
  <c r="AK28" i="11"/>
  <c r="AS28" i="11"/>
  <c r="AQ28" i="11"/>
  <c r="AU28" i="11"/>
  <c r="AR28" i="11"/>
  <c r="AT28" i="11"/>
  <c r="AL28" i="11"/>
  <c r="N28" i="11"/>
  <c r="O28" i="11" s="1"/>
  <c r="AN28" i="11"/>
  <c r="DT16" i="11"/>
  <c r="AV22" i="11"/>
  <c r="DS19" i="11"/>
  <c r="DV15" i="11"/>
  <c r="DS18" i="11"/>
  <c r="DS16" i="11"/>
  <c r="AV24" i="11"/>
  <c r="BA15" i="11"/>
  <c r="Z5" i="36"/>
  <c r="I19" i="42"/>
  <c r="J19" i="42" s="1"/>
  <c r="DT14" i="11"/>
  <c r="Q25" i="11"/>
  <c r="P25" i="11"/>
  <c r="AV20" i="11"/>
  <c r="DS17" i="11"/>
  <c r="S22" i="11"/>
  <c r="T22" i="11" s="1"/>
  <c r="R22" i="11"/>
  <c r="U22" i="11" s="1"/>
  <c r="AV17" i="11"/>
  <c r="BA14" i="11"/>
  <c r="Z4" i="36"/>
  <c r="I18" i="42"/>
  <c r="J18" i="42" s="1"/>
  <c r="DT17" i="11"/>
  <c r="DU16" i="11"/>
  <c r="DS21" i="11"/>
  <c r="AV18" i="11"/>
  <c r="BB13" i="11"/>
  <c r="W3" i="36" s="1"/>
  <c r="Y3" i="36"/>
  <c r="DV14" i="11"/>
  <c r="DU15" i="11"/>
  <c r="R20" i="11"/>
  <c r="U20" i="11" s="1"/>
  <c r="S20" i="11"/>
  <c r="R17" i="11"/>
  <c r="U17" i="11" s="1"/>
  <c r="S17" i="11"/>
  <c r="T17" i="11" s="1"/>
  <c r="I20" i="42"/>
  <c r="J20" i="42" s="1"/>
  <c r="BA16" i="11"/>
  <c r="Z6" i="36"/>
  <c r="AK27" i="11"/>
  <c r="AT27" i="11"/>
  <c r="N27" i="11"/>
  <c r="O27" i="11" s="1"/>
  <c r="AU27" i="11"/>
  <c r="AN27" i="11"/>
  <c r="AR27" i="11"/>
  <c r="AL27" i="11"/>
  <c r="AP27" i="11"/>
  <c r="AS27" i="11"/>
  <c r="AM27" i="11"/>
  <c r="AQ27" i="11"/>
  <c r="AO27" i="11"/>
  <c r="P26" i="11"/>
  <c r="Q26" i="11"/>
  <c r="D30" i="42"/>
  <c r="V30" i="42" s="1"/>
  <c r="R19" i="11"/>
  <c r="U19" i="11" s="1"/>
  <c r="S19" i="11"/>
  <c r="T19" i="11" s="1"/>
  <c r="DT15" i="11"/>
  <c r="P28" i="11"/>
  <c r="Q28" i="11"/>
  <c r="P27" i="11"/>
  <c r="Q27" i="11"/>
  <c r="P23" i="11"/>
  <c r="B27" i="42"/>
  <c r="D27" i="42" s="1"/>
  <c r="V27" i="42" s="1"/>
  <c r="Q23" i="11"/>
  <c r="AS23" i="11"/>
  <c r="AO23" i="11"/>
  <c r="AQ23" i="11"/>
  <c r="AR23" i="11"/>
  <c r="AT23" i="11"/>
  <c r="AL23" i="11"/>
  <c r="N23" i="11"/>
  <c r="O23" i="11" s="1"/>
  <c r="AN23" i="11"/>
  <c r="AU23" i="11"/>
  <c r="AP23" i="11"/>
  <c r="AM23" i="11"/>
  <c r="AK23" i="11"/>
  <c r="AZ20" i="11"/>
  <c r="AK25" i="11"/>
  <c r="AU25" i="11"/>
  <c r="AL25" i="11"/>
  <c r="AR25" i="11"/>
  <c r="AT25" i="11"/>
  <c r="AN25" i="11"/>
  <c r="AP25" i="11"/>
  <c r="N25" i="11"/>
  <c r="O25" i="11" s="1"/>
  <c r="AQ25" i="11"/>
  <c r="AM25" i="11"/>
  <c r="AO25" i="11"/>
  <c r="AS25" i="11"/>
  <c r="AZ22" i="11"/>
  <c r="DT18" i="11"/>
  <c r="DV16" i="11"/>
  <c r="R21" i="11"/>
  <c r="U21" i="11" s="1"/>
  <c r="S21" i="11"/>
  <c r="T21" i="11" s="1"/>
  <c r="AV21" i="11"/>
  <c r="AV19" i="11"/>
  <c r="DU14" i="11"/>
  <c r="AZ21" i="11"/>
  <c r="S24" i="11"/>
  <c r="T24" i="11" s="1"/>
  <c r="R24" i="11"/>
  <c r="U24" i="11" s="1"/>
  <c r="DT20" i="11"/>
  <c r="DV18" i="11"/>
  <c r="DS15" i="11"/>
  <c r="DU13" i="11"/>
  <c r="R16" i="11"/>
  <c r="U16" i="11" s="1"/>
  <c r="S16" i="11"/>
  <c r="T16" i="11" s="1"/>
  <c r="CA16" i="11" s="1"/>
  <c r="AQ26" i="11"/>
  <c r="AU26" i="11"/>
  <c r="AS26" i="11"/>
  <c r="AN26" i="11"/>
  <c r="AR26" i="11"/>
  <c r="AM26" i="11"/>
  <c r="AL26" i="11"/>
  <c r="N26" i="11"/>
  <c r="O26" i="11" s="1"/>
  <c r="AT26" i="11"/>
  <c r="AO26" i="11"/>
  <c r="AK26" i="11"/>
  <c r="AP26" i="11"/>
  <c r="J36" i="11" l="1"/>
  <c r="B40" i="42"/>
  <c r="Z8" i="36"/>
  <c r="BA18" i="11"/>
  <c r="BB18" i="11" s="1"/>
  <c r="W8" i="36" s="1"/>
  <c r="Z9" i="36"/>
  <c r="E32" i="42"/>
  <c r="E30" i="42"/>
  <c r="E31" i="42"/>
  <c r="E27" i="42"/>
  <c r="DW13" i="11"/>
  <c r="DX13" i="11" s="1"/>
  <c r="BA19" i="11"/>
  <c r="Y9" i="36" s="1"/>
  <c r="BA17" i="11"/>
  <c r="Y7" i="36" s="1"/>
  <c r="I21" i="42"/>
  <c r="J21" i="42" s="1"/>
  <c r="DW14" i="11"/>
  <c r="DX14" i="11" s="1"/>
  <c r="DV20" i="11"/>
  <c r="CW16" i="11"/>
  <c r="DD16" i="11"/>
  <c r="DC16" i="11"/>
  <c r="DE16" i="11"/>
  <c r="CV16" i="11"/>
  <c r="DB16" i="11"/>
  <c r="DA16" i="11"/>
  <c r="CZ16" i="11"/>
  <c r="CY16" i="11"/>
  <c r="CU16" i="11"/>
  <c r="CX16" i="11"/>
  <c r="Z12" i="36"/>
  <c r="BA22" i="11"/>
  <c r="I26" i="42"/>
  <c r="J26" i="42" s="1"/>
  <c r="DU20" i="11"/>
  <c r="BT19" i="11"/>
  <c r="BP19" i="11"/>
  <c r="CA19" i="11"/>
  <c r="BY19" i="11"/>
  <c r="BX19" i="11"/>
  <c r="BW19" i="11"/>
  <c r="BU19" i="11"/>
  <c r="BQ19" i="11"/>
  <c r="BR19" i="11"/>
  <c r="BS19" i="11"/>
  <c r="BV19" i="11"/>
  <c r="BZ19" i="11"/>
  <c r="DW16" i="11"/>
  <c r="DX16" i="11" s="1"/>
  <c r="DU21" i="11"/>
  <c r="DW15" i="11"/>
  <c r="DX15" i="11" s="1"/>
  <c r="BX24" i="11"/>
  <c r="BT24" i="11"/>
  <c r="BV24" i="11"/>
  <c r="BS24" i="11"/>
  <c r="BY24" i="11"/>
  <c r="BQ24" i="11"/>
  <c r="BZ24" i="11"/>
  <c r="BR24" i="11"/>
  <c r="BW24" i="11"/>
  <c r="CA24" i="11"/>
  <c r="BU24" i="11"/>
  <c r="BP24" i="11"/>
  <c r="DV19" i="11"/>
  <c r="R25" i="11"/>
  <c r="U25" i="11" s="1"/>
  <c r="S25" i="11"/>
  <c r="T25" i="11" s="1"/>
  <c r="DS20" i="11"/>
  <c r="DE19" i="11"/>
  <c r="DA19" i="11"/>
  <c r="CX19" i="11"/>
  <c r="DC19" i="11"/>
  <c r="CZ19" i="11"/>
  <c r="DJ16" i="11"/>
  <c r="DD19" i="11"/>
  <c r="CV19" i="11"/>
  <c r="DB19" i="11"/>
  <c r="CU19" i="11"/>
  <c r="CY19" i="11"/>
  <c r="CW19" i="11"/>
  <c r="DV21" i="11"/>
  <c r="DT23" i="11"/>
  <c r="AV27" i="11"/>
  <c r="CU20" i="11"/>
  <c r="CV20" i="11"/>
  <c r="CW20" i="11"/>
  <c r="DD20" i="11"/>
  <c r="DC20" i="11"/>
  <c r="CZ20" i="11"/>
  <c r="DB20" i="11"/>
  <c r="DE20" i="11"/>
  <c r="DA20" i="11"/>
  <c r="CX20" i="11"/>
  <c r="CY20" i="11"/>
  <c r="S28" i="11"/>
  <c r="R28" i="11"/>
  <c r="U28" i="11" s="1"/>
  <c r="AV26" i="11"/>
  <c r="DS23" i="11"/>
  <c r="BQ16" i="11"/>
  <c r="BU16" i="11"/>
  <c r="BY16" i="11"/>
  <c r="BX16" i="11"/>
  <c r="BR16" i="11"/>
  <c r="BZ16" i="11"/>
  <c r="BS16" i="11"/>
  <c r="BP16" i="11"/>
  <c r="BV16" i="11"/>
  <c r="BT16" i="11"/>
  <c r="BW16" i="11"/>
  <c r="CX21" i="11"/>
  <c r="DC21" i="11"/>
  <c r="CV21" i="11"/>
  <c r="CU21" i="11"/>
  <c r="CW21" i="11"/>
  <c r="CZ21" i="11"/>
  <c r="CY21" i="11"/>
  <c r="DB21" i="11"/>
  <c r="DD21" i="11"/>
  <c r="DE21" i="11"/>
  <c r="DA21" i="11"/>
  <c r="DT21" i="11"/>
  <c r="AV23" i="11"/>
  <c r="DT19" i="11"/>
  <c r="DU22" i="11"/>
  <c r="DS24" i="11"/>
  <c r="S27" i="11"/>
  <c r="T27" i="11" s="1"/>
  <c r="R27" i="11"/>
  <c r="U27" i="11" s="1"/>
  <c r="BB16" i="11"/>
  <c r="W6" i="36" s="1"/>
  <c r="Y6" i="36"/>
  <c r="CV17" i="11"/>
  <c r="DC17" i="11"/>
  <c r="DA17" i="11"/>
  <c r="DB17" i="11"/>
  <c r="CU17" i="11"/>
  <c r="CZ17" i="11"/>
  <c r="CW17" i="11"/>
  <c r="CY17" i="11"/>
  <c r="CX17" i="11"/>
  <c r="DE17" i="11"/>
  <c r="DD17" i="11"/>
  <c r="BB14" i="11"/>
  <c r="W4" i="36" s="1"/>
  <c r="Y4" i="36"/>
  <c r="BU22" i="11"/>
  <c r="BY22" i="11"/>
  <c r="BS22" i="11"/>
  <c r="BZ22" i="11"/>
  <c r="BW22" i="11"/>
  <c r="BT22" i="11"/>
  <c r="BX22" i="11"/>
  <c r="BQ22" i="11"/>
  <c r="BR22" i="11"/>
  <c r="BV22" i="11"/>
  <c r="CA22" i="11"/>
  <c r="BP22" i="11"/>
  <c r="D29" i="42"/>
  <c r="V29" i="42" s="1"/>
  <c r="BB15" i="11"/>
  <c r="W5" i="36" s="1"/>
  <c r="Y5" i="36"/>
  <c r="DV22" i="11"/>
  <c r="R18" i="11"/>
  <c r="U18" i="11" s="1"/>
  <c r="DJ14" i="11" s="1"/>
  <c r="S18" i="11"/>
  <c r="T18" i="11" s="1"/>
  <c r="CW24" i="11"/>
  <c r="CY24" i="11"/>
  <c r="DE24" i="11"/>
  <c r="CU24" i="11"/>
  <c r="DB24" i="11"/>
  <c r="DC24" i="11"/>
  <c r="CV24" i="11"/>
  <c r="DA24" i="11"/>
  <c r="DD24" i="11"/>
  <c r="CX24" i="11"/>
  <c r="CZ24" i="11"/>
  <c r="AV25" i="11"/>
  <c r="S23" i="11"/>
  <c r="T23" i="11" s="1"/>
  <c r="R23" i="11"/>
  <c r="U23" i="11" s="1"/>
  <c r="DJ18" i="11" s="1"/>
  <c r="DU18" i="11"/>
  <c r="DW18" i="11" s="1"/>
  <c r="DX18" i="11" s="1"/>
  <c r="M34" i="11"/>
  <c r="U38" i="42" s="1"/>
  <c r="I34" i="11"/>
  <c r="DT24" i="11"/>
  <c r="AV28" i="11"/>
  <c r="S26" i="11"/>
  <c r="T26" i="11" s="1"/>
  <c r="R26" i="11"/>
  <c r="U26" i="11" s="1"/>
  <c r="DT22" i="11"/>
  <c r="Z11" i="36"/>
  <c r="I25" i="42"/>
  <c r="J25" i="42" s="1"/>
  <c r="BA21" i="11"/>
  <c r="BT21" i="11"/>
  <c r="BQ21" i="11"/>
  <c r="BZ21" i="11"/>
  <c r="BW21" i="11"/>
  <c r="BS21" i="11"/>
  <c r="BX21" i="11"/>
  <c r="BU21" i="11"/>
  <c r="BR21" i="11"/>
  <c r="CA21" i="11"/>
  <c r="BP21" i="11"/>
  <c r="BY21" i="11"/>
  <c r="BV21" i="11"/>
  <c r="DS22" i="11"/>
  <c r="Z10" i="36"/>
  <c r="BA20" i="11"/>
  <c r="I24" i="42"/>
  <c r="J24" i="42" s="1"/>
  <c r="DV17" i="11"/>
  <c r="DW17" i="11" s="1"/>
  <c r="DX17" i="11" s="1"/>
  <c r="BT17" i="11"/>
  <c r="BU17" i="11"/>
  <c r="BW17" i="11"/>
  <c r="BR17" i="11"/>
  <c r="BS17" i="11"/>
  <c r="BX17" i="11"/>
  <c r="BQ17" i="11"/>
  <c r="BZ17" i="11"/>
  <c r="BV17" i="11"/>
  <c r="CA17" i="11"/>
  <c r="BP17" i="11"/>
  <c r="BY17" i="11"/>
  <c r="DA22" i="11"/>
  <c r="DE22" i="11"/>
  <c r="CW22" i="11"/>
  <c r="DD22" i="11"/>
  <c r="CZ22" i="11"/>
  <c r="CV22" i="11"/>
  <c r="CX22" i="11"/>
  <c r="DB22" i="11"/>
  <c r="CY22" i="11"/>
  <c r="DC22" i="11"/>
  <c r="CU22" i="11"/>
  <c r="DS25" i="11"/>
  <c r="DU23" i="11"/>
  <c r="J34" i="11" l="1"/>
  <c r="B38" i="42"/>
  <c r="BB17" i="11"/>
  <c r="W7" i="36" s="1"/>
  <c r="Y8" i="36"/>
  <c r="E29" i="42"/>
  <c r="BB19" i="11"/>
  <c r="W9" i="36" s="1"/>
  <c r="DW19" i="11"/>
  <c r="DX19" i="11" s="1"/>
  <c r="DW21" i="11"/>
  <c r="DX21" i="11" s="1"/>
  <c r="DJ19" i="11"/>
  <c r="Z9" i="32" s="1"/>
  <c r="DW22" i="11"/>
  <c r="DX22" i="11" s="1"/>
  <c r="DJ21" i="11"/>
  <c r="Z11" i="32" s="1"/>
  <c r="DJ13" i="11"/>
  <c r="Z3" i="32" s="1"/>
  <c r="CE21" i="11"/>
  <c r="Z11" i="35" s="1"/>
  <c r="BP23" i="11"/>
  <c r="BY23" i="11"/>
  <c r="BV23" i="11"/>
  <c r="CA23" i="11"/>
  <c r="BT23" i="11"/>
  <c r="BQ23" i="11"/>
  <c r="BU23" i="11"/>
  <c r="BW23" i="11"/>
  <c r="BS23" i="11"/>
  <c r="BX23" i="11"/>
  <c r="BR23" i="11"/>
  <c r="BZ23" i="11"/>
  <c r="CE20" i="11"/>
  <c r="Z4" i="32"/>
  <c r="DK14" i="11"/>
  <c r="Y12" i="36"/>
  <c r="BB22" i="11"/>
  <c r="W12" i="36" s="1"/>
  <c r="DF22" i="11"/>
  <c r="Q34" i="11"/>
  <c r="P34" i="11"/>
  <c r="D38" i="42"/>
  <c r="V38" i="42" s="1"/>
  <c r="DF24" i="11"/>
  <c r="Z8" i="32"/>
  <c r="DK18" i="11"/>
  <c r="BS25" i="11"/>
  <c r="BY25" i="11"/>
  <c r="BU25" i="11"/>
  <c r="BQ25" i="11"/>
  <c r="BW25" i="11"/>
  <c r="BP25" i="11"/>
  <c r="BV25" i="11"/>
  <c r="CA25" i="11"/>
  <c r="BX25" i="11"/>
  <c r="BZ25" i="11"/>
  <c r="BR25" i="11"/>
  <c r="BT25" i="11"/>
  <c r="DF16" i="11"/>
  <c r="Y10" i="36"/>
  <c r="BB20" i="11"/>
  <c r="W10" i="36" s="1"/>
  <c r="CE18" i="11"/>
  <c r="BQ26" i="11"/>
  <c r="BW26" i="11"/>
  <c r="BU26" i="11"/>
  <c r="BX26" i="11"/>
  <c r="BT26" i="11"/>
  <c r="BR26" i="11"/>
  <c r="BY26" i="11"/>
  <c r="CA26" i="11"/>
  <c r="BS26" i="11"/>
  <c r="BV26" i="11"/>
  <c r="BP26" i="11"/>
  <c r="BZ26" i="11"/>
  <c r="AO34" i="11"/>
  <c r="AK34" i="11"/>
  <c r="AQ34" i="11"/>
  <c r="AS34" i="11"/>
  <c r="AP34" i="11"/>
  <c r="N34" i="11"/>
  <c r="O34" i="11" s="1"/>
  <c r="AU34" i="11"/>
  <c r="AL34" i="11"/>
  <c r="AR34" i="11"/>
  <c r="AN34" i="11"/>
  <c r="AT34" i="11"/>
  <c r="AM34" i="11"/>
  <c r="BT18" i="11"/>
  <c r="BS18" i="11"/>
  <c r="BX18" i="11"/>
  <c r="BQ18" i="11"/>
  <c r="CA18" i="11"/>
  <c r="BR18" i="11"/>
  <c r="BU18" i="11"/>
  <c r="BZ18" i="11"/>
  <c r="BP18" i="11"/>
  <c r="BW18" i="11"/>
  <c r="BV18" i="11"/>
  <c r="BY18" i="11"/>
  <c r="CE19" i="11"/>
  <c r="DF20" i="11"/>
  <c r="DF19" i="11"/>
  <c r="Z6" i="32"/>
  <c r="DK16" i="11"/>
  <c r="CV25" i="11"/>
  <c r="CY25" i="11"/>
  <c r="DE25" i="11"/>
  <c r="DA25" i="11"/>
  <c r="CW25" i="11"/>
  <c r="CZ25" i="11"/>
  <c r="DC25" i="11"/>
  <c r="DB25" i="11"/>
  <c r="CX25" i="11"/>
  <c r="DJ22" i="11"/>
  <c r="CU25" i="11"/>
  <c r="DD25" i="11"/>
  <c r="BT27" i="11"/>
  <c r="BW27" i="11"/>
  <c r="BZ27" i="11"/>
  <c r="BR27" i="11"/>
  <c r="BQ27" i="11"/>
  <c r="BX27" i="11"/>
  <c r="BY27" i="11"/>
  <c r="BP27" i="11"/>
  <c r="BS27" i="11"/>
  <c r="BU27" i="11"/>
  <c r="BV27" i="11"/>
  <c r="CA27" i="11"/>
  <c r="CU26" i="11"/>
  <c r="CY26" i="11"/>
  <c r="CW26" i="11"/>
  <c r="DE26" i="11"/>
  <c r="DB26" i="11"/>
  <c r="DA26" i="11"/>
  <c r="DD26" i="11"/>
  <c r="CX26" i="11"/>
  <c r="DC26" i="11"/>
  <c r="CZ26" i="11"/>
  <c r="CV26" i="11"/>
  <c r="DF21" i="11"/>
  <c r="DC28" i="11"/>
  <c r="DA28" i="11"/>
  <c r="DD28" i="11"/>
  <c r="CX28" i="11"/>
  <c r="DE28" i="11"/>
  <c r="CU28" i="11"/>
  <c r="CV28" i="11"/>
  <c r="CY28" i="11"/>
  <c r="CZ28" i="11"/>
  <c r="CW28" i="11"/>
  <c r="DB28" i="11"/>
  <c r="BB21" i="11"/>
  <c r="W11" i="36" s="1"/>
  <c r="Y11" i="36"/>
  <c r="DJ17" i="11"/>
  <c r="CZ23" i="11"/>
  <c r="CY23" i="11"/>
  <c r="DA23" i="11"/>
  <c r="CU23" i="11"/>
  <c r="DD23" i="11"/>
  <c r="DB23" i="11"/>
  <c r="DE23" i="11"/>
  <c r="CW23" i="11"/>
  <c r="CV23" i="11"/>
  <c r="DC23" i="11"/>
  <c r="CX23" i="11"/>
  <c r="DJ20" i="11"/>
  <c r="CZ18" i="11"/>
  <c r="DE18" i="11"/>
  <c r="CV18" i="11"/>
  <c r="DA18" i="11"/>
  <c r="DD18" i="11"/>
  <c r="CW18" i="11"/>
  <c r="DC18" i="11"/>
  <c r="CY18" i="11"/>
  <c r="DB18" i="11"/>
  <c r="CU18" i="11"/>
  <c r="DJ15" i="11"/>
  <c r="CX18" i="11"/>
  <c r="DF17" i="11"/>
  <c r="CV27" i="11"/>
  <c r="DA27" i="11"/>
  <c r="DD27" i="11"/>
  <c r="DE27" i="11"/>
  <c r="CX27" i="11"/>
  <c r="CY27" i="11"/>
  <c r="DB27" i="11"/>
  <c r="DC27" i="11"/>
  <c r="CU27" i="11"/>
  <c r="CW27" i="11"/>
  <c r="CZ27" i="11"/>
  <c r="CE13" i="11"/>
  <c r="DW20" i="11"/>
  <c r="DX20" i="11" s="1"/>
  <c r="E38" i="42" l="1"/>
  <c r="DK13" i="11"/>
  <c r="Y3" i="32" s="1"/>
  <c r="DK19" i="11"/>
  <c r="DL19" i="11" s="1"/>
  <c r="W9" i="32" s="1"/>
  <c r="DF25" i="11"/>
  <c r="DK21" i="11"/>
  <c r="Y11" i="32" s="1"/>
  <c r="DF27" i="11"/>
  <c r="DF28" i="11"/>
  <c r="CF21" i="11"/>
  <c r="CG21" i="11" s="1"/>
  <c r="W11" i="35" s="1"/>
  <c r="DK17" i="11"/>
  <c r="Z7" i="32"/>
  <c r="DU29" i="11"/>
  <c r="DF26" i="11"/>
  <c r="Y6" i="32"/>
  <c r="DL16" i="11"/>
  <c r="W6" i="32" s="1"/>
  <c r="S34" i="11"/>
  <c r="T34" i="11" s="1"/>
  <c r="R34" i="11"/>
  <c r="U34" i="11" s="1"/>
  <c r="AV34" i="11"/>
  <c r="Z10" i="35"/>
  <c r="CF19" i="11"/>
  <c r="Z9" i="35"/>
  <c r="DK15" i="11"/>
  <c r="Z5" i="32"/>
  <c r="Z10" i="32"/>
  <c r="DK20" i="11"/>
  <c r="DF23" i="11"/>
  <c r="M35" i="11"/>
  <c r="U39" i="42" s="1"/>
  <c r="D39" i="42"/>
  <c r="DF18" i="11"/>
  <c r="Z12" i="32"/>
  <c r="DK22" i="11"/>
  <c r="DT30" i="11"/>
  <c r="M36" i="11"/>
  <c r="U40" i="42" s="1"/>
  <c r="D40" i="42"/>
  <c r="Z3" i="35"/>
  <c r="CF13" i="11"/>
  <c r="DS31" i="11"/>
  <c r="DV28" i="11"/>
  <c r="Z8" i="35"/>
  <c r="CF18" i="11"/>
  <c r="Y8" i="32"/>
  <c r="DL18" i="11"/>
  <c r="W8" i="32" s="1"/>
  <c r="Y4" i="32"/>
  <c r="DL14" i="11"/>
  <c r="W4" i="32" s="1"/>
  <c r="V39" i="42" l="1"/>
  <c r="V40" i="42"/>
  <c r="DL21" i="11"/>
  <c r="W11" i="32" s="1"/>
  <c r="DL13" i="11"/>
  <c r="W3" i="32" s="1"/>
  <c r="Y9" i="32"/>
  <c r="E40" i="42"/>
  <c r="E39" i="42"/>
  <c r="Y11" i="35"/>
  <c r="DB34" i="11"/>
  <c r="CY34" i="11"/>
  <c r="CX34" i="11"/>
  <c r="CU34" i="11"/>
  <c r="CV34" i="11"/>
  <c r="CZ34" i="11"/>
  <c r="DC34" i="11"/>
  <c r="DE34" i="11"/>
  <c r="CW34" i="11"/>
  <c r="DA34" i="11"/>
  <c r="DD34" i="11"/>
  <c r="P36" i="11"/>
  <c r="AL36" i="11"/>
  <c r="AU36" i="11"/>
  <c r="AM36" i="11"/>
  <c r="AK36" i="11"/>
  <c r="AR36" i="11"/>
  <c r="AT36" i="11"/>
  <c r="AP36" i="11"/>
  <c r="AO36" i="11"/>
  <c r="AS36" i="11"/>
  <c r="N36" i="11"/>
  <c r="O36" i="11" s="1"/>
  <c r="AN36" i="11"/>
  <c r="AQ36" i="11"/>
  <c r="Q36" i="11"/>
  <c r="AS35" i="11"/>
  <c r="AU35" i="11"/>
  <c r="AR35" i="11"/>
  <c r="AM35" i="11"/>
  <c r="AQ35" i="11"/>
  <c r="AP35" i="11"/>
  <c r="AO35" i="11"/>
  <c r="AL35" i="11"/>
  <c r="AK35" i="11"/>
  <c r="AN35" i="11"/>
  <c r="N35" i="11"/>
  <c r="O35" i="11" s="1"/>
  <c r="AT35" i="11"/>
  <c r="P35" i="11"/>
  <c r="Q35" i="11"/>
  <c r="Y3" i="35"/>
  <c r="CG13" i="11"/>
  <c r="W3" i="35" s="1"/>
  <c r="Y7" i="32"/>
  <c r="DL17" i="11"/>
  <c r="W7" i="32" s="1"/>
  <c r="DL20" i="11"/>
  <c r="W10" i="32" s="1"/>
  <c r="Y10" i="32"/>
  <c r="Y5" i="32"/>
  <c r="DL15" i="11"/>
  <c r="W5" i="32" s="1"/>
  <c r="CG19" i="11"/>
  <c r="W9" i="35" s="1"/>
  <c r="Y9" i="35"/>
  <c r="BS34" i="11"/>
  <c r="BU34" i="11"/>
  <c r="BT34" i="11"/>
  <c r="BP34" i="11"/>
  <c r="BZ34" i="11"/>
  <c r="BX34" i="11"/>
  <c r="BW34" i="11"/>
  <c r="BV34" i="11"/>
  <c r="CA34" i="11"/>
  <c r="BQ34" i="11"/>
  <c r="BY34" i="11"/>
  <c r="BR34" i="11"/>
  <c r="Y8" i="35"/>
  <c r="CG18" i="11"/>
  <c r="W8" i="35" s="1"/>
  <c r="DL22" i="11"/>
  <c r="W12" i="32" s="1"/>
  <c r="Y12" i="32"/>
  <c r="DS33" i="11" l="1"/>
  <c r="DU30" i="11"/>
  <c r="DV29" i="11"/>
  <c r="DU31" i="11"/>
  <c r="AV36" i="11"/>
  <c r="DS32" i="11"/>
  <c r="DT32" i="11"/>
  <c r="DF34" i="11"/>
  <c r="DT31" i="11"/>
  <c r="DV30" i="11"/>
  <c r="AV35" i="11"/>
  <c r="R35" i="11"/>
  <c r="U35" i="11" s="1"/>
  <c r="S35" i="11"/>
  <c r="S36" i="11"/>
  <c r="T36" i="11" s="1"/>
  <c r="R36" i="11"/>
  <c r="U36" i="11" s="1"/>
  <c r="CX35" i="11" l="1"/>
  <c r="CZ35" i="11"/>
  <c r="DC35" i="11"/>
  <c r="CV35" i="11"/>
  <c r="CU35" i="11"/>
  <c r="DE35" i="11"/>
  <c r="DB35" i="11"/>
  <c r="DD35" i="11"/>
  <c r="CY35" i="11"/>
  <c r="DA35" i="11"/>
  <c r="CW35" i="11"/>
  <c r="DB36" i="11"/>
  <c r="CZ36" i="11"/>
  <c r="DC36" i="11"/>
  <c r="CY36" i="11"/>
  <c r="DD36" i="11"/>
  <c r="CX36" i="11"/>
  <c r="CW36" i="11"/>
  <c r="CV36" i="11"/>
  <c r="CU36" i="11"/>
  <c r="DA36" i="11"/>
  <c r="DE36" i="11"/>
  <c r="BW36" i="11"/>
  <c r="BU36" i="11"/>
  <c r="BZ36" i="11"/>
  <c r="BP36" i="11"/>
  <c r="BV36" i="11"/>
  <c r="BQ36" i="11"/>
  <c r="BT36" i="11"/>
  <c r="BS36" i="11"/>
  <c r="BY36" i="11"/>
  <c r="CA36" i="11"/>
  <c r="BX36" i="11"/>
  <c r="BR36" i="11"/>
  <c r="DF36" i="11" l="1"/>
  <c r="DF35" i="11"/>
  <c r="E38" i="11" l="1"/>
  <c r="C42" i="42" s="1"/>
  <c r="H42" i="42" s="1"/>
  <c r="G37" i="11" l="1"/>
  <c r="H47" i="11" s="1"/>
  <c r="CD37" i="11"/>
  <c r="X27" i="35" s="1"/>
  <c r="E37" i="11"/>
  <c r="C41" i="42" s="1"/>
  <c r="H41" i="42" s="1"/>
  <c r="AY38" i="11"/>
  <c r="X28" i="36" s="1"/>
  <c r="CD47" i="11" l="1"/>
  <c r="H45" i="11"/>
  <c r="AY37" i="11"/>
  <c r="X27" i="36" s="1"/>
  <c r="I37" i="11"/>
  <c r="I38" i="11"/>
  <c r="H38" i="11"/>
  <c r="CD38" i="11" s="1"/>
  <c r="X28" i="35" s="1"/>
  <c r="J38" i="11" l="1"/>
  <c r="B42" i="42"/>
  <c r="J37" i="11"/>
  <c r="B41" i="42"/>
  <c r="CD45" i="11"/>
  <c r="M37" i="11" l="1"/>
  <c r="U41" i="42" s="1"/>
  <c r="D41" i="42"/>
  <c r="V41" i="42" l="1"/>
  <c r="E41" i="42"/>
  <c r="AO37" i="11"/>
  <c r="AN37" i="11"/>
  <c r="AS37" i="11"/>
  <c r="AM37" i="11"/>
  <c r="AU37" i="11"/>
  <c r="N37" i="11"/>
  <c r="O37" i="11" s="1"/>
  <c r="AR37" i="11"/>
  <c r="AL37" i="11"/>
  <c r="AQ37" i="11"/>
  <c r="AK37" i="11"/>
  <c r="AT37" i="11"/>
  <c r="AP37" i="11"/>
  <c r="AZ31" i="11"/>
  <c r="P37" i="11"/>
  <c r="Q37" i="11"/>
  <c r="DU32" i="11" l="1"/>
  <c r="DS34" i="11"/>
  <c r="DV31" i="11"/>
  <c r="DW31" i="11" s="1"/>
  <c r="DX31" i="11" s="1"/>
  <c r="I35" i="42"/>
  <c r="Z21" i="36"/>
  <c r="AV37" i="11"/>
  <c r="S37" i="11"/>
  <c r="T37" i="11" s="1"/>
  <c r="R37" i="11"/>
  <c r="U37" i="11" s="1"/>
  <c r="DT33" i="11"/>
  <c r="DA37" i="11" l="1"/>
  <c r="CU37" i="11"/>
  <c r="DC37" i="11"/>
  <c r="CY37" i="11"/>
  <c r="CV37" i="11"/>
  <c r="DD37" i="11"/>
  <c r="CZ37" i="11"/>
  <c r="DE37" i="11"/>
  <c r="CX37" i="11"/>
  <c r="CW37" i="11"/>
  <c r="DB37" i="11"/>
  <c r="DJ31" i="11"/>
  <c r="BQ37" i="11"/>
  <c r="BX37" i="11"/>
  <c r="BZ37" i="11"/>
  <c r="BP37" i="11"/>
  <c r="BV37" i="11"/>
  <c r="BY37" i="11"/>
  <c r="BS37" i="11"/>
  <c r="CA37" i="11"/>
  <c r="BT37" i="11"/>
  <c r="BU37" i="11"/>
  <c r="BW37" i="11"/>
  <c r="BR37" i="11"/>
  <c r="DF37" i="11" l="1"/>
  <c r="Z21" i="32"/>
  <c r="M38" i="11" l="1"/>
  <c r="U42" i="42" s="1"/>
  <c r="D42" i="42"/>
  <c r="V42" i="42" l="1"/>
  <c r="E42" i="42"/>
  <c r="AP38" i="11"/>
  <c r="AM38" i="11"/>
  <c r="AU38" i="11"/>
  <c r="AR38" i="11"/>
  <c r="AT38" i="11"/>
  <c r="AS38" i="11"/>
  <c r="AO38" i="11"/>
  <c r="AQ38" i="11"/>
  <c r="N38" i="11"/>
  <c r="O38" i="11" s="1"/>
  <c r="AK38" i="11"/>
  <c r="AL38" i="11"/>
  <c r="AN38" i="11"/>
  <c r="P38" i="11"/>
  <c r="Q38" i="11"/>
  <c r="AZ32" i="11"/>
  <c r="DS35" i="11" l="1"/>
  <c r="AV38" i="11"/>
  <c r="Z22" i="36"/>
  <c r="I36" i="42"/>
  <c r="DT34" i="11"/>
  <c r="S38" i="11"/>
  <c r="T38" i="11" s="1"/>
  <c r="R38" i="11"/>
  <c r="U38" i="11" s="1"/>
  <c r="DU33" i="11"/>
  <c r="DV32" i="11"/>
  <c r="DW32" i="11" s="1"/>
  <c r="DX32" i="11" s="1"/>
  <c r="BX38" i="11" l="1"/>
  <c r="BV38" i="11"/>
  <c r="BR38" i="11"/>
  <c r="BQ38" i="11"/>
  <c r="BU38" i="11"/>
  <c r="BP38" i="11"/>
  <c r="CA38" i="11"/>
  <c r="BT38" i="11"/>
  <c r="BZ38" i="11"/>
  <c r="BW38" i="11"/>
  <c r="BS38" i="11"/>
  <c r="BY38" i="11"/>
  <c r="CW38" i="11"/>
  <c r="CZ38" i="11"/>
  <c r="DC38" i="11"/>
  <c r="DA38" i="11"/>
  <c r="CV38" i="11"/>
  <c r="CX38" i="11"/>
  <c r="DE38" i="11"/>
  <c r="DB38" i="11"/>
  <c r="CU38" i="11"/>
  <c r="DD38" i="11"/>
  <c r="CY38" i="11"/>
  <c r="DJ32" i="11"/>
  <c r="DF38" i="11" l="1"/>
  <c r="Z22" i="32"/>
  <c r="DI41" i="11" l="1"/>
  <c r="X31" i="32" l="1"/>
  <c r="H39" i="11"/>
  <c r="CD39" i="11" s="1"/>
  <c r="X29" i="35" s="1"/>
  <c r="E39" i="11" l="1"/>
  <c r="C43" i="42" s="1"/>
  <c r="H43" i="42" s="1"/>
  <c r="AY39" i="11" l="1"/>
  <c r="X29" i="36" s="1"/>
  <c r="I39" i="11"/>
  <c r="J39" i="11" l="1"/>
  <c r="B43" i="42"/>
  <c r="M39" i="11"/>
  <c r="U43" i="42" s="1"/>
  <c r="D43" i="42"/>
  <c r="V43" i="42" l="1"/>
  <c r="E43" i="42"/>
  <c r="N39" i="11"/>
  <c r="O39" i="11" s="1"/>
  <c r="AO39" i="11"/>
  <c r="AL39" i="11"/>
  <c r="AU39" i="11"/>
  <c r="AP39" i="11"/>
  <c r="AS39" i="11"/>
  <c r="AN39" i="11"/>
  <c r="AT39" i="11"/>
  <c r="AQ39" i="11"/>
  <c r="AM39" i="11"/>
  <c r="AK39" i="11"/>
  <c r="AR39" i="11"/>
  <c r="AZ33" i="11"/>
  <c r="I37" i="42" s="1"/>
  <c r="P39" i="11"/>
  <c r="Q39" i="11"/>
  <c r="DS36" i="11" l="1"/>
  <c r="R39" i="11"/>
  <c r="U39" i="11" s="1"/>
  <c r="S39" i="11"/>
  <c r="T39" i="11" s="1"/>
  <c r="DT35" i="11"/>
  <c r="DV33" i="11"/>
  <c r="DW33" i="11" s="1"/>
  <c r="DX33" i="11" s="1"/>
  <c r="Z23" i="36"/>
  <c r="AV39" i="11"/>
  <c r="DU34" i="11"/>
  <c r="CE33" i="11" l="1"/>
  <c r="CA39" i="11"/>
  <c r="BS39" i="11"/>
  <c r="BZ39" i="11"/>
  <c r="BV39" i="11"/>
  <c r="BX39" i="11"/>
  <c r="BT39" i="11"/>
  <c r="BY39" i="11"/>
  <c r="BU39" i="11"/>
  <c r="BP39" i="11"/>
  <c r="BW39" i="11"/>
  <c r="BQ39" i="11"/>
  <c r="BR39" i="11"/>
  <c r="DE39" i="11"/>
  <c r="DD39" i="11"/>
  <c r="CX39" i="11"/>
  <c r="CV39" i="11"/>
  <c r="DC39" i="11"/>
  <c r="CW39" i="11"/>
  <c r="DA39" i="11"/>
  <c r="CU39" i="11"/>
  <c r="CZ39" i="11"/>
  <c r="CY39" i="11"/>
  <c r="DB39" i="11"/>
  <c r="DJ33" i="11"/>
  <c r="DF39" i="11" l="1"/>
  <c r="Z23" i="32"/>
  <c r="Z23" i="35"/>
  <c r="I40" i="11" l="1"/>
  <c r="J40" i="11" l="1"/>
  <c r="B44" i="42"/>
  <c r="E41" i="11"/>
  <c r="C45" i="42" s="1"/>
  <c r="H45" i="42" s="1"/>
  <c r="DI40" i="11"/>
  <c r="X30" i="32" s="1"/>
  <c r="E40" i="11"/>
  <c r="C44" i="42" s="1"/>
  <c r="H44" i="42" s="1"/>
  <c r="AY40" i="11" l="1"/>
  <c r="X30" i="36" s="1"/>
  <c r="AY41" i="11"/>
  <c r="X31" i="36" s="1"/>
  <c r="M40" i="11" l="1"/>
  <c r="U44" i="42" s="1"/>
  <c r="D44" i="42"/>
  <c r="V44" i="42" s="1"/>
  <c r="E44" i="42" l="1"/>
  <c r="AR40" i="11"/>
  <c r="AM40" i="11"/>
  <c r="AL40" i="11"/>
  <c r="AT40" i="11"/>
  <c r="AN40" i="11"/>
  <c r="N40" i="11"/>
  <c r="O40" i="11" s="1"/>
  <c r="AK40" i="11"/>
  <c r="AS40" i="11"/>
  <c r="AP40" i="11"/>
  <c r="AQ40" i="11"/>
  <c r="AU40" i="11"/>
  <c r="AO40" i="11"/>
  <c r="AZ34" i="11"/>
  <c r="I38" i="42" s="1"/>
  <c r="J38" i="42" s="1"/>
  <c r="P40" i="11"/>
  <c r="Q40" i="11"/>
  <c r="DS37" i="11" l="1"/>
  <c r="DT36" i="11"/>
  <c r="S40" i="11"/>
  <c r="R40" i="11"/>
  <c r="U40" i="11" s="1"/>
  <c r="DU35" i="11"/>
  <c r="AV40" i="11"/>
  <c r="BA34" i="11"/>
  <c r="Z24" i="36"/>
  <c r="DV34" i="11"/>
  <c r="DW34" i="11" s="1"/>
  <c r="DX34" i="11" s="1"/>
  <c r="BB34" i="11" l="1"/>
  <c r="W24" i="36" s="1"/>
  <c r="Y24" i="36"/>
  <c r="CU40" i="11"/>
  <c r="DA40" i="11"/>
  <c r="CZ40" i="11"/>
  <c r="DD40" i="11"/>
  <c r="CY40" i="11"/>
  <c r="CX40" i="11"/>
  <c r="DC40" i="11"/>
  <c r="DE40" i="11"/>
  <c r="CV40" i="11"/>
  <c r="DB40" i="11"/>
  <c r="CW40" i="11"/>
  <c r="DJ34" i="11"/>
  <c r="DF40" i="11" l="1"/>
  <c r="DK34" i="11"/>
  <c r="Z24" i="32"/>
  <c r="Y24" i="32" l="1"/>
  <c r="DL34" i="11"/>
  <c r="W24" i="32" s="1"/>
  <c r="DI30" i="11" l="1"/>
  <c r="X20" i="32" s="1"/>
  <c r="E30" i="11"/>
  <c r="C34" i="42" s="1"/>
  <c r="E32" i="11"/>
  <c r="C36" i="42" s="1"/>
  <c r="DI32" i="11"/>
  <c r="DI31" i="11"/>
  <c r="E31" i="11"/>
  <c r="C35" i="42" s="1"/>
  <c r="DI33" i="11"/>
  <c r="E33" i="11"/>
  <c r="C37" i="42" s="1"/>
  <c r="H37" i="42" s="1"/>
  <c r="J37" i="42" s="1"/>
  <c r="I33" i="11" l="1"/>
  <c r="M33" i="11"/>
  <c r="U37" i="42" s="1"/>
  <c r="X23" i="32"/>
  <c r="DK33" i="11"/>
  <c r="H35" i="42"/>
  <c r="J35" i="42" s="1"/>
  <c r="AY31" i="11"/>
  <c r="AY32" i="11"/>
  <c r="H36" i="42"/>
  <c r="J36" i="42" s="1"/>
  <c r="H34" i="42"/>
  <c r="AY30" i="11"/>
  <c r="X20" i="36" s="1"/>
  <c r="M30" i="11"/>
  <c r="U34" i="42" s="1"/>
  <c r="I30" i="11"/>
  <c r="AY33" i="11"/>
  <c r="X22" i="32"/>
  <c r="DK32" i="11"/>
  <c r="I32" i="11"/>
  <c r="M32" i="11"/>
  <c r="U36" i="42" s="1"/>
  <c r="X21" i="32"/>
  <c r="DK31" i="11"/>
  <c r="M31" i="11"/>
  <c r="U35" i="42" s="1"/>
  <c r="I31" i="11"/>
  <c r="J30" i="11" l="1"/>
  <c r="B34" i="42"/>
  <c r="J32" i="11"/>
  <c r="Q32" i="11" s="1"/>
  <c r="B36" i="42"/>
  <c r="D36" i="42" s="1"/>
  <c r="V36" i="42" s="1"/>
  <c r="J31" i="11"/>
  <c r="Q31" i="11" s="1"/>
  <c r="B35" i="42"/>
  <c r="J33" i="11"/>
  <c r="Q33" i="11" s="1"/>
  <c r="B37" i="42"/>
  <c r="D37" i="42" s="1"/>
  <c r="V37" i="42" s="1"/>
  <c r="AQ32" i="11"/>
  <c r="AR32" i="11"/>
  <c r="AN32" i="11"/>
  <c r="AO32" i="11"/>
  <c r="AZ29" i="11"/>
  <c r="AL32" i="11"/>
  <c r="AM32" i="11"/>
  <c r="AP32" i="11"/>
  <c r="AT32" i="11"/>
  <c r="N32" i="11"/>
  <c r="O32" i="11" s="1"/>
  <c r="AU32" i="11"/>
  <c r="AS32" i="11"/>
  <c r="AK32" i="11"/>
  <c r="Y22" i="32"/>
  <c r="DL32" i="11"/>
  <c r="W22" i="32" s="1"/>
  <c r="X23" i="36"/>
  <c r="BA33" i="11"/>
  <c r="AZ28" i="11"/>
  <c r="AU31" i="11"/>
  <c r="AS31" i="11"/>
  <c r="AM31" i="11"/>
  <c r="AL31" i="11"/>
  <c r="AQ31" i="11"/>
  <c r="N31" i="11"/>
  <c r="O31" i="11" s="1"/>
  <c r="AP31" i="11"/>
  <c r="AT31" i="11"/>
  <c r="AR31" i="11"/>
  <c r="AN31" i="11"/>
  <c r="AO31" i="11"/>
  <c r="AK31" i="11"/>
  <c r="P32" i="11"/>
  <c r="AR30" i="11"/>
  <c r="AN30" i="11"/>
  <c r="AQ30" i="11"/>
  <c r="N30" i="11"/>
  <c r="O30" i="11" s="1"/>
  <c r="AL30" i="11"/>
  <c r="AP30" i="11"/>
  <c r="AK30" i="11"/>
  <c r="AO30" i="11"/>
  <c r="AS30" i="11"/>
  <c r="AU30" i="11"/>
  <c r="AM30" i="11"/>
  <c r="AT30" i="11"/>
  <c r="AZ27" i="11"/>
  <c r="P33" i="11"/>
  <c r="Y21" i="32"/>
  <c r="DL31" i="11"/>
  <c r="W21" i="32" s="1"/>
  <c r="P31" i="11"/>
  <c r="D35" i="42"/>
  <c r="V35" i="42" s="1"/>
  <c r="D34" i="42"/>
  <c r="V34" i="42" s="1"/>
  <c r="P30" i="11"/>
  <c r="Q30" i="11"/>
  <c r="N33" i="11"/>
  <c r="O33" i="11" s="1"/>
  <c r="AT33" i="11"/>
  <c r="AR33" i="11"/>
  <c r="AU33" i="11"/>
  <c r="AZ30" i="11"/>
  <c r="AS33" i="11"/>
  <c r="AP33" i="11"/>
  <c r="AL33" i="11"/>
  <c r="AQ33" i="11"/>
  <c r="AO33" i="11"/>
  <c r="AM33" i="11"/>
  <c r="AK33" i="11"/>
  <c r="AN33" i="11"/>
  <c r="Y23" i="32"/>
  <c r="DL33" i="11"/>
  <c r="W23" i="32" s="1"/>
  <c r="X22" i="36"/>
  <c r="BA32" i="11"/>
  <c r="E29" i="11"/>
  <c r="C33" i="42" s="1"/>
  <c r="DI29" i="11"/>
  <c r="X21" i="36"/>
  <c r="BA31" i="11"/>
  <c r="E37" i="42" l="1"/>
  <c r="E34" i="42"/>
  <c r="E35" i="42"/>
  <c r="E36" i="42"/>
  <c r="R32" i="11"/>
  <c r="U32" i="11" s="1"/>
  <c r="CX32" i="11" s="1"/>
  <c r="S32" i="11"/>
  <c r="T32" i="11" s="1"/>
  <c r="AV30" i="11"/>
  <c r="DU25" i="11"/>
  <c r="BB33" i="11"/>
  <c r="W23" i="36" s="1"/>
  <c r="Y23" i="36"/>
  <c r="DT26" i="11"/>
  <c r="DT27" i="11"/>
  <c r="S31" i="11"/>
  <c r="T31" i="11" s="1"/>
  <c r="R31" i="11"/>
  <c r="U31" i="11" s="1"/>
  <c r="DV25" i="11"/>
  <c r="DT28" i="11"/>
  <c r="BB31" i="11"/>
  <c r="W21" i="36" s="1"/>
  <c r="Y21" i="36"/>
  <c r="BB32" i="11"/>
  <c r="W22" i="36" s="1"/>
  <c r="Y22" i="36"/>
  <c r="DT29" i="11"/>
  <c r="DU28" i="11"/>
  <c r="Z20" i="36"/>
  <c r="I34" i="42"/>
  <c r="J34" i="42" s="1"/>
  <c r="BA30" i="11"/>
  <c r="S33" i="11"/>
  <c r="R33" i="11"/>
  <c r="U33" i="11" s="1"/>
  <c r="BA27" i="11"/>
  <c r="I31" i="42"/>
  <c r="J31" i="42" s="1"/>
  <c r="Z17" i="36"/>
  <c r="DV24" i="11"/>
  <c r="DS27" i="11"/>
  <c r="DU26" i="11"/>
  <c r="DS29" i="11"/>
  <c r="X19" i="32"/>
  <c r="DV26" i="11"/>
  <c r="AY29" i="11"/>
  <c r="BA29" i="11" s="1"/>
  <c r="M29" i="11"/>
  <c r="U33" i="42" s="1"/>
  <c r="I29" i="11"/>
  <c r="DV27" i="11"/>
  <c r="AV33" i="11"/>
  <c r="DS30" i="11"/>
  <c r="DW30" i="11" s="1"/>
  <c r="DX30" i="11" s="1"/>
  <c r="R30" i="11"/>
  <c r="U30" i="11" s="1"/>
  <c r="S30" i="11"/>
  <c r="T30" i="11" s="1"/>
  <c r="AV31" i="11"/>
  <c r="DS28" i="11"/>
  <c r="Z18" i="36"/>
  <c r="BA28" i="11"/>
  <c r="I32" i="42"/>
  <c r="J32" i="42" s="1"/>
  <c r="AV32" i="11"/>
  <c r="Z19" i="36"/>
  <c r="I33" i="42"/>
  <c r="DU27" i="11"/>
  <c r="CA32" i="11" l="1"/>
  <c r="J29" i="11"/>
  <c r="Q29" i="11" s="1"/>
  <c r="B33" i="42"/>
  <c r="DE32" i="11"/>
  <c r="DW28" i="11"/>
  <c r="DX28" i="11" s="1"/>
  <c r="DA32" i="11"/>
  <c r="BW32" i="11"/>
  <c r="BR32" i="11"/>
  <c r="BT32" i="11"/>
  <c r="BX32" i="11"/>
  <c r="BQ32" i="11"/>
  <c r="DJ29" i="11"/>
  <c r="Z19" i="32" s="1"/>
  <c r="DB32" i="11"/>
  <c r="CW32" i="11"/>
  <c r="BV32" i="11"/>
  <c r="CU32" i="11"/>
  <c r="DD32" i="11"/>
  <c r="BY32" i="11"/>
  <c r="BU32" i="11"/>
  <c r="BS32" i="11"/>
  <c r="DC32" i="11"/>
  <c r="CY32" i="11"/>
  <c r="CZ32" i="11"/>
  <c r="BZ32" i="11"/>
  <c r="BP32" i="11"/>
  <c r="CV32" i="11"/>
  <c r="X19" i="36"/>
  <c r="DJ28" i="11"/>
  <c r="CZ31" i="11"/>
  <c r="DC31" i="11"/>
  <c r="CX31" i="11"/>
  <c r="DD31" i="11"/>
  <c r="CV31" i="11"/>
  <c r="CW31" i="11"/>
  <c r="DE31" i="11"/>
  <c r="CU31" i="11"/>
  <c r="CY31" i="11"/>
  <c r="DA31" i="11"/>
  <c r="DB31" i="11"/>
  <c r="DE30" i="11"/>
  <c r="DB30" i="11"/>
  <c r="CW30" i="11"/>
  <c r="DA30" i="11"/>
  <c r="CZ30" i="11"/>
  <c r="DJ27" i="11"/>
  <c r="CU30" i="11"/>
  <c r="DD30" i="11"/>
  <c r="DC30" i="11"/>
  <c r="CY30" i="11"/>
  <c r="CV30" i="11"/>
  <c r="CX30" i="11"/>
  <c r="AN29" i="11"/>
  <c r="AT29" i="11"/>
  <c r="AQ29" i="11"/>
  <c r="AZ26" i="11"/>
  <c r="AM29" i="11"/>
  <c r="AR29" i="11"/>
  <c r="AS29" i="11"/>
  <c r="AK29" i="11"/>
  <c r="AU29" i="11"/>
  <c r="AP29" i="11"/>
  <c r="AL29" i="11"/>
  <c r="N29" i="11"/>
  <c r="AO29" i="11"/>
  <c r="AZ25" i="11"/>
  <c r="AZ24" i="11"/>
  <c r="AZ23" i="11"/>
  <c r="H33" i="42"/>
  <c r="DW29" i="11"/>
  <c r="DX29" i="11" s="1"/>
  <c r="BB27" i="11"/>
  <c r="W17" i="36" s="1"/>
  <c r="Y17" i="36"/>
  <c r="CV33" i="11"/>
  <c r="CY33" i="11"/>
  <c r="CU33" i="11"/>
  <c r="DE33" i="11"/>
  <c r="DB33" i="11"/>
  <c r="DD33" i="11"/>
  <c r="DJ30" i="11"/>
  <c r="CW33" i="11"/>
  <c r="DA33" i="11"/>
  <c r="CX33" i="11"/>
  <c r="CZ33" i="11"/>
  <c r="DC33" i="11"/>
  <c r="Y19" i="36"/>
  <c r="BB29" i="11"/>
  <c r="W19" i="36" s="1"/>
  <c r="Y18" i="36"/>
  <c r="BB28" i="11"/>
  <c r="W18" i="36" s="1"/>
  <c r="BP30" i="11"/>
  <c r="BV30" i="11"/>
  <c r="BX30" i="11"/>
  <c r="BT30" i="11"/>
  <c r="BZ30" i="11"/>
  <c r="BQ30" i="11"/>
  <c r="BS30" i="11"/>
  <c r="BU30" i="11"/>
  <c r="BW30" i="11"/>
  <c r="CA30" i="11"/>
  <c r="BR30" i="11"/>
  <c r="BY30" i="11"/>
  <c r="P29" i="11"/>
  <c r="DW27" i="11"/>
  <c r="DX27" i="11" s="1"/>
  <c r="Y20" i="36"/>
  <c r="BB30" i="11"/>
  <c r="W20" i="36" s="1"/>
  <c r="BZ31" i="11"/>
  <c r="BY31" i="11"/>
  <c r="BQ31" i="11"/>
  <c r="BS31" i="11"/>
  <c r="BR31" i="11"/>
  <c r="BT31" i="11"/>
  <c r="BW31" i="11"/>
  <c r="BU31" i="11"/>
  <c r="BV31" i="11"/>
  <c r="CA31" i="11"/>
  <c r="BX31" i="11"/>
  <c r="BP31" i="11"/>
  <c r="DK29" i="11" l="1"/>
  <c r="DL29" i="11" s="1"/>
  <c r="W19" i="32" s="1"/>
  <c r="DF32" i="11"/>
  <c r="I28" i="42"/>
  <c r="J28" i="42" s="1"/>
  <c r="Z14" i="36"/>
  <c r="BA24" i="11"/>
  <c r="DT25" i="11"/>
  <c r="D33" i="42"/>
  <c r="V33" i="42" s="1"/>
  <c r="Z13" i="36"/>
  <c r="I27" i="42"/>
  <c r="BA23" i="11"/>
  <c r="O29" i="11"/>
  <c r="AV29" i="11"/>
  <c r="I30" i="42"/>
  <c r="J30" i="42" s="1"/>
  <c r="BA26" i="11"/>
  <c r="Z16" i="36"/>
  <c r="J33" i="42"/>
  <c r="DK30" i="11"/>
  <c r="Z20" i="32"/>
  <c r="DF33" i="11"/>
  <c r="DS26" i="11"/>
  <c r="DV23" i="11"/>
  <c r="DU24" i="11"/>
  <c r="DF30" i="11"/>
  <c r="DF31" i="11"/>
  <c r="Z18" i="32"/>
  <c r="DK28" i="11"/>
  <c r="Z15" i="36"/>
  <c r="BA25" i="11"/>
  <c r="I29" i="42"/>
  <c r="J29" i="42" s="1"/>
  <c r="DK27" i="11"/>
  <c r="Z17" i="32"/>
  <c r="Y19" i="32" l="1"/>
  <c r="E33" i="42"/>
  <c r="Y17" i="32"/>
  <c r="DL27" i="11"/>
  <c r="W17" i="32" s="1"/>
  <c r="DW26" i="11"/>
  <c r="DX26" i="11" s="1"/>
  <c r="DW25" i="11"/>
  <c r="DX25" i="11" s="1"/>
  <c r="DW24" i="11"/>
  <c r="DX24" i="11" s="1"/>
  <c r="Y13" i="36"/>
  <c r="BB23" i="11"/>
  <c r="W13" i="36" s="1"/>
  <c r="BB24" i="11"/>
  <c r="W14" i="36" s="1"/>
  <c r="Y14" i="36"/>
  <c r="DW23" i="11"/>
  <c r="DL30" i="11"/>
  <c r="W20" i="32" s="1"/>
  <c r="Y20" i="32"/>
  <c r="J27" i="42"/>
  <c r="Y15" i="36"/>
  <c r="BB25" i="11"/>
  <c r="W15" i="36" s="1"/>
  <c r="DL28" i="11"/>
  <c r="W18" i="32" s="1"/>
  <c r="Y18" i="32"/>
  <c r="BB26" i="11"/>
  <c r="W16" i="36" s="1"/>
  <c r="Y16" i="36"/>
  <c r="R29" i="11"/>
  <c r="U29" i="11" s="1"/>
  <c r="S29" i="11"/>
  <c r="T29" i="11" s="1"/>
  <c r="DX23" i="11" l="1"/>
  <c r="CE26" i="11"/>
  <c r="BU29" i="11"/>
  <c r="BP29" i="11"/>
  <c r="BZ29" i="11"/>
  <c r="CA29" i="11"/>
  <c r="BV29" i="11"/>
  <c r="BR29" i="11"/>
  <c r="BQ29" i="11"/>
  <c r="BT29" i="11"/>
  <c r="BS29" i="11"/>
  <c r="BW29" i="11"/>
  <c r="BY29" i="11"/>
  <c r="BX29" i="11"/>
  <c r="CV29" i="11"/>
  <c r="DB29" i="11"/>
  <c r="CX29" i="11"/>
  <c r="CU29" i="11"/>
  <c r="CZ29" i="11"/>
  <c r="DC29" i="11"/>
  <c r="DJ26" i="11"/>
  <c r="DA29" i="11"/>
  <c r="CW29" i="11"/>
  <c r="DE29" i="11"/>
  <c r="CY29" i="11"/>
  <c r="DD29" i="11"/>
  <c r="DJ24" i="11"/>
  <c r="DJ23" i="11"/>
  <c r="DJ25" i="11"/>
  <c r="DF29" i="11" l="1"/>
  <c r="DK25" i="11"/>
  <c r="Z15" i="32"/>
  <c r="DK26" i="11"/>
  <c r="Z16" i="32"/>
  <c r="DK23" i="11"/>
  <c r="Z13" i="32"/>
  <c r="Z16" i="35"/>
  <c r="CF26" i="11"/>
  <c r="Z14" i="32"/>
  <c r="DK24" i="11"/>
  <c r="Y16" i="32" l="1"/>
  <c r="DL26" i="11"/>
  <c r="W16" i="32" s="1"/>
  <c r="DL24" i="11"/>
  <c r="W14" i="32" s="1"/>
  <c r="Y14" i="32"/>
  <c r="Y16" i="35"/>
  <c r="CG26" i="11"/>
  <c r="W16" i="35" s="1"/>
  <c r="DL23" i="11"/>
  <c r="W13" i="32" s="1"/>
  <c r="Y13" i="32"/>
  <c r="DL25" i="11"/>
  <c r="W15" i="32" s="1"/>
  <c r="Y15" i="32"/>
  <c r="I41" i="11" l="1"/>
  <c r="J41" i="11" l="1"/>
  <c r="B45" i="42"/>
  <c r="M41" i="11"/>
  <c r="U45" i="42" s="1"/>
  <c r="Q41" i="11" l="1"/>
  <c r="AZ35" i="11"/>
  <c r="I39" i="42" s="1"/>
  <c r="J39" i="42" s="1"/>
  <c r="AT41" i="11"/>
  <c r="AU41" i="11"/>
  <c r="AN41" i="11"/>
  <c r="AR41" i="11"/>
  <c r="AQ41" i="11"/>
  <c r="AS41" i="11"/>
  <c r="AM41" i="11"/>
  <c r="AL41" i="11"/>
  <c r="AO41" i="11"/>
  <c r="N41" i="11"/>
  <c r="AK41" i="11"/>
  <c r="AP41" i="11"/>
  <c r="P41" i="11"/>
  <c r="D45" i="42"/>
  <c r="V45" i="42" s="1"/>
  <c r="DS38" i="11" l="1"/>
  <c r="DU36" i="11"/>
  <c r="DT37" i="11"/>
  <c r="E45" i="42"/>
  <c r="AV41" i="11"/>
  <c r="Z25" i="36"/>
  <c r="BA35" i="11"/>
  <c r="O41" i="11"/>
  <c r="DV35" i="11"/>
  <c r="DW35" i="11" l="1"/>
  <c r="Y25" i="36"/>
  <c r="BB35" i="11"/>
  <c r="W25" i="36" s="1"/>
  <c r="S41" i="11"/>
  <c r="R41" i="11"/>
  <c r="U41" i="11" s="1"/>
  <c r="DJ35" i="11" l="1"/>
  <c r="DX35" i="11"/>
  <c r="CV41" i="11"/>
  <c r="DA41" i="11"/>
  <c r="DC41" i="11"/>
  <c r="DE41" i="11"/>
  <c r="CZ41" i="11"/>
  <c r="DB41" i="11"/>
  <c r="CX41" i="11"/>
  <c r="CU41" i="11"/>
  <c r="DD41" i="11"/>
  <c r="CW41" i="11"/>
  <c r="CY41" i="11"/>
  <c r="Z25" i="32" l="1"/>
  <c r="DK35" i="11"/>
  <c r="DF41" i="11"/>
  <c r="DL35" i="11" l="1"/>
  <c r="W25" i="32" s="1"/>
  <c r="Y25" i="32"/>
  <c r="B10" i="11" l="1"/>
  <c r="L12" i="11" l="1"/>
  <c r="I12" i="11" s="1"/>
  <c r="L10" i="11"/>
  <c r="I10" i="11" s="1"/>
  <c r="L15" i="11" l="1"/>
  <c r="I15" i="11" s="1"/>
  <c r="L14" i="11"/>
  <c r="I14" i="11" s="1"/>
  <c r="L11" i="11"/>
  <c r="I11" i="11" s="1"/>
  <c r="L13" i="11"/>
  <c r="I13" i="11" s="1"/>
  <c r="O4" i="11" l="1"/>
  <c r="K6" i="11" l="1"/>
  <c r="K7" i="11"/>
  <c r="K8" i="11"/>
  <c r="K9" i="11"/>
  <c r="B16" i="42"/>
  <c r="M12" i="11"/>
  <c r="U16" i="42" s="1"/>
  <c r="M15" i="11"/>
  <c r="U19" i="42" s="1"/>
  <c r="B19" i="42"/>
  <c r="D19" i="42" s="1"/>
  <c r="M11" i="11"/>
  <c r="B15" i="42"/>
  <c r="D15" i="42" s="1"/>
  <c r="E15" i="42" s="1"/>
  <c r="B18" i="42"/>
  <c r="D18" i="42" s="1"/>
  <c r="M14" i="11"/>
  <c r="U18" i="42" s="1"/>
  <c r="B14" i="42"/>
  <c r="D14" i="42" s="1"/>
  <c r="E14" i="42" s="1"/>
  <c r="M10" i="11"/>
  <c r="B17" i="42"/>
  <c r="D17" i="42" s="1"/>
  <c r="M13" i="11"/>
  <c r="U17" i="42" s="1"/>
  <c r="V19" i="42" l="1"/>
  <c r="V18" i="42"/>
  <c r="V17" i="42"/>
  <c r="M7" i="11"/>
  <c r="B11" i="42"/>
  <c r="D11" i="42" s="1"/>
  <c r="E11" i="42" s="1"/>
  <c r="M6" i="11"/>
  <c r="B10" i="42"/>
  <c r="D10" i="42" s="1"/>
  <c r="E10" i="42" s="1"/>
  <c r="B12" i="42"/>
  <c r="D12" i="42" s="1"/>
  <c r="E12" i="42" s="1"/>
  <c r="M8" i="11"/>
  <c r="M9" i="11"/>
  <c r="AZ6" i="11" s="1"/>
  <c r="BA6" i="11" s="1"/>
  <c r="B13" i="42"/>
  <c r="D13" i="42" s="1"/>
  <c r="E13" i="42" s="1"/>
  <c r="E19" i="42"/>
  <c r="E17" i="42"/>
  <c r="E18" i="42"/>
  <c r="AO11" i="11"/>
  <c r="AU11" i="11"/>
  <c r="AL11" i="11"/>
  <c r="AN11" i="11"/>
  <c r="AQ11" i="11"/>
  <c r="AR11" i="11"/>
  <c r="AT11" i="11"/>
  <c r="N11" i="11"/>
  <c r="O11" i="11" s="1"/>
  <c r="AS11" i="11"/>
  <c r="AK11" i="11"/>
  <c r="P11" i="11"/>
  <c r="AM11" i="11"/>
  <c r="AP11" i="11"/>
  <c r="AZ8" i="11"/>
  <c r="BA8" i="11" s="1"/>
  <c r="D16" i="42"/>
  <c r="V16" i="42" s="1"/>
  <c r="AR13" i="11"/>
  <c r="AL13" i="11"/>
  <c r="AS13" i="11"/>
  <c r="AP13" i="11"/>
  <c r="AU13" i="11"/>
  <c r="AT13" i="11"/>
  <c r="P13" i="11"/>
  <c r="N13" i="11"/>
  <c r="O13" i="11" s="1"/>
  <c r="AN13" i="11"/>
  <c r="AO13" i="11"/>
  <c r="AQ13" i="11"/>
  <c r="AK13" i="11"/>
  <c r="AM13" i="11"/>
  <c r="AR14" i="11"/>
  <c r="AN14" i="11"/>
  <c r="AT14" i="11"/>
  <c r="P14" i="11"/>
  <c r="N14" i="11"/>
  <c r="O14" i="11" s="1"/>
  <c r="AS14" i="11"/>
  <c r="AU14" i="11"/>
  <c r="AK14" i="11"/>
  <c r="AP14" i="11"/>
  <c r="AL14" i="11"/>
  <c r="AQ14" i="11"/>
  <c r="AO14" i="11"/>
  <c r="AM14" i="11"/>
  <c r="P10" i="11"/>
  <c r="AU10" i="11"/>
  <c r="AN10" i="11"/>
  <c r="N10" i="11"/>
  <c r="O10" i="11" s="1"/>
  <c r="AZ7" i="11"/>
  <c r="BA7" i="11" s="1"/>
  <c r="AM10" i="11"/>
  <c r="AS10" i="11"/>
  <c r="AT10" i="11"/>
  <c r="AO10" i="11"/>
  <c r="AL10" i="11"/>
  <c r="AP10" i="11"/>
  <c r="AK10" i="11"/>
  <c r="AR10" i="11"/>
  <c r="AQ10" i="11"/>
  <c r="AK12" i="11"/>
  <c r="AR12" i="11"/>
  <c r="AU12" i="11"/>
  <c r="AT12" i="11"/>
  <c r="AM12" i="11"/>
  <c r="N12" i="11"/>
  <c r="O12" i="11" s="1"/>
  <c r="AL12" i="11"/>
  <c r="P12" i="11"/>
  <c r="AS12" i="11"/>
  <c r="AN12" i="11"/>
  <c r="AO12" i="11"/>
  <c r="AQ12" i="11"/>
  <c r="AP12" i="11"/>
  <c r="AZ9" i="11"/>
  <c r="BA9" i="11" s="1"/>
  <c r="AS15" i="11"/>
  <c r="AT15" i="11"/>
  <c r="AM15" i="11"/>
  <c r="P15" i="11"/>
  <c r="AR15" i="11"/>
  <c r="AU15" i="11"/>
  <c r="AO15" i="11"/>
  <c r="N15" i="11"/>
  <c r="O15" i="11" s="1"/>
  <c r="AP15" i="11"/>
  <c r="AQ15" i="11"/>
  <c r="AK15" i="11"/>
  <c r="AN15" i="11"/>
  <c r="AL15" i="11"/>
  <c r="AZ12" i="11"/>
  <c r="R15" i="11" l="1"/>
  <c r="T15" i="11" s="1"/>
  <c r="R11" i="11"/>
  <c r="U11" i="11" s="1"/>
  <c r="N9" i="11"/>
  <c r="O9" i="11" s="1"/>
  <c r="AU9" i="11"/>
  <c r="AK9" i="11"/>
  <c r="AO9" i="11"/>
  <c r="P9" i="11"/>
  <c r="AN9" i="11"/>
  <c r="AM9" i="11"/>
  <c r="AL9" i="11"/>
  <c r="AS9" i="11"/>
  <c r="AP9" i="11"/>
  <c r="AQ9" i="11"/>
  <c r="AT9" i="11"/>
  <c r="AR9" i="11"/>
  <c r="P6" i="11"/>
  <c r="AL6" i="11"/>
  <c r="AO6" i="11"/>
  <c r="N6" i="11"/>
  <c r="O6" i="11" s="1"/>
  <c r="AK6" i="11"/>
  <c r="AM6" i="11"/>
  <c r="AP6" i="11"/>
  <c r="AS6" i="11"/>
  <c r="AR6" i="11"/>
  <c r="AQ6" i="11"/>
  <c r="AT6" i="11"/>
  <c r="AN6" i="11"/>
  <c r="AU6" i="11"/>
  <c r="AN8" i="11"/>
  <c r="AT8" i="11"/>
  <c r="AU8" i="11"/>
  <c r="AQ8" i="11"/>
  <c r="N8" i="11"/>
  <c r="O8" i="11" s="1"/>
  <c r="AM8" i="11"/>
  <c r="AP8" i="11"/>
  <c r="AS8" i="11"/>
  <c r="AO8" i="11"/>
  <c r="AK8" i="11"/>
  <c r="AL8" i="11"/>
  <c r="P8" i="11"/>
  <c r="AR8" i="11"/>
  <c r="R13" i="11"/>
  <c r="U13" i="11" s="1"/>
  <c r="P7" i="11"/>
  <c r="AK7" i="11"/>
  <c r="AL7" i="11"/>
  <c r="AM7" i="11"/>
  <c r="AR7" i="11"/>
  <c r="AT7" i="11"/>
  <c r="AO7" i="11"/>
  <c r="AN7" i="11"/>
  <c r="N7" i="11"/>
  <c r="O7" i="11" s="1"/>
  <c r="AU7" i="11"/>
  <c r="AS7" i="11"/>
  <c r="AP7" i="11"/>
  <c r="AQ7" i="11"/>
  <c r="R14" i="11"/>
  <c r="U14" i="11" s="1"/>
  <c r="E16" i="42"/>
  <c r="AV13" i="11"/>
  <c r="R12" i="11"/>
  <c r="T12" i="11" s="1"/>
  <c r="AV15" i="11"/>
  <c r="AV12" i="11"/>
  <c r="AV10" i="11"/>
  <c r="R10" i="11"/>
  <c r="I16" i="42"/>
  <c r="BA12" i="11"/>
  <c r="BB12" i="11" s="1"/>
  <c r="AV11" i="11"/>
  <c r="U15" i="11"/>
  <c r="AV14" i="11"/>
  <c r="R7" i="11" l="1"/>
  <c r="U7" i="11" s="1"/>
  <c r="T11" i="11"/>
  <c r="BV11" i="11" s="1"/>
  <c r="T13" i="11"/>
  <c r="BQ13" i="11" s="1"/>
  <c r="R8" i="11"/>
  <c r="T8" i="11" s="1"/>
  <c r="T14" i="11"/>
  <c r="BQ14" i="11" s="1"/>
  <c r="AV8" i="11"/>
  <c r="R6" i="11"/>
  <c r="U6" i="11" s="1"/>
  <c r="AV9" i="11"/>
  <c r="AV7" i="11"/>
  <c r="AV6" i="11"/>
  <c r="T7" i="11"/>
  <c r="R9" i="11"/>
  <c r="U12" i="11"/>
  <c r="CW12" i="11" s="1"/>
  <c r="BS13" i="11"/>
  <c r="J16" i="42"/>
  <c r="CW14" i="11"/>
  <c r="CZ14" i="11"/>
  <c r="DC14" i="11"/>
  <c r="DA14" i="11"/>
  <c r="DD14" i="11"/>
  <c r="CY14" i="11"/>
  <c r="DE14" i="11"/>
  <c r="DB14" i="11"/>
  <c r="CU14" i="11"/>
  <c r="CV14" i="11"/>
  <c r="CX14" i="11"/>
  <c r="T10" i="11"/>
  <c r="U10" i="11"/>
  <c r="BT11" i="11"/>
  <c r="BY11" i="11"/>
  <c r="CW15" i="11"/>
  <c r="CU15" i="11"/>
  <c r="CZ15" i="11"/>
  <c r="DA15" i="11"/>
  <c r="DC15" i="11"/>
  <c r="CX15" i="11"/>
  <c r="DE15" i="11"/>
  <c r="CV15" i="11"/>
  <c r="DB15" i="11"/>
  <c r="CY15" i="11"/>
  <c r="DD15" i="11"/>
  <c r="CU13" i="11"/>
  <c r="DE13" i="11"/>
  <c r="CV13" i="11"/>
  <c r="CY13" i="11"/>
  <c r="DA13" i="11"/>
  <c r="CZ13" i="11"/>
  <c r="DC13" i="11"/>
  <c r="CX13" i="11"/>
  <c r="DD13" i="11"/>
  <c r="CW13" i="11"/>
  <c r="DB13" i="11"/>
  <c r="BY15" i="11"/>
  <c r="BS15" i="11"/>
  <c r="CA15" i="11"/>
  <c r="BZ15" i="11"/>
  <c r="BT15" i="11"/>
  <c r="BR15" i="11"/>
  <c r="BP15" i="11"/>
  <c r="BU15" i="11"/>
  <c r="BQ15" i="11"/>
  <c r="BV15" i="11"/>
  <c r="BX15" i="11"/>
  <c r="BW15" i="11"/>
  <c r="DB11" i="11"/>
  <c r="CU11" i="11"/>
  <c r="CZ11" i="11"/>
  <c r="CW11" i="11"/>
  <c r="DC11" i="11"/>
  <c r="CV11" i="11"/>
  <c r="DA11" i="11"/>
  <c r="CY11" i="11"/>
  <c r="CX11" i="11"/>
  <c r="DE11" i="11"/>
  <c r="DD11" i="11"/>
  <c r="BU12" i="11"/>
  <c r="BV12" i="11"/>
  <c r="BW12" i="11"/>
  <c r="BY12" i="11"/>
  <c r="BT12" i="11"/>
  <c r="BP12" i="11"/>
  <c r="BS12" i="11"/>
  <c r="BZ12" i="11"/>
  <c r="CA12" i="11"/>
  <c r="BQ12" i="11"/>
  <c r="BX12" i="11"/>
  <c r="BR12" i="11"/>
  <c r="BW11" i="11" l="1"/>
  <c r="DE12" i="11"/>
  <c r="CA11" i="11"/>
  <c r="BR11" i="11"/>
  <c r="BQ11" i="11"/>
  <c r="BS11" i="11"/>
  <c r="BX11" i="11"/>
  <c r="BZ11" i="11"/>
  <c r="DB12" i="11"/>
  <c r="BP11" i="11"/>
  <c r="BU11" i="11"/>
  <c r="U8" i="11"/>
  <c r="DC8" i="11" s="1"/>
  <c r="BU14" i="11"/>
  <c r="BT14" i="11"/>
  <c r="BR14" i="11"/>
  <c r="BS14" i="11"/>
  <c r="BY14" i="11"/>
  <c r="BW14" i="11"/>
  <c r="CX12" i="11"/>
  <c r="BX13" i="11"/>
  <c r="CY12" i="11"/>
  <c r="BU13" i="11"/>
  <c r="BY13" i="11"/>
  <c r="BV13" i="11"/>
  <c r="BP13" i="11"/>
  <c r="T6" i="11"/>
  <c r="BQ6" i="11" s="1"/>
  <c r="CA13" i="11"/>
  <c r="BW13" i="11"/>
  <c r="BR13" i="11"/>
  <c r="CE8" i="11"/>
  <c r="CF8" i="11" s="1"/>
  <c r="BZ13" i="11"/>
  <c r="BT13" i="11"/>
  <c r="DD12" i="11"/>
  <c r="BZ14" i="11"/>
  <c r="DC12" i="11"/>
  <c r="BV14" i="11"/>
  <c r="BP14" i="11"/>
  <c r="CU12" i="11"/>
  <c r="CE9" i="11"/>
  <c r="CF9" i="11" s="1"/>
  <c r="BX14" i="11"/>
  <c r="CA14" i="11"/>
  <c r="CZ12" i="11"/>
  <c r="CV12" i="11"/>
  <c r="DA12" i="11"/>
  <c r="BY7" i="11"/>
  <c r="BQ7" i="11"/>
  <c r="BT7" i="11"/>
  <c r="BP7" i="11"/>
  <c r="BZ7" i="11"/>
  <c r="BV7" i="11"/>
  <c r="BX7" i="11"/>
  <c r="BR7" i="11"/>
  <c r="BW7" i="11"/>
  <c r="BS7" i="11"/>
  <c r="CA7" i="11"/>
  <c r="BU7" i="11"/>
  <c r="U9" i="11"/>
  <c r="T9" i="11"/>
  <c r="CE6" i="11" s="1"/>
  <c r="CF6" i="11" s="1"/>
  <c r="DA7" i="11"/>
  <c r="DC7" i="11"/>
  <c r="CW7" i="11"/>
  <c r="CZ7" i="11"/>
  <c r="CX7" i="11"/>
  <c r="DE7" i="11"/>
  <c r="CV7" i="11"/>
  <c r="CU7" i="11"/>
  <c r="DB7" i="11"/>
  <c r="CY7" i="11"/>
  <c r="DD7" i="11"/>
  <c r="BY8" i="11"/>
  <c r="BZ8" i="11"/>
  <c r="BX8" i="11"/>
  <c r="BR8" i="11"/>
  <c r="BP8" i="11"/>
  <c r="BS8" i="11"/>
  <c r="BV8" i="11"/>
  <c r="BW8" i="11"/>
  <c r="BU8" i="11"/>
  <c r="CA8" i="11"/>
  <c r="BT8" i="11"/>
  <c r="BQ8" i="11"/>
  <c r="CV6" i="11"/>
  <c r="DE6" i="11"/>
  <c r="DC6" i="11"/>
  <c r="CX6" i="11"/>
  <c r="CZ6" i="11"/>
  <c r="DB6" i="11"/>
  <c r="CW6" i="11"/>
  <c r="DD6" i="11"/>
  <c r="DA6" i="11"/>
  <c r="CU6" i="11"/>
  <c r="CY6" i="11"/>
  <c r="DF11" i="11"/>
  <c r="DF14" i="11"/>
  <c r="DE10" i="11"/>
  <c r="DA10" i="11"/>
  <c r="DB10" i="11"/>
  <c r="CZ10" i="11"/>
  <c r="CU10" i="11"/>
  <c r="CW10" i="11"/>
  <c r="CV10" i="11"/>
  <c r="DC10" i="11"/>
  <c r="DD10" i="11"/>
  <c r="CY10" i="11"/>
  <c r="CX10" i="11"/>
  <c r="BU10" i="11"/>
  <c r="CA10" i="11"/>
  <c r="BZ10" i="11"/>
  <c r="BY10" i="11"/>
  <c r="BX10" i="11"/>
  <c r="BS10" i="11"/>
  <c r="BP10" i="11"/>
  <c r="BR10" i="11"/>
  <c r="BW10" i="11"/>
  <c r="BQ10" i="11"/>
  <c r="BV10" i="11"/>
  <c r="BT10" i="11"/>
  <c r="CE7" i="11"/>
  <c r="CF7" i="11" s="1"/>
  <c r="DF13" i="11"/>
  <c r="DF15" i="11"/>
  <c r="CU8" i="11" l="1"/>
  <c r="CV8" i="11"/>
  <c r="CW8" i="11"/>
  <c r="DE8" i="11"/>
  <c r="DA8" i="11"/>
  <c r="CZ8" i="11"/>
  <c r="DD8" i="11"/>
  <c r="CY8" i="11"/>
  <c r="DB8" i="11"/>
  <c r="CX8" i="11"/>
  <c r="BY6" i="11"/>
  <c r="BW6" i="11"/>
  <c r="BS6" i="11"/>
  <c r="BT6" i="11"/>
  <c r="BP6" i="11"/>
  <c r="BV6" i="11"/>
  <c r="BX6" i="11"/>
  <c r="BR6" i="11"/>
  <c r="CA6" i="11"/>
  <c r="BU6" i="11"/>
  <c r="BZ6" i="11"/>
  <c r="DF12" i="11"/>
  <c r="DF6" i="11"/>
  <c r="DF7" i="11"/>
  <c r="BQ9" i="11"/>
  <c r="BW9" i="11"/>
  <c r="BP9" i="11"/>
  <c r="BX9" i="11"/>
  <c r="BU9" i="11"/>
  <c r="BT9" i="11"/>
  <c r="BV9" i="11"/>
  <c r="BS9" i="11"/>
  <c r="BY9" i="11"/>
  <c r="BZ9" i="11"/>
  <c r="CA9" i="11"/>
  <c r="BR9" i="11"/>
  <c r="CV9" i="11"/>
  <c r="CY9" i="11"/>
  <c r="DE9" i="11"/>
  <c r="CX9" i="11"/>
  <c r="DD9" i="11"/>
  <c r="DA9" i="11"/>
  <c r="CZ9" i="11"/>
  <c r="DC9" i="11"/>
  <c r="DB9" i="11"/>
  <c r="CU9" i="11"/>
  <c r="CW9" i="11"/>
  <c r="DF10" i="11"/>
  <c r="DF8" i="11" l="1"/>
  <c r="DF9" i="11"/>
  <c r="DI42" i="11" l="1"/>
  <c r="X32" i="32" s="1"/>
  <c r="E42" i="11" l="1"/>
  <c r="C46" i="42" s="1"/>
  <c r="H46" i="42" s="1"/>
  <c r="AY42" i="11" l="1"/>
  <c r="X32" i="36" s="1"/>
  <c r="I42" i="11" l="1"/>
  <c r="J42" i="11" s="1"/>
  <c r="C47" i="11" l="1"/>
  <c r="DI47" i="11" l="1"/>
  <c r="E47" i="11"/>
  <c r="B47" i="11" l="1"/>
  <c r="C51" i="42"/>
  <c r="H51" i="42" s="1"/>
  <c r="AY47" i="11"/>
  <c r="C44" i="11" l="1"/>
  <c r="C43" i="11"/>
  <c r="DI43" i="11" l="1"/>
  <c r="X33" i="32" s="1"/>
  <c r="DI44" i="11"/>
  <c r="E44" i="11"/>
  <c r="B44" i="11" l="1"/>
  <c r="C48" i="42"/>
  <c r="H48" i="42" s="1"/>
  <c r="AY44" i="11"/>
  <c r="D43" i="11" l="1"/>
  <c r="G43" i="11" s="1"/>
  <c r="G49" i="11" s="1"/>
  <c r="H20" i="11" l="1"/>
  <c r="H28" i="11"/>
  <c r="H46" i="11"/>
  <c r="CD46" i="11" s="1"/>
  <c r="H35" i="11"/>
  <c r="H40" i="11"/>
  <c r="H33" i="11"/>
  <c r="H48" i="11"/>
  <c r="CD48" i="11" s="1"/>
  <c r="H44" i="11"/>
  <c r="CD44" i="11" s="1"/>
  <c r="H41" i="11"/>
  <c r="H42" i="11"/>
  <c r="CD42" i="11" s="1"/>
  <c r="X32" i="35" s="1"/>
  <c r="H43" i="11"/>
  <c r="CD43" i="11" s="1"/>
  <c r="E43" i="11"/>
  <c r="CD40" i="11" l="1"/>
  <c r="X30" i="35" s="1"/>
  <c r="T40" i="11"/>
  <c r="CD35" i="11"/>
  <c r="X25" i="35" s="1"/>
  <c r="T35" i="11"/>
  <c r="B43" i="11"/>
  <c r="CD33" i="11"/>
  <c r="T33" i="11"/>
  <c r="T28" i="11"/>
  <c r="CD28" i="11"/>
  <c r="X18" i="35" s="1"/>
  <c r="CD41" i="11"/>
  <c r="X31" i="35" s="1"/>
  <c r="T41" i="11"/>
  <c r="CD20" i="11"/>
  <c r="T20" i="11"/>
  <c r="C47" i="42"/>
  <c r="AY43" i="11"/>
  <c r="X33" i="35"/>
  <c r="X10" i="35" l="1"/>
  <c r="CF20" i="11"/>
  <c r="BW35" i="11"/>
  <c r="BV35" i="11"/>
  <c r="CA35" i="11"/>
  <c r="BT35" i="11"/>
  <c r="BR35" i="11"/>
  <c r="BQ35" i="11"/>
  <c r="BY35" i="11"/>
  <c r="BZ35" i="11"/>
  <c r="BX35" i="11"/>
  <c r="BP35" i="11"/>
  <c r="BS35" i="11"/>
  <c r="BU35" i="11"/>
  <c r="CE31" i="11"/>
  <c r="CE32" i="11"/>
  <c r="BX20" i="11"/>
  <c r="BQ20" i="11"/>
  <c r="CE17" i="11"/>
  <c r="CA20" i="11"/>
  <c r="CE14" i="11"/>
  <c r="BW20" i="11"/>
  <c r="BU20" i="11"/>
  <c r="CE15" i="11"/>
  <c r="BZ20" i="11"/>
  <c r="CE16" i="11"/>
  <c r="BY20" i="11"/>
  <c r="BS20" i="11"/>
  <c r="BR20" i="11"/>
  <c r="BP20" i="11"/>
  <c r="BV20" i="11"/>
  <c r="BT20" i="11"/>
  <c r="X23" i="35"/>
  <c r="CF33" i="11"/>
  <c r="CE35" i="11"/>
  <c r="CA41" i="11"/>
  <c r="BP41" i="11"/>
  <c r="BS41" i="11"/>
  <c r="BV41" i="11"/>
  <c r="BT41" i="11"/>
  <c r="BX41" i="11"/>
  <c r="BU41" i="11"/>
  <c r="BW41" i="11"/>
  <c r="BY41" i="11"/>
  <c r="BQ41" i="11"/>
  <c r="BZ41" i="11"/>
  <c r="BR41" i="11"/>
  <c r="CD54" i="11"/>
  <c r="BT28" i="11"/>
  <c r="BP28" i="11"/>
  <c r="BZ28" i="11"/>
  <c r="BS28" i="11"/>
  <c r="CA28" i="11"/>
  <c r="BW28" i="11"/>
  <c r="BU28" i="11"/>
  <c r="BY28" i="11"/>
  <c r="BQ28" i="11"/>
  <c r="BX28" i="11"/>
  <c r="CE22" i="11"/>
  <c r="BR28" i="11"/>
  <c r="BV28" i="11"/>
  <c r="CE23" i="11"/>
  <c r="CE24" i="11"/>
  <c r="CE25" i="11"/>
  <c r="BS40" i="11"/>
  <c r="CE34" i="11"/>
  <c r="BR40" i="11"/>
  <c r="BX40" i="11"/>
  <c r="BZ40" i="11"/>
  <c r="BT40" i="11"/>
  <c r="BP40" i="11"/>
  <c r="BQ40" i="11"/>
  <c r="BW40" i="11"/>
  <c r="BU40" i="11"/>
  <c r="BV40" i="11"/>
  <c r="BY40" i="11"/>
  <c r="CA40" i="11"/>
  <c r="CE30" i="11"/>
  <c r="BW33" i="11"/>
  <c r="BP33" i="11"/>
  <c r="CE27" i="11"/>
  <c r="CA33" i="11"/>
  <c r="CE28" i="11"/>
  <c r="CE29" i="11"/>
  <c r="BT33" i="11"/>
  <c r="BU33" i="11"/>
  <c r="BY33" i="11"/>
  <c r="BZ33" i="11"/>
  <c r="BQ33" i="11"/>
  <c r="BX33" i="11"/>
  <c r="BV33" i="11"/>
  <c r="BR33" i="11"/>
  <c r="BS33" i="11"/>
  <c r="X33" i="36"/>
  <c r="H47" i="42"/>
  <c r="L47" i="11"/>
  <c r="I47" i="11" s="1"/>
  <c r="CF28" i="11" l="1"/>
  <c r="Z18" i="35"/>
  <c r="CF22" i="11"/>
  <c r="Z12" i="35"/>
  <c r="CF35" i="11"/>
  <c r="Z25" i="35"/>
  <c r="Z5" i="35"/>
  <c r="CF15" i="11"/>
  <c r="Z22" i="35"/>
  <c r="CF32" i="11"/>
  <c r="Z24" i="35"/>
  <c r="CF34" i="11"/>
  <c r="Y23" i="35"/>
  <c r="CG33" i="11"/>
  <c r="W23" i="35" s="1"/>
  <c r="CF31" i="11"/>
  <c r="Z21" i="35"/>
  <c r="CF27" i="11"/>
  <c r="Z17" i="35"/>
  <c r="Z4" i="35"/>
  <c r="CF14" i="11"/>
  <c r="CF24" i="11"/>
  <c r="Z14" i="35"/>
  <c r="CF23" i="11"/>
  <c r="Z13" i="35"/>
  <c r="Z7" i="35"/>
  <c r="CF17" i="11"/>
  <c r="Z15" i="35"/>
  <c r="CF25" i="11"/>
  <c r="Z20" i="35"/>
  <c r="CF30" i="11"/>
  <c r="CF16" i="11"/>
  <c r="Z6" i="35"/>
  <c r="Y10" i="35"/>
  <c r="CG20" i="11"/>
  <c r="W10" i="35" s="1"/>
  <c r="Z19" i="35"/>
  <c r="CF29" i="11"/>
  <c r="J47" i="11"/>
  <c r="CG16" i="11" l="1"/>
  <c r="W6" i="35" s="1"/>
  <c r="Y6" i="35"/>
  <c r="CG23" i="11"/>
  <c r="W13" i="35" s="1"/>
  <c r="Y13" i="35"/>
  <c r="Y21" i="35"/>
  <c r="CG31" i="11"/>
  <c r="W21" i="35" s="1"/>
  <c r="Y5" i="35"/>
  <c r="CG15" i="11"/>
  <c r="W5" i="35" s="1"/>
  <c r="CG24" i="11"/>
  <c r="W14" i="35" s="1"/>
  <c r="Y14" i="35"/>
  <c r="CG35" i="11"/>
  <c r="W25" i="35" s="1"/>
  <c r="Y25" i="35"/>
  <c r="Y19" i="35"/>
  <c r="CG29" i="11"/>
  <c r="W19" i="35" s="1"/>
  <c r="CG25" i="11"/>
  <c r="W15" i="35" s="1"/>
  <c r="Y15" i="35"/>
  <c r="CG14" i="11"/>
  <c r="W4" i="35" s="1"/>
  <c r="Y4" i="35"/>
  <c r="CG34" i="11"/>
  <c r="W24" i="35" s="1"/>
  <c r="Y24" i="35"/>
  <c r="Y12" i="35"/>
  <c r="CG22" i="11"/>
  <c r="W12" i="35" s="1"/>
  <c r="Y20" i="35"/>
  <c r="CG30" i="11"/>
  <c r="W20" i="35" s="1"/>
  <c r="CG17" i="11"/>
  <c r="W7" i="35" s="1"/>
  <c r="Y7" i="35"/>
  <c r="CG32" i="11"/>
  <c r="W22" i="35" s="1"/>
  <c r="Y22" i="35"/>
  <c r="CG27" i="11"/>
  <c r="W17" i="35" s="1"/>
  <c r="Y17" i="35"/>
  <c r="CG28" i="11"/>
  <c r="W18" i="35" s="1"/>
  <c r="Y18" i="35"/>
  <c r="L43" i="11"/>
  <c r="T29" i="44"/>
  <c r="T30" i="44" l="1"/>
  <c r="T36" i="44" s="1"/>
  <c r="I43" i="11"/>
  <c r="W29" i="44"/>
  <c r="V29" i="44"/>
  <c r="K29" i="44" l="1"/>
  <c r="J43" i="11"/>
  <c r="L44" i="11"/>
  <c r="W30" i="44"/>
  <c r="K30" i="44" s="1"/>
  <c r="V30" i="44"/>
  <c r="J29" i="44"/>
  <c r="V36" i="44"/>
  <c r="X29" i="44"/>
  <c r="O64" i="44" l="1"/>
  <c r="P64" i="44" s="1"/>
  <c r="Q64" i="44" s="1"/>
  <c r="L29" i="44"/>
  <c r="W36" i="44"/>
  <c r="J30" i="44"/>
  <c r="X30" i="44"/>
  <c r="C45" i="11"/>
  <c r="X36" i="44"/>
  <c r="I44" i="11"/>
  <c r="J44" i="11" l="1"/>
  <c r="E45" i="11"/>
  <c r="DI45" i="11"/>
  <c r="O65" i="44"/>
  <c r="P65" i="44" s="1"/>
  <c r="Q65" i="44" s="1"/>
  <c r="L30" i="44"/>
  <c r="L45" i="11"/>
  <c r="B45" i="11" l="1"/>
  <c r="C49" i="42"/>
  <c r="AY45" i="11"/>
  <c r="I45" i="11"/>
  <c r="T31" i="44" l="1"/>
  <c r="J45" i="11"/>
  <c r="H49" i="42"/>
  <c r="V31" i="44" l="1"/>
  <c r="W31" i="44"/>
  <c r="K31" i="44" s="1"/>
  <c r="X31" i="44" l="1"/>
  <c r="J31" i="44"/>
  <c r="L31" i="44" s="1"/>
  <c r="K44" i="11" l="1"/>
  <c r="K43" i="11"/>
  <c r="M43" i="11" l="1"/>
  <c r="B47" i="42"/>
  <c r="M44" i="11"/>
  <c r="B48" i="42"/>
  <c r="K45" i="11" l="1"/>
  <c r="U48" i="42"/>
  <c r="AP44" i="11"/>
  <c r="AR44" i="11"/>
  <c r="AK44" i="11"/>
  <c r="AM44" i="11"/>
  <c r="AN44" i="11"/>
  <c r="N44" i="11"/>
  <c r="O44" i="11" s="1"/>
  <c r="AQ44" i="11"/>
  <c r="AO44" i="11"/>
  <c r="AT44" i="11"/>
  <c r="AS44" i="11"/>
  <c r="AL44" i="11"/>
  <c r="AU44" i="11"/>
  <c r="P44" i="11"/>
  <c r="Q44" i="11"/>
  <c r="K42" i="11"/>
  <c r="D47" i="42"/>
  <c r="E47" i="42" s="1"/>
  <c r="D48" i="42"/>
  <c r="E48" i="42" s="1"/>
  <c r="U47" i="42"/>
  <c r="N43" i="11"/>
  <c r="O43" i="11" s="1"/>
  <c r="AK43" i="11"/>
  <c r="AP43" i="11"/>
  <c r="AQ43" i="11"/>
  <c r="AN43" i="11"/>
  <c r="AO43" i="11"/>
  <c r="AS43" i="11"/>
  <c r="AR43" i="11"/>
  <c r="AM43" i="11"/>
  <c r="AL43" i="11"/>
  <c r="AT43" i="11"/>
  <c r="AU43" i="11"/>
  <c r="P43" i="11"/>
  <c r="Q43" i="11"/>
  <c r="V48" i="42" l="1"/>
  <c r="DS40" i="11"/>
  <c r="B46" i="42"/>
  <c r="M42" i="11"/>
  <c r="DT39" i="11"/>
  <c r="S43" i="11"/>
  <c r="T43" i="11" s="1"/>
  <c r="R43" i="11"/>
  <c r="U43" i="11" s="1"/>
  <c r="DS41" i="11"/>
  <c r="DU39" i="11"/>
  <c r="AV44" i="11"/>
  <c r="AV43" i="11"/>
  <c r="DU38" i="11"/>
  <c r="DV38" i="11"/>
  <c r="S44" i="11"/>
  <c r="T44" i="11" s="1"/>
  <c r="R44" i="11"/>
  <c r="U44" i="11" s="1"/>
  <c r="M45" i="11"/>
  <c r="B49" i="42"/>
  <c r="DV37" i="11"/>
  <c r="V47" i="42"/>
  <c r="DT40" i="11"/>
  <c r="D46" i="42" l="1"/>
  <c r="E46" i="42" s="1"/>
  <c r="CV43" i="11"/>
  <c r="CU43" i="11"/>
  <c r="DB43" i="11"/>
  <c r="DA43" i="11"/>
  <c r="CW43" i="11"/>
  <c r="CY43" i="11"/>
  <c r="CZ43" i="11"/>
  <c r="DE43" i="11"/>
  <c r="CX43" i="11"/>
  <c r="DD43" i="11"/>
  <c r="DC43" i="11"/>
  <c r="BP43" i="11"/>
  <c r="BT43" i="11"/>
  <c r="BX43" i="11"/>
  <c r="BQ43" i="11"/>
  <c r="BY43" i="11"/>
  <c r="BU43" i="11"/>
  <c r="BS43" i="11"/>
  <c r="BW43" i="11"/>
  <c r="CA43" i="11"/>
  <c r="BR43" i="11"/>
  <c r="BV43" i="11"/>
  <c r="BZ43" i="11"/>
  <c r="N45" i="11"/>
  <c r="O45" i="11" s="1"/>
  <c r="U49" i="42"/>
  <c r="AR45" i="11"/>
  <c r="AT45" i="11"/>
  <c r="AS45" i="11"/>
  <c r="AK45" i="11"/>
  <c r="AL45" i="11"/>
  <c r="AU45" i="11"/>
  <c r="AM45" i="11"/>
  <c r="AN45" i="11"/>
  <c r="AQ45" i="11"/>
  <c r="AO45" i="11"/>
  <c r="AP45" i="11"/>
  <c r="P45" i="11"/>
  <c r="Q45" i="11"/>
  <c r="BP44" i="11"/>
  <c r="BT44" i="11"/>
  <c r="BX44" i="11"/>
  <c r="BY44" i="11"/>
  <c r="BS44" i="11"/>
  <c r="BQ44" i="11"/>
  <c r="BU44" i="11"/>
  <c r="CA44" i="11"/>
  <c r="BR44" i="11"/>
  <c r="BV44" i="11"/>
  <c r="BZ44" i="11"/>
  <c r="BW44" i="11"/>
  <c r="D49" i="42"/>
  <c r="CV44" i="11"/>
  <c r="CZ44" i="11"/>
  <c r="DD44" i="11"/>
  <c r="CW44" i="11"/>
  <c r="DA44" i="11"/>
  <c r="DE44" i="11"/>
  <c r="CX44" i="11"/>
  <c r="DB44" i="11"/>
  <c r="CU44" i="11"/>
  <c r="CY44" i="11"/>
  <c r="DC44" i="11"/>
  <c r="U46" i="42"/>
  <c r="AZ38" i="11"/>
  <c r="AZ37" i="11"/>
  <c r="AZ39" i="11"/>
  <c r="AZ36" i="11"/>
  <c r="AR42" i="11"/>
  <c r="AN42" i="11"/>
  <c r="AM42" i="11"/>
  <c r="P42" i="11"/>
  <c r="AQ42" i="11"/>
  <c r="N42" i="11"/>
  <c r="AS42" i="11"/>
  <c r="AO42" i="11"/>
  <c r="AU42" i="11"/>
  <c r="AL42" i="11"/>
  <c r="AT42" i="11"/>
  <c r="AP42" i="11"/>
  <c r="Q42" i="11"/>
  <c r="AK42" i="11"/>
  <c r="V49" i="42" l="1"/>
  <c r="R45" i="11"/>
  <c r="U45" i="11" s="1"/>
  <c r="CW45" i="11" s="1"/>
  <c r="E49" i="42"/>
  <c r="I42" i="42"/>
  <c r="J42" i="42" s="1"/>
  <c r="Z28" i="36"/>
  <c r="BA38" i="11"/>
  <c r="I40" i="42"/>
  <c r="Z26" i="36"/>
  <c r="BA36" i="11"/>
  <c r="DV39" i="11"/>
  <c r="DF43" i="11"/>
  <c r="V46" i="42"/>
  <c r="DU37" i="11"/>
  <c r="CV45" i="11"/>
  <c r="CZ45" i="11"/>
  <c r="DD45" i="11"/>
  <c r="DA45" i="11"/>
  <c r="DE45" i="11"/>
  <c r="CX45" i="11"/>
  <c r="DB45" i="11"/>
  <c r="CU45" i="11"/>
  <c r="CY45" i="11"/>
  <c r="DC45" i="11"/>
  <c r="DT41" i="11"/>
  <c r="AV45" i="11"/>
  <c r="DV36" i="11"/>
  <c r="Z29" i="36"/>
  <c r="I43" i="42"/>
  <c r="J43" i="42" s="1"/>
  <c r="BA39" i="11"/>
  <c r="DF44" i="11"/>
  <c r="AV42" i="11"/>
  <c r="DS39" i="11"/>
  <c r="O42" i="11"/>
  <c r="DT38" i="11"/>
  <c r="I41" i="42"/>
  <c r="J41" i="42" s="1"/>
  <c r="Z27" i="36"/>
  <c r="BA37" i="11"/>
  <c r="S45" i="11"/>
  <c r="T45" i="11" s="1"/>
  <c r="DU40" i="11"/>
  <c r="DW40" i="11" s="1"/>
  <c r="DS42" i="11"/>
  <c r="Y27" i="36" l="1"/>
  <c r="BB37" i="11"/>
  <c r="W27" i="36" s="1"/>
  <c r="DW36" i="11"/>
  <c r="DV54" i="11"/>
  <c r="DF45" i="11"/>
  <c r="J40" i="42"/>
  <c r="R42" i="11"/>
  <c r="U42" i="11" s="1"/>
  <c r="S42" i="11"/>
  <c r="T42" i="11" s="1"/>
  <c r="BB38" i="11"/>
  <c r="W28" i="36" s="1"/>
  <c r="Y28" i="36"/>
  <c r="DW38" i="11"/>
  <c r="DX38" i="11" s="1"/>
  <c r="DW39" i="11"/>
  <c r="DX39" i="11" s="1"/>
  <c r="DW37" i="11"/>
  <c r="DX37" i="11" s="1"/>
  <c r="Y26" i="36"/>
  <c r="BB36" i="11"/>
  <c r="W26" i="36" s="1"/>
  <c r="BP45" i="11"/>
  <c r="BT45" i="11"/>
  <c r="BX45" i="11"/>
  <c r="BU45" i="11"/>
  <c r="BS45" i="11"/>
  <c r="BQ45" i="11"/>
  <c r="BY45" i="11"/>
  <c r="CA45" i="11"/>
  <c r="BR45" i="11"/>
  <c r="BV45" i="11"/>
  <c r="BZ45" i="11"/>
  <c r="BW45" i="11"/>
  <c r="Y29" i="36"/>
  <c r="BB39" i="11"/>
  <c r="W29" i="36" s="1"/>
  <c r="DJ38" i="11" l="1"/>
  <c r="DJ39" i="11"/>
  <c r="DJ36" i="11"/>
  <c r="DJ37" i="11"/>
  <c r="DD42" i="11"/>
  <c r="CY42" i="11"/>
  <c r="CX42" i="11"/>
  <c r="CZ42" i="11"/>
  <c r="CU42" i="11"/>
  <c r="DA42" i="11"/>
  <c r="DE42" i="11"/>
  <c r="CV42" i="11"/>
  <c r="DB42" i="11"/>
  <c r="DC42" i="11"/>
  <c r="CW42" i="11"/>
  <c r="CE37" i="11"/>
  <c r="CE38" i="11"/>
  <c r="CE39" i="11"/>
  <c r="CE36" i="11"/>
  <c r="BY42" i="11"/>
  <c r="BX42" i="11"/>
  <c r="BV42" i="11"/>
  <c r="BT42" i="11"/>
  <c r="CA42" i="11"/>
  <c r="BU42" i="11"/>
  <c r="BP42" i="11"/>
  <c r="BS42" i="11"/>
  <c r="BW42" i="11"/>
  <c r="BR42" i="11"/>
  <c r="BQ42" i="11"/>
  <c r="BZ42" i="11"/>
  <c r="DX36" i="11"/>
  <c r="Z27" i="35" l="1"/>
  <c r="CF37" i="11"/>
  <c r="CF36" i="11"/>
  <c r="Z26" i="35"/>
  <c r="Z29" i="32"/>
  <c r="DK39" i="11"/>
  <c r="DK36" i="11"/>
  <c r="Z26" i="32"/>
  <c r="Z29" i="35"/>
  <c r="CF39" i="11"/>
  <c r="DF42" i="11"/>
  <c r="Z28" i="32"/>
  <c r="DK38" i="11"/>
  <c r="Z28" i="35"/>
  <c r="CF38" i="11"/>
  <c r="Z27" i="32"/>
  <c r="DK37" i="11"/>
  <c r="DL38" i="11" l="1"/>
  <c r="W28" i="32" s="1"/>
  <c r="Y28" i="32"/>
  <c r="Y26" i="32"/>
  <c r="DL36" i="11"/>
  <c r="W26" i="32" s="1"/>
  <c r="Y27" i="35"/>
  <c r="CG37" i="11"/>
  <c r="W27" i="35" s="1"/>
  <c r="CG38" i="11"/>
  <c r="W28" i="35" s="1"/>
  <c r="Y28" i="35"/>
  <c r="Y29" i="32"/>
  <c r="DL39" i="11"/>
  <c r="W29" i="32" s="1"/>
  <c r="Y26" i="35"/>
  <c r="CG36" i="11"/>
  <c r="W26" i="35" s="1"/>
  <c r="CG39" i="11"/>
  <c r="W29" i="35" s="1"/>
  <c r="Y29" i="35"/>
  <c r="DL37" i="11"/>
  <c r="W27" i="32" s="1"/>
  <c r="Y27" i="32"/>
  <c r="C46" i="11" l="1"/>
  <c r="E46" i="11" l="1"/>
  <c r="DI46" i="11"/>
  <c r="L46" i="11"/>
  <c r="B46" i="11" l="1"/>
  <c r="I46" i="11"/>
  <c r="C50" i="42"/>
  <c r="AY46" i="11"/>
  <c r="H50" i="42" l="1"/>
  <c r="J46" i="11"/>
  <c r="K46" i="11" l="1"/>
  <c r="M46" i="11" l="1"/>
  <c r="B50" i="42"/>
  <c r="D50" i="42" l="1"/>
  <c r="E50" i="42" s="1"/>
  <c r="N46" i="11"/>
  <c r="U50" i="42"/>
  <c r="AN46" i="11"/>
  <c r="AR46" i="11"/>
  <c r="AO46" i="11"/>
  <c r="AK46" i="11"/>
  <c r="AS46" i="11"/>
  <c r="AM46" i="11"/>
  <c r="AQ46" i="11"/>
  <c r="AU46" i="11"/>
  <c r="AL46" i="11"/>
  <c r="DS43" i="11" s="1"/>
  <c r="AP46" i="11"/>
  <c r="AT46" i="11"/>
  <c r="AZ40" i="11"/>
  <c r="P46" i="11"/>
  <c r="Q46" i="11"/>
  <c r="O46" i="11" l="1"/>
  <c r="S46" i="11" s="1"/>
  <c r="T46" i="11" s="1"/>
  <c r="DT42" i="11"/>
  <c r="AV46" i="11"/>
  <c r="Z30" i="36"/>
  <c r="I44" i="42"/>
  <c r="BA40" i="11"/>
  <c r="DX40" i="11"/>
  <c r="V50" i="42"/>
  <c r="Y30" i="36" l="1"/>
  <c r="BB40" i="11"/>
  <c r="W30" i="36" s="1"/>
  <c r="BP46" i="11"/>
  <c r="BT46" i="11"/>
  <c r="BX46" i="11"/>
  <c r="BQ46" i="11"/>
  <c r="BY46" i="11"/>
  <c r="CA46" i="11"/>
  <c r="BU46" i="11"/>
  <c r="BW46" i="11"/>
  <c r="BR46" i="11"/>
  <c r="BV46" i="11"/>
  <c r="BZ46" i="11"/>
  <c r="BS46" i="11"/>
  <c r="CE40" i="11"/>
  <c r="R46" i="11"/>
  <c r="U46" i="11" s="1"/>
  <c r="J44" i="42"/>
  <c r="DW42" i="11"/>
  <c r="CV46" i="11" l="1"/>
  <c r="CZ46" i="11"/>
  <c r="DD46" i="11"/>
  <c r="CW46" i="11"/>
  <c r="DA46" i="11"/>
  <c r="DE46" i="11"/>
  <c r="CX46" i="11"/>
  <c r="DB46" i="11"/>
  <c r="CU46" i="11"/>
  <c r="CY46" i="11"/>
  <c r="DC46" i="11"/>
  <c r="DJ40" i="11"/>
  <c r="Z30" i="35"/>
  <c r="CF40" i="11"/>
  <c r="Z30" i="32" l="1"/>
  <c r="DK40" i="11"/>
  <c r="DF46" i="11"/>
  <c r="Y30" i="35"/>
  <c r="CG40" i="11"/>
  <c r="W30" i="35" s="1"/>
  <c r="DL40" i="11" l="1"/>
  <c r="W30" i="32" s="1"/>
  <c r="Y30" i="32"/>
  <c r="T32" i="44" l="1"/>
  <c r="W32" i="44" l="1"/>
  <c r="K32" i="44" s="1"/>
  <c r="V32" i="44"/>
  <c r="X32" i="44" l="1"/>
  <c r="J32" i="44"/>
  <c r="L32" i="44" s="1"/>
  <c r="K47" i="11" l="1"/>
  <c r="M47" i="11" l="1"/>
  <c r="B51" i="42"/>
  <c r="D51" i="42" l="1"/>
  <c r="E51" i="42" s="1"/>
  <c r="N47" i="11"/>
  <c r="U51" i="42"/>
  <c r="AN47" i="11"/>
  <c r="DT43" i="11" s="1"/>
  <c r="AR47" i="11"/>
  <c r="AK47" i="11"/>
  <c r="AS47" i="11"/>
  <c r="AM47" i="11"/>
  <c r="AO47" i="11"/>
  <c r="AQ47" i="11"/>
  <c r="AL47" i="11"/>
  <c r="DS44" i="11" s="1"/>
  <c r="AP47" i="11"/>
  <c r="AT47" i="11"/>
  <c r="AU47" i="11"/>
  <c r="P47" i="11"/>
  <c r="Q47" i="11"/>
  <c r="AZ41" i="11"/>
  <c r="AV47" i="11" l="1"/>
  <c r="O47" i="11"/>
  <c r="S47" i="11" s="1"/>
  <c r="T47" i="11" s="1"/>
  <c r="I45" i="42"/>
  <c r="Z31" i="36"/>
  <c r="BA41" i="11"/>
  <c r="R47" i="11"/>
  <c r="U47" i="11" s="1"/>
  <c r="V51" i="42"/>
  <c r="BP47" i="11" l="1"/>
  <c r="BT47" i="11"/>
  <c r="BX47" i="11"/>
  <c r="BU47" i="11"/>
  <c r="CA47" i="11"/>
  <c r="BQ47" i="11"/>
  <c r="BY47" i="11"/>
  <c r="BS47" i="11"/>
  <c r="BR47" i="11"/>
  <c r="BV47" i="11"/>
  <c r="BZ47" i="11"/>
  <c r="BW47" i="11"/>
  <c r="CE41" i="11"/>
  <c r="Y31" i="36"/>
  <c r="BB41" i="11"/>
  <c r="W31" i="36" s="1"/>
  <c r="CV47" i="11"/>
  <c r="CZ47" i="11"/>
  <c r="DD47" i="11"/>
  <c r="CW47" i="11"/>
  <c r="DA47" i="11"/>
  <c r="DE47" i="11"/>
  <c r="CX47" i="11"/>
  <c r="DB47" i="11"/>
  <c r="CU47" i="11"/>
  <c r="CY47" i="11"/>
  <c r="DC47" i="11"/>
  <c r="DJ41" i="11"/>
  <c r="J45" i="42"/>
  <c r="Z31" i="32" l="1"/>
  <c r="DK41" i="11"/>
  <c r="Z31" i="35"/>
  <c r="CF41" i="11"/>
  <c r="DF47" i="11"/>
  <c r="Y31" i="35" l="1"/>
  <c r="CG41" i="11"/>
  <c r="W31" i="35" s="1"/>
  <c r="DL41" i="11"/>
  <c r="W31" i="32" s="1"/>
  <c r="Y31" i="32"/>
  <c r="C48" i="11" l="1"/>
  <c r="E48" i="11" l="1"/>
  <c r="DI48" i="11"/>
  <c r="DI54" i="11" s="1"/>
  <c r="C57" i="11"/>
  <c r="C56" i="11"/>
  <c r="C55" i="11"/>
  <c r="C54" i="11"/>
  <c r="L48" i="11"/>
  <c r="B48" i="11" l="1"/>
  <c r="C52" i="42"/>
  <c r="AY48" i="11"/>
  <c r="AY54" i="11" s="1"/>
  <c r="I48" i="11"/>
  <c r="L57" i="11"/>
  <c r="L55" i="11"/>
  <c r="L56" i="11"/>
  <c r="L54" i="11"/>
  <c r="B56" i="11"/>
  <c r="B57" i="11"/>
  <c r="B55" i="11"/>
  <c r="B54" i="11"/>
  <c r="AS54" i="11" l="1"/>
  <c r="CU54" i="11"/>
  <c r="BY54" i="11"/>
  <c r="DA54" i="11"/>
  <c r="DC54" i="11"/>
  <c r="AL54" i="11"/>
  <c r="BQ54" i="11"/>
  <c r="CZ54" i="11"/>
  <c r="BR54" i="11"/>
  <c r="AR54" i="11"/>
  <c r="CW54" i="11"/>
  <c r="AT54" i="11"/>
  <c r="AO54" i="11"/>
  <c r="AM54" i="11"/>
  <c r="BZ54" i="11"/>
  <c r="CV54" i="11"/>
  <c r="BT54" i="11"/>
  <c r="CX54" i="11"/>
  <c r="BV54" i="11"/>
  <c r="BX54" i="11"/>
  <c r="BS54" i="11"/>
  <c r="DB54" i="11"/>
  <c r="AU54" i="11"/>
  <c r="BP54" i="11"/>
  <c r="DD54" i="11"/>
  <c r="BU54" i="11"/>
  <c r="AQ54" i="11"/>
  <c r="CY54" i="11"/>
  <c r="AK54" i="11"/>
  <c r="AN54" i="11"/>
  <c r="AP54" i="11"/>
  <c r="BW54" i="11"/>
  <c r="DE54" i="11"/>
  <c r="J48" i="11"/>
  <c r="I57" i="11"/>
  <c r="I56" i="11"/>
  <c r="I55" i="11"/>
  <c r="I54" i="11"/>
  <c r="H52" i="42"/>
  <c r="H54" i="42" s="1"/>
  <c r="C54" i="42"/>
  <c r="K48" i="11" l="1"/>
  <c r="CA54" i="11"/>
  <c r="DF54" i="11"/>
  <c r="AV54" i="11"/>
  <c r="M48" i="11" l="1"/>
  <c r="K57" i="11"/>
  <c r="K54" i="11"/>
  <c r="K56" i="11"/>
  <c r="K55" i="11"/>
  <c r="B52" i="42"/>
  <c r="D52" i="42" l="1"/>
  <c r="E52" i="42" s="1"/>
  <c r="B54" i="42"/>
  <c r="U52" i="42"/>
  <c r="AN48" i="11"/>
  <c r="DT44" i="11" s="1"/>
  <c r="DT54" i="11" s="1"/>
  <c r="AR48" i="11"/>
  <c r="AS48" i="11"/>
  <c r="AU48" i="11"/>
  <c r="AK48" i="11"/>
  <c r="AO48" i="11"/>
  <c r="AM48" i="11"/>
  <c r="AL48" i="11"/>
  <c r="DS45" i="11" s="1"/>
  <c r="DS54" i="11" s="1"/>
  <c r="AP48" i="11"/>
  <c r="AT48" i="11"/>
  <c r="AQ48" i="11"/>
  <c r="N48" i="11"/>
  <c r="M55" i="11"/>
  <c r="M63" i="11" s="1"/>
  <c r="K63" i="11" s="1"/>
  <c r="M54" i="11"/>
  <c r="M57" i="11"/>
  <c r="M56" i="11"/>
  <c r="AZ43" i="11"/>
  <c r="AZ42" i="11"/>
  <c r="P48" i="11"/>
  <c r="Q48" i="11"/>
  <c r="AL57" i="11" l="1"/>
  <c r="AL55" i="11"/>
  <c r="AL56" i="11"/>
  <c r="AL53" i="11"/>
  <c r="AU57" i="11"/>
  <c r="AU55" i="11"/>
  <c r="AU56" i="11"/>
  <c r="AU53" i="11"/>
  <c r="DU41" i="11"/>
  <c r="AQ53" i="11"/>
  <c r="AQ57" i="11"/>
  <c r="AQ55" i="11"/>
  <c r="AQ67" i="11" s="1"/>
  <c r="AQ68" i="11" s="1"/>
  <c r="AQ56" i="11"/>
  <c r="AM53" i="11"/>
  <c r="AM57" i="11"/>
  <c r="AM56" i="11"/>
  <c r="AM55" i="11"/>
  <c r="AS55" i="11"/>
  <c r="AS53" i="11"/>
  <c r="AS56" i="11"/>
  <c r="AS57" i="11"/>
  <c r="N56" i="11"/>
  <c r="N54" i="11"/>
  <c r="N55" i="11"/>
  <c r="N57" i="11"/>
  <c r="O48" i="11"/>
  <c r="I46" i="42"/>
  <c r="Z32" i="36"/>
  <c r="BA42" i="11"/>
  <c r="AZ54" i="11"/>
  <c r="AT55" i="11"/>
  <c r="AT56" i="11"/>
  <c r="AT57" i="11"/>
  <c r="AT53" i="11"/>
  <c r="AO56" i="11"/>
  <c r="AO53" i="11"/>
  <c r="AO55" i="11"/>
  <c r="AO57" i="11"/>
  <c r="AR56" i="11"/>
  <c r="AR53" i="11"/>
  <c r="AR57" i="11"/>
  <c r="AR55" i="11"/>
  <c r="BA43" i="11"/>
  <c r="I47" i="42"/>
  <c r="J47" i="42" s="1"/>
  <c r="Z33" i="36"/>
  <c r="AP56" i="11"/>
  <c r="AP57" i="11"/>
  <c r="AP53" i="11"/>
  <c r="AP55" i="11"/>
  <c r="AV48" i="11"/>
  <c r="AK56" i="11"/>
  <c r="AK53" i="11"/>
  <c r="AK57" i="11"/>
  <c r="AK55" i="11"/>
  <c r="AN56" i="11"/>
  <c r="AN55" i="11"/>
  <c r="AN57" i="11"/>
  <c r="AN53" i="11"/>
  <c r="V52" i="42"/>
  <c r="D54" i="42"/>
  <c r="E54" i="42" s="1"/>
  <c r="BB43" i="11" l="1"/>
  <c r="W33" i="36" s="1"/>
  <c r="Y33" i="36"/>
  <c r="Y32" i="36"/>
  <c r="BB42" i="11"/>
  <c r="W32" i="36" s="1"/>
  <c r="BA54" i="11"/>
  <c r="DU54" i="11"/>
  <c r="DW41" i="11"/>
  <c r="R48" i="11"/>
  <c r="U48" i="11" s="1"/>
  <c r="S48" i="11"/>
  <c r="T48" i="11" s="1"/>
  <c r="O50" i="11"/>
  <c r="J46" i="42"/>
  <c r="J54" i="42" s="1"/>
  <c r="I54" i="42"/>
  <c r="DX41" i="11" l="1"/>
  <c r="DW54" i="11"/>
  <c r="DX54" i="11" s="1"/>
  <c r="BP48" i="11"/>
  <c r="BT48" i="11"/>
  <c r="BX48" i="11"/>
  <c r="BQ48" i="11"/>
  <c r="BU48" i="11"/>
  <c r="BY48" i="11"/>
  <c r="BW48" i="11"/>
  <c r="BR48" i="11"/>
  <c r="BV48" i="11"/>
  <c r="BZ48" i="11"/>
  <c r="BS48" i="11"/>
  <c r="CA48" i="11"/>
  <c r="CE43" i="11"/>
  <c r="CE42" i="11"/>
  <c r="CW48" i="11"/>
  <c r="DA48" i="11"/>
  <c r="DE48" i="11"/>
  <c r="CZ48" i="11"/>
  <c r="CX48" i="11"/>
  <c r="DB48" i="11"/>
  <c r="CV48" i="11"/>
  <c r="CU48" i="11"/>
  <c r="CY48" i="11"/>
  <c r="DC48" i="11"/>
  <c r="DD48" i="11"/>
  <c r="DJ42" i="11"/>
  <c r="DJ43" i="11"/>
  <c r="DB57" i="11" l="1"/>
  <c r="DB56" i="11"/>
  <c r="DB53" i="11"/>
  <c r="DB55" i="11"/>
  <c r="BZ55" i="11"/>
  <c r="BZ56" i="11"/>
  <c r="BZ57" i="11"/>
  <c r="BZ53" i="11"/>
  <c r="BY55" i="11"/>
  <c r="BY57" i="11"/>
  <c r="BY56" i="11"/>
  <c r="BY53" i="11"/>
  <c r="DK43" i="11"/>
  <c r="Z33" i="32"/>
  <c r="CY56" i="11"/>
  <c r="CY57" i="11"/>
  <c r="CY55" i="11"/>
  <c r="CY53" i="11"/>
  <c r="CX55" i="11"/>
  <c r="CX53" i="11"/>
  <c r="CX56" i="11"/>
  <c r="CX57" i="11"/>
  <c r="CW53" i="11"/>
  <c r="CW57" i="11"/>
  <c r="CW55" i="11"/>
  <c r="CW56" i="11"/>
  <c r="CF43" i="11"/>
  <c r="Z33" i="35"/>
  <c r="BV55" i="11"/>
  <c r="BV67" i="11" s="1"/>
  <c r="BV68" i="11" s="1"/>
  <c r="BV57" i="11"/>
  <c r="BV53" i="11"/>
  <c r="BV56" i="11"/>
  <c r="BU55" i="11"/>
  <c r="BU53" i="11"/>
  <c r="BU57" i="11"/>
  <c r="BU56" i="11"/>
  <c r="BP55" i="11"/>
  <c r="BP53" i="11"/>
  <c r="BP57" i="11"/>
  <c r="BP56" i="11"/>
  <c r="DC57" i="11"/>
  <c r="DC56" i="11"/>
  <c r="DC55" i="11"/>
  <c r="DC53" i="11"/>
  <c r="Z32" i="35"/>
  <c r="CF42" i="11"/>
  <c r="CE54" i="11"/>
  <c r="DK42" i="11"/>
  <c r="Z32" i="32"/>
  <c r="DJ54" i="11"/>
  <c r="DF48" i="11"/>
  <c r="CU56" i="11"/>
  <c r="CU53" i="11"/>
  <c r="CU55" i="11"/>
  <c r="CU57" i="11"/>
  <c r="CZ56" i="11"/>
  <c r="CZ55" i="11"/>
  <c r="CZ57" i="11"/>
  <c r="CZ53" i="11"/>
  <c r="BR53" i="11"/>
  <c r="BR55" i="11"/>
  <c r="BR57" i="11"/>
  <c r="BR56" i="11"/>
  <c r="BQ53" i="11"/>
  <c r="BQ57" i="11"/>
  <c r="BQ55" i="11"/>
  <c r="BQ56" i="11"/>
  <c r="DA55" i="11"/>
  <c r="DA67" i="11" s="1"/>
  <c r="DA68" i="11" s="1"/>
  <c r="DA53" i="11"/>
  <c r="DA56" i="11"/>
  <c r="DA57" i="11"/>
  <c r="BT57" i="11"/>
  <c r="BT55" i="11"/>
  <c r="BT56" i="11"/>
  <c r="BT53" i="11"/>
  <c r="DD57" i="11"/>
  <c r="DD56" i="11"/>
  <c r="DD55" i="11"/>
  <c r="DD53" i="11"/>
  <c r="CV56" i="11"/>
  <c r="CV57" i="11"/>
  <c r="CV53" i="11"/>
  <c r="CV55" i="11"/>
  <c r="DE57" i="11"/>
  <c r="DE56" i="11"/>
  <c r="DE53" i="11"/>
  <c r="DE55" i="11"/>
  <c r="BS57" i="11"/>
  <c r="BS53" i="11"/>
  <c r="BS56" i="11"/>
  <c r="BS55" i="11"/>
  <c r="BW55" i="11"/>
  <c r="BW57" i="11"/>
  <c r="BW56" i="11"/>
  <c r="BW53" i="11"/>
  <c r="BX56" i="11"/>
  <c r="BX53" i="11"/>
  <c r="BX55" i="11"/>
  <c r="BX57" i="11"/>
  <c r="DL43" i="11" l="1"/>
  <c r="W33" i="32" s="1"/>
  <c r="Y33" i="32"/>
  <c r="DL42" i="11"/>
  <c r="W32" i="32" s="1"/>
  <c r="Y32" i="32"/>
  <c r="DK54" i="11"/>
  <c r="Y32" i="35"/>
  <c r="CG42" i="11"/>
  <c r="W32" i="35" s="1"/>
  <c r="CF54" i="11"/>
  <c r="Y33" i="35"/>
  <c r="CG43" i="11"/>
  <c r="W33" i="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wduguid</author>
  </authors>
  <commentList>
    <comment ref="C5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 xml:space="preserve"> Appendix A6 column V</t>
        </r>
      </text>
    </comment>
    <comment ref="H5" authorId="1" shapeId="0" xr:uid="{00000000-0006-0000-0100-000002000000}">
      <text>
        <r>
          <rPr>
            <b/>
            <sz val="8"/>
            <color indexed="81"/>
            <rFont val="Tahoma"/>
            <family val="2"/>
          </rPr>
          <t>wduguid:</t>
        </r>
        <r>
          <rPr>
            <sz val="8"/>
            <color indexed="81"/>
            <rFont val="Tahoma"/>
            <family val="2"/>
          </rPr>
          <t xml:space="preserve">
Does not account for escapement for any rivers outside the Nisga'a agreement area  except the Kutz</t>
        </r>
      </text>
    </comment>
    <comment ref="I5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 xml:space="preserve"> Appendix A6 column CC</t>
        </r>
      </text>
    </comment>
    <comment ref="K5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 xml:space="preserve"> Appendix A6 column BQ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Richard Alexander</author>
  </authors>
  <commentList>
    <comment ref="P32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Richard Alexander:</t>
        </r>
        <r>
          <rPr>
            <sz val="8"/>
            <color indexed="81"/>
            <rFont val="Tahoma"/>
            <family val="2"/>
          </rPr>
          <t xml:space="preserve">
used % coastal esc to total net esc in 2010 5.7%).  See calculation at cell Ai42</t>
        </r>
      </text>
    </comment>
    <comment ref="AK32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Richard Alexander:</t>
        </r>
        <r>
          <rPr>
            <sz val="8"/>
            <color indexed="81"/>
            <rFont val="Tahoma"/>
            <family val="2"/>
          </rPr>
          <t xml:space="preserve">
used US ER% from 2010 (2.6%) -  See calculation at cell AJ42</t>
        </r>
      </text>
    </comment>
    <comment ref="AK33" authorId="0" shapeId="0" xr:uid="{00000000-0006-0000-0500-000003000000}">
      <text>
        <r>
          <rPr>
            <b/>
            <sz val="8"/>
            <color indexed="81"/>
            <rFont val="Tahoma"/>
            <family val="2"/>
          </rPr>
          <t>Richard Alexander:</t>
        </r>
        <r>
          <rPr>
            <sz val="8"/>
            <color indexed="81"/>
            <rFont val="Tahoma"/>
            <family val="2"/>
          </rPr>
          <t xml:space="preserve">
used US ER% from 2010 (2.6%) -  See calculation at cell AJ42</t>
        </r>
      </text>
    </comment>
    <comment ref="AK34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Richard Alexander:</t>
        </r>
        <r>
          <rPr>
            <sz val="8"/>
            <color indexed="81"/>
            <rFont val="Tahoma"/>
            <family val="2"/>
          </rPr>
          <t xml:space="preserve">
used US ER% from 2010 (2.6%) -  See calculation at cell AJ42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Richard Alexander</author>
    <author xml:space="preserve"> </author>
  </authors>
  <commentList>
    <comment ref="D29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Richard Alexander:</t>
        </r>
        <r>
          <rPr>
            <sz val="8"/>
            <color indexed="81"/>
            <rFont val="Tahoma"/>
            <family val="2"/>
          </rPr>
          <t xml:space="preserve">
Fence count was 1225</t>
        </r>
      </text>
    </comment>
    <comment ref="M36" authorId="1" shapeId="0" xr:uid="{00000000-0006-0000-0700-000002000000}">
      <text>
        <r>
          <rPr>
            <b/>
            <sz val="8"/>
            <color indexed="81"/>
            <rFont val="Tahoma"/>
            <family val="2"/>
          </rPr>
          <t>appendix A4 adult plus 37 small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<sst xmlns="http://schemas.openxmlformats.org/spreadsheetml/2006/main" count="997" uniqueCount="307">
  <si>
    <t>No. years</t>
  </si>
  <si>
    <t>Total</t>
  </si>
  <si>
    <t>Brood yr</t>
  </si>
  <si>
    <t>Age (42)</t>
  </si>
  <si>
    <t>Age (52)</t>
  </si>
  <si>
    <t>Age (62)</t>
  </si>
  <si>
    <t>Year</t>
  </si>
  <si>
    <t>% Brood Year Age Class</t>
  </si>
  <si>
    <t>Numbers of total return by year class</t>
  </si>
  <si>
    <t>Total return</t>
  </si>
  <si>
    <t>Age (32)</t>
  </si>
  <si>
    <t>Average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</si>
  <si>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</si>
  <si>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</si>
  <si>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</si>
  <si>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</si>
  <si>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</si>
  <si>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</si>
  <si>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</si>
  <si>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</si>
  <si>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</si>
  <si>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</si>
  <si>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</si>
  <si>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</si>
  <si>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</si>
  <si>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</si>
  <si>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</si>
  <si>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</si>
  <si>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</si>
  <si>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</si>
  <si>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</si>
  <si>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</si>
  <si>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</si>
  <si>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</si>
  <si>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</si>
  <si>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</si>
  <si>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and 62 for brood years 1988-1998.</t>
  </si>
  <si>
    <t>Return Year</t>
  </si>
  <si>
    <t>Total Nass Run</t>
  </si>
  <si>
    <t>Spawners</t>
  </si>
  <si>
    <t>Total Return to Canada</t>
  </si>
  <si>
    <t>Alaska catch</t>
  </si>
  <si>
    <t>1982-84:  Bocking et al. 2002 (PSARC 2002/124)</t>
  </si>
  <si>
    <t>1985-2003:  English et al. PSC Report (30 November 2004)</t>
  </si>
  <si>
    <t>2004:  Draft</t>
  </si>
  <si>
    <t>1994-pres:  age% from Nass FW (gross Esc)</t>
  </si>
  <si>
    <t>Gross Escapement</t>
  </si>
  <si>
    <t>Mean (82-current)</t>
  </si>
  <si>
    <t>Mean (94-current)</t>
  </si>
  <si>
    <t>Min(82-current)</t>
  </si>
  <si>
    <t>Max(82-current)</t>
  </si>
  <si>
    <t>Recruits per spawner</t>
  </si>
  <si>
    <t>Total Recruits</t>
  </si>
  <si>
    <t>R/S</t>
  </si>
  <si>
    <t>% of Recruits (Sub 2's)</t>
  </si>
  <si>
    <t xml:space="preserve">1982-93:  </t>
  </si>
  <si>
    <t>Nass Chinook Age Data</t>
  </si>
  <si>
    <t>-</t>
  </si>
  <si>
    <t/>
  </si>
  <si>
    <t>Nass Chinook Total Return by Age Data</t>
  </si>
  <si>
    <t xml:space="preserve">Total returns and recruits for Nass Chinook ages 42, 52, </t>
  </si>
  <si>
    <t>Total Nass Area Escapement</t>
  </si>
  <si>
    <t>SF</t>
  </si>
  <si>
    <t>ER</t>
  </si>
  <si>
    <t>Upper</t>
  </si>
  <si>
    <t>Nisga'a</t>
  </si>
  <si>
    <t>Kincolith</t>
  </si>
  <si>
    <t>Total Net Escapement above GW</t>
  </si>
  <si>
    <t>initial slope</t>
  </si>
  <si>
    <t>corrected parameters</t>
  </si>
  <si>
    <t>a (productivity)</t>
  </si>
  <si>
    <t>a'</t>
  </si>
  <si>
    <t>b (replacement)</t>
  </si>
  <si>
    <t>b'</t>
  </si>
  <si>
    <t>Smsy (S at msy)</t>
  </si>
  <si>
    <t>Smsy(corrected)</t>
  </si>
  <si>
    <t>Umsy (opt HR)</t>
  </si>
  <si>
    <t>v</t>
  </si>
  <si>
    <t>for curve in figure (modal)</t>
  </si>
  <si>
    <t>Modal S/R curve</t>
  </si>
  <si>
    <r>
      <t>R = Se</t>
    </r>
    <r>
      <rPr>
        <vertAlign val="superscript"/>
        <sz val="10"/>
        <rFont val="Arial"/>
        <family val="2"/>
      </rPr>
      <t>a(1-S/b)</t>
    </r>
  </si>
  <si>
    <t>S</t>
  </si>
  <si>
    <t>R</t>
  </si>
  <si>
    <t>Arithmetic avg curve</t>
  </si>
  <si>
    <r>
      <t>R = Se</t>
    </r>
    <r>
      <rPr>
        <vertAlign val="superscript"/>
        <sz val="10"/>
        <rFont val="Arial"/>
        <family val="2"/>
      </rPr>
      <t>a(1-1/S)</t>
    </r>
    <r>
      <rPr>
        <sz val="10"/>
        <rFont val="Arial"/>
        <family val="2"/>
      </rPr>
      <t>*e</t>
    </r>
    <r>
      <rPr>
        <vertAlign val="superscript"/>
        <sz val="10"/>
        <rFont val="Arial"/>
        <family val="2"/>
      </rPr>
      <t>v</t>
    </r>
  </si>
  <si>
    <r>
      <t>e</t>
    </r>
    <r>
      <rPr>
        <vertAlign val="superscript"/>
        <sz val="10"/>
        <rFont val="Arial"/>
        <family val="2"/>
      </rPr>
      <t>omega2</t>
    </r>
  </si>
  <si>
    <t>ln(R/s)</t>
  </si>
  <si>
    <t>Table 9.</t>
  </si>
  <si>
    <t>Upper &amp; Middle Nass River</t>
  </si>
  <si>
    <t>Lower Nass R. &amp; Coastal Nass Area</t>
  </si>
  <si>
    <t>Total Nass Area</t>
  </si>
  <si>
    <r>
      <t>Alaskan catch</t>
    </r>
    <r>
      <rPr>
        <vertAlign val="superscript"/>
        <sz val="10"/>
        <rFont val="Times New Roman"/>
        <family val="1"/>
      </rPr>
      <t>j</t>
    </r>
  </si>
  <si>
    <r>
      <t>Total Run</t>
    </r>
    <r>
      <rPr>
        <vertAlign val="superscript"/>
        <sz val="10"/>
        <rFont val="Times New Roman"/>
        <family val="1"/>
      </rPr>
      <t>k</t>
    </r>
  </si>
  <si>
    <r>
      <t>Net Esc.</t>
    </r>
    <r>
      <rPr>
        <vertAlign val="superscript"/>
        <sz val="10"/>
        <rFont val="Times New Roman"/>
        <family val="1"/>
      </rPr>
      <t>a</t>
    </r>
  </si>
  <si>
    <t>In-river Catch</t>
  </si>
  <si>
    <r>
      <t>Run size to GW</t>
    </r>
    <r>
      <rPr>
        <vertAlign val="superscript"/>
        <sz val="10"/>
        <rFont val="Times New Roman"/>
        <family val="1"/>
      </rPr>
      <t>e</t>
    </r>
  </si>
  <si>
    <r>
      <t>Net Esc.</t>
    </r>
    <r>
      <rPr>
        <vertAlign val="superscript"/>
        <sz val="10"/>
        <rFont val="Times New Roman"/>
        <family val="1"/>
      </rPr>
      <t>g</t>
    </r>
  </si>
  <si>
    <r>
      <t>Marine Catch</t>
    </r>
    <r>
      <rPr>
        <vertAlign val="superscript"/>
        <sz val="10"/>
        <rFont val="Times New Roman"/>
        <family val="1"/>
      </rPr>
      <t>h</t>
    </r>
  </si>
  <si>
    <r>
      <t>Total Return to Canada</t>
    </r>
    <r>
      <rPr>
        <vertAlign val="superscript"/>
        <sz val="10"/>
        <rFont val="Times New Roman"/>
        <family val="1"/>
      </rPr>
      <t>i</t>
    </r>
  </si>
  <si>
    <t>Upper:</t>
  </si>
  <si>
    <t>Total: ER</t>
  </si>
  <si>
    <r>
      <t>Sport</t>
    </r>
    <r>
      <rPr>
        <vertAlign val="superscript"/>
        <sz val="10"/>
        <rFont val="Times New Roman"/>
        <family val="1"/>
      </rPr>
      <t>c</t>
    </r>
  </si>
  <si>
    <r>
      <t>Nisga'a</t>
    </r>
    <r>
      <rPr>
        <vertAlign val="superscript"/>
        <sz val="10"/>
        <rFont val="Times New Roman"/>
        <family val="1"/>
      </rPr>
      <t>d</t>
    </r>
  </si>
  <si>
    <r>
      <t>Net Esc.</t>
    </r>
    <r>
      <rPr>
        <vertAlign val="superscript"/>
        <sz val="10"/>
        <rFont val="Times New Roman"/>
        <family val="1"/>
      </rPr>
      <t>f</t>
    </r>
  </si>
  <si>
    <t>Comm.</t>
  </si>
  <si>
    <t>Sport</t>
  </si>
  <si>
    <t>Com.</t>
  </si>
  <si>
    <t>Alaska</t>
  </si>
  <si>
    <t>31</t>
  </si>
  <si>
    <t>32</t>
  </si>
  <si>
    <t>41</t>
  </si>
  <si>
    <t>42</t>
  </si>
  <si>
    <t>52</t>
  </si>
  <si>
    <t>53</t>
  </si>
  <si>
    <t>62</t>
  </si>
  <si>
    <t>63</t>
  </si>
  <si>
    <t>AK ER</t>
  </si>
  <si>
    <t>Total Can catch</t>
  </si>
  <si>
    <t>Chinook</t>
  </si>
  <si>
    <t>Total Escapement below GW</t>
  </si>
  <si>
    <t xml:space="preserve">PS/OI/LN CU Escapement </t>
  </si>
  <si>
    <t>Can ER</t>
  </si>
  <si>
    <t>Total ER</t>
  </si>
  <si>
    <t>PS/OI/LN CU Total Run</t>
  </si>
  <si>
    <t>Upper Nass Total Run</t>
  </si>
  <si>
    <t>Canadian Catch minus Catch above Kincolith</t>
  </si>
  <si>
    <t>Can ER Lower</t>
  </si>
  <si>
    <t>Total ER Lower</t>
  </si>
  <si>
    <t>Nass Chinook Escapement and Run Data (Data post 1991 taken from Table 9)</t>
  </si>
  <si>
    <t>Nisga'a Final Agreement Treaty Area</t>
  </si>
  <si>
    <t>Upper Nass CU</t>
  </si>
  <si>
    <t>Coast</t>
  </si>
  <si>
    <t>Coastal Esc. Obs.</t>
  </si>
  <si>
    <t>Factor</t>
  </si>
  <si>
    <t>Escapement</t>
  </si>
  <si>
    <t>Coastal</t>
  </si>
  <si>
    <t>Mean</t>
  </si>
  <si>
    <t>COASTAL ESTIMATES:</t>
  </si>
  <si>
    <t>Return</t>
  </si>
  <si>
    <t>DFO Visual Counts</t>
  </si>
  <si>
    <t>Kwinamass MR</t>
  </si>
  <si>
    <t>Comb. Visual</t>
  </si>
  <si>
    <t xml:space="preserve">Visual </t>
  </si>
  <si>
    <t>diff.</t>
  </si>
  <si>
    <t>Adj-Vis</t>
  </si>
  <si>
    <t>Ishkeenickh</t>
  </si>
  <si>
    <t>Iknouk</t>
  </si>
  <si>
    <t>Kwinamass</t>
  </si>
  <si>
    <t>Kitsault</t>
  </si>
  <si>
    <t>Adjusted</t>
  </si>
  <si>
    <t>yrs</t>
  </si>
  <si>
    <t>Visual</t>
  </si>
  <si>
    <t>Fence</t>
  </si>
  <si>
    <t>%</t>
  </si>
  <si>
    <t>MR/Visual</t>
  </si>
  <si>
    <t>MR Est</t>
  </si>
  <si>
    <t>U 95% CL</t>
  </si>
  <si>
    <t>L 95% CL</t>
  </si>
  <si>
    <t>expansion used</t>
  </si>
  <si>
    <t>exp used</t>
  </si>
  <si>
    <t>Method 2</t>
  </si>
  <si>
    <t>A6 vs. exp</t>
  </si>
  <si>
    <t>Coastal vs. Upper</t>
  </si>
  <si>
    <t>Kincolith?</t>
  </si>
  <si>
    <t>77-00</t>
  </si>
  <si>
    <t>DFO visual</t>
  </si>
  <si>
    <t>UNK</t>
  </si>
  <si>
    <t xml:space="preserve">     UNK</t>
  </si>
  <si>
    <t>N/I</t>
  </si>
  <si>
    <t xml:space="preserve">     N/O</t>
  </si>
  <si>
    <t>N/O</t>
  </si>
  <si>
    <t>77-01</t>
  </si>
  <si>
    <t>77-02</t>
  </si>
  <si>
    <t>77-03</t>
  </si>
  <si>
    <t>77-04</t>
  </si>
  <si>
    <t>77-05</t>
  </si>
  <si>
    <t>77-06</t>
  </si>
  <si>
    <t>77-07</t>
  </si>
  <si>
    <t>na</t>
  </si>
  <si>
    <t>77-08</t>
  </si>
  <si>
    <t>77-09</t>
  </si>
  <si>
    <t>77-10</t>
  </si>
  <si>
    <t>77-12</t>
  </si>
  <si>
    <t>77-13</t>
  </si>
  <si>
    <t>Means</t>
  </si>
  <si>
    <t>96,02</t>
  </si>
  <si>
    <t>1977-2000</t>
  </si>
  <si>
    <t>all</t>
  </si>
  <si>
    <t>VAR</t>
  </si>
  <si>
    <t>1977-2001</t>
  </si>
  <si>
    <t>n</t>
  </si>
  <si>
    <t>1977-2002</t>
  </si>
  <si>
    <t>SE</t>
  </si>
  <si>
    <t>1977-2003</t>
  </si>
  <si>
    <t>1977-2004</t>
  </si>
  <si>
    <t>1977-2005</t>
  </si>
  <si>
    <t>1977-2006</t>
  </si>
  <si>
    <t>1977-2007</t>
  </si>
  <si>
    <t>1977-2008</t>
  </si>
  <si>
    <t>1977-2009</t>
  </si>
  <si>
    <t>1977-2012</t>
  </si>
  <si>
    <t>1977-2013</t>
  </si>
  <si>
    <t>21</t>
  </si>
  <si>
    <t>33</t>
  </si>
  <si>
    <t>43</t>
  </si>
  <si>
    <t>51</t>
  </si>
  <si>
    <t>72</t>
  </si>
  <si>
    <t>LN(R/S)</t>
  </si>
  <si>
    <t>Total Return</t>
  </si>
  <si>
    <t>Year N</t>
  </si>
  <si>
    <t>Production</t>
  </si>
  <si>
    <t>from BY</t>
  </si>
  <si>
    <t>Catch</t>
  </si>
  <si>
    <t>Catch +</t>
  </si>
  <si>
    <t>Harvest</t>
  </si>
  <si>
    <t>Nass</t>
  </si>
  <si>
    <t>Esc</t>
  </si>
  <si>
    <t>Rate</t>
  </si>
  <si>
    <t>BY esc</t>
  </si>
  <si>
    <t>BY Rtn</t>
  </si>
  <si>
    <t>Mean88+</t>
  </si>
  <si>
    <t>Dark Line is 5yr moving average</t>
  </si>
  <si>
    <t>Smax</t>
  </si>
  <si>
    <t>Sgen1</t>
  </si>
  <si>
    <t>ADULTS &amp; GW only</t>
  </si>
  <si>
    <t>Total Recruits (Sub 2's)</t>
  </si>
  <si>
    <t>Adults</t>
  </si>
  <si>
    <t>Grand Total</t>
  </si>
  <si>
    <t>CHEC</t>
  </si>
  <si>
    <t>STATWK</t>
  </si>
  <si>
    <t>UFN b</t>
  </si>
  <si>
    <t>Harvests</t>
  </si>
  <si>
    <t>Release Mortality</t>
  </si>
  <si>
    <t>Release Data</t>
  </si>
  <si>
    <t>Middle</t>
  </si>
  <si>
    <t>Lower</t>
  </si>
  <si>
    <t>Nisga'a harvests of Chinook Salmon</t>
  </si>
  <si>
    <t>RM</t>
  </si>
  <si>
    <t>NF Size Group</t>
  </si>
  <si>
    <t>GR Age</t>
  </si>
  <si>
    <t>Count of GR Age</t>
  </si>
  <si>
    <t>(Multiple Items)</t>
  </si>
  <si>
    <t>NASS CHINOOK TOTAL RETURNS (MED+LARGE), 1988-current.</t>
  </si>
  <si>
    <t>Med</t>
  </si>
  <si>
    <t>Large</t>
  </si>
  <si>
    <t>GW</t>
  </si>
  <si>
    <t>Male</t>
  </si>
  <si>
    <t>Medium</t>
  </si>
  <si>
    <t>CV%</t>
  </si>
  <si>
    <t>Males</t>
  </si>
  <si>
    <t>Females</t>
  </si>
  <si>
    <t>p</t>
  </si>
  <si>
    <t>s</t>
  </si>
  <si>
    <t>Min</t>
  </si>
  <si>
    <t>Max</t>
  </si>
  <si>
    <t>• All med i um f ish are assumed males based on genet i c ana l yses. Males represent &gt;95% of med i um f ish.</t>
  </si>
  <si>
    <t>'P =pooled; S =size strati f ied .</t>
  </si>
  <si>
    <t>Fobs</t>
  </si>
  <si>
    <t>Mobs</t>
  </si>
  <si>
    <t>Fadj</t>
  </si>
  <si>
    <t>Madj</t>
  </si>
  <si>
    <t>M</t>
  </si>
  <si>
    <t>T</t>
  </si>
  <si>
    <t>%M</t>
  </si>
  <si>
    <t>%F</t>
  </si>
  <si>
    <t>type</t>
  </si>
  <si>
    <t>Medium FW</t>
  </si>
  <si>
    <t>Large FW</t>
  </si>
  <si>
    <t>Proportion</t>
  </si>
  <si>
    <t>Large net esc.</t>
  </si>
  <si>
    <t>Med esc</t>
  </si>
  <si>
    <t>IAN ANALYSES</t>
  </si>
  <si>
    <t>MEAN</t>
  </si>
  <si>
    <t>Age database</t>
  </si>
  <si>
    <t>Mmed</t>
  </si>
  <si>
    <t>Mlrg</t>
  </si>
  <si>
    <t>Mtotal</t>
  </si>
  <si>
    <t>Flrg</t>
  </si>
  <si>
    <t>CV from Capture-recapture Study</t>
  </si>
  <si>
    <t>Frequency of Annual Studies</t>
  </si>
  <si>
    <t>Cumulative Frequency of annual Studies</t>
  </si>
  <si>
    <t>Other</t>
  </si>
  <si>
    <t>Count of Tag #</t>
  </si>
  <si>
    <t>FW</t>
  </si>
  <si>
    <t>(blank)</t>
  </si>
  <si>
    <t>L</t>
  </si>
  <si>
    <t>AGE</t>
  </si>
  <si>
    <t>Small</t>
  </si>
  <si>
    <t>Annual estimates of escapement, catch and total stock size estimates for adult Chinook salmon returning to the Nass River, 1986 to present.</t>
  </si>
  <si>
    <t>GW ONLY</t>
  </si>
  <si>
    <t>MED+LARGE</t>
  </si>
  <si>
    <t>SMALL</t>
  </si>
  <si>
    <t>Count of PBS GR Age</t>
  </si>
  <si>
    <t>PBS GR Age</t>
  </si>
  <si>
    <t>NF cm</t>
  </si>
  <si>
    <t>BY YEAR</t>
  </si>
  <si>
    <t>Khutzymateen River Escapement</t>
  </si>
  <si>
    <t>Jacks</t>
  </si>
  <si>
    <t>ADULTS</t>
  </si>
  <si>
    <t>Portland Sound, Observatory Inlet, Lower Nass CU (Only accounts for Khutzymateen River for Outside Nass Escapement)</t>
  </si>
  <si>
    <t>missing 6 year contribution</t>
  </si>
  <si>
    <t>Smax (habitat)</t>
  </si>
  <si>
    <t>SF%</t>
  </si>
  <si>
    <r>
      <t xml:space="preserve">Updated with data from: </t>
    </r>
    <r>
      <rPr>
        <b/>
        <sz val="12"/>
        <color rgb="FFFF0000"/>
        <rFont val="Times New Roman"/>
        <family val="1"/>
      </rPr>
      <t>Nass_Management_Tables24_Draft#5.xlsx</t>
    </r>
  </si>
  <si>
    <r>
      <rPr>
        <b/>
        <sz val="12"/>
        <color rgb="FFFF0000"/>
        <rFont val="Times New Roman"/>
        <family val="1"/>
      </rPr>
      <t xml:space="preserve">% Brood Year Age Class </t>
    </r>
    <r>
      <rPr>
        <sz val="12"/>
        <color indexed="10"/>
        <rFont val="Times New Roman"/>
        <family val="1"/>
      </rPr>
      <t>(note: using fishwheel ages for this)</t>
    </r>
  </si>
  <si>
    <t>NA</t>
  </si>
  <si>
    <t>Khutzymateen Proportion of PS/OI/LN 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</si>
</sst>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5" formatCode="&quot;$&quot;#,##0;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00"/>
    <numFmt numFmtId="167" formatCode="#,##0.000"/>
    <numFmt numFmtId="168" formatCode="0.0%"/>
    <numFmt numFmtId="169" formatCode="_(* #,##0_);_(* \(#,##0\);_(* &quot;-&quot;??_);_(@_)"/>
    <numFmt numFmtId="170" formatCode="0.0000"/>
    <numFmt numFmtId="171" formatCode="0.000%"/>
    <numFmt numFmtId="172" formatCode="0E+00"/>
    <numFmt numFmtId="173" formatCode="_-* #,##0_-;\-* #,##0_-;_-* &quot;-&quot;??_-;_-@_-"/>
  </numFmts>
  <fonts count="49" x14ac:knownFonts="1">
    <font>
      <sz val="10"/>
      <name val="Arial"/>
    </font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0"/>
      <name val="Arial"/>
      <family val="2"/>
    </font>
    <font>
      <sz val="10"/>
      <name val="Times New Roman"/>
      <family val="1"/>
    </font>
    <font>
      <sz val="10"/>
      <color indexed="10"/>
      <name val="Times New Roman"/>
      <family val="1"/>
    </font>
    <font>
      <sz val="12"/>
      <name val="Times New Roman"/>
      <family val="1"/>
    </font>
    <font>
      <sz val="12"/>
      <color indexed="10"/>
      <name val="Times New Roman"/>
      <family val="1"/>
    </font>
    <font>
      <b/>
      <sz val="10"/>
      <name val="Times New Roman"/>
      <family val="1"/>
    </font>
    <font>
      <b/>
      <sz val="10"/>
      <name val="Arial"/>
      <family val="2"/>
    </font>
    <font>
      <vertAlign val="superscript"/>
      <sz val="10"/>
      <name val="Times New Roman"/>
      <family val="1"/>
    </font>
    <font>
      <vertAlign val="superscript"/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ahoma"/>
      <family val="2"/>
    </font>
    <font>
      <i/>
      <sz val="10"/>
      <name val="Arial"/>
      <family val="2"/>
    </font>
    <font>
      <sz val="10"/>
      <name val="MS Sans Serif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</font>
    <font>
      <sz val="10"/>
      <color rgb="FFFF0000"/>
      <name val="Calibri"/>
      <family val="2"/>
    </font>
    <font>
      <sz val="20"/>
      <name val="Times New Roman"/>
      <family val="1"/>
    </font>
    <font>
      <sz val="8.5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color theme="1"/>
      <name val="Times New Roman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9"/>
      <name val="Times"/>
      <family val="1"/>
    </font>
    <font>
      <b/>
      <sz val="9"/>
      <name val="Times"/>
      <family val="1"/>
    </font>
    <font>
      <b/>
      <sz val="9"/>
      <color indexed="12"/>
      <name val="Times"/>
      <family val="1"/>
    </font>
    <font>
      <b/>
      <sz val="12"/>
      <name val="Courier"/>
      <family val="3"/>
    </font>
    <font>
      <sz val="12"/>
      <name val="Courier"/>
      <family val="3"/>
    </font>
    <font>
      <i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10"/>
      <name val="Times New Roman"/>
      <family val="1"/>
    </font>
  </fonts>
  <fills count="4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 style="double">
        <color indexed="8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47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4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5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6" fillId="0" borderId="0"/>
    <xf numFmtId="0" fontId="18" fillId="0" borderId="0"/>
    <xf numFmtId="0" fontId="3" fillId="0" borderId="0"/>
    <xf numFmtId="0" fontId="4" fillId="0" borderId="0"/>
    <xf numFmtId="0" fontId="3" fillId="0" borderId="0"/>
    <xf numFmtId="0" fontId="18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" fillId="0" borderId="1" applyNumberFormat="0" applyFont="0" applyFill="0" applyAlignment="0" applyProtection="0"/>
    <xf numFmtId="0" fontId="18" fillId="0" borderId="0"/>
    <xf numFmtId="0" fontId="18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3" fillId="0" borderId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1" borderId="0" applyNumberFormat="0" applyBorder="0" applyAlignment="0" applyProtection="0"/>
    <xf numFmtId="0" fontId="25" fillId="31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7" fillId="32" borderId="16" applyNumberFormat="0" applyAlignment="0" applyProtection="0"/>
    <xf numFmtId="0" fontId="27" fillId="32" borderId="16" applyNumberFormat="0" applyAlignment="0" applyProtection="0"/>
    <xf numFmtId="0" fontId="28" fillId="33" borderId="17" applyNumberFormat="0" applyAlignment="0" applyProtection="0"/>
    <xf numFmtId="0" fontId="28" fillId="33" borderId="17" applyNumberFormat="0" applyAlignment="0" applyProtection="0"/>
    <xf numFmtId="164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3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9" borderId="16" applyNumberFormat="0" applyAlignment="0" applyProtection="0"/>
    <xf numFmtId="0" fontId="32" fillId="19" borderId="16" applyNumberFormat="0" applyAlignment="0" applyProtection="0"/>
    <xf numFmtId="0" fontId="33" fillId="0" borderId="19" applyNumberFormat="0" applyFill="0" applyAlignment="0" applyProtection="0"/>
    <xf numFmtId="0" fontId="33" fillId="0" borderId="19" applyNumberFormat="0" applyFill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0" fontId="35" fillId="0" borderId="0"/>
    <xf numFmtId="0" fontId="18" fillId="0" borderId="0"/>
    <xf numFmtId="0" fontId="3" fillId="35" borderId="20" applyNumberFormat="0" applyFont="0" applyAlignment="0" applyProtection="0"/>
    <xf numFmtId="0" fontId="3" fillId="35" borderId="20" applyNumberFormat="0" applyFont="0" applyAlignment="0" applyProtection="0"/>
    <xf numFmtId="0" fontId="36" fillId="32" borderId="21" applyNumberFormat="0" applyAlignment="0" applyProtection="0"/>
    <xf numFmtId="0" fontId="36" fillId="32" borderId="21" applyNumberFormat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" fillId="0" borderId="1" applyNumberFormat="0" applyFont="0" applyFill="0" applyAlignment="0" applyProtection="0"/>
    <xf numFmtId="0" fontId="3" fillId="0" borderId="1" applyNumberFormat="0" applyFon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/>
    <xf numFmtId="9" fontId="39" fillId="0" borderId="0" applyFont="0" applyFill="0" applyBorder="0" applyAlignment="0" applyProtection="0"/>
    <xf numFmtId="0" fontId="3" fillId="0" borderId="0"/>
    <xf numFmtId="0" fontId="39" fillId="0" borderId="0"/>
  </cellStyleXfs>
  <cellXfs count="341">
    <xf numFmtId="0" fontId="0" fillId="0" borderId="0" xfId="0"/>
    <xf numFmtId="0" fontId="4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2" xfId="0" applyFont="1" applyBorder="1"/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right" wrapText="1"/>
    </xf>
    <xf numFmtId="1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3" fontId="5" fillId="0" borderId="0" xfId="0" applyNumberFormat="1" applyFont="1" applyAlignment="1" applyProtection="1">
      <alignment horizontal="right"/>
      <protection locked="0"/>
    </xf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4" fontId="4" fillId="0" borderId="0" xfId="0" applyNumberFormat="1" applyFont="1" applyAlignment="1">
      <alignment horizontal="right"/>
    </xf>
    <xf numFmtId="167" fontId="4" fillId="0" borderId="2" xfId="0" applyNumberFormat="1" applyFont="1" applyBorder="1" applyAlignment="1">
      <alignment horizontal="right"/>
    </xf>
    <xf numFmtId="2" fontId="4" fillId="0" borderId="0" xfId="0" applyNumberFormat="1" applyFont="1" applyAlignment="1">
      <alignment horizontal="right"/>
    </xf>
    <xf numFmtId="1" fontId="4" fillId="0" borderId="0" xfId="0" applyNumberFormat="1" applyFont="1"/>
    <xf numFmtId="1" fontId="4" fillId="0" borderId="2" xfId="0" applyNumberFormat="1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1" fontId="4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165" fontId="4" fillId="2" borderId="5" xfId="0" applyNumberFormat="1" applyFont="1" applyFill="1" applyBorder="1" applyAlignment="1">
      <alignment horizontal="right"/>
    </xf>
    <xf numFmtId="169" fontId="4" fillId="0" borderId="0" xfId="1" applyNumberFormat="1" applyFont="1" applyBorder="1"/>
    <xf numFmtId="0" fontId="0" fillId="0" borderId="0" xfId="0" applyAlignment="1">
      <alignment horizontal="right"/>
    </xf>
    <xf numFmtId="167" fontId="4" fillId="0" borderId="0" xfId="0" applyNumberFormat="1" applyFont="1" applyAlignment="1">
      <alignment horizontal="right"/>
    </xf>
    <xf numFmtId="0" fontId="9" fillId="0" borderId="0" xfId="0" applyFont="1"/>
    <xf numFmtId="2" fontId="4" fillId="0" borderId="0" xfId="0" applyNumberFormat="1" applyFont="1"/>
    <xf numFmtId="0" fontId="9" fillId="0" borderId="0" xfId="0" applyFont="1" applyAlignment="1">
      <alignment horizontal="right"/>
    </xf>
    <xf numFmtId="169" fontId="4" fillId="0" borderId="0" xfId="1" applyNumberFormat="1" applyFont="1" applyAlignment="1">
      <alignment horizontal="right"/>
    </xf>
    <xf numFmtId="169" fontId="4" fillId="0" borderId="0" xfId="1" applyNumberFormat="1" applyFont="1" applyBorder="1" applyAlignment="1">
      <alignment horizontal="right"/>
    </xf>
    <xf numFmtId="169" fontId="4" fillId="0" borderId="2" xfId="1" applyNumberFormat="1" applyFont="1" applyBorder="1" applyAlignment="1">
      <alignment horizontal="right"/>
    </xf>
    <xf numFmtId="0" fontId="4" fillId="0" borderId="5" xfId="0" applyFont="1" applyBorder="1" applyAlignment="1">
      <alignment horizontal="right" wrapText="1"/>
    </xf>
    <xf numFmtId="0" fontId="4" fillId="0" borderId="5" xfId="0" applyFont="1" applyBorder="1" applyAlignment="1">
      <alignment horizontal="right"/>
    </xf>
    <xf numFmtId="1" fontId="4" fillId="0" borderId="5" xfId="0" applyNumberFormat="1" applyFont="1" applyBorder="1" applyAlignment="1">
      <alignment horizontal="right"/>
    </xf>
    <xf numFmtId="1" fontId="4" fillId="3" borderId="5" xfId="0" applyNumberFormat="1" applyFont="1" applyFill="1" applyBorder="1" applyAlignment="1">
      <alignment horizontal="right"/>
    </xf>
    <xf numFmtId="0" fontId="4" fillId="0" borderId="5" xfId="0" applyFont="1" applyBorder="1" applyAlignment="1">
      <alignment horizontal="center" wrapText="1"/>
    </xf>
    <xf numFmtId="0" fontId="4" fillId="0" borderId="5" xfId="0" applyFont="1" applyBorder="1" applyAlignment="1">
      <alignment horizontal="center"/>
    </xf>
    <xf numFmtId="165" fontId="4" fillId="0" borderId="0" xfId="0" applyNumberFormat="1" applyFont="1" applyAlignment="1">
      <alignment horizontal="left"/>
    </xf>
    <xf numFmtId="3" fontId="4" fillId="0" borderId="5" xfId="0" applyNumberFormat="1" applyFont="1" applyBorder="1" applyAlignment="1">
      <alignment horizontal="right"/>
    </xf>
    <xf numFmtId="0" fontId="14" fillId="0" borderId="0" xfId="0" applyFont="1"/>
    <xf numFmtId="0" fontId="4" fillId="0" borderId="7" xfId="0" applyFont="1" applyBorder="1" applyAlignment="1">
      <alignment horizontal="center" wrapText="1"/>
    </xf>
    <xf numFmtId="1" fontId="0" fillId="0" borderId="0" xfId="0" applyNumberFormat="1"/>
    <xf numFmtId="3" fontId="4" fillId="0" borderId="0" xfId="0" applyNumberFormat="1" applyFont="1"/>
    <xf numFmtId="2" fontId="5" fillId="0" borderId="0" xfId="0" applyNumberFormat="1" applyFont="1" applyAlignment="1">
      <alignment horizontal="center"/>
    </xf>
    <xf numFmtId="0" fontId="4" fillId="0" borderId="0" xfId="0" applyFont="1" applyAlignment="1">
      <alignment horizontal="right" wrapText="1"/>
    </xf>
    <xf numFmtId="4" fontId="4" fillId="0" borderId="0" xfId="0" applyNumberFormat="1" applyFont="1"/>
    <xf numFmtId="0" fontId="4" fillId="0" borderId="4" xfId="0" applyFont="1" applyBorder="1" applyAlignment="1">
      <alignment horizontal="right" wrapText="1"/>
    </xf>
    <xf numFmtId="9" fontId="4" fillId="0" borderId="4" xfId="21" applyFont="1" applyBorder="1" applyAlignment="1">
      <alignment horizontal="right" wrapText="1"/>
    </xf>
    <xf numFmtId="168" fontId="4" fillId="0" borderId="0" xfId="21" applyNumberFormat="1" applyFont="1" applyAlignment="1">
      <alignment horizontal="center"/>
    </xf>
    <xf numFmtId="165" fontId="4" fillId="0" borderId="0" xfId="0" applyNumberFormat="1" applyFont="1"/>
    <xf numFmtId="0" fontId="4" fillId="0" borderId="2" xfId="0" applyFont="1" applyBorder="1" applyAlignment="1">
      <alignment horizontal="right"/>
    </xf>
    <xf numFmtId="0" fontId="4" fillId="4" borderId="5" xfId="0" applyFont="1" applyFill="1" applyBorder="1" applyAlignment="1">
      <alignment horizontal="center" wrapText="1"/>
    </xf>
    <xf numFmtId="1" fontId="4" fillId="0" borderId="0" xfId="1" applyNumberFormat="1" applyFont="1" applyBorder="1" applyAlignment="1">
      <alignment horizontal="right"/>
    </xf>
    <xf numFmtId="0" fontId="4" fillId="5" borderId="5" xfId="0" applyFont="1" applyFill="1" applyBorder="1" applyAlignment="1">
      <alignment horizontal="center" wrapText="1"/>
    </xf>
    <xf numFmtId="169" fontId="4" fillId="0" borderId="0" xfId="0" applyNumberFormat="1" applyFont="1"/>
    <xf numFmtId="9" fontId="4" fillId="2" borderId="0" xfId="21" applyFont="1" applyFill="1" applyBorder="1"/>
    <xf numFmtId="9" fontId="4" fillId="2" borderId="0" xfId="21" applyFont="1" applyFill="1" applyAlignment="1">
      <alignment horizontal="right"/>
    </xf>
    <xf numFmtId="0" fontId="4" fillId="0" borderId="8" xfId="0" applyFont="1" applyBorder="1" applyAlignment="1">
      <alignment horizontal="right" wrapText="1"/>
    </xf>
    <xf numFmtId="165" fontId="4" fillId="2" borderId="8" xfId="0" applyNumberFormat="1" applyFont="1" applyFill="1" applyBorder="1" applyAlignment="1">
      <alignment horizontal="right"/>
    </xf>
    <xf numFmtId="165" fontId="4" fillId="0" borderId="8" xfId="0" applyNumberFormat="1" applyFont="1" applyBorder="1" applyAlignment="1">
      <alignment horizontal="right"/>
    </xf>
    <xf numFmtId="3" fontId="4" fillId="7" borderId="5" xfId="0" applyNumberFormat="1" applyFont="1" applyFill="1" applyBorder="1" applyAlignment="1">
      <alignment horizontal="center"/>
    </xf>
    <xf numFmtId="166" fontId="0" fillId="0" borderId="0" xfId="0" applyNumberFormat="1"/>
    <xf numFmtId="170" fontId="0" fillId="0" borderId="0" xfId="0" applyNumberFormat="1"/>
    <xf numFmtId="1" fontId="9" fillId="0" borderId="0" xfId="0" applyNumberFormat="1" applyFont="1"/>
    <xf numFmtId="0" fontId="9" fillId="0" borderId="0" xfId="0" applyFont="1" applyAlignment="1">
      <alignment horizontal="left"/>
    </xf>
    <xf numFmtId="166" fontId="9" fillId="0" borderId="0" xfId="0" applyNumberFormat="1" applyFont="1"/>
    <xf numFmtId="0" fontId="3" fillId="0" borderId="0" xfId="0" applyFont="1"/>
    <xf numFmtId="0" fontId="4" fillId="7" borderId="0" xfId="0" applyFont="1" applyFill="1" applyAlignment="1">
      <alignment horizontal="right"/>
    </xf>
    <xf numFmtId="9" fontId="4" fillId="0" borderId="0" xfId="21" applyFont="1" applyBorder="1" applyAlignment="1">
      <alignment horizontal="center"/>
    </xf>
    <xf numFmtId="168" fontId="4" fillId="0" borderId="0" xfId="0" applyNumberFormat="1" applyFont="1"/>
    <xf numFmtId="3" fontId="8" fillId="7" borderId="5" xfId="0" applyNumberFormat="1" applyFont="1" applyFill="1" applyBorder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8" fillId="0" borderId="5" xfId="0" applyNumberFormat="1" applyFont="1" applyBorder="1" applyAlignment="1">
      <alignment horizontal="center"/>
    </xf>
    <xf numFmtId="0" fontId="4" fillId="0" borderId="0" xfId="32" applyFont="1"/>
    <xf numFmtId="0" fontId="4" fillId="0" borderId="0" xfId="32" applyFont="1" applyAlignment="1">
      <alignment horizontal="right"/>
    </xf>
    <xf numFmtId="1" fontId="4" fillId="0" borderId="5" xfId="21" applyNumberFormat="1" applyFont="1" applyBorder="1" applyAlignment="1">
      <alignment horizontal="center"/>
    </xf>
    <xf numFmtId="9" fontId="4" fillId="0" borderId="5" xfId="21" applyFont="1" applyBorder="1" applyAlignment="1">
      <alignment horizontal="center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wrapText="1"/>
    </xf>
    <xf numFmtId="0" fontId="20" fillId="0" borderId="0" xfId="0" applyFont="1"/>
    <xf numFmtId="1" fontId="21" fillId="0" borderId="0" xfId="0" applyNumberFormat="1" applyFont="1"/>
    <xf numFmtId="0" fontId="4" fillId="0" borderId="5" xfId="0" applyFont="1" applyBorder="1" applyAlignment="1">
      <alignment wrapText="1"/>
    </xf>
    <xf numFmtId="169" fontId="4" fillId="0" borderId="5" xfId="1" applyNumberFormat="1" applyFont="1" applyBorder="1" applyAlignment="1">
      <alignment horizontal="right"/>
    </xf>
    <xf numFmtId="9" fontId="4" fillId="0" borderId="5" xfId="1" applyNumberFormat="1" applyFont="1" applyBorder="1" applyAlignment="1">
      <alignment horizontal="right"/>
    </xf>
    <xf numFmtId="1" fontId="9" fillId="7" borderId="0" xfId="0" applyNumberFormat="1" applyFont="1" applyFill="1"/>
    <xf numFmtId="0" fontId="6" fillId="0" borderId="0" xfId="33" applyFont="1"/>
    <xf numFmtId="0" fontId="4" fillId="0" borderId="0" xfId="33"/>
    <xf numFmtId="0" fontId="4" fillId="0" borderId="2" xfId="33" applyBorder="1"/>
    <xf numFmtId="0" fontId="4" fillId="0" borderId="0" xfId="33" applyAlignment="1">
      <alignment horizontal="right"/>
    </xf>
    <xf numFmtId="0" fontId="4" fillId="0" borderId="2" xfId="33" applyBorder="1" applyAlignment="1">
      <alignment horizontal="left"/>
    </xf>
    <xf numFmtId="0" fontId="4" fillId="0" borderId="2" xfId="33" applyBorder="1" applyAlignment="1">
      <alignment horizontal="right"/>
    </xf>
    <xf numFmtId="0" fontId="4" fillId="0" borderId="2" xfId="33" applyBorder="1" applyAlignment="1">
      <alignment horizontal="right" wrapText="1"/>
    </xf>
    <xf numFmtId="0" fontId="4" fillId="8" borderId="2" xfId="33" applyFill="1" applyBorder="1" applyAlignment="1">
      <alignment horizontal="right" textRotation="90"/>
    </xf>
    <xf numFmtId="0" fontId="4" fillId="0" borderId="0" xfId="33" applyAlignment="1">
      <alignment horizontal="right" wrapText="1"/>
    </xf>
    <xf numFmtId="0" fontId="4" fillId="0" borderId="0" xfId="33" applyAlignment="1">
      <alignment wrapText="1"/>
    </xf>
    <xf numFmtId="0" fontId="4" fillId="0" borderId="5" xfId="33" applyBorder="1"/>
    <xf numFmtId="0" fontId="4" fillId="8" borderId="0" xfId="33" applyFill="1"/>
    <xf numFmtId="3" fontId="4" fillId="0" borderId="0" xfId="33" applyNumberFormat="1"/>
    <xf numFmtId="0" fontId="10" fillId="0" borderId="0" xfId="33" applyFont="1"/>
    <xf numFmtId="0" fontId="4" fillId="8" borderId="2" xfId="33" applyFill="1" applyBorder="1" applyAlignment="1">
      <alignment horizontal="right" wrapText="1"/>
    </xf>
    <xf numFmtId="3" fontId="4" fillId="36" borderId="7" xfId="0" applyNumberFormat="1" applyFont="1" applyFill="1" applyBorder="1" applyAlignment="1">
      <alignment horizontal="center"/>
    </xf>
    <xf numFmtId="3" fontId="4" fillId="36" borderId="5" xfId="0" applyNumberFormat="1" applyFont="1" applyFill="1" applyBorder="1" applyAlignment="1">
      <alignment horizontal="center"/>
    </xf>
    <xf numFmtId="1" fontId="4" fillId="36" borderId="5" xfId="21" applyNumberFormat="1" applyFont="1" applyFill="1" applyBorder="1" applyAlignment="1">
      <alignment horizontal="center"/>
    </xf>
    <xf numFmtId="9" fontId="4" fillId="36" borderId="5" xfId="21" applyFont="1" applyFill="1" applyBorder="1" applyAlignment="1">
      <alignment horizontal="center"/>
    </xf>
    <xf numFmtId="3" fontId="8" fillId="36" borderId="5" xfId="0" applyNumberFormat="1" applyFont="1" applyFill="1" applyBorder="1" applyAlignment="1">
      <alignment horizontal="center"/>
    </xf>
    <xf numFmtId="0" fontId="18" fillId="0" borderId="0" xfId="14"/>
    <xf numFmtId="0" fontId="18" fillId="0" borderId="0" xfId="14" applyAlignment="1">
      <alignment horizontal="center"/>
    </xf>
    <xf numFmtId="2" fontId="18" fillId="0" borderId="0" xfId="14" applyNumberFormat="1" applyAlignment="1">
      <alignment horizontal="center"/>
    </xf>
    <xf numFmtId="170" fontId="18" fillId="0" borderId="0" xfId="14" applyNumberFormat="1"/>
    <xf numFmtId="0" fontId="18" fillId="0" borderId="5" xfId="14" applyBorder="1"/>
    <xf numFmtId="170" fontId="18" fillId="0" borderId="14" xfId="14" applyNumberFormat="1" applyBorder="1" applyAlignment="1">
      <alignment horizontal="center"/>
    </xf>
    <xf numFmtId="0" fontId="40" fillId="13" borderId="5" xfId="14" applyFont="1" applyFill="1" applyBorder="1"/>
    <xf numFmtId="0" fontId="40" fillId="5" borderId="5" xfId="14" applyFont="1" applyFill="1" applyBorder="1"/>
    <xf numFmtId="0" fontId="18" fillId="0" borderId="7" xfId="14" applyBorder="1"/>
    <xf numFmtId="0" fontId="40" fillId="0" borderId="10" xfId="14" applyFont="1" applyBorder="1" applyAlignment="1">
      <alignment horizontal="right"/>
    </xf>
    <xf numFmtId="0" fontId="18" fillId="0" borderId="8" xfId="14" applyBorder="1"/>
    <xf numFmtId="170" fontId="18" fillId="0" borderId="15" xfId="14" applyNumberFormat="1" applyBorder="1" applyAlignment="1">
      <alignment horizontal="center"/>
    </xf>
    <xf numFmtId="0" fontId="18" fillId="0" borderId="0" xfId="14" applyAlignment="1">
      <alignment horizontal="center" wrapText="1"/>
    </xf>
    <xf numFmtId="0" fontId="40" fillId="0" borderId="11" xfId="14" applyFont="1" applyBorder="1" applyAlignment="1">
      <alignment horizontal="right"/>
    </xf>
    <xf numFmtId="0" fontId="4" fillId="0" borderId="5" xfId="14" applyFont="1" applyBorder="1" applyAlignment="1">
      <alignment horizontal="left"/>
    </xf>
    <xf numFmtId="3" fontId="41" fillId="0" borderId="5" xfId="14" applyNumberFormat="1" applyFont="1" applyBorder="1" applyAlignment="1">
      <alignment horizontal="right"/>
    </xf>
    <xf numFmtId="3" fontId="41" fillId="0" borderId="7" xfId="14" applyNumberFormat="1" applyFont="1" applyBorder="1" applyAlignment="1">
      <alignment horizontal="right"/>
    </xf>
    <xf numFmtId="3" fontId="40" fillId="0" borderId="11" xfId="14" applyNumberFormat="1" applyFont="1" applyBorder="1" applyAlignment="1">
      <alignment horizontal="right"/>
    </xf>
    <xf numFmtId="3" fontId="40" fillId="2" borderId="8" xfId="14" applyNumberFormat="1" applyFont="1" applyFill="1" applyBorder="1"/>
    <xf numFmtId="0" fontId="18" fillId="0" borderId="5" xfId="14" applyBorder="1" applyAlignment="1">
      <alignment horizontal="center"/>
    </xf>
    <xf numFmtId="2" fontId="18" fillId="0" borderId="5" xfId="14" applyNumberFormat="1" applyBorder="1" applyAlignment="1">
      <alignment horizontal="center"/>
    </xf>
    <xf numFmtId="170" fontId="18" fillId="0" borderId="5" xfId="14" applyNumberFormat="1" applyBorder="1"/>
    <xf numFmtId="1" fontId="18" fillId="0" borderId="0" xfId="14" applyNumberFormat="1"/>
    <xf numFmtId="3" fontId="42" fillId="0" borderId="5" xfId="14" applyNumberFormat="1" applyFont="1" applyBorder="1" applyAlignment="1">
      <alignment horizontal="right"/>
    </xf>
    <xf numFmtId="3" fontId="18" fillId="0" borderId="5" xfId="14" applyNumberFormat="1" applyBorder="1"/>
    <xf numFmtId="9" fontId="18" fillId="0" borderId="5" xfId="23" applyBorder="1"/>
    <xf numFmtId="38" fontId="40" fillId="13" borderId="5" xfId="3" applyNumberFormat="1" applyFont="1" applyFill="1" applyBorder="1"/>
    <xf numFmtId="38" fontId="40" fillId="5" borderId="5" xfId="3" applyNumberFormat="1" applyFont="1" applyFill="1" applyBorder="1"/>
    <xf numFmtId="3" fontId="18" fillId="0" borderId="0" xfId="14" applyNumberFormat="1"/>
    <xf numFmtId="3" fontId="42" fillId="0" borderId="7" xfId="14" applyNumberFormat="1" applyFont="1" applyBorder="1" applyAlignment="1">
      <alignment horizontal="right"/>
    </xf>
    <xf numFmtId="3" fontId="40" fillId="0" borderId="8" xfId="14" applyNumberFormat="1" applyFont="1" applyBorder="1"/>
    <xf numFmtId="3" fontId="18" fillId="2" borderId="5" xfId="14" applyNumberFormat="1" applyFill="1" applyBorder="1" applyAlignment="1">
      <alignment horizontal="right"/>
    </xf>
    <xf numFmtId="9" fontId="18" fillId="2" borderId="5" xfId="23" applyFill="1" applyBorder="1"/>
    <xf numFmtId="2" fontId="18" fillId="2" borderId="5" xfId="14" applyNumberFormat="1" applyFill="1" applyBorder="1" applyAlignment="1">
      <alignment horizontal="center"/>
    </xf>
    <xf numFmtId="3" fontId="18" fillId="5" borderId="5" xfId="14" applyNumberFormat="1" applyFill="1" applyBorder="1" applyAlignment="1">
      <alignment horizontal="center"/>
    </xf>
    <xf numFmtId="170" fontId="40" fillId="4" borderId="5" xfId="14" applyNumberFormat="1" applyFont="1" applyFill="1" applyBorder="1"/>
    <xf numFmtId="2" fontId="18" fillId="0" borderId="5" xfId="14" applyNumberFormat="1" applyBorder="1"/>
    <xf numFmtId="1" fontId="18" fillId="0" borderId="5" xfId="14" applyNumberFormat="1" applyBorder="1"/>
    <xf numFmtId="1" fontId="18" fillId="2" borderId="0" xfId="14" applyNumberFormat="1" applyFill="1"/>
    <xf numFmtId="38" fontId="0" fillId="0" borderId="0" xfId="3" applyNumberFormat="1" applyFont="1"/>
    <xf numFmtId="3" fontId="40" fillId="0" borderId="12" xfId="14" applyNumberFormat="1" applyFont="1" applyBorder="1" applyAlignment="1">
      <alignment horizontal="right"/>
    </xf>
    <xf numFmtId="3" fontId="18" fillId="0" borderId="5" xfId="14" quotePrefix="1" applyNumberFormat="1" applyBorder="1" applyAlignment="1">
      <alignment horizontal="right"/>
    </xf>
    <xf numFmtId="2" fontId="18" fillId="2" borderId="5" xfId="14" applyNumberFormat="1" applyFill="1" applyBorder="1"/>
    <xf numFmtId="3" fontId="43" fillId="0" borderId="5" xfId="14" applyNumberFormat="1" applyFont="1" applyBorder="1" applyAlignment="1">
      <alignment horizontal="right"/>
    </xf>
    <xf numFmtId="3" fontId="43" fillId="2" borderId="5" xfId="14" applyNumberFormat="1" applyFont="1" applyFill="1" applyBorder="1" applyAlignment="1">
      <alignment horizontal="right"/>
    </xf>
    <xf numFmtId="3" fontId="41" fillId="7" borderId="5" xfId="14" applyNumberFormat="1" applyFont="1" applyFill="1" applyBorder="1" applyAlignment="1">
      <alignment horizontal="right"/>
    </xf>
    <xf numFmtId="9" fontId="18" fillId="0" borderId="0" xfId="23"/>
    <xf numFmtId="171" fontId="18" fillId="0" borderId="0" xfId="23" applyNumberFormat="1"/>
    <xf numFmtId="9" fontId="18" fillId="0" borderId="0" xfId="14" applyNumberFormat="1"/>
    <xf numFmtId="3" fontId="18" fillId="0" borderId="4" xfId="14" applyNumberFormat="1" applyBorder="1"/>
    <xf numFmtId="0" fontId="18" fillId="0" borderId="4" xfId="14" applyBorder="1"/>
    <xf numFmtId="2" fontId="18" fillId="0" borderId="4" xfId="14" applyNumberFormat="1" applyBorder="1" applyAlignment="1">
      <alignment horizontal="center"/>
    </xf>
    <xf numFmtId="2" fontId="18" fillId="6" borderId="4" xfId="14" applyNumberFormat="1" applyFill="1" applyBorder="1"/>
    <xf numFmtId="2" fontId="40" fillId="0" borderId="0" xfId="14" applyNumberFormat="1" applyFont="1"/>
    <xf numFmtId="168" fontId="18" fillId="0" borderId="4" xfId="23" applyNumberFormat="1" applyBorder="1"/>
    <xf numFmtId="171" fontId="18" fillId="0" borderId="4" xfId="23" applyNumberFormat="1" applyBorder="1"/>
    <xf numFmtId="2" fontId="18" fillId="0" borderId="0" xfId="14" applyNumberFormat="1"/>
    <xf numFmtId="171" fontId="18" fillId="0" borderId="4" xfId="23" applyNumberFormat="1" applyFill="1" applyBorder="1"/>
    <xf numFmtId="168" fontId="18" fillId="2" borderId="4" xfId="23" applyNumberFormat="1" applyFill="1" applyBorder="1"/>
    <xf numFmtId="165" fontId="4" fillId="36" borderId="8" xfId="0" applyNumberFormat="1" applyFont="1" applyFill="1" applyBorder="1" applyAlignment="1">
      <alignment horizontal="right"/>
    </xf>
    <xf numFmtId="165" fontId="4" fillId="36" borderId="5" xfId="0" applyNumberFormat="1" applyFont="1" applyFill="1" applyBorder="1" applyAlignment="1">
      <alignment horizontal="right"/>
    </xf>
    <xf numFmtId="0" fontId="8" fillId="0" borderId="0" xfId="0" applyFont="1" applyAlignment="1">
      <alignment horizontal="right"/>
    </xf>
    <xf numFmtId="2" fontId="0" fillId="0" borderId="0" xfId="0" applyNumberFormat="1"/>
    <xf numFmtId="3" fontId="0" fillId="0" borderId="0" xfId="0" applyNumberFormat="1"/>
    <xf numFmtId="4" fontId="0" fillId="0" borderId="0" xfId="0" applyNumberFormat="1"/>
    <xf numFmtId="0" fontId="14" fillId="0" borderId="0" xfId="145" applyFont="1"/>
    <xf numFmtId="0" fontId="4" fillId="0" borderId="0" xfId="145" applyFont="1"/>
    <xf numFmtId="0" fontId="44" fillId="0" borderId="0" xfId="145" applyFont="1"/>
    <xf numFmtId="2" fontId="44" fillId="0" borderId="0" xfId="145" applyNumberFormat="1" applyFont="1"/>
    <xf numFmtId="0" fontId="45" fillId="0" borderId="0" xfId="145" applyFont="1"/>
    <xf numFmtId="0" fontId="3" fillId="0" borderId="0" xfId="145"/>
    <xf numFmtId="2" fontId="3" fillId="0" borderId="0" xfId="145" applyNumberFormat="1"/>
    <xf numFmtId="0" fontId="8" fillId="0" borderId="0" xfId="145" applyFont="1"/>
    <xf numFmtId="0" fontId="4" fillId="8" borderId="0" xfId="35" applyFont="1" applyFill="1" applyAlignment="1">
      <alignment horizontal="right"/>
    </xf>
    <xf numFmtId="3" fontId="4" fillId="8" borderId="0" xfId="35" applyNumberFormat="1" applyFont="1" applyFill="1"/>
    <xf numFmtId="2" fontId="3" fillId="8" borderId="0" xfId="35" applyNumberFormat="1" applyFill="1"/>
    <xf numFmtId="0" fontId="4" fillId="0" borderId="0" xfId="35" applyFont="1"/>
    <xf numFmtId="0" fontId="4" fillId="8" borderId="0" xfId="35" applyFont="1" applyFill="1"/>
    <xf numFmtId="169" fontId="4" fillId="8" borderId="0" xfId="35" applyNumberFormat="1" applyFont="1" applyFill="1"/>
    <xf numFmtId="0" fontId="4" fillId="0" borderId="0" xfId="35" applyFont="1" applyAlignment="1">
      <alignment horizontal="right"/>
    </xf>
    <xf numFmtId="3" fontId="4" fillId="0" borderId="0" xfId="35" applyNumberFormat="1" applyFont="1"/>
    <xf numFmtId="2" fontId="3" fillId="0" borderId="0" xfId="35" applyNumberFormat="1"/>
    <xf numFmtId="169" fontId="4" fillId="0" borderId="0" xfId="35" applyNumberFormat="1" applyFont="1"/>
    <xf numFmtId="169" fontId="0" fillId="0" borderId="0" xfId="1" applyNumberFormat="1" applyFont="1"/>
    <xf numFmtId="0" fontId="8" fillId="0" borderId="4" xfId="145" applyFont="1" applyBorder="1" applyAlignment="1">
      <alignment horizontal="right"/>
    </xf>
    <xf numFmtId="169" fontId="9" fillId="0" borderId="4" xfId="1" applyNumberFormat="1" applyFont="1" applyBorder="1"/>
    <xf numFmtId="2" fontId="9" fillId="0" borderId="4" xfId="35" applyNumberFormat="1" applyFont="1" applyBorder="1"/>
    <xf numFmtId="0" fontId="8" fillId="0" borderId="4" xfId="145" applyFont="1" applyBorder="1"/>
    <xf numFmtId="164" fontId="9" fillId="0" borderId="4" xfId="1" applyFont="1" applyBorder="1"/>
    <xf numFmtId="0" fontId="4" fillId="0" borderId="0" xfId="145" applyFont="1" applyAlignment="1">
      <alignment horizontal="right"/>
    </xf>
    <xf numFmtId="169" fontId="4" fillId="0" borderId="0" xfId="145" applyNumberFormat="1" applyFont="1"/>
    <xf numFmtId="3" fontId="4" fillId="7" borderId="0" xfId="35" applyNumberFormat="1" applyFont="1" applyFill="1"/>
    <xf numFmtId="0" fontId="4" fillId="10" borderId="0" xfId="32" applyFont="1" applyFill="1"/>
    <xf numFmtId="172" fontId="0" fillId="0" borderId="0" xfId="0" applyNumberFormat="1"/>
    <xf numFmtId="169" fontId="9" fillId="13" borderId="0" xfId="1" applyNumberFormat="1" applyFont="1" applyFill="1"/>
    <xf numFmtId="3" fontId="4" fillId="8" borderId="0" xfId="33" applyNumberFormat="1" applyFill="1"/>
    <xf numFmtId="1" fontId="4" fillId="0" borderId="5" xfId="32" applyNumberFormat="1" applyFont="1" applyBorder="1" applyAlignment="1">
      <alignment horizontal="right"/>
    </xf>
    <xf numFmtId="3" fontId="4" fillId="8" borderId="5" xfId="32" applyNumberFormat="1" applyFont="1" applyFill="1" applyBorder="1"/>
    <xf numFmtId="0" fontId="4" fillId="8" borderId="5" xfId="0" applyFont="1" applyFill="1" applyBorder="1" applyAlignment="1">
      <alignment horizontal="right"/>
    </xf>
    <xf numFmtId="165" fontId="4" fillId="0" borderId="5" xfId="0" applyNumberFormat="1" applyFont="1" applyBorder="1" applyAlignment="1">
      <alignment horizontal="right"/>
    </xf>
    <xf numFmtId="0" fontId="4" fillId="0" borderId="5" xfId="0" applyFont="1" applyBorder="1"/>
    <xf numFmtId="0" fontId="8" fillId="0" borderId="5" xfId="0" applyFont="1" applyBorder="1" applyAlignment="1">
      <alignment horizontal="right"/>
    </xf>
    <xf numFmtId="3" fontId="4" fillId="8" borderId="0" xfId="0" applyNumberFormat="1" applyFont="1" applyFill="1" applyAlignment="1">
      <alignment horizontal="right"/>
    </xf>
    <xf numFmtId="1" fontId="21" fillId="8" borderId="0" xfId="0" applyNumberFormat="1" applyFont="1" applyFill="1"/>
    <xf numFmtId="2" fontId="4" fillId="8" borderId="0" xfId="0" applyNumberFormat="1" applyFont="1" applyFill="1" applyAlignment="1">
      <alignment horizontal="right"/>
    </xf>
    <xf numFmtId="0" fontId="4" fillId="8" borderId="0" xfId="0" applyFont="1" applyFill="1"/>
    <xf numFmtId="0" fontId="4" fillId="36" borderId="0" xfId="0" applyFont="1" applyFill="1" applyAlignment="1">
      <alignment horizontal="center"/>
    </xf>
    <xf numFmtId="1" fontId="4" fillId="36" borderId="0" xfId="0" applyNumberFormat="1" applyFont="1" applyFill="1" applyAlignment="1">
      <alignment horizontal="center"/>
    </xf>
    <xf numFmtId="169" fontId="4" fillId="36" borderId="0" xfId="1" applyNumberFormat="1" applyFont="1" applyFill="1" applyBorder="1"/>
    <xf numFmtId="1" fontId="4" fillId="36" borderId="0" xfId="0" applyNumberFormat="1" applyFont="1" applyFill="1"/>
    <xf numFmtId="1" fontId="4" fillId="36" borderId="0" xfId="0" applyNumberFormat="1" applyFont="1" applyFill="1" applyAlignment="1">
      <alignment horizontal="right"/>
    </xf>
    <xf numFmtId="168" fontId="4" fillId="36" borderId="0" xfId="21" applyNumberFormat="1" applyFont="1" applyFill="1" applyAlignment="1">
      <alignment horizontal="center"/>
    </xf>
    <xf numFmtId="1" fontId="4" fillId="0" borderId="5" xfId="1" applyNumberFormat="1" applyFont="1" applyBorder="1" applyAlignment="1">
      <alignment horizontal="right"/>
    </xf>
    <xf numFmtId="0" fontId="6" fillId="36" borderId="0" xfId="30" applyFont="1" applyFill="1" applyAlignment="1">
      <alignment horizontal="left"/>
    </xf>
    <xf numFmtId="0" fontId="4" fillId="36" borderId="0" xfId="33" applyFill="1"/>
    <xf numFmtId="3" fontId="4" fillId="0" borderId="0" xfId="32" applyNumberFormat="1" applyFont="1"/>
    <xf numFmtId="3" fontId="4" fillId="0" borderId="0" xfId="145" applyNumberFormat="1" applyFont="1"/>
    <xf numFmtId="3" fontId="15" fillId="0" borderId="0" xfId="145" applyNumberFormat="1" applyFont="1"/>
    <xf numFmtId="168" fontId="4" fillId="0" borderId="5" xfId="21" applyNumberFormat="1" applyFont="1" applyBorder="1" applyAlignment="1">
      <alignment horizontal="center"/>
    </xf>
    <xf numFmtId="169" fontId="4" fillId="13" borderId="5" xfId="1" applyNumberFormat="1" applyFont="1" applyFill="1" applyBorder="1" applyAlignment="1">
      <alignment horizontal="right" wrapText="1"/>
    </xf>
    <xf numFmtId="169" fontId="4" fillId="13" borderId="5" xfId="1" applyNumberFormat="1" applyFont="1" applyFill="1" applyBorder="1" applyAlignment="1">
      <alignment horizontal="right"/>
    </xf>
    <xf numFmtId="0" fontId="4" fillId="0" borderId="4" xfId="0" applyFont="1" applyBorder="1"/>
    <xf numFmtId="0" fontId="4" fillId="8" borderId="4" xfId="0" applyFont="1" applyFill="1" applyBorder="1"/>
    <xf numFmtId="9" fontId="4" fillId="0" borderId="0" xfId="21" applyFont="1"/>
    <xf numFmtId="0" fontId="4" fillId="7" borderId="0" xfId="33" applyFill="1"/>
    <xf numFmtId="0" fontId="0" fillId="0" borderId="0" xfId="0" pivotButton="1"/>
    <xf numFmtId="0" fontId="9" fillId="7" borderId="0" xfId="0" applyFont="1" applyFill="1"/>
    <xf numFmtId="9" fontId="0" fillId="0" borderId="0" xfId="21" applyFont="1"/>
    <xf numFmtId="9" fontId="0" fillId="0" borderId="0" xfId="0" applyNumberFormat="1"/>
    <xf numFmtId="0" fontId="0" fillId="0" borderId="0" xfId="0" applyAlignment="1">
      <alignment horizontal="center"/>
    </xf>
    <xf numFmtId="0" fontId="0" fillId="7" borderId="0" xfId="0" applyFill="1"/>
    <xf numFmtId="3" fontId="0" fillId="7" borderId="0" xfId="0" applyNumberFormat="1" applyFill="1"/>
    <xf numFmtId="0" fontId="3" fillId="37" borderId="0" xfId="0" applyFont="1" applyFill="1"/>
    <xf numFmtId="0" fontId="0" fillId="37" borderId="0" xfId="0" applyFill="1"/>
    <xf numFmtId="9" fontId="0" fillId="7" borderId="0" xfId="21" applyFont="1" applyFill="1"/>
    <xf numFmtId="9" fontId="0" fillId="7" borderId="0" xfId="0" applyNumberFormat="1" applyFill="1"/>
    <xf numFmtId="0" fontId="3" fillId="0" borderId="0" xfId="0" applyFont="1" applyAlignment="1">
      <alignment horizontal="center"/>
    </xf>
    <xf numFmtId="173" fontId="0" fillId="0" borderId="0" xfId="0" applyNumberFormat="1"/>
    <xf numFmtId="0" fontId="4" fillId="0" borderId="0" xfId="33" applyAlignment="1">
      <alignment horizontal="center" wrapText="1"/>
    </xf>
    <xf numFmtId="0" fontId="4" fillId="7" borderId="2" xfId="33" applyFill="1" applyBorder="1" applyAlignment="1">
      <alignment horizontal="right" wrapText="1"/>
    </xf>
    <xf numFmtId="0" fontId="4" fillId="7" borderId="0" xfId="33" applyFill="1" applyAlignment="1">
      <alignment horizontal="right" wrapText="1"/>
    </xf>
    <xf numFmtId="1" fontId="23" fillId="8" borderId="0" xfId="34" applyNumberFormat="1" applyFont="1" applyFill="1" applyAlignment="1">
      <alignment horizontal="left"/>
    </xf>
    <xf numFmtId="168" fontId="0" fillId="8" borderId="5" xfId="34" applyNumberFormat="1" applyFont="1" applyFill="1" applyBorder="1"/>
    <xf numFmtId="0" fontId="39" fillId="0" borderId="0" xfId="146"/>
    <xf numFmtId="0" fontId="46" fillId="0" borderId="0" xfId="146" applyFont="1"/>
    <xf numFmtId="0" fontId="4" fillId="13" borderId="5" xfId="0" applyFont="1" applyFill="1" applyBorder="1"/>
    <xf numFmtId="165" fontId="4" fillId="13" borderId="5" xfId="0" applyNumberFormat="1" applyFont="1" applyFill="1" applyBorder="1" applyAlignment="1">
      <alignment horizontal="right"/>
    </xf>
    <xf numFmtId="0" fontId="4" fillId="13" borderId="5" xfId="0" applyFont="1" applyFill="1" applyBorder="1" applyAlignment="1">
      <alignment horizontal="right"/>
    </xf>
    <xf numFmtId="165" fontId="4" fillId="7" borderId="8" xfId="0" applyNumberFormat="1" applyFont="1" applyFill="1" applyBorder="1" applyAlignment="1">
      <alignment horizontal="right"/>
    </xf>
    <xf numFmtId="165" fontId="4" fillId="7" borderId="0" xfId="0" applyNumberFormat="1" applyFont="1" applyFill="1" applyAlignment="1">
      <alignment horizontal="right"/>
    </xf>
    <xf numFmtId="1" fontId="4" fillId="7" borderId="5" xfId="0" applyNumberFormat="1" applyFont="1" applyFill="1" applyBorder="1" applyAlignment="1">
      <alignment horizontal="right"/>
    </xf>
    <xf numFmtId="3" fontId="4" fillId="7" borderId="5" xfId="0" applyNumberFormat="1" applyFont="1" applyFill="1" applyBorder="1" applyAlignment="1">
      <alignment horizontal="right"/>
    </xf>
    <xf numFmtId="9" fontId="0" fillId="8" borderId="0" xfId="0" applyNumberFormat="1" applyFill="1"/>
    <xf numFmtId="0" fontId="4" fillId="13" borderId="0" xfId="33" applyFill="1"/>
    <xf numFmtId="3" fontId="4" fillId="8" borderId="7" xfId="0" applyNumberFormat="1" applyFont="1" applyFill="1" applyBorder="1" applyAlignment="1">
      <alignment horizontal="center"/>
    </xf>
    <xf numFmtId="3" fontId="4" fillId="8" borderId="5" xfId="0" applyNumberFormat="1" applyFont="1" applyFill="1" applyBorder="1" applyAlignment="1">
      <alignment horizontal="center"/>
    </xf>
    <xf numFmtId="3" fontId="4" fillId="7" borderId="5" xfId="32" applyNumberFormat="1" applyFont="1" applyFill="1" applyBorder="1"/>
    <xf numFmtId="3" fontId="4" fillId="8" borderId="15" xfId="32" applyNumberFormat="1" applyFont="1" applyFill="1" applyBorder="1"/>
    <xf numFmtId="3" fontId="4" fillId="7" borderId="0" xfId="32" applyNumberFormat="1" applyFont="1" applyFill="1"/>
    <xf numFmtId="3" fontId="4" fillId="7" borderId="27" xfId="32" applyNumberFormat="1" applyFont="1" applyFill="1" applyBorder="1"/>
    <xf numFmtId="3" fontId="4" fillId="7" borderId="3" xfId="32" applyNumberFormat="1" applyFont="1" applyFill="1" applyBorder="1"/>
    <xf numFmtId="3" fontId="4" fillId="7" borderId="13" xfId="32" applyNumberFormat="1" applyFont="1" applyFill="1" applyBorder="1"/>
    <xf numFmtId="3" fontId="4" fillId="7" borderId="28" xfId="32" applyNumberFormat="1" applyFont="1" applyFill="1" applyBorder="1"/>
    <xf numFmtId="3" fontId="4" fillId="7" borderId="29" xfId="32" applyNumberFormat="1" applyFont="1" applyFill="1" applyBorder="1"/>
    <xf numFmtId="3" fontId="4" fillId="7" borderId="30" xfId="32" applyNumberFormat="1" applyFont="1" applyFill="1" applyBorder="1"/>
    <xf numFmtId="3" fontId="4" fillId="7" borderId="2" xfId="32" applyNumberFormat="1" applyFont="1" applyFill="1" applyBorder="1"/>
    <xf numFmtId="3" fontId="4" fillId="7" borderId="31" xfId="32" applyNumberFormat="1" applyFont="1" applyFill="1" applyBorder="1"/>
    <xf numFmtId="3" fontId="4" fillId="38" borderId="5" xfId="32" applyNumberFormat="1" applyFont="1" applyFill="1" applyBorder="1"/>
    <xf numFmtId="3" fontId="4" fillId="13" borderId="5" xfId="32" applyNumberFormat="1" applyFont="1" applyFill="1" applyBorder="1"/>
    <xf numFmtId="0" fontId="4" fillId="0" borderId="14" xfId="0" applyFont="1" applyBorder="1"/>
    <xf numFmtId="0" fontId="4" fillId="8" borderId="14" xfId="0" applyFont="1" applyFill="1" applyBorder="1"/>
    <xf numFmtId="3" fontId="8" fillId="8" borderId="5" xfId="0" applyNumberFormat="1" applyFont="1" applyFill="1" applyBorder="1" applyAlignment="1">
      <alignment horizontal="center"/>
    </xf>
    <xf numFmtId="0" fontId="4" fillId="0" borderId="3" xfId="0" applyFont="1" applyBorder="1"/>
    <xf numFmtId="0" fontId="4" fillId="0" borderId="13" xfId="0" applyFont="1" applyBorder="1"/>
    <xf numFmtId="1" fontId="20" fillId="0" borderId="0" xfId="0" applyNumberFormat="1" applyFont="1"/>
    <xf numFmtId="1" fontId="21" fillId="7" borderId="0" xfId="0" applyNumberFormat="1" applyFont="1" applyFill="1"/>
    <xf numFmtId="2" fontId="4" fillId="7" borderId="0" xfId="0" applyNumberFormat="1" applyFont="1" applyFill="1" applyAlignment="1">
      <alignment horizontal="right"/>
    </xf>
    <xf numFmtId="2" fontId="4" fillId="7" borderId="0" xfId="0" applyNumberFormat="1" applyFont="1" applyFill="1"/>
    <xf numFmtId="2" fontId="0" fillId="7" borderId="0" xfId="0" applyNumberFormat="1" applyFill="1"/>
    <xf numFmtId="1" fontId="0" fillId="7" borderId="0" xfId="0" applyNumberFormat="1" applyFill="1"/>
    <xf numFmtId="1" fontId="20" fillId="7" borderId="0" xfId="0" applyNumberFormat="1" applyFont="1" applyFill="1"/>
    <xf numFmtId="3" fontId="5" fillId="7" borderId="0" xfId="0" applyNumberFormat="1" applyFont="1" applyFill="1" applyAlignment="1" applyProtection="1">
      <alignment horizontal="right"/>
      <protection locked="0"/>
    </xf>
    <xf numFmtId="4" fontId="0" fillId="7" borderId="0" xfId="0" applyNumberFormat="1" applyFill="1"/>
    <xf numFmtId="0" fontId="0" fillId="13" borderId="0" xfId="0" applyFill="1"/>
    <xf numFmtId="169" fontId="0" fillId="7" borderId="0" xfId="1" applyNumberFormat="1" applyFont="1" applyFill="1"/>
    <xf numFmtId="169" fontId="0" fillId="7" borderId="0" xfId="0" applyNumberFormat="1" applyFill="1"/>
    <xf numFmtId="169" fontId="9" fillId="7" borderId="0" xfId="1" applyNumberFormat="1" applyFont="1" applyFill="1"/>
    <xf numFmtId="169" fontId="9" fillId="7" borderId="0" xfId="0" applyNumberFormat="1" applyFont="1" applyFill="1"/>
    <xf numFmtId="0" fontId="3" fillId="13" borderId="0" xfId="0" applyFont="1" applyFill="1"/>
    <xf numFmtId="9" fontId="0" fillId="13" borderId="0" xfId="0" applyNumberFormat="1" applyFill="1"/>
    <xf numFmtId="164" fontId="9" fillId="0" borderId="0" xfId="1" applyFont="1" applyBorder="1"/>
    <xf numFmtId="4" fontId="4" fillId="8" borderId="0" xfId="33" applyNumberFormat="1" applyFill="1" applyAlignment="1">
      <alignment horizontal="right"/>
    </xf>
    <xf numFmtId="168" fontId="4" fillId="8" borderId="0" xfId="21" applyNumberFormat="1" applyFont="1" applyFill="1"/>
    <xf numFmtId="168" fontId="4" fillId="8" borderId="0" xfId="21" applyNumberFormat="1" applyFont="1" applyFill="1" applyAlignment="1">
      <alignment horizontal="right"/>
    </xf>
    <xf numFmtId="3" fontId="4" fillId="8" borderId="0" xfId="33" applyNumberFormat="1" applyFill="1" applyAlignment="1">
      <alignment horizontal="right"/>
    </xf>
    <xf numFmtId="0" fontId="4" fillId="39" borderId="0" xfId="33" applyFill="1"/>
    <xf numFmtId="0" fontId="14" fillId="39" borderId="0" xfId="33" applyFont="1" applyFill="1"/>
    <xf numFmtId="0" fontId="6" fillId="39" borderId="0" xfId="33" applyFont="1" applyFill="1"/>
    <xf numFmtId="3" fontId="4" fillId="36" borderId="5" xfId="21" applyNumberFormat="1" applyFont="1" applyFill="1" applyBorder="1" applyAlignment="1">
      <alignment horizontal="center"/>
    </xf>
    <xf numFmtId="3" fontId="4" fillId="0" borderId="5" xfId="21" applyNumberFormat="1" applyFont="1" applyBorder="1" applyAlignment="1">
      <alignment horizontal="center"/>
    </xf>
    <xf numFmtId="0" fontId="0" fillId="0" borderId="6" xfId="0" applyBorder="1"/>
    <xf numFmtId="0" fontId="17" fillId="0" borderId="9" xfId="0" applyFont="1" applyBorder="1" applyAlignment="1">
      <alignment horizontal="center"/>
    </xf>
    <xf numFmtId="0" fontId="17" fillId="0" borderId="9" xfId="0" applyFont="1" applyBorder="1" applyAlignment="1">
      <alignment horizontal="centerContinuous"/>
    </xf>
    <xf numFmtId="2" fontId="7" fillId="0" borderId="7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7" fillId="0" borderId="8" xfId="0" applyNumberFormat="1" applyFont="1" applyBorder="1" applyAlignment="1">
      <alignment horizontal="center"/>
    </xf>
    <xf numFmtId="2" fontId="5" fillId="0" borderId="5" xfId="0" applyNumberFormat="1" applyFont="1" applyBorder="1" applyAlignment="1">
      <alignment horizontal="center"/>
    </xf>
    <xf numFmtId="0" fontId="22" fillId="9" borderId="0" xfId="0" applyFont="1" applyFill="1" applyAlignment="1">
      <alignment horizontal="center"/>
    </xf>
    <xf numFmtId="0" fontId="22" fillId="11" borderId="0" xfId="0" applyFont="1" applyFill="1" applyAlignment="1">
      <alignment horizontal="center"/>
    </xf>
    <xf numFmtId="0" fontId="22" fillId="12" borderId="0" xfId="0" applyFont="1" applyFill="1" applyAlignment="1">
      <alignment horizontal="center"/>
    </xf>
    <xf numFmtId="2" fontId="48" fillId="0" borderId="5" xfId="0" applyNumberFormat="1" applyFont="1" applyBorder="1" applyAlignment="1">
      <alignment horizontal="center"/>
    </xf>
    <xf numFmtId="0" fontId="4" fillId="0" borderId="2" xfId="33" applyBorder="1" applyAlignment="1">
      <alignment horizontal="center"/>
    </xf>
    <xf numFmtId="0" fontId="4" fillId="0" borderId="3" xfId="33" applyBorder="1" applyAlignment="1">
      <alignment horizontal="right" wrapText="1"/>
    </xf>
    <xf numFmtId="0" fontId="4" fillId="0" borderId="0" xfId="33" applyAlignment="1">
      <alignment horizontal="right" wrapText="1"/>
    </xf>
    <xf numFmtId="0" fontId="4" fillId="0" borderId="2" xfId="33" applyBorder="1" applyAlignment="1">
      <alignment horizontal="right" wrapText="1"/>
    </xf>
    <xf numFmtId="0" fontId="4" fillId="0" borderId="3" xfId="33" applyBorder="1" applyAlignment="1">
      <alignment horizontal="center" wrapText="1"/>
    </xf>
    <xf numFmtId="0" fontId="4" fillId="0" borderId="0" xfId="33" applyAlignment="1">
      <alignment horizontal="center" wrapText="1"/>
    </xf>
    <xf numFmtId="0" fontId="4" fillId="0" borderId="2" xfId="33" applyBorder="1" applyAlignment="1">
      <alignment horizontal="center" wrapText="1"/>
    </xf>
    <xf numFmtId="0" fontId="4" fillId="7" borderId="3" xfId="33" applyFill="1" applyBorder="1" applyAlignment="1">
      <alignment horizontal="right" wrapText="1"/>
    </xf>
    <xf numFmtId="0" fontId="4" fillId="7" borderId="2" xfId="33" applyFill="1" applyBorder="1" applyAlignment="1">
      <alignment horizontal="right" wrapText="1"/>
    </xf>
    <xf numFmtId="0" fontId="4" fillId="0" borderId="4" xfId="33" applyBorder="1" applyAlignment="1">
      <alignment horizontal="center"/>
    </xf>
    <xf numFmtId="0" fontId="3" fillId="37" borderId="22" xfId="0" applyFont="1" applyFill="1" applyBorder="1" applyAlignment="1">
      <alignment horizontal="center"/>
    </xf>
    <xf numFmtId="0" fontId="3" fillId="37" borderId="23" xfId="0" applyFont="1" applyFill="1" applyBorder="1" applyAlignment="1">
      <alignment horizontal="center"/>
    </xf>
    <xf numFmtId="0" fontId="3" fillId="37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2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8" fillId="0" borderId="5" xfId="14" applyBorder="1" applyAlignment="1">
      <alignment horizontal="center"/>
    </xf>
    <xf numFmtId="0" fontId="18" fillId="0" borderId="14" xfId="14" applyBorder="1" applyAlignment="1">
      <alignment horizontal="center"/>
    </xf>
    <xf numFmtId="0" fontId="18" fillId="0" borderId="7" xfId="14" applyBorder="1" applyAlignment="1">
      <alignment horizontal="center"/>
    </xf>
    <xf numFmtId="0" fontId="18" fillId="0" borderId="4" xfId="14" applyBorder="1" applyAlignment="1">
      <alignment horizontal="center"/>
    </xf>
    <xf numFmtId="0" fontId="18" fillId="0" borderId="8" xfId="14" applyBorder="1" applyAlignment="1">
      <alignment horizontal="center"/>
    </xf>
  </cellXfs>
  <cellStyles count="147">
    <cellStyle name="20% - Accent1 2" xfId="36" xr:uid="{00000000-0005-0000-0000-000000000000}"/>
    <cellStyle name="20% - Accent1 3" xfId="37" xr:uid="{00000000-0005-0000-0000-000001000000}"/>
    <cellStyle name="20% - Accent2 2" xfId="38" xr:uid="{00000000-0005-0000-0000-000002000000}"/>
    <cellStyle name="20% - Accent2 3" xfId="39" xr:uid="{00000000-0005-0000-0000-000003000000}"/>
    <cellStyle name="20% - Accent3 2" xfId="40" xr:uid="{00000000-0005-0000-0000-000004000000}"/>
    <cellStyle name="20% - Accent3 3" xfId="41" xr:uid="{00000000-0005-0000-0000-000005000000}"/>
    <cellStyle name="20% - Accent4 2" xfId="42" xr:uid="{00000000-0005-0000-0000-000006000000}"/>
    <cellStyle name="20% - Accent4 3" xfId="43" xr:uid="{00000000-0005-0000-0000-000007000000}"/>
    <cellStyle name="20% - Accent5 2" xfId="44" xr:uid="{00000000-0005-0000-0000-000008000000}"/>
    <cellStyle name="20% - Accent5 3" xfId="45" xr:uid="{00000000-0005-0000-0000-000009000000}"/>
    <cellStyle name="20% - Accent6 2" xfId="46" xr:uid="{00000000-0005-0000-0000-00000A000000}"/>
    <cellStyle name="20% - Accent6 3" xfId="47" xr:uid="{00000000-0005-0000-0000-00000B000000}"/>
    <cellStyle name="40% - Accent1 2" xfId="48" xr:uid="{00000000-0005-0000-0000-00000C000000}"/>
    <cellStyle name="40% - Accent1 3" xfId="49" xr:uid="{00000000-0005-0000-0000-00000D000000}"/>
    <cellStyle name="40% - Accent2 2" xfId="50" xr:uid="{00000000-0005-0000-0000-00000E000000}"/>
    <cellStyle name="40% - Accent2 3" xfId="51" xr:uid="{00000000-0005-0000-0000-00000F000000}"/>
    <cellStyle name="40% - Accent3 2" xfId="52" xr:uid="{00000000-0005-0000-0000-000010000000}"/>
    <cellStyle name="40% - Accent3 3" xfId="53" xr:uid="{00000000-0005-0000-0000-000011000000}"/>
    <cellStyle name="40% - Accent4 2" xfId="54" xr:uid="{00000000-0005-0000-0000-000012000000}"/>
    <cellStyle name="40% - Accent4 3" xfId="55" xr:uid="{00000000-0005-0000-0000-000013000000}"/>
    <cellStyle name="40% - Accent5 2" xfId="56" xr:uid="{00000000-0005-0000-0000-000014000000}"/>
    <cellStyle name="40% - Accent5 3" xfId="57" xr:uid="{00000000-0005-0000-0000-000015000000}"/>
    <cellStyle name="40% - Accent6 2" xfId="58" xr:uid="{00000000-0005-0000-0000-000016000000}"/>
    <cellStyle name="40% - Accent6 3" xfId="59" xr:uid="{00000000-0005-0000-0000-000017000000}"/>
    <cellStyle name="60% - Accent1 2" xfId="60" xr:uid="{00000000-0005-0000-0000-000018000000}"/>
    <cellStyle name="60% - Accent1 3" xfId="61" xr:uid="{00000000-0005-0000-0000-000019000000}"/>
    <cellStyle name="60% - Accent2 2" xfId="62" xr:uid="{00000000-0005-0000-0000-00001A000000}"/>
    <cellStyle name="60% - Accent2 3" xfId="63" xr:uid="{00000000-0005-0000-0000-00001B000000}"/>
    <cellStyle name="60% - Accent3 2" xfId="64" xr:uid="{00000000-0005-0000-0000-00001C000000}"/>
    <cellStyle name="60% - Accent3 3" xfId="65" xr:uid="{00000000-0005-0000-0000-00001D000000}"/>
    <cellStyle name="60% - Accent4 2" xfId="66" xr:uid="{00000000-0005-0000-0000-00001E000000}"/>
    <cellStyle name="60% - Accent4 3" xfId="67" xr:uid="{00000000-0005-0000-0000-00001F000000}"/>
    <cellStyle name="60% - Accent5 2" xfId="68" xr:uid="{00000000-0005-0000-0000-000020000000}"/>
    <cellStyle name="60% - Accent5 3" xfId="69" xr:uid="{00000000-0005-0000-0000-000021000000}"/>
    <cellStyle name="60% - Accent6 2" xfId="70" xr:uid="{00000000-0005-0000-0000-000022000000}"/>
    <cellStyle name="60% - Accent6 3" xfId="71" xr:uid="{00000000-0005-0000-0000-000023000000}"/>
    <cellStyle name="Accent1 2" xfId="72" xr:uid="{00000000-0005-0000-0000-000024000000}"/>
    <cellStyle name="Accent1 3" xfId="73" xr:uid="{00000000-0005-0000-0000-000025000000}"/>
    <cellStyle name="Accent2 2" xfId="74" xr:uid="{00000000-0005-0000-0000-000026000000}"/>
    <cellStyle name="Accent2 3" xfId="75" xr:uid="{00000000-0005-0000-0000-000027000000}"/>
    <cellStyle name="Accent3 2" xfId="76" xr:uid="{00000000-0005-0000-0000-000028000000}"/>
    <cellStyle name="Accent3 3" xfId="77" xr:uid="{00000000-0005-0000-0000-000029000000}"/>
    <cellStyle name="Accent4 2" xfId="78" xr:uid="{00000000-0005-0000-0000-00002A000000}"/>
    <cellStyle name="Accent4 3" xfId="79" xr:uid="{00000000-0005-0000-0000-00002B000000}"/>
    <cellStyle name="Accent5 2" xfId="80" xr:uid="{00000000-0005-0000-0000-00002C000000}"/>
    <cellStyle name="Accent5 3" xfId="81" xr:uid="{00000000-0005-0000-0000-00002D000000}"/>
    <cellStyle name="Accent6 2" xfId="82" xr:uid="{00000000-0005-0000-0000-00002E000000}"/>
    <cellStyle name="Accent6 3" xfId="83" xr:uid="{00000000-0005-0000-0000-00002F000000}"/>
    <cellStyle name="Bad 2" xfId="84" xr:uid="{00000000-0005-0000-0000-000030000000}"/>
    <cellStyle name="Bad 3" xfId="85" xr:uid="{00000000-0005-0000-0000-000031000000}"/>
    <cellStyle name="Calculation 2" xfId="86" xr:uid="{00000000-0005-0000-0000-000032000000}"/>
    <cellStyle name="Calculation 3" xfId="87" xr:uid="{00000000-0005-0000-0000-000033000000}"/>
    <cellStyle name="Check Cell 2" xfId="88" xr:uid="{00000000-0005-0000-0000-000034000000}"/>
    <cellStyle name="Check Cell 3" xfId="89" xr:uid="{00000000-0005-0000-0000-000035000000}"/>
    <cellStyle name="Comma" xfId="1" builtinId="3"/>
    <cellStyle name="Comma 2" xfId="2" xr:uid="{00000000-0005-0000-0000-000037000000}"/>
    <cellStyle name="Comma 2 2" xfId="3" xr:uid="{00000000-0005-0000-0000-000038000000}"/>
    <cellStyle name="Comma 3" xfId="4" xr:uid="{00000000-0005-0000-0000-000039000000}"/>
    <cellStyle name="Comma 3 2" xfId="90" xr:uid="{00000000-0005-0000-0000-00003A000000}"/>
    <cellStyle name="Comma 4" xfId="5" xr:uid="{00000000-0005-0000-0000-00003B000000}"/>
    <cellStyle name="Comma 4 2" xfId="91" xr:uid="{00000000-0005-0000-0000-00003C000000}"/>
    <cellStyle name="Comma 5" xfId="92" xr:uid="{00000000-0005-0000-0000-00003D000000}"/>
    <cellStyle name="Comma 5 2" xfId="93" xr:uid="{00000000-0005-0000-0000-00003E000000}"/>
    <cellStyle name="Comma 5 3" xfId="94" xr:uid="{00000000-0005-0000-0000-00003F000000}"/>
    <cellStyle name="Comma 6" xfId="95" xr:uid="{00000000-0005-0000-0000-000040000000}"/>
    <cellStyle name="Comma0" xfId="6" xr:uid="{00000000-0005-0000-0000-000041000000}"/>
    <cellStyle name="Comma0 2" xfId="96" xr:uid="{00000000-0005-0000-0000-000042000000}"/>
    <cellStyle name="Currency 2" xfId="97" xr:uid="{00000000-0005-0000-0000-000043000000}"/>
    <cellStyle name="Currency 3" xfId="98" xr:uid="{00000000-0005-0000-0000-000044000000}"/>
    <cellStyle name="Currency0" xfId="7" xr:uid="{00000000-0005-0000-0000-000045000000}"/>
    <cellStyle name="Date" xfId="8" xr:uid="{00000000-0005-0000-0000-000046000000}"/>
    <cellStyle name="Explanatory Text 2" xfId="99" xr:uid="{00000000-0005-0000-0000-000047000000}"/>
    <cellStyle name="Explanatory Text 3" xfId="100" xr:uid="{00000000-0005-0000-0000-000048000000}"/>
    <cellStyle name="Fixed" xfId="9" xr:uid="{00000000-0005-0000-0000-000049000000}"/>
    <cellStyle name="Good 2" xfId="101" xr:uid="{00000000-0005-0000-0000-00004A000000}"/>
    <cellStyle name="Good 3" xfId="102" xr:uid="{00000000-0005-0000-0000-00004B000000}"/>
    <cellStyle name="Heading 1" xfId="10" builtinId="16" customBuiltin="1"/>
    <cellStyle name="Heading 1 2" xfId="103" xr:uid="{00000000-0005-0000-0000-00004D000000}"/>
    <cellStyle name="Heading 1 3" xfId="104" xr:uid="{00000000-0005-0000-0000-00004E000000}"/>
    <cellStyle name="Heading 2" xfId="11" builtinId="17" customBuiltin="1"/>
    <cellStyle name="Heading 2 2" xfId="105" xr:uid="{00000000-0005-0000-0000-000050000000}"/>
    <cellStyle name="Heading 2 3" xfId="106" xr:uid="{00000000-0005-0000-0000-000051000000}"/>
    <cellStyle name="Heading 3 2" xfId="107" xr:uid="{00000000-0005-0000-0000-000052000000}"/>
    <cellStyle name="Heading 3 3" xfId="108" xr:uid="{00000000-0005-0000-0000-000053000000}"/>
    <cellStyle name="Heading 4 2" xfId="109" xr:uid="{00000000-0005-0000-0000-000054000000}"/>
    <cellStyle name="Heading 4 3" xfId="110" xr:uid="{00000000-0005-0000-0000-000055000000}"/>
    <cellStyle name="Input 2" xfId="111" xr:uid="{00000000-0005-0000-0000-000056000000}"/>
    <cellStyle name="Input 3" xfId="112" xr:uid="{00000000-0005-0000-0000-000057000000}"/>
    <cellStyle name="Linked Cell 2" xfId="113" xr:uid="{00000000-0005-0000-0000-000058000000}"/>
    <cellStyle name="Linked Cell 3" xfId="114" xr:uid="{00000000-0005-0000-0000-000059000000}"/>
    <cellStyle name="Neutral 2" xfId="115" xr:uid="{00000000-0005-0000-0000-00005A000000}"/>
    <cellStyle name="Neutral 3" xfId="116" xr:uid="{00000000-0005-0000-0000-00005B000000}"/>
    <cellStyle name="Normal" xfId="0" builtinId="0"/>
    <cellStyle name="Normal 10" xfId="146" xr:uid="{6D780F36-4825-4285-9878-CA9F43CF2D2F}"/>
    <cellStyle name="Normal 2" xfId="12" xr:uid="{00000000-0005-0000-0000-00005D000000}"/>
    <cellStyle name="Normal 2 2" xfId="13" xr:uid="{00000000-0005-0000-0000-00005E000000}"/>
    <cellStyle name="Normal 2 2 2" xfId="35" xr:uid="{00000000-0005-0000-0000-00005F000000}"/>
    <cellStyle name="Normal 2 2 2 2" xfId="117" xr:uid="{00000000-0005-0000-0000-000060000000}"/>
    <cellStyle name="Normal 2 2 3" xfId="118" xr:uid="{00000000-0005-0000-0000-000061000000}"/>
    <cellStyle name="Normal 2 3" xfId="33" xr:uid="{00000000-0005-0000-0000-000062000000}"/>
    <cellStyle name="Normal 2_Chum Escapement Estimates for Nass Area _7 Nov 2010" xfId="14" xr:uid="{00000000-0005-0000-0000-000063000000}"/>
    <cellStyle name="Normal 3" xfId="15" xr:uid="{00000000-0005-0000-0000-000064000000}"/>
    <cellStyle name="Normal 3 2" xfId="16" xr:uid="{00000000-0005-0000-0000-000065000000}"/>
    <cellStyle name="Normal 3 3" xfId="119" xr:uid="{00000000-0005-0000-0000-000066000000}"/>
    <cellStyle name="Normal 3_Chum Escapement Estimates for Nass Area _7 Nov 2010" xfId="17" xr:uid="{00000000-0005-0000-0000-000067000000}"/>
    <cellStyle name="Normal 4" xfId="18" xr:uid="{00000000-0005-0000-0000-000068000000}"/>
    <cellStyle name="Normal 4 2" xfId="120" xr:uid="{00000000-0005-0000-0000-000069000000}"/>
    <cellStyle name="Normal 5" xfId="19" xr:uid="{00000000-0005-0000-0000-00006A000000}"/>
    <cellStyle name="Normal 6" xfId="20" xr:uid="{00000000-0005-0000-0000-00006B000000}"/>
    <cellStyle name="Normal 7" xfId="121" xr:uid="{00000000-0005-0000-0000-00006C000000}"/>
    <cellStyle name="Normal 8" xfId="31" xr:uid="{00000000-0005-0000-0000-00006D000000}"/>
    <cellStyle name="Normal 8 2" xfId="122" xr:uid="{00000000-0005-0000-0000-00006E000000}"/>
    <cellStyle name="Normal 9" xfId="143" xr:uid="{00000000-0005-0000-0000-00006F000000}"/>
    <cellStyle name="Normal 9 2" xfId="145" xr:uid="{00000000-0005-0000-0000-000070000000}"/>
    <cellStyle name="Normal_Nass_Management_tables09_19May10_updated" xfId="30" xr:uid="{00000000-0005-0000-0000-000071000000}"/>
    <cellStyle name="Normal_Tables" xfId="32" xr:uid="{00000000-0005-0000-0000-000072000000}"/>
    <cellStyle name="Note 2" xfId="123" xr:uid="{00000000-0005-0000-0000-000073000000}"/>
    <cellStyle name="Note 3" xfId="124" xr:uid="{00000000-0005-0000-0000-000074000000}"/>
    <cellStyle name="Output 2" xfId="125" xr:uid="{00000000-0005-0000-0000-000075000000}"/>
    <cellStyle name="Output 3" xfId="126" xr:uid="{00000000-0005-0000-0000-000076000000}"/>
    <cellStyle name="Percent" xfId="21" builtinId="5"/>
    <cellStyle name="Percent 10" xfId="144" xr:uid="{00000000-0005-0000-0000-000078000000}"/>
    <cellStyle name="Percent 2" xfId="22" xr:uid="{00000000-0005-0000-0000-000079000000}"/>
    <cellStyle name="Percent 2 2" xfId="23" xr:uid="{00000000-0005-0000-0000-00007A000000}"/>
    <cellStyle name="Percent 2 2 2" xfId="127" xr:uid="{00000000-0005-0000-0000-00007B000000}"/>
    <cellStyle name="Percent 2 3" xfId="24" xr:uid="{00000000-0005-0000-0000-00007C000000}"/>
    <cellStyle name="Percent 3" xfId="25" xr:uid="{00000000-0005-0000-0000-00007D000000}"/>
    <cellStyle name="Percent 3 2" xfId="26" xr:uid="{00000000-0005-0000-0000-00007E000000}"/>
    <cellStyle name="Percent 3 2 2" xfId="128" xr:uid="{00000000-0005-0000-0000-00007F000000}"/>
    <cellStyle name="Percent 3 3" xfId="129" xr:uid="{00000000-0005-0000-0000-000080000000}"/>
    <cellStyle name="Percent 4" xfId="27" xr:uid="{00000000-0005-0000-0000-000081000000}"/>
    <cellStyle name="Percent 4 2" xfId="34" xr:uid="{00000000-0005-0000-0000-000082000000}"/>
    <cellStyle name="Percent 5" xfId="28" xr:uid="{00000000-0005-0000-0000-000083000000}"/>
    <cellStyle name="Percent 5 2" xfId="130" xr:uid="{00000000-0005-0000-0000-000084000000}"/>
    <cellStyle name="Percent 5 3" xfId="131" xr:uid="{00000000-0005-0000-0000-000085000000}"/>
    <cellStyle name="Percent 6" xfId="132" xr:uid="{00000000-0005-0000-0000-000086000000}"/>
    <cellStyle name="Percent 7" xfId="133" xr:uid="{00000000-0005-0000-0000-000087000000}"/>
    <cellStyle name="Percent 7 2" xfId="134" xr:uid="{00000000-0005-0000-0000-000088000000}"/>
    <cellStyle name="Percent 7 3" xfId="135" xr:uid="{00000000-0005-0000-0000-000089000000}"/>
    <cellStyle name="Percent 8" xfId="136" xr:uid="{00000000-0005-0000-0000-00008A000000}"/>
    <cellStyle name="Percent 9" xfId="137" xr:uid="{00000000-0005-0000-0000-00008B000000}"/>
    <cellStyle name="Title 2" xfId="138" xr:uid="{00000000-0005-0000-0000-00008C000000}"/>
    <cellStyle name="Total" xfId="29" builtinId="25" customBuiltin="1"/>
    <cellStyle name="Total 2" xfId="139" xr:uid="{00000000-0005-0000-0000-00008E000000}"/>
    <cellStyle name="Total 3" xfId="140" xr:uid="{00000000-0005-0000-0000-00008F000000}"/>
    <cellStyle name="Warning Text 2" xfId="141" xr:uid="{00000000-0005-0000-0000-000090000000}"/>
    <cellStyle name="Warning Text 3" xfId="142" xr:uid="{00000000-0005-0000-0000-000091000000}"/>
  </cellStyles>
  <dxfs count="0"/>
  <tableStyles count="0" defaultTableStyle="TableStyleMedium9" defaultPivotStyle="PivotStyleLight16"/>
  <colors>
    <mruColors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702167023404"/>
          <c:y val="0.10424710424710426"/>
          <c:w val="0.76573714595548992"/>
          <c:h val="0.55313665430518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movingAvg"/>
            <c:period val="5"/>
            <c:dispRSqr val="0"/>
            <c:dispEq val="0"/>
          </c:trendline>
          <c:cat>
            <c:numRef>
              <c:f>'Stock Charts'!$A$10:$A$52</c:f>
              <c:numCache>
                <c:formatCode>General</c:formatCode>
                <c:ptCount val="37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  <c:pt idx="32">
                  <c:v>2020</c:v>
                </c:pt>
                <c:pt idx="33">
                  <c:v>2021</c:v>
                </c:pt>
                <c:pt idx="34">
                  <c:v>2022</c:v>
                </c:pt>
                <c:pt idx="35">
                  <c:v>2023</c:v>
                </c:pt>
                <c:pt idx="36">
                  <c:v>2024</c:v>
                </c:pt>
              </c:numCache>
            </c:numRef>
          </c:cat>
          <c:val>
            <c:numRef>
              <c:f>'Stock Charts'!$B$10:$B$52</c:f>
              <c:numCache>
                <c:formatCode>#,##0</c:formatCode>
                <c:ptCount val="37"/>
                <c:pt idx="0">
                  <c:v>5311</c:v>
                </c:pt>
                <c:pt idx="1">
                  <c:v>9200.0000000000036</c:v>
                </c:pt>
                <c:pt idx="2">
                  <c:v>8328.9999999999964</c:v>
                </c:pt>
                <c:pt idx="3">
                  <c:v>4868</c:v>
                </c:pt>
                <c:pt idx="4">
                  <c:v>19481.666666666664</c:v>
                </c:pt>
                <c:pt idx="5">
                  <c:v>21861.666666666664</c:v>
                </c:pt>
                <c:pt idx="6">
                  <c:v>20108.194033989621</c:v>
                </c:pt>
                <c:pt idx="7">
                  <c:v>13992.371508933171</c:v>
                </c:pt>
                <c:pt idx="8">
                  <c:v>20701.536676834505</c:v>
                </c:pt>
                <c:pt idx="9">
                  <c:v>17737.877503493241</c:v>
                </c:pt>
                <c:pt idx="10">
                  <c:v>23318.038453347974</c:v>
                </c:pt>
                <c:pt idx="11">
                  <c:v>17931.33978036388</c:v>
                </c:pt>
                <c:pt idx="12">
                  <c:v>15124.46730272298</c:v>
                </c:pt>
                <c:pt idx="13">
                  <c:v>18042.008815929265</c:v>
                </c:pt>
                <c:pt idx="14">
                  <c:v>14947.548609364319</c:v>
                </c:pt>
                <c:pt idx="15">
                  <c:v>17523.020495220549</c:v>
                </c:pt>
                <c:pt idx="16">
                  <c:v>16853.215791106923</c:v>
                </c:pt>
                <c:pt idx="17">
                  <c:v>12795.184682830806</c:v>
                </c:pt>
                <c:pt idx="18">
                  <c:v>17247.970657971982</c:v>
                </c:pt>
                <c:pt idx="19">
                  <c:v>15963.047999999999</c:v>
                </c:pt>
                <c:pt idx="20">
                  <c:v>8418.8240000000005</c:v>
                </c:pt>
                <c:pt idx="21">
                  <c:v>10795.472000000002</c:v>
                </c:pt>
                <c:pt idx="22">
                  <c:v>7455.119999999999</c:v>
                </c:pt>
                <c:pt idx="23">
                  <c:v>9078.232</c:v>
                </c:pt>
                <c:pt idx="24">
                  <c:v>7195.1760000000013</c:v>
                </c:pt>
                <c:pt idx="25">
                  <c:v>7562.8720000000012</c:v>
                </c:pt>
                <c:pt idx="26">
                  <c:v>11330.648000000003</c:v>
                </c:pt>
                <c:pt idx="27">
                  <c:v>14538.500148276751</c:v>
                </c:pt>
                <c:pt idx="28">
                  <c:v>9176.9840000000004</c:v>
                </c:pt>
                <c:pt idx="29">
                  <c:v>6776.1600000000008</c:v>
                </c:pt>
                <c:pt idx="30">
                  <c:v>7654.2445427851453</c:v>
                </c:pt>
                <c:pt idx="31">
                  <c:v>9339.4916165825653</c:v>
                </c:pt>
                <c:pt idx="32">
                  <c:v>7306.8699392237704</c:v>
                </c:pt>
                <c:pt idx="33">
                  <c:v>7590.2076811307306</c:v>
                </c:pt>
                <c:pt idx="34">
                  <c:v>3481.3288195658752</c:v>
                </c:pt>
                <c:pt idx="35">
                  <c:v>3983.1963932281305</c:v>
                </c:pt>
                <c:pt idx="36">
                  <c:v>13322.851358729567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2-4C8D-9732-056025E2E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895680"/>
        <c:axId val="493897600"/>
      </c:lineChart>
      <c:catAx>
        <c:axId val="493895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Return Year</a:t>
                </a:r>
              </a:p>
            </c:rich>
          </c:tx>
          <c:layout>
            <c:manualLayout>
              <c:xMode val="edge"/>
              <c:yMode val="edge"/>
              <c:x val="0.52425322332716351"/>
              <c:y val="0.849421016048884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8976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93897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Catch</a:t>
                </a:r>
              </a:p>
            </c:rich>
          </c:tx>
          <c:layout>
            <c:manualLayout>
              <c:xMode val="edge"/>
              <c:yMode val="edge"/>
              <c:x val="3.1893632817810179E-2"/>
              <c:y val="0.305019244135984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895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ysClr val="windowText" lastClr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2075920346374"/>
          <c:y val="9.9630996309963332E-2"/>
          <c:w val="0.7495062311690126"/>
          <c:h val="0.6243378064554924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movingAvg"/>
            <c:period val="5"/>
            <c:dispRSqr val="0"/>
            <c:dispEq val="0"/>
          </c:trendline>
          <c:cat>
            <c:numRef>
              <c:f>'Stock Charts'!$A$10:$A$52</c:f>
              <c:numCache>
                <c:formatCode>General</c:formatCode>
                <c:ptCount val="37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  <c:pt idx="32">
                  <c:v>2020</c:v>
                </c:pt>
                <c:pt idx="33">
                  <c:v>2021</c:v>
                </c:pt>
                <c:pt idx="34">
                  <c:v>2022</c:v>
                </c:pt>
                <c:pt idx="35">
                  <c:v>2023</c:v>
                </c:pt>
                <c:pt idx="36">
                  <c:v>2024</c:v>
                </c:pt>
              </c:numCache>
            </c:numRef>
          </c:cat>
          <c:val>
            <c:numRef>
              <c:f>'Stock Charts'!$C$10:$C$52</c:f>
              <c:numCache>
                <c:formatCode>#,##0</c:formatCode>
                <c:ptCount val="37"/>
                <c:pt idx="0">
                  <c:v>16848.291953600288</c:v>
                </c:pt>
                <c:pt idx="1">
                  <c:v>29201.173442548588</c:v>
                </c:pt>
                <c:pt idx="2">
                  <c:v>26511.46014449577</c:v>
                </c:pt>
                <c:pt idx="3">
                  <c:v>7925.6832334418996</c:v>
                </c:pt>
                <c:pt idx="4">
                  <c:v>17715.5</c:v>
                </c:pt>
                <c:pt idx="5">
                  <c:v>25852.758236354697</c:v>
                </c:pt>
                <c:pt idx="6">
                  <c:v>24871.582101968863</c:v>
                </c:pt>
                <c:pt idx="7">
                  <c:v>8817.1145267995089</c:v>
                </c:pt>
                <c:pt idx="8">
                  <c:v>22949.610030503507</c:v>
                </c:pt>
                <c:pt idx="9">
                  <c:v>20337.294956853053</c:v>
                </c:pt>
                <c:pt idx="10">
                  <c:v>24675.115360043914</c:v>
                </c:pt>
                <c:pt idx="11">
                  <c:v>12526.019341091624</c:v>
                </c:pt>
                <c:pt idx="12">
                  <c:v>19348.444090153665</c:v>
                </c:pt>
                <c:pt idx="13">
                  <c:v>32256.309451904206</c:v>
                </c:pt>
                <c:pt idx="14">
                  <c:v>14804.483552750156</c:v>
                </c:pt>
                <c:pt idx="15">
                  <c:v>28273.812479292796</c:v>
                </c:pt>
                <c:pt idx="16">
                  <c:v>16875.384164001429</c:v>
                </c:pt>
                <c:pt idx="17">
                  <c:v>15571.282766977862</c:v>
                </c:pt>
                <c:pt idx="18">
                  <c:v>28061.216557198761</c:v>
                </c:pt>
                <c:pt idx="19">
                  <c:v>24964.185147075146</c:v>
                </c:pt>
                <c:pt idx="20">
                  <c:v>22137.695494596934</c:v>
                </c:pt>
                <c:pt idx="21">
                  <c:v>29576.322060178267</c:v>
                </c:pt>
                <c:pt idx="22">
                  <c:v>20729.138099143467</c:v>
                </c:pt>
                <c:pt idx="23">
                  <c:v>10825.899587188611</c:v>
                </c:pt>
                <c:pt idx="24">
                  <c:v>9797.4909765433931</c:v>
                </c:pt>
                <c:pt idx="25">
                  <c:v>9034.2047812313122</c:v>
                </c:pt>
                <c:pt idx="26">
                  <c:v>12979.253053862261</c:v>
                </c:pt>
                <c:pt idx="27">
                  <c:v>20594.936073475761</c:v>
                </c:pt>
                <c:pt idx="28">
                  <c:v>10191.660545797615</c:v>
                </c:pt>
                <c:pt idx="29">
                  <c:v>4983.7980935522091</c:v>
                </c:pt>
                <c:pt idx="30">
                  <c:v>16318.515221946902</c:v>
                </c:pt>
                <c:pt idx="31">
                  <c:v>11925.746643957371</c:v>
                </c:pt>
                <c:pt idx="32">
                  <c:v>13997.302407328703</c:v>
                </c:pt>
                <c:pt idx="33">
                  <c:v>12792.383818087759</c:v>
                </c:pt>
                <c:pt idx="34">
                  <c:v>16089.502328357466</c:v>
                </c:pt>
                <c:pt idx="35">
                  <c:v>12798.474899380981</c:v>
                </c:pt>
                <c:pt idx="36">
                  <c:v>17262.400781337699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F-4F96-A620-4915F0A4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910272"/>
        <c:axId val="493937024"/>
      </c:lineChart>
      <c:catAx>
        <c:axId val="49391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Return Year</a:t>
                </a:r>
              </a:p>
            </c:rich>
          </c:tx>
          <c:layout>
            <c:manualLayout>
              <c:xMode val="edge"/>
              <c:yMode val="edge"/>
              <c:x val="0.50958484356122158"/>
              <c:y val="0.85608862437345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49393702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9393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Escapement</a:t>
                </a:r>
              </a:p>
            </c:rich>
          </c:tx>
          <c:layout>
            <c:manualLayout>
              <c:xMode val="edge"/>
              <c:yMode val="edge"/>
              <c:x val="3.1725201016539605E-2"/>
              <c:y val="0.2583028292032060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493910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lang="en-US" sz="1025" b="0" i="0" u="none" strike="noStrike" kern="1200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55813903796261"/>
          <c:y val="9.111401115197533E-2"/>
          <c:w val="0.79298173535012517"/>
          <c:h val="0.6276742990469416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movingAvg"/>
            <c:period val="5"/>
            <c:dispRSqr val="0"/>
            <c:dispEq val="0"/>
          </c:trendline>
          <c:cat>
            <c:numRef>
              <c:f>'Stock Charts'!$A$16:$A$52</c:f>
              <c:numCache>
                <c:formatCode>General</c:formatCode>
                <c:ptCount val="37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  <c:pt idx="32">
                  <c:v>2020</c:v>
                </c:pt>
                <c:pt idx="33">
                  <c:v>2021</c:v>
                </c:pt>
                <c:pt idx="34">
                  <c:v>2022</c:v>
                </c:pt>
                <c:pt idx="35">
                  <c:v>2023</c:v>
                </c:pt>
                <c:pt idx="36">
                  <c:v>2024</c:v>
                </c:pt>
              </c:numCache>
            </c:numRef>
          </c:cat>
          <c:val>
            <c:numRef>
              <c:f>'Stock Charts'!$E$16:$E$52</c:f>
              <c:numCache>
                <c:formatCode>0.00</c:formatCode>
                <c:ptCount val="37"/>
                <c:pt idx="0">
                  <c:v>0.23967372292945061</c:v>
                </c:pt>
                <c:pt idx="1">
                  <c:v>0.23957601227379113</c:v>
                </c:pt>
                <c:pt idx="2">
                  <c:v>0.23906113654804426</c:v>
                </c:pt>
                <c:pt idx="3">
                  <c:v>0.38050027589203927</c:v>
                </c:pt>
                <c:pt idx="4">
                  <c:v>0.5237406074835449</c:v>
                </c:pt>
                <c:pt idx="5">
                  <c:v>0.45817730615217672</c:v>
                </c:pt>
                <c:pt idx="6">
                  <c:v>0.44704966901590232</c:v>
                </c:pt>
                <c:pt idx="7">
                  <c:v>0.61344527829400131</c:v>
                </c:pt>
                <c:pt idx="8">
                  <c:v>0.47424954986015194</c:v>
                </c:pt>
                <c:pt idx="9">
                  <c:v>0.46586466606202509</c:v>
                </c:pt>
                <c:pt idx="10">
                  <c:v>0.48586176570128564</c:v>
                </c:pt>
                <c:pt idx="11">
                  <c:v>0.58873586868968741</c:v>
                </c:pt>
                <c:pt idx="12">
                  <c:v>0.43873484111493538</c:v>
                </c:pt>
                <c:pt idx="13">
                  <c:v>0.35870004082159146</c:v>
                </c:pt>
                <c:pt idx="14">
                  <c:v>0.50240429050080715</c:v>
                </c:pt>
                <c:pt idx="15">
                  <c:v>0.38262515892687132</c:v>
                </c:pt>
                <c:pt idx="16">
                  <c:v>0.49967137128543709</c:v>
                </c:pt>
                <c:pt idx="17">
                  <c:v>0.45106725768622663</c:v>
                </c:pt>
                <c:pt idx="18">
                  <c:v>0.38067270057311675</c:v>
                </c:pt>
                <c:pt idx="19">
                  <c:v>0.39003486853449298</c:v>
                </c:pt>
                <c:pt idx="20">
                  <c:v>0.27551645734680724</c:v>
                </c:pt>
                <c:pt idx="21">
                  <c:v>0.26740134421344397</c:v>
                </c:pt>
                <c:pt idx="22">
                  <c:v>0.26451361514556115</c:v>
                </c:pt>
                <c:pt idx="23">
                  <c:v>0.45609786893909238</c:v>
                </c:pt>
                <c:pt idx="24">
                  <c:v>0.42342829468335913</c:v>
                </c:pt>
                <c:pt idx="25">
                  <c:v>0.45567494202065878</c:v>
                </c:pt>
                <c:pt idx="26">
                  <c:v>0.46609190119265553</c:v>
                </c:pt>
                <c:pt idx="27">
                  <c:v>0.41380809029079213</c:v>
                </c:pt>
                <c:pt idx="28">
                  <c:v>0.47380620663985062</c:v>
                </c:pt>
                <c:pt idx="29">
                  <c:v>0.5762061349279175</c:v>
                </c:pt>
                <c:pt idx="30">
                  <c:v>0.31928925238077194</c:v>
                </c:pt>
                <c:pt idx="31">
                  <c:v>0.43919054666380353</c:v>
                </c:pt>
                <c:pt idx="32">
                  <c:v>0.34297835280168476</c:v>
                </c:pt>
                <c:pt idx="33">
                  <c:v>0.3723867831733641</c:v>
                </c:pt>
                <c:pt idx="34">
                  <c:v>0.17788354481486998</c:v>
                </c:pt>
                <c:pt idx="35">
                  <c:v>0.2373539752850711</c:v>
                </c:pt>
                <c:pt idx="36">
                  <c:v>0.4355972380975201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F-4314-9759-C3374984D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340544"/>
        <c:axId val="491342464"/>
      </c:lineChart>
      <c:catAx>
        <c:axId val="49134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Return Year</a:t>
                </a:r>
              </a:p>
            </c:rich>
          </c:tx>
          <c:layout>
            <c:manualLayout>
              <c:xMode val="edge"/>
              <c:yMode val="edge"/>
              <c:x val="0.47823229927584393"/>
              <c:y val="0.867270251012437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3424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9134246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Exploitation Rate</a:t>
                </a:r>
              </a:p>
            </c:rich>
          </c:tx>
          <c:layout>
            <c:manualLayout>
              <c:xMode val="edge"/>
              <c:yMode val="edge"/>
              <c:x val="3.2150017392404272E-2"/>
              <c:y val="0.199100937125127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34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850894632206796"/>
          <c:y val="8.9900500747870357E-2"/>
          <c:w val="0.72365805168986252"/>
          <c:h val="0.6326331534109386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movingAvg"/>
            <c:period val="5"/>
            <c:dispRSqr val="0"/>
            <c:dispEq val="0"/>
          </c:trendline>
          <c:cat>
            <c:numRef>
              <c:f>'Stock Charts'!$A$10:$A$52</c:f>
              <c:numCache>
                <c:formatCode>General</c:formatCode>
                <c:ptCount val="37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  <c:pt idx="32">
                  <c:v>2020</c:v>
                </c:pt>
                <c:pt idx="33">
                  <c:v>2021</c:v>
                </c:pt>
                <c:pt idx="34">
                  <c:v>2022</c:v>
                </c:pt>
                <c:pt idx="35">
                  <c:v>2023</c:v>
                </c:pt>
                <c:pt idx="36">
                  <c:v>2024</c:v>
                </c:pt>
              </c:numCache>
            </c:numRef>
          </c:cat>
          <c:val>
            <c:numRef>
              <c:f>'Stock Charts'!$D$10:$D$52</c:f>
              <c:numCache>
                <c:formatCode>#,##0</c:formatCode>
                <c:ptCount val="37"/>
                <c:pt idx="0">
                  <c:v>22159.291953600288</c:v>
                </c:pt>
                <c:pt idx="1">
                  <c:v>38401.173442548592</c:v>
                </c:pt>
                <c:pt idx="2">
                  <c:v>34840.460144495766</c:v>
                </c:pt>
                <c:pt idx="3">
                  <c:v>12793.6832334419</c:v>
                </c:pt>
                <c:pt idx="4">
                  <c:v>37197.166666666664</c:v>
                </c:pt>
                <c:pt idx="5">
                  <c:v>47714.424903021361</c:v>
                </c:pt>
                <c:pt idx="6">
                  <c:v>44979.776135958484</c:v>
                </c:pt>
                <c:pt idx="7">
                  <c:v>22809.48603573268</c:v>
                </c:pt>
                <c:pt idx="8">
                  <c:v>43651.146707338012</c:v>
                </c:pt>
                <c:pt idx="9">
                  <c:v>38075.172460346294</c:v>
                </c:pt>
                <c:pt idx="10">
                  <c:v>47993.153813391888</c:v>
                </c:pt>
                <c:pt idx="11">
                  <c:v>30457.359121455505</c:v>
                </c:pt>
                <c:pt idx="12">
                  <c:v>34472.911392876646</c:v>
                </c:pt>
                <c:pt idx="13">
                  <c:v>50298.318267833471</c:v>
                </c:pt>
                <c:pt idx="14">
                  <c:v>29752.032162114476</c:v>
                </c:pt>
                <c:pt idx="15">
                  <c:v>45796.832974513345</c:v>
                </c:pt>
                <c:pt idx="16">
                  <c:v>33728.599955108351</c:v>
                </c:pt>
                <c:pt idx="17">
                  <c:v>28366.467449808668</c:v>
                </c:pt>
                <c:pt idx="18">
                  <c:v>45309.187215170743</c:v>
                </c:pt>
                <c:pt idx="19">
                  <c:v>40927.233147075145</c:v>
                </c:pt>
                <c:pt idx="20">
                  <c:v>30556.519494596934</c:v>
                </c:pt>
                <c:pt idx="21">
                  <c:v>40371.794060178268</c:v>
                </c:pt>
                <c:pt idx="22">
                  <c:v>28184.258099143466</c:v>
                </c:pt>
                <c:pt idx="23">
                  <c:v>19904.131587188611</c:v>
                </c:pt>
                <c:pt idx="24">
                  <c:v>16992.666976543394</c:v>
                </c:pt>
                <c:pt idx="25">
                  <c:v>16597.076781231313</c:v>
                </c:pt>
                <c:pt idx="26">
                  <c:v>24309.901053862264</c:v>
                </c:pt>
                <c:pt idx="27">
                  <c:v>35133.436221752512</c:v>
                </c:pt>
                <c:pt idx="28">
                  <c:v>19368.644545797615</c:v>
                </c:pt>
                <c:pt idx="29">
                  <c:v>11759.95809355221</c:v>
                </c:pt>
                <c:pt idx="30">
                  <c:v>23972.759764732047</c:v>
                </c:pt>
                <c:pt idx="31">
                  <c:v>21265.238260539936</c:v>
                </c:pt>
                <c:pt idx="32">
                  <c:v>21304.172346552474</c:v>
                </c:pt>
                <c:pt idx="33">
                  <c:v>20382.591499218492</c:v>
                </c:pt>
                <c:pt idx="34">
                  <c:v>19570.831147923342</c:v>
                </c:pt>
                <c:pt idx="35">
                  <c:v>16781.671292609113</c:v>
                </c:pt>
                <c:pt idx="36">
                  <c:v>30585.252140067267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4B-4D9A-8D55-2A0779D25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379712"/>
        <c:axId val="491385984"/>
      </c:lineChart>
      <c:catAx>
        <c:axId val="49137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Return Year</a:t>
                </a:r>
              </a:p>
            </c:rich>
          </c:tx>
          <c:layout>
            <c:manualLayout>
              <c:xMode val="edge"/>
              <c:yMode val="edge"/>
              <c:x val="0.52286287919189378"/>
              <c:y val="0.869038155944792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3859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9138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Total Production (C+E)</a:t>
                </a:r>
              </a:p>
            </c:rich>
          </c:tx>
          <c:layout>
            <c:manualLayout>
              <c:xMode val="edge"/>
              <c:yMode val="edge"/>
              <c:x val="3.1809141387207092E-2"/>
              <c:y val="0.163152820183191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37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="1"/>
              <a:t>NASS CHINOOK</a:t>
            </a:r>
          </a:p>
        </c:rich>
      </c:tx>
      <c:layout>
        <c:manualLayout>
          <c:xMode val="edge"/>
          <c:yMode val="edge"/>
          <c:x val="0.38297979797979798"/>
          <c:y val="2.170963674250604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7791841955446525"/>
          <c:y val="9.4434640602946693E-2"/>
          <c:w val="0.79495464056250165"/>
          <c:h val="0.654859796202921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movingAvg"/>
            <c:period val="5"/>
            <c:dispRSqr val="0"/>
            <c:dispEq val="0"/>
          </c:trendline>
          <c:cat>
            <c:numRef>
              <c:f>'Stock Charts'!$G$16:$G$47</c:f>
              <c:numCache>
                <c:formatCode>General</c:formatCode>
                <c:ptCount val="32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  <c:pt idx="31">
                  <c:v>2019</c:v>
                </c:pt>
              </c:numCache>
            </c:numRef>
          </c:cat>
          <c:val>
            <c:numRef>
              <c:f>'Stock Charts'!$J$16:$J$47</c:f>
              <c:numCache>
                <c:formatCode>0.00</c:formatCode>
                <c:ptCount val="32"/>
                <c:pt idx="0">
                  <c:v>3.3185860933865796</c:v>
                </c:pt>
                <c:pt idx="1">
                  <c:v>1.6043269613100388</c:v>
                </c:pt>
                <c:pt idx="2">
                  <c:v>0.5888973717031174</c:v>
                </c:pt>
                <c:pt idx="3">
                  <c:v>5.7783081667291407</c:v>
                </c:pt>
                <c:pt idx="4">
                  <c:v>1.9370491166650237</c:v>
                </c:pt>
                <c:pt idx="5">
                  <c:v>2.2178314673069606</c:v>
                </c:pt>
                <c:pt idx="6">
                  <c:v>0.83440969820662658</c:v>
                </c:pt>
                <c:pt idx="7">
                  <c:v>3.2035073738996065</c:v>
                </c:pt>
                <c:pt idx="8">
                  <c:v>2.6234419641818008</c:v>
                </c:pt>
                <c:pt idx="9">
                  <c:v>1.3446820671121575</c:v>
                </c:pt>
                <c:pt idx="10">
                  <c:v>2.0690375988887251</c:v>
                </c:pt>
                <c:pt idx="11">
                  <c:v>1.8519832809335919</c:v>
                </c:pt>
                <c:pt idx="12">
                  <c:v>2.0080279333938038</c:v>
                </c:pt>
                <c:pt idx="13">
                  <c:v>0.99983861061652757</c:v>
                </c:pt>
                <c:pt idx="14">
                  <c:v>3.6091883196660133</c:v>
                </c:pt>
                <c:pt idx="15">
                  <c:v>0.75809560384584684</c:v>
                </c:pt>
                <c:pt idx="16">
                  <c:v>2.7340727538219944</c:v>
                </c:pt>
                <c:pt idx="17">
                  <c:v>1.5748871206137931</c:v>
                </c:pt>
                <c:pt idx="18">
                  <c:v>0.85371605477184498</c:v>
                </c:pt>
                <c:pt idx="19">
                  <c:v>0.82874826823264214</c:v>
                </c:pt>
                <c:pt idx="20">
                  <c:v>0.49551803197255534</c:v>
                </c:pt>
                <c:pt idx="21">
                  <c:v>0.69136965421802765</c:v>
                </c:pt>
                <c:pt idx="22">
                  <c:v>1.6686960262973365</c:v>
                </c:pt>
                <c:pt idx="23">
                  <c:v>2.5305932067512455</c:v>
                </c:pt>
                <c:pt idx="24">
                  <c:v>0.78778166380214887</c:v>
                </c:pt>
                <c:pt idx="25">
                  <c:v>2.1614040492301574</c:v>
                </c:pt>
                <c:pt idx="26">
                  <c:v>1.9773071104500395</c:v>
                </c:pt>
                <c:pt idx="27">
                  <c:v>0.86474681300103551</c:v>
                </c:pt>
                <c:pt idx="28">
                  <c:v>2.5344326717027332</c:v>
                </c:pt>
                <c:pt idx="29">
                  <c:v>3.4220775424737617</c:v>
                </c:pt>
                <c:pt idx="30">
                  <c:v>1.2882663900115319</c:v>
                </c:pt>
                <c:pt idx="31">
                  <c:v>1.6045427139718564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1-4DF0-B21A-A243AF8E7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460096"/>
        <c:axId val="491462016"/>
      </c:lineChart>
      <c:catAx>
        <c:axId val="49146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Return Year (Year of Spawning)</a:t>
                </a:r>
              </a:p>
            </c:rich>
          </c:tx>
          <c:layout>
            <c:manualLayout>
              <c:xMode val="edge"/>
              <c:yMode val="edge"/>
              <c:x val="0.32174341843633181"/>
              <c:y val="0.901070182221294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46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46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Return per Spawner</a:t>
                </a:r>
              </a:p>
            </c:rich>
          </c:tx>
          <c:layout>
            <c:manualLayout>
              <c:xMode val="edge"/>
              <c:yMode val="edge"/>
              <c:x val="3.0284032332770574E-2"/>
              <c:y val="0.2064093577898140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46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4.8841248690309404E-2"/>
                  <c:y val="-0.6468159802241672"/>
                </c:manualLayout>
              </c:layout>
              <c:numFmt formatCode="General" sourceLinked="0"/>
            </c:trendlineLbl>
          </c:trendline>
          <c:xVal>
            <c:numRef>
              <c:f>'S_R_Upper Nass'!$X$3:$X$33</c:f>
              <c:numCache>
                <c:formatCode>#,##0</c:formatCode>
                <c:ptCount val="31"/>
                <c:pt idx="0">
                  <c:v>28133.120913134495</c:v>
                </c:pt>
                <c:pt idx="1">
                  <c:v>24051.46014449577</c:v>
                </c:pt>
                <c:pt idx="2">
                  <c:v>6906.5653839090364</c:v>
                </c:pt>
                <c:pt idx="3">
                  <c:v>16808</c:v>
                </c:pt>
                <c:pt idx="4">
                  <c:v>24814</c:v>
                </c:pt>
                <c:pt idx="5">
                  <c:v>21169</c:v>
                </c:pt>
                <c:pt idx="6">
                  <c:v>7844</c:v>
                </c:pt>
                <c:pt idx="7">
                  <c:v>21842</c:v>
                </c:pt>
                <c:pt idx="8">
                  <c:v>18702</c:v>
                </c:pt>
                <c:pt idx="9">
                  <c:v>23212.997674418606</c:v>
                </c:pt>
                <c:pt idx="10">
                  <c:v>11544</c:v>
                </c:pt>
                <c:pt idx="11">
                  <c:v>18046.703991143764</c:v>
                </c:pt>
                <c:pt idx="12">
                  <c:v>28329</c:v>
                </c:pt>
                <c:pt idx="13">
                  <c:v>13352</c:v>
                </c:pt>
                <c:pt idx="14">
                  <c:v>25848.367611499238</c:v>
                </c:pt>
                <c:pt idx="15">
                  <c:v>15184.751738356423</c:v>
                </c:pt>
                <c:pt idx="16">
                  <c:v>13706.486895266944</c:v>
                </c:pt>
                <c:pt idx="17">
                  <c:v>23594.274081002797</c:v>
                </c:pt>
                <c:pt idx="18">
                  <c:v>22136.31290378391</c:v>
                </c:pt>
                <c:pt idx="19">
                  <c:v>19630</c:v>
                </c:pt>
                <c:pt idx="20">
                  <c:v>26226</c:v>
                </c:pt>
                <c:pt idx="21">
                  <c:v>18381</c:v>
                </c:pt>
                <c:pt idx="22">
                  <c:v>9599.5723199092463</c:v>
                </c:pt>
                <c:pt idx="23">
                  <c:v>8687.6589262187081</c:v>
                </c:pt>
                <c:pt idx="24">
                  <c:v>8010.8356309650062</c:v>
                </c:pt>
                <c:pt idx="25">
                  <c:v>11509</c:v>
                </c:pt>
                <c:pt idx="26">
                  <c:v>18262</c:v>
                </c:pt>
                <c:pt idx="27">
                  <c:v>9037.17808219178</c:v>
                </c:pt>
                <c:pt idx="28">
                  <c:v>4419.2475499677621</c:v>
                </c:pt>
                <c:pt idx="29">
                  <c:v>14470</c:v>
                </c:pt>
                <c:pt idx="30">
                  <c:v>10492.571428571428</c:v>
                </c:pt>
              </c:numCache>
            </c:numRef>
          </c:xVal>
          <c:yVal>
            <c:numRef>
              <c:f>'S_R_Upper Nass'!$W$3:$W$33</c:f>
              <c:numCache>
                <c:formatCode>0.00</c:formatCode>
                <c:ptCount val="31"/>
                <c:pt idx="0">
                  <c:v>0.39768360484985016</c:v>
                </c:pt>
                <c:pt idx="1">
                  <c:v>-0.54223731603182745</c:v>
                </c:pt>
                <c:pt idx="2">
                  <c:v>1.8213722417983129</c:v>
                </c:pt>
                <c:pt idx="3">
                  <c:v>0.6438145526937088</c:v>
                </c:pt>
                <c:pt idx="4">
                  <c:v>0.76850846511572835</c:v>
                </c:pt>
                <c:pt idx="5">
                  <c:v>-9.3794604447282368E-2</c:v>
                </c:pt>
                <c:pt idx="6">
                  <c:v>1.199177859849524</c:v>
                </c:pt>
                <c:pt idx="7">
                  <c:v>0.90546461225829944</c:v>
                </c:pt>
                <c:pt idx="8">
                  <c:v>0.27113487375320261</c:v>
                </c:pt>
                <c:pt idx="9">
                  <c:v>0.69273704571716521</c:v>
                </c:pt>
                <c:pt idx="10">
                  <c:v>0.59718031305747343</c:v>
                </c:pt>
                <c:pt idx="11">
                  <c:v>0.64361764214476691</c:v>
                </c:pt>
                <c:pt idx="12">
                  <c:v>-2.6590117350142863E-2</c:v>
                </c:pt>
                <c:pt idx="13">
                  <c:v>1.2474927501200093</c:v>
                </c:pt>
                <c:pt idx="14">
                  <c:v>-0.3082650537137766</c:v>
                </c:pt>
                <c:pt idx="15">
                  <c:v>0.99113377554931215</c:v>
                </c:pt>
                <c:pt idx="16">
                  <c:v>0.46151992731761476</c:v>
                </c:pt>
                <c:pt idx="17">
                  <c:v>-0.10499508435031962</c:v>
                </c:pt>
                <c:pt idx="18">
                  <c:v>-0.18783882709795258</c:v>
                </c:pt>
                <c:pt idx="19">
                  <c:v>-0.70215153440592237</c:v>
                </c:pt>
                <c:pt idx="20">
                  <c:v>-0.36908064279911867</c:v>
                </c:pt>
                <c:pt idx="21">
                  <c:v>0.51204249885149256</c:v>
                </c:pt>
                <c:pt idx="22">
                  <c:v>0.92845374432749073</c:v>
                </c:pt>
                <c:pt idx="23">
                  <c:v>-0.23853430391022543</c:v>
                </c:pt>
                <c:pt idx="24">
                  <c:v>0.77061224117305538</c:v>
                </c:pt>
                <c:pt idx="25">
                  <c:v>0.67836553236037223</c:v>
                </c:pt>
                <c:pt idx="26">
                  <c:v>-0.16408195302946629</c:v>
                </c:pt>
                <c:pt idx="27">
                  <c:v>0.90705410914794538</c:v>
                </c:pt>
                <c:pt idx="28">
                  <c:v>1.1428883913940535</c:v>
                </c:pt>
                <c:pt idx="29">
                  <c:v>9.1478471207381354E-2</c:v>
                </c:pt>
                <c:pt idx="30">
                  <c:v>0.5083606780616674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A9-45AF-90B2-614916CB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352960"/>
        <c:axId val="443367424"/>
      </c:scatterChart>
      <c:valAx>
        <c:axId val="44335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Spawners above GW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3367424"/>
        <c:crossesAt val="-1"/>
        <c:crossBetween val="midCat"/>
      </c:valAx>
      <c:valAx>
        <c:axId val="443367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Ln(R/S)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43352960"/>
        <c:crossesAt val="-1"/>
        <c:crossBetween val="midCat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'S_R_Upper Nass'!$X$3:$X$33</c:f>
              <c:numCache>
                <c:formatCode>#,##0</c:formatCode>
                <c:ptCount val="31"/>
                <c:pt idx="0">
                  <c:v>28133.120913134495</c:v>
                </c:pt>
                <c:pt idx="1">
                  <c:v>24051.46014449577</c:v>
                </c:pt>
                <c:pt idx="2">
                  <c:v>6906.5653839090364</c:v>
                </c:pt>
                <c:pt idx="3">
                  <c:v>16808</c:v>
                </c:pt>
                <c:pt idx="4">
                  <c:v>24814</c:v>
                </c:pt>
                <c:pt idx="5">
                  <c:v>21169</c:v>
                </c:pt>
                <c:pt idx="6">
                  <c:v>7844</c:v>
                </c:pt>
                <c:pt idx="7">
                  <c:v>21842</c:v>
                </c:pt>
                <c:pt idx="8">
                  <c:v>18702</c:v>
                </c:pt>
                <c:pt idx="9">
                  <c:v>23212.997674418606</c:v>
                </c:pt>
                <c:pt idx="10">
                  <c:v>11544</c:v>
                </c:pt>
                <c:pt idx="11">
                  <c:v>18046.703991143764</c:v>
                </c:pt>
                <c:pt idx="12">
                  <c:v>28329</c:v>
                </c:pt>
                <c:pt idx="13">
                  <c:v>13352</c:v>
                </c:pt>
                <c:pt idx="14">
                  <c:v>25848.367611499238</c:v>
                </c:pt>
                <c:pt idx="15">
                  <c:v>15184.751738356423</c:v>
                </c:pt>
                <c:pt idx="16">
                  <c:v>13706.486895266944</c:v>
                </c:pt>
                <c:pt idx="17">
                  <c:v>23594.274081002797</c:v>
                </c:pt>
                <c:pt idx="18">
                  <c:v>22136.31290378391</c:v>
                </c:pt>
                <c:pt idx="19">
                  <c:v>19630</c:v>
                </c:pt>
                <c:pt idx="20">
                  <c:v>26226</c:v>
                </c:pt>
                <c:pt idx="21">
                  <c:v>18381</c:v>
                </c:pt>
                <c:pt idx="22">
                  <c:v>9599.5723199092463</c:v>
                </c:pt>
                <c:pt idx="23">
                  <c:v>8687.6589262187081</c:v>
                </c:pt>
                <c:pt idx="24">
                  <c:v>8010.8356309650062</c:v>
                </c:pt>
                <c:pt idx="25">
                  <c:v>11509</c:v>
                </c:pt>
                <c:pt idx="26">
                  <c:v>18262</c:v>
                </c:pt>
                <c:pt idx="27">
                  <c:v>9037.17808219178</c:v>
                </c:pt>
                <c:pt idx="28">
                  <c:v>4419.2475499677621</c:v>
                </c:pt>
                <c:pt idx="29">
                  <c:v>14470</c:v>
                </c:pt>
                <c:pt idx="30">
                  <c:v>10492.571428571428</c:v>
                </c:pt>
              </c:numCache>
            </c:numRef>
          </c:xVal>
          <c:yVal>
            <c:numRef>
              <c:f>'S_R_Upper Nass'!$Z$3:$Z$33</c:f>
              <c:numCache>
                <c:formatCode>0</c:formatCode>
                <c:ptCount val="31"/>
                <c:pt idx="0">
                  <c:v>41872.57873727617</c:v>
                </c:pt>
                <c:pt idx="1">
                  <c:v>13984.623317586445</c:v>
                </c:pt>
                <c:pt idx="2">
                  <c:v>42684.877727274827</c:v>
                </c:pt>
                <c:pt idx="3">
                  <c:v>31997.875700487064</c:v>
                </c:pt>
                <c:pt idx="4">
                  <c:v>53512.564411180465</c:v>
                </c:pt>
                <c:pt idx="5">
                  <c:v>19273.734126622778</c:v>
                </c:pt>
                <c:pt idx="6">
                  <c:v>26021.594947363592</c:v>
                </c:pt>
                <c:pt idx="7">
                  <c:v>54017.028207605515</c:v>
                </c:pt>
                <c:pt idx="8">
                  <c:v>24526.774161345278</c:v>
                </c:pt>
                <c:pt idx="9">
                  <c:v>46406.958334672163</c:v>
                </c:pt>
                <c:pt idx="10">
                  <c:v>20975.312155959618</c:v>
                </c:pt>
                <c:pt idx="11">
                  <c:v>34349.267913544769</c:v>
                </c:pt>
                <c:pt idx="12">
                  <c:v>27585.655175653683</c:v>
                </c:pt>
                <c:pt idx="13">
                  <c:v>46486.360011631041</c:v>
                </c:pt>
                <c:pt idx="14">
                  <c:v>18991.326914329824</c:v>
                </c:pt>
                <c:pt idx="15">
                  <c:v>40912.086170076822</c:v>
                </c:pt>
                <c:pt idx="16">
                  <c:v>21745.115206252794</c:v>
                </c:pt>
                <c:pt idx="17">
                  <c:v>21242.607968710767</c:v>
                </c:pt>
                <c:pt idx="18">
                  <c:v>18345.43098406681</c:v>
                </c:pt>
                <c:pt idx="19">
                  <c:v>9727.0189676212594</c:v>
                </c:pt>
                <c:pt idx="20">
                  <c:v>18131.86055152199</c:v>
                </c:pt>
                <c:pt idx="21">
                  <c:v>30672.30165937134</c:v>
                </c:pt>
                <c:pt idx="22">
                  <c:v>24292.612500479638</c:v>
                </c:pt>
                <c:pt idx="23">
                  <c:v>6843.9784034421664</c:v>
                </c:pt>
                <c:pt idx="24">
                  <c:v>17312.128414213825</c:v>
                </c:pt>
                <c:pt idx="25">
                  <c:v>22680.25836040068</c:v>
                </c:pt>
                <c:pt idx="26">
                  <c:v>15498.45660605786</c:v>
                </c:pt>
                <c:pt idx="27">
                  <c:v>22385.223494695947</c:v>
                </c:pt>
                <c:pt idx="28">
                  <c:v>13857.932819663038</c:v>
                </c:pt>
                <c:pt idx="29">
                  <c:v>15856.127391788124</c:v>
                </c:pt>
                <c:pt idx="30">
                  <c:v>17444.566099557454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D1-47CD-B8EE-488FCA99B271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'S_R_Upper Nass'!$G$52:$G$112</c:f>
              <c:numCache>
                <c:formatCode>General</c:formatCode>
                <c:ptCount val="61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</c:numCache>
            </c:numRef>
          </c:xVal>
          <c:yVal>
            <c:numRef>
              <c:f>'S_R_Upper Nass'!$H$52:$H$112</c:f>
              <c:numCache>
                <c:formatCode>0</c:formatCode>
                <c:ptCount val="61"/>
                <c:pt idx="0" formatCode="General">
                  <c:v>0</c:v>
                </c:pt>
                <c:pt idx="1">
                  <c:v>3472.6283740943841</c:v>
                </c:pt>
                <c:pt idx="2">
                  <c:v>6599.805031328483</c:v>
                </c:pt>
                <c:pt idx="3">
                  <c:v>9407.3037248568126</c:v>
                </c:pt>
                <c:pt idx="4">
                  <c:v>11919.188919015171</c:v>
                </c:pt>
                <c:pt idx="5">
                  <c:v>14157.922062705895</c:v>
                </c:pt>
                <c:pt idx="6">
                  <c:v>16144.461519635657</c:v>
                </c:pt>
                <c:pt idx="7">
                  <c:v>17898.356523492861</c:v>
                </c:pt>
                <c:pt idx="8">
                  <c:v>19437.83550522794</c:v>
                </c:pt>
                <c:pt idx="9">
                  <c:v>20779.889119846906</c:v>
                </c:pt>
                <c:pt idx="10">
                  <c:v>21940.34828148142</c:v>
                </c:pt>
                <c:pt idx="11">
                  <c:v>22933.957497896819</c:v>
                </c:pt>
                <c:pt idx="12">
                  <c:v>23774.443778984809</c:v>
                </c:pt>
                <c:pt idx="13">
                  <c:v>24474.581378104929</c:v>
                </c:pt>
                <c:pt idx="14">
                  <c:v>25046.252610337746</c:v>
                </c:pt>
                <c:pt idx="15">
                  <c:v>25500.504977742952</c:v>
                </c:pt>
                <c:pt idx="16">
                  <c:v>25847.604818532101</c:v>
                </c:pt>
                <c:pt idx="17">
                  <c:v>26097.087684624119</c:v>
                </c:pt>
                <c:pt idx="18">
                  <c:v>26257.805640311562</c:v>
                </c:pt>
                <c:pt idx="19">
                  <c:v>26337.971663687145</c:v>
                </c:pt>
                <c:pt idx="20">
                  <c:v>26345.201322026958</c:v>
                </c:pt>
                <c:pt idx="21">
                  <c:v>26286.55188246426</c:v>
                </c:pt>
                <c:pt idx="22">
                  <c:v>26168.559009982706</c:v>
                </c:pt>
                <c:pt idx="23">
                  <c:v>25997.27119597924</c:v>
                </c:pt>
                <c:pt idx="24">
                  <c:v>25778.282052365645</c:v>
                </c:pt>
                <c:pt idx="25">
                  <c:v>25516.760598365625</c:v>
                </c:pt>
                <c:pt idx="26">
                  <c:v>25217.47965979579</c:v>
                </c:pt>
                <c:pt idx="27">
                  <c:v>24884.842493668366</c:v>
                </c:pt>
                <c:pt idx="28">
                  <c:v>24522.907744398362</c:v>
                </c:pt>
                <c:pt idx="29">
                  <c:v>24135.412831715617</c:v>
                </c:pt>
                <c:pt idx="30">
                  <c:v>23725.795864551808</c:v>
                </c:pt>
                <c:pt idx="31">
                  <c:v>23297.216169674779</c:v>
                </c:pt>
                <c:pt idx="32">
                  <c:v>22852.573518658079</c:v>
                </c:pt>
                <c:pt idx="33">
                  <c:v>22394.526131885868</c:v>
                </c:pt>
                <c:pt idx="34">
                  <c:v>21925.507533684235</c:v>
                </c:pt>
                <c:pt idx="35">
                  <c:v>21447.742328325618</c:v>
                </c:pt>
                <c:pt idx="36">
                  <c:v>20963.260962556538</c:v>
                </c:pt>
                <c:pt idx="37">
                  <c:v>20473.913536438191</c:v>
                </c:pt>
                <c:pt idx="38">
                  <c:v>19981.382720649854</c:v>
                </c:pt>
                <c:pt idx="39">
                  <c:v>19487.195834974907</c:v>
                </c:pt>
                <c:pt idx="40">
                  <c:v>18992.736139456516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D1-47CD-B8EE-488FCA99B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396480"/>
        <c:axId val="443398400"/>
      </c:scatterChart>
      <c:valAx>
        <c:axId val="44339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Spawners Above GW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3398400"/>
        <c:crosses val="autoZero"/>
        <c:crossBetween val="midCat"/>
      </c:valAx>
      <c:valAx>
        <c:axId val="443398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Return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4339648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4.8841248690309369E-2"/>
                  <c:y val="-0.64681598022416742"/>
                </c:manualLayout>
              </c:layout>
              <c:numFmt formatCode="General" sourceLinked="0"/>
            </c:trendlineLbl>
          </c:trendline>
          <c:xVal>
            <c:numRef>
              <c:f>'S_R Port_Obs_LowerNass'!$X$3:$X$33</c:f>
              <c:numCache>
                <c:formatCode>#,##0</c:formatCode>
                <c:ptCount val="31"/>
                <c:pt idx="0">
                  <c:v>1268.0525294140948</c:v>
                </c:pt>
                <c:pt idx="1">
                  <c:v>2785</c:v>
                </c:pt>
                <c:pt idx="2">
                  <c:v>1319.1178495328636</c:v>
                </c:pt>
                <c:pt idx="3">
                  <c:v>1182.5</c:v>
                </c:pt>
                <c:pt idx="4">
                  <c:v>1238.758236354696</c:v>
                </c:pt>
                <c:pt idx="5">
                  <c:v>3802.5821019688628</c:v>
                </c:pt>
                <c:pt idx="6">
                  <c:v>1073.1145267995089</c:v>
                </c:pt>
                <c:pt idx="7">
                  <c:v>1281.4910156263984</c:v>
                </c:pt>
                <c:pt idx="8">
                  <c:v>1785.2949568530512</c:v>
                </c:pt>
                <c:pt idx="9">
                  <c:v>1562.1176856253073</c:v>
                </c:pt>
                <c:pt idx="10">
                  <c:v>1082.0193410916243</c:v>
                </c:pt>
                <c:pt idx="11">
                  <c:v>1601.7400990099009</c:v>
                </c:pt>
                <c:pt idx="12">
                  <c:v>4527.3094519042061</c:v>
                </c:pt>
                <c:pt idx="13">
                  <c:v>1752.4835527501555</c:v>
                </c:pt>
                <c:pt idx="14">
                  <c:v>2575.4448677935575</c:v>
                </c:pt>
                <c:pt idx="15">
                  <c:v>1956.0406682177318</c:v>
                </c:pt>
                <c:pt idx="16">
                  <c:v>2214.7958717109177</c:v>
                </c:pt>
                <c:pt idx="17">
                  <c:v>4916.9424761959635</c:v>
                </c:pt>
                <c:pt idx="18">
                  <c:v>3377.8722432912364</c:v>
                </c:pt>
                <c:pt idx="19">
                  <c:v>2707.6954945969355</c:v>
                </c:pt>
                <c:pt idx="20">
                  <c:v>3876.2809123547236</c:v>
                </c:pt>
                <c:pt idx="21">
                  <c:v>2438.1380991434667</c:v>
                </c:pt>
                <c:pt idx="22">
                  <c:v>1418.8453805549054</c:v>
                </c:pt>
                <c:pt idx="23">
                  <c:v>1417.8320503246844</c:v>
                </c:pt>
                <c:pt idx="24">
                  <c:v>1363.369150266306</c:v>
                </c:pt>
                <c:pt idx="25">
                  <c:v>1705.2530538622611</c:v>
                </c:pt>
                <c:pt idx="26">
                  <c:v>2592.936073475762</c:v>
                </c:pt>
                <c:pt idx="27">
                  <c:v>1335.7218371673323</c:v>
                </c:pt>
                <c:pt idx="28">
                  <c:v>653.17795031306252</c:v>
                </c:pt>
                <c:pt idx="29">
                  <c:v>2138.7090979094314</c:v>
                </c:pt>
                <c:pt idx="30">
                  <c:v>2069.1752153859434</c:v>
                </c:pt>
              </c:numCache>
            </c:numRef>
          </c:xVal>
          <c:yVal>
            <c:numRef>
              <c:f>'S_R Port_Obs_LowerNass'!$W$3:$W$33</c:f>
              <c:numCache>
                <c:formatCode>#,##0.00</c:formatCode>
                <c:ptCount val="31"/>
                <c:pt idx="0">
                  <c:v>1.4127123065325273</c:v>
                </c:pt>
                <c:pt idx="1">
                  <c:v>-0.48735109948410438</c:v>
                </c:pt>
                <c:pt idx="2">
                  <c:v>0.94947872817510826</c:v>
                </c:pt>
                <c:pt idx="3">
                  <c:v>0.735058647838713</c:v>
                </c:pt>
                <c:pt idx="4">
                  <c:v>1.1714978871004142</c:v>
                </c:pt>
                <c:pt idx="5">
                  <c:v>-0.86879715700943594</c:v>
                </c:pt>
                <c:pt idx="6">
                  <c:v>0.85050026083760455</c:v>
                </c:pt>
                <c:pt idx="7">
                  <c:v>1.6888738084355215</c:v>
                </c:pt>
                <c:pt idx="8">
                  <c:v>0.57122286745348694</c:v>
                </c:pt>
                <c:pt idx="9">
                  <c:v>1.1498016189874554</c:v>
                </c:pt>
                <c:pt idx="10">
                  <c:v>0.77333720324107624</c:v>
                </c:pt>
                <c:pt idx="11">
                  <c:v>1.102764477127544</c:v>
                </c:pt>
                <c:pt idx="12">
                  <c:v>8.7173604432523671E-2</c:v>
                </c:pt>
                <c:pt idx="13">
                  <c:v>1.4719425751628714</c:v>
                </c:pt>
                <c:pt idx="14">
                  <c:v>2.0549048746268193E-2</c:v>
                </c:pt>
                <c:pt idx="15">
                  <c:v>1.0641210209695786</c:v>
                </c:pt>
                <c:pt idx="16">
                  <c:v>0.28619030854571298</c:v>
                </c:pt>
                <c:pt idx="17">
                  <c:v>-0.53842787800625291</c:v>
                </c:pt>
                <c:pt idx="18">
                  <c:v>-0.22904864189803387</c:v>
                </c:pt>
                <c:pt idx="19">
                  <c:v>-0.60993409584842972</c:v>
                </c:pt>
                <c:pt idx="20">
                  <c:v>-0.43136845470302199</c:v>
                </c:pt>
                <c:pt idx="21">
                  <c:v>0.48541337051173261</c:v>
                </c:pt>
                <c:pt idx="22">
                  <c:v>0.80750151889964361</c:v>
                </c:pt>
                <c:pt idx="23">
                  <c:v>-0.46987192252683957</c:v>
                </c:pt>
                <c:pt idx="24">
                  <c:v>0.52082373252427316</c:v>
                </c:pt>
                <c:pt idx="25">
                  <c:v>0.74044817630571658</c:v>
                </c:pt>
                <c:pt idx="26">
                  <c:v>2.720252122979492E-2</c:v>
                </c:pt>
                <c:pt idx="27">
                  <c:v>0.90998360588329363</c:v>
                </c:pt>
                <c:pt idx="28">
                  <c:v>1.3085760772858119</c:v>
                </c:pt>
                <c:pt idx="29">
                  <c:v>0.53284982836489314</c:v>
                </c:pt>
                <c:pt idx="30">
                  <c:v>1.0175040810739882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C-4370-B95D-0C39D4F8B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68704"/>
        <c:axId val="502924416"/>
      </c:scatterChart>
      <c:valAx>
        <c:axId val="50336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Spawners 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2924416"/>
        <c:crossesAt val="-1"/>
        <c:crossBetween val="midCat"/>
      </c:valAx>
      <c:valAx>
        <c:axId val="5029244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Ln(R/S)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503368704"/>
        <c:crossesAt val="-1"/>
        <c:crossBetween val="midCat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'S_R Port_Obs_LowerNass'!$X$3:$X$33</c:f>
              <c:numCache>
                <c:formatCode>#,##0</c:formatCode>
                <c:ptCount val="31"/>
                <c:pt idx="0">
                  <c:v>1268.0525294140948</c:v>
                </c:pt>
                <c:pt idx="1">
                  <c:v>2785</c:v>
                </c:pt>
                <c:pt idx="2">
                  <c:v>1319.1178495328636</c:v>
                </c:pt>
                <c:pt idx="3">
                  <c:v>1182.5</c:v>
                </c:pt>
                <c:pt idx="4">
                  <c:v>1238.758236354696</c:v>
                </c:pt>
                <c:pt idx="5">
                  <c:v>3802.5821019688628</c:v>
                </c:pt>
                <c:pt idx="6">
                  <c:v>1073.1145267995089</c:v>
                </c:pt>
                <c:pt idx="7">
                  <c:v>1281.4910156263984</c:v>
                </c:pt>
                <c:pt idx="8">
                  <c:v>1785.2949568530512</c:v>
                </c:pt>
                <c:pt idx="9">
                  <c:v>1562.1176856253073</c:v>
                </c:pt>
                <c:pt idx="10">
                  <c:v>1082.0193410916243</c:v>
                </c:pt>
                <c:pt idx="11">
                  <c:v>1601.7400990099009</c:v>
                </c:pt>
                <c:pt idx="12">
                  <c:v>4527.3094519042061</c:v>
                </c:pt>
                <c:pt idx="13">
                  <c:v>1752.4835527501555</c:v>
                </c:pt>
                <c:pt idx="14">
                  <c:v>2575.4448677935575</c:v>
                </c:pt>
                <c:pt idx="15">
                  <c:v>1956.0406682177318</c:v>
                </c:pt>
                <c:pt idx="16">
                  <c:v>2214.7958717109177</c:v>
                </c:pt>
                <c:pt idx="17">
                  <c:v>4916.9424761959635</c:v>
                </c:pt>
                <c:pt idx="18">
                  <c:v>3377.8722432912364</c:v>
                </c:pt>
                <c:pt idx="19">
                  <c:v>2707.6954945969355</c:v>
                </c:pt>
                <c:pt idx="20">
                  <c:v>3876.2809123547236</c:v>
                </c:pt>
                <c:pt idx="21">
                  <c:v>2438.1380991434667</c:v>
                </c:pt>
                <c:pt idx="22">
                  <c:v>1418.8453805549054</c:v>
                </c:pt>
                <c:pt idx="23">
                  <c:v>1417.8320503246844</c:v>
                </c:pt>
                <c:pt idx="24">
                  <c:v>1363.369150266306</c:v>
                </c:pt>
                <c:pt idx="25">
                  <c:v>1705.2530538622611</c:v>
                </c:pt>
                <c:pt idx="26">
                  <c:v>2592.936073475762</c:v>
                </c:pt>
                <c:pt idx="27">
                  <c:v>1335.7218371673323</c:v>
                </c:pt>
                <c:pt idx="28">
                  <c:v>653.17795031306252</c:v>
                </c:pt>
                <c:pt idx="29">
                  <c:v>2138.7090979094314</c:v>
                </c:pt>
                <c:pt idx="30">
                  <c:v>2069.1752153859434</c:v>
                </c:pt>
              </c:numCache>
            </c:numRef>
          </c:xVal>
          <c:yVal>
            <c:numRef>
              <c:f>'S_R Port_Obs_LowerNass'!$Z$3:$Z$33</c:f>
              <c:numCache>
                <c:formatCode>General</c:formatCode>
                <c:ptCount val="31"/>
                <c:pt idx="0">
                  <c:v>5207.9931450575496</c:v>
                </c:pt>
                <c:pt idx="1">
                  <c:v>1710.6899589373097</c:v>
                </c:pt>
                <c:pt idx="2">
                  <c:v>3409.0782456295592</c:v>
                </c:pt>
                <c:pt idx="3">
                  <c:v>2466.2270907845491</c:v>
                </c:pt>
                <c:pt idx="4">
                  <c:v>3997.2528699507893</c:v>
                </c:pt>
                <c:pt idx="5">
                  <c:v>1595.015062052104</c:v>
                </c:pt>
                <c:pt idx="6">
                  <c:v>2511.9653480005913</c:v>
                </c:pt>
                <c:pt idx="7">
                  <c:v>6937.198817294744</c:v>
                </c:pt>
                <c:pt idx="8">
                  <c:v>3160.7410543276505</c:v>
                </c:pt>
                <c:pt idx="9">
                  <c:v>4932.4903893394685</c:v>
                </c:pt>
                <c:pt idx="10">
                  <c:v>2344.7206261277215</c:v>
                </c:pt>
                <c:pt idx="11">
                  <c:v>4825.2139572894339</c:v>
                </c:pt>
                <c:pt idx="12">
                  <c:v>4939.6843258006729</c:v>
                </c:pt>
                <c:pt idx="13">
                  <c:v>7636.783678302043</c:v>
                </c:pt>
                <c:pt idx="14">
                  <c:v>2628.9153117672904</c:v>
                </c:pt>
                <c:pt idx="15">
                  <c:v>5669.1737492712855</c:v>
                </c:pt>
                <c:pt idx="16">
                  <c:v>2948.6591764050772</c:v>
                </c:pt>
                <c:pt idx="17">
                  <c:v>2869.8478412829913</c:v>
                </c:pt>
                <c:pt idx="18">
                  <c:v>2686.3875034592643</c:v>
                </c:pt>
                <c:pt idx="19">
                  <c:v>1471.3256634527097</c:v>
                </c:pt>
                <c:pt idx="20">
                  <c:v>2518.107711981876</c:v>
                </c:pt>
                <c:pt idx="21">
                  <c:v>3961.6002390349386</c:v>
                </c:pt>
                <c:pt idx="22">
                  <c:v>3181.4750691692393</c:v>
                </c:pt>
                <c:pt idx="23">
                  <c:v>886.26175039365194</c:v>
                </c:pt>
                <c:pt idx="24">
                  <c:v>2295.1143894196198</c:v>
                </c:pt>
                <c:pt idx="25">
                  <c:v>3575.7026229240182</c:v>
                </c:pt>
                <c:pt idx="26">
                  <c:v>2664.438587255303</c:v>
                </c:pt>
                <c:pt idx="27">
                  <c:v>3318.3094572105306</c:v>
                </c:pt>
                <c:pt idx="28">
                  <c:v>2417.3463826073071</c:v>
                </c:pt>
                <c:pt idx="29">
                  <c:v>3643.8916680826924</c:v>
                </c:pt>
                <c:pt idx="30">
                  <c:v>5723.9215850721312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08-4521-9FB1-B388F01DEA64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'S_R Port_Obs_LowerNass'!$G$52:$G$112</c:f>
              <c:numCache>
                <c:formatCode>General</c:formatCode>
                <c:ptCount val="6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</c:numCache>
            </c:numRef>
          </c:xVal>
          <c:yVal>
            <c:numRef>
              <c:f>'S_R Port_Obs_LowerNass'!$H$52:$H$112</c:f>
              <c:numCache>
                <c:formatCode>0</c:formatCode>
                <c:ptCount val="61"/>
                <c:pt idx="0" formatCode="General">
                  <c:v>0</c:v>
                </c:pt>
                <c:pt idx="1">
                  <c:v>445.09243898874399</c:v>
                </c:pt>
                <c:pt idx="2">
                  <c:v>847.76094773858154</c:v>
                </c:pt>
                <c:pt idx="3">
                  <c:v>1211.0382499591167</c:v>
                </c:pt>
                <c:pt idx="4">
                  <c:v>1537.7643602388514</c:v>
                </c:pt>
                <c:pt idx="5">
                  <c:v>1830.5980640738183</c:v>
                </c:pt>
                <c:pt idx="6">
                  <c:v>2092.0277413657154</c:v>
                </c:pt>
                <c:pt idx="7">
                  <c:v>2324.3815698928665</c:v>
                </c:pt>
                <c:pt idx="8">
                  <c:v>2529.8371432691479</c:v>
                </c:pt>
                <c:pt idx="9">
                  <c:v>2710.4305360244507</c:v>
                </c:pt>
                <c:pt idx="10">
                  <c:v>2868.0648466596012</c:v>
                </c:pt>
                <c:pt idx="11">
                  <c:v>3004.5182478436527</c:v>
                </c:pt>
                <c:pt idx="12">
                  <c:v>3121.4515713269557</c:v>
                </c:pt>
                <c:pt idx="13">
                  <c:v>3220.4154536346482</c:v>
                </c:pt>
                <c:pt idx="14">
                  <c:v>3302.8570671776415</c:v>
                </c:pt>
                <c:pt idx="15">
                  <c:v>3370.126460067449</c:v>
                </c:pt>
                <c:pt idx="16">
                  <c:v>3423.482526643299</c:v>
                </c:pt>
                <c:pt idx="17">
                  <c:v>3464.0986295109592</c:v>
                </c:pt>
                <c:pt idx="18">
                  <c:v>3493.0678927489289</c:v>
                </c:pt>
                <c:pt idx="19">
                  <c:v>3511.4081848557098</c:v>
                </c:pt>
                <c:pt idx="20">
                  <c:v>3520.0668089883316</c:v>
                </c:pt>
                <c:pt idx="21">
                  <c:v>3519.9249170742105</c:v>
                </c:pt>
                <c:pt idx="22">
                  <c:v>3511.8016634627115</c:v>
                </c:pt>
                <c:pt idx="23">
                  <c:v>3496.4581129166704</c:v>
                </c:pt>
                <c:pt idx="24">
                  <c:v>3474.6009169250342</c:v>
                </c:pt>
                <c:pt idx="25">
                  <c:v>3446.8857715431172</c:v>
                </c:pt>
                <c:pt idx="26">
                  <c:v>3413.9206692343737</c:v>
                </c:pt>
                <c:pt idx="27">
                  <c:v>3376.2689564948619</c:v>
                </c:pt>
                <c:pt idx="28">
                  <c:v>3334.4522083865027</c:v>
                </c:pt>
                <c:pt idx="29">
                  <c:v>3288.9529304858793</c:v>
                </c:pt>
                <c:pt idx="30">
                  <c:v>3240.217098169725</c:v>
                </c:pt>
                <c:pt idx="31">
                  <c:v>3188.6565426045604</c:v>
                </c:pt>
                <c:pt idx="32">
                  <c:v>3134.6511922845712</c:v>
                </c:pt>
                <c:pt idx="33">
                  <c:v>3078.5511784669729</c:v>
                </c:pt>
                <c:pt idx="34">
                  <c:v>3020.6788123864317</c:v>
                </c:pt>
                <c:pt idx="35">
                  <c:v>2961.3304416879441</c:v>
                </c:pt>
                <c:pt idx="36">
                  <c:v>2900.7781930997608</c:v>
                </c:pt>
                <c:pt idx="37">
                  <c:v>2839.2716079729835</c:v>
                </c:pt>
                <c:pt idx="38">
                  <c:v>2777.0391769412036</c:v>
                </c:pt>
                <c:pt idx="39">
                  <c:v>2714.2897796008792</c:v>
                </c:pt>
                <c:pt idx="40">
                  <c:v>2651.2140347797927</c:v>
                </c:pt>
                <c:pt idx="41">
                  <c:v>2587.9855666460498</c:v>
                </c:pt>
                <c:pt idx="42">
                  <c:v>2524.7621916124881</c:v>
                </c:pt>
                <c:pt idx="43">
                  <c:v>2461.6870307102386</c:v>
                </c:pt>
                <c:pt idx="44">
                  <c:v>2398.8895518396143</c:v>
                </c:pt>
                <c:pt idx="45">
                  <c:v>2336.486546055598</c:v>
                </c:pt>
                <c:pt idx="46">
                  <c:v>2274.5830418082114</c:v>
                </c:pt>
                <c:pt idx="47">
                  <c:v>2213.2731608342374</c:v>
                </c:pt>
                <c:pt idx="48">
                  <c:v>2152.640919185319</c:v>
                </c:pt>
                <c:pt idx="49">
                  <c:v>2092.7609766778373</c:v>
                </c:pt>
                <c:pt idx="50">
                  <c:v>2033.6993378614179</c:v>
                </c:pt>
                <c:pt idx="51">
                  <c:v>1975.5140074248802</c:v>
                </c:pt>
                <c:pt idx="52">
                  <c:v>1918.2556027903743</c:v>
                </c:pt>
                <c:pt idx="53">
                  <c:v>1861.9679264877097</c:v>
                </c:pt>
                <c:pt idx="54">
                  <c:v>1806.6885007510909</c:v>
                </c:pt>
                <c:pt idx="55">
                  <c:v>1752.4490666390325</c:v>
                </c:pt>
                <c:pt idx="56">
                  <c:v>1699.2760498447194</c:v>
                </c:pt>
                <c:pt idx="57">
                  <c:v>1647.1909952381059</c:v>
                </c:pt>
                <c:pt idx="58">
                  <c:v>1596.2109720621083</c:v>
                </c:pt>
                <c:pt idx="59">
                  <c:v>1546.3489515930505</c:v>
                </c:pt>
                <c:pt idx="60">
                  <c:v>1497.6141589696419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08-4521-9FB1-B388F01DE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73952"/>
        <c:axId val="502975872"/>
      </c:scatterChart>
      <c:valAx>
        <c:axId val="50297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Spawners 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2975872"/>
        <c:crosses val="autoZero"/>
        <c:crossBetween val="midCat"/>
      </c:valAx>
      <c:valAx>
        <c:axId val="502975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97395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4.8841248690309348E-2"/>
                  <c:y val="-0.64681598022416764"/>
                </c:manualLayout>
              </c:layout>
              <c:numFmt formatCode="General" sourceLinked="0"/>
            </c:trendlineLbl>
          </c:trendline>
          <c:xVal>
            <c:numRef>
              <c:f>'S_R NassArea_Treaty'!$X$3:$X$33</c:f>
              <c:numCache>
                <c:formatCode>#,##0</c:formatCode>
                <c:ptCount val="31"/>
                <c:pt idx="0">
                  <c:v>29201.173442548588</c:v>
                </c:pt>
                <c:pt idx="1">
                  <c:v>26511.46014449577</c:v>
                </c:pt>
                <c:pt idx="2">
                  <c:v>7925.6832334418996</c:v>
                </c:pt>
                <c:pt idx="3">
                  <c:v>17715.5</c:v>
                </c:pt>
                <c:pt idx="4">
                  <c:v>25852.758236354697</c:v>
                </c:pt>
                <c:pt idx="5">
                  <c:v>24871.582101968863</c:v>
                </c:pt>
                <c:pt idx="6">
                  <c:v>8817.1145267995089</c:v>
                </c:pt>
                <c:pt idx="7">
                  <c:v>22949.610030503507</c:v>
                </c:pt>
                <c:pt idx="8">
                  <c:v>20337.294956853053</c:v>
                </c:pt>
                <c:pt idx="9">
                  <c:v>24675.115360043914</c:v>
                </c:pt>
                <c:pt idx="10">
                  <c:v>12526.019341091624</c:v>
                </c:pt>
                <c:pt idx="11">
                  <c:v>19348.444090153665</c:v>
                </c:pt>
                <c:pt idx="12">
                  <c:v>32256.309451904206</c:v>
                </c:pt>
                <c:pt idx="13">
                  <c:v>14804.483552750156</c:v>
                </c:pt>
                <c:pt idx="14">
                  <c:v>28273.812479292796</c:v>
                </c:pt>
                <c:pt idx="15">
                  <c:v>16875.384164001429</c:v>
                </c:pt>
                <c:pt idx="16">
                  <c:v>15571.282766977862</c:v>
                </c:pt>
                <c:pt idx="17">
                  <c:v>28061.216557198761</c:v>
                </c:pt>
                <c:pt idx="18">
                  <c:v>24964.185147075146</c:v>
                </c:pt>
                <c:pt idx="19">
                  <c:v>22137.695494596934</c:v>
                </c:pt>
                <c:pt idx="20">
                  <c:v>29576.322060178267</c:v>
                </c:pt>
                <c:pt idx="21">
                  <c:v>20729.138099143467</c:v>
                </c:pt>
                <c:pt idx="22">
                  <c:v>10825.899587188611</c:v>
                </c:pt>
                <c:pt idx="23">
                  <c:v>9797.4909765433931</c:v>
                </c:pt>
                <c:pt idx="24">
                  <c:v>9034.2047812313122</c:v>
                </c:pt>
                <c:pt idx="25">
                  <c:v>12979.253053862261</c:v>
                </c:pt>
                <c:pt idx="26">
                  <c:v>20594.936073475761</c:v>
                </c:pt>
                <c:pt idx="27">
                  <c:v>10191.660545797615</c:v>
                </c:pt>
                <c:pt idx="28">
                  <c:v>4983.7980935522091</c:v>
                </c:pt>
                <c:pt idx="29">
                  <c:v>16318.515221946902</c:v>
                </c:pt>
                <c:pt idx="30">
                  <c:v>11925.746643957371</c:v>
                </c:pt>
              </c:numCache>
            </c:numRef>
          </c:xVal>
          <c:yVal>
            <c:numRef>
              <c:f>'S_R NassArea_Treaty'!$W$3:$W$33</c:f>
              <c:numCache>
                <c:formatCode>0.00</c:formatCode>
                <c:ptCount val="31"/>
                <c:pt idx="0">
                  <c:v>0.47270432988725991</c:v>
                </c:pt>
                <c:pt idx="1">
                  <c:v>-0.52950335210301247</c:v>
                </c:pt>
                <c:pt idx="2">
                  <c:v>1.7541109351197572</c:v>
                </c:pt>
                <c:pt idx="3">
                  <c:v>0.66116574118392257</c:v>
                </c:pt>
                <c:pt idx="4">
                  <c:v>0.79652990195961593</c:v>
                </c:pt>
                <c:pt idx="5">
                  <c:v>-0.18103075239257096</c:v>
                </c:pt>
                <c:pt idx="6">
                  <c:v>1.1642462639202948</c:v>
                </c:pt>
                <c:pt idx="7">
                  <c:v>0.96448718237595055</c:v>
                </c:pt>
                <c:pt idx="8">
                  <c:v>0.29615760378208167</c:v>
                </c:pt>
                <c:pt idx="9">
                  <c:v>0.72708357109163047</c:v>
                </c:pt>
                <c:pt idx="10">
                  <c:v>0.61625710860958438</c:v>
                </c:pt>
                <c:pt idx="11">
                  <c:v>0.69715311278541614</c:v>
                </c:pt>
                <c:pt idx="12">
                  <c:v>-1.61402408140362E-4</c:v>
                </c:pt>
                <c:pt idx="13">
                  <c:v>1.2834829048662129</c:v>
                </c:pt>
                <c:pt idx="14">
                  <c:v>-0.27694577484732857</c:v>
                </c:pt>
                <c:pt idx="15">
                  <c:v>1.0057923487092173</c:v>
                </c:pt>
                <c:pt idx="16">
                  <c:v>0.45418360025765858</c:v>
                </c:pt>
                <c:pt idx="17">
                  <c:v>-0.15815662903770134</c:v>
                </c:pt>
                <c:pt idx="18">
                  <c:v>-0.18783882709795285</c:v>
                </c:pt>
                <c:pt idx="19">
                  <c:v>-0.70215153440592215</c:v>
                </c:pt>
                <c:pt idx="20">
                  <c:v>-0.36908064279911851</c:v>
                </c:pt>
                <c:pt idx="21">
                  <c:v>0.51204249885149256</c:v>
                </c:pt>
                <c:pt idx="22">
                  <c:v>0.92845374432749062</c:v>
                </c:pt>
                <c:pt idx="23">
                  <c:v>-0.23853430391022584</c:v>
                </c:pt>
                <c:pt idx="24">
                  <c:v>0.77075803331450499</c:v>
                </c:pt>
                <c:pt idx="25">
                  <c:v>0.68173587377825573</c:v>
                </c:pt>
                <c:pt idx="26">
                  <c:v>-0.14531851662867773</c:v>
                </c:pt>
                <c:pt idx="27">
                  <c:v>0.92996981385172628</c:v>
                </c:pt>
                <c:pt idx="28">
                  <c:v>1.2302478351997561</c:v>
                </c:pt>
                <c:pt idx="29">
                  <c:v>0.25329743084002948</c:v>
                </c:pt>
                <c:pt idx="30">
                  <c:v>0.47283880257326816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6-4D70-BE28-3462072A5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60928"/>
        <c:axId val="503662848"/>
      </c:scatterChart>
      <c:valAx>
        <c:axId val="50366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Nass Area Spawners</a:t>
                </a:r>
              </a:p>
            </c:rich>
          </c:tx>
          <c:layout>
            <c:manualLayout>
              <c:xMode val="edge"/>
              <c:yMode val="edge"/>
              <c:x val="0.42284718976338015"/>
              <c:y val="0.8905444126074501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3662848"/>
        <c:crossesAt val="-1"/>
        <c:crossBetween val="midCat"/>
      </c:valAx>
      <c:valAx>
        <c:axId val="5036628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Ln(R/S)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03660928"/>
        <c:crossesAt val="-1"/>
        <c:crossBetween val="midCat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'S_R NassArea_Treaty'!$X$3:$X$33</c:f>
              <c:numCache>
                <c:formatCode>#,##0</c:formatCode>
                <c:ptCount val="31"/>
                <c:pt idx="0">
                  <c:v>29201.173442548588</c:v>
                </c:pt>
                <c:pt idx="1">
                  <c:v>26511.46014449577</c:v>
                </c:pt>
                <c:pt idx="2">
                  <c:v>7925.6832334418996</c:v>
                </c:pt>
                <c:pt idx="3">
                  <c:v>17715.5</c:v>
                </c:pt>
                <c:pt idx="4">
                  <c:v>25852.758236354697</c:v>
                </c:pt>
                <c:pt idx="5">
                  <c:v>24871.582101968863</c:v>
                </c:pt>
                <c:pt idx="6">
                  <c:v>8817.1145267995089</c:v>
                </c:pt>
                <c:pt idx="7">
                  <c:v>22949.610030503507</c:v>
                </c:pt>
                <c:pt idx="8">
                  <c:v>20337.294956853053</c:v>
                </c:pt>
                <c:pt idx="9">
                  <c:v>24675.115360043914</c:v>
                </c:pt>
                <c:pt idx="10">
                  <c:v>12526.019341091624</c:v>
                </c:pt>
                <c:pt idx="11">
                  <c:v>19348.444090153665</c:v>
                </c:pt>
                <c:pt idx="12">
                  <c:v>32256.309451904206</c:v>
                </c:pt>
                <c:pt idx="13">
                  <c:v>14804.483552750156</c:v>
                </c:pt>
                <c:pt idx="14">
                  <c:v>28273.812479292796</c:v>
                </c:pt>
                <c:pt idx="15">
                  <c:v>16875.384164001429</c:v>
                </c:pt>
                <c:pt idx="16">
                  <c:v>15571.282766977862</c:v>
                </c:pt>
                <c:pt idx="17">
                  <c:v>28061.216557198761</c:v>
                </c:pt>
                <c:pt idx="18">
                  <c:v>24964.185147075146</c:v>
                </c:pt>
                <c:pt idx="19">
                  <c:v>22137.695494596934</c:v>
                </c:pt>
                <c:pt idx="20">
                  <c:v>29576.322060178267</c:v>
                </c:pt>
                <c:pt idx="21">
                  <c:v>20729.138099143467</c:v>
                </c:pt>
                <c:pt idx="22">
                  <c:v>10825.899587188611</c:v>
                </c:pt>
                <c:pt idx="23">
                  <c:v>9797.4909765433931</c:v>
                </c:pt>
                <c:pt idx="24">
                  <c:v>9034.2047812313122</c:v>
                </c:pt>
                <c:pt idx="25">
                  <c:v>12979.253053862261</c:v>
                </c:pt>
                <c:pt idx="26">
                  <c:v>20594.936073475761</c:v>
                </c:pt>
                <c:pt idx="27">
                  <c:v>10191.660545797615</c:v>
                </c:pt>
                <c:pt idx="28">
                  <c:v>4983.7980935522091</c:v>
                </c:pt>
                <c:pt idx="29">
                  <c:v>16318.515221946902</c:v>
                </c:pt>
                <c:pt idx="30">
                  <c:v>11925.746643957371</c:v>
                </c:pt>
              </c:numCache>
            </c:numRef>
          </c:xVal>
          <c:yVal>
            <c:numRef>
              <c:f>'S_R NassArea_Treaty'!$Z$3:$Z$33</c:f>
              <c:numCache>
                <c:formatCode>#,##0</c:formatCode>
                <c:ptCount val="31"/>
                <c:pt idx="0">
                  <c:v>46848.22985577138</c:v>
                </c:pt>
                <c:pt idx="1">
                  <c:v>15612.529199105507</c:v>
                </c:pt>
                <c:pt idx="2">
                  <c:v>45797.040154705552</c:v>
                </c:pt>
                <c:pt idx="3">
                  <c:v>34315.793626279228</c:v>
                </c:pt>
                <c:pt idx="4">
                  <c:v>57337.060733266648</c:v>
                </c:pt>
                <c:pt idx="5">
                  <c:v>20753.089315625173</c:v>
                </c:pt>
                <c:pt idx="6">
                  <c:v>28245.691403119567</c:v>
                </c:pt>
                <c:pt idx="7">
                  <c:v>60206.970015630475</c:v>
                </c:pt>
                <c:pt idx="8">
                  <c:v>27347.19582205082</c:v>
                </c:pt>
                <c:pt idx="9">
                  <c:v>51053.741436847558</c:v>
                </c:pt>
                <c:pt idx="10">
                  <c:v>23197.978396352493</c:v>
                </c:pt>
                <c:pt idx="11">
                  <c:v>38852.216200736824</c:v>
                </c:pt>
                <c:pt idx="12">
                  <c:v>32251.103626008666</c:v>
                </c:pt>
                <c:pt idx="13">
                  <c:v>53432.169117273465</c:v>
                </c:pt>
                <c:pt idx="14">
                  <c:v>21434.252944513712</c:v>
                </c:pt>
                <c:pt idx="15">
                  <c:v>46138.528053075461</c:v>
                </c:pt>
                <c:pt idx="16">
                  <c:v>24523.012681148943</c:v>
                </c:pt>
                <c:pt idx="17">
                  <c:v>23956.311091310101</c:v>
                </c:pt>
                <c:pt idx="18">
                  <c:v>20689.025208477575</c:v>
                </c:pt>
                <c:pt idx="19">
                  <c:v>10969.627303890378</c:v>
                </c:pt>
                <c:pt idx="20">
                  <c:v>20448.17155578647</c:v>
                </c:pt>
                <c:pt idx="21">
                  <c:v>34590.630374609427</c:v>
                </c:pt>
                <c:pt idx="22">
                  <c:v>27395.947952310613</c:v>
                </c:pt>
                <c:pt idx="23">
                  <c:v>7718.2837425878943</c:v>
                </c:pt>
                <c:pt idx="24">
                  <c:v>19526.566795727806</c:v>
                </c:pt>
                <c:pt idx="25">
                  <c:v>25663.969351732238</c:v>
                </c:pt>
                <c:pt idx="26">
                  <c:v>17809.405333498224</c:v>
                </c:pt>
                <c:pt idx="27">
                  <c:v>25830.077466173185</c:v>
                </c:pt>
                <c:pt idx="28">
                  <c:v>17054.943532168563</c:v>
                </c:pt>
                <c:pt idx="29">
                  <c:v>21022.594695325766</c:v>
                </c:pt>
                <c:pt idx="30">
                  <c:v>19135.36988623612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A-4B66-AA60-361E919E2EF9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'S_R NassArea_Treaty'!$G$52:$G$112</c:f>
              <c:numCache>
                <c:formatCode>General</c:formatCode>
                <c:ptCount val="61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</c:numCache>
            </c:numRef>
          </c:xVal>
          <c:yVal>
            <c:numRef>
              <c:f>'S_R NassArea_Treaty'!$H$52:$H$112</c:f>
              <c:numCache>
                <c:formatCode>0</c:formatCode>
                <c:ptCount val="61"/>
                <c:pt idx="0" formatCode="General">
                  <c:v>0</c:v>
                </c:pt>
                <c:pt idx="1">
                  <c:v>3756.5315681093671</c:v>
                </c:pt>
                <c:pt idx="2">
                  <c:v>7151.0332277050757</c:v>
                </c:pt>
                <c:pt idx="3">
                  <c:v>10209.672532343257</c:v>
                </c:pt>
                <c:pt idx="4">
                  <c:v>12956.935797298014</c:v>
                </c:pt>
                <c:pt idx="5">
                  <c:v>15415.729366270212</c:v>
                </c:pt>
                <c:pt idx="6">
                  <c:v>17607.475022442999</c:v>
                </c:pt>
                <c:pt idx="7">
                  <c:v>19552.199873076264</c:v>
                </c:pt>
                <c:pt idx="8">
                  <c:v>21268.621018703448</c:v>
                </c:pt>
                <c:pt idx="9">
                  <c:v>22774.225300848091</c:v>
                </c:pt>
                <c:pt idx="10">
                  <c:v>24085.344405961649</c:v>
                </c:pt>
                <c:pt idx="11">
                  <c:v>25217.22558794848</c:v>
                </c:pt>
                <c:pt idx="12">
                  <c:v>26184.098257141522</c:v>
                </c:pt>
                <c:pt idx="13">
                  <c:v>26999.236669878122</c:v>
                </c:pt>
                <c:pt idx="14">
                  <c:v>27675.018939857728</c:v>
                </c:pt>
                <c:pt idx="15">
                  <c:v>28222.982580201242</c:v>
                </c:pt>
                <c:pt idx="16">
                  <c:v>28653.876773538283</c:v>
                </c:pt>
                <c:pt idx="17">
                  <c:v>28977.711556487076</c:v>
                </c:pt>
                <c:pt idx="18">
                  <c:v>29203.804094528616</c:v>
                </c:pt>
                <c:pt idx="19">
                  <c:v>29340.822213479347</c:v>
                </c:pt>
                <c:pt idx="20">
                  <c:v>29396.825344504989</c:v>
                </c:pt>
                <c:pt idx="21">
                  <c:v>29379.303030863219</c:v>
                </c:pt>
                <c:pt idx="22">
                  <c:v>29295.211136286962</c:v>
                </c:pt>
                <c:pt idx="23">
                  <c:v>29151.005887098119</c:v>
                </c:pt>
                <c:pt idx="24">
                  <c:v>28952.675872748056</c:v>
                </c:pt>
                <c:pt idx="25">
                  <c:v>28705.772122493934</c:v>
                </c:pt>
                <c:pt idx="26">
                  <c:v>28415.43636931631</c:v>
                </c:pt>
                <c:pt idx="27">
                  <c:v>28086.427605942979</c:v>
                </c:pt>
                <c:pt idx="28">
                  <c:v>27723.147031946864</c:v>
                </c:pt>
                <c:pt idx="29">
                  <c:v>27329.661485313849</c:v>
                </c:pt>
                <c:pt idx="30">
                  <c:v>26909.72544661109</c:v>
                </c:pt>
                <c:pt idx="31">
                  <c:v>26466.801698912113</c:v>
                </c:pt>
                <c:pt idx="32">
                  <c:v>26004.080721935185</c:v>
                </c:pt>
                <c:pt idx="33">
                  <c:v>25524.498894411801</c:v>
                </c:pt>
                <c:pt idx="34">
                  <c:v>25030.755574507617</c:v>
                </c:pt>
                <c:pt idx="35">
                  <c:v>24525.329124156877</c:v>
                </c:pt>
                <c:pt idx="36">
                  <c:v>24010.491939428695</c:v>
                </c:pt>
                <c:pt idx="37">
                  <c:v>23488.324545509702</c:v>
                </c:pt>
                <c:pt idx="38">
                  <c:v>22960.728811549099</c:v>
                </c:pt>
                <c:pt idx="39">
                  <c:v>22429.440337460179</c:v>
                </c:pt>
                <c:pt idx="40">
                  <c:v>21896.040061795229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A-4B66-AA60-361E919E2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00096"/>
        <c:axId val="503702272"/>
      </c:scatterChart>
      <c:valAx>
        <c:axId val="50370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Nass Area Spawners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3702272"/>
        <c:crosses val="autoZero"/>
        <c:crossBetween val="midCat"/>
      </c:valAx>
      <c:valAx>
        <c:axId val="503702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Return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037000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Nass Chinook Returns 1994-2022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78327709036369"/>
          <c:y val="9.9997515370819606E-2"/>
          <c:w val="0.81331057209398117"/>
          <c:h val="0.759015364043350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'Other Charts'!$K$3</c:f>
              <c:strCache>
                <c:ptCount val="1"/>
                <c:pt idx="0">
                  <c:v>Large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Charts'!$I$4:$I$32</c:f>
              <c:numCache>
                <c:formatCode>General</c:formatCode>
                <c:ptCount val="29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2021</c:v>
                </c:pt>
                <c:pt idx="28">
                  <c:v>2022</c:v>
                </c:pt>
              </c:numCache>
            </c:numRef>
          </c:cat>
          <c:val>
            <c:numRef>
              <c:f>'Other Charts'!$K$4:$K$32</c:f>
              <c:numCache>
                <c:formatCode>#,##0</c:formatCode>
                <c:ptCount val="29"/>
                <c:pt idx="0">
                  <c:v>21293.266004374069</c:v>
                </c:pt>
                <c:pt idx="1">
                  <c:v>4700.9490442655924</c:v>
                </c:pt>
                <c:pt idx="2">
                  <c:v>18151.750896684451</c:v>
                </c:pt>
                <c:pt idx="3">
                  <c:v>12160.472397515528</c:v>
                </c:pt>
                <c:pt idx="4">
                  <c:v>22078.976974418605</c:v>
                </c:pt>
                <c:pt idx="5">
                  <c:v>7448.1296806042674</c:v>
                </c:pt>
                <c:pt idx="6">
                  <c:v>11024.519035483319</c:v>
                </c:pt>
                <c:pt idx="7">
                  <c:v>27784.673007401721</c:v>
                </c:pt>
                <c:pt idx="8">
                  <c:v>9532.6945416779945</c:v>
                </c:pt>
                <c:pt idx="9">
                  <c:v>23023.742576118064</c:v>
                </c:pt>
                <c:pt idx="10">
                  <c:v>9002.3051061483438</c:v>
                </c:pt>
                <c:pt idx="11">
                  <c:v>11684.915007584308</c:v>
                </c:pt>
                <c:pt idx="12">
                  <c:v>16267.976247465831</c:v>
                </c:pt>
                <c:pt idx="13">
                  <c:v>22849.298678972755</c:v>
                </c:pt>
                <c:pt idx="14">
                  <c:v>10625.803911406812</c:v>
                </c:pt>
                <c:pt idx="15">
                  <c:v>21889.807460776126</c:v>
                </c:pt>
                <c:pt idx="16">
                  <c:v>11639.816893683661</c:v>
                </c:pt>
                <c:pt idx="17">
                  <c:v>6455.0826598600861</c:v>
                </c:pt>
                <c:pt idx="18">
                  <c:v>7703.1113540564593</c:v>
                </c:pt>
                <c:pt idx="19">
                  <c:v>4209.3189977860875</c:v>
                </c:pt>
                <c:pt idx="20">
                  <c:v>5930.6204472843447</c:v>
                </c:pt>
                <c:pt idx="21">
                  <c:v>13079.64340723454</c:v>
                </c:pt>
                <c:pt idx="22">
                  <c:v>7696.9340815316064</c:v>
                </c:pt>
                <c:pt idx="23">
                  <c:v>1139.0895099935524</c:v>
                </c:pt>
                <c:pt idx="24">
                  <c:v>7400.1844821693412</c:v>
                </c:pt>
                <c:pt idx="25">
                  <c:v>6786.4341881097553</c:v>
                </c:pt>
                <c:pt idx="26">
                  <c:v>5459.6956100641746</c:v>
                </c:pt>
                <c:pt idx="27">
                  <c:v>7464.1005271396061</c:v>
                </c:pt>
                <c:pt idx="28">
                  <c:v>5790.4781142920865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C-48F6-943C-9B3D8B44C497}"/>
            </c:ext>
          </c:extLst>
        </c:ser>
        <c:ser>
          <c:idx val="0"/>
          <c:order val="1"/>
          <c:tx>
            <c:strRef>
              <c:f>'Other Charts'!$J$3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cat>
            <c:numRef>
              <c:f>'Other Charts'!$I$4:$I$32</c:f>
              <c:numCache>
                <c:formatCode>General</c:formatCode>
                <c:ptCount val="29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2021</c:v>
                </c:pt>
                <c:pt idx="28">
                  <c:v>2022</c:v>
                </c:pt>
              </c:numCache>
            </c:numRef>
          </c:cat>
          <c:val>
            <c:numRef>
              <c:f>'Other Charts'!$J$4:$J$32</c:f>
              <c:numCache>
                <c:formatCode>#,##0</c:formatCode>
                <c:ptCount val="29"/>
                <c:pt idx="0">
                  <c:v>2986.3987668620421</c:v>
                </c:pt>
                <c:pt idx="1">
                  <c:v>5732.8646881287723</c:v>
                </c:pt>
                <c:pt idx="2">
                  <c:v>6050.5836322281511</c:v>
                </c:pt>
                <c:pt idx="3">
                  <c:v>8662.2543105590066</c:v>
                </c:pt>
                <c:pt idx="4">
                  <c:v>3295.3696976744191</c:v>
                </c:pt>
                <c:pt idx="5">
                  <c:v>5978.8703193957308</c:v>
                </c:pt>
                <c:pt idx="6">
                  <c:v>10592.184955660445</c:v>
                </c:pt>
                <c:pt idx="7">
                  <c:v>6918.3269925982895</c:v>
                </c:pt>
                <c:pt idx="8">
                  <c:v>6548.3054583220091</c:v>
                </c:pt>
                <c:pt idx="9">
                  <c:v>6438.6250353811747</c:v>
                </c:pt>
                <c:pt idx="10">
                  <c:v>9049.8466322080822</c:v>
                </c:pt>
                <c:pt idx="11">
                  <c:v>5107.7718876826348</c:v>
                </c:pt>
                <c:pt idx="12">
                  <c:v>12408.697833536969</c:v>
                </c:pt>
                <c:pt idx="13">
                  <c:v>4396.6142248111519</c:v>
                </c:pt>
                <c:pt idx="14">
                  <c:v>11068.39608859319</c:v>
                </c:pt>
                <c:pt idx="15">
                  <c:v>8389.7925392238649</c:v>
                </c:pt>
                <c:pt idx="16">
                  <c:v>9082.9831063163383</c:v>
                </c:pt>
                <c:pt idx="17">
                  <c:v>5026.2896600491586</c:v>
                </c:pt>
                <c:pt idx="18">
                  <c:v>3088.7475721622491</c:v>
                </c:pt>
                <c:pt idx="19">
                  <c:v>6055.1166331789173</c:v>
                </c:pt>
                <c:pt idx="20">
                  <c:v>8459.1795527156537</c:v>
                </c:pt>
                <c:pt idx="21">
                  <c:v>9205.1565927654592</c:v>
                </c:pt>
                <c:pt idx="22">
                  <c:v>3317.6440006601747</c:v>
                </c:pt>
                <c:pt idx="23">
                  <c:v>4556.3580399742095</c:v>
                </c:pt>
                <c:pt idx="24">
                  <c:v>9266.317960281609</c:v>
                </c:pt>
                <c:pt idx="25">
                  <c:v>6310.63252916479</c:v>
                </c:pt>
                <c:pt idx="26">
                  <c:v>9286.3572653323699</c:v>
                </c:pt>
                <c:pt idx="27">
                  <c:v>5399.5620834626952</c:v>
                </c:pt>
                <c:pt idx="28">
                  <c:v>9268.8571935488144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C-48F6-943C-9B3D8B44C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overlap val="100"/>
        <c:axId val="358022952"/>
        <c:axId val="358024264"/>
      </c:barChart>
      <c:lineChart>
        <c:grouping val="standard"/>
        <c:varyColors val="0"/>
        <c:ser>
          <c:idx val="2"/>
          <c:order val="2"/>
          <c:tx>
            <c:strRef>
              <c:f>'Other Charts'!$M$3</c:f>
              <c:strCache>
                <c:ptCount val="1"/>
                <c:pt idx="0">
                  <c:v>CV%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val>
            <c:numRef>
              <c:f>'Other Charts'!$M$4:$M$32</c:f>
              <c:numCache>
                <c:formatCode>0%</c:formatCode>
                <c:ptCount val="29"/>
                <c:pt idx="0">
                  <c:v>0.16</c:v>
                </c:pt>
                <c:pt idx="1">
                  <c:v>0.21</c:v>
                </c:pt>
                <c:pt idx="2">
                  <c:v>0.28000000000000003</c:v>
                </c:pt>
                <c:pt idx="3">
                  <c:v>0.08</c:v>
                </c:pt>
                <c:pt idx="4">
                  <c:v>0.11</c:v>
                </c:pt>
                <c:pt idx="5">
                  <c:v>0.13</c:v>
                </c:pt>
                <c:pt idx="6">
                  <c:v>0.18</c:v>
                </c:pt>
                <c:pt idx="7">
                  <c:v>0.08</c:v>
                </c:pt>
                <c:pt idx="8">
                  <c:v>0.09</c:v>
                </c:pt>
                <c:pt idx="9">
                  <c:v>0.17</c:v>
                </c:pt>
                <c:pt idx="10">
                  <c:v>0.17</c:v>
                </c:pt>
                <c:pt idx="11">
                  <c:v>0.12</c:v>
                </c:pt>
                <c:pt idx="12">
                  <c:v>0.12</c:v>
                </c:pt>
                <c:pt idx="13">
                  <c:v>0.15</c:v>
                </c:pt>
                <c:pt idx="14">
                  <c:v>0.2</c:v>
                </c:pt>
                <c:pt idx="15">
                  <c:v>0.13</c:v>
                </c:pt>
                <c:pt idx="16">
                  <c:v>0.25</c:v>
                </c:pt>
                <c:pt idx="17">
                  <c:v>0.09</c:v>
                </c:pt>
                <c:pt idx="18">
                  <c:v>0.06</c:v>
                </c:pt>
                <c:pt idx="19">
                  <c:v>7.8217608451616835E-2</c:v>
                </c:pt>
                <c:pt idx="20">
                  <c:v>0.12471295745912526</c:v>
                </c:pt>
                <c:pt idx="21">
                  <c:v>9.0869826174957827E-2</c:v>
                </c:pt>
                <c:pt idx="22">
                  <c:v>0.10585701951629986</c:v>
                </c:pt>
                <c:pt idx="23">
                  <c:v>0.176998846177052</c:v>
                </c:pt>
                <c:pt idx="24">
                  <c:v>0.21878951633708682</c:v>
                </c:pt>
                <c:pt idx="25">
                  <c:v>0.10646692730438118</c:v>
                </c:pt>
                <c:pt idx="26">
                  <c:v>7.575066333675301E-2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9C-48F6-943C-9B3D8B44C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025992"/>
        <c:axId val="1059029928"/>
      </c:lineChart>
      <c:catAx>
        <c:axId val="35802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24264"/>
        <c:crosses val="autoZero"/>
        <c:auto val="1"/>
        <c:lblAlgn val="ctr"/>
        <c:lblOffset val="100"/>
        <c:noMultiLvlLbl val="0"/>
      </c:catAx>
      <c:valAx>
        <c:axId val="35802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22952"/>
        <c:crosses val="autoZero"/>
        <c:crossBetween val="between"/>
      </c:valAx>
      <c:valAx>
        <c:axId val="105902992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025992"/>
        <c:crosses val="max"/>
        <c:crossBetween val="between"/>
      </c:valAx>
      <c:catAx>
        <c:axId val="1059025992"/>
        <c:scaling>
          <c:orientation val="minMax"/>
        </c:scaling>
        <c:delete val="1"/>
        <c:axPos val="b"/>
        <c:majorTickMark val="out"/>
        <c:minorTickMark val="none"/>
        <c:tickLblPos val="nextTo"/>
        <c:crossAx val="1059029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48062149165664"/>
          <c:y val="0.12240774120102457"/>
          <c:w val="0.18187000818446081"/>
          <c:h val="0.13371725919363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Nass Chinook Returns 1994-2022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78327709036369"/>
          <c:y val="9.9997515370819606E-2"/>
          <c:w val="0.81331057209398117"/>
          <c:h val="0.759015364043350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'Other Charts'!$K$38</c:f>
              <c:strCache>
                <c:ptCount val="1"/>
                <c:pt idx="0">
                  <c:v>Females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'Other Charts'!$K$39:$K$64</c:f>
              <c:numCache>
                <c:formatCode>#,##0</c:formatCode>
                <c:ptCount val="26"/>
                <c:pt idx="0">
                  <c:v>7527</c:v>
                </c:pt>
                <c:pt idx="1">
                  <c:v>1461</c:v>
                </c:pt>
                <c:pt idx="2">
                  <c:v>9923</c:v>
                </c:pt>
                <c:pt idx="3">
                  <c:v>5414</c:v>
                </c:pt>
                <c:pt idx="4">
                  <c:v>9135</c:v>
                </c:pt>
                <c:pt idx="5">
                  <c:v>3760</c:v>
                </c:pt>
                <c:pt idx="6">
                  <c:v>6269</c:v>
                </c:pt>
                <c:pt idx="7">
                  <c:v>12840</c:v>
                </c:pt>
                <c:pt idx="8">
                  <c:v>4342</c:v>
                </c:pt>
                <c:pt idx="9">
                  <c:v>7071</c:v>
                </c:pt>
                <c:pt idx="10">
                  <c:v>3791</c:v>
                </c:pt>
                <c:pt idx="11">
                  <c:v>3359</c:v>
                </c:pt>
                <c:pt idx="12">
                  <c:v>6882</c:v>
                </c:pt>
                <c:pt idx="13">
                  <c:v>7356</c:v>
                </c:pt>
                <c:pt idx="14">
                  <c:v>3905</c:v>
                </c:pt>
                <c:pt idx="15">
                  <c:v>7570</c:v>
                </c:pt>
                <c:pt idx="16">
                  <c:v>3937</c:v>
                </c:pt>
                <c:pt idx="17">
                  <c:v>2411</c:v>
                </c:pt>
                <c:pt idx="18">
                  <c:v>3022</c:v>
                </c:pt>
                <c:pt idx="19">
                  <c:v>1437</c:v>
                </c:pt>
                <c:pt idx="20">
                  <c:v>2015</c:v>
                </c:pt>
                <c:pt idx="21">
                  <c:v>4457</c:v>
                </c:pt>
                <c:pt idx="22">
                  <c:v>2203</c:v>
                </c:pt>
                <c:pt idx="23" formatCode="General">
                  <c:v>513</c:v>
                </c:pt>
                <c:pt idx="24">
                  <c:v>2123</c:v>
                </c:pt>
                <c:pt idx="25">
                  <c:v>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5-4400-8BC9-E5EFB848C6FA}"/>
            </c:ext>
          </c:extLst>
        </c:ser>
        <c:ser>
          <c:idx val="0"/>
          <c:order val="1"/>
          <c:tx>
            <c:strRef>
              <c:f>'Other Charts'!$J$38</c:f>
              <c:strCache>
                <c:ptCount val="1"/>
                <c:pt idx="0">
                  <c:v>Males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cat>
            <c:numRef>
              <c:f>'Other Charts'!$I$4:$I$29</c:f>
              <c:numCache>
                <c:formatCode>General</c:formatCode>
                <c:ptCount val="26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</c:numCache>
            </c:numRef>
          </c:cat>
          <c:val>
            <c:numRef>
              <c:f>'Other Charts'!$J$39:$J$64</c:f>
              <c:numCache>
                <c:formatCode>#,##0</c:formatCode>
                <c:ptCount val="26"/>
                <c:pt idx="0">
                  <c:v>16753</c:v>
                </c:pt>
                <c:pt idx="1">
                  <c:v>8973</c:v>
                </c:pt>
                <c:pt idx="2">
                  <c:v>14279</c:v>
                </c:pt>
                <c:pt idx="3">
                  <c:v>15409</c:v>
                </c:pt>
                <c:pt idx="4">
                  <c:v>16240</c:v>
                </c:pt>
                <c:pt idx="5">
                  <c:v>9667</c:v>
                </c:pt>
                <c:pt idx="6">
                  <c:v>15348</c:v>
                </c:pt>
                <c:pt idx="7">
                  <c:v>21863</c:v>
                </c:pt>
                <c:pt idx="8">
                  <c:v>11739</c:v>
                </c:pt>
                <c:pt idx="9">
                  <c:v>22391</c:v>
                </c:pt>
                <c:pt idx="10">
                  <c:v>14261</c:v>
                </c:pt>
                <c:pt idx="11">
                  <c:v>13434</c:v>
                </c:pt>
                <c:pt idx="12">
                  <c:v>21794</c:v>
                </c:pt>
                <c:pt idx="13">
                  <c:v>19890</c:v>
                </c:pt>
                <c:pt idx="14">
                  <c:v>17789</c:v>
                </c:pt>
                <c:pt idx="15">
                  <c:v>22710</c:v>
                </c:pt>
                <c:pt idx="16">
                  <c:v>16785</c:v>
                </c:pt>
                <c:pt idx="17">
                  <c:v>9070</c:v>
                </c:pt>
                <c:pt idx="18">
                  <c:v>7770</c:v>
                </c:pt>
                <c:pt idx="19">
                  <c:v>8827</c:v>
                </c:pt>
                <c:pt idx="20">
                  <c:v>12375</c:v>
                </c:pt>
                <c:pt idx="21">
                  <c:v>17828</c:v>
                </c:pt>
                <c:pt idx="22">
                  <c:v>8812</c:v>
                </c:pt>
                <c:pt idx="23">
                  <c:v>5183</c:v>
                </c:pt>
                <c:pt idx="24">
                  <c:v>14205</c:v>
                </c:pt>
                <c:pt idx="25">
                  <c:v>11342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5-4400-8BC9-E5EFB848C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overlap val="100"/>
        <c:axId val="358022952"/>
        <c:axId val="358024264"/>
      </c:barChart>
      <c:lineChart>
        <c:grouping val="standard"/>
        <c:varyColors val="0"/>
        <c:ser>
          <c:idx val="2"/>
          <c:order val="2"/>
          <c:tx>
            <c:strRef>
              <c:f>'Other Charts'!$M$3</c:f>
              <c:strCache>
                <c:ptCount val="1"/>
                <c:pt idx="0">
                  <c:v>CV%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val>
            <c:numRef>
              <c:f>'Other Charts'!$M$4:$M$29</c:f>
              <c:numCache>
                <c:formatCode>0%</c:formatCode>
                <c:ptCount val="26"/>
                <c:pt idx="0">
                  <c:v>0.16</c:v>
                </c:pt>
                <c:pt idx="1">
                  <c:v>0.21</c:v>
                </c:pt>
                <c:pt idx="2">
                  <c:v>0.28000000000000003</c:v>
                </c:pt>
                <c:pt idx="3">
                  <c:v>0.08</c:v>
                </c:pt>
                <c:pt idx="4">
                  <c:v>0.11</c:v>
                </c:pt>
                <c:pt idx="5">
                  <c:v>0.13</c:v>
                </c:pt>
                <c:pt idx="6">
                  <c:v>0.18</c:v>
                </c:pt>
                <c:pt idx="7">
                  <c:v>0.08</c:v>
                </c:pt>
                <c:pt idx="8">
                  <c:v>0.09</c:v>
                </c:pt>
                <c:pt idx="9">
                  <c:v>0.17</c:v>
                </c:pt>
                <c:pt idx="10">
                  <c:v>0.17</c:v>
                </c:pt>
                <c:pt idx="11">
                  <c:v>0.12</c:v>
                </c:pt>
                <c:pt idx="12">
                  <c:v>0.12</c:v>
                </c:pt>
                <c:pt idx="13">
                  <c:v>0.15</c:v>
                </c:pt>
                <c:pt idx="14">
                  <c:v>0.2</c:v>
                </c:pt>
                <c:pt idx="15">
                  <c:v>0.13</c:v>
                </c:pt>
                <c:pt idx="16">
                  <c:v>0.25</c:v>
                </c:pt>
                <c:pt idx="17">
                  <c:v>0.09</c:v>
                </c:pt>
                <c:pt idx="18">
                  <c:v>0.06</c:v>
                </c:pt>
                <c:pt idx="19">
                  <c:v>7.8217608451616835E-2</c:v>
                </c:pt>
                <c:pt idx="20">
                  <c:v>0.12471295745912526</c:v>
                </c:pt>
                <c:pt idx="21">
                  <c:v>9.0869826174957827E-2</c:v>
                </c:pt>
                <c:pt idx="22">
                  <c:v>0.10585701951629986</c:v>
                </c:pt>
                <c:pt idx="23">
                  <c:v>0.176998846177052</c:v>
                </c:pt>
                <c:pt idx="24">
                  <c:v>0.21878951633708682</c:v>
                </c:pt>
                <c:pt idx="25">
                  <c:v>0.10646692730438118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5-4400-8BC9-E5EFB848C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025992"/>
        <c:axId val="1059029928"/>
      </c:lineChart>
      <c:catAx>
        <c:axId val="35802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24264"/>
        <c:crosses val="autoZero"/>
        <c:auto val="1"/>
        <c:lblAlgn val="ctr"/>
        <c:lblOffset val="100"/>
        <c:noMultiLvlLbl val="0"/>
      </c:catAx>
      <c:valAx>
        <c:axId val="35802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22952"/>
        <c:crosses val="autoZero"/>
        <c:crossBetween val="between"/>
      </c:valAx>
      <c:valAx>
        <c:axId val="105902992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025992"/>
        <c:crosses val="max"/>
        <c:crossBetween val="between"/>
      </c:valAx>
      <c:catAx>
        <c:axId val="1059025992"/>
        <c:scaling>
          <c:orientation val="minMax"/>
        </c:scaling>
        <c:delete val="1"/>
        <c:axPos val="b"/>
        <c:majorTickMark val="out"/>
        <c:minorTickMark val="none"/>
        <c:tickLblPos val="nextTo"/>
        <c:crossAx val="1059029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48062149165664"/>
          <c:y val="0.12240774120102457"/>
          <c:w val="0.18187000818446081"/>
          <c:h val="0.13371725919363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Nass Chinook</a:t>
            </a:r>
            <a:r>
              <a:rPr lang="en-CA" baseline="0"/>
              <a:t> MR studies 1994-2020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>
        <c:manualLayout>
          <c:layoutTarget val="inner"/>
          <c:xMode val="edge"/>
          <c:yMode val="edge"/>
          <c:x val="0.15188659453282624"/>
          <c:y val="0.17634259259259263"/>
          <c:w val="0.65547119110111229"/>
          <c:h val="0.614406167979002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'Other Charts'!$J$76</c:f>
              <c:strCache>
                <c:ptCount val="1"/>
                <c:pt idx="0">
                  <c:v>Frequency of Annual Studies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Charts'!$I$77:$I$107</c:f>
              <c:numCache>
                <c:formatCode>0%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</c:numCache>
            </c:numRef>
          </c:cat>
          <c:val>
            <c:numRef>
              <c:f>'Other Charts'!$J$77:$J$107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C-4842-B382-0C1A8A499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668907008"/>
        <c:axId val="668904712"/>
      </c:barChart>
      <c:lineChart>
        <c:grouping val="standard"/>
        <c:varyColors val="0"/>
        <c:ser>
          <c:idx val="1"/>
          <c:order val="1"/>
          <c:tx>
            <c:strRef>
              <c:f>'Other Charts'!$K$76</c:f>
              <c:strCache>
                <c:ptCount val="1"/>
                <c:pt idx="0">
                  <c:v>Cumulative Frequency of annual Studies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'Other Charts'!$L$77:$L$107</c:f>
              <c:numCache>
                <c:formatCode>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3.7037037037037035E-2</c:v>
                </c:pt>
                <c:pt idx="7">
                  <c:v>3.7037037037037035E-2</c:v>
                </c:pt>
                <c:pt idx="8">
                  <c:v>0.18518518518518517</c:v>
                </c:pt>
                <c:pt idx="9">
                  <c:v>0.25925925925925924</c:v>
                </c:pt>
                <c:pt idx="10">
                  <c:v>0.29629629629629628</c:v>
                </c:pt>
                <c:pt idx="11">
                  <c:v>0.40740740740740738</c:v>
                </c:pt>
                <c:pt idx="12">
                  <c:v>0.48148148148148145</c:v>
                </c:pt>
                <c:pt idx="13">
                  <c:v>0.59259259259259256</c:v>
                </c:pt>
                <c:pt idx="14">
                  <c:v>0.59259259259259256</c:v>
                </c:pt>
                <c:pt idx="15">
                  <c:v>0.62962962962962954</c:v>
                </c:pt>
                <c:pt idx="16">
                  <c:v>0.66666666666666652</c:v>
                </c:pt>
                <c:pt idx="17">
                  <c:v>0.74074074074074059</c:v>
                </c:pt>
                <c:pt idx="18">
                  <c:v>0.81481481481481466</c:v>
                </c:pt>
                <c:pt idx="19">
                  <c:v>0.81481481481481466</c:v>
                </c:pt>
                <c:pt idx="20">
                  <c:v>0.85185185185185164</c:v>
                </c:pt>
                <c:pt idx="21">
                  <c:v>0.88888888888888862</c:v>
                </c:pt>
                <c:pt idx="22">
                  <c:v>0.9259259259259256</c:v>
                </c:pt>
                <c:pt idx="23">
                  <c:v>0.9259259259259256</c:v>
                </c:pt>
                <c:pt idx="24">
                  <c:v>0.9259259259259256</c:v>
                </c:pt>
                <c:pt idx="25">
                  <c:v>0.96296296296296258</c:v>
                </c:pt>
                <c:pt idx="26">
                  <c:v>0.96296296296296258</c:v>
                </c:pt>
                <c:pt idx="27">
                  <c:v>0.96296296296296258</c:v>
                </c:pt>
                <c:pt idx="28">
                  <c:v>0.99999999999999956</c:v>
                </c:pt>
                <c:pt idx="29">
                  <c:v>0.99999999999999956</c:v>
                </c:pt>
                <c:pt idx="30">
                  <c:v>0.99999999999999956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2C-4842-B382-0C1A8A499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369792"/>
        <c:axId val="464097792"/>
      </c:lineChart>
      <c:catAx>
        <c:axId val="66890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CV from Capture-recapture Study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04712"/>
        <c:crosses val="autoZero"/>
        <c:auto val="1"/>
        <c:lblAlgn val="ctr"/>
        <c:lblOffset val="100"/>
        <c:noMultiLvlLbl val="0"/>
      </c:catAx>
      <c:valAx>
        <c:axId val="6689047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 of annual studies</a:t>
                </a:r>
              </a:p>
            </c:rich>
          </c:tx>
          <c:layout>
            <c:manualLayout>
              <c:xMode val="edge"/>
              <c:yMode val="edge"/>
              <c:x val="3.676705590372633E-2"/>
              <c:y val="0.17510826771653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07008"/>
        <c:crosses val="autoZero"/>
        <c:crossBetween val="midCat"/>
        <c:minorUnit val="1"/>
      </c:valAx>
      <c:valAx>
        <c:axId val="46409779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Cumulative</a:t>
                </a:r>
                <a:r>
                  <a:rPr lang="en-CA" baseline="0"/>
                  <a:t> Frequency of annual studies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91780045351473938"/>
              <c:y val="0.1115277777777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9792"/>
        <c:crosses val="max"/>
        <c:crossBetween val="between"/>
      </c:valAx>
      <c:catAx>
        <c:axId val="660369792"/>
        <c:scaling>
          <c:orientation val="minMax"/>
        </c:scaling>
        <c:delete val="1"/>
        <c:axPos val="b"/>
        <c:majorTickMark val="out"/>
        <c:minorTickMark val="none"/>
        <c:tickLblPos val="nextTo"/>
        <c:crossAx val="464097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08657047724757"/>
          <c:y val="3.5889070146818941E-2"/>
          <c:w val="0.79541250462449131"/>
          <c:h val="0.791734638390430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ReturnData!$AY$5</c:f>
              <c:strCache>
                <c:ptCount val="1"/>
                <c:pt idx="0">
                  <c:v>Spawners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ReturnData!$AX$6:$AX$34</c:f>
              <c:numCache>
                <c:formatCode>General</c:formatCode>
                <c:ptCount val="29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</c:numCache>
            </c:numRef>
          </c:cat>
          <c:val>
            <c:numRef>
              <c:f>ReturnData!$AY$6:$AY$34</c:f>
              <c:numCache>
                <c:formatCode>#,##0</c:formatCode>
                <c:ptCount val="29"/>
                <c:pt idx="0">
                  <c:v>10771.865971074389</c:v>
                </c:pt>
                <c:pt idx="1">
                  <c:v>15752.04698289455</c:v>
                </c:pt>
                <c:pt idx="2">
                  <c:v>24566.632205674498</c:v>
                </c:pt>
                <c:pt idx="3">
                  <c:v>19522.303985023809</c:v>
                </c:pt>
                <c:pt idx="4">
                  <c:v>38660.843017812847</c:v>
                </c:pt>
                <c:pt idx="5">
                  <c:v>21470.285101179008</c:v>
                </c:pt>
                <c:pt idx="6">
                  <c:v>16848.291953600288</c:v>
                </c:pt>
                <c:pt idx="7">
                  <c:v>29201.173442548588</c:v>
                </c:pt>
                <c:pt idx="8">
                  <c:v>26511.46014449577</c:v>
                </c:pt>
                <c:pt idx="9">
                  <c:v>7925.6832334418996</c:v>
                </c:pt>
                <c:pt idx="10">
                  <c:v>17715.5</c:v>
                </c:pt>
                <c:pt idx="11">
                  <c:v>25852.758236354697</c:v>
                </c:pt>
                <c:pt idx="12">
                  <c:v>24871.582101968863</c:v>
                </c:pt>
                <c:pt idx="13">
                  <c:v>8817.1145267995089</c:v>
                </c:pt>
                <c:pt idx="14">
                  <c:v>22949.610030503507</c:v>
                </c:pt>
                <c:pt idx="15">
                  <c:v>20337.294956853053</c:v>
                </c:pt>
                <c:pt idx="16">
                  <c:v>24675.115360043914</c:v>
                </c:pt>
                <c:pt idx="17">
                  <c:v>12526.019341091624</c:v>
                </c:pt>
                <c:pt idx="18">
                  <c:v>19348.444090153665</c:v>
                </c:pt>
                <c:pt idx="19">
                  <c:v>32256.309451904206</c:v>
                </c:pt>
                <c:pt idx="20">
                  <c:v>14804.483552750156</c:v>
                </c:pt>
                <c:pt idx="21">
                  <c:v>28273.812479292796</c:v>
                </c:pt>
                <c:pt idx="22">
                  <c:v>16875.384164001429</c:v>
                </c:pt>
                <c:pt idx="23">
                  <c:v>15571.282766977862</c:v>
                </c:pt>
                <c:pt idx="24">
                  <c:v>28061.216557198761</c:v>
                </c:pt>
                <c:pt idx="25">
                  <c:v>24964.185147075146</c:v>
                </c:pt>
                <c:pt idx="26">
                  <c:v>22137.695494596934</c:v>
                </c:pt>
                <c:pt idx="27">
                  <c:v>29576.322060178267</c:v>
                </c:pt>
                <c:pt idx="28">
                  <c:v>20729.138099143467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4-4828-B28F-ACC97D26C76F}"/>
            </c:ext>
          </c:extLst>
        </c:ser>
        <c:ser>
          <c:idx val="1"/>
          <c:order val="2"/>
          <c:tx>
            <c:v>Recruits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ReturnData!$AX$6:$AX$34</c:f>
              <c:numCache>
                <c:formatCode>General</c:formatCode>
                <c:ptCount val="29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</c:numCache>
            </c:numRef>
          </c:cat>
          <c:val>
            <c:numRef>
              <c:f>ReturnData!$AZ$6:$AZ$34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6">
                  <c:v>55912.507374534922</c:v>
                </c:pt>
                <c:pt idx="7">
                  <c:v>46848.22985577138</c:v>
                </c:pt>
                <c:pt idx="8">
                  <c:v>15612.529199105507</c:v>
                </c:pt>
                <c:pt idx="9">
                  <c:v>45797.040154705552</c:v>
                </c:pt>
                <c:pt idx="10">
                  <c:v>34315.793626279228</c:v>
                </c:pt>
                <c:pt idx="11">
                  <c:v>57337.060733266648</c:v>
                </c:pt>
                <c:pt idx="12">
                  <c:v>20753.089315625173</c:v>
                </c:pt>
                <c:pt idx="13">
                  <c:v>28245.691403119567</c:v>
                </c:pt>
                <c:pt idx="14">
                  <c:v>60206.970015630475</c:v>
                </c:pt>
                <c:pt idx="15">
                  <c:v>27347.19582205082</c:v>
                </c:pt>
                <c:pt idx="16">
                  <c:v>51053.741436847558</c:v>
                </c:pt>
                <c:pt idx="17">
                  <c:v>23197.978396352493</c:v>
                </c:pt>
                <c:pt idx="18">
                  <c:v>38852.216200736824</c:v>
                </c:pt>
                <c:pt idx="19">
                  <c:v>32251.103626008666</c:v>
                </c:pt>
                <c:pt idx="20">
                  <c:v>53432.169117273465</c:v>
                </c:pt>
                <c:pt idx="21">
                  <c:v>21434.252944513712</c:v>
                </c:pt>
                <c:pt idx="22">
                  <c:v>46138.528053075461</c:v>
                </c:pt>
                <c:pt idx="23">
                  <c:v>24523.012681148943</c:v>
                </c:pt>
                <c:pt idx="24">
                  <c:v>23956.311091310101</c:v>
                </c:pt>
                <c:pt idx="25">
                  <c:v>20689.025208477575</c:v>
                </c:pt>
                <c:pt idx="26">
                  <c:v>10969.627303890378</c:v>
                </c:pt>
                <c:pt idx="27">
                  <c:v>20448.17155578647</c:v>
                </c:pt>
                <c:pt idx="28">
                  <c:v>34590.630374609427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4-4828-B28F-ACC97D26C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491276544"/>
        <c:axId val="491283200"/>
      </c:barChart>
      <c:lineChart>
        <c:grouping val="standard"/>
        <c:varyColors val="0"/>
        <c:ser>
          <c:idx val="3"/>
          <c:order val="1"/>
          <c:tx>
            <c:strRef>
              <c:f>ReturnData!$BA$5</c:f>
              <c:strCache>
                <c:ptCount val="1"/>
                <c:pt idx="0">
                  <c:v>R/S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6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ReturnData!$AX$6:$AX$27</c:f>
              <c:numCache>
                <c:formatCode>General</c:formatCode>
                <c:ptCount val="22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</c:numCache>
            </c:numRef>
          </c:cat>
          <c:val>
            <c:numRef>
              <c:f>ReturnData!$BA$6:$BA$34</c:f>
              <c:numCache>
                <c:formatCode>0.00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3.3185860933865796</c:v>
                </c:pt>
                <c:pt idx="7">
                  <c:v>1.6043269613100388</c:v>
                </c:pt>
                <c:pt idx="8">
                  <c:v>0.5888973717031174</c:v>
                </c:pt>
                <c:pt idx="9">
                  <c:v>5.7783081667291407</c:v>
                </c:pt>
                <c:pt idx="10">
                  <c:v>1.9370491166650237</c:v>
                </c:pt>
                <c:pt idx="11">
                  <c:v>2.2178314673069606</c:v>
                </c:pt>
                <c:pt idx="12">
                  <c:v>0.83440969820662658</c:v>
                </c:pt>
                <c:pt idx="13">
                  <c:v>3.2035073738996065</c:v>
                </c:pt>
                <c:pt idx="14">
                  <c:v>2.6234419641818008</c:v>
                </c:pt>
                <c:pt idx="15">
                  <c:v>1.3446820671121575</c:v>
                </c:pt>
                <c:pt idx="16">
                  <c:v>2.0690375988887251</c:v>
                </c:pt>
                <c:pt idx="17">
                  <c:v>1.8519832809335919</c:v>
                </c:pt>
                <c:pt idx="18">
                  <c:v>2.0080279333938038</c:v>
                </c:pt>
                <c:pt idx="19">
                  <c:v>0.99983861061652757</c:v>
                </c:pt>
                <c:pt idx="20">
                  <c:v>3.6091883196660133</c:v>
                </c:pt>
                <c:pt idx="21">
                  <c:v>0.75809560384584684</c:v>
                </c:pt>
                <c:pt idx="22">
                  <c:v>2.7340727538219944</c:v>
                </c:pt>
                <c:pt idx="23">
                  <c:v>1.5748871206137931</c:v>
                </c:pt>
                <c:pt idx="24">
                  <c:v>0.85371605477184498</c:v>
                </c:pt>
                <c:pt idx="25">
                  <c:v>0.82874826823264214</c:v>
                </c:pt>
                <c:pt idx="26">
                  <c:v>0.49551803197255534</c:v>
                </c:pt>
                <c:pt idx="27">
                  <c:v>0.69136965421802765</c:v>
                </c:pt>
                <c:pt idx="28">
                  <c:v>1.6686960262973365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4-4828-B28F-ACC97D26C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285120"/>
        <c:axId val="491295104"/>
      </c:lineChart>
      <c:catAx>
        <c:axId val="49127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Brood Year</a:t>
                </a:r>
              </a:p>
            </c:rich>
          </c:tx>
          <c:layout>
            <c:manualLayout>
              <c:xMode val="edge"/>
              <c:yMode val="edge"/>
              <c:x val="0.44173140954495005"/>
              <c:y val="0.925502990755845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2832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491283200"/>
        <c:scaling>
          <c:orientation val="minMax"/>
          <c:max val="100000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Number of Spawner/Recruits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0.3050570962479610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276544"/>
        <c:crosses val="autoZero"/>
        <c:crossBetween val="between"/>
      </c:valAx>
      <c:catAx>
        <c:axId val="491285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91295104"/>
        <c:crosses val="autoZero"/>
        <c:auto val="0"/>
        <c:lblAlgn val="ctr"/>
        <c:lblOffset val="100"/>
        <c:noMultiLvlLbl val="0"/>
      </c:catAx>
      <c:valAx>
        <c:axId val="491295104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28512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2541620421753616"/>
          <c:y val="3.0995106035889071E-2"/>
          <c:w val="0.15649278579356282"/>
          <c:h val="0.134855899945622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>
    <tabColor rgb="FFFF0000"/>
  </sheetPr>
  <sheetViews>
    <sheetView zoomScale="86" workbookViewId="0"/>
  </sheetViews>
  <pageMargins left="0.75" right="0.75" top="1" bottom="1" header="0.5" footer="0.5"/>
  <headerFooter alignWithMargins="0">
    <oddHeader>&amp;A</oddHeader>
    <oddFooter>Page &amp;P</oddFooter>
  </headerFooter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7</xdr:row>
      <xdr:rowOff>40481</xdr:rowOff>
    </xdr:from>
    <xdr:to>
      <xdr:col>19</xdr:col>
      <xdr:colOff>119062</xdr:colOff>
      <xdr:row>27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154782</xdr:colOff>
      <xdr:row>27</xdr:row>
      <xdr:rowOff>130969</xdr:rowOff>
    </xdr:from>
    <xdr:to>
      <xdr:col>19</xdr:col>
      <xdr:colOff>83344</xdr:colOff>
      <xdr:row>53</xdr:row>
      <xdr:rowOff>23812</xdr:rowOff>
    </xdr:to>
    <xdr:graphicFrame macro="">
      <xdr:nvGraphicFramePr>
        <xdr:cNvPr id="3" name="Chart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157162</xdr:colOff>
      <xdr:row>54</xdr:row>
      <xdr:rowOff>78583</xdr:rowOff>
    </xdr:from>
    <xdr:to>
      <xdr:col>19</xdr:col>
      <xdr:colOff>142875</xdr:colOff>
      <xdr:row>72</xdr:row>
      <xdr:rowOff>47626</xdr:rowOff>
    </xdr:to>
    <xdr:graphicFrame macro="">
      <xdr:nvGraphicFramePr>
        <xdr:cNvPr id="4" name="Chart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142875</xdr:colOff>
      <xdr:row>73</xdr:row>
      <xdr:rowOff>126207</xdr:rowOff>
    </xdr:from>
    <xdr:to>
      <xdr:col>19</xdr:col>
      <xdr:colOff>28575</xdr:colOff>
      <xdr:row>91</xdr:row>
      <xdr:rowOff>7144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66675</xdr:colOff>
      <xdr:row>57</xdr:row>
      <xdr:rowOff>38098</xdr:rowOff>
    </xdr:from>
    <xdr:to>
      <xdr:col>8</xdr:col>
      <xdr:colOff>333375</xdr:colOff>
      <xdr:row>82</xdr:row>
      <xdr:rowOff>57149</xdr:rowOff>
    </xdr:to>
    <xdr:graphicFrame macro="">
      <xdr:nvGraphicFramePr>
        <xdr:cNvPr id="6" name="Chart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8</xdr:col>
      <xdr:colOff>295275</xdr:colOff>
      <xdr:row>20</xdr:row>
      <xdr:rowOff>95250</xdr:rowOff>
    </xdr:to>
    <xdr:graphicFrame macro="">
      <xdr:nvGraphicFramePr>
        <xdr:cNvPr id="292879" name="Chart 1">
          <a:extLst>
            <a:ext uri="{FF2B5EF4-FFF2-40B4-BE49-F238E27FC236}">
              <a16:creationId xmlns:a16="http://schemas.microsoft.com/office/drawing/2014/main" id="{00000000-0008-0000-0200-00000F780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581025</xdr:colOff>
      <xdr:row>0</xdr:row>
      <xdr:rowOff>9525</xdr:rowOff>
    </xdr:from>
    <xdr:to>
      <xdr:col>17</xdr:col>
      <xdr:colOff>142875</xdr:colOff>
      <xdr:row>20</xdr:row>
      <xdr:rowOff>47625</xdr:rowOff>
    </xdr:to>
    <xdr:graphicFrame macro="">
      <xdr:nvGraphicFramePr>
        <xdr:cNvPr id="292880" name="Chart 2">
          <a:extLst>
            <a:ext uri="{FF2B5EF4-FFF2-40B4-BE49-F238E27FC236}">
              <a16:creationId xmlns:a16="http://schemas.microsoft.com/office/drawing/2014/main" id="{00000000-0008-0000-0200-000010780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8</xdr:col>
      <xdr:colOff>295275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581025</xdr:colOff>
      <xdr:row>0</xdr:row>
      <xdr:rowOff>9525</xdr:rowOff>
    </xdr:from>
    <xdr:to>
      <xdr:col>17</xdr:col>
      <xdr:colOff>142875</xdr:colOff>
      <xdr:row>20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8</xdr:col>
      <xdr:colOff>295275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581025</xdr:colOff>
      <xdr:row>0</xdr:row>
      <xdr:rowOff>9525</xdr:rowOff>
    </xdr:from>
    <xdr:to>
      <xdr:col>17</xdr:col>
      <xdr:colOff>142875</xdr:colOff>
      <xdr:row>20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442913</xdr:colOff>
      <xdr:row>49</xdr:row>
      <xdr:rowOff>87312</xdr:rowOff>
    </xdr:from>
    <xdr:to>
      <xdr:col>21</xdr:col>
      <xdr:colOff>254159</xdr:colOff>
      <xdr:row>63</xdr:row>
      <xdr:rowOff>86995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68358B-5491-41C8-867B-57BE83EB4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8413" y="9802812"/>
          <a:ext cx="2472690" cy="2326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594360</xdr:colOff>
      <xdr:row>28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61FA7-C4DB-4625-931B-70AF8473B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6</xdr:col>
      <xdr:colOff>594360</xdr:colOff>
      <xdr:row>60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4D076-8103-48AF-9BE4-A1116358D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61</xdr:row>
      <xdr:rowOff>30480</xdr:rowOff>
    </xdr:from>
    <xdr:to>
      <xdr:col>7</xdr:col>
      <xdr:colOff>213360</xdr:colOff>
      <xdr:row>77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A3C540-31A7-44F6-A774-20430B01C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0.47052</cdr:x>
      <cdr:y>0.37685</cdr:y>
    </cdr:from>
    <cdr:to>
      <cdr:x>0.47392</cdr:x>
      <cdr:y>0.7713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090AFD4-2DD4-4772-B168-AD090B892841}"/>
            </a:ext>
          </a:extLst>
        </cdr:cNvPr>
        <cdr:cNvCxnSpPr/>
      </cdr:nvCxnSpPr>
      <cdr:spPr bwMode="auto">
        <a:xfrm xmlns:a="http://schemas.openxmlformats.org/drawingml/2006/main" flipH="1" flipV="1">
          <a:off x="2108200" y="1033780"/>
          <a:ext cx="15240" cy="1082040"/>
        </a:xfrm>
        <a:prstGeom xmlns:a="http://schemas.openxmlformats.org/drawingml/2006/main" prst="line">
          <a:avLst/>
        </a:prstGeom>
        <a:solidFill xmlns:a="http://schemas.openxmlformats.org/drawingml/2006/main">
          <a:srgbClr val="FFFFFF"/>
        </a:solidFill>
        <a:ln xmlns:a="http://schemas.openxmlformats.org/drawingml/2006/main" w="2222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 xmlns:a="http://schemas.openxmlformats.org/drawingml/2006/main"/>
      </cdr:spPr>
    </cdr:cxnSp>
  </cdr:relSizeAnchor>
  <cdr:relSizeAnchor xmlns:cdr="http://schemas.openxmlformats.org/drawingml/2006/chartDrawing">
    <cdr:from>
      <cdr:x>0.47222</cdr:x>
      <cdr:y>0.38796</cdr:y>
    </cdr:from>
    <cdr:to>
      <cdr:x>0.80726</cdr:x>
      <cdr:y>0.39352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586F3D-80A6-4DC1-B354-9494876B46DE}"/>
            </a:ext>
          </a:extLst>
        </cdr:cNvPr>
        <cdr:cNvCxnSpPr/>
      </cdr:nvCxnSpPr>
      <cdr:spPr bwMode="auto">
        <a:xfrm xmlns:a="http://schemas.openxmlformats.org/drawingml/2006/main" flipV="1">
          <a:off x="2115820" y="1064260"/>
          <a:ext cx="1501140" cy="15240"/>
        </a:xfrm>
        <a:prstGeom xmlns:a="http://schemas.openxmlformats.org/drawingml/2006/main" prst="line">
          <a:avLst/>
        </a:prstGeom>
        <a:solidFill xmlns:a="http://schemas.openxmlformats.org/drawingml/2006/main">
          <a:srgbClr val="FFFFFF"/>
        </a:solidFill>
        <a:ln xmlns:a="http://schemas.openxmlformats.org/drawingml/2006/main" w="22225" cap="flat" cmpd="sng" algn="ctr">
          <a:solidFill>
            <a:srgbClr val="000000"/>
          </a:solidFill>
          <a:prstDash val="dash"/>
          <a:round/>
          <a:headEnd type="none" w="med" len="med"/>
          <a:tailEnd type="triangle" w="med" len="med"/>
        </a:ln>
        <a:effectLst xmlns:a="http://schemas.openxmlformats.org/drawingml/2006/main"/>
      </cdr:spPr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1105" cy="62835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sites/NFWDStockAssessment/Shared%20Documents/410-02%20Fishwheel%20Project/20BIO/CH_BIO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21files/Fishwheels/21BIO/CH_BIO2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22files/Fishwheels/22BIO/CH_BIO2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23files/Fishwheels/Fishwheels/23BIO/CH_BIO23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24files/Fishwheels/Fishwheels/24BIO/CH_BIO24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Alexander" refreshedDate="44243.426750578707" createdVersion="6" refreshedVersion="6" minRefreshableVersion="3" recordCount="2878" xr:uid="{01AFC8E4-4098-4494-9B26-01301D938C13}">
  <cacheSource type="worksheet">
    <worksheetSource ref="B3:BM5000" sheet="Chin20" r:id="rId2"/>
  </cacheSource>
  <cacheFields count="64">
    <cacheField name="Date" numFmtId="0">
      <sharedItems containsNonDate="0" containsDate="1" containsString="0" containsBlank="1" minDate="2020-05-31T00:00:00" maxDate="2020-09-26T00:00:00"/>
    </cacheField>
    <cacheField name="CTS" numFmtId="0">
      <sharedItems containsString="0" containsBlank="1" containsNumber="1" containsInteger="1" minValue="1" maxValue="7466"/>
    </cacheField>
    <cacheField name="BIO" numFmtId="0">
      <sharedItems containsString="0" containsBlank="1" containsNumber="1" containsInteger="1" minValue="8201" maxValue="8923"/>
    </cacheField>
    <cacheField name="FW" numFmtId="0">
      <sharedItems containsString="0" containsBlank="1" containsNumber="1" containsInteger="1" minValue="1" maxValue="6" count="7">
        <n v="1"/>
        <n v="2"/>
        <n v="3"/>
        <n v="4"/>
        <n v="5"/>
        <n v="6"/>
        <m/>
      </sharedItems>
    </cacheField>
    <cacheField name="Time" numFmtId="0">
      <sharedItems containsString="0" containsBlank="1" containsNumber="1" containsInteger="1" minValue="155" maxValue="2005"/>
    </cacheField>
    <cacheField name="Tag #" numFmtId="0">
      <sharedItems containsString="0" containsBlank="1" containsNumber="1" containsInteger="1" minValue="27201" maxValue="68286"/>
    </cacheField>
    <cacheField name="Fin Mark" numFmtId="0">
      <sharedItems containsBlank="1"/>
    </cacheField>
    <cacheField name="Kype (enter X if present)" numFmtId="0">
      <sharedItems containsBlank="1"/>
    </cacheField>
    <cacheField name="Sex Obs" numFmtId="0">
      <sharedItems containsBlank="1"/>
    </cacheField>
    <cacheField name="Sex Adj (M)" numFmtId="0">
      <sharedItems containsBlank="1"/>
    </cacheField>
    <cacheField name="SexDNA" numFmtId="0">
      <sharedItems containsBlank="1" containsMixedTypes="1" containsNumber="1" containsInteger="1" minValue="0" maxValue="0"/>
    </cacheField>
    <cacheField name="Guess Correct" numFmtId="0">
      <sharedItems containsBlank="1"/>
    </cacheField>
    <cacheField name="NF cm" numFmtId="0">
      <sharedItems containsString="0" containsBlank="1" containsNumber="1" minValue="31" maxValue="110" count="164">
        <m/>
        <n v="58.5"/>
        <n v="61"/>
        <n v="70"/>
        <n v="83"/>
        <n v="84"/>
        <n v="65.5"/>
        <n v="89.5"/>
        <n v="57"/>
        <n v="78"/>
        <n v="73"/>
        <n v="79"/>
        <n v="79.5"/>
        <n v="83.9"/>
        <n v="63.5"/>
        <n v="90"/>
        <n v="69"/>
        <n v="58"/>
        <n v="71"/>
        <n v="62"/>
        <n v="74"/>
        <n v="57.5"/>
        <n v="70.5"/>
        <n v="60"/>
        <n v="88"/>
        <n v="82"/>
        <n v="89"/>
        <n v="68"/>
        <n v="68.5"/>
        <n v="36"/>
        <n v="69.5"/>
        <n v="91.5"/>
        <n v="82.5"/>
        <n v="61.2"/>
        <n v="85"/>
        <n v="42.5"/>
        <n v="81"/>
        <n v="98"/>
        <n v="76"/>
        <n v="67.5"/>
        <n v="65"/>
        <n v="99"/>
        <n v="43.5"/>
        <n v="64"/>
        <n v="43"/>
        <n v="51"/>
        <n v="72"/>
        <n v="94"/>
        <n v="86.5"/>
        <n v="93"/>
        <n v="77"/>
        <n v="56.5"/>
        <n v="67"/>
        <n v="40"/>
        <n v="87"/>
        <n v="48"/>
        <n v="39"/>
        <n v="50.5"/>
        <n v="62.5"/>
        <n v="86"/>
        <n v="53"/>
        <n v="41"/>
        <n v="96"/>
        <n v="66"/>
        <n v="88.5"/>
        <n v="42"/>
        <n v="54"/>
        <n v="92"/>
        <n v="31"/>
        <n v="84.5"/>
        <n v="63"/>
        <n v="83.5"/>
        <n v="71.5"/>
        <n v="91"/>
        <n v="85.5"/>
        <n v="102"/>
        <n v="75"/>
        <n v="94.5"/>
        <n v="77.599999999999994"/>
        <n v="59.4"/>
        <n v="84.9"/>
        <n v="65.2"/>
        <n v="64.8"/>
        <n v="69.2"/>
        <n v="74.599999999999994"/>
        <n v="84.6"/>
        <n v="66.2"/>
        <n v="96.5"/>
        <n v="67.400000000000006"/>
        <n v="68.400000000000006"/>
        <n v="66.5"/>
        <n v="63.9"/>
        <n v="87.5"/>
        <n v="55.5"/>
        <n v="39.5"/>
        <n v="38"/>
        <n v="78.5"/>
        <n v="97.4"/>
        <n v="66.900000000000006"/>
        <n v="75.5"/>
        <n v="33.5"/>
        <n v="32"/>
        <n v="46"/>
        <n v="53.5"/>
        <n v="97.5"/>
        <n v="59.5"/>
        <n v="47.5"/>
        <n v="77.5"/>
        <n v="59"/>
        <n v="41.5"/>
        <n v="98.5"/>
        <n v="73.5"/>
        <n v="55"/>
        <n v="80"/>
        <n v="93.5"/>
        <n v="32.5"/>
        <n v="40.5"/>
        <n v="35"/>
        <n v="45"/>
        <n v="92.5"/>
        <n v="46.5"/>
        <n v="56"/>
        <n v="95.5"/>
        <n v="64.5"/>
        <n v="47"/>
        <n v="72.5"/>
        <n v="80.5"/>
        <n v="37"/>
        <n v="52"/>
        <n v="81.5"/>
        <n v="100"/>
        <n v="110"/>
        <n v="74.5"/>
        <n v="104"/>
        <n v="61.5"/>
        <n v="52.5"/>
        <n v="76.5"/>
        <n v="95"/>
        <n v="90.5"/>
        <n v="60.5"/>
        <n v="54.5"/>
        <n v="97"/>
        <n v="99.5"/>
        <n v="100.5"/>
        <n v="51.5"/>
        <n v="101.5"/>
        <n v="101"/>
        <n v="75.900000000000006"/>
        <n v="44"/>
        <n v="44.5"/>
        <n v="49"/>
        <n v="50"/>
        <n v="36.5"/>
        <n v="82.2"/>
        <n v="84.7"/>
        <n v="45.5"/>
        <n v="48.5"/>
        <n v="34.5"/>
        <n v="35.5"/>
        <n v="38.5"/>
        <n v="47.25"/>
        <n v="105"/>
        <n v="65.3"/>
        <n v="70.900000000000006"/>
      </sharedItems>
    </cacheField>
    <cacheField name="Head cm" numFmtId="0">
      <sharedItems containsString="0" containsBlank="1" containsNumber="1" minValue="13.5" maxValue="29.9"/>
    </cacheField>
    <cacheField name="Snout cm" numFmtId="0">
      <sharedItems containsString="0" containsBlank="1" containsNumber="1" minValue="4" maxValue="11"/>
    </cacheField>
    <cacheField name="Adipose length cm" numFmtId="0">
      <sharedItems containsString="0" containsBlank="1" containsNumber="1" minValue="2.9" maxValue="10.5"/>
    </cacheField>
    <cacheField name="Adipose Height cm" numFmtId="0">
      <sharedItems containsString="0" containsBlank="1" containsNumber="1" minValue="1" maxValue="3.8"/>
    </cacheField>
    <cacheField name="NF Size Group" numFmtId="0">
      <sharedItems containsBlank="1" count="4">
        <m/>
        <s v="M"/>
        <s v="L"/>
        <s v="S"/>
      </sharedItems>
    </cacheField>
    <cacheField name="Book " numFmtId="0">
      <sharedItems containsBlank="1" containsMixedTypes="1" containsNumber="1" containsInteger="1" minValue="1848" maxValue="95849"/>
    </cacheField>
    <cacheField name="Scale" numFmtId="0">
      <sharedItems containsString="0" containsBlank="1" containsNumber="1" containsInteger="1" minValue="1" maxValue="10"/>
    </cacheField>
    <cacheField name="20NC Book" numFmtId="0">
      <sharedItems containsBlank="1"/>
    </cacheField>
    <cacheField name="Received at NFWD (X)" numFmtId="0">
      <sharedItems containsBlank="1"/>
    </cacheField>
    <cacheField name="Sent to PBS (DATE)" numFmtId="0">
      <sharedItems containsNonDate="0" containsDate="1" containsString="0" containsBlank="1" minDate="2020-07-31T00:00:00" maxDate="2020-09-17T00:00:00"/>
    </cacheField>
    <cacheField name="Mark_1 " numFmtId="0">
      <sharedItems containsBlank="1"/>
    </cacheField>
    <cacheField name="Mark_2 " numFmtId="0">
      <sharedItems containsBlank="1"/>
    </cacheField>
    <cacheField name="Mark Location 1" numFmtId="0">
      <sharedItems containsBlank="1"/>
    </cacheField>
    <cacheField name="Mark Location 2" numFmtId="0">
      <sharedItems containsBlank="1"/>
    </cacheField>
    <cacheField name="Sea Lice Present" numFmtId="0">
      <sharedItems containsBlank="1"/>
    </cacheField>
    <cacheField name="Release Code _x000a_(1-6)" numFmtId="0">
      <sharedItems containsString="0" containsBlank="1" containsNumber="1" containsInteger="1" minValue="1" maxValue="4"/>
    </cacheField>
    <cacheField name="Crew Comments" numFmtId="0">
      <sharedItems containsBlank="1"/>
    </cacheField>
    <cacheField name="DATA ENTRY COMMENTS" numFmtId="0">
      <sharedItems containsBlank="1"/>
    </cacheField>
    <cacheField name="Age_class" numFmtId="0">
      <sharedItems containsBlank="1" count="4">
        <m/>
        <s v="adult"/>
        <s v="jack"/>
        <s v=""/>
      </sharedItems>
    </cacheField>
    <cacheField name="NF scalecode" numFmtId="0">
      <sharedItems containsBlank="1"/>
    </cacheField>
    <cacheField name="PBS GR Age" numFmtId="0">
      <sharedItems containsBlank="1" containsMixedTypes="1" containsNumber="1" containsInteger="1" minValue="0" maxValue="62" count="16">
        <m/>
        <n v="42"/>
        <s v="3M"/>
        <n v="52"/>
        <n v="0"/>
        <n v="53"/>
        <s v="4M"/>
        <s v="2M"/>
        <n v="32"/>
        <s v="1M"/>
        <s v=""/>
        <n v="62"/>
        <n v="41"/>
        <n v="31"/>
        <n v="43"/>
        <n v="21"/>
      </sharedItems>
    </cacheField>
    <cacheField name="PBS EUR Age" numFmtId="0">
      <sharedItems containsBlank="1" containsMixedTypes="1" containsNumber="1" minValue="0.1" maxValue="2.2000000000000002"/>
    </cacheField>
    <cacheField name="Ocean Age" numFmtId="0">
      <sharedItems containsBlank="1" containsMixedTypes="1" containsNumber="1" containsInteger="1" minValue="0" maxValue="4"/>
    </cacheField>
    <cacheField name="Brood Year" numFmtId="0">
      <sharedItems containsBlank="1" containsMixedTypes="1" containsNumber="1" containsInteger="1" minValue="2014" maxValue="2018"/>
    </cacheField>
    <cacheField name="STATWK" numFmtId="0">
      <sharedItems containsString="0" containsBlank="1" containsNumber="1" containsInteger="1" minValue="23" maxValue="37"/>
    </cacheField>
    <cacheField name="Tag Group" numFmtId="0">
      <sharedItems containsBlank="1"/>
    </cacheField>
    <cacheField name="Adult MEF" numFmtId="0">
      <sharedItems containsBlank="1" containsMixedTypes="1" containsNumber="1" minValue="45.168199999999999" maxValue="99"/>
    </cacheField>
    <cacheField name="MEF Size Group" numFmtId="0">
      <sharedItems containsBlank="1"/>
    </cacheField>
    <cacheField name="ADULT NF-MEF" numFmtId="0">
      <sharedItems containsBlank="1" containsMixedTypes="1" containsNumber="1" minValue="50" maxValue="110"/>
    </cacheField>
    <cacheField name="Morph. Complete" numFmtId="0">
      <sharedItems containsBlank="1"/>
    </cacheField>
    <cacheField name="Genetics Sample" numFmtId="0">
      <sharedItems containsBlank="1"/>
    </cacheField>
    <cacheField name="PBS Age Report Name" numFmtId="0">
      <sharedItems containsBlank="1"/>
    </cacheField>
    <cacheField name="GENETIC LAB ID#" numFmtId="0">
      <sharedItems containsBlank="1" containsMixedTypes="1" containsNumber="1" containsInteger="1" minValue="1" maxValue="341"/>
    </cacheField>
    <cacheField name="Logistic Model Predicted Sex " numFmtId="0">
      <sharedItems containsBlank="1"/>
    </cacheField>
    <cacheField name="Logit" numFmtId="0">
      <sharedItems containsBlank="1" containsMixedTypes="1" containsNumber="1" minValue="-5.370000000000001" maxValue="7.7489999999999961"/>
    </cacheField>
    <cacheField name="Probabilty Female " numFmtId="0">
      <sharedItems containsBlank="1" containsMixedTypes="1" containsNumber="1" minValue="4.6325707178581825E-3" maxValue="0.99956901233190132"/>
    </cacheField>
    <cacheField name="Genetic Sex" numFmtId="0">
      <sharedItems containsBlank="1"/>
    </cacheField>
    <cacheField name="Match with Model" numFmtId="0">
      <sharedItems containsBlank="1"/>
    </cacheField>
    <cacheField name="FINAL SEX" numFmtId="0">
      <sharedItems containsBlank="1"/>
    </cacheField>
    <cacheField name="Esc Recap" numFmtId="0">
      <sharedItems containsBlank="1"/>
    </cacheField>
    <cacheField name="Stock match" numFmtId="0">
      <sharedItems containsBlank="1"/>
    </cacheField>
    <cacheField name="Pooled Stock ID # 1" numFmtId="0">
      <sharedItems containsBlank="1"/>
    </cacheField>
    <cacheField name=" Pooled Probablility # 1" numFmtId="0">
      <sharedItems containsBlank="1" containsMixedTypes="1" containsNumber="1" minValue="0.36628129999999998" maxValue="1"/>
    </cacheField>
    <cacheField name="Pooled Stock ID # 2" numFmtId="0">
      <sharedItems containsNonDate="0" containsString="0" containsBlank="1"/>
    </cacheField>
    <cacheField name="Pooled Probablility # 2" numFmtId="0">
      <sharedItems containsNonDate="0" containsString="0" containsBlank="1"/>
    </cacheField>
    <cacheField name="Pooled Stock ID # 3" numFmtId="0">
      <sharedItems containsNonDate="0" containsString="0" containsBlank="1"/>
    </cacheField>
    <cacheField name="Pooled Probablility # 3" numFmtId="0">
      <sharedItems containsNonDate="0" containsString="0" containsBlank="1"/>
    </cacheField>
    <cacheField name="Pooled Stock ID # 4" numFmtId="0">
      <sharedItems containsNonDate="0" containsString="0" containsBlank="1"/>
    </cacheField>
    <cacheField name="Pooled Probablility # 4" numFmtId="0">
      <sharedItems containsNonDate="0" containsString="0" containsBlank="1"/>
    </cacheField>
    <cacheField name="Pooled Stock ID # 5" numFmtId="0">
      <sharedItems containsNonDate="0" containsString="0" containsBlank="1"/>
    </cacheField>
    <cacheField name="Pooled Probablility # 5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Alexander" refreshedDate="44532.052289699073" createdVersion="7" refreshedVersion="7" minRefreshableVersion="3" recordCount="2521" xr:uid="{F39FF76D-28C2-4656-8B67-B5524550F7F4}">
  <cacheSource type="worksheet">
    <worksheetSource ref="B3:BE2524" sheet="Chin21" r:id="rId2"/>
  </cacheSource>
  <cacheFields count="56">
    <cacheField name="Date" numFmtId="15">
      <sharedItems containsSemiMixedTypes="0" containsNonDate="0" containsDate="1" containsString="0" minDate="2021-05-31T00:00:00" maxDate="2021-09-26T00:00:00"/>
    </cacheField>
    <cacheField name="CTS" numFmtId="0">
      <sharedItems containsString="0" containsBlank="1" containsNumber="1" containsInteger="1" minValue="7667" maxValue="8533"/>
    </cacheField>
    <cacheField name="BIO" numFmtId="0">
      <sharedItems containsString="0" containsBlank="1" containsNumber="1" containsInteger="1" minValue="9202" maxValue="9862"/>
    </cacheField>
    <cacheField name="FW" numFmtId="0">
      <sharedItems containsString="0" containsBlank="1" containsNumber="1" containsInteger="1" minValue="1" maxValue="6" count="7">
        <n v="1"/>
        <n v="2"/>
        <n v="3"/>
        <n v="4"/>
        <n v="5"/>
        <n v="6"/>
        <m/>
      </sharedItems>
    </cacheField>
    <cacheField name="Time" numFmtId="0">
      <sharedItems containsString="0" containsBlank="1" containsNumber="1" containsInteger="1" minValue="174" maxValue="2223"/>
    </cacheField>
    <cacheField name="Tag Number" numFmtId="0">
      <sharedItems containsString="0" containsBlank="1" containsNumber="1" containsInteger="1" minValue="31021" maxValue="61956"/>
    </cacheField>
    <cacheField name="Fin Mark" numFmtId="0">
      <sharedItems containsBlank="1" count="6">
        <m/>
        <s v="adipose hole"/>
        <s v="V-clip adipose"/>
        <s v="caudal hole"/>
        <s v="no mark applied"/>
        <s v="CWT"/>
      </sharedItems>
    </cacheField>
    <cacheField name="PIT tag code" numFmtId="0">
      <sharedItems containsBlank="1" containsMixedTypes="1" containsNumber="1" containsInteger="1" minValue="377487" maxValue="529824"/>
    </cacheField>
    <cacheField name="Kype (enter X if present)" numFmtId="0">
      <sharedItems containsBlank="1" count="2">
        <m/>
        <s v="X"/>
      </sharedItems>
    </cacheField>
    <cacheField name="Sex Obs" numFmtId="0">
      <sharedItems containsBlank="1" count="3">
        <m/>
        <s v="F"/>
        <s v="M"/>
      </sharedItems>
    </cacheField>
    <cacheField name="Sex Adj (M)" numFmtId="0">
      <sharedItems containsBlank="1" count="3">
        <m/>
        <s v="F"/>
        <s v="M"/>
      </sharedItems>
    </cacheField>
    <cacheField name="SexDNA" numFmtId="0">
      <sharedItems containsBlank="1" containsMixedTypes="1" containsNumber="1" containsInteger="1" minValue="0" maxValue="0" count="3">
        <m/>
        <n v="0"/>
        <s v=""/>
      </sharedItems>
    </cacheField>
    <cacheField name="Guess Correct" numFmtId="0">
      <sharedItems containsBlank="1" count="2">
        <m/>
        <s v=""/>
      </sharedItems>
    </cacheField>
    <cacheField name="NF cm" numFmtId="0">
      <sharedItems containsString="0" containsBlank="1" containsNumber="1" minValue="33" maxValue="106"/>
    </cacheField>
    <cacheField name="Head cm" numFmtId="0">
      <sharedItems containsString="0" containsBlank="1" containsNumber="1" minValue="11.3" maxValue="27.4"/>
    </cacheField>
    <cacheField name="Snout cm" numFmtId="0">
      <sharedItems containsString="0" containsBlank="1" containsNumber="1" minValue="4" maxValue="13.2"/>
    </cacheField>
    <cacheField name="Adipose length cm" numFmtId="0">
      <sharedItems containsString="0" containsBlank="1" containsNumber="1" minValue="3" maxValue="9.5"/>
    </cacheField>
    <cacheField name="Adipose Height cm" numFmtId="0">
      <sharedItems containsString="0" containsBlank="1" containsNumber="1" minValue="1" maxValue="4.8"/>
    </cacheField>
    <cacheField name="NF Size Group" numFmtId="0">
      <sharedItems containsBlank="1" count="4">
        <m/>
        <s v="L"/>
        <s v="M"/>
        <s v="S"/>
      </sharedItems>
    </cacheField>
    <cacheField name="Book " numFmtId="0">
      <sharedItems containsString="0" containsBlank="1" containsNumber="1" containsInteger="1" minValue="1001967" maxValue="1003547"/>
    </cacheField>
    <cacheField name="Scale" numFmtId="0">
      <sharedItems containsString="0" containsBlank="1" containsNumber="1" containsInteger="1" minValue="1" maxValue="10" count="11">
        <m/>
        <n v="1"/>
        <n v="2"/>
        <n v="3"/>
        <n v="4"/>
        <n v="5"/>
        <n v="6"/>
        <n v="7"/>
        <n v="8"/>
        <n v="9"/>
        <n v="10"/>
      </sharedItems>
    </cacheField>
    <cacheField name="Received at NFWD (X)" numFmtId="0">
      <sharedItems containsBlank="1" count="2">
        <m/>
        <s v="X"/>
      </sharedItems>
    </cacheField>
    <cacheField name="Sent to PBS (DATE)" numFmtId="0">
      <sharedItems containsDate="1" containsBlank="1" containsMixedTypes="1" minDate="2021-09-16T00:00:00" maxDate="2021-09-17T00:00:00" count="3">
        <m/>
        <d v="2021-09-16T00:00:00"/>
        <s v="Archive; Additional Aging at later date"/>
      </sharedItems>
    </cacheField>
    <cacheField name="Mark_1 " numFmtId="0">
      <sharedItems containsBlank="1" count="10">
        <m/>
        <s v="TB"/>
        <s v="GN"/>
        <s v="HW"/>
        <s v="HD"/>
        <s v="OW"/>
        <s v="BG"/>
        <s v="HK"/>
        <s v="SCL-H"/>
        <s v="FG"/>
      </sharedItems>
    </cacheField>
    <cacheField name="Mark_2 " numFmtId="0">
      <sharedItems containsBlank="1" count="3">
        <m/>
        <s v="SCL-M"/>
        <s v="GN"/>
      </sharedItems>
    </cacheField>
    <cacheField name="Mark Location 1" numFmtId="0">
      <sharedItems containsBlank="1" containsMixedTypes="1" containsNumber="1" containsInteger="1" minValue="12" maxValue="12"/>
    </cacheField>
    <cacheField name="Mark Location 2" numFmtId="0">
      <sharedItems containsBlank="1" count="4">
        <m/>
        <s v="6"/>
        <s v="12"/>
        <s v="2-10"/>
      </sharedItems>
    </cacheField>
    <cacheField name="Sea Lice Present" numFmtId="0">
      <sharedItems containsBlank="1" count="3">
        <m/>
        <s v="1"/>
        <s v="3"/>
      </sharedItems>
    </cacheField>
    <cacheField name="Release Code _x000a_(1-6)" numFmtId="0">
      <sharedItems containsString="0" containsBlank="1" containsNumber="1" containsInteger="1" minValue="1" maxValue="4" count="3">
        <m/>
        <n v="1"/>
        <n v="4"/>
      </sharedItems>
    </cacheField>
    <cacheField name="Crew Comments" numFmtId="0">
      <sharedItems containsBlank="1"/>
    </cacheField>
    <cacheField name="DATA ENTRY COMMENTS" numFmtId="0">
      <sharedItems containsBlank="1"/>
    </cacheField>
    <cacheField name="Age_class" numFmtId="0">
      <sharedItems containsBlank="1" count="4">
        <m/>
        <s v="adult"/>
        <s v="jack"/>
        <s v=""/>
      </sharedItems>
    </cacheField>
    <cacheField name="NF scalecode" numFmtId="0">
      <sharedItems containsBlank="1"/>
    </cacheField>
    <cacheField name="PBS GR Age" numFmtId="0">
      <sharedItems containsBlank="1" containsMixedTypes="1" containsNumber="1" containsInteger="1" minValue="0" maxValue="63" count="15">
        <m/>
        <n v="52"/>
        <s v=""/>
        <s v="2M"/>
        <s v="3M"/>
        <n v="42"/>
        <n v="0"/>
        <s v="4M"/>
        <s v="1M"/>
        <n v="32"/>
        <n v="63"/>
        <n v="62"/>
        <n v="53"/>
        <n v="31"/>
        <n v="21"/>
      </sharedItems>
    </cacheField>
    <cacheField name="PBS EUR Age" numFmtId="0">
      <sharedItems containsBlank="1" containsMixedTypes="1" containsNumber="1" minValue="0.1" maxValue="2.2999999999999998" count="16">
        <m/>
        <n v="1.3"/>
        <s v=""/>
        <s v="M2"/>
        <s v="M3"/>
        <n v="1.2"/>
        <s v="no age"/>
        <s v="M4"/>
        <s v="M1"/>
        <n v="1.1000000000000001"/>
        <n v="2.2999999999999998"/>
        <s v="1F"/>
        <n v="1.4"/>
        <n v="2.2000000000000002"/>
        <n v="0.2"/>
        <n v="0.1"/>
      </sharedItems>
    </cacheField>
    <cacheField name="Ocean Age" numFmtId="0">
      <sharedItems containsBlank="1" containsMixedTypes="1" containsNumber="1" containsInteger="1" minValue="0" maxValue="4" count="7">
        <m/>
        <n v="3"/>
        <s v=""/>
        <n v="2"/>
        <n v="0"/>
        <n v="4"/>
        <n v="1"/>
      </sharedItems>
    </cacheField>
    <cacheField name="Brood Year" numFmtId="0">
      <sharedItems containsBlank="1" containsMixedTypes="1" containsNumber="1" containsInteger="1" minValue="2015" maxValue="2019" count="7">
        <m/>
        <n v="2016"/>
        <s v=""/>
        <n v="2017"/>
        <n v="2018"/>
        <n v="2015"/>
        <n v="2019"/>
      </sharedItems>
    </cacheField>
    <cacheField name="STATWK" numFmtId="0">
      <sharedItems containsString="0" containsBlank="1" containsNumber="1" containsInteger="1" minValue="24" maxValue="36" count="13">
        <m/>
        <n v="24"/>
        <n v="25"/>
        <n v="26"/>
        <n v="28"/>
        <n v="29"/>
        <n v="30"/>
        <n v="31"/>
        <n v="32"/>
        <n v="33"/>
        <n v="34"/>
        <n v="35"/>
        <n v="36"/>
      </sharedItems>
    </cacheField>
    <cacheField name="Tag Group" numFmtId="0">
      <sharedItems containsBlank="1" count="3">
        <m/>
        <s v="GW"/>
        <s v="GH"/>
      </sharedItems>
    </cacheField>
    <cacheField name="Adult MEF" numFmtId="0">
      <sharedItems containsBlank="1" containsMixedTypes="1" containsNumber="1" minValue="45.168199999999999" maxValue="96.5"/>
    </cacheField>
    <cacheField name="MEF Size Group" numFmtId="0">
      <sharedItems containsBlank="1" count="4">
        <m/>
        <s v="L"/>
        <s v="M"/>
        <s v=""/>
      </sharedItems>
    </cacheField>
    <cacheField name="ADULT NF-MEF" numFmtId="0">
      <sharedItems containsBlank="1" containsMixedTypes="1" containsNumber="1" minValue="50" maxValue="106"/>
    </cacheField>
    <cacheField name="Morph. Complete" numFmtId="0">
      <sharedItems containsBlank="1" count="5">
        <m/>
        <s v="Yes"/>
        <s v="NA"/>
        <s v="No"/>
        <s v=""/>
      </sharedItems>
    </cacheField>
    <cacheField name="Genetics Sample" numFmtId="0">
      <sharedItems containsBlank="1" containsMixedTypes="1" containsNumber="1" containsInteger="1" minValue="1" maxValue="305"/>
    </cacheField>
    <cacheField name="PBS Age Report Name" numFmtId="0">
      <sharedItems containsBlank="1" count="9">
        <m/>
        <s v="ch2021-0072"/>
        <s v=""/>
        <s v="ch2021-0067"/>
        <e v="#N/A"/>
        <s v="ch2021-0070"/>
        <s v="ch2021-0071"/>
        <s v="ch2021-0069"/>
        <s v="ch2021-0068"/>
      </sharedItems>
    </cacheField>
    <cacheField name="GENETIC LAB ID#" numFmtId="0">
      <sharedItems containsBlank="1" containsMixedTypes="1" containsNumber="1" containsInteger="1" minValue="1" maxValue="305"/>
    </cacheField>
    <cacheField name="Logistic Model Predicted Sex " numFmtId="0">
      <sharedItems containsBlank="1" count="4">
        <m/>
        <s v="F"/>
        <s v=""/>
        <s v="M"/>
      </sharedItems>
    </cacheField>
    <cacheField name="Logit" numFmtId="0">
      <sharedItems containsBlank="1" containsMixedTypes="1" containsNumber="1" minValue="-4.0200000000000005" maxValue="7.5569999999999968"/>
    </cacheField>
    <cacheField name="Probability Female " numFmtId="0">
      <sharedItems containsBlank="1" containsMixedTypes="1" containsNumber="1" minValue="1.7636340339722667E-2" maxValue="0.99947783258535583"/>
    </cacheField>
    <cacheField name="Genetic Sex" numFmtId="0">
      <sharedItems containsBlank="1" count="2">
        <m/>
        <s v=""/>
      </sharedItems>
    </cacheField>
    <cacheField name="Match with Model" numFmtId="0">
      <sharedItems containsBlank="1" count="2">
        <m/>
        <s v=""/>
      </sharedItems>
    </cacheField>
    <cacheField name="FINAL SEX" numFmtId="0">
      <sharedItems containsBlank="1" count="3">
        <m/>
        <s v="F"/>
        <s v="M"/>
      </sharedItems>
    </cacheField>
    <cacheField name="Esc Recap" numFmtId="0">
      <sharedItems containsBlank="1" count="8">
        <m/>
        <s v=""/>
        <s v="Kwinageese River"/>
        <s v="Meziadin fishway"/>
        <s v="Damdochax-ratbag"/>
        <s v="Kwinageese - survey"/>
        <s v="Damdochax"/>
        <s v="Cranberry"/>
      </sharedItems>
    </cacheField>
    <cacheField name="Stock match" numFmtId="0">
      <sharedItems containsBlank="1" count="2">
        <m/>
        <s v=""/>
      </sharedItems>
    </cacheField>
    <cacheField name="Stock ID" numFmtId="0">
      <sharedItems count="2">
        <s v="Stock ID"/>
        <s v=""/>
      </sharedItems>
    </cacheField>
    <cacheField name="Probablility" numFmtId="0">
      <sharedItems containsBlank="1" count="2">
        <m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Alexander" refreshedDate="44903.984658449073" createdVersion="8" refreshedVersion="8" minRefreshableVersion="3" recordCount="2933" xr:uid="{328BB28C-7271-4CE3-BE09-91AFE6067920}">
  <cacheSource type="worksheet">
    <worksheetSource ref="C3:BI2936" sheet="Chin22" r:id="rId2"/>
  </cacheSource>
  <cacheFields count="59">
    <cacheField name="Date" numFmtId="14">
      <sharedItems containsSemiMixedTypes="0" containsNonDate="0" containsDate="1" containsString="0" minDate="2022-05-31T00:00:00" maxDate="2022-09-26T00:00:00"/>
    </cacheField>
    <cacheField name="CTS" numFmtId="0">
      <sharedItems containsString="0" containsBlank="1" containsNumber="1" containsInteger="1" minValue="9504" maxValue="102158"/>
    </cacheField>
    <cacheField name="BIO" numFmtId="0">
      <sharedItems containsString="0" containsBlank="1" containsNumber="1" containsInteger="1" minValue="9479" maxValue="11021"/>
    </cacheField>
    <cacheField name="FW" numFmtId="0">
      <sharedItems containsString="0" containsBlank="1" containsNumber="1" containsInteger="1" minValue="1" maxValue="6" count="7">
        <n v="1"/>
        <n v="2"/>
        <n v="3"/>
        <n v="4"/>
        <n v="5"/>
        <n v="6"/>
        <m/>
      </sharedItems>
    </cacheField>
    <cacheField name="Time" numFmtId="0">
      <sharedItems containsString="0" containsBlank="1" containsNumber="1" containsInteger="1" minValue="758" maxValue="17730"/>
    </cacheField>
    <cacheField name="Tag Number" numFmtId="0">
      <sharedItems containsString="0" containsBlank="1" containsNumber="1" containsInteger="1" minValue="40001" maxValue="62051"/>
    </cacheField>
    <cacheField name="Fin Mark" numFmtId="0">
      <sharedItems containsBlank="1" count="7">
        <m/>
        <s v="caudal hole"/>
        <s v="adipose hole"/>
        <s v="no mark applied"/>
        <s v="V-clip adipose"/>
        <s v="CWT"/>
        <s v="NR"/>
      </sharedItems>
    </cacheField>
    <cacheField name="PIT tag code" numFmtId="0">
      <sharedItems containsBlank="1" containsMixedTypes="1" containsNumber="1" containsInteger="1" minValue="526951" maxValue="908985"/>
    </cacheField>
    <cacheField name="match recap download?" numFmtId="0">
      <sharedItems containsBlank="1" count="11">
        <m/>
        <s v="yes"/>
        <s v="not scanned?"/>
        <s v="na"/>
        <s v="NO - matches 40296"/>
        <s v="CN suspects this fish did not get any PIT tag. Suspect escapee, though not recorded as such"/>
        <s v="NO"/>
        <s v="NO - matches 40159"/>
        <s v="?"/>
        <s v="missing"/>
        <s v="unknown"/>
      </sharedItems>
    </cacheField>
    <cacheField name="Kype (enter X if present)" numFmtId="0">
      <sharedItems containsBlank="1" count="2">
        <m/>
        <s v="X"/>
      </sharedItems>
    </cacheField>
    <cacheField name="Sex Obs" numFmtId="0">
      <sharedItems containsBlank="1" count="4">
        <m/>
        <s v="M"/>
        <s v="F"/>
        <s v="NR"/>
      </sharedItems>
    </cacheField>
    <cacheField name="Sex Adj (M)" numFmtId="0">
      <sharedItems containsBlank="1" count="5">
        <m/>
        <s v="M"/>
        <s v="F"/>
        <s v="NR"/>
        <s v=""/>
      </sharedItems>
    </cacheField>
    <cacheField name="SexDNA" numFmtId="0">
      <sharedItems containsBlank="1" count="2">
        <m/>
        <s v=""/>
      </sharedItems>
    </cacheField>
    <cacheField name="Guess Correct" numFmtId="0">
      <sharedItems containsBlank="1" count="3">
        <m/>
        <s v=""/>
        <e v="#REF!"/>
      </sharedItems>
    </cacheField>
    <cacheField name="NF cm" numFmtId="0">
      <sharedItems containsString="0" containsBlank="1" containsNumber="1" minValue="23.5" maxValue="108"/>
    </cacheField>
    <cacheField name="Head cm" numFmtId="0">
      <sharedItems containsString="0" containsBlank="1" containsNumber="1" minValue="13.3" maxValue="32.5"/>
    </cacheField>
    <cacheField name="Snout cm" numFmtId="0">
      <sharedItems containsString="0" containsBlank="1" containsNumber="1" minValue="3.2" maxValue="12.7"/>
    </cacheField>
    <cacheField name="Adipose length cm" numFmtId="0">
      <sharedItems containsString="0" containsBlank="1" containsNumber="1" minValue="2" maxValue="9.5"/>
    </cacheField>
    <cacheField name="Adipose Height cm" numFmtId="0">
      <sharedItems containsString="0" containsBlank="1" containsNumber="1" minValue="1" maxValue="3.5" count="27">
        <m/>
        <n v="2.4"/>
        <n v="2.8"/>
        <n v="1"/>
        <n v="2.7"/>
        <n v="2"/>
        <n v="2.1"/>
        <n v="1.7"/>
        <n v="3.3"/>
        <n v="1.5"/>
        <n v="1.3"/>
        <n v="1.9"/>
        <n v="1.8"/>
        <n v="2.5"/>
        <n v="2.2000000000000002"/>
        <n v="1.6"/>
        <n v="3"/>
        <n v="2.2999999999999998"/>
        <n v="2.6"/>
        <n v="1.4"/>
        <n v="1.2"/>
        <n v="3.1"/>
        <n v="3.5"/>
        <n v="3.2"/>
        <n v="2.9"/>
        <n v="1.1000000000000001"/>
        <n v="3.4"/>
      </sharedItems>
    </cacheField>
    <cacheField name="NF Size Group" numFmtId="0">
      <sharedItems containsBlank="1" count="5">
        <m/>
        <s v="S"/>
        <s v="M"/>
        <s v="L"/>
        <s v="NA"/>
      </sharedItems>
    </cacheField>
    <cacheField name="Book " numFmtId="0">
      <sharedItems containsString="0" containsBlank="1" containsNumber="1" containsInteger="1" minValue="1003030" maxValue="1022424"/>
    </cacheField>
    <cacheField name="Scale" numFmtId="0">
      <sharedItems containsString="0" containsBlank="1" containsNumber="1" containsInteger="1" minValue="1" maxValue="10" count="11">
        <m/>
        <n v="1"/>
        <n v="2"/>
        <n v="3"/>
        <n v="4"/>
        <n v="5"/>
        <n v="6"/>
        <n v="7"/>
        <n v="8"/>
        <n v="9"/>
        <n v="10"/>
      </sharedItems>
    </cacheField>
    <cacheField name="Received at NFWD (X)" numFmtId="0">
      <sharedItems containsBlank="1" count="2">
        <m/>
        <s v="X"/>
      </sharedItems>
    </cacheField>
    <cacheField name="Archive Only (not aged)" numFmtId="0">
      <sharedItems containsBlank="1" count="2">
        <m/>
        <s v="X"/>
      </sharedItems>
    </cacheField>
    <cacheField name="GH to age" numFmtId="0">
      <sharedItems containsBlank="1" count="2">
        <m/>
        <s v="X"/>
      </sharedItems>
    </cacheField>
    <cacheField name="Sent to PBS (DATE)" numFmtId="0">
      <sharedItems containsDate="1" containsBlank="1" containsMixedTypes="1" minDate="2022-07-29T00:00:00" maxDate="2022-11-03T00:00:00" count="5">
        <m/>
        <d v="2022-07-29T00:00:00"/>
        <d v="2022-11-02T00:00:00"/>
        <s v="2022-11-02 Archive"/>
        <d v="2022-09-16T00:00:00"/>
      </sharedItems>
    </cacheField>
    <cacheField name="Mark_1 " numFmtId="0">
      <sharedItems containsBlank="1" count="9">
        <m/>
        <s v="SCL-H"/>
        <s v="GN"/>
        <s v="BG"/>
        <s v="OW"/>
        <s v="HW"/>
        <s v="FD"/>
        <s v="TB"/>
        <s v="HK"/>
      </sharedItems>
    </cacheField>
    <cacheField name="Mark_2 " numFmtId="0">
      <sharedItems containsBlank="1" count="2">
        <m/>
        <s v="GN"/>
      </sharedItems>
    </cacheField>
    <cacheField name="Mark Location 1" numFmtId="0">
      <sharedItems containsBlank="1" count="15">
        <m/>
        <s v="&quot;3-9&quot;"/>
        <s v="12"/>
        <s v="2"/>
        <s v="3"/>
        <s v="9"/>
        <s v="8"/>
        <s v="5"/>
        <s v="10"/>
        <s v="7"/>
        <s v="2-10"/>
        <s v="3-9"/>
        <s v="11,2"/>
        <s v="9-3"/>
        <s v="6"/>
      </sharedItems>
    </cacheField>
    <cacheField name="Mark Location 2" numFmtId="0">
      <sharedItems containsBlank="1" count="8">
        <m/>
        <s v="7"/>
        <s v="&quot;3-9&quot;"/>
        <s v="2"/>
        <s v="3-9"/>
        <s v="&quot;2-10&quot;"/>
        <s v="6"/>
        <s v="10"/>
      </sharedItems>
    </cacheField>
    <cacheField name="Sea Lice Present" numFmtId="0">
      <sharedItems containsBlank="1" count="2">
        <m/>
        <s v="1"/>
      </sharedItems>
    </cacheField>
    <cacheField name="Release Code _x000a_(1-6)" numFmtId="0">
      <sharedItems containsString="0" containsBlank="1" containsNumber="1" containsInteger="1" minValue="1" maxValue="4" count="4">
        <m/>
        <n v="1"/>
        <n v="4"/>
        <n v="3"/>
      </sharedItems>
    </cacheField>
    <cacheField name="Crew Comments" numFmtId="0">
      <sharedItems containsBlank="1" containsMixedTypes="1" containsNumber="1" containsInteger="1" minValue="527005" maxValue="909579"/>
    </cacheField>
    <cacheField name="DATA ENTRY COMMENTS" numFmtId="0">
      <sharedItems containsBlank="1"/>
    </cacheField>
    <cacheField name="Age_class" numFmtId="0">
      <sharedItems containsBlank="1" count="4">
        <m/>
        <s v="jack"/>
        <s v="adult"/>
        <s v=""/>
      </sharedItems>
    </cacheField>
    <cacheField name="NF scalecode" numFmtId="0">
      <sharedItems containsBlank="1"/>
    </cacheField>
    <cacheField name="PBS GR Age" numFmtId="0">
      <sharedItems containsBlank="1" containsMixedTypes="1" containsNumber="1" containsInteger="1" minValue="0" maxValue="63" count="17">
        <m/>
        <n v="32"/>
        <s v="2M"/>
        <n v="42"/>
        <n v="52"/>
        <s v="3M"/>
        <n v="0"/>
        <n v="62"/>
        <s v="4M"/>
        <s v="M3"/>
        <s v="1M"/>
        <s v="M2"/>
        <n v="63"/>
        <s v=""/>
        <n v="41"/>
        <n v="31"/>
        <n v="21"/>
      </sharedItems>
    </cacheField>
    <cacheField name="PBS EUR Age" numFmtId="0">
      <sharedItems containsBlank="1" containsMixedTypes="1" containsNumber="1" minValue="0.1" maxValue="2.2999999999999998" count="11">
        <m/>
        <n v="1.1000000000000001"/>
        <s v="no age"/>
        <n v="1.2"/>
        <n v="1.3"/>
        <n v="1.4"/>
        <n v="2.2999999999999998"/>
        <s v=""/>
        <n v="0.3"/>
        <n v="0.2"/>
        <n v="0.1"/>
      </sharedItems>
    </cacheField>
    <cacheField name="Ocean Age" numFmtId="0">
      <sharedItems containsBlank="1" containsMixedTypes="1" containsNumber="1" containsInteger="1" minValue="0" maxValue="4" count="7">
        <m/>
        <n v="1"/>
        <n v="2"/>
        <n v="3"/>
        <n v="0"/>
        <n v="4"/>
        <s v=""/>
      </sharedItems>
    </cacheField>
    <cacheField name="Brood Year" numFmtId="0">
      <sharedItems containsBlank="1" containsMixedTypes="1" containsNumber="1" containsInteger="1" minValue="2016" maxValue="2020" count="7">
        <m/>
        <n v="2019"/>
        <s v=""/>
        <n v="2018"/>
        <n v="2017"/>
        <n v="2016"/>
        <n v="2020"/>
      </sharedItems>
    </cacheField>
    <cacheField name="STATWK" numFmtId="0">
      <sharedItems containsString="0" containsBlank="1" containsNumber="1" containsInteger="1" minValue="25" maxValue="37" count="13">
        <m/>
        <n v="25"/>
        <n v="26"/>
        <n v="28"/>
        <n v="29"/>
        <n v="30"/>
        <n v="31"/>
        <n v="32"/>
        <n v="33"/>
        <n v="34"/>
        <n v="35"/>
        <n v="36"/>
        <n v="37"/>
      </sharedItems>
    </cacheField>
    <cacheField name="Tag Group" numFmtId="0">
      <sharedItems containsBlank="1" count="3">
        <m/>
        <s v="GW"/>
        <s v="GH"/>
      </sharedItems>
    </cacheField>
    <cacheField name="Adult MEF" numFmtId="0">
      <sharedItems containsBlank="1" containsMixedTypes="1" containsNumber="1" minValue="45.630949999999999" maxValue="98"/>
    </cacheField>
    <cacheField name="MEF Size Group" numFmtId="0">
      <sharedItems containsBlank="1" count="4">
        <m/>
        <s v="L"/>
        <s v="M"/>
        <s v=""/>
      </sharedItems>
    </cacheField>
    <cacheField name="ADULT NF-MEF" numFmtId="0">
      <sharedItems containsBlank="1" containsMixedTypes="1" containsNumber="1" minValue="50.5" maxValue="108"/>
    </cacheField>
    <cacheField name="Morph. Complete" numFmtId="0">
      <sharedItems containsBlank="1" count="5">
        <m/>
        <s v="NA"/>
        <s v="No"/>
        <s v="Yes"/>
        <s v=""/>
      </sharedItems>
    </cacheField>
    <cacheField name="Genetics Sample" numFmtId="0">
      <sharedItems containsBlank="1" containsMixedTypes="1" containsNumber="1" containsInteger="1" minValue="1" maxValue="300"/>
    </cacheField>
    <cacheField name="PBS Age Report Name" numFmtId="0">
      <sharedItems containsBlank="1" count="7">
        <m/>
        <s v="2022 Nass R Co-management 100505"/>
        <s v="2022 Nass R Co-management 100503"/>
        <s v=""/>
        <s v="ch2022 Nass AgeBatchDetails 100507"/>
        <e v="#N/A"/>
        <s v="ch2022 Batch 100509"/>
      </sharedItems>
    </cacheField>
    <cacheField name="GENETIC LAB ID#" numFmtId="0">
      <sharedItems containsBlank="1" containsMixedTypes="1" containsNumber="1" containsInteger="1" minValue="1" maxValue="300"/>
    </cacheField>
    <cacheField name="Logistic Model Predicted Sex " numFmtId="0">
      <sharedItems containsBlank="1" count="4">
        <m/>
        <s v=""/>
        <s v="F"/>
        <s v="M"/>
      </sharedItems>
    </cacheField>
    <cacheField name="Logit" numFmtId="0">
      <sharedItems containsBlank="1" containsMixedTypes="1" containsNumber="1" minValue="-4.4560000000000013" maxValue="10.115"/>
    </cacheField>
    <cacheField name="Probability Female " numFmtId="0">
      <sharedItems containsBlank="1" containsMixedTypes="1" containsNumber="1" minValue="1.1475489783191049E-2" maxValue="0.99995953367726342"/>
    </cacheField>
    <cacheField name="Genetic Sex" numFmtId="0">
      <sharedItems containsBlank="1" count="2">
        <m/>
        <s v=""/>
      </sharedItems>
    </cacheField>
    <cacheField name="Match with Model" numFmtId="0">
      <sharedItems containsBlank="1" count="2">
        <m/>
        <s v=""/>
      </sharedItems>
    </cacheField>
    <cacheField name="FINAL SEX" numFmtId="0">
      <sharedItems containsBlank="1" count="5">
        <m/>
        <s v="M"/>
        <s v="F"/>
        <s v="NR"/>
        <s v=""/>
      </sharedItems>
    </cacheField>
    <cacheField name="Esc Recap" numFmtId="0">
      <sharedItems containsBlank="1" count="9">
        <m/>
        <s v=""/>
        <s v="Kwinageese (PIT)"/>
        <s v="Kwinageese (carcass)"/>
        <s v="Meziadin (PIT)"/>
        <s v="Meziadin (fishway recap)"/>
        <s v="Damdochax"/>
        <s v="Cranberry"/>
        <s v="Meziadin (fishway recap &amp; PIT)"/>
      </sharedItems>
    </cacheField>
    <cacheField name="Stock match" numFmtId="0">
      <sharedItems containsBlank="1" count="2">
        <m/>
        <s v=""/>
      </sharedItems>
    </cacheField>
    <cacheField name="Stock ID" numFmtId="0">
      <sharedItems containsBlank="1" count="2">
        <m/>
        <s v=""/>
      </sharedItems>
    </cacheField>
    <cacheField name="Probablility" numFmtId="0">
      <sharedItems containsBlank="1" count="2">
        <m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Alexander" refreshedDate="45329.095901388886" createdVersion="8" refreshedVersion="8" minRefreshableVersion="3" recordCount="2460" xr:uid="{397634C3-0AB0-49B1-97F1-68683E82F240}">
  <cacheSource type="worksheet">
    <worksheetSource ref="C3:AQ2463" sheet="Chin23" r:id="rId2"/>
  </cacheSource>
  <cacheFields count="41">
    <cacheField name="Date" numFmtId="14">
      <sharedItems containsSemiMixedTypes="0" containsNonDate="0" containsDate="1" containsString="0" minDate="2023-05-31T00:00:00" maxDate="2023-09-26T00:00:00"/>
    </cacheField>
    <cacheField name="CTS" numFmtId="0">
      <sharedItems containsString="0" containsBlank="1" containsNumber="1" containsInteger="1" minValue="4581" maxValue="11670"/>
    </cacheField>
    <cacheField name="BIO" numFmtId="0">
      <sharedItems containsString="0" containsBlank="1" containsNumber="1" containsInteger="1" minValue="10702" maxValue="14471"/>
    </cacheField>
    <cacheField name="FW" numFmtId="0">
      <sharedItems containsString="0" containsBlank="1" containsNumber="1" containsInteger="1" minValue="1" maxValue="6" count="6">
        <n v="1"/>
        <n v="2"/>
        <n v="3"/>
        <n v="5"/>
        <n v="6"/>
        <m/>
      </sharedItems>
    </cacheField>
    <cacheField name="Time" numFmtId="0">
      <sharedItems containsString="0" containsBlank="1" containsNumber="1" containsInteger="1" minValue="163" maxValue="14714"/>
    </cacheField>
    <cacheField name="Tag Number" numFmtId="0">
      <sharedItems containsString="0" containsBlank="1" containsNumber="1" containsInteger="1" minValue="40809" maxValue="56238"/>
    </cacheField>
    <cacheField name="Fin Mark" numFmtId="0">
      <sharedItems containsBlank="1"/>
    </cacheField>
    <cacheField name="PIT tag code" numFmtId="0">
      <sharedItems containsBlank="1" containsMixedTypes="1" containsNumber="1" containsInteger="1" minValue="909154" maxValue="909252"/>
    </cacheField>
    <cacheField name="Kype (enter X if present)" numFmtId="0">
      <sharedItems containsBlank="1"/>
    </cacheField>
    <cacheField name="Sex Obs" numFmtId="0">
      <sharedItems containsBlank="1"/>
    </cacheField>
    <cacheField name="Sex Adj (M)" numFmtId="0">
      <sharedItems containsBlank="1"/>
    </cacheField>
    <cacheField name="SexDNA" numFmtId="0">
      <sharedItems containsBlank="1"/>
    </cacheField>
    <cacheField name="Guess Correct" numFmtId="0">
      <sharedItems containsBlank="1"/>
    </cacheField>
    <cacheField name="NF cm" numFmtId="0">
      <sharedItems containsString="0" containsBlank="1" containsNumber="1" minValue="29.5" maxValue="103"/>
    </cacheField>
    <cacheField name="Head cm" numFmtId="0">
      <sharedItems containsString="0" containsBlank="1" containsNumber="1" minValue="14.9" maxValue="24.5"/>
    </cacheField>
    <cacheField name="Snout cm" numFmtId="0">
      <sharedItems containsString="0" containsBlank="1" containsNumber="1" minValue="4.5" maxValue="10.5"/>
    </cacheField>
    <cacheField name="Adipose length cm" numFmtId="0">
      <sharedItems containsString="0" containsBlank="1" containsNumber="1" minValue="2" maxValue="9.3000000000000007"/>
    </cacheField>
    <cacheField name="Adipose Height cm" numFmtId="0">
      <sharedItems containsString="0" containsBlank="1" containsNumber="1" minValue="1" maxValue="3.6"/>
    </cacheField>
    <cacheField name="NF Size Group" numFmtId="0">
      <sharedItems containsBlank="1" count="5">
        <m/>
        <s v="S"/>
        <s v="L"/>
        <s v="M"/>
        <s v="NA"/>
      </sharedItems>
    </cacheField>
    <cacheField name="Book " numFmtId="0">
      <sharedItems containsString="0" containsBlank="1" containsNumber="1" containsInteger="1" minValue="1003381" maxValue="1033024"/>
    </cacheField>
    <cacheField name="Scale" numFmtId="0">
      <sharedItems containsString="0" containsBlank="1" containsNumber="1" containsInteger="1" minValue="1" maxValue="10"/>
    </cacheField>
    <cacheField name="Received at NFWD (X)" numFmtId="0">
      <sharedItems containsBlank="1"/>
    </cacheField>
    <cacheField name="Archive Only (not aged)" numFmtId="0">
      <sharedItems containsBlank="1"/>
    </cacheField>
    <cacheField name="GH to age" numFmtId="0">
      <sharedItems containsBlank="1"/>
    </cacheField>
    <cacheField name="Sent to PBS (DATE)" numFmtId="0">
      <sharedItems containsDate="1" containsBlank="1" containsMixedTypes="1" minDate="2023-07-28T00:00:00" maxDate="2023-09-19T00:00:00"/>
    </cacheField>
    <cacheField name="DNA  vial" numFmtId="0">
      <sharedItems containsString="0" containsBlank="1" containsNumber="1" containsInteger="1" minValue="1" maxValue="625"/>
    </cacheField>
    <cacheField name="Mark_1 " numFmtId="0">
      <sharedItems containsBlank="1"/>
    </cacheField>
    <cacheField name="Mark_2 " numFmtId="0">
      <sharedItems containsBlank="1"/>
    </cacheField>
    <cacheField name="Mark Location 1" numFmtId="0">
      <sharedItems containsBlank="1"/>
    </cacheField>
    <cacheField name="Mark Location 2" numFmtId="0">
      <sharedItems containsBlank="1"/>
    </cacheField>
    <cacheField name="Sea Lice Present" numFmtId="0">
      <sharedItems containsBlank="1"/>
    </cacheField>
    <cacheField name="Release Code (1-6)" numFmtId="0">
      <sharedItems containsString="0" containsBlank="1" containsNumber="1" containsInteger="1" minValue="1" maxValue="4"/>
    </cacheField>
    <cacheField name="Crew Comments" numFmtId="0">
      <sharedItems containsBlank="1"/>
    </cacheField>
    <cacheField name="DATA ENTRY COMMENTS" numFmtId="0">
      <sharedItems containsBlank="1" longText="1"/>
    </cacheField>
    <cacheField name="Age_class" numFmtId="0">
      <sharedItems containsBlank="1"/>
    </cacheField>
    <cacheField name="NF scalecode" numFmtId="0">
      <sharedItems containsBlank="1"/>
    </cacheField>
    <cacheField name="PBS GR Age" numFmtId="0">
      <sharedItems containsBlank="1" containsMixedTypes="1" containsNumber="1" containsInteger="1" minValue="0" maxValue="63" count="14">
        <m/>
        <n v="32"/>
        <n v="0"/>
        <n v="52"/>
        <n v="42"/>
        <s v=""/>
        <n v="43"/>
        <s v="1M"/>
        <s v="2M"/>
        <s v="3M"/>
        <s v="4M"/>
        <n v="53"/>
        <n v="62"/>
        <n v="63"/>
      </sharedItems>
    </cacheField>
    <cacheField name="PBS EUR Age" numFmtId="0">
      <sharedItems containsBlank="1" containsMixedTypes="1" containsNumber="1" minValue="1.1000000000000001" maxValue="2.2999999999999998"/>
    </cacheField>
    <cacheField name="Ocean Age" numFmtId="0">
      <sharedItems containsBlank="1" containsMixedTypes="1" containsNumber="1" containsInteger="1" minValue="0" maxValue="4"/>
    </cacheField>
    <cacheField name="Brood Year" numFmtId="0">
      <sharedItems containsBlank="1" containsMixedTypes="1" containsNumber="1" containsInteger="1" minValue="2017" maxValue="2020"/>
    </cacheField>
    <cacheField name="STATWK" numFmtId="0">
      <sharedItems containsString="0" containsBlank="1" containsNumber="1" containsInteger="1" minValue="22" maxValue="35" count="15">
        <m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Alexander" refreshedDate="45644.369538541665" createdVersion="8" refreshedVersion="8" minRefreshableVersion="3" recordCount="3497" xr:uid="{2095B601-DD10-4A18-87A4-750DD404C413}">
  <cacheSource type="worksheet">
    <worksheetSource ref="C3:BQ4000" sheet="Chin24" r:id="rId2"/>
  </cacheSource>
  <cacheFields count="67">
    <cacheField name="Date" numFmtId="0">
      <sharedItems containsNonDate="0" containsDate="1" containsString="0" containsBlank="1" minDate="2024-05-31T00:00:00" maxDate="2024-09-26T00:00:00"/>
    </cacheField>
    <cacheField name="CTS" numFmtId="0">
      <sharedItems containsString="0" containsBlank="1" containsNumber="1" containsInteger="1" minValue="11707" maxValue="13028"/>
    </cacheField>
    <cacheField name="BIO" numFmtId="0">
      <sharedItems containsBlank="1" containsMixedTypes="1" containsNumber="1" containsInteger="1" minValue="11780" maxValue="12847"/>
    </cacheField>
    <cacheField name="Radio BIO" numFmtId="0">
      <sharedItems containsBlank="1" containsMixedTypes="1" containsNumber="1" containsInteger="1" minValue="1" maxValue="55"/>
    </cacheField>
    <cacheField name="FW" numFmtId="0">
      <sharedItems containsString="0" containsBlank="1" containsNumber="1" containsInteger="1" minValue="1" maxValue="6" count="6">
        <n v="1"/>
        <n v="2"/>
        <n v="3"/>
        <n v="5"/>
        <n v="6"/>
        <m/>
      </sharedItems>
    </cacheField>
    <cacheField name="Time" numFmtId="0">
      <sharedItems containsString="0" containsBlank="1" containsNumber="1" containsInteger="1" minValue="904" maxValue="2144"/>
    </cacheField>
    <cacheField name="Handling time (s)" numFmtId="0">
      <sharedItems containsBlank="1" containsMixedTypes="1" containsNumber="1" containsInteger="1" minValue="45" maxValue="360"/>
    </cacheField>
    <cacheField name="Tag Number" numFmtId="0">
      <sharedItems containsString="0" containsBlank="1" containsNumber="1" containsInteger="1" minValue="41400" maxValue="55999"/>
    </cacheField>
    <cacheField name="Fin Mark" numFmtId="0">
      <sharedItems containsBlank="1"/>
    </cacheField>
    <cacheField name="PIT tag code" numFmtId="0">
      <sharedItems containsBlank="1" containsMixedTypes="1" containsNumber="1" containsInteger="1" minValue="836870" maxValue="836968"/>
    </cacheField>
    <cacheField name="149 MHz (last 3 #'s)" numFmtId="0">
      <sharedItems containsBlank="1" containsMixedTypes="1" containsNumber="1" containsInteger="1" minValue="340" maxValue="500"/>
    </cacheField>
    <cacheField name="Serial number" numFmtId="0">
      <sharedItems containsBlank="1"/>
    </cacheField>
    <cacheField name="Code" numFmtId="0">
      <sharedItems containsBlank="1" containsMixedTypes="1" containsNumber="1" containsInteger="1" minValue="2" maxValue="999"/>
    </cacheField>
    <cacheField name="Unique_ID" numFmtId="0">
      <sharedItems containsBlank="1"/>
    </cacheField>
    <cacheField name="Kype (enter X if present)" numFmtId="0">
      <sharedItems containsBlank="1"/>
    </cacheField>
    <cacheField name="Sex Obs" numFmtId="0">
      <sharedItems containsBlank="1"/>
    </cacheField>
    <cacheField name="Sex Adj (M)" numFmtId="0">
      <sharedItems containsBlank="1"/>
    </cacheField>
    <cacheField name="SexDNA" numFmtId="0">
      <sharedItems containsBlank="1"/>
    </cacheField>
    <cacheField name="Guess Correct" numFmtId="0">
      <sharedItems containsBlank="1"/>
    </cacheField>
    <cacheField name="NF cm" numFmtId="0">
      <sharedItems containsString="0" containsBlank="1" containsNumber="1" minValue="20.5" maxValue="98"/>
    </cacheField>
    <cacheField name="Head cm" numFmtId="0">
      <sharedItems containsString="0" containsBlank="1" containsNumber="1" minValue="14.3" maxValue="23.8"/>
    </cacheField>
    <cacheField name="Snout cm" numFmtId="0">
      <sharedItems containsString="0" containsBlank="1" containsNumber="1" minValue="4.5" maxValue="10.7"/>
    </cacheField>
    <cacheField name="Adipose length cm" numFmtId="0">
      <sharedItems containsString="0" containsBlank="1" containsNumber="1" minValue="3.4" maxValue="8.6"/>
    </cacheField>
    <cacheField name="Adipose Height cm" numFmtId="0">
      <sharedItems containsString="0" containsBlank="1" containsNumber="1" minValue="1" maxValue="3.5"/>
    </cacheField>
    <cacheField name="NF Size Group" numFmtId="0">
      <sharedItems containsBlank="1" count="5">
        <m/>
        <s v="L"/>
        <s v="M"/>
        <s v="S"/>
        <s v="NA"/>
      </sharedItems>
    </cacheField>
    <cacheField name="Book " numFmtId="0">
      <sharedItems containsString="0" containsBlank="1" containsNumber="1" containsInteger="1" minValue="1799" maxValue="1032919"/>
    </cacheField>
    <cacheField name="Lab Book" numFmtId="0">
      <sharedItems containsBlank="1" containsMixedTypes="1" containsNumber="1" containsInteger="1" minValue="1016286" maxValue="1032919"/>
    </cacheField>
    <cacheField name="Scale" numFmtId="0">
      <sharedItems containsString="0" containsBlank="1" containsNumber="1" containsInteger="1" minValue="1" maxValue="10"/>
    </cacheField>
    <cacheField name="Received at NFWD (X)" numFmtId="0">
      <sharedItems containsBlank="1"/>
    </cacheField>
    <cacheField name="Archive Only (not aged)" numFmtId="0">
      <sharedItems containsBlank="1"/>
    </cacheField>
    <cacheField name="GH to age" numFmtId="0">
      <sharedItems containsBlank="1"/>
    </cacheField>
    <cacheField name="Sent to PBS (DATE)" numFmtId="0">
      <sharedItems containsNonDate="0" containsDate="1" containsString="0" containsBlank="1" minDate="2024-07-19T00:00:00" maxDate="2024-09-28T00:00:00"/>
    </cacheField>
    <cacheField name="DNA  vial" numFmtId="0">
      <sharedItems containsBlank="1" containsMixedTypes="1" containsNumber="1" containsInteger="1" minValue="1" maxValue="928"/>
    </cacheField>
    <cacheField name="Mark_1 " numFmtId="0">
      <sharedItems containsBlank="1"/>
    </cacheField>
    <cacheField name="Mark_2 " numFmtId="0">
      <sharedItems containsBlank="1"/>
    </cacheField>
    <cacheField name="Mark Location 1" numFmtId="0">
      <sharedItems containsBlank="1" containsMixedTypes="1" containsNumber="1" containsInteger="1" minValue="1" maxValue="12"/>
    </cacheField>
    <cacheField name="Mark Location 2" numFmtId="0">
      <sharedItems containsBlank="1"/>
    </cacheField>
    <cacheField name="Sea Lice Present" numFmtId="0">
      <sharedItems containsBlank="1"/>
    </cacheField>
    <cacheField name="Release Code (1-6)" numFmtId="0">
      <sharedItems containsBlank="1" containsMixedTypes="1" containsNumber="1" containsInteger="1" minValue="1" maxValue="5"/>
    </cacheField>
    <cacheField name="Tagger (radio tags)" numFmtId="0">
      <sharedItems containsBlank="1"/>
    </cacheField>
    <cacheField name="Crew Comments" numFmtId="0">
      <sharedItems containsBlank="1"/>
    </cacheField>
    <cacheField name="DATA ENTRY COMMENTS" numFmtId="0">
      <sharedItems containsBlank="1"/>
    </cacheField>
    <cacheField name="Age_class" numFmtId="0">
      <sharedItems containsBlank="1"/>
    </cacheField>
    <cacheField name="NF scalecode" numFmtId="0">
      <sharedItems containsBlank="1"/>
    </cacheField>
    <cacheField name="PBS GR Age" numFmtId="0">
      <sharedItems containsBlank="1" containsMixedTypes="1" containsNumber="1" containsInteger="1" minValue="0" maxValue="62" count="18">
        <m/>
        <n v="41"/>
        <n v="42"/>
        <n v="52"/>
        <s v="1M"/>
        <n v="0"/>
        <s v="2M"/>
        <s v=""/>
        <s v="3M"/>
        <n v="43"/>
        <n v="32"/>
        <s v="4M"/>
        <s v="1F"/>
        <n v="62"/>
        <n v="53"/>
        <n v="31"/>
        <n v="21"/>
        <n v="22"/>
      </sharedItems>
    </cacheField>
    <cacheField name="PBS EUR Age" numFmtId="0">
      <sharedItems containsBlank="1" containsMixedTypes="1" containsNumber="1" minValue="0" maxValue="2.2000000000000002"/>
    </cacheField>
    <cacheField name="Ocean Age" numFmtId="0">
      <sharedItems containsBlank="1" containsMixedTypes="1" containsNumber="1" containsInteger="1" minValue="0" maxValue="4"/>
    </cacheField>
    <cacheField name="Brood Year" numFmtId="0">
      <sharedItems containsBlank="1" containsMixedTypes="1" containsNumber="1" containsInteger="1" minValue="2018" maxValue="2023"/>
    </cacheField>
    <cacheField name="STATWK" numFmtId="0">
      <sharedItems containsBlank="1" containsMixedTypes="1" containsNumber="1" containsInteger="1" minValue="22" maxValue="39" count="20"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e v="#REF!"/>
        <m/>
      </sharedItems>
    </cacheField>
    <cacheField name="Tag Group" numFmtId="0">
      <sharedItems containsBlank="1"/>
    </cacheField>
    <cacheField name="Adult MEF" numFmtId="0">
      <sharedItems containsBlank="1" containsMixedTypes="1" containsNumber="1" minValue="45.168199999999999" maxValue="89"/>
    </cacheField>
    <cacheField name="MEF Size Group" numFmtId="0">
      <sharedItems containsBlank="1"/>
    </cacheField>
    <cacheField name="ADULT NF-MEF" numFmtId="0">
      <sharedItems containsBlank="1" containsMixedTypes="1" containsNumber="1" minValue="50" maxValue="98"/>
    </cacheField>
    <cacheField name="Morph. Complete" numFmtId="0">
      <sharedItems containsBlank="1"/>
    </cacheField>
    <cacheField name="Genetics Sample" numFmtId="0">
      <sharedItems containsBlank="1" containsMixedTypes="1" containsNumber="1" containsInteger="1" minValue="1" maxValue="459"/>
    </cacheField>
    <cacheField name="PBS Age Report Name" numFmtId="0">
      <sharedItems containsBlank="1" containsMixedTypes="1" containsNumber="1" containsInteger="1" minValue="122543" maxValue="127871"/>
    </cacheField>
    <cacheField name="GENETIC LAB ID#" numFmtId="0">
      <sharedItems containsBlank="1"/>
    </cacheField>
    <cacheField name="Logistic Model Predicted Sex " numFmtId="0">
      <sharedItems containsBlank="1"/>
    </cacheField>
    <cacheField name="Logit" numFmtId="0">
      <sharedItems containsBlank="1" containsMixedTypes="1" containsNumber="1" minValue="-4.1990000000000007" maxValue="7.0139999999999985"/>
    </cacheField>
    <cacheField name="Probability Female " numFmtId="0">
      <sharedItems containsBlank="1" containsMixedTypes="1" containsNumber="1" minValue="1.4788594518001009E-2" maxValue="0.99910160327554653"/>
    </cacheField>
    <cacheField name="Genetic Sex" numFmtId="0">
      <sharedItems containsBlank="1"/>
    </cacheField>
    <cacheField name="Match with Model" numFmtId="0">
      <sharedItems containsBlank="1"/>
    </cacheField>
    <cacheField name="FINAL SEX" numFmtId="0">
      <sharedItems containsBlank="1" containsMixedTypes="1" containsNumber="1" containsInteger="1" minValue="0" maxValue="0"/>
    </cacheField>
    <cacheField name="Esc Recap" numFmtId="0">
      <sharedItems containsBlank="1"/>
    </cacheField>
    <cacheField name="Stock match" numFmtId="0">
      <sharedItems containsBlank="1"/>
    </cacheField>
    <cacheField name="Stock ID" numFmtId="0">
      <sharedItems containsBlank="1" containsMixedTypes="1" containsNumber="1" containsInteger="1" minValue="0" maxValue="0"/>
    </cacheField>
    <cacheField name="Probablility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8">
  <r>
    <d v="2020-05-31T00:00:00"/>
    <n v="1"/>
    <m/>
    <x v="0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1T00:00:00"/>
    <m/>
    <m/>
    <x v="1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2T00:00:00"/>
    <m/>
    <m/>
    <x v="2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3T00:00:00"/>
    <m/>
    <m/>
    <x v="3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4T00:00:00"/>
    <m/>
    <m/>
    <x v="4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5T00:00:00"/>
    <m/>
    <m/>
    <x v="5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1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2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3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0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1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2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3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7-3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0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1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2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3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8-3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0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6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7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8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19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20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21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22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23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24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9-25T00:00:00"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0-06-02T00:00:00"/>
    <n v="6258"/>
    <n v="8201"/>
    <x v="0"/>
    <n v="921"/>
    <n v="27201"/>
    <s v="adipose hole"/>
    <m/>
    <s v="M"/>
    <s v="M"/>
    <s v=""/>
    <s v=""/>
    <x v="1"/>
    <m/>
    <m/>
    <m/>
    <m/>
    <x v="1"/>
    <n v="95359"/>
    <n v="1"/>
    <s v="20NC95359"/>
    <s v="X"/>
    <d v="2020-07-31T00:00:00"/>
    <m/>
    <m/>
    <m/>
    <m/>
    <m/>
    <n v="1"/>
    <m/>
    <m/>
    <x v="1"/>
    <s v="20NC953591"/>
    <x v="1"/>
    <n v="1.2"/>
    <n v="2"/>
    <n v="2016"/>
    <n v="23"/>
    <s v="GW"/>
    <n v="53.034950000000002"/>
    <s v="M"/>
    <n v="58.5"/>
    <s v="Large Only"/>
    <s v=""/>
    <s v="ch2020-0015"/>
    <n v="1"/>
    <s v=""/>
    <s v=""/>
    <s v=""/>
    <s v=""/>
    <s v=""/>
    <s v="M"/>
    <s v=""/>
    <s v=""/>
    <s v="SEASKINNISH_CREEK"/>
    <n v="0.99978460000000002"/>
    <m/>
    <m/>
    <m/>
    <m/>
    <m/>
    <m/>
    <m/>
    <m/>
  </r>
  <r>
    <d v="2020-06-03T00:00:00"/>
    <n v="6261"/>
    <n v="8201"/>
    <x v="1"/>
    <n v="852"/>
    <n v="27202"/>
    <s v="adipose hole"/>
    <m/>
    <s v="M"/>
    <s v="M"/>
    <s v=""/>
    <s v=""/>
    <x v="2"/>
    <m/>
    <m/>
    <m/>
    <m/>
    <x v="1"/>
    <n v="95359"/>
    <n v="2"/>
    <s v="20NC95359"/>
    <s v="X"/>
    <d v="2020-07-31T00:00:00"/>
    <m/>
    <m/>
    <m/>
    <m/>
    <m/>
    <n v="1"/>
    <m/>
    <m/>
    <x v="1"/>
    <s v="20NC953592"/>
    <x v="1"/>
    <n v="1.2"/>
    <n v="2"/>
    <n v="2016"/>
    <n v="23"/>
    <s v="GW"/>
    <n v="55.348700000000001"/>
    <s v="M"/>
    <n v="61"/>
    <s v="Large Only"/>
    <s v=""/>
    <s v="ch2020-0015"/>
    <n v="2"/>
    <s v=""/>
    <s v=""/>
    <s v=""/>
    <s v=""/>
    <s v=""/>
    <s v="M"/>
    <s v=""/>
    <s v=""/>
    <s v="KWINAGEESE_RIVER"/>
    <n v="0.85653409999999996"/>
    <m/>
    <m/>
    <m/>
    <m/>
    <m/>
    <m/>
    <m/>
    <m/>
  </r>
  <r>
    <d v="2020-06-03T00:00:00"/>
    <n v="6264"/>
    <n v="8201"/>
    <x v="1"/>
    <n v="1736"/>
    <n v="27203"/>
    <s v="adipose hole"/>
    <m/>
    <s v="F"/>
    <s v="M"/>
    <s v=""/>
    <s v=""/>
    <x v="3"/>
    <m/>
    <m/>
    <m/>
    <m/>
    <x v="1"/>
    <n v="95359"/>
    <n v="3"/>
    <s v="20NC95359"/>
    <s v="X"/>
    <d v="2020-07-31T00:00:00"/>
    <m/>
    <m/>
    <m/>
    <m/>
    <m/>
    <n v="1"/>
    <m/>
    <m/>
    <x v="1"/>
    <s v="20NC953593"/>
    <x v="1"/>
    <n v="1.2"/>
    <n v="2"/>
    <n v="2016"/>
    <n v="23"/>
    <s v="GW"/>
    <n v="63.678199999999997"/>
    <s v="M"/>
    <n v="70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04T00:00:00"/>
    <n v="6268"/>
    <n v="8203"/>
    <x v="1"/>
    <n v="1705"/>
    <m/>
    <s v="adipose hole"/>
    <m/>
    <s v="F"/>
    <s v="F"/>
    <s v=""/>
    <s v=""/>
    <x v="4"/>
    <n v="17.5"/>
    <n v="6.5"/>
    <n v="4.5"/>
    <n v="1.7"/>
    <x v="2"/>
    <n v="95359"/>
    <n v="4"/>
    <s v="20NC95359"/>
    <s v="X"/>
    <d v="2020-07-31T00:00:00"/>
    <m/>
    <m/>
    <m/>
    <m/>
    <m/>
    <n v="1"/>
    <s v="Got Away (escaped)"/>
    <s v="This fish was NOT tagged."/>
    <x v="1"/>
    <s v="20NC953594"/>
    <x v="2"/>
    <s v="M3"/>
    <n v="3"/>
    <s v=""/>
    <n v="23"/>
    <s v="GW"/>
    <n v="76.5"/>
    <s v="L"/>
    <n v="83"/>
    <s v="Yes"/>
    <s v=""/>
    <s v="ch2020-0015"/>
    <s v=""/>
    <s v="F"/>
    <n v="3.0579999999999981"/>
    <n v="0.95512665547924835"/>
    <s v=""/>
    <s v=""/>
    <s v="F"/>
    <s v=""/>
    <s v=""/>
    <s v=""/>
    <s v=""/>
    <m/>
    <m/>
    <m/>
    <m/>
    <m/>
    <m/>
    <m/>
    <m/>
  </r>
  <r>
    <d v="2020-06-05T00:00:00"/>
    <n v="6269"/>
    <n v="8204"/>
    <x v="1"/>
    <n v="1022"/>
    <n v="27204"/>
    <s v="adipose hole"/>
    <m/>
    <s v="M"/>
    <s v="M"/>
    <s v=""/>
    <s v=""/>
    <x v="3"/>
    <m/>
    <m/>
    <m/>
    <m/>
    <x v="1"/>
    <n v="95359"/>
    <n v="5"/>
    <s v="20NC95359"/>
    <s v="X"/>
    <d v="2020-07-31T00:00:00"/>
    <m/>
    <m/>
    <m/>
    <m/>
    <m/>
    <n v="1"/>
    <m/>
    <s v="Entered 5 June/20 -NP"/>
    <x v="1"/>
    <s v="20NC953595"/>
    <x v="3"/>
    <n v="1.3"/>
    <n v="3"/>
    <n v="2015"/>
    <n v="23"/>
    <s v="GW"/>
    <n v="63.678199999999997"/>
    <s v="M"/>
    <n v="70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05T00:00:00"/>
    <n v="6271"/>
    <n v="8204"/>
    <x v="1"/>
    <n v="1441"/>
    <n v="27205"/>
    <s v="adipose hole"/>
    <m/>
    <s v="F"/>
    <s v="F"/>
    <s v=""/>
    <s v=""/>
    <x v="5"/>
    <n v="15.7"/>
    <n v="5.5"/>
    <n v="5.5"/>
    <n v="1.6"/>
    <x v="2"/>
    <n v="95359"/>
    <n v="6"/>
    <s v="20NC95359"/>
    <s v="X"/>
    <d v="2020-07-31T00:00:00"/>
    <m/>
    <m/>
    <m/>
    <m/>
    <m/>
    <n v="1"/>
    <m/>
    <s v="Entered 5 June/20 -NP"/>
    <x v="1"/>
    <s v="20NC953596"/>
    <x v="3"/>
    <n v="1.3"/>
    <n v="3"/>
    <n v="2015"/>
    <n v="23"/>
    <s v="GW"/>
    <n v="78.5"/>
    <s v="L"/>
    <n v="84"/>
    <s v="Yes"/>
    <s v=""/>
    <s v="ch2020-0015"/>
    <s v=""/>
    <s v="F"/>
    <n v="4.1739999999999986"/>
    <n v="0.98484270494252346"/>
    <s v=""/>
    <s v=""/>
    <s v="F"/>
    <s v=""/>
    <s v=""/>
    <s v=""/>
    <s v=""/>
    <m/>
    <m/>
    <m/>
    <m/>
    <m/>
    <m/>
    <m/>
    <m/>
  </r>
  <r>
    <d v="2020-06-06T00:00:00"/>
    <n v="6273"/>
    <n v="8205"/>
    <x v="1"/>
    <n v="935"/>
    <n v="27206"/>
    <s v="adipose hole"/>
    <m/>
    <s v="M"/>
    <s v="M"/>
    <s v=""/>
    <s v=""/>
    <x v="6"/>
    <m/>
    <m/>
    <m/>
    <m/>
    <x v="1"/>
    <n v="95359"/>
    <n v="7"/>
    <s v="20NC95359"/>
    <s v="X"/>
    <d v="2020-07-31T00:00:00"/>
    <m/>
    <m/>
    <m/>
    <m/>
    <m/>
    <n v="1"/>
    <m/>
    <m/>
    <x v="1"/>
    <s v="20NC953597"/>
    <x v="1"/>
    <n v="1.2"/>
    <n v="2"/>
    <n v="2016"/>
    <n v="23"/>
    <s v="GW"/>
    <n v="59.513449999999999"/>
    <s v="M"/>
    <n v="65.5"/>
    <s v="Large Only"/>
    <s v=""/>
    <s v="ch2020-0015"/>
    <n v="3"/>
    <s v=""/>
    <s v=""/>
    <s v=""/>
    <s v=""/>
    <s v=""/>
    <s v="M"/>
    <s v=""/>
    <s v=""/>
    <s v="KWINAGEESE_RIVER"/>
    <n v="0.99429150000000011"/>
    <m/>
    <m/>
    <m/>
    <m/>
    <m/>
    <m/>
    <m/>
    <m/>
  </r>
  <r>
    <d v="2020-06-06T00:00:00"/>
    <n v="6273"/>
    <n v="8205"/>
    <x v="1"/>
    <n v="941"/>
    <n v="27207"/>
    <s v="adipose hole"/>
    <m/>
    <s v="F"/>
    <s v="M"/>
    <s v=""/>
    <s v=""/>
    <x v="3"/>
    <m/>
    <m/>
    <m/>
    <m/>
    <x v="1"/>
    <n v="95359"/>
    <n v="8"/>
    <s v="20NC95359"/>
    <s v="X"/>
    <d v="2020-07-31T00:00:00"/>
    <m/>
    <m/>
    <m/>
    <m/>
    <m/>
    <n v="1"/>
    <m/>
    <m/>
    <x v="1"/>
    <s v="20NC953598"/>
    <x v="1"/>
    <n v="1.2"/>
    <n v="2"/>
    <n v="2016"/>
    <n v="23"/>
    <s v="GW"/>
    <n v="63.678199999999997"/>
    <s v="M"/>
    <n v="70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07T00:00:00"/>
    <n v="6355"/>
    <n v="8301"/>
    <x v="4"/>
    <n v="936"/>
    <n v="34214"/>
    <s v="V-clip adipose"/>
    <m/>
    <s v="F"/>
    <s v="F"/>
    <s v=""/>
    <s v=""/>
    <x v="7"/>
    <n v="18.600000000000001"/>
    <n v="6.5"/>
    <n v="5"/>
    <n v="1.9"/>
    <x v="2"/>
    <m/>
    <m/>
    <s v=""/>
    <m/>
    <m/>
    <m/>
    <m/>
    <m/>
    <m/>
    <m/>
    <n v="1"/>
    <m/>
    <m/>
    <x v="1"/>
    <s v=""/>
    <x v="4"/>
    <s v="no age"/>
    <n v="0"/>
    <s v=""/>
    <n v="24"/>
    <s v="GH"/>
    <n v="83"/>
    <s v="L"/>
    <n v="89.5"/>
    <s v="Yes"/>
    <s v=""/>
    <s v="Not Aged"/>
    <s v=""/>
    <s v="F"/>
    <n v="5.3409999999999993"/>
    <n v="0.99523176773235456"/>
    <s v=""/>
    <s v=""/>
    <s v="F"/>
    <s v=""/>
    <s v=""/>
    <s v=""/>
    <s v=""/>
    <m/>
    <m/>
    <m/>
    <m/>
    <m/>
    <m/>
    <m/>
    <m/>
  </r>
  <r>
    <d v="2020-06-08T00:00:00"/>
    <n v="6281"/>
    <n v="8208"/>
    <x v="1"/>
    <n v="933"/>
    <n v="27208"/>
    <s v="adipose hole"/>
    <m/>
    <s v="M"/>
    <s v="M"/>
    <s v=""/>
    <s v=""/>
    <x v="8"/>
    <m/>
    <m/>
    <m/>
    <m/>
    <x v="1"/>
    <n v="95359"/>
    <n v="9"/>
    <s v="20NC95359"/>
    <s v="X"/>
    <d v="2020-07-31T00:00:00"/>
    <m/>
    <m/>
    <m/>
    <m/>
    <m/>
    <n v="1"/>
    <m/>
    <m/>
    <x v="1"/>
    <s v="20NC953599"/>
    <x v="1"/>
    <n v="1.2"/>
    <n v="2"/>
    <n v="2016"/>
    <n v="24"/>
    <s v="GW"/>
    <n v="51.646700000000003"/>
    <s v="M"/>
    <n v="57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08T00:00:00"/>
    <n v="6281"/>
    <n v="8208"/>
    <x v="1"/>
    <n v="937"/>
    <n v="27209"/>
    <s v="adipose hole"/>
    <m/>
    <s v="F"/>
    <s v="F"/>
    <s v=""/>
    <s v=""/>
    <x v="9"/>
    <n v="17.2"/>
    <n v="7"/>
    <n v="5"/>
    <n v="1.8"/>
    <x v="2"/>
    <n v="95359"/>
    <n v="10"/>
    <s v="20NC95359"/>
    <s v="X"/>
    <d v="2020-07-31T00:00:00"/>
    <m/>
    <m/>
    <m/>
    <m/>
    <m/>
    <n v="1"/>
    <m/>
    <m/>
    <x v="1"/>
    <s v="20NC9535910"/>
    <x v="3"/>
    <n v="1.3"/>
    <n v="3"/>
    <n v="2015"/>
    <n v="24"/>
    <s v="GW"/>
    <n v="71"/>
    <s v="L"/>
    <n v="78"/>
    <s v="Yes"/>
    <s v=""/>
    <s v="ch2020-0015"/>
    <s v=""/>
    <s v="M"/>
    <n v="-0.15800000000000125"/>
    <n v="0.4605819685464666"/>
    <s v=""/>
    <s v=""/>
    <s v="M"/>
    <s v=""/>
    <s v=""/>
    <s v=""/>
    <s v=""/>
    <m/>
    <m/>
    <m/>
    <m/>
    <m/>
    <m/>
    <m/>
    <m/>
  </r>
  <r>
    <d v="2020-06-10T00:00:00"/>
    <n v="6289"/>
    <n v="8210"/>
    <x v="1"/>
    <n v="1007"/>
    <n v="27210"/>
    <s v="adipose hole"/>
    <m/>
    <s v="M"/>
    <s v="M"/>
    <s v=""/>
    <s v=""/>
    <x v="10"/>
    <m/>
    <m/>
    <m/>
    <m/>
    <x v="1"/>
    <n v="95362"/>
    <n v="1"/>
    <s v="20NC95362"/>
    <s v="X"/>
    <d v="2020-07-31T00:00:00"/>
    <m/>
    <m/>
    <m/>
    <m/>
    <m/>
    <n v="1"/>
    <m/>
    <m/>
    <x v="1"/>
    <s v="20NC953621"/>
    <x v="5"/>
    <n v="2.2000000000000002"/>
    <n v="2"/>
    <n v="2015"/>
    <n v="24"/>
    <s v="GW"/>
    <n v="66.454699999999988"/>
    <s v="M"/>
    <n v="7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0T00:00:00"/>
    <n v="6372"/>
    <n v="8302"/>
    <x v="2"/>
    <n v="1020"/>
    <n v="34215"/>
    <s v="V-clip adipose"/>
    <m/>
    <s v="F"/>
    <s v="F"/>
    <s v=""/>
    <s v=""/>
    <x v="11"/>
    <n v="17"/>
    <n v="5.7"/>
    <n v="5"/>
    <n v="1.5"/>
    <x v="2"/>
    <m/>
    <m/>
    <s v=""/>
    <m/>
    <m/>
    <m/>
    <m/>
    <m/>
    <m/>
    <m/>
    <n v="1"/>
    <m/>
    <s v="Note: GH crew didn't include CH biosheet with 10 June/20 CTS data! Received with today's CTS GH data (11 June/20) -NP"/>
    <x v="1"/>
    <s v=""/>
    <x v="4"/>
    <s v="no age"/>
    <n v="0"/>
    <s v=""/>
    <n v="24"/>
    <s v="GH"/>
    <n v="73.3"/>
    <s v="L"/>
    <n v="79"/>
    <s v="Yes"/>
    <s v=""/>
    <s v="Not Aged"/>
    <s v=""/>
    <s v="F"/>
    <n v="2.1939999999999991"/>
    <n v="0.89970941348405353"/>
    <s v=""/>
    <s v=""/>
    <s v="F"/>
    <s v=""/>
    <s v=""/>
    <s v=""/>
    <s v=""/>
    <m/>
    <m/>
    <m/>
    <m/>
    <m/>
    <m/>
    <m/>
    <m/>
  </r>
  <r>
    <d v="2020-06-10T00:00:00"/>
    <n v="6374"/>
    <n v="8302"/>
    <x v="5"/>
    <n v="1058"/>
    <n v="34216"/>
    <s v="V-clip adipose"/>
    <m/>
    <s v="F"/>
    <s v="F"/>
    <s v=""/>
    <s v=""/>
    <x v="12"/>
    <n v="17"/>
    <n v="6.5"/>
    <n v="5.5"/>
    <n v="1.5"/>
    <x v="2"/>
    <m/>
    <m/>
    <s v=""/>
    <m/>
    <m/>
    <m/>
    <m/>
    <m/>
    <m/>
    <m/>
    <n v="1"/>
    <m/>
    <s v="Note: GH crew didn't include CH biosheet with 10 June/20 CTS data! Received with today's CTS GH data (11 June/20) -NP"/>
    <x v="1"/>
    <s v=""/>
    <x v="4"/>
    <s v="no age"/>
    <n v="0"/>
    <s v=""/>
    <n v="24"/>
    <s v="GH"/>
    <n v="73"/>
    <s v="L"/>
    <n v="79.5"/>
    <s v="Yes"/>
    <s v=""/>
    <s v="Not Aged"/>
    <s v=""/>
    <s v="F"/>
    <n v="1.0450000000000026"/>
    <n v="0.73981360666968832"/>
    <s v=""/>
    <s v=""/>
    <s v="F"/>
    <s v=""/>
    <s v=""/>
    <s v=""/>
    <s v=""/>
    <m/>
    <m/>
    <m/>
    <m/>
    <m/>
    <m/>
    <m/>
    <m/>
  </r>
  <r>
    <d v="2020-06-12T00:00:00"/>
    <n v="6297"/>
    <n v="8213"/>
    <x v="1"/>
    <n v="910"/>
    <n v="27211"/>
    <s v="adipose hole"/>
    <m/>
    <s v="F"/>
    <s v="F"/>
    <s v=""/>
    <s v=""/>
    <x v="13"/>
    <n v="15.4"/>
    <n v="5"/>
    <n v="4.4000000000000004"/>
    <n v="2"/>
    <x v="2"/>
    <n v="95362"/>
    <n v="2"/>
    <s v="20NC95362"/>
    <s v="X"/>
    <d v="2020-07-31T00:00:00"/>
    <m/>
    <m/>
    <m/>
    <m/>
    <m/>
    <n v="1"/>
    <m/>
    <m/>
    <x v="1"/>
    <s v="20NC953622"/>
    <x v="3"/>
    <n v="1.3"/>
    <n v="3"/>
    <n v="2015"/>
    <n v="24"/>
    <s v="GW"/>
    <n v="78.900000000000006"/>
    <s v="L"/>
    <n v="83.9"/>
    <s v="Yes"/>
    <s v=""/>
    <s v="ch2020-0015"/>
    <s v=""/>
    <s v="F"/>
    <n v="5.1750000000000052"/>
    <n v="0.99437559593544766"/>
    <s v=""/>
    <s v=""/>
    <s v="F"/>
    <s v=""/>
    <s v=""/>
    <s v=""/>
    <s v=""/>
    <m/>
    <m/>
    <m/>
    <m/>
    <m/>
    <m/>
    <m/>
    <m/>
  </r>
  <r>
    <d v="2020-06-13T00:00:00"/>
    <n v="6301"/>
    <n v="8216"/>
    <x v="1"/>
    <n v="914"/>
    <n v="27212"/>
    <s v="adipose hole"/>
    <m/>
    <s v="M"/>
    <s v="M"/>
    <s v=""/>
    <s v=""/>
    <x v="14"/>
    <m/>
    <m/>
    <m/>
    <m/>
    <x v="1"/>
    <n v="95362"/>
    <n v="3"/>
    <s v="20NC95362"/>
    <s v="X"/>
    <d v="2020-07-31T00:00:00"/>
    <s v="GN"/>
    <m/>
    <s v="&quot;3-9&quot;"/>
    <m/>
    <m/>
    <n v="1"/>
    <m/>
    <m/>
    <x v="1"/>
    <s v="20NC953623"/>
    <x v="1"/>
    <n v="1.2"/>
    <n v="2"/>
    <n v="2016"/>
    <n v="24"/>
    <s v="GW"/>
    <n v="57.66245"/>
    <s v="M"/>
    <n v="63.5"/>
    <s v="Large Only"/>
    <s v=""/>
    <s v="ch2020-0015"/>
    <n v="4"/>
    <s v=""/>
    <s v=""/>
    <s v=""/>
    <s v=""/>
    <s v=""/>
    <s v="M"/>
    <s v=""/>
    <s v=""/>
    <s v="SEASKINNISH_CREEK"/>
    <n v="0.70857069999999989"/>
    <m/>
    <m/>
    <m/>
    <m/>
    <m/>
    <m/>
    <m/>
    <m/>
  </r>
  <r>
    <d v="2020-06-13T00:00:00"/>
    <n v="6301"/>
    <n v="8216"/>
    <x v="1"/>
    <n v="916"/>
    <n v="27213"/>
    <s v="adipose hole"/>
    <m/>
    <s v="F"/>
    <s v="F"/>
    <s v=""/>
    <s v=""/>
    <x v="15"/>
    <n v="18.8"/>
    <n v="6.5"/>
    <n v="6.1"/>
    <n v="2.1"/>
    <x v="2"/>
    <n v="95362"/>
    <n v="4"/>
    <s v="20NC95362"/>
    <s v="X"/>
    <d v="2020-07-31T00:00:00"/>
    <m/>
    <m/>
    <m/>
    <m/>
    <m/>
    <n v="1"/>
    <m/>
    <m/>
    <x v="1"/>
    <s v="20NC953624"/>
    <x v="6"/>
    <s v="M4"/>
    <n v="4"/>
    <s v=""/>
    <n v="24"/>
    <s v="GW"/>
    <n v="83.5"/>
    <s v="L"/>
    <n v="90"/>
    <s v="Yes"/>
    <s v=""/>
    <s v="ch2020-0015"/>
    <n v="5"/>
    <s v="F"/>
    <n v="4.6360000000000037"/>
    <n v="0.99039671159844267"/>
    <s v=""/>
    <s v=""/>
    <s v="F"/>
    <s v=""/>
    <s v=""/>
    <s v="SEASKINNISH_CREEK"/>
    <n v="0.99841480000000005"/>
    <m/>
    <m/>
    <m/>
    <m/>
    <m/>
    <m/>
    <m/>
    <m/>
  </r>
  <r>
    <d v="2020-06-13T00:00:00"/>
    <n v="6303"/>
    <n v="8216"/>
    <x v="0"/>
    <n v="1605"/>
    <n v="27214"/>
    <s v="adipose hole"/>
    <m/>
    <s v="M"/>
    <s v="M"/>
    <s v=""/>
    <s v=""/>
    <x v="16"/>
    <m/>
    <m/>
    <m/>
    <m/>
    <x v="1"/>
    <n v="95362"/>
    <n v="5"/>
    <s v="20NC95362"/>
    <s v="X"/>
    <d v="2020-07-31T00:00:00"/>
    <m/>
    <m/>
    <m/>
    <m/>
    <m/>
    <n v="1"/>
    <m/>
    <m/>
    <x v="1"/>
    <s v="20NC953625"/>
    <x v="7"/>
    <s v="M2"/>
    <n v="2"/>
    <s v=""/>
    <n v="24"/>
    <s v="GW"/>
    <n v="62.752699999999997"/>
    <s v="M"/>
    <n v="69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3T00:00:00"/>
    <n v="6303"/>
    <n v="8216"/>
    <x v="0"/>
    <n v="1607"/>
    <n v="27215"/>
    <s v="adipose hole"/>
    <m/>
    <s v="F"/>
    <s v="M"/>
    <s v=""/>
    <s v=""/>
    <x v="17"/>
    <m/>
    <m/>
    <m/>
    <m/>
    <x v="1"/>
    <n v="95362"/>
    <n v="6"/>
    <s v="20NC95362"/>
    <s v="X"/>
    <d v="2020-07-31T00:00:00"/>
    <m/>
    <m/>
    <m/>
    <m/>
    <m/>
    <n v="1"/>
    <m/>
    <m/>
    <x v="1"/>
    <s v="20NC953626"/>
    <x v="7"/>
    <s v="M2"/>
    <n v="2"/>
    <s v=""/>
    <n v="24"/>
    <s v="GW"/>
    <n v="52.572200000000002"/>
    <s v="M"/>
    <n v="58"/>
    <s v="Large Only"/>
    <s v=""/>
    <s v="ch2020-0015"/>
    <n v="6"/>
    <s v=""/>
    <s v=""/>
    <s v=""/>
    <s v=""/>
    <s v=""/>
    <s v="M"/>
    <s v=""/>
    <s v=""/>
    <s v="OWEEGEE_CREEK"/>
    <n v="0.42148040000000003"/>
    <m/>
    <m/>
    <m/>
    <m/>
    <m/>
    <m/>
    <m/>
    <m/>
  </r>
  <r>
    <d v="2020-06-13T00:00:00"/>
    <n v="6304"/>
    <n v="8216"/>
    <x v="1"/>
    <n v="1615"/>
    <n v="27216"/>
    <s v="adipose hole"/>
    <m/>
    <s v="M"/>
    <s v="M"/>
    <s v=""/>
    <s v=""/>
    <x v="18"/>
    <m/>
    <m/>
    <m/>
    <m/>
    <x v="1"/>
    <n v="95362"/>
    <n v="7"/>
    <s v="20NC95362"/>
    <s v="X"/>
    <d v="2020-07-31T00:00:00"/>
    <s v="GN"/>
    <m/>
    <s v="&quot;3-9&quot;"/>
    <m/>
    <m/>
    <n v="1"/>
    <m/>
    <m/>
    <x v="1"/>
    <s v="20NC953627"/>
    <x v="1"/>
    <n v="1.2"/>
    <n v="2"/>
    <n v="2016"/>
    <n v="24"/>
    <s v="GW"/>
    <n v="64.603699999999989"/>
    <s v="M"/>
    <n v="71"/>
    <s v="Large Only"/>
    <s v=""/>
    <s v="ch2020-0015"/>
    <n v="7"/>
    <s v=""/>
    <s v=""/>
    <s v=""/>
    <s v=""/>
    <s v=""/>
    <s v="M"/>
    <s v=""/>
    <s v=""/>
    <s v="MEZIADIN_RIVER"/>
    <n v="0.66932990000000003"/>
    <m/>
    <m/>
    <m/>
    <m/>
    <m/>
    <m/>
    <m/>
    <m/>
  </r>
  <r>
    <d v="2020-06-13T00:00:00"/>
    <n v="6392"/>
    <n v="8303"/>
    <x v="5"/>
    <n v="950"/>
    <n v="34217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4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3T00:00:00"/>
    <n v="6392"/>
    <n v="8303"/>
    <x v="5"/>
    <n v="952"/>
    <n v="34218"/>
    <s v="V-clip adipose"/>
    <m/>
    <s v="M"/>
    <s v="M"/>
    <s v=""/>
    <s v=""/>
    <x v="1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4"/>
    <s v="GH"/>
    <n v="53.034950000000002"/>
    <s v="M"/>
    <n v="5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4T00:00:00"/>
    <n v="6398"/>
    <n v="8304"/>
    <x v="5"/>
    <n v="944"/>
    <n v="34219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5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5T00:00:00"/>
    <n v="6311"/>
    <n v="8218"/>
    <x v="0"/>
    <n v="1604"/>
    <n v="27217"/>
    <s v="adipose hole"/>
    <m/>
    <s v="M"/>
    <s v="M"/>
    <s v=""/>
    <s v=""/>
    <x v="21"/>
    <m/>
    <m/>
    <m/>
    <m/>
    <x v="1"/>
    <n v="95362"/>
    <n v="8"/>
    <s v="20NC95362"/>
    <s v="X"/>
    <d v="2020-07-31T00:00:00"/>
    <m/>
    <m/>
    <m/>
    <m/>
    <m/>
    <n v="1"/>
    <m/>
    <m/>
    <x v="1"/>
    <s v="20NC953628"/>
    <x v="1"/>
    <n v="1.2"/>
    <n v="2"/>
    <n v="2016"/>
    <n v="25"/>
    <s v="GW"/>
    <n v="52.109450000000002"/>
    <s v="M"/>
    <n v="57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5T00:00:00"/>
    <n v="6311"/>
    <n v="8218"/>
    <x v="0"/>
    <n v="1606"/>
    <n v="27218"/>
    <s v="adipose hole"/>
    <m/>
    <s v="F"/>
    <s v="F"/>
    <s v=""/>
    <s v=""/>
    <x v="15"/>
    <n v="20.8"/>
    <n v="8.5"/>
    <n v="7.8"/>
    <n v="2.6"/>
    <x v="2"/>
    <n v="95362"/>
    <n v="9"/>
    <s v="20NC95362"/>
    <s v="X"/>
    <d v="2020-07-31T00:00:00"/>
    <m/>
    <m/>
    <m/>
    <m/>
    <m/>
    <n v="1"/>
    <m/>
    <m/>
    <x v="1"/>
    <s v="20NC953629"/>
    <x v="3"/>
    <n v="1.3"/>
    <n v="3"/>
    <n v="2015"/>
    <n v="25"/>
    <s v="GW"/>
    <n v="81.5"/>
    <s v="L"/>
    <n v="90"/>
    <s v="Yes"/>
    <s v=""/>
    <s v="ch2020-0015"/>
    <s v=""/>
    <s v="F"/>
    <n v="0.49000000000000243"/>
    <n v="0.62010643234309071"/>
    <s v=""/>
    <s v=""/>
    <s v="F"/>
    <s v=""/>
    <s v=""/>
    <s v=""/>
    <s v=""/>
    <m/>
    <m/>
    <m/>
    <m/>
    <m/>
    <m/>
    <m/>
    <m/>
  </r>
  <r>
    <d v="2020-06-15T00:00:00"/>
    <n v="6311"/>
    <n v="8218"/>
    <x v="0"/>
    <n v="1607"/>
    <n v="27219"/>
    <s v="adipose hole"/>
    <m/>
    <s v="M"/>
    <s v="M"/>
    <s v=""/>
    <s v=""/>
    <x v="22"/>
    <m/>
    <m/>
    <m/>
    <m/>
    <x v="1"/>
    <n v="95362"/>
    <n v="10"/>
    <s v="20NC95362"/>
    <s v="X"/>
    <d v="2020-07-31T00:00:00"/>
    <m/>
    <m/>
    <m/>
    <m/>
    <m/>
    <n v="1"/>
    <m/>
    <m/>
    <x v="1"/>
    <s v="20NC9536210"/>
    <x v="7"/>
    <s v="M2"/>
    <n v="2"/>
    <s v=""/>
    <n v="25"/>
    <s v="GW"/>
    <n v="64.140949999999989"/>
    <s v="M"/>
    <n v="70.5"/>
    <s v="Large Only"/>
    <s v=""/>
    <s v="ch2020-0015"/>
    <n v="8"/>
    <s v=""/>
    <s v=""/>
    <s v=""/>
    <s v=""/>
    <s v=""/>
    <s v="M"/>
    <s v=""/>
    <s v=""/>
    <s v="OWEEGEE_CREEK"/>
    <n v="0.81406959999999995"/>
    <m/>
    <m/>
    <m/>
    <m/>
    <m/>
    <m/>
    <m/>
    <m/>
  </r>
  <r>
    <d v="2020-06-15T00:00:00"/>
    <n v="6312"/>
    <n v="8218"/>
    <x v="1"/>
    <n v="1618"/>
    <n v="27220"/>
    <s v="adipose hole"/>
    <m/>
    <s v="M"/>
    <s v="M"/>
    <s v=""/>
    <s v=""/>
    <x v="23"/>
    <m/>
    <m/>
    <m/>
    <m/>
    <x v="1"/>
    <n v="95365"/>
    <n v="1"/>
    <s v="20NC95365"/>
    <s v="X"/>
    <d v="2020-07-31T00:00:00"/>
    <m/>
    <m/>
    <m/>
    <m/>
    <m/>
    <n v="1"/>
    <m/>
    <m/>
    <x v="1"/>
    <s v="20NC953651"/>
    <x v="7"/>
    <s v="M2"/>
    <n v="2"/>
    <s v=""/>
    <n v="25"/>
    <s v="GW"/>
    <n v="54.423200000000001"/>
    <s v="M"/>
    <n v="60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5T00:00:00"/>
    <n v="6312"/>
    <n v="8218"/>
    <x v="1"/>
    <n v="1619"/>
    <n v="27221"/>
    <s v="adipose hole"/>
    <m/>
    <s v="F"/>
    <s v="F"/>
    <s v=""/>
    <s v=""/>
    <x v="24"/>
    <n v="19"/>
    <n v="7.8"/>
    <n v="6.1"/>
    <n v="1.9"/>
    <x v="2"/>
    <n v="95365"/>
    <n v="2"/>
    <s v="20NC95365"/>
    <s v="X"/>
    <d v="2020-07-31T00:00:00"/>
    <s v="GN"/>
    <m/>
    <s v="12"/>
    <m/>
    <m/>
    <n v="1"/>
    <m/>
    <m/>
    <x v="1"/>
    <s v="20NC953652"/>
    <x v="3"/>
    <n v="1.3"/>
    <n v="3"/>
    <n v="2015"/>
    <n v="25"/>
    <s v="GW"/>
    <n v="80.2"/>
    <s v="L"/>
    <n v="88"/>
    <s v="Yes"/>
    <s v=""/>
    <s v="ch2020-0015"/>
    <n v="9"/>
    <s v="F"/>
    <n v="2.2839999999999976"/>
    <n v="0.90754322853632319"/>
    <s v=""/>
    <s v=""/>
    <s v="F"/>
    <s v=""/>
    <s v=""/>
    <s v="MEZIADIN_RIVER"/>
    <n v="0.74296409999999991"/>
    <m/>
    <m/>
    <m/>
    <m/>
    <m/>
    <m/>
    <m/>
    <m/>
  </r>
  <r>
    <d v="2020-06-15T00:00:00"/>
    <n v="6312"/>
    <n v="8218"/>
    <x v="1"/>
    <n v="1621"/>
    <n v="27222"/>
    <s v="adipose hole"/>
    <m/>
    <s v="M"/>
    <s v="M"/>
    <s v=""/>
    <s v=""/>
    <x v="23"/>
    <m/>
    <m/>
    <m/>
    <m/>
    <x v="1"/>
    <n v="95365"/>
    <n v="3"/>
    <s v="20NC95365"/>
    <s v="X"/>
    <d v="2020-07-31T00:00:00"/>
    <s v="SCL"/>
    <m/>
    <m/>
    <m/>
    <m/>
    <n v="1"/>
    <m/>
    <m/>
    <x v="1"/>
    <s v="20NC953653"/>
    <x v="1"/>
    <n v="1.2"/>
    <n v="2"/>
    <n v="2016"/>
    <n v="25"/>
    <s v="GW"/>
    <n v="54.423200000000001"/>
    <s v="M"/>
    <n v="60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5T00:00:00"/>
    <n v="6312"/>
    <n v="8218"/>
    <x v="1"/>
    <n v="1623"/>
    <n v="27223"/>
    <s v="adipose hole"/>
    <m/>
    <s v="F"/>
    <s v="F"/>
    <s v=""/>
    <s v=""/>
    <x v="25"/>
    <n v="17.600000000000001"/>
    <n v="7.2"/>
    <n v="6.2"/>
    <n v="1.4"/>
    <x v="2"/>
    <n v="95365"/>
    <n v="4"/>
    <s v="20NC95365"/>
    <s v="X"/>
    <d v="2020-07-31T00:00:00"/>
    <m/>
    <m/>
    <m/>
    <m/>
    <m/>
    <n v="1"/>
    <m/>
    <m/>
    <x v="1"/>
    <s v="20NC953654"/>
    <x v="2"/>
    <s v="M3"/>
    <n v="3"/>
    <s v=""/>
    <n v="25"/>
    <s v="GW"/>
    <n v="74.8"/>
    <s v="L"/>
    <n v="82"/>
    <s v="Yes"/>
    <s v=""/>
    <s v="ch2020-0015"/>
    <s v=""/>
    <s v="F"/>
    <n v="0.83399999999999763"/>
    <n v="0.69720004389389501"/>
    <s v=""/>
    <s v=""/>
    <s v="F"/>
    <s v=""/>
    <s v=""/>
    <s v=""/>
    <s v=""/>
    <m/>
    <m/>
    <m/>
    <m/>
    <m/>
    <m/>
    <m/>
    <m/>
  </r>
  <r>
    <d v="2020-06-15T00:00:00"/>
    <n v="6406"/>
    <n v="8305"/>
    <x v="4"/>
    <n v="1555"/>
    <n v="34220"/>
    <s v="V-clip adipose"/>
    <m/>
    <s v="M"/>
    <s v="M"/>
    <s v=""/>
    <s v=""/>
    <x v="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5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5T00:00:00"/>
    <n v="6406"/>
    <n v="8305"/>
    <x v="4"/>
    <n v="1556"/>
    <n v="34221"/>
    <s v="V-clip adipose"/>
    <m/>
    <s v="F"/>
    <s v="F"/>
    <s v=""/>
    <s v=""/>
    <x v="26"/>
    <n v="21"/>
    <n v="8.3000000000000007"/>
    <n v="6.1"/>
    <n v="2.2000000000000002"/>
    <x v="2"/>
    <m/>
    <m/>
    <s v=""/>
    <m/>
    <m/>
    <m/>
    <m/>
    <m/>
    <m/>
    <m/>
    <m/>
    <m/>
    <m/>
    <x v="1"/>
    <s v=""/>
    <x v="4"/>
    <s v="no age"/>
    <n v="0"/>
    <s v=""/>
    <n v="25"/>
    <s v="GH"/>
    <n v="80.7"/>
    <s v="L"/>
    <n v="89"/>
    <s v="Yes"/>
    <s v=""/>
    <s v="Not Aged"/>
    <s v=""/>
    <s v="F"/>
    <n v="1.8159999999999965"/>
    <n v="0.860085466166985"/>
    <s v=""/>
    <s v=""/>
    <s v="F"/>
    <s v=""/>
    <s v=""/>
    <s v=""/>
    <s v=""/>
    <m/>
    <m/>
    <m/>
    <m/>
    <m/>
    <m/>
    <m/>
    <m/>
  </r>
  <r>
    <d v="2020-06-15T00:00:00"/>
    <n v="6407"/>
    <n v="8305"/>
    <x v="5"/>
    <n v="1605"/>
    <n v="34222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5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5T00:00:00"/>
    <n v="6407"/>
    <n v="8305"/>
    <x v="5"/>
    <n v="1608"/>
    <n v="34223"/>
    <s v="V-clip adipose"/>
    <m/>
    <s v="M"/>
    <s v="M"/>
    <s v=""/>
    <s v=""/>
    <x v="2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5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6T00:00:00"/>
    <n v="6313"/>
    <n v="8221"/>
    <x v="1"/>
    <n v="848"/>
    <n v="27224"/>
    <s v="adipose hole"/>
    <m/>
    <s v="M"/>
    <s v="M"/>
    <s v=""/>
    <s v=""/>
    <x v="10"/>
    <m/>
    <m/>
    <m/>
    <m/>
    <x v="1"/>
    <n v="95365"/>
    <n v="5"/>
    <s v="20NC95365"/>
    <s v="X"/>
    <d v="2020-07-31T00:00:00"/>
    <m/>
    <m/>
    <m/>
    <m/>
    <m/>
    <n v="1"/>
    <m/>
    <m/>
    <x v="1"/>
    <s v="20NC953655"/>
    <x v="7"/>
    <s v="M2"/>
    <n v="2"/>
    <s v=""/>
    <n v="25"/>
    <s v="GW"/>
    <n v="66.454699999999988"/>
    <s v="M"/>
    <n v="7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6T00:00:00"/>
    <n v="6314"/>
    <n v="8221"/>
    <x v="0"/>
    <n v="858"/>
    <m/>
    <s v="caudal hole"/>
    <m/>
    <s v="M"/>
    <s v="M"/>
    <s v=""/>
    <s v=""/>
    <x v="29"/>
    <m/>
    <m/>
    <m/>
    <m/>
    <x v="3"/>
    <n v="95365"/>
    <n v="6"/>
    <s v="20NC95365"/>
    <s v="X"/>
    <d v="2020-07-31T00:00:00"/>
    <m/>
    <m/>
    <m/>
    <m/>
    <m/>
    <n v="1"/>
    <m/>
    <m/>
    <x v="2"/>
    <s v="20NC953656"/>
    <x v="8"/>
    <n v="1.1000000000000001"/>
    <n v="1"/>
    <n v="2017"/>
    <n v="25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6T00:00:00"/>
    <n v="6314"/>
    <n v="8221"/>
    <x v="0"/>
    <n v="900"/>
    <n v="27225"/>
    <s v="adipose hole"/>
    <m/>
    <s v="M"/>
    <s v="M"/>
    <s v=""/>
    <s v=""/>
    <x v="30"/>
    <m/>
    <m/>
    <m/>
    <m/>
    <x v="1"/>
    <n v="95365"/>
    <n v="7"/>
    <s v="20NC95365"/>
    <s v="X"/>
    <d v="2020-07-31T00:00:00"/>
    <m/>
    <m/>
    <m/>
    <m/>
    <m/>
    <n v="1"/>
    <m/>
    <m/>
    <x v="1"/>
    <s v="20NC953657"/>
    <x v="1"/>
    <n v="1.2"/>
    <n v="2"/>
    <n v="2016"/>
    <n v="25"/>
    <s v="GW"/>
    <n v="63.215449999999997"/>
    <s v="M"/>
    <n v="69.5"/>
    <s v="Large Only"/>
    <s v=""/>
    <s v="ch2020-0015"/>
    <n v="10"/>
    <s v=""/>
    <s v=""/>
    <s v=""/>
    <s v=""/>
    <s v=""/>
    <s v="M"/>
    <s v=""/>
    <s v=""/>
    <s v=""/>
    <s v=""/>
    <m/>
    <m/>
    <m/>
    <m/>
    <m/>
    <m/>
    <m/>
    <m/>
  </r>
  <r>
    <d v="2020-06-17T00:00:00"/>
    <n v="6415"/>
    <n v="8306"/>
    <x v="4"/>
    <n v="919"/>
    <n v="34224"/>
    <s v="V-clip adipose"/>
    <m/>
    <s v="M"/>
    <s v="M"/>
    <s v=""/>
    <s v=""/>
    <x v="31"/>
    <n v="22.2"/>
    <n v="9.5"/>
    <n v="6.7"/>
    <n v="2.4"/>
    <x v="2"/>
    <m/>
    <m/>
    <s v=""/>
    <m/>
    <m/>
    <m/>
    <m/>
    <m/>
    <m/>
    <m/>
    <m/>
    <m/>
    <s v="Note: GH crew didn't include CH biosheet with 17 June/20 CTS data! Received with today's CTS GH data (18 June/20) -NP"/>
    <x v="1"/>
    <s v=""/>
    <x v="4"/>
    <s v="no age"/>
    <n v="0"/>
    <s v=""/>
    <n v="25"/>
    <s v="GH"/>
    <n v="82"/>
    <s v="L"/>
    <n v="91.5"/>
    <s v="Yes"/>
    <s v=""/>
    <s v="Not Aged"/>
    <s v=""/>
    <s v="F"/>
    <n v="0.77499999999999947"/>
    <n v="0.68460150032343059"/>
    <s v=""/>
    <s v=""/>
    <s v="F"/>
    <s v=""/>
    <s v=""/>
    <s v=""/>
    <s v=""/>
    <m/>
    <m/>
    <m/>
    <m/>
    <m/>
    <m/>
    <m/>
    <m/>
  </r>
  <r>
    <d v="2020-06-17T00:00:00"/>
    <n v="6416"/>
    <n v="8306"/>
    <x v="5"/>
    <n v="931"/>
    <n v="34225"/>
    <s v="V-clip adipose"/>
    <m/>
    <s v="F"/>
    <s v="F"/>
    <s v=""/>
    <s v=""/>
    <x v="15"/>
    <n v="21.1"/>
    <n v="8.5"/>
    <n v="6.7"/>
    <n v="2.2000000000000002"/>
    <x v="2"/>
    <m/>
    <m/>
    <s v=""/>
    <m/>
    <m/>
    <m/>
    <m/>
    <m/>
    <m/>
    <m/>
    <m/>
    <m/>
    <s v="Note: GH crew didn't include CH biosheet with 17 June/20 CTS data! Received with today's CTS GH data (18 June/20) -NP"/>
    <x v="1"/>
    <s v=""/>
    <x v="4"/>
    <s v="no age"/>
    <n v="0"/>
    <s v=""/>
    <n v="25"/>
    <s v="GH"/>
    <n v="81.5"/>
    <s v="L"/>
    <n v="90"/>
    <s v="Yes"/>
    <s v=""/>
    <s v="Not Aged"/>
    <s v=""/>
    <s v="F"/>
    <n v="1.5820000000000027"/>
    <n v="0.82948758028317826"/>
    <s v=""/>
    <s v=""/>
    <s v="F"/>
    <s v=""/>
    <s v=""/>
    <s v=""/>
    <s v=""/>
    <m/>
    <m/>
    <m/>
    <m/>
    <m/>
    <m/>
    <m/>
    <m/>
  </r>
  <r>
    <d v="2020-06-18T00:00:00"/>
    <n v="6420"/>
    <n v="8307"/>
    <x v="2"/>
    <n v="912"/>
    <n v="34226"/>
    <s v="V-clip adipose"/>
    <m/>
    <s v="F"/>
    <s v="F"/>
    <s v=""/>
    <s v=""/>
    <x v="32"/>
    <n v="19"/>
    <n v="7"/>
    <n v="6"/>
    <n v="2"/>
    <x v="2"/>
    <m/>
    <m/>
    <s v=""/>
    <m/>
    <m/>
    <m/>
    <m/>
    <m/>
    <m/>
    <m/>
    <m/>
    <m/>
    <m/>
    <x v="1"/>
    <s v=""/>
    <x v="4"/>
    <s v="no age"/>
    <n v="0"/>
    <s v=""/>
    <n v="25"/>
    <s v="GH"/>
    <n v="75.5"/>
    <s v="L"/>
    <n v="82.5"/>
    <s v="Yes"/>
    <s v=""/>
    <s v="Not Aged"/>
    <s v=""/>
    <s v="F"/>
    <n v="0.92500000000000138"/>
    <n v="0.71605979381571006"/>
    <s v=""/>
    <s v=""/>
    <s v="F"/>
    <s v=""/>
    <s v=""/>
    <s v=""/>
    <s v=""/>
    <m/>
    <m/>
    <m/>
    <m/>
    <m/>
    <m/>
    <m/>
    <m/>
  </r>
  <r>
    <d v="2020-06-18T00:00:00"/>
    <n v="6424"/>
    <n v="8307"/>
    <x v="4"/>
    <n v="1538"/>
    <n v="34227"/>
    <s v="V-clip adipose"/>
    <m/>
    <s v="M"/>
    <s v="M"/>
    <s v=""/>
    <s v=""/>
    <x v="3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5"/>
    <s v="GH"/>
    <n v="55.533799999999999"/>
    <s v="M"/>
    <n v="61.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8T00:00:00"/>
    <n v="6321"/>
    <n v="8222"/>
    <x v="1"/>
    <n v="902"/>
    <n v="27226"/>
    <s v="adipose hole"/>
    <m/>
    <s v="M"/>
    <s v="M"/>
    <s v=""/>
    <s v=""/>
    <x v="16"/>
    <m/>
    <m/>
    <m/>
    <m/>
    <x v="1"/>
    <n v="95365"/>
    <n v="8"/>
    <s v="20NC95365"/>
    <s v="X"/>
    <d v="2020-07-31T00:00:00"/>
    <m/>
    <m/>
    <m/>
    <m/>
    <m/>
    <n v="1"/>
    <m/>
    <m/>
    <x v="1"/>
    <s v="20NC953658"/>
    <x v="1"/>
    <n v="1.2"/>
    <n v="2"/>
    <n v="2016"/>
    <n v="25"/>
    <s v="GW"/>
    <n v="62.752699999999997"/>
    <s v="M"/>
    <n v="69"/>
    <s v="Large Only"/>
    <s v=""/>
    <s v="ch2020-0015"/>
    <n v="11"/>
    <s v=""/>
    <s v=""/>
    <s v=""/>
    <s v=""/>
    <s v=""/>
    <s v="M"/>
    <s v=""/>
    <s v=""/>
    <s v="KWINAGEESE_RIVER"/>
    <n v="0.98566659999999995"/>
    <m/>
    <m/>
    <m/>
    <m/>
    <m/>
    <m/>
    <m/>
    <m/>
  </r>
  <r>
    <d v="2020-06-18T00:00:00"/>
    <n v="6321"/>
    <n v="8222"/>
    <x v="1"/>
    <n v="905"/>
    <n v="27227"/>
    <s v="adipose hole"/>
    <m/>
    <s v="F"/>
    <s v="F"/>
    <s v=""/>
    <s v=""/>
    <x v="34"/>
    <n v="18.5"/>
    <n v="7"/>
    <n v="5"/>
    <n v="1.5"/>
    <x v="2"/>
    <n v="95365"/>
    <n v="9"/>
    <s v="20NC95365"/>
    <s v="X"/>
    <d v="2020-07-31T00:00:00"/>
    <m/>
    <m/>
    <m/>
    <m/>
    <m/>
    <n v="3"/>
    <m/>
    <m/>
    <x v="1"/>
    <s v="20NC953659"/>
    <x v="3"/>
    <n v="1.3"/>
    <n v="3"/>
    <n v="2015"/>
    <n v="25"/>
    <s v="GW"/>
    <n v="78"/>
    <s v="L"/>
    <n v="85"/>
    <s v="Yes"/>
    <s v=""/>
    <s v="ch2020-0015"/>
    <s v=""/>
    <s v="F"/>
    <n v="3.1099999999999968"/>
    <n v="0.95730335578168602"/>
    <s v=""/>
    <s v=""/>
    <s v="F"/>
    <s v=""/>
    <s v=""/>
    <s v=""/>
    <s v=""/>
    <m/>
    <m/>
    <m/>
    <m/>
    <m/>
    <m/>
    <m/>
    <m/>
  </r>
  <r>
    <d v="2020-06-18T00:00:00"/>
    <n v="6324"/>
    <n v="8222"/>
    <x v="1"/>
    <n v="1613"/>
    <m/>
    <s v="caudal hole"/>
    <m/>
    <s v="M"/>
    <s v="M"/>
    <s v=""/>
    <s v=""/>
    <x v="35"/>
    <m/>
    <m/>
    <m/>
    <m/>
    <x v="3"/>
    <n v="95365"/>
    <n v="10"/>
    <s v="20NC95365"/>
    <s v="X"/>
    <d v="2020-07-31T00:00:00"/>
    <m/>
    <m/>
    <m/>
    <m/>
    <m/>
    <n v="1"/>
    <m/>
    <m/>
    <x v="2"/>
    <s v="20NC9536510"/>
    <x v="8"/>
    <n v="1.1000000000000001"/>
    <n v="1"/>
    <n v="2017"/>
    <n v="25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8T00:00:00"/>
    <n v="6324"/>
    <n v="8222"/>
    <x v="1"/>
    <n v="1615"/>
    <n v="27228"/>
    <s v="adipose hole"/>
    <m/>
    <s v="F"/>
    <s v="F"/>
    <s v=""/>
    <s v=""/>
    <x v="34"/>
    <n v="18.5"/>
    <n v="8"/>
    <n v="4"/>
    <n v="2"/>
    <x v="2"/>
    <n v="95367"/>
    <n v="1"/>
    <s v="20NC95367"/>
    <s v="X"/>
    <d v="2020-07-31T00:00:00"/>
    <m/>
    <m/>
    <m/>
    <m/>
    <m/>
    <n v="1"/>
    <m/>
    <m/>
    <x v="1"/>
    <s v="20NC953671"/>
    <x v="3"/>
    <n v="1.3"/>
    <n v="3"/>
    <n v="2015"/>
    <n v="25"/>
    <s v="GW"/>
    <n v="77"/>
    <s v="L"/>
    <n v="85"/>
    <s v="Yes"/>
    <s v=""/>
    <s v="ch2020-0015"/>
    <n v="12"/>
    <s v="F"/>
    <n v="2.0799999999999974"/>
    <n v="0.88894403328859217"/>
    <s v=""/>
    <s v=""/>
    <s v="F"/>
    <s v=""/>
    <s v=""/>
    <s v="KWINAGEESE_RIVER"/>
    <n v="0.99313410000000002"/>
    <m/>
    <m/>
    <m/>
    <m/>
    <m/>
    <m/>
    <m/>
    <m/>
  </r>
  <r>
    <d v="2020-06-19T00:00:00"/>
    <n v="6325"/>
    <n v="8225"/>
    <x v="1"/>
    <n v="913"/>
    <n v="27229"/>
    <s v="adipose hole"/>
    <m/>
    <s v="F"/>
    <s v="F"/>
    <s v=""/>
    <s v=""/>
    <x v="5"/>
    <n v="19.899999999999999"/>
    <n v="7.1"/>
    <n v="5.7"/>
    <n v="1.7"/>
    <x v="2"/>
    <n v="95367"/>
    <n v="2"/>
    <s v="20NC95367"/>
    <s v="X"/>
    <d v="2020-07-31T00:00:00"/>
    <m/>
    <m/>
    <m/>
    <m/>
    <m/>
    <n v="1"/>
    <m/>
    <m/>
    <x v="1"/>
    <s v="20NC953672"/>
    <x v="3"/>
    <n v="1.3"/>
    <n v="3"/>
    <n v="2015"/>
    <n v="25"/>
    <s v="GW"/>
    <n v="76.900000000000006"/>
    <s v="L"/>
    <n v="84"/>
    <s v="Yes"/>
    <s v=""/>
    <s v="ch2020-0015"/>
    <s v=""/>
    <s v="F"/>
    <n v="1.9039999999999988"/>
    <n v="0.87034357723109923"/>
    <s v=""/>
    <s v=""/>
    <s v="F"/>
    <s v=""/>
    <s v=""/>
    <s v=""/>
    <s v=""/>
    <m/>
    <m/>
    <m/>
    <m/>
    <m/>
    <m/>
    <m/>
    <m/>
  </r>
  <r>
    <d v="2020-06-19T00:00:00"/>
    <n v="6325"/>
    <n v="8225"/>
    <x v="1"/>
    <n v="913"/>
    <n v="27230"/>
    <s v="adipose hole"/>
    <m/>
    <s v="M"/>
    <s v="M"/>
    <s v=""/>
    <s v=""/>
    <x v="17"/>
    <m/>
    <m/>
    <m/>
    <m/>
    <x v="1"/>
    <n v="95367"/>
    <n v="3"/>
    <s v="20NC95367"/>
    <s v="X"/>
    <d v="2020-07-31T00:00:00"/>
    <m/>
    <m/>
    <m/>
    <m/>
    <m/>
    <n v="1"/>
    <m/>
    <m/>
    <x v="1"/>
    <s v="20NC953673"/>
    <x v="1"/>
    <n v="1.2"/>
    <n v="2"/>
    <n v="2016"/>
    <n v="25"/>
    <s v="GW"/>
    <n v="52.572200000000002"/>
    <s v="M"/>
    <n v="58"/>
    <s v="Large Only"/>
    <s v=""/>
    <s v="ch2020-0015"/>
    <n v="13"/>
    <s v=""/>
    <s v=""/>
    <s v=""/>
    <s v=""/>
    <s v=""/>
    <s v="M"/>
    <s v=""/>
    <s v=""/>
    <s v="SEASKINNISH_CREEK"/>
    <n v="0.96194820000000003"/>
    <m/>
    <m/>
    <m/>
    <m/>
    <m/>
    <m/>
    <m/>
    <m/>
  </r>
  <r>
    <d v="2020-06-19T00:00:00"/>
    <n v="6325"/>
    <n v="8225"/>
    <x v="1"/>
    <n v="922"/>
    <n v="27231"/>
    <s v="adipose hole"/>
    <m/>
    <s v="F"/>
    <s v="F"/>
    <s v=""/>
    <s v=""/>
    <x v="7"/>
    <n v="15.6"/>
    <n v="5.4"/>
    <n v="5.0999999999999996"/>
    <n v="1.8"/>
    <x v="2"/>
    <n v="95367"/>
    <n v="4"/>
    <s v="20NC95367"/>
    <s v="X"/>
    <d v="2020-07-31T00:00:00"/>
    <m/>
    <m/>
    <m/>
    <m/>
    <m/>
    <n v="1"/>
    <m/>
    <m/>
    <x v="1"/>
    <s v="20NC953674"/>
    <x v="3"/>
    <n v="1.3"/>
    <n v="3"/>
    <n v="2015"/>
    <n v="25"/>
    <s v="GW"/>
    <n v="84.1"/>
    <s v="L"/>
    <n v="89.5"/>
    <s v="Yes"/>
    <s v=""/>
    <s v="ch2020-0015"/>
    <n v="14"/>
    <s v="F"/>
    <n v="6.7669999999999995"/>
    <n v="0.99885018070167841"/>
    <s v=""/>
    <s v=""/>
    <s v="F"/>
    <s v=""/>
    <s v=""/>
    <s v="MEZIADIN_RIVER"/>
    <n v="0.62075940000000007"/>
    <m/>
    <m/>
    <m/>
    <m/>
    <m/>
    <m/>
    <m/>
    <m/>
  </r>
  <r>
    <d v="2020-06-19T00:00:00"/>
    <n v="6325"/>
    <n v="8225"/>
    <x v="1"/>
    <n v="928"/>
    <n v="27232"/>
    <s v="adipose hole"/>
    <m/>
    <s v="F"/>
    <s v="F"/>
    <s v=""/>
    <s v=""/>
    <x v="36"/>
    <n v="17.2"/>
    <n v="6.6"/>
    <n v="5.9"/>
    <n v="1.6"/>
    <x v="2"/>
    <n v="95367"/>
    <n v="5"/>
    <s v="20NC95367"/>
    <s v="X"/>
    <d v="2020-07-31T00:00:00"/>
    <s v="HW"/>
    <m/>
    <s v="10-2"/>
    <m/>
    <m/>
    <n v="1"/>
    <m/>
    <m/>
    <x v="1"/>
    <s v="20NC953675"/>
    <x v="2"/>
    <s v="M3"/>
    <n v="3"/>
    <s v=""/>
    <n v="25"/>
    <s v="GW"/>
    <n v="74.400000000000006"/>
    <s v="L"/>
    <n v="81"/>
    <s v="Yes"/>
    <s v=""/>
    <s v="ch2020-0015"/>
    <n v="15"/>
    <s v="F"/>
    <n v="1.2039999999999982"/>
    <n v="0.76923559682987064"/>
    <s v=""/>
    <s v=""/>
    <s v="F"/>
    <s v=""/>
    <s v=""/>
    <s v="KWINAGEESE_RIVER"/>
    <n v="0.8671991"/>
    <m/>
    <m/>
    <m/>
    <m/>
    <m/>
    <m/>
    <m/>
    <m/>
  </r>
  <r>
    <d v="2020-06-19T00:00:00"/>
    <n v="6325"/>
    <n v="8225"/>
    <x v="1"/>
    <n v="930"/>
    <n v="27233"/>
    <s v="adipose hole"/>
    <m/>
    <s v="F"/>
    <s v="F"/>
    <s v=""/>
    <s v=""/>
    <x v="37"/>
    <n v="21.4"/>
    <n v="8.4"/>
    <n v="7.9"/>
    <n v="2.9"/>
    <x v="2"/>
    <n v="95367"/>
    <n v="6"/>
    <s v="20NC95367"/>
    <s v="X"/>
    <d v="2020-07-31T00:00:00"/>
    <m/>
    <m/>
    <m/>
    <m/>
    <m/>
    <n v="1"/>
    <m/>
    <m/>
    <x v="1"/>
    <s v="20NC953676"/>
    <x v="3"/>
    <n v="1.3"/>
    <n v="3"/>
    <n v="2015"/>
    <n v="25"/>
    <s v="GW"/>
    <n v="89.6"/>
    <s v="L"/>
    <n v="98"/>
    <s v="Yes"/>
    <s v=""/>
    <s v="ch2020-0015"/>
    <s v=""/>
    <s v="F"/>
    <n v="3.7320000000000002"/>
    <n v="0.97661505207679999"/>
    <s v=""/>
    <s v=""/>
    <s v="F"/>
    <s v=""/>
    <s v=""/>
    <s v=""/>
    <s v=""/>
    <m/>
    <m/>
    <m/>
    <m/>
    <m/>
    <m/>
    <m/>
    <m/>
  </r>
  <r>
    <d v="2020-06-19T00:00:00"/>
    <n v="6327"/>
    <n v="8225"/>
    <x v="1"/>
    <n v="1612"/>
    <n v="27234"/>
    <s v="adipose hole"/>
    <m/>
    <s v="M"/>
    <s v="M"/>
    <s v=""/>
    <s v=""/>
    <x v="38"/>
    <n v="17.2"/>
    <n v="6.7"/>
    <n v="6.6"/>
    <n v="1.8"/>
    <x v="2"/>
    <n v="95367"/>
    <n v="7"/>
    <s v="20NC95367"/>
    <s v="X"/>
    <d v="2020-07-31T00:00:00"/>
    <m/>
    <m/>
    <m/>
    <m/>
    <m/>
    <n v="1"/>
    <m/>
    <m/>
    <x v="1"/>
    <s v="20NC953677"/>
    <x v="1"/>
    <n v="1.2"/>
    <n v="2"/>
    <n v="2016"/>
    <n v="25"/>
    <s v="GW"/>
    <n v="69.3"/>
    <s v="L"/>
    <n v="76"/>
    <s v="Yes"/>
    <s v=""/>
    <s v="ch2020-0015"/>
    <n v="16"/>
    <s v="M"/>
    <n v="-1.7220000000000004"/>
    <n v="0.15161373035576881"/>
    <s v=""/>
    <s v=""/>
    <s v="M"/>
    <s v=""/>
    <s v=""/>
    <s v="KWINAGEESE_RIVER"/>
    <n v="0.99314930000000001"/>
    <m/>
    <m/>
    <m/>
    <m/>
    <m/>
    <m/>
    <m/>
    <m/>
  </r>
  <r>
    <d v="2020-06-19T00:00:00"/>
    <n v="6327"/>
    <n v="8225"/>
    <x v="1"/>
    <n v="1618"/>
    <n v="27235"/>
    <s v="adipose hole"/>
    <m/>
    <s v="F"/>
    <s v="F"/>
    <s v=""/>
    <s v=""/>
    <x v="5"/>
    <n v="18.899999999999999"/>
    <n v="7.5"/>
    <n v="5.7"/>
    <n v="2.2000000000000002"/>
    <x v="2"/>
    <n v="95367"/>
    <n v="8"/>
    <s v="20NC95367"/>
    <s v="X"/>
    <d v="2020-07-31T00:00:00"/>
    <m/>
    <m/>
    <m/>
    <m/>
    <m/>
    <n v="1"/>
    <m/>
    <m/>
    <x v="1"/>
    <s v="20NC953678"/>
    <x v="3"/>
    <n v="1.3"/>
    <n v="3"/>
    <n v="2015"/>
    <n v="25"/>
    <s v="GW"/>
    <n v="76.5"/>
    <s v="L"/>
    <n v="84"/>
    <s v="Yes"/>
    <s v=""/>
    <s v="ch2020-0015"/>
    <s v=""/>
    <s v="F"/>
    <n v="0.96199999999999819"/>
    <n v="0.72352205970008043"/>
    <s v=""/>
    <s v=""/>
    <s v="F"/>
    <s v=""/>
    <s v=""/>
    <s v=""/>
    <s v=""/>
    <m/>
    <m/>
    <m/>
    <m/>
    <m/>
    <m/>
    <m/>
    <m/>
  </r>
  <r>
    <d v="2020-06-20T00:00:00"/>
    <n v="6329"/>
    <n v="8227"/>
    <x v="0"/>
    <n v="1007"/>
    <n v="27236"/>
    <s v="adipose hole"/>
    <m/>
    <s v="M"/>
    <s v="M"/>
    <s v=""/>
    <s v=""/>
    <x v="14"/>
    <m/>
    <m/>
    <m/>
    <m/>
    <x v="1"/>
    <n v="95367"/>
    <n v="9"/>
    <s v="20NC95367"/>
    <s v="X"/>
    <d v="2020-07-31T00:00:00"/>
    <m/>
    <m/>
    <m/>
    <m/>
    <m/>
    <n v="1"/>
    <m/>
    <m/>
    <x v="1"/>
    <s v="20NC953679"/>
    <x v="1"/>
    <n v="1.2"/>
    <n v="2"/>
    <n v="2016"/>
    <n v="25"/>
    <s v="GW"/>
    <n v="57.66245"/>
    <s v="M"/>
    <n v="63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19T00:00:00"/>
    <n v="6426"/>
    <n v="8308"/>
    <x v="2"/>
    <n v="935"/>
    <n v="34228"/>
    <s v="V-clip adipose"/>
    <m/>
    <s v="M"/>
    <s v="M"/>
    <s v=""/>
    <s v=""/>
    <x v="39"/>
    <m/>
    <m/>
    <m/>
    <m/>
    <x v="1"/>
    <m/>
    <m/>
    <s v=""/>
    <m/>
    <m/>
    <m/>
    <m/>
    <m/>
    <m/>
    <m/>
    <m/>
    <m/>
    <s v="Note: Received form on 23 June/20. Release code was not recorded -NP"/>
    <x v="1"/>
    <s v=""/>
    <x v="4"/>
    <s v="no age"/>
    <n v="0"/>
    <s v=""/>
    <n v="25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19T00:00:00"/>
    <n v="6426"/>
    <n v="8308"/>
    <x v="2"/>
    <n v="937"/>
    <n v="34229"/>
    <s v="V-clip adipose"/>
    <m/>
    <s v="F"/>
    <s v="M"/>
    <s v=""/>
    <s v=""/>
    <x v="10"/>
    <m/>
    <m/>
    <m/>
    <m/>
    <x v="1"/>
    <m/>
    <m/>
    <s v=""/>
    <m/>
    <m/>
    <m/>
    <m/>
    <m/>
    <m/>
    <m/>
    <m/>
    <m/>
    <s v="Note: Received form on 23 June/20. Release code was not recorded -NP"/>
    <x v="1"/>
    <s v=""/>
    <x v="4"/>
    <s v="no age"/>
    <n v="0"/>
    <s v=""/>
    <n v="25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4T00:00:00"/>
    <n v="6345"/>
    <n v="8229"/>
    <x v="1"/>
    <n v="858"/>
    <n v="27237"/>
    <s v="adipose hole"/>
    <m/>
    <s v="F"/>
    <s v="F"/>
    <s v=""/>
    <s v=""/>
    <x v="4"/>
    <n v="18"/>
    <n v="6.5"/>
    <n v="4.5"/>
    <n v="2"/>
    <x v="2"/>
    <n v="95367"/>
    <n v="10"/>
    <s v="20NC95367"/>
    <s v="X"/>
    <d v="2020-07-31T00:00:00"/>
    <m/>
    <m/>
    <m/>
    <m/>
    <m/>
    <n v="1"/>
    <m/>
    <m/>
    <x v="1"/>
    <s v="20NC9536710"/>
    <x v="3"/>
    <n v="1.3"/>
    <n v="3"/>
    <n v="2015"/>
    <n v="26"/>
    <s v="GW"/>
    <n v="76.5"/>
    <s v="L"/>
    <n v="83"/>
    <s v="Yes"/>
    <s v=""/>
    <s v="ch2020-0015"/>
    <s v=""/>
    <s v="F"/>
    <n v="2.799999999999998"/>
    <n v="0.94267582410113104"/>
    <s v=""/>
    <s v=""/>
    <s v="F"/>
    <s v=""/>
    <s v=""/>
    <s v=""/>
    <s v=""/>
    <m/>
    <m/>
    <m/>
    <m/>
    <m/>
    <m/>
    <m/>
    <m/>
  </r>
  <r>
    <d v="2020-06-25T00:00:00"/>
    <n v="6349"/>
    <n v="8230"/>
    <x v="1"/>
    <n v="859"/>
    <n v="27238"/>
    <s v="adipose hole"/>
    <m/>
    <s v="M"/>
    <s v="M"/>
    <s v=""/>
    <s v=""/>
    <x v="40"/>
    <m/>
    <m/>
    <m/>
    <m/>
    <x v="1"/>
    <n v="95369"/>
    <n v="1"/>
    <s v="20NC95369"/>
    <s v="X"/>
    <d v="2020-07-31T00:00:00"/>
    <m/>
    <m/>
    <m/>
    <m/>
    <m/>
    <n v="1"/>
    <m/>
    <m/>
    <x v="1"/>
    <s v="20NC953691"/>
    <x v="1"/>
    <n v="1.2"/>
    <n v="2"/>
    <n v="2016"/>
    <n v="26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5T00:00:00"/>
    <n v="6350"/>
    <n v="8230"/>
    <x v="0"/>
    <n v="914"/>
    <n v="27239"/>
    <s v="adipose hole"/>
    <m/>
    <s v="M"/>
    <s v="M"/>
    <s v=""/>
    <s v=""/>
    <x v="19"/>
    <m/>
    <m/>
    <m/>
    <m/>
    <x v="1"/>
    <n v="95369"/>
    <n v="2"/>
    <s v="20NC95369"/>
    <s v="X"/>
    <d v="2020-07-31T00:00:00"/>
    <m/>
    <m/>
    <m/>
    <m/>
    <m/>
    <n v="1"/>
    <m/>
    <m/>
    <x v="1"/>
    <s v="20NC953692"/>
    <x v="1"/>
    <n v="1.2"/>
    <n v="2"/>
    <n v="2016"/>
    <n v="26"/>
    <s v="GW"/>
    <n v="56.2742"/>
    <s v="M"/>
    <n v="62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5T00:00:00"/>
    <n v="6449"/>
    <n v="8309"/>
    <x v="4"/>
    <n v="1704"/>
    <n v="34230"/>
    <s v="V-clip adipose"/>
    <m/>
    <s v="F"/>
    <s v="F"/>
    <s v=""/>
    <s v=""/>
    <x v="34"/>
    <n v="17"/>
    <n v="7.5"/>
    <n v="5"/>
    <n v="1.5"/>
    <x v="2"/>
    <m/>
    <m/>
    <s v=""/>
    <m/>
    <m/>
    <m/>
    <m/>
    <m/>
    <m/>
    <m/>
    <m/>
    <m/>
    <s v="Note: Release code was not recorded by GH data person (KG) -NP"/>
    <x v="1"/>
    <s v=""/>
    <x v="4"/>
    <s v="no age"/>
    <n v="0"/>
    <s v=""/>
    <n v="26"/>
    <s v="GH"/>
    <n v="77.5"/>
    <s v="L"/>
    <n v="85"/>
    <s v="Yes"/>
    <s v=""/>
    <s v="Not Aged"/>
    <s v=""/>
    <s v="F"/>
    <n v="2.469999999999998"/>
    <n v="0.92201176487063341"/>
    <s v=""/>
    <s v=""/>
    <s v="F"/>
    <s v=""/>
    <s v=""/>
    <s v=""/>
    <s v=""/>
    <m/>
    <m/>
    <m/>
    <m/>
    <m/>
    <m/>
    <m/>
    <m/>
  </r>
  <r>
    <d v="2020-06-26T00:00:00"/>
    <n v="6453"/>
    <n v="8232"/>
    <x v="1"/>
    <n v="918"/>
    <n v="27240"/>
    <s v="adipose hole"/>
    <m/>
    <s v="M"/>
    <s v="M"/>
    <s v=""/>
    <s v=""/>
    <x v="41"/>
    <n v="22.5"/>
    <n v="8.9"/>
    <n v="8.5"/>
    <n v="3.4"/>
    <x v="2"/>
    <n v="95369"/>
    <n v="3"/>
    <s v="20NC95369"/>
    <s v="X"/>
    <d v="2020-07-31T00:00:00"/>
    <m/>
    <m/>
    <m/>
    <m/>
    <m/>
    <n v="1"/>
    <m/>
    <m/>
    <x v="1"/>
    <s v="20NC953693"/>
    <x v="3"/>
    <n v="1.3"/>
    <n v="3"/>
    <n v="2015"/>
    <n v="26"/>
    <s v="GW"/>
    <n v="90.1"/>
    <s v="L"/>
    <n v="99"/>
    <s v="Yes"/>
    <s v=""/>
    <s v="ch2020-0015"/>
    <s v=""/>
    <s v="F"/>
    <n v="2.6839999999999997"/>
    <n v="0.93607589276834469"/>
    <s v=""/>
    <s v=""/>
    <s v="F"/>
    <s v=""/>
    <s v=""/>
    <s v=""/>
    <s v=""/>
    <m/>
    <m/>
    <m/>
    <m/>
    <m/>
    <m/>
    <m/>
    <m/>
  </r>
  <r>
    <d v="2020-06-26T00:00:00"/>
    <n v="6453"/>
    <n v="8232"/>
    <x v="1"/>
    <n v="926"/>
    <m/>
    <s v="caudal hole"/>
    <m/>
    <s v="M"/>
    <s v="M"/>
    <s v=""/>
    <s v=""/>
    <x v="42"/>
    <m/>
    <m/>
    <m/>
    <m/>
    <x v="3"/>
    <n v="95369"/>
    <n v="4"/>
    <s v="20NC95369"/>
    <s v="X"/>
    <d v="2020-07-31T00:00:00"/>
    <m/>
    <m/>
    <m/>
    <m/>
    <m/>
    <n v="1"/>
    <s v="Jack"/>
    <m/>
    <x v="2"/>
    <s v="20NC953694"/>
    <x v="8"/>
    <n v="1.1000000000000001"/>
    <n v="1"/>
    <n v="2017"/>
    <n v="26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6453"/>
    <n v="8232"/>
    <x v="1"/>
    <n v="928"/>
    <n v="27241"/>
    <s v="adipose hole"/>
    <m/>
    <s v="M"/>
    <s v="M"/>
    <s v=""/>
    <s v=""/>
    <x v="43"/>
    <m/>
    <m/>
    <m/>
    <m/>
    <x v="1"/>
    <n v="95369"/>
    <n v="5"/>
    <s v="20NC95369"/>
    <s v="X"/>
    <d v="2020-07-31T00:00:00"/>
    <m/>
    <m/>
    <m/>
    <m/>
    <m/>
    <n v="1"/>
    <m/>
    <m/>
    <x v="1"/>
    <s v="20NC953695"/>
    <x v="1"/>
    <n v="1.2"/>
    <n v="2"/>
    <n v="2016"/>
    <n v="26"/>
    <s v="GW"/>
    <n v="58.1252"/>
    <s v="M"/>
    <n v="64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6456"/>
    <n v="8232"/>
    <x v="1"/>
    <n v="1634"/>
    <m/>
    <s v="caudal hole"/>
    <m/>
    <s v="M"/>
    <s v="M"/>
    <s v=""/>
    <s v=""/>
    <x v="44"/>
    <m/>
    <m/>
    <m/>
    <m/>
    <x v="3"/>
    <n v="95369"/>
    <n v="6"/>
    <s v="20NC95369"/>
    <s v="X"/>
    <d v="2020-07-31T00:00:00"/>
    <m/>
    <m/>
    <m/>
    <m/>
    <m/>
    <n v="1"/>
    <s v="Jack"/>
    <m/>
    <x v="2"/>
    <s v="20NC953696"/>
    <x v="8"/>
    <n v="1.1000000000000001"/>
    <n v="1"/>
    <n v="2017"/>
    <n v="26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6456"/>
    <n v="8232"/>
    <x v="1"/>
    <n v="1635"/>
    <n v="27242"/>
    <s v="adipose hole"/>
    <m/>
    <s v="M"/>
    <s v="M"/>
    <s v=""/>
    <s v=""/>
    <x v="16"/>
    <m/>
    <m/>
    <m/>
    <m/>
    <x v="1"/>
    <n v="95369"/>
    <n v="7"/>
    <s v="20NC95369"/>
    <s v="X"/>
    <d v="2020-07-31T00:00:00"/>
    <m/>
    <m/>
    <m/>
    <m/>
    <m/>
    <m/>
    <m/>
    <s v="Note: Release code was not recorded by GH data person (EL) -NP"/>
    <x v="1"/>
    <s v="20NC953697"/>
    <x v="7"/>
    <s v="M2"/>
    <n v="2"/>
    <s v=""/>
    <n v="26"/>
    <s v="GW"/>
    <n v="62.752699999999997"/>
    <s v="M"/>
    <n v="69"/>
    <s v="Large Only"/>
    <s v=""/>
    <s v="ch2020-0015"/>
    <n v="17"/>
    <s v=""/>
    <s v=""/>
    <s v=""/>
    <s v=""/>
    <s v=""/>
    <s v="M"/>
    <s v=""/>
    <s v=""/>
    <s v=""/>
    <s v=""/>
    <m/>
    <m/>
    <m/>
    <m/>
    <m/>
    <m/>
    <m/>
    <m/>
  </r>
  <r>
    <d v="2020-06-26T00:00:00"/>
    <n v="6456"/>
    <n v="8232"/>
    <x v="1"/>
    <n v="1636"/>
    <n v="27243"/>
    <s v="adipose hole"/>
    <m/>
    <s v="M"/>
    <s v="M"/>
    <s v=""/>
    <s v=""/>
    <x v="45"/>
    <m/>
    <m/>
    <m/>
    <m/>
    <x v="1"/>
    <n v="95369"/>
    <n v="8"/>
    <s v="20NC95369"/>
    <s v="X"/>
    <d v="2020-07-31T00:00:00"/>
    <m/>
    <m/>
    <m/>
    <m/>
    <m/>
    <m/>
    <m/>
    <s v="Note: Release code was not recorded by GH data person (EL) -NP"/>
    <x v="1"/>
    <s v="20NC953698"/>
    <x v="1"/>
    <n v="1.2"/>
    <n v="2"/>
    <n v="2016"/>
    <n v="26"/>
    <s v="GW"/>
    <n v="46.093699999999998"/>
    <s v="M"/>
    <n v="51"/>
    <s v="Large Only"/>
    <s v=""/>
    <s v="ch2020-0015"/>
    <n v="18"/>
    <s v=""/>
    <s v=""/>
    <s v=""/>
    <s v=""/>
    <s v=""/>
    <s v="M"/>
    <s v=""/>
    <s v=""/>
    <s v=""/>
    <s v=""/>
    <m/>
    <m/>
    <m/>
    <m/>
    <m/>
    <m/>
    <m/>
    <m/>
  </r>
  <r>
    <d v="2020-06-26T00:00:00"/>
    <n v="6450"/>
    <n v="8310"/>
    <x v="2"/>
    <n v="940"/>
    <n v="34231"/>
    <s v="V-clip adipose"/>
    <m/>
    <s v="M"/>
    <s v="M"/>
    <s v=""/>
    <s v=""/>
    <x v="46"/>
    <m/>
    <m/>
    <m/>
    <m/>
    <x v="1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6450"/>
    <n v="8310"/>
    <x v="2"/>
    <n v="942"/>
    <n v="34232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7051"/>
    <n v="8310"/>
    <x v="4"/>
    <n v="956"/>
    <n v="34233"/>
    <s v="V-clip adipose"/>
    <m/>
    <s v="M"/>
    <s v="M"/>
    <s v=""/>
    <s v=""/>
    <x v="47"/>
    <n v="22"/>
    <n v="9"/>
    <n v="7.1"/>
    <n v="2.6"/>
    <x v="2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85"/>
    <s v="L"/>
    <n v="94"/>
    <s v="Yes"/>
    <s v=""/>
    <s v="Not Aged"/>
    <s v=""/>
    <s v="F"/>
    <n v="2.0460000000000025"/>
    <n v="0.8855428165878525"/>
    <s v=""/>
    <s v=""/>
    <s v="F"/>
    <s v=""/>
    <s v=""/>
    <s v=""/>
    <s v=""/>
    <m/>
    <m/>
    <m/>
    <m/>
    <m/>
    <m/>
    <m/>
    <m/>
  </r>
  <r>
    <d v="2020-06-26T00:00:00"/>
    <n v="7051"/>
    <n v="8310"/>
    <x v="4"/>
    <n v="1000"/>
    <n v="34234"/>
    <s v="V-clip adipose"/>
    <m/>
    <s v="F"/>
    <s v="F"/>
    <s v=""/>
    <s v=""/>
    <x v="48"/>
    <n v="18.399999999999999"/>
    <n v="6.9"/>
    <n v="6"/>
    <n v="2.1"/>
    <x v="2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79.599999999999994"/>
    <s v="L"/>
    <n v="86.5"/>
    <s v="Yes"/>
    <s v=""/>
    <s v="Not Aged"/>
    <s v=""/>
    <s v="F"/>
    <n v="2.6870000000000003"/>
    <n v="0.93625517154366855"/>
    <s v=""/>
    <s v=""/>
    <s v="F"/>
    <s v=""/>
    <s v=""/>
    <s v=""/>
    <s v=""/>
    <m/>
    <m/>
    <m/>
    <m/>
    <m/>
    <m/>
    <m/>
    <m/>
  </r>
  <r>
    <d v="2020-06-26T00:00:00"/>
    <n v="7051"/>
    <n v="8310"/>
    <x v="4"/>
    <n v="1002"/>
    <n v="34235"/>
    <s v="V-clip adipose"/>
    <m/>
    <s v="F"/>
    <s v="F"/>
    <s v=""/>
    <s v=""/>
    <x v="11"/>
    <n v="16.600000000000001"/>
    <n v="5.9"/>
    <n v="4.5999999999999996"/>
    <n v="1.5"/>
    <x v="2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73.099999999999994"/>
    <s v="L"/>
    <n v="79"/>
    <s v="Yes"/>
    <s v=""/>
    <s v="Not Aged"/>
    <s v=""/>
    <s v="F"/>
    <n v="2.2099999999999991"/>
    <n v="0.90114392682183064"/>
    <s v=""/>
    <s v=""/>
    <s v="F"/>
    <s v=""/>
    <s v=""/>
    <s v=""/>
    <s v=""/>
    <m/>
    <m/>
    <m/>
    <m/>
    <m/>
    <m/>
    <m/>
    <m/>
  </r>
  <r>
    <d v="2020-06-26T00:00:00"/>
    <n v="7053"/>
    <n v="8310"/>
    <x v="2"/>
    <n v="1538"/>
    <n v="34236"/>
    <s v="V-clip adipose"/>
    <m/>
    <s v="F"/>
    <s v="F"/>
    <s v=""/>
    <s v=""/>
    <x v="49"/>
    <n v="21.4"/>
    <n v="8.1999999999999993"/>
    <n v="6.9"/>
    <n v="2.1"/>
    <x v="2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84.8"/>
    <s v="L"/>
    <n v="93"/>
    <s v="Yes"/>
    <s v=""/>
    <s v="Not Aged"/>
    <s v=""/>
    <s v="F"/>
    <n v="3.206000000000004"/>
    <n v="0.96105944455246572"/>
    <s v=""/>
    <s v=""/>
    <s v="F"/>
    <s v=""/>
    <s v=""/>
    <s v=""/>
    <s v=""/>
    <m/>
    <m/>
    <m/>
    <m/>
    <m/>
    <m/>
    <m/>
    <m/>
  </r>
  <r>
    <d v="2020-06-26T00:00:00"/>
    <n v="7054"/>
    <n v="8310"/>
    <x v="4"/>
    <n v="1552"/>
    <n v="34237"/>
    <s v="V-clip adipose"/>
    <m/>
    <s v="F"/>
    <s v="F"/>
    <s v=""/>
    <s v=""/>
    <x v="50"/>
    <n v="16.100000000000001"/>
    <n v="5.4"/>
    <n v="6.5"/>
    <n v="2.1"/>
    <x v="2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71.599999999999994"/>
    <s v="L"/>
    <n v="77"/>
    <s v="Yes"/>
    <s v=""/>
    <s v="Not Aged"/>
    <s v=""/>
    <s v="F"/>
    <n v="0.1819999999999995"/>
    <n v="0.54537481946499244"/>
    <s v=""/>
    <s v=""/>
    <s v="F"/>
    <s v=""/>
    <s v=""/>
    <s v=""/>
    <s v=""/>
    <m/>
    <m/>
    <m/>
    <m/>
    <m/>
    <m/>
    <m/>
    <m/>
  </r>
  <r>
    <d v="2020-06-26T00:00:00"/>
    <n v="7054"/>
    <n v="8310"/>
    <x v="4"/>
    <n v="1554"/>
    <n v="34238"/>
    <s v="V-clip adipose"/>
    <m/>
    <s v="M"/>
    <s v="M"/>
    <s v=""/>
    <s v=""/>
    <x v="51"/>
    <m/>
    <m/>
    <m/>
    <m/>
    <x v="1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51.183950000000003"/>
    <s v="M"/>
    <n v="5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7054"/>
    <n v="8310"/>
    <x v="4"/>
    <n v="1555"/>
    <n v="34239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7055"/>
    <n v="8310"/>
    <x v="5"/>
    <n v="1608"/>
    <n v="34240"/>
    <s v="V-clip adipose"/>
    <m/>
    <s v="F"/>
    <s v="M"/>
    <s v=""/>
    <s v=""/>
    <x v="23"/>
    <m/>
    <m/>
    <m/>
    <m/>
    <x v="1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6T00:00:00"/>
    <n v="7055"/>
    <n v="8310"/>
    <x v="5"/>
    <n v="1610"/>
    <n v="34241"/>
    <s v="V-clip adipose"/>
    <m/>
    <s v="F"/>
    <s v="F"/>
    <s v=""/>
    <s v=""/>
    <x v="15"/>
    <n v="19.399999999999999"/>
    <n v="7"/>
    <n v="6"/>
    <n v="1.9"/>
    <x v="2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83"/>
    <s v="L"/>
    <n v="90"/>
    <s v="Yes"/>
    <s v=""/>
    <s v="Not Aged"/>
    <s v=""/>
    <s v="F"/>
    <n v="4.2360000000000024"/>
    <n v="0.98574092471319041"/>
    <s v=""/>
    <s v=""/>
    <s v="F"/>
    <s v=""/>
    <s v=""/>
    <s v=""/>
    <s v=""/>
    <m/>
    <m/>
    <m/>
    <m/>
    <m/>
    <m/>
    <m/>
    <m/>
  </r>
  <r>
    <d v="2020-06-26T00:00:00"/>
    <n v="7055"/>
    <n v="8310"/>
    <x v="5"/>
    <n v="1614"/>
    <n v="34242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Note: Release code was not recorded by GH data person (BA) -NP"/>
    <x v="1"/>
    <s v=""/>
    <x v="4"/>
    <s v="no age"/>
    <n v="0"/>
    <s v=""/>
    <n v="26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6457"/>
    <n v="8234"/>
    <x v="1"/>
    <n v="901"/>
    <n v="27244"/>
    <s v="adipose hole"/>
    <m/>
    <s v="M"/>
    <s v="M"/>
    <s v=""/>
    <s v=""/>
    <x v="8"/>
    <m/>
    <m/>
    <m/>
    <m/>
    <x v="1"/>
    <n v="95369"/>
    <n v="9"/>
    <s v="20NC95369"/>
    <s v="X"/>
    <d v="2020-07-31T00:00:00"/>
    <m/>
    <m/>
    <m/>
    <m/>
    <m/>
    <n v="1"/>
    <m/>
    <m/>
    <x v="1"/>
    <s v="20NC953699"/>
    <x v="7"/>
    <s v="M2"/>
    <n v="2"/>
    <s v=""/>
    <n v="26"/>
    <s v="GW"/>
    <n v="51.646700000000003"/>
    <s v="M"/>
    <n v="57"/>
    <s v="Large Only"/>
    <s v=""/>
    <s v="ch2020-0015"/>
    <n v="19"/>
    <s v=""/>
    <s v=""/>
    <s v=""/>
    <s v=""/>
    <s v=""/>
    <s v="M"/>
    <s v=""/>
    <s v=""/>
    <s v="KWINAGEESE_RIVER"/>
    <n v="0.67029799999999995"/>
    <m/>
    <m/>
    <m/>
    <m/>
    <m/>
    <m/>
    <m/>
    <m/>
  </r>
  <r>
    <d v="2020-06-27T00:00:00"/>
    <n v="6457"/>
    <n v="8234"/>
    <x v="1"/>
    <n v="903"/>
    <m/>
    <s v="caudal hole"/>
    <m/>
    <s v="M"/>
    <s v="M"/>
    <s v=""/>
    <s v=""/>
    <x v="53"/>
    <m/>
    <m/>
    <m/>
    <m/>
    <x v="3"/>
    <n v="95369"/>
    <n v="10"/>
    <s v="20NC95369"/>
    <s v="X"/>
    <d v="2020-07-31T00:00:00"/>
    <m/>
    <m/>
    <m/>
    <m/>
    <m/>
    <n v="1"/>
    <m/>
    <m/>
    <x v="2"/>
    <s v="20NC9536910"/>
    <x v="8"/>
    <n v="1.1000000000000001"/>
    <n v="1"/>
    <n v="2017"/>
    <n v="26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6457"/>
    <n v="8234"/>
    <x v="1"/>
    <n v="908"/>
    <n v="27245"/>
    <s v="adipose hole"/>
    <m/>
    <s v="F"/>
    <s v="F"/>
    <s v=""/>
    <s v=""/>
    <x v="5"/>
    <n v="17.899999999999999"/>
    <n v="6.3"/>
    <n v="6.2"/>
    <n v="2.2999999999999998"/>
    <x v="2"/>
    <n v="95372"/>
    <n v="1"/>
    <s v="20NC95372"/>
    <s v="X"/>
    <d v="2020-07-31T00:00:00"/>
    <m/>
    <m/>
    <m/>
    <m/>
    <m/>
    <n v="1"/>
    <m/>
    <m/>
    <x v="1"/>
    <s v="20NC953721"/>
    <x v="3"/>
    <n v="1.3"/>
    <n v="3"/>
    <n v="2015"/>
    <n v="26"/>
    <s v="GW"/>
    <n v="77.7"/>
    <s v="L"/>
    <n v="84"/>
    <s v="Yes"/>
    <s v=""/>
    <s v="ch2020-0015"/>
    <s v=""/>
    <s v="F"/>
    <n v="2.0719999999999983"/>
    <n v="0.88815179210226169"/>
    <s v=""/>
    <s v=""/>
    <s v="F"/>
    <s v=""/>
    <s v=""/>
    <s v=""/>
    <s v=""/>
    <m/>
    <m/>
    <m/>
    <m/>
    <m/>
    <m/>
    <m/>
    <m/>
  </r>
  <r>
    <d v="2020-06-27T00:00:00"/>
    <n v="6457"/>
    <n v="8234"/>
    <x v="1"/>
    <n v="910"/>
    <n v="27246"/>
    <s v="adipose hole"/>
    <m/>
    <s v="F"/>
    <s v="F"/>
    <s v=""/>
    <s v=""/>
    <x v="54"/>
    <n v="17.5"/>
    <n v="6.9"/>
    <n v="5.9"/>
    <n v="2.1"/>
    <x v="2"/>
    <n v="95372"/>
    <n v="2"/>
    <s v="20NC95372"/>
    <s v="X"/>
    <d v="2020-07-31T00:00:00"/>
    <m/>
    <m/>
    <m/>
    <m/>
    <m/>
    <n v="1"/>
    <m/>
    <m/>
    <x v="1"/>
    <s v="20NC953722"/>
    <x v="3"/>
    <n v="1.3"/>
    <n v="3"/>
    <n v="2015"/>
    <n v="26"/>
    <s v="GW"/>
    <n v="80.099999999999994"/>
    <s v="L"/>
    <n v="87"/>
    <s v="Yes"/>
    <s v=""/>
    <s v="ch2020-0015"/>
    <s v=""/>
    <s v="F"/>
    <n v="2.9699999999999962"/>
    <n v="0.9512002770011998"/>
    <s v=""/>
    <s v=""/>
    <s v="F"/>
    <s v="Damdochax"/>
    <s v=""/>
    <s v=""/>
    <s v=""/>
    <m/>
    <m/>
    <m/>
    <m/>
    <m/>
    <m/>
    <m/>
    <m/>
  </r>
  <r>
    <d v="2020-06-27T00:00:00"/>
    <n v="6457"/>
    <n v="8234"/>
    <x v="1"/>
    <n v="918"/>
    <n v="27247"/>
    <s v="adipose hole"/>
    <m/>
    <s v="F"/>
    <s v="F"/>
    <s v=""/>
    <s v=""/>
    <x v="50"/>
    <n v="16.3"/>
    <n v="5.8"/>
    <n v="5.9"/>
    <n v="1.9"/>
    <x v="2"/>
    <n v="95372"/>
    <n v="3"/>
    <s v="20NC95372"/>
    <s v="X"/>
    <d v="2020-07-31T00:00:00"/>
    <m/>
    <m/>
    <m/>
    <m/>
    <m/>
    <n v="1"/>
    <m/>
    <m/>
    <x v="1"/>
    <s v="20NC953723"/>
    <x v="1"/>
    <n v="1.2"/>
    <n v="2"/>
    <n v="2016"/>
    <n v="26"/>
    <s v="GW"/>
    <n v="71.2"/>
    <s v="L"/>
    <n v="77"/>
    <s v="Yes"/>
    <s v=""/>
    <s v="ch2020-0015"/>
    <n v="20"/>
    <s v="F"/>
    <n v="0.25000000000000044"/>
    <n v="0.56217650088579818"/>
    <s v=""/>
    <s v=""/>
    <s v="F"/>
    <s v=""/>
    <s v=""/>
    <s v="KWINAGEESE_RIVER"/>
    <n v="0.53193270000000004"/>
    <m/>
    <m/>
    <m/>
    <m/>
    <m/>
    <m/>
    <m/>
    <m/>
  </r>
  <r>
    <d v="2020-06-27T00:00:00"/>
    <n v="6458"/>
    <n v="8234"/>
    <x v="0"/>
    <n v="940"/>
    <n v="27248"/>
    <s v="adipose hole"/>
    <m/>
    <s v="F"/>
    <s v="F"/>
    <s v=""/>
    <s v=""/>
    <x v="5"/>
    <n v="18.600000000000001"/>
    <n v="6.8"/>
    <n v="5.9"/>
    <n v="1.9"/>
    <x v="2"/>
    <n v="95372"/>
    <n v="4"/>
    <s v="20NC95372"/>
    <s v="X"/>
    <d v="2020-07-31T00:00:00"/>
    <m/>
    <m/>
    <m/>
    <m/>
    <m/>
    <n v="1"/>
    <m/>
    <m/>
    <x v="1"/>
    <s v="20NC953724"/>
    <x v="3"/>
    <n v="1.3"/>
    <n v="3"/>
    <n v="2015"/>
    <n v="26"/>
    <s v="GW"/>
    <n v="77.2"/>
    <s v="L"/>
    <n v="84"/>
    <s v="Yes"/>
    <s v=""/>
    <s v="ch2020-0015"/>
    <s v=""/>
    <s v="F"/>
    <n v="1.9799999999999973"/>
    <n v="0.87868116210826286"/>
    <s v=""/>
    <s v=""/>
    <s v="F"/>
    <s v=""/>
    <s v=""/>
    <s v=""/>
    <s v=""/>
    <m/>
    <m/>
    <m/>
    <m/>
    <m/>
    <m/>
    <m/>
    <m/>
  </r>
  <r>
    <d v="2020-06-27T00:00:00"/>
    <n v="6458"/>
    <n v="8234"/>
    <x v="0"/>
    <n v="945"/>
    <m/>
    <s v="caudal hole"/>
    <m/>
    <s v="M"/>
    <s v="M"/>
    <s v=""/>
    <s v=""/>
    <x v="55"/>
    <m/>
    <m/>
    <m/>
    <m/>
    <x v="3"/>
    <n v="95372"/>
    <n v="5"/>
    <s v="20NC95372"/>
    <s v="X"/>
    <d v="2020-07-31T00:00:00"/>
    <m/>
    <m/>
    <m/>
    <m/>
    <m/>
    <n v="1"/>
    <m/>
    <m/>
    <x v="2"/>
    <s v="20NC953725"/>
    <x v="8"/>
    <n v="1.1000000000000001"/>
    <n v="1"/>
    <n v="2017"/>
    <n v="26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6458"/>
    <n v="8234"/>
    <x v="0"/>
    <n v="946"/>
    <n v="27249"/>
    <s v="adipose hole"/>
    <m/>
    <s v="F"/>
    <s v="F"/>
    <s v=""/>
    <s v=""/>
    <x v="26"/>
    <n v="17.899999999999999"/>
    <n v="6"/>
    <n v="4.9000000000000004"/>
    <n v="1.9"/>
    <x v="2"/>
    <n v="95372"/>
    <n v="6"/>
    <s v="20NC95372"/>
    <s v="X"/>
    <d v="2020-07-31T00:00:00"/>
    <m/>
    <m/>
    <m/>
    <m/>
    <m/>
    <n v="1"/>
    <m/>
    <m/>
    <x v="1"/>
    <s v="20NC953726"/>
    <x v="6"/>
    <s v="M4"/>
    <n v="4"/>
    <s v=""/>
    <n v="26"/>
    <s v="GW"/>
    <n v="83"/>
    <s v="L"/>
    <n v="89"/>
    <s v="Yes"/>
    <s v=""/>
    <s v="ch2020-0015"/>
    <n v="21"/>
    <s v="F"/>
    <n v="5.8339999999999961"/>
    <n v="0.99708219038115697"/>
    <s v=""/>
    <s v=""/>
    <s v="F"/>
    <s v=""/>
    <s v=""/>
    <s v="OWEEGEE_CREEK"/>
    <n v="0.59376479999999998"/>
    <m/>
    <m/>
    <m/>
    <m/>
    <m/>
    <m/>
    <m/>
    <m/>
  </r>
  <r>
    <d v="2020-06-27T00:00:00"/>
    <n v="6458"/>
    <n v="8234"/>
    <x v="0"/>
    <n v="949"/>
    <m/>
    <s v="caudal hole"/>
    <m/>
    <s v="M"/>
    <s v="M"/>
    <s v=""/>
    <s v=""/>
    <x v="56"/>
    <m/>
    <m/>
    <m/>
    <m/>
    <x v="3"/>
    <n v="95372"/>
    <n v="7"/>
    <s v="20NC95372"/>
    <s v="X"/>
    <d v="2020-07-31T00:00:00"/>
    <m/>
    <m/>
    <m/>
    <m/>
    <m/>
    <n v="1"/>
    <m/>
    <m/>
    <x v="2"/>
    <s v="20NC953727"/>
    <x v="9"/>
    <s v="M1"/>
    <n v="1"/>
    <s v=""/>
    <n v="26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6459"/>
    <n v="8234"/>
    <x v="0"/>
    <n v="1705"/>
    <n v="27250"/>
    <s v="adipose hole"/>
    <m/>
    <s v="M"/>
    <s v="M"/>
    <s v=""/>
    <s v=""/>
    <x v="57"/>
    <m/>
    <m/>
    <m/>
    <m/>
    <x v="1"/>
    <n v="95372"/>
    <n v="8"/>
    <s v="20NC95372"/>
    <s v="X"/>
    <d v="2020-07-31T00:00:00"/>
    <m/>
    <m/>
    <m/>
    <m/>
    <m/>
    <m/>
    <m/>
    <m/>
    <x v="1"/>
    <s v="20NC953728"/>
    <x v="8"/>
    <n v="1.1000000000000001"/>
    <n v="1"/>
    <n v="2017"/>
    <n v="26"/>
    <s v="GW"/>
    <n v="45.630949999999999"/>
    <s v="M"/>
    <n v="50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6459"/>
    <n v="8234"/>
    <x v="0"/>
    <n v="1707"/>
    <n v="27251"/>
    <s v="adipose hole"/>
    <m/>
    <s v="F"/>
    <s v="F"/>
    <s v=""/>
    <s v=""/>
    <x v="24"/>
    <n v="19.7"/>
    <n v="7.1"/>
    <n v="7.1"/>
    <n v="1.9"/>
    <x v="2"/>
    <n v="95372"/>
    <n v="9"/>
    <s v="20NC95372"/>
    <s v="X"/>
    <d v="2020-07-31T00:00:00"/>
    <m/>
    <m/>
    <m/>
    <m/>
    <m/>
    <m/>
    <m/>
    <m/>
    <x v="1"/>
    <s v="20NC953729"/>
    <x v="3"/>
    <n v="1.3"/>
    <n v="3"/>
    <n v="2015"/>
    <n v="26"/>
    <s v="GW"/>
    <n v="80.900000000000006"/>
    <s v="L"/>
    <n v="88"/>
    <s v="Yes"/>
    <s v=""/>
    <s v="ch2020-0015"/>
    <n v="22"/>
    <s v="F"/>
    <n v="2.4999999999999978"/>
    <n v="0.92414181997875633"/>
    <s v=""/>
    <s v=""/>
    <s v="F"/>
    <s v=""/>
    <s v=""/>
    <s v="SEASKINNISH_CREEK"/>
    <n v="0.94262389999999996"/>
    <m/>
    <m/>
    <m/>
    <m/>
    <m/>
    <m/>
    <m/>
    <m/>
  </r>
  <r>
    <d v="2020-06-27T00:00:00"/>
    <n v="6460"/>
    <n v="8234"/>
    <x v="1"/>
    <n v="1724"/>
    <n v="27252"/>
    <s v="adipose hole"/>
    <m/>
    <s v="M"/>
    <s v="M"/>
    <s v=""/>
    <s v=""/>
    <x v="58"/>
    <m/>
    <m/>
    <m/>
    <m/>
    <x v="1"/>
    <n v="95372"/>
    <n v="10"/>
    <s v="20NC95372"/>
    <s v="X"/>
    <d v="2020-07-31T00:00:00"/>
    <m/>
    <m/>
    <m/>
    <m/>
    <m/>
    <m/>
    <m/>
    <m/>
    <x v="1"/>
    <s v="20NC9537210"/>
    <x v="1"/>
    <n v="1.2"/>
    <n v="2"/>
    <n v="2016"/>
    <n v="26"/>
    <s v="GW"/>
    <n v="56.73695"/>
    <s v="M"/>
    <n v="62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6460"/>
    <n v="8234"/>
    <x v="1"/>
    <n v="1731"/>
    <m/>
    <s v="caudal hole"/>
    <m/>
    <s v="M"/>
    <s v="M"/>
    <s v=""/>
    <s v=""/>
    <x v="55"/>
    <m/>
    <m/>
    <m/>
    <m/>
    <x v="3"/>
    <n v="95374"/>
    <n v="1"/>
    <s v="20NC95374"/>
    <s v="X"/>
    <d v="2020-07-31T00:00:00"/>
    <m/>
    <m/>
    <m/>
    <m/>
    <m/>
    <m/>
    <m/>
    <m/>
    <x v="2"/>
    <s v="20NC953741"/>
    <x v="8"/>
    <n v="1.1000000000000001"/>
    <n v="1"/>
    <n v="2017"/>
    <n v="26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6460"/>
    <n v="8234"/>
    <x v="1"/>
    <n v="1733"/>
    <n v="27253"/>
    <s v="adipose hole"/>
    <m/>
    <s v="M"/>
    <s v="M"/>
    <s v=""/>
    <s v=""/>
    <x v="51"/>
    <m/>
    <m/>
    <m/>
    <m/>
    <x v="1"/>
    <n v="95374"/>
    <n v="2"/>
    <s v="20NC95374"/>
    <s v="X"/>
    <d v="2020-07-31T00:00:00"/>
    <m/>
    <m/>
    <m/>
    <m/>
    <m/>
    <m/>
    <m/>
    <m/>
    <x v="1"/>
    <s v="20NC953742"/>
    <x v="1"/>
    <n v="1.2"/>
    <n v="2"/>
    <n v="2016"/>
    <n v="26"/>
    <s v="GW"/>
    <n v="51.183950000000003"/>
    <s v="M"/>
    <n v="56.5"/>
    <s v="Large Only"/>
    <s v=""/>
    <s v="ch2020-0015"/>
    <n v="23"/>
    <s v=""/>
    <s v=""/>
    <s v=""/>
    <s v=""/>
    <s v=""/>
    <s v="M"/>
    <s v=""/>
    <s v=""/>
    <s v=""/>
    <s v=""/>
    <m/>
    <m/>
    <m/>
    <m/>
    <m/>
    <m/>
    <m/>
    <m/>
  </r>
  <r>
    <d v="2020-06-27T00:00:00"/>
    <n v="6460"/>
    <n v="8234"/>
    <x v="1"/>
    <n v="1734"/>
    <m/>
    <s v="caudal hole"/>
    <m/>
    <s v="M"/>
    <s v="M"/>
    <s v=""/>
    <s v=""/>
    <x v="56"/>
    <m/>
    <m/>
    <m/>
    <m/>
    <x v="3"/>
    <n v="95374"/>
    <n v="3"/>
    <s v="20NC95374"/>
    <s v="X"/>
    <d v="2020-07-31T00:00:00"/>
    <m/>
    <m/>
    <m/>
    <m/>
    <m/>
    <m/>
    <m/>
    <m/>
    <x v="2"/>
    <s v="20NC953743"/>
    <x v="8"/>
    <n v="1.1000000000000001"/>
    <n v="1"/>
    <n v="2017"/>
    <n v="26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7056"/>
    <n v="8311"/>
    <x v="2"/>
    <n v="910"/>
    <n v="34243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6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7056"/>
    <n v="8311"/>
    <x v="2"/>
    <n v="912"/>
    <n v="34244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6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7056"/>
    <n v="8311"/>
    <x v="2"/>
    <n v="916"/>
    <n v="34245"/>
    <s v="V-clip adipose"/>
    <m/>
    <s v="F"/>
    <s v="F"/>
    <s v=""/>
    <s v=""/>
    <x v="34"/>
    <n v="18.399999999999999"/>
    <n v="6.8"/>
    <n v="5.5"/>
    <n v="2"/>
    <x v="2"/>
    <m/>
    <m/>
    <s v=""/>
    <m/>
    <m/>
    <m/>
    <m/>
    <m/>
    <m/>
    <m/>
    <m/>
    <m/>
    <m/>
    <x v="1"/>
    <s v=""/>
    <x v="4"/>
    <s v="no age"/>
    <n v="0"/>
    <s v=""/>
    <n v="26"/>
    <s v="GH"/>
    <n v="78.2"/>
    <s v="L"/>
    <n v="85"/>
    <s v="Yes"/>
    <s v=""/>
    <s v="Not Aged"/>
    <s v=""/>
    <s v="F"/>
    <n v="2.5959999999999974"/>
    <n v="0.93060370236611922"/>
    <s v=""/>
    <s v=""/>
    <s v="F"/>
    <s v=""/>
    <s v=""/>
    <s v=""/>
    <s v=""/>
    <m/>
    <m/>
    <m/>
    <m/>
    <m/>
    <m/>
    <m/>
    <m/>
  </r>
  <r>
    <d v="2020-06-27T00:00:00"/>
    <n v="7057"/>
    <n v="8311"/>
    <x v="4"/>
    <n v="935"/>
    <n v="34246"/>
    <s v="V-clip adipose"/>
    <m/>
    <s v="F"/>
    <s v="F"/>
    <s v=""/>
    <s v=""/>
    <x v="4"/>
    <n v="16.2"/>
    <n v="5.2"/>
    <n v="5.9"/>
    <n v="2.2000000000000002"/>
    <x v="2"/>
    <m/>
    <m/>
    <s v=""/>
    <m/>
    <m/>
    <m/>
    <m/>
    <m/>
    <m/>
    <m/>
    <m/>
    <m/>
    <m/>
    <x v="1"/>
    <s v=""/>
    <x v="4"/>
    <s v="no age"/>
    <n v="0"/>
    <s v=""/>
    <n v="26"/>
    <s v="GH"/>
    <n v="77.8"/>
    <s v="L"/>
    <n v="83"/>
    <s v="Yes"/>
    <s v=""/>
    <s v="Not Aged"/>
    <s v=""/>
    <s v="F"/>
    <n v="3.3399999999999972"/>
    <n v="0.96577584230760405"/>
    <s v=""/>
    <s v=""/>
    <s v="F"/>
    <s v=""/>
    <s v=""/>
    <s v=""/>
    <s v=""/>
    <m/>
    <m/>
    <m/>
    <m/>
    <m/>
    <m/>
    <m/>
    <m/>
  </r>
  <r>
    <d v="2020-06-27T00:00:00"/>
    <n v="7059"/>
    <n v="8311"/>
    <x v="2"/>
    <n v="1535"/>
    <n v="34247"/>
    <s v="V-clip adipose"/>
    <m/>
    <s v="F"/>
    <s v="F"/>
    <s v=""/>
    <s v=""/>
    <x v="25"/>
    <n v="19.2"/>
    <n v="7.4"/>
    <n v="6"/>
    <n v="2.1"/>
    <x v="2"/>
    <m/>
    <m/>
    <s v=""/>
    <m/>
    <m/>
    <m/>
    <m/>
    <m/>
    <m/>
    <m/>
    <m/>
    <m/>
    <m/>
    <x v="1"/>
    <s v=""/>
    <x v="4"/>
    <s v="no age"/>
    <n v="0"/>
    <s v=""/>
    <n v="26"/>
    <s v="GH"/>
    <n v="74.599999999999994"/>
    <s v="L"/>
    <n v="82"/>
    <s v="Yes"/>
    <s v=""/>
    <s v="Not Aged"/>
    <s v=""/>
    <s v="F"/>
    <n v="0.11199999999999743"/>
    <n v="0.5279707673355728"/>
    <s v=""/>
    <s v=""/>
    <s v="F"/>
    <s v=""/>
    <s v=""/>
    <s v=""/>
    <s v=""/>
    <m/>
    <m/>
    <m/>
    <m/>
    <m/>
    <m/>
    <m/>
    <m/>
  </r>
  <r>
    <d v="2020-06-27T00:00:00"/>
    <n v="7060"/>
    <n v="8311"/>
    <x v="4"/>
    <n v="1547"/>
    <n v="34248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6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7060"/>
    <n v="8311"/>
    <x v="4"/>
    <n v="1552"/>
    <n v="34249"/>
    <s v="V-clip adipose"/>
    <m/>
    <s v="F"/>
    <s v="F"/>
    <s v=""/>
    <s v=""/>
    <x v="59"/>
    <n v="18.100000000000001"/>
    <n v="6.2"/>
    <n v="5"/>
    <n v="1.8"/>
    <x v="2"/>
    <m/>
    <m/>
    <s v=""/>
    <m/>
    <m/>
    <m/>
    <m/>
    <m/>
    <m/>
    <m/>
    <m/>
    <m/>
    <m/>
    <x v="1"/>
    <s v=""/>
    <x v="4"/>
    <s v="no age"/>
    <n v="0"/>
    <s v=""/>
    <n v="26"/>
    <s v="GH"/>
    <n v="79.8"/>
    <s v="L"/>
    <n v="86"/>
    <s v="Yes"/>
    <s v=""/>
    <s v="Not Aged"/>
    <s v=""/>
    <s v="F"/>
    <n v="4.3059999999999974"/>
    <n v="0.98669209748553122"/>
    <s v=""/>
    <s v=""/>
    <s v="F"/>
    <s v=""/>
    <s v=""/>
    <s v=""/>
    <s v=""/>
    <m/>
    <m/>
    <m/>
    <m/>
    <m/>
    <m/>
    <m/>
    <m/>
  </r>
  <r>
    <d v="2020-06-27T00:00:00"/>
    <n v="7060"/>
    <n v="8311"/>
    <x v="4"/>
    <n v="1554"/>
    <n v="34250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6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7T00:00:00"/>
    <n v="7061"/>
    <n v="8311"/>
    <x v="5"/>
    <n v="1605"/>
    <n v="34251"/>
    <s v="V-clip adipose"/>
    <m/>
    <s v="M"/>
    <s v="M"/>
    <s v=""/>
    <s v=""/>
    <x v="6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6"/>
    <s v="GH"/>
    <n v="47.944699999999997"/>
    <s v="M"/>
    <n v="5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6461"/>
    <n v="8236"/>
    <x v="1"/>
    <n v="901"/>
    <m/>
    <s v="caudal hole"/>
    <m/>
    <s v="M"/>
    <s v="M"/>
    <s v=""/>
    <s v=""/>
    <x v="0"/>
    <m/>
    <m/>
    <m/>
    <m/>
    <x v="3"/>
    <n v="95374"/>
    <n v="4"/>
    <s v="20NC95374"/>
    <s v="X"/>
    <d v="2020-07-31T00:00:00"/>
    <m/>
    <m/>
    <m/>
    <m/>
    <m/>
    <n v="1"/>
    <m/>
    <s v="No NF length recorded on Biosheet #8236."/>
    <x v="3"/>
    <s v="20NC953744"/>
    <x v="8"/>
    <n v="1.1000000000000001"/>
    <n v="1"/>
    <n v="2017"/>
    <n v="27"/>
    <s v="GW"/>
    <s v=""/>
    <s v=""/>
    <s v=""/>
    <s v="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6461"/>
    <n v="8236"/>
    <x v="1"/>
    <n v="901"/>
    <n v="27254"/>
    <s v="adipose hole"/>
    <m/>
    <s v="F"/>
    <s v="F"/>
    <s v=""/>
    <s v=""/>
    <x v="34"/>
    <n v="17.899999999999999"/>
    <n v="6.4"/>
    <n v="4.5"/>
    <n v="2"/>
    <x v="2"/>
    <n v="95374"/>
    <n v="5"/>
    <s v="20NC95374"/>
    <s v="X"/>
    <d v="2020-07-31T00:00:00"/>
    <m/>
    <m/>
    <m/>
    <m/>
    <m/>
    <n v="1"/>
    <m/>
    <m/>
    <x v="1"/>
    <s v="20NC953745"/>
    <x v="3"/>
    <n v="1.3"/>
    <n v="3"/>
    <n v="2015"/>
    <n v="27"/>
    <s v="GW"/>
    <n v="78.599999999999994"/>
    <s v="L"/>
    <n v="85"/>
    <s v="Yes"/>
    <s v=""/>
    <s v="ch2020-0015"/>
    <s v=""/>
    <s v="F"/>
    <n v="3.7879999999999976"/>
    <n v="0.97786042036582921"/>
    <s v=""/>
    <s v=""/>
    <s v="F"/>
    <s v=""/>
    <s v=""/>
    <s v=""/>
    <s v=""/>
    <m/>
    <m/>
    <m/>
    <m/>
    <m/>
    <m/>
    <m/>
    <m/>
  </r>
  <r>
    <d v="2020-06-28T00:00:00"/>
    <n v="6461"/>
    <n v="8236"/>
    <x v="1"/>
    <n v="905"/>
    <m/>
    <s v="caudal hole"/>
    <m/>
    <s v="M"/>
    <s v="M"/>
    <s v=""/>
    <s v=""/>
    <x v="61"/>
    <m/>
    <m/>
    <m/>
    <m/>
    <x v="3"/>
    <n v="95374"/>
    <n v="6"/>
    <s v="20NC95374"/>
    <s v="X"/>
    <d v="2020-07-31T00:00:00"/>
    <m/>
    <m/>
    <m/>
    <m/>
    <m/>
    <n v="1"/>
    <m/>
    <m/>
    <x v="2"/>
    <s v="20NC953746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6461"/>
    <n v="8236"/>
    <x v="1"/>
    <n v="909"/>
    <n v="27255"/>
    <s v="adipose hole"/>
    <m/>
    <s v="F"/>
    <s v="F"/>
    <s v=""/>
    <s v=""/>
    <x v="15"/>
    <n v="19.8"/>
    <n v="7.2"/>
    <n v="6"/>
    <n v="2.1"/>
    <x v="2"/>
    <n v="95374"/>
    <n v="7"/>
    <s v="20NC95374"/>
    <s v="X"/>
    <d v="2020-07-31T00:00:00"/>
    <m/>
    <m/>
    <m/>
    <m/>
    <m/>
    <n v="1"/>
    <m/>
    <m/>
    <x v="1"/>
    <s v="20NC953747"/>
    <x v="3"/>
    <n v="1.3"/>
    <n v="3"/>
    <n v="2015"/>
    <n v="27"/>
    <s v="GW"/>
    <n v="82.8"/>
    <s v="L"/>
    <n v="90"/>
    <s v="Yes"/>
    <s v=""/>
    <s v="ch2020-0015"/>
    <n v="24"/>
    <s v="F"/>
    <n v="3.8080000000000025"/>
    <n v="0.97828929559311162"/>
    <s v=""/>
    <s v=""/>
    <s v="F"/>
    <s v=""/>
    <s v=""/>
    <s v="KWINAGEESE_RIVER"/>
    <n v="0.7536484"/>
    <m/>
    <m/>
    <m/>
    <m/>
    <m/>
    <m/>
    <m/>
    <m/>
  </r>
  <r>
    <d v="2020-06-28T00:00:00"/>
    <n v="6461"/>
    <n v="8236"/>
    <x v="1"/>
    <n v="915"/>
    <n v="27256"/>
    <s v="adipose hole"/>
    <m/>
    <s v="F"/>
    <s v="F"/>
    <s v=""/>
    <s v=""/>
    <x v="25"/>
    <n v="16.5"/>
    <n v="5.2"/>
    <n v="4.2"/>
    <n v="1.8"/>
    <x v="2"/>
    <n v="95374"/>
    <n v="8"/>
    <s v="20NC95374"/>
    <s v="X"/>
    <d v="2020-07-31T00:00:00"/>
    <m/>
    <m/>
    <m/>
    <m/>
    <m/>
    <n v="1"/>
    <m/>
    <m/>
    <x v="1"/>
    <s v="20NC953748"/>
    <x v="3"/>
    <n v="1.3"/>
    <n v="3"/>
    <n v="2015"/>
    <n v="27"/>
    <s v="GW"/>
    <n v="76.8"/>
    <s v="L"/>
    <n v="82"/>
    <s v="Yes"/>
    <s v=""/>
    <s v="ch2020-0015"/>
    <n v="25"/>
    <s v="F"/>
    <n v="4.4099999999999984"/>
    <n v="0.98799079569007253"/>
    <s v=""/>
    <s v=""/>
    <s v="F"/>
    <s v=""/>
    <s v=""/>
    <s v="KWINAGEESE_RIVER"/>
    <n v="0.40805219999999998"/>
    <m/>
    <m/>
    <m/>
    <m/>
    <m/>
    <m/>
    <m/>
    <m/>
  </r>
  <r>
    <d v="2020-06-28T00:00:00"/>
    <n v="6461"/>
    <n v="8236"/>
    <x v="1"/>
    <n v="915"/>
    <m/>
    <s v="caudal hole"/>
    <m/>
    <s v="M"/>
    <s v="M"/>
    <s v=""/>
    <s v=""/>
    <x v="0"/>
    <m/>
    <m/>
    <m/>
    <m/>
    <x v="3"/>
    <n v="95374"/>
    <n v="9"/>
    <s v="20NC95374"/>
    <s v="X"/>
    <d v="2020-07-31T00:00:00"/>
    <m/>
    <m/>
    <m/>
    <m/>
    <m/>
    <n v="1"/>
    <s v="No Measurement"/>
    <m/>
    <x v="3"/>
    <s v="20NC953749"/>
    <x v="9"/>
    <s v="M1"/>
    <n v="1"/>
    <s v=""/>
    <n v="27"/>
    <s v="GW"/>
    <s v=""/>
    <s v=""/>
    <s v=""/>
    <s v="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6463"/>
    <n v="8236"/>
    <x v="0"/>
    <n v="1616"/>
    <m/>
    <s v="caudal hole"/>
    <m/>
    <s v="M"/>
    <s v="M"/>
    <s v=""/>
    <s v=""/>
    <x v="56"/>
    <m/>
    <m/>
    <m/>
    <m/>
    <x v="3"/>
    <n v="95374"/>
    <n v="10"/>
    <s v="20NC95374"/>
    <s v="X"/>
    <d v="2020-07-31T00:00:00"/>
    <m/>
    <m/>
    <m/>
    <m/>
    <m/>
    <n v="1"/>
    <m/>
    <m/>
    <x v="2"/>
    <s v="20NC9537410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6463"/>
    <n v="8236"/>
    <x v="0"/>
    <n v="1619"/>
    <n v="27257"/>
    <s v="adipose hole"/>
    <m/>
    <s v="M"/>
    <s v="M"/>
    <s v=""/>
    <s v=""/>
    <x v="60"/>
    <m/>
    <m/>
    <m/>
    <m/>
    <x v="1"/>
    <n v="95376"/>
    <n v="1"/>
    <s v="20NC95376"/>
    <s v="X"/>
    <d v="2020-07-31T00:00:00"/>
    <m/>
    <m/>
    <m/>
    <m/>
    <m/>
    <n v="1"/>
    <m/>
    <m/>
    <x v="1"/>
    <s v="20NC953761"/>
    <x v="1"/>
    <n v="1.2"/>
    <n v="2"/>
    <n v="2016"/>
    <n v="27"/>
    <s v="GW"/>
    <n v="47.944699999999997"/>
    <s v="M"/>
    <n v="5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6464"/>
    <n v="8236"/>
    <x v="1"/>
    <n v="1633"/>
    <n v="27258"/>
    <s v="adipose hole"/>
    <m/>
    <s v="F"/>
    <s v="F"/>
    <s v=""/>
    <s v=""/>
    <x v="5"/>
    <n v="18"/>
    <n v="6.5"/>
    <n v="5.5"/>
    <n v="2"/>
    <x v="2"/>
    <n v="95376"/>
    <n v="2"/>
    <s v="20NC95376"/>
    <s v="X"/>
    <d v="2020-07-31T00:00:00"/>
    <m/>
    <m/>
    <m/>
    <m/>
    <m/>
    <n v="1"/>
    <m/>
    <m/>
    <x v="1"/>
    <s v="20NC953762"/>
    <x v="3"/>
    <n v="1.3"/>
    <n v="3"/>
    <n v="2015"/>
    <n v="27"/>
    <s v="GW"/>
    <n v="77.5"/>
    <s v="L"/>
    <n v="84"/>
    <s v="Yes"/>
    <s v=""/>
    <s v="ch2020-0015"/>
    <n v="26"/>
    <s v="F"/>
    <n v="2.549999999999998"/>
    <n v="0.92757351463848203"/>
    <s v=""/>
    <s v=""/>
    <s v="F"/>
    <s v=""/>
    <s v=""/>
    <s v="OWEEGEE_CREEK"/>
    <n v="0.61917140000000004"/>
    <m/>
    <m/>
    <m/>
    <m/>
    <m/>
    <m/>
    <m/>
    <m/>
  </r>
  <r>
    <d v="2020-06-28T00:00:00"/>
    <n v="6464"/>
    <n v="8236"/>
    <x v="1"/>
    <n v="1634"/>
    <n v="27259"/>
    <s v="adipose hole"/>
    <m/>
    <s v="F"/>
    <s v="F"/>
    <s v=""/>
    <s v=""/>
    <x v="62"/>
    <n v="20"/>
    <n v="7.5"/>
    <n v="6.2"/>
    <n v="2.8"/>
    <x v="2"/>
    <n v="95376"/>
    <n v="3"/>
    <s v="20NC95376"/>
    <s v="X"/>
    <d v="2020-07-31T00:00:00"/>
    <m/>
    <m/>
    <m/>
    <m/>
    <m/>
    <n v="1"/>
    <m/>
    <m/>
    <x v="1"/>
    <s v="20NC953763"/>
    <x v="3"/>
    <n v="1.3"/>
    <n v="3"/>
    <n v="2015"/>
    <n v="27"/>
    <s v="GW"/>
    <n v="88.5"/>
    <s v="L"/>
    <n v="96"/>
    <s v="Yes"/>
    <s v=""/>
    <s v="ch2020-0015"/>
    <n v="27"/>
    <s v="F"/>
    <n v="5.2660000000000018"/>
    <n v="0.99486230599495951"/>
    <s v=""/>
    <s v=""/>
    <s v="F"/>
    <s v=""/>
    <s v=""/>
    <s v="DAMDOCHAX_CREEK"/>
    <n v="0.95931679999999997"/>
    <m/>
    <m/>
    <m/>
    <m/>
    <m/>
    <m/>
    <m/>
    <m/>
  </r>
  <r>
    <d v="2020-06-28T00:00:00"/>
    <n v="6464"/>
    <n v="8236"/>
    <x v="1"/>
    <n v="1639"/>
    <n v="27260"/>
    <s v="adipose hole"/>
    <m/>
    <s v="F"/>
    <s v="F"/>
    <s v=""/>
    <s v=""/>
    <x v="34"/>
    <n v="17.3"/>
    <n v="4.9000000000000004"/>
    <n v="4.5"/>
    <n v="1.8"/>
    <x v="2"/>
    <n v="95376"/>
    <n v="4"/>
    <s v="20NC95376"/>
    <s v="X"/>
    <d v="2020-07-31T00:00:00"/>
    <m/>
    <m/>
    <m/>
    <m/>
    <m/>
    <n v="1"/>
    <m/>
    <m/>
    <x v="1"/>
    <s v="20NC953764"/>
    <x v="3"/>
    <n v="1.3"/>
    <n v="3"/>
    <n v="2015"/>
    <n v="27"/>
    <s v="GW"/>
    <n v="80.099999999999994"/>
    <s v="L"/>
    <n v="85"/>
    <s v="Yes"/>
    <s v=""/>
    <s v="ch2020-0015"/>
    <s v=""/>
    <s v="F"/>
    <n v="5.8799999999999972"/>
    <n v="0.99721300378095756"/>
    <s v=""/>
    <s v=""/>
    <s v="F"/>
    <s v=""/>
    <s v=""/>
    <s v=""/>
    <s v=""/>
    <m/>
    <m/>
    <m/>
    <m/>
    <m/>
    <m/>
    <m/>
    <m/>
  </r>
  <r>
    <d v="2020-06-28T00:00:00"/>
    <n v="6464"/>
    <n v="8236"/>
    <x v="1"/>
    <n v="1641"/>
    <n v="27261"/>
    <s v="adipose hole"/>
    <m/>
    <s v="M"/>
    <s v="M"/>
    <s v=""/>
    <s v=""/>
    <x v="63"/>
    <m/>
    <m/>
    <m/>
    <m/>
    <x v="1"/>
    <n v="95376"/>
    <n v="5"/>
    <s v="20NC95376"/>
    <s v="X"/>
    <d v="2020-07-31T00:00:00"/>
    <m/>
    <m/>
    <m/>
    <m/>
    <m/>
    <n v="1"/>
    <m/>
    <m/>
    <x v="1"/>
    <s v="20NC953765"/>
    <x v="1"/>
    <n v="1.2"/>
    <n v="2"/>
    <n v="2016"/>
    <n v="27"/>
    <s v="GW"/>
    <n v="59.976199999999999"/>
    <s v="M"/>
    <n v="66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6464"/>
    <n v="8236"/>
    <x v="1"/>
    <n v="1644"/>
    <n v="27262"/>
    <s v="adipose hole"/>
    <m/>
    <s v="F"/>
    <s v="F"/>
    <s v=""/>
    <s v=""/>
    <x v="36"/>
    <n v="18.3"/>
    <n v="6.5"/>
    <n v="5.3"/>
    <n v="1.6"/>
    <x v="2"/>
    <n v="95376"/>
    <n v="6"/>
    <s v="20NC95376"/>
    <s v="X"/>
    <d v="2020-07-31T00:00:00"/>
    <s v="GN"/>
    <m/>
    <s v="12"/>
    <m/>
    <m/>
    <n v="1"/>
    <m/>
    <m/>
    <x v="1"/>
    <s v="20NC953766"/>
    <x v="3"/>
    <n v="1.3"/>
    <n v="3"/>
    <n v="2015"/>
    <n v="27"/>
    <s v="GW"/>
    <n v="74.5"/>
    <s v="L"/>
    <n v="81"/>
    <s v="Yes"/>
    <s v=""/>
    <s v="ch2020-0015"/>
    <s v=""/>
    <s v="F"/>
    <n v="1.7399999999999987"/>
    <n v="0.85068706546915618"/>
    <s v=""/>
    <s v=""/>
    <s v="F"/>
    <s v=""/>
    <s v=""/>
    <s v=""/>
    <s v=""/>
    <m/>
    <m/>
    <m/>
    <m/>
    <m/>
    <m/>
    <m/>
    <m/>
  </r>
  <r>
    <d v="2020-06-28T00:00:00"/>
    <n v="7062"/>
    <n v="8351"/>
    <x v="2"/>
    <n v="907"/>
    <n v="34252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7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7062"/>
    <n v="8351"/>
    <x v="2"/>
    <n v="912"/>
    <n v="34253"/>
    <s v="V-clip adipose"/>
    <m/>
    <s v="F"/>
    <s v="M"/>
    <s v=""/>
    <s v=""/>
    <x v="14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7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7063"/>
    <n v="8351"/>
    <x v="4"/>
    <n v="924"/>
    <n v="34254"/>
    <s v="V-clip adipose"/>
    <m/>
    <s v="F"/>
    <s v="M"/>
    <s v=""/>
    <s v=""/>
    <x v="2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7"/>
    <s v="GH"/>
    <n v="64.140949999999989"/>
    <s v="M"/>
    <n v="7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7063"/>
    <n v="8351"/>
    <x v="4"/>
    <n v="926"/>
    <n v="34255"/>
    <s v="V-clip adipose"/>
    <m/>
    <s v="M"/>
    <s v="M"/>
    <s v=""/>
    <s v=""/>
    <x v="4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7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7063"/>
    <n v="8351"/>
    <x v="4"/>
    <n v="928"/>
    <n v="34256"/>
    <s v="V-clip adipose"/>
    <m/>
    <s v="F"/>
    <s v="M"/>
    <s v=""/>
    <s v=""/>
    <x v="1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7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7064"/>
    <n v="8351"/>
    <x v="5"/>
    <n v="941"/>
    <n v="34257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7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8T00:00:00"/>
    <n v="7066"/>
    <n v="8351"/>
    <x v="4"/>
    <n v="1604"/>
    <n v="34258"/>
    <s v="V-clip adipose"/>
    <m/>
    <s v="F"/>
    <s v="F"/>
    <s v=""/>
    <s v=""/>
    <x v="64"/>
    <n v="18.399999999999999"/>
    <n v="6.8"/>
    <n v="5.7"/>
    <n v="2"/>
    <x v="2"/>
    <m/>
    <m/>
    <s v=""/>
    <m/>
    <m/>
    <m/>
    <m/>
    <m/>
    <m/>
    <m/>
    <m/>
    <m/>
    <m/>
    <x v="1"/>
    <s v=""/>
    <x v="4"/>
    <s v="no age"/>
    <n v="0"/>
    <s v=""/>
    <n v="27"/>
    <s v="GH"/>
    <n v="81.7"/>
    <s v="L"/>
    <n v="88.5"/>
    <s v="Yes"/>
    <s v=""/>
    <s v="Not Aged"/>
    <s v=""/>
    <s v="F"/>
    <n v="3.9649999999999999"/>
    <n v="0.98138505239527507"/>
    <s v=""/>
    <s v=""/>
    <s v="F"/>
    <s v=""/>
    <s v=""/>
    <s v=""/>
    <s v=""/>
    <m/>
    <m/>
    <m/>
    <m/>
    <m/>
    <m/>
    <m/>
    <m/>
  </r>
  <r>
    <d v="2020-06-29T00:00:00"/>
    <n v="6465"/>
    <n v="8238"/>
    <x v="1"/>
    <n v="908"/>
    <n v="27263"/>
    <s v="adipose hole"/>
    <m/>
    <s v="F"/>
    <s v="M"/>
    <s v=""/>
    <s v=""/>
    <x v="16"/>
    <m/>
    <m/>
    <m/>
    <m/>
    <x v="1"/>
    <n v="95376"/>
    <n v="7"/>
    <s v="20NC95376"/>
    <s v="X"/>
    <d v="2020-07-31T00:00:00"/>
    <m/>
    <m/>
    <m/>
    <m/>
    <m/>
    <n v="1"/>
    <m/>
    <m/>
    <x v="1"/>
    <s v="20NC953767"/>
    <x v="1"/>
    <n v="1.2"/>
    <n v="2"/>
    <n v="2016"/>
    <n v="27"/>
    <s v="GW"/>
    <n v="62.752699999999997"/>
    <s v="M"/>
    <n v="69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10"/>
    <n v="27264"/>
    <s v="adipose hole"/>
    <m/>
    <s v="F"/>
    <s v="M"/>
    <s v=""/>
    <s v=""/>
    <x v="20"/>
    <m/>
    <m/>
    <m/>
    <m/>
    <x v="1"/>
    <n v="95376"/>
    <n v="8"/>
    <s v="20NC95376"/>
    <s v="X"/>
    <d v="2020-07-31T00:00:00"/>
    <m/>
    <m/>
    <m/>
    <m/>
    <m/>
    <n v="1"/>
    <m/>
    <m/>
    <x v="1"/>
    <s v="20NC953768"/>
    <x v="1"/>
    <n v="1.2"/>
    <n v="2"/>
    <n v="2016"/>
    <n v="27"/>
    <s v="GW"/>
    <n v="67.380199999999988"/>
    <s v="M"/>
    <n v="74"/>
    <s v="Large Only"/>
    <s v=""/>
    <s v="ch2020-0015"/>
    <n v="28"/>
    <s v=""/>
    <s v=""/>
    <s v=""/>
    <s v=""/>
    <s v=""/>
    <s v="M"/>
    <s v=""/>
    <s v=""/>
    <s v="KITEEN_RIVER"/>
    <n v="0.59550720000000001"/>
    <m/>
    <m/>
    <m/>
    <m/>
    <m/>
    <m/>
    <m/>
    <m/>
  </r>
  <r>
    <d v="2020-06-29T00:00:00"/>
    <n v="6465"/>
    <n v="8238"/>
    <x v="1"/>
    <n v="917"/>
    <m/>
    <s v="caudal hole"/>
    <m/>
    <s v="M"/>
    <s v="M"/>
    <s v=""/>
    <s v=""/>
    <x v="65"/>
    <m/>
    <m/>
    <m/>
    <m/>
    <x v="3"/>
    <n v="95376"/>
    <n v="9"/>
    <s v="20NC95376"/>
    <s v="X"/>
    <d v="2020-07-31T00:00:00"/>
    <m/>
    <m/>
    <m/>
    <m/>
    <m/>
    <n v="1"/>
    <s v="Jack"/>
    <m/>
    <x v="2"/>
    <s v="20NC953769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23"/>
    <n v="27265"/>
    <s v="adipose hole"/>
    <m/>
    <s v="M"/>
    <s v="M"/>
    <s v=""/>
    <s v=""/>
    <x v="66"/>
    <m/>
    <m/>
    <m/>
    <m/>
    <x v="1"/>
    <n v="95376"/>
    <n v="10"/>
    <s v="20NC95376"/>
    <s v="X"/>
    <d v="2020-07-31T00:00:00"/>
    <m/>
    <m/>
    <m/>
    <m/>
    <m/>
    <n v="1"/>
    <m/>
    <m/>
    <x v="1"/>
    <s v="20NC9537610"/>
    <x v="1"/>
    <n v="1.2"/>
    <n v="2"/>
    <n v="2016"/>
    <n v="27"/>
    <s v="GW"/>
    <n v="48.870199999999997"/>
    <s v="M"/>
    <n v="54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24"/>
    <n v="27266"/>
    <s v="adipose hole"/>
    <m/>
    <s v="M"/>
    <s v="M"/>
    <s v=""/>
    <s v=""/>
    <x v="18"/>
    <m/>
    <m/>
    <m/>
    <m/>
    <x v="1"/>
    <n v="95377"/>
    <n v="1"/>
    <s v="20NC95377"/>
    <s v="X"/>
    <d v="2020-07-31T00:00:00"/>
    <m/>
    <m/>
    <m/>
    <m/>
    <m/>
    <n v="1"/>
    <m/>
    <m/>
    <x v="1"/>
    <s v="20NC953771"/>
    <x v="1"/>
    <n v="1.2"/>
    <n v="2"/>
    <n v="2016"/>
    <n v="27"/>
    <s v="GW"/>
    <n v="64.603699999999989"/>
    <s v="M"/>
    <n v="71"/>
    <s v="Large Only"/>
    <s v=""/>
    <s v="ch2020-0015"/>
    <n v="29"/>
    <s v=""/>
    <s v=""/>
    <s v=""/>
    <s v=""/>
    <s v=""/>
    <s v="M"/>
    <s v=""/>
    <s v=""/>
    <s v="OWEEGEE_CREEK"/>
    <n v="0.97922039999999999"/>
    <m/>
    <m/>
    <m/>
    <m/>
    <m/>
    <m/>
    <m/>
    <m/>
  </r>
  <r>
    <d v="2020-06-29T00:00:00"/>
    <n v="6465"/>
    <n v="8238"/>
    <x v="1"/>
    <n v="928"/>
    <n v="27267"/>
    <s v="adipose hole"/>
    <m/>
    <s v="F"/>
    <s v="F"/>
    <s v=""/>
    <s v=""/>
    <x v="4"/>
    <n v="18.2"/>
    <n v="6.8"/>
    <n v="5.2"/>
    <n v="1.5"/>
    <x v="2"/>
    <n v="95377"/>
    <n v="2"/>
    <s v="20NC95377"/>
    <s v="X"/>
    <d v="2020-07-31T00:00:00"/>
    <m/>
    <m/>
    <m/>
    <m/>
    <m/>
    <n v="1"/>
    <m/>
    <m/>
    <x v="1"/>
    <s v="20NC953772"/>
    <x v="3"/>
    <n v="1.3"/>
    <n v="3"/>
    <n v="2015"/>
    <n v="27"/>
    <s v="GW"/>
    <n v="76.2"/>
    <s v="L"/>
    <n v="83"/>
    <s v="Yes"/>
    <s v=""/>
    <s v="ch2020-0015"/>
    <s v=""/>
    <s v="F"/>
    <n v="2.3699999999999974"/>
    <n v="0.91451086056519315"/>
    <s v=""/>
    <s v=""/>
    <s v="F"/>
    <s v=""/>
    <s v=""/>
    <s v=""/>
    <s v=""/>
    <m/>
    <m/>
    <m/>
    <m/>
    <m/>
    <m/>
    <m/>
    <m/>
  </r>
  <r>
    <d v="2020-06-29T00:00:00"/>
    <n v="6465"/>
    <n v="8238"/>
    <x v="1"/>
    <n v="931"/>
    <n v="27268"/>
    <s v="adipose hole"/>
    <m/>
    <s v="M"/>
    <s v="M"/>
    <s v=""/>
    <s v=""/>
    <x v="43"/>
    <m/>
    <m/>
    <m/>
    <m/>
    <x v="1"/>
    <n v="95377"/>
    <n v="3"/>
    <s v="20NC95377"/>
    <s v="X"/>
    <d v="2020-07-31T00:00:00"/>
    <m/>
    <m/>
    <m/>
    <m/>
    <m/>
    <n v="1"/>
    <m/>
    <m/>
    <x v="1"/>
    <s v="20NC953773"/>
    <x v="1"/>
    <n v="1.2"/>
    <n v="2"/>
    <n v="2016"/>
    <n v="27"/>
    <s v="GW"/>
    <n v="58.1252"/>
    <s v="M"/>
    <n v="64"/>
    <s v="Large Only"/>
    <s v=""/>
    <s v="ch2020-0015"/>
    <n v="30"/>
    <s v=""/>
    <s v=""/>
    <s v=""/>
    <s v=""/>
    <s v=""/>
    <s v="M"/>
    <s v=""/>
    <s v=""/>
    <s v="DAMDOCHAX_CREEK"/>
    <n v="0.88690569999999991"/>
    <m/>
    <m/>
    <m/>
    <m/>
    <m/>
    <m/>
    <m/>
    <m/>
  </r>
  <r>
    <d v="2020-06-29T00:00:00"/>
    <n v="6465"/>
    <n v="8238"/>
    <x v="1"/>
    <n v="937"/>
    <n v="27269"/>
    <s v="adipose hole"/>
    <m/>
    <s v="F"/>
    <s v="F"/>
    <s v=""/>
    <s v=""/>
    <x v="67"/>
    <n v="20.5"/>
    <n v="7.8"/>
    <n v="6"/>
    <n v="2.4"/>
    <x v="2"/>
    <n v="95377"/>
    <n v="4"/>
    <s v="20NC95377"/>
    <s v="X"/>
    <d v="2020-07-31T00:00:00"/>
    <m/>
    <m/>
    <m/>
    <m/>
    <m/>
    <n v="1"/>
    <m/>
    <m/>
    <x v="1"/>
    <s v="20NC953774"/>
    <x v="10"/>
    <s v="1F"/>
    <s v=""/>
    <s v=""/>
    <n v="27"/>
    <s v="GW"/>
    <n v="84.2"/>
    <s v="L"/>
    <n v="92"/>
    <s v="Yes"/>
    <s v=""/>
    <s v="ch2020-0015"/>
    <n v="31"/>
    <s v="F"/>
    <n v="3.642000000000003"/>
    <n v="0.97446901723713442"/>
    <s v=""/>
    <s v=""/>
    <s v="F"/>
    <s v=""/>
    <s v=""/>
    <s v="KITEEN_RIVER"/>
    <n v="0.94125820000000004"/>
    <m/>
    <m/>
    <m/>
    <m/>
    <m/>
    <m/>
    <m/>
    <m/>
  </r>
  <r>
    <d v="2020-06-29T00:00:00"/>
    <n v="6465"/>
    <n v="8238"/>
    <x v="1"/>
    <n v="939"/>
    <n v="27270"/>
    <s v="adipose hole"/>
    <m/>
    <s v="M"/>
    <s v="M"/>
    <s v=""/>
    <s v=""/>
    <x v="20"/>
    <m/>
    <m/>
    <m/>
    <m/>
    <x v="1"/>
    <n v="95377"/>
    <n v="5"/>
    <s v="20NC95377"/>
    <s v="X"/>
    <d v="2020-07-31T00:00:00"/>
    <m/>
    <m/>
    <m/>
    <m/>
    <m/>
    <n v="1"/>
    <m/>
    <m/>
    <x v="1"/>
    <s v="20NC953775"/>
    <x v="1"/>
    <n v="1.2"/>
    <n v="2"/>
    <n v="2016"/>
    <n v="27"/>
    <s v="GW"/>
    <n v="67.380199999999988"/>
    <s v="M"/>
    <n v="74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41"/>
    <n v="27271"/>
    <s v="adipose hole"/>
    <m/>
    <s v="M"/>
    <s v="M"/>
    <s v=""/>
    <s v=""/>
    <x v="40"/>
    <m/>
    <m/>
    <m/>
    <m/>
    <x v="1"/>
    <n v="95377"/>
    <n v="6"/>
    <s v="20NC95377"/>
    <s v="X"/>
    <d v="2020-07-31T00:00:00"/>
    <m/>
    <m/>
    <m/>
    <m/>
    <m/>
    <n v="1"/>
    <m/>
    <m/>
    <x v="1"/>
    <s v="20NC953776"/>
    <x v="1"/>
    <n v="1.2"/>
    <n v="2"/>
    <n v="2016"/>
    <n v="27"/>
    <s v="GW"/>
    <n v="59.050699999999999"/>
    <s v="M"/>
    <n v="65"/>
    <s v="Large Only"/>
    <s v=""/>
    <s v="ch2020-0015"/>
    <n v="32"/>
    <s v=""/>
    <s v=""/>
    <s v=""/>
    <s v=""/>
    <s v=""/>
    <s v="M"/>
    <s v=""/>
    <s v=""/>
    <s v="OWEEGEE_CREEK"/>
    <n v="0.96307599999999993"/>
    <m/>
    <m/>
    <m/>
    <m/>
    <m/>
    <m/>
    <m/>
    <m/>
  </r>
  <r>
    <d v="2020-06-29T00:00:00"/>
    <n v="6465"/>
    <n v="8238"/>
    <x v="1"/>
    <n v="942"/>
    <m/>
    <s v="caudal hole"/>
    <m/>
    <s v="M"/>
    <s v="M"/>
    <s v=""/>
    <s v=""/>
    <x v="68"/>
    <m/>
    <m/>
    <m/>
    <m/>
    <x v="3"/>
    <n v="95377"/>
    <n v="7"/>
    <s v="20NC95377"/>
    <s v="X"/>
    <d v="2020-07-31T00:00:00"/>
    <m/>
    <m/>
    <m/>
    <m/>
    <m/>
    <n v="1"/>
    <s v="Jack"/>
    <m/>
    <x v="2"/>
    <s v="20NC953777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42"/>
    <n v="27272"/>
    <s v="adipose hole"/>
    <m/>
    <s v="M"/>
    <s v="M"/>
    <s v=""/>
    <s v=""/>
    <x v="2"/>
    <m/>
    <m/>
    <m/>
    <m/>
    <x v="1"/>
    <n v="95377"/>
    <n v="8"/>
    <s v="20NC95377"/>
    <s v="X"/>
    <d v="2020-07-31T00:00:00"/>
    <m/>
    <m/>
    <m/>
    <m/>
    <m/>
    <n v="1"/>
    <m/>
    <m/>
    <x v="1"/>
    <s v="20NC953778"/>
    <x v="1"/>
    <n v="1.2"/>
    <n v="2"/>
    <n v="2016"/>
    <n v="27"/>
    <s v="GW"/>
    <n v="55.348700000000001"/>
    <s v="M"/>
    <n v="61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44"/>
    <m/>
    <s v="caudal hole"/>
    <m/>
    <s v="M"/>
    <s v="M"/>
    <s v=""/>
    <s v=""/>
    <x v="61"/>
    <m/>
    <m/>
    <m/>
    <m/>
    <x v="3"/>
    <n v="95377"/>
    <n v="9"/>
    <s v="20NC95377"/>
    <s v="X"/>
    <d v="2020-07-31T00:00:00"/>
    <m/>
    <m/>
    <m/>
    <m/>
    <m/>
    <n v="1"/>
    <s v="Jack"/>
    <m/>
    <x v="2"/>
    <s v="20NC953779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45"/>
    <n v="27273"/>
    <s v="adipose hole"/>
    <m/>
    <s v="F"/>
    <s v="F"/>
    <s v=""/>
    <s v=""/>
    <x v="24"/>
    <n v="18"/>
    <n v="7.5"/>
    <n v="5"/>
    <n v="1.9"/>
    <x v="2"/>
    <n v="95377"/>
    <n v="10"/>
    <s v="20NC95377"/>
    <s v="X"/>
    <d v="2020-07-31T00:00:00"/>
    <m/>
    <m/>
    <m/>
    <m/>
    <m/>
    <n v="1"/>
    <m/>
    <m/>
    <x v="1"/>
    <s v="20NC9537710"/>
    <x v="2"/>
    <s v="M3"/>
    <n v="3"/>
    <s v=""/>
    <n v="27"/>
    <s v="GW"/>
    <n v="80.5"/>
    <s v="L"/>
    <n v="88"/>
    <s v="Yes"/>
    <s v=""/>
    <s v="ch2020-0015"/>
    <s v=""/>
    <s v="F"/>
    <n v="3.4159999999999973"/>
    <n v="0.96820085013688773"/>
    <s v=""/>
    <s v=""/>
    <s v="F"/>
    <s v=""/>
    <s v=""/>
    <s v=""/>
    <s v=""/>
    <m/>
    <m/>
    <m/>
    <m/>
    <m/>
    <m/>
    <m/>
    <m/>
  </r>
  <r>
    <d v="2020-06-29T00:00:00"/>
    <n v="6465"/>
    <n v="8238"/>
    <x v="1"/>
    <n v="946"/>
    <m/>
    <s v="caudal hole"/>
    <m/>
    <s v="M"/>
    <s v="M"/>
    <s v=""/>
    <s v=""/>
    <x v="65"/>
    <m/>
    <m/>
    <m/>
    <m/>
    <x v="3"/>
    <n v="95378"/>
    <n v="1"/>
    <s v="20NC95378"/>
    <s v="X"/>
    <d v="2020-07-31T00:00:00"/>
    <m/>
    <m/>
    <m/>
    <m/>
    <m/>
    <n v="1"/>
    <s v="Jack"/>
    <m/>
    <x v="2"/>
    <s v="20NC953781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47"/>
    <n v="27274"/>
    <s v="adipose hole"/>
    <m/>
    <s v="M"/>
    <s v="M"/>
    <s v=""/>
    <s v=""/>
    <x v="20"/>
    <m/>
    <m/>
    <m/>
    <m/>
    <x v="1"/>
    <n v="95378"/>
    <n v="2"/>
    <s v="20NC95378"/>
    <s v="X"/>
    <d v="2020-07-31T00:00:00"/>
    <m/>
    <m/>
    <m/>
    <m/>
    <m/>
    <n v="1"/>
    <m/>
    <m/>
    <x v="1"/>
    <s v="20NC953782"/>
    <x v="1"/>
    <n v="1.2"/>
    <n v="2"/>
    <n v="2016"/>
    <n v="27"/>
    <s v="GW"/>
    <n v="67.380199999999988"/>
    <s v="M"/>
    <n v="74"/>
    <s v="Large Only"/>
    <s v=""/>
    <s v="ch2020-0015"/>
    <n v="33"/>
    <s v=""/>
    <s v=""/>
    <s v=""/>
    <s v=""/>
    <s v=""/>
    <s v="M"/>
    <s v=""/>
    <s v=""/>
    <s v="KWINAGEESE_RIVER"/>
    <n v="0.68884590000000001"/>
    <m/>
    <m/>
    <m/>
    <m/>
    <m/>
    <m/>
    <m/>
    <m/>
  </r>
  <r>
    <d v="2020-06-29T00:00:00"/>
    <n v="6465"/>
    <n v="8238"/>
    <x v="1"/>
    <n v="948"/>
    <n v="27275"/>
    <s v="adipose hole"/>
    <m/>
    <s v="F"/>
    <s v="F"/>
    <s v=""/>
    <s v=""/>
    <x v="32"/>
    <n v="17.399999999999999"/>
    <n v="5.5"/>
    <n v="4.2"/>
    <n v="1.8"/>
    <x v="2"/>
    <n v="95378"/>
    <n v="3"/>
    <s v="20NC95378"/>
    <s v="X"/>
    <d v="2020-07-31T00:00:00"/>
    <m/>
    <m/>
    <m/>
    <m/>
    <m/>
    <n v="1"/>
    <m/>
    <m/>
    <x v="1"/>
    <s v="20NC953783"/>
    <x v="3"/>
    <n v="1.3"/>
    <n v="3"/>
    <n v="2015"/>
    <n v="27"/>
    <s v="GW"/>
    <n v="77"/>
    <s v="L"/>
    <n v="82.5"/>
    <s v="Yes"/>
    <s v=""/>
    <s v="ch2020-0015"/>
    <n v="34"/>
    <s v="F"/>
    <n v="4.2410000000000032"/>
    <n v="0.98581103306494722"/>
    <s v=""/>
    <s v=""/>
    <s v="F"/>
    <s v=""/>
    <s v=""/>
    <s v="KITEEN_RIVER"/>
    <n v="0.94178499999999998"/>
    <m/>
    <m/>
    <m/>
    <m/>
    <m/>
    <m/>
    <m/>
    <m/>
  </r>
  <r>
    <d v="2020-06-29T00:00:00"/>
    <n v="6465"/>
    <n v="8238"/>
    <x v="1"/>
    <n v="949"/>
    <n v="27276"/>
    <s v="adipose hole"/>
    <m/>
    <s v="M"/>
    <s v="M"/>
    <s v=""/>
    <s v=""/>
    <x v="63"/>
    <m/>
    <m/>
    <m/>
    <m/>
    <x v="1"/>
    <n v="95378"/>
    <n v="4"/>
    <s v="20NC95378"/>
    <s v="X"/>
    <d v="2020-07-31T00:00:00"/>
    <m/>
    <m/>
    <m/>
    <m/>
    <m/>
    <n v="1"/>
    <m/>
    <m/>
    <x v="1"/>
    <s v="20NC953784"/>
    <x v="1"/>
    <n v="1.2"/>
    <n v="2"/>
    <n v="2016"/>
    <n v="27"/>
    <s v="GW"/>
    <n v="59.976199999999999"/>
    <s v="M"/>
    <n v="66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50"/>
    <n v="27277"/>
    <s v="adipose hole"/>
    <m/>
    <s v="M"/>
    <s v="M"/>
    <s v=""/>
    <s v=""/>
    <x v="60"/>
    <m/>
    <m/>
    <m/>
    <m/>
    <x v="1"/>
    <n v="95378"/>
    <n v="5"/>
    <s v="20NC95378"/>
    <s v="X"/>
    <d v="2020-07-31T00:00:00"/>
    <m/>
    <m/>
    <m/>
    <m/>
    <m/>
    <n v="1"/>
    <m/>
    <m/>
    <x v="1"/>
    <s v="20NC953785"/>
    <x v="1"/>
    <n v="1.2"/>
    <n v="2"/>
    <n v="2016"/>
    <n v="27"/>
    <s v="GW"/>
    <n v="47.944699999999997"/>
    <s v="M"/>
    <n v="53"/>
    <s v="Large Only"/>
    <s v=""/>
    <s v="ch2020-0015"/>
    <n v="35"/>
    <s v=""/>
    <s v=""/>
    <s v=""/>
    <s v=""/>
    <s v=""/>
    <s v="M"/>
    <s v=""/>
    <s v=""/>
    <s v="KITEEN_RIVER"/>
    <n v="0.8290282000000001"/>
    <m/>
    <m/>
    <m/>
    <m/>
    <m/>
    <m/>
    <m/>
    <m/>
  </r>
  <r>
    <d v="2020-06-29T00:00:00"/>
    <n v="6465"/>
    <n v="8238"/>
    <x v="1"/>
    <n v="951"/>
    <n v="27278"/>
    <s v="adipose hole"/>
    <m/>
    <s v="F"/>
    <s v="F"/>
    <s v=""/>
    <s v=""/>
    <x v="9"/>
    <n v="15.3"/>
    <n v="6.4"/>
    <n v="5.4"/>
    <n v="1.9"/>
    <x v="2"/>
    <n v="95378"/>
    <n v="6"/>
    <s v="20NC95378"/>
    <s v="X"/>
    <d v="2020-07-31T00:00:00"/>
    <m/>
    <m/>
    <m/>
    <m/>
    <m/>
    <n v="1"/>
    <m/>
    <m/>
    <x v="1"/>
    <s v="20NC953786"/>
    <x v="3"/>
    <n v="1.3"/>
    <n v="3"/>
    <n v="2015"/>
    <n v="27"/>
    <s v="GW"/>
    <n v="71.599999999999994"/>
    <s v="L"/>
    <n v="78"/>
    <s v="Yes"/>
    <s v=""/>
    <s v="ch2020-0015"/>
    <n v="36"/>
    <s v="F"/>
    <n v="0.25199999999999934"/>
    <n v="0.56266870767981192"/>
    <s v=""/>
    <s v=""/>
    <s v="F"/>
    <s v=""/>
    <s v=""/>
    <s v="DAMDOCHAX_CREEK"/>
    <n v="0.67824799999999996"/>
    <m/>
    <m/>
    <m/>
    <m/>
    <m/>
    <m/>
    <m/>
    <m/>
  </r>
  <r>
    <d v="2020-06-29T00:00:00"/>
    <n v="6465"/>
    <n v="8238"/>
    <x v="1"/>
    <n v="952"/>
    <n v="27279"/>
    <s v="adipose hole"/>
    <m/>
    <s v="M"/>
    <s v="M"/>
    <s v=""/>
    <s v=""/>
    <x v="40"/>
    <m/>
    <m/>
    <m/>
    <m/>
    <x v="1"/>
    <n v="95378"/>
    <n v="7"/>
    <s v="20NC95378"/>
    <s v="X"/>
    <d v="2020-07-31T00:00:00"/>
    <m/>
    <m/>
    <m/>
    <m/>
    <m/>
    <n v="1"/>
    <m/>
    <m/>
    <x v="1"/>
    <s v="20NC953787"/>
    <x v="1"/>
    <n v="1.2"/>
    <n v="2"/>
    <n v="2016"/>
    <n v="27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5"/>
    <n v="8238"/>
    <x v="1"/>
    <n v="953"/>
    <m/>
    <s v="caudal hole"/>
    <m/>
    <s v="M"/>
    <s v="M"/>
    <s v=""/>
    <s v=""/>
    <x v="55"/>
    <m/>
    <m/>
    <m/>
    <m/>
    <x v="3"/>
    <n v="95378"/>
    <n v="8"/>
    <s v="20NC95378"/>
    <s v="X"/>
    <d v="2020-07-31T00:00:00"/>
    <m/>
    <m/>
    <m/>
    <m/>
    <m/>
    <n v="1"/>
    <s v="Jack"/>
    <m/>
    <x v="2"/>
    <s v="20NC953788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6"/>
    <n v="8238"/>
    <x v="0"/>
    <n v="1003"/>
    <n v="27280"/>
    <s v="adipose hole"/>
    <m/>
    <s v="M"/>
    <s v="M"/>
    <s v=""/>
    <s v=""/>
    <x v="10"/>
    <m/>
    <m/>
    <m/>
    <m/>
    <x v="1"/>
    <n v="95378"/>
    <n v="9"/>
    <s v="20NC95378"/>
    <s v="X"/>
    <d v="2020-07-31T00:00:00"/>
    <m/>
    <m/>
    <m/>
    <m/>
    <m/>
    <n v="4"/>
    <m/>
    <m/>
    <x v="1"/>
    <s v="20NC953789"/>
    <x v="4"/>
    <s v="no age"/>
    <n v="0"/>
    <s v=""/>
    <n v="27"/>
    <s v="GW"/>
    <n v="66.454699999999988"/>
    <s v="M"/>
    <n v="73"/>
    <s v="Large Only"/>
    <s v=""/>
    <s v="ch2020-0015"/>
    <n v="37"/>
    <s v=""/>
    <s v=""/>
    <s v=""/>
    <s v=""/>
    <s v=""/>
    <s v="M"/>
    <s v=""/>
    <s v=""/>
    <s v="KWINAGEESE_RIVER"/>
    <n v="0.66845929999999998"/>
    <m/>
    <m/>
    <m/>
    <m/>
    <m/>
    <m/>
    <m/>
    <m/>
  </r>
  <r>
    <d v="2020-06-29T00:00:00"/>
    <n v="6466"/>
    <n v="8238"/>
    <x v="0"/>
    <n v="1007"/>
    <n v="27281"/>
    <s v="adipose hole"/>
    <m/>
    <s v="M"/>
    <s v="M"/>
    <s v=""/>
    <s v=""/>
    <x v="19"/>
    <m/>
    <m/>
    <m/>
    <m/>
    <x v="1"/>
    <n v="95378"/>
    <n v="10"/>
    <s v="20NC95378"/>
    <s v="X"/>
    <d v="2020-07-31T00:00:00"/>
    <s v="SCL"/>
    <m/>
    <m/>
    <m/>
    <m/>
    <n v="1"/>
    <m/>
    <m/>
    <x v="1"/>
    <s v="20NC9537810"/>
    <x v="1"/>
    <n v="1.2"/>
    <n v="2"/>
    <n v="2016"/>
    <n v="27"/>
    <s v="GW"/>
    <n v="56.2742"/>
    <s v="M"/>
    <n v="62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6"/>
    <n v="8238"/>
    <x v="0"/>
    <n v="1007"/>
    <n v="27282"/>
    <s v="adipose hole"/>
    <m/>
    <s v="M"/>
    <s v="M"/>
    <s v=""/>
    <s v=""/>
    <x v="43"/>
    <m/>
    <m/>
    <m/>
    <m/>
    <x v="1"/>
    <n v="95379"/>
    <n v="1"/>
    <s v="20NC95379"/>
    <s v="X"/>
    <d v="2020-07-31T00:00:00"/>
    <m/>
    <m/>
    <m/>
    <m/>
    <m/>
    <n v="1"/>
    <m/>
    <m/>
    <x v="1"/>
    <s v="20NC953791"/>
    <x v="1"/>
    <n v="1.2"/>
    <n v="2"/>
    <n v="2016"/>
    <n v="27"/>
    <s v="GW"/>
    <n v="58.1252"/>
    <s v="M"/>
    <n v="64"/>
    <s v="Large Only"/>
    <s v=""/>
    <s v="ch2020-0015"/>
    <n v="38"/>
    <s v=""/>
    <s v=""/>
    <s v=""/>
    <s v=""/>
    <s v=""/>
    <s v="M"/>
    <s v=""/>
    <s v=""/>
    <s v="CRANBERRY_RIVER"/>
    <n v="0.99675330000000006"/>
    <m/>
    <m/>
    <m/>
    <m/>
    <m/>
    <m/>
    <m/>
    <m/>
  </r>
  <r>
    <d v="2020-06-29T00:00:00"/>
    <n v="6467"/>
    <n v="8240"/>
    <x v="0"/>
    <n v="1619"/>
    <n v="27283"/>
    <s v="adipose hole"/>
    <m/>
    <s v="F"/>
    <s v="F"/>
    <s v=""/>
    <s v=""/>
    <x v="4"/>
    <n v="18.2"/>
    <n v="7.4"/>
    <n v="5.2"/>
    <n v="1.6"/>
    <x v="2"/>
    <n v="95379"/>
    <n v="2"/>
    <s v="20NC95379"/>
    <s v="X"/>
    <d v="2020-07-31T00:00:00"/>
    <m/>
    <m/>
    <m/>
    <m/>
    <m/>
    <n v="1"/>
    <m/>
    <m/>
    <x v="1"/>
    <s v="20NC953792"/>
    <x v="3"/>
    <n v="1.3"/>
    <n v="3"/>
    <n v="2015"/>
    <n v="27"/>
    <s v="GW"/>
    <n v="75.599999999999994"/>
    <s v="L"/>
    <n v="83"/>
    <s v="Yes"/>
    <s v=""/>
    <s v="ch2020-0015"/>
    <n v="39"/>
    <s v="F"/>
    <n v="1.5159999999999967"/>
    <n v="0.8199487048659414"/>
    <s v=""/>
    <s v=""/>
    <s v="F"/>
    <s v=""/>
    <s v=""/>
    <s v="KITEEN_RIVER"/>
    <n v="0.99968320000000011"/>
    <m/>
    <m/>
    <m/>
    <m/>
    <m/>
    <m/>
    <m/>
    <m/>
  </r>
  <r>
    <d v="2020-06-29T00:00:00"/>
    <n v="6468"/>
    <n v="8240"/>
    <x v="1"/>
    <n v="1628"/>
    <n v="27284"/>
    <s v="adipose hole"/>
    <m/>
    <s v="F"/>
    <s v="F"/>
    <s v=""/>
    <s v=""/>
    <x v="69"/>
    <n v="17.3"/>
    <n v="6"/>
    <n v="7"/>
    <n v="2.4"/>
    <x v="2"/>
    <n v="95379"/>
    <n v="3"/>
    <s v="20NC95379"/>
    <s v="X"/>
    <d v="2020-07-31T00:00:00"/>
    <m/>
    <m/>
    <m/>
    <m/>
    <m/>
    <n v="1"/>
    <m/>
    <m/>
    <x v="1"/>
    <s v="20NC953793"/>
    <x v="3"/>
    <n v="1.3"/>
    <n v="3"/>
    <n v="2015"/>
    <n v="27"/>
    <s v="GW"/>
    <n v="78.5"/>
    <s v="L"/>
    <n v="84.5"/>
    <s v="Yes"/>
    <s v=""/>
    <s v="ch2020-0015"/>
    <s v=""/>
    <s v="F"/>
    <n v="2.0410000000000013"/>
    <n v="0.88503505514391456"/>
    <s v=""/>
    <s v=""/>
    <s v="F"/>
    <s v=""/>
    <s v=""/>
    <s v=""/>
    <s v=""/>
    <m/>
    <m/>
    <m/>
    <m/>
    <m/>
    <m/>
    <m/>
    <m/>
  </r>
  <r>
    <d v="2020-06-29T00:00:00"/>
    <n v="6468"/>
    <n v="8240"/>
    <x v="1"/>
    <n v="1630"/>
    <n v="27285"/>
    <s v="adipose hole"/>
    <m/>
    <s v="F"/>
    <s v="F"/>
    <s v=""/>
    <s v=""/>
    <x v="12"/>
    <n v="15.5"/>
    <n v="5.3"/>
    <n v="5.2"/>
    <n v="1.7"/>
    <x v="2"/>
    <n v="95379"/>
    <n v="4"/>
    <s v="20NC95379"/>
    <s v="X"/>
    <d v="2020-07-31T00:00:00"/>
    <m/>
    <m/>
    <m/>
    <m/>
    <m/>
    <n v="1"/>
    <m/>
    <m/>
    <x v="1"/>
    <s v="20NC953794"/>
    <x v="2"/>
    <s v="M3"/>
    <n v="3"/>
    <s v=""/>
    <n v="27"/>
    <s v="GW"/>
    <n v="74.2"/>
    <s v="L"/>
    <n v="79.5"/>
    <s v="Yes"/>
    <s v=""/>
    <s v="ch2020-0015"/>
    <s v=""/>
    <s v="F"/>
    <n v="2.6130000000000031"/>
    <n v="0.93169356570811745"/>
    <s v=""/>
    <s v=""/>
    <s v="F"/>
    <s v=""/>
    <s v=""/>
    <s v=""/>
    <s v=""/>
    <m/>
    <m/>
    <m/>
    <m/>
    <m/>
    <m/>
    <m/>
    <m/>
  </r>
  <r>
    <d v="2020-06-29T00:00:00"/>
    <n v="6468"/>
    <n v="8240"/>
    <x v="1"/>
    <n v="1631"/>
    <n v="27286"/>
    <s v="adipose hole"/>
    <m/>
    <s v="M"/>
    <s v="M"/>
    <s v=""/>
    <s v=""/>
    <x v="70"/>
    <m/>
    <m/>
    <m/>
    <m/>
    <x v="1"/>
    <n v="95379"/>
    <n v="5"/>
    <s v="20NC95379"/>
    <s v="X"/>
    <d v="2020-07-31T00:00:00"/>
    <m/>
    <m/>
    <m/>
    <m/>
    <m/>
    <n v="1"/>
    <m/>
    <m/>
    <x v="1"/>
    <s v="20NC953795"/>
    <x v="7"/>
    <s v="M2"/>
    <n v="2"/>
    <s v=""/>
    <n v="27"/>
    <s v="GW"/>
    <n v="57.1997"/>
    <s v="M"/>
    <n v="63"/>
    <s v="Large Only"/>
    <s v=""/>
    <s v="ch2020-0015"/>
    <n v="40"/>
    <s v=""/>
    <s v=""/>
    <s v=""/>
    <s v=""/>
    <s v=""/>
    <s v="M"/>
    <s v=""/>
    <s v=""/>
    <s v="DAMDOCHAX_CREEK"/>
    <n v="0.91258480000000008"/>
    <m/>
    <m/>
    <m/>
    <m/>
    <m/>
    <m/>
    <m/>
    <m/>
  </r>
  <r>
    <d v="2020-06-29T00:00:00"/>
    <n v="6468"/>
    <n v="8240"/>
    <x v="1"/>
    <n v="1631"/>
    <n v="27287"/>
    <s v="adipose hole"/>
    <m/>
    <s v="M"/>
    <s v="M"/>
    <s v=""/>
    <s v=""/>
    <x v="30"/>
    <m/>
    <m/>
    <m/>
    <m/>
    <x v="1"/>
    <n v="95379"/>
    <n v="6"/>
    <s v="20NC95379"/>
    <s v="X"/>
    <d v="2020-07-31T00:00:00"/>
    <m/>
    <m/>
    <m/>
    <m/>
    <m/>
    <n v="1"/>
    <m/>
    <m/>
    <x v="1"/>
    <s v="20NC953796"/>
    <x v="7"/>
    <s v="M2"/>
    <n v="2"/>
    <s v=""/>
    <n v="27"/>
    <s v="GW"/>
    <n v="63.215449999999997"/>
    <s v="M"/>
    <n v="69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8"/>
    <n v="8240"/>
    <x v="1"/>
    <n v="1634"/>
    <n v="27288"/>
    <s v="adipose hole"/>
    <m/>
    <s v="F"/>
    <s v="M"/>
    <s v=""/>
    <s v=""/>
    <x v="27"/>
    <m/>
    <m/>
    <m/>
    <m/>
    <x v="1"/>
    <n v="95379"/>
    <n v="7"/>
    <s v="20NC95379"/>
    <s v="X"/>
    <d v="2020-07-31T00:00:00"/>
    <m/>
    <m/>
    <m/>
    <m/>
    <m/>
    <n v="1"/>
    <m/>
    <m/>
    <x v="1"/>
    <s v="20NC953797"/>
    <x v="1"/>
    <n v="1.2"/>
    <n v="2"/>
    <n v="2016"/>
    <n v="27"/>
    <s v="GW"/>
    <n v="61.827199999999998"/>
    <s v="M"/>
    <n v="68"/>
    <s v="Large Only"/>
    <s v=""/>
    <s v="ch2020-0015"/>
    <n v="41"/>
    <s v=""/>
    <s v=""/>
    <s v=""/>
    <s v=""/>
    <s v=""/>
    <s v="M"/>
    <s v=""/>
    <s v=""/>
    <s v="KITEEN_RIVER"/>
    <n v="0.47384310000000002"/>
    <m/>
    <m/>
    <m/>
    <m/>
    <m/>
    <m/>
    <m/>
    <m/>
  </r>
  <r>
    <d v="2020-06-29T00:00:00"/>
    <n v="6468"/>
    <n v="8240"/>
    <x v="1"/>
    <n v="1635"/>
    <n v="27289"/>
    <s v="adipose hole"/>
    <m/>
    <s v="F"/>
    <s v="F"/>
    <s v=""/>
    <s v=""/>
    <x v="36"/>
    <n v="19.5"/>
    <n v="6.8"/>
    <n v="6"/>
    <n v="2"/>
    <x v="2"/>
    <n v="95379"/>
    <n v="8"/>
    <s v="20NC95379"/>
    <s v="X"/>
    <d v="2020-07-31T00:00:00"/>
    <m/>
    <m/>
    <m/>
    <m/>
    <m/>
    <n v="1"/>
    <m/>
    <m/>
    <x v="1"/>
    <s v="20NC953798"/>
    <x v="2"/>
    <s v="M3"/>
    <n v="3"/>
    <s v=""/>
    <n v="27"/>
    <s v="GW"/>
    <n v="74.2"/>
    <s v="L"/>
    <n v="81"/>
    <s v="Yes"/>
    <s v=""/>
    <s v="ch2020-0015"/>
    <n v="42"/>
    <s v="F"/>
    <n v="0.53599999999999848"/>
    <n v="0.63088142616630194"/>
    <s v=""/>
    <s v=""/>
    <s v="F"/>
    <s v=""/>
    <s v=""/>
    <s v="DAMDOCHAX_CREEK"/>
    <n v="0.61077740000000003"/>
    <m/>
    <m/>
    <m/>
    <m/>
    <m/>
    <m/>
    <m/>
    <m/>
  </r>
  <r>
    <d v="2020-06-29T00:00:00"/>
    <n v="6468"/>
    <n v="8240"/>
    <x v="1"/>
    <n v="1636"/>
    <n v="27290"/>
    <s v="adipose hole"/>
    <m/>
    <s v="M"/>
    <s v="M"/>
    <s v=""/>
    <s v=""/>
    <x v="63"/>
    <m/>
    <m/>
    <m/>
    <m/>
    <x v="1"/>
    <n v="95379"/>
    <n v="9"/>
    <s v="20NC95379"/>
    <s v="X"/>
    <d v="2020-07-31T00:00:00"/>
    <m/>
    <m/>
    <m/>
    <m/>
    <m/>
    <n v="1"/>
    <m/>
    <m/>
    <x v="1"/>
    <s v="20NC953799"/>
    <x v="1"/>
    <n v="1.2"/>
    <n v="2"/>
    <n v="2016"/>
    <n v="27"/>
    <s v="GW"/>
    <n v="59.976199999999999"/>
    <s v="M"/>
    <n v="66"/>
    <s v="Large Only"/>
    <s v=""/>
    <s v="ch2020-0015"/>
    <n v="43"/>
    <s v=""/>
    <s v=""/>
    <s v=""/>
    <s v=""/>
    <s v=""/>
    <s v="M"/>
    <s v=""/>
    <s v=""/>
    <s v="OWEEGEE_CREEK"/>
    <n v="0.55069860000000004"/>
    <m/>
    <m/>
    <m/>
    <m/>
    <m/>
    <m/>
    <m/>
    <m/>
  </r>
  <r>
    <d v="2020-06-29T00:00:00"/>
    <n v="6468"/>
    <n v="8240"/>
    <x v="1"/>
    <n v="1638"/>
    <n v="27291"/>
    <s v="adipose hole"/>
    <m/>
    <s v="M"/>
    <s v="M"/>
    <s v=""/>
    <s v=""/>
    <x v="23"/>
    <m/>
    <m/>
    <m/>
    <m/>
    <x v="1"/>
    <n v="95379"/>
    <n v="10"/>
    <s v="20NC95379"/>
    <s v="X"/>
    <d v="2020-07-31T00:00:00"/>
    <m/>
    <m/>
    <m/>
    <m/>
    <m/>
    <n v="1"/>
    <m/>
    <m/>
    <x v="1"/>
    <s v="20NC9537910"/>
    <x v="1"/>
    <n v="1.2"/>
    <n v="2"/>
    <n v="2016"/>
    <n v="27"/>
    <s v="GW"/>
    <n v="54.423200000000001"/>
    <s v="M"/>
    <n v="60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8"/>
    <n v="8240"/>
    <x v="1"/>
    <n v="1640"/>
    <n v="27292"/>
    <s v="adipose hole"/>
    <m/>
    <s v="F"/>
    <s v="F"/>
    <s v=""/>
    <s v=""/>
    <x v="12"/>
    <n v="15.5"/>
    <n v="6.5"/>
    <n v="5.5"/>
    <n v="1.5"/>
    <x v="2"/>
    <n v="95601"/>
    <n v="1"/>
    <s v="20NC95601"/>
    <s v="X"/>
    <d v="2020-07-31T00:00:00"/>
    <m/>
    <m/>
    <m/>
    <m/>
    <m/>
    <n v="1"/>
    <m/>
    <m/>
    <x v="1"/>
    <s v="20NC956011"/>
    <x v="3"/>
    <n v="1.3"/>
    <n v="3"/>
    <n v="2015"/>
    <n v="27"/>
    <s v="GW"/>
    <n v="73"/>
    <s v="L"/>
    <n v="79.5"/>
    <s v="Yes"/>
    <s v=""/>
    <s v="ch2020-0015"/>
    <s v=""/>
    <s v="F"/>
    <n v="1.0450000000000026"/>
    <n v="0.73981360666968832"/>
    <s v=""/>
    <s v=""/>
    <s v="F"/>
    <s v=""/>
    <s v=""/>
    <s v=""/>
    <s v=""/>
    <m/>
    <m/>
    <m/>
    <m/>
    <m/>
    <m/>
    <m/>
    <m/>
  </r>
  <r>
    <d v="2020-06-29T00:00:00"/>
    <n v="6468"/>
    <n v="8240"/>
    <x v="1"/>
    <n v="1643"/>
    <n v="27293"/>
    <s v="adipose hole"/>
    <m/>
    <s v="F"/>
    <s v="M"/>
    <s v=""/>
    <s v=""/>
    <x v="46"/>
    <m/>
    <m/>
    <m/>
    <m/>
    <x v="1"/>
    <n v="95601"/>
    <n v="2"/>
    <s v="20NC95601"/>
    <s v="X"/>
    <d v="2020-07-31T00:00:00"/>
    <m/>
    <m/>
    <m/>
    <m/>
    <m/>
    <n v="1"/>
    <m/>
    <m/>
    <x v="1"/>
    <s v="20NC956012"/>
    <x v="1"/>
    <n v="1.2"/>
    <n v="2"/>
    <n v="2016"/>
    <n v="27"/>
    <s v="GW"/>
    <n v="65.529199999999989"/>
    <s v="M"/>
    <n v="72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8"/>
    <n v="8240"/>
    <x v="1"/>
    <n v="1644"/>
    <n v="27294"/>
    <s v="adipose hole"/>
    <m/>
    <s v="M"/>
    <s v="M"/>
    <s v=""/>
    <s v=""/>
    <x v="70"/>
    <m/>
    <m/>
    <m/>
    <m/>
    <x v="1"/>
    <n v="95601"/>
    <n v="3"/>
    <s v="20NC95601"/>
    <s v="X"/>
    <d v="2020-07-31T00:00:00"/>
    <m/>
    <m/>
    <m/>
    <m/>
    <m/>
    <n v="2"/>
    <m/>
    <m/>
    <x v="1"/>
    <s v="20NC956013"/>
    <x v="1"/>
    <n v="1.2"/>
    <n v="2"/>
    <n v="2016"/>
    <n v="27"/>
    <s v="GW"/>
    <n v="57.1997"/>
    <s v="M"/>
    <n v="63"/>
    <s v="Large Only"/>
    <s v=""/>
    <s v="ch2020-0015"/>
    <n v="44"/>
    <s v=""/>
    <s v=""/>
    <s v=""/>
    <s v=""/>
    <s v=""/>
    <s v="M"/>
    <s v=""/>
    <s v=""/>
    <s v="DAMDOCHAX_CREEK"/>
    <n v="0.90738209999999997"/>
    <m/>
    <m/>
    <m/>
    <m/>
    <m/>
    <m/>
    <m/>
    <m/>
  </r>
  <r>
    <d v="2020-06-29T00:00:00"/>
    <n v="6468"/>
    <n v="8240"/>
    <x v="1"/>
    <n v="1646"/>
    <n v="27295"/>
    <s v="adipose hole"/>
    <m/>
    <s v="F"/>
    <s v="F"/>
    <s v=""/>
    <s v=""/>
    <x v="24"/>
    <n v="20"/>
    <n v="8"/>
    <n v="7.5"/>
    <n v="2.7"/>
    <x v="2"/>
    <n v="95601"/>
    <n v="4"/>
    <s v="20NC95601"/>
    <s v="X"/>
    <d v="2020-07-31T00:00:00"/>
    <m/>
    <m/>
    <m/>
    <m/>
    <m/>
    <n v="1"/>
    <m/>
    <m/>
    <x v="1"/>
    <s v="20NC956014"/>
    <x v="3"/>
    <n v="1.3"/>
    <n v="3"/>
    <n v="2015"/>
    <n v="27"/>
    <s v="GW"/>
    <n v="80"/>
    <s v="L"/>
    <n v="88"/>
    <s v="Yes"/>
    <s v=""/>
    <s v="ch2020-0015"/>
    <s v=""/>
    <s v="F"/>
    <n v="0.38799999999999635"/>
    <n v="0.59580114744344737"/>
    <s v=""/>
    <s v=""/>
    <s v="F"/>
    <s v=""/>
    <s v=""/>
    <s v=""/>
    <s v=""/>
    <m/>
    <m/>
    <m/>
    <m/>
    <m/>
    <m/>
    <m/>
    <m/>
  </r>
  <r>
    <d v="2020-06-29T00:00:00"/>
    <n v="6468"/>
    <n v="8240"/>
    <x v="1"/>
    <n v="1648"/>
    <n v="27296"/>
    <s v="adipose hole"/>
    <m/>
    <s v="F"/>
    <s v="F"/>
    <s v=""/>
    <s v=""/>
    <x v="5"/>
    <n v="19"/>
    <n v="7.5"/>
    <n v="7"/>
    <n v="2.2999999999999998"/>
    <x v="2"/>
    <n v="95601"/>
    <n v="5"/>
    <s v="20NC95601"/>
    <s v="X"/>
    <d v="2020-07-31T00:00:00"/>
    <m/>
    <m/>
    <m/>
    <m/>
    <m/>
    <n v="2"/>
    <m/>
    <m/>
    <x v="1"/>
    <s v="20NC956015"/>
    <x v="3"/>
    <n v="1.3"/>
    <n v="3"/>
    <n v="2015"/>
    <n v="27"/>
    <s v="GW"/>
    <n v="76.5"/>
    <s v="L"/>
    <n v="84"/>
    <s v="Yes"/>
    <s v=""/>
    <s v="ch2020-0015"/>
    <s v=""/>
    <s v="M"/>
    <n v="-8.0000000000017835E-3"/>
    <n v="0.49800001066659794"/>
    <s v=""/>
    <s v=""/>
    <s v="M"/>
    <s v=""/>
    <s v=""/>
    <s v=""/>
    <s v=""/>
    <m/>
    <m/>
    <m/>
    <m/>
    <m/>
    <m/>
    <m/>
    <m/>
  </r>
  <r>
    <d v="2020-06-29T00:00:00"/>
    <n v="6468"/>
    <n v="8240"/>
    <x v="1"/>
    <n v="1649"/>
    <n v="27297"/>
    <s v="adipose hole"/>
    <m/>
    <s v="F"/>
    <s v="F"/>
    <s v=""/>
    <s v=""/>
    <x v="54"/>
    <n v="19.5"/>
    <n v="7"/>
    <n v="6"/>
    <n v="1.9"/>
    <x v="2"/>
    <n v="95601"/>
    <n v="6"/>
    <s v="20NC95601"/>
    <s v="X"/>
    <d v="2020-07-31T00:00:00"/>
    <m/>
    <m/>
    <m/>
    <m/>
    <m/>
    <n v="1"/>
    <m/>
    <m/>
    <x v="1"/>
    <s v="20NC956016"/>
    <x v="3"/>
    <n v="1.3"/>
    <n v="3"/>
    <n v="2015"/>
    <n v="27"/>
    <s v="GW"/>
    <n v="80"/>
    <s v="L"/>
    <n v="87"/>
    <s v="Yes"/>
    <s v=""/>
    <s v="ch2020-0015"/>
    <n v="45"/>
    <s v="F"/>
    <n v="2.9459999999999966"/>
    <n v="0.95007409642481921"/>
    <s v=""/>
    <s v=""/>
    <s v="F"/>
    <s v=""/>
    <s v=""/>
    <s v="CRANBERRY_RIVER"/>
    <n v="0.61982809999999999"/>
    <m/>
    <m/>
    <m/>
    <m/>
    <m/>
    <m/>
    <m/>
    <m/>
  </r>
  <r>
    <d v="2020-06-29T00:00:00"/>
    <n v="6468"/>
    <n v="8240"/>
    <x v="1"/>
    <n v="1650"/>
    <n v="27298"/>
    <s v="adipose hole"/>
    <m/>
    <s v="F"/>
    <s v="F"/>
    <s v=""/>
    <s v=""/>
    <x v="11"/>
    <n v="15.5"/>
    <n v="6"/>
    <n v="6"/>
    <n v="2"/>
    <x v="2"/>
    <n v="95601"/>
    <n v="7"/>
    <s v="20NC95601"/>
    <s v="X"/>
    <d v="2020-07-31T00:00:00"/>
    <m/>
    <m/>
    <m/>
    <m/>
    <m/>
    <n v="1"/>
    <m/>
    <m/>
    <x v="1"/>
    <s v="20NC956017"/>
    <x v="3"/>
    <n v="1.3"/>
    <n v="3"/>
    <n v="2015"/>
    <n v="27"/>
    <s v="GW"/>
    <n v="73"/>
    <s v="L"/>
    <n v="79"/>
    <s v="Yes"/>
    <s v=""/>
    <s v="ch2020-0015"/>
    <s v=""/>
    <s v="F"/>
    <n v="0.7"/>
    <n v="0.66818777216816616"/>
    <s v=""/>
    <s v=""/>
    <s v="F"/>
    <s v=""/>
    <s v=""/>
    <s v=""/>
    <s v=""/>
    <m/>
    <m/>
    <m/>
    <m/>
    <m/>
    <m/>
    <m/>
    <m/>
  </r>
  <r>
    <d v="2020-06-29T00:00:00"/>
    <n v="6468"/>
    <n v="8240"/>
    <x v="1"/>
    <n v="1654"/>
    <n v="27299"/>
    <s v="adipose hole"/>
    <m/>
    <s v="F"/>
    <s v="F"/>
    <s v=""/>
    <s v=""/>
    <x v="5"/>
    <n v="18.5"/>
    <n v="7"/>
    <n v="7.5"/>
    <n v="2"/>
    <x v="2"/>
    <n v="95601"/>
    <n v="8"/>
    <s v="20NC95601"/>
    <s v="X"/>
    <d v="2020-07-31T00:00:00"/>
    <m/>
    <m/>
    <m/>
    <m/>
    <m/>
    <n v="1"/>
    <m/>
    <m/>
    <x v="1"/>
    <s v="20NC956018"/>
    <x v="2"/>
    <s v="M3"/>
    <n v="3"/>
    <s v=""/>
    <n v="27"/>
    <s v="GW"/>
    <n v="77"/>
    <s v="L"/>
    <n v="84"/>
    <s v="Yes"/>
    <s v=""/>
    <s v="ch2020-0015"/>
    <s v=""/>
    <s v="F"/>
    <n v="0.54999999999999694"/>
    <n v="0.63413559101079997"/>
    <s v=""/>
    <s v=""/>
    <s v="F"/>
    <s v=""/>
    <s v=""/>
    <s v=""/>
    <s v=""/>
    <m/>
    <m/>
    <m/>
    <m/>
    <m/>
    <m/>
    <m/>
    <m/>
  </r>
  <r>
    <d v="2020-06-29T00:00:00"/>
    <n v="6468"/>
    <n v="8240"/>
    <x v="1"/>
    <n v="1656"/>
    <n v="27300"/>
    <s v="adipose hole"/>
    <m/>
    <s v="M"/>
    <s v="M"/>
    <s v=""/>
    <s v=""/>
    <x v="40"/>
    <m/>
    <m/>
    <m/>
    <m/>
    <x v="1"/>
    <n v="95601"/>
    <n v="9"/>
    <s v="20NC95601"/>
    <s v="X"/>
    <d v="2020-07-31T00:00:00"/>
    <m/>
    <m/>
    <m/>
    <m/>
    <m/>
    <n v="1"/>
    <m/>
    <m/>
    <x v="1"/>
    <s v="20NC956019"/>
    <x v="1"/>
    <n v="1.2"/>
    <n v="2"/>
    <n v="2016"/>
    <n v="27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8"/>
    <n v="8240"/>
    <x v="1"/>
    <n v="1658"/>
    <n v="27301"/>
    <s v="adipose hole"/>
    <m/>
    <s v="F"/>
    <s v="M"/>
    <s v=""/>
    <s v=""/>
    <x v="20"/>
    <m/>
    <m/>
    <m/>
    <m/>
    <x v="1"/>
    <n v="95601"/>
    <n v="10"/>
    <s v="20NC95601"/>
    <s v="X"/>
    <d v="2020-07-31T00:00:00"/>
    <m/>
    <m/>
    <m/>
    <m/>
    <m/>
    <n v="1"/>
    <m/>
    <m/>
    <x v="1"/>
    <s v="20NC9560110"/>
    <x v="7"/>
    <s v="M2"/>
    <n v="2"/>
    <s v=""/>
    <n v="27"/>
    <s v="GW"/>
    <n v="67.380199999999988"/>
    <s v="M"/>
    <n v="74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8"/>
    <n v="8240"/>
    <x v="1"/>
    <n v="1659"/>
    <n v="27302"/>
    <s v="adipose hole"/>
    <m/>
    <s v="M"/>
    <s v="M"/>
    <s v=""/>
    <s v=""/>
    <x v="52"/>
    <m/>
    <m/>
    <m/>
    <m/>
    <x v="1"/>
    <n v="95602"/>
    <n v="1"/>
    <s v="20NC95602"/>
    <s v="X"/>
    <d v="2020-07-31T00:00:00"/>
    <m/>
    <m/>
    <m/>
    <m/>
    <m/>
    <n v="1"/>
    <m/>
    <m/>
    <x v="1"/>
    <s v="20NC956021"/>
    <x v="7"/>
    <s v="M2"/>
    <n v="2"/>
    <s v=""/>
    <n v="27"/>
    <s v="GW"/>
    <n v="60.901699999999998"/>
    <s v="M"/>
    <n v="67"/>
    <s v="Large Only"/>
    <s v=""/>
    <s v="ch2020-0015"/>
    <n v="46"/>
    <s v=""/>
    <s v=""/>
    <s v=""/>
    <s v=""/>
    <s v=""/>
    <s v="M"/>
    <s v=""/>
    <s v=""/>
    <s v="DAMDOCHAX_CREEK"/>
    <n v="0.95097920000000002"/>
    <m/>
    <m/>
    <m/>
    <m/>
    <m/>
    <m/>
    <m/>
    <m/>
  </r>
  <r>
    <d v="2020-06-29T00:00:00"/>
    <n v="6468"/>
    <n v="8240"/>
    <x v="1"/>
    <n v="1715"/>
    <n v="27303"/>
    <s v="adipose hole"/>
    <m/>
    <s v="F"/>
    <s v="F"/>
    <s v=""/>
    <s v=""/>
    <x v="54"/>
    <n v="18.5"/>
    <n v="7.5"/>
    <n v="6"/>
    <n v="2.5"/>
    <x v="2"/>
    <n v="95602"/>
    <n v="2"/>
    <s v="20NC95602"/>
    <s v="X"/>
    <d v="2020-07-31T00:00:00"/>
    <m/>
    <m/>
    <m/>
    <m/>
    <m/>
    <n v="1"/>
    <m/>
    <m/>
    <x v="1"/>
    <s v="20NC956022"/>
    <x v="2"/>
    <s v="M3"/>
    <n v="3"/>
    <s v=""/>
    <n v="27"/>
    <s v="GW"/>
    <n v="79.5"/>
    <s v="L"/>
    <n v="87"/>
    <s v="Yes"/>
    <s v=""/>
    <s v="ch2020-0015"/>
    <n v="47"/>
    <s v="F"/>
    <n v="1.7899999999999978"/>
    <n v="0.85692727651991896"/>
    <s v=""/>
    <s v=""/>
    <s v="F"/>
    <s v=""/>
    <s v=""/>
    <s v="KITEEN_RIVER"/>
    <n v="0.50424250000000004"/>
    <m/>
    <m/>
    <m/>
    <m/>
    <m/>
    <m/>
    <m/>
    <m/>
  </r>
  <r>
    <d v="2020-06-29T00:00:00"/>
    <n v="6468"/>
    <n v="8240"/>
    <x v="1"/>
    <n v="1716"/>
    <n v="27304"/>
    <s v="adipose hole"/>
    <m/>
    <s v="F"/>
    <s v="F"/>
    <s v=""/>
    <s v=""/>
    <x v="71"/>
    <n v="18.5"/>
    <n v="6.5"/>
    <n v="5.5"/>
    <n v="2"/>
    <x v="2"/>
    <n v="95602"/>
    <n v="3"/>
    <s v="20NC95602"/>
    <s v="X"/>
    <d v="2020-07-31T00:00:00"/>
    <m/>
    <m/>
    <m/>
    <m/>
    <m/>
    <n v="1"/>
    <m/>
    <m/>
    <x v="1"/>
    <s v="20NC956023"/>
    <x v="3"/>
    <n v="1.3"/>
    <n v="3"/>
    <n v="2015"/>
    <n v="27"/>
    <s v="GW"/>
    <n v="77"/>
    <s v="L"/>
    <n v="83.5"/>
    <s v="Yes"/>
    <s v=""/>
    <s v="ch2020-0015"/>
    <s v=""/>
    <s v="F"/>
    <n v="2.3350000000000017"/>
    <n v="0.9117345393130627"/>
    <s v=""/>
    <s v=""/>
    <s v="F"/>
    <s v=""/>
    <s v=""/>
    <s v=""/>
    <s v=""/>
    <m/>
    <m/>
    <m/>
    <m/>
    <m/>
    <m/>
    <m/>
    <m/>
  </r>
  <r>
    <d v="2020-06-29T00:00:00"/>
    <n v="6468"/>
    <n v="8240"/>
    <x v="1"/>
    <n v="1719"/>
    <n v="27305"/>
    <s v="adipose hole"/>
    <m/>
    <s v="F"/>
    <s v="M"/>
    <s v=""/>
    <s v=""/>
    <x v="72"/>
    <m/>
    <m/>
    <m/>
    <m/>
    <x v="1"/>
    <n v="95602"/>
    <n v="4"/>
    <s v="20NC95602"/>
    <s v="X"/>
    <d v="2020-07-31T00:00:00"/>
    <m/>
    <m/>
    <m/>
    <m/>
    <m/>
    <n v="1"/>
    <m/>
    <m/>
    <x v="1"/>
    <s v="20NC956024"/>
    <x v="1"/>
    <n v="1.2"/>
    <n v="2"/>
    <n v="2016"/>
    <n v="27"/>
    <s v="GW"/>
    <n v="65.066449999999989"/>
    <s v="M"/>
    <n v="71.5"/>
    <s v="Large Only"/>
    <s v=""/>
    <s v="ch2020-0015"/>
    <n v="48"/>
    <s v=""/>
    <s v=""/>
    <s v=""/>
    <s v=""/>
    <s v=""/>
    <s v="M"/>
    <s v=""/>
    <s v=""/>
    <s v="OWEEGEE_CREEK"/>
    <n v="0.39262369999999996"/>
    <m/>
    <m/>
    <m/>
    <m/>
    <m/>
    <m/>
    <m/>
    <m/>
  </r>
  <r>
    <d v="2020-06-29T00:00:00"/>
    <n v="6468"/>
    <n v="8240"/>
    <x v="1"/>
    <n v="1720"/>
    <n v="27306"/>
    <s v="adipose hole"/>
    <m/>
    <s v="F"/>
    <s v="F"/>
    <s v=""/>
    <s v=""/>
    <x v="12"/>
    <n v="18.5"/>
    <n v="7"/>
    <n v="5"/>
    <n v="2"/>
    <x v="2"/>
    <n v="95602"/>
    <n v="5"/>
    <s v="20NC95602"/>
    <s v="X"/>
    <d v="2020-07-31T00:00:00"/>
    <m/>
    <m/>
    <m/>
    <m/>
    <m/>
    <n v="1"/>
    <m/>
    <m/>
    <x v="1"/>
    <s v="20NC956025"/>
    <x v="3"/>
    <n v="1.3"/>
    <n v="3"/>
    <n v="2015"/>
    <n v="27"/>
    <s v="GW"/>
    <n v="72.5"/>
    <s v="L"/>
    <n v="79.5"/>
    <s v="Yes"/>
    <s v=""/>
    <s v="ch2020-0015"/>
    <n v="49"/>
    <s v="F"/>
    <n v="0.31500000000000195"/>
    <n v="0.57810523288430959"/>
    <s v=""/>
    <s v=""/>
    <s v="F"/>
    <s v=""/>
    <s v=""/>
    <s v="OWEEGEE_CREEK"/>
    <n v="0.85501289999999996"/>
    <m/>
    <m/>
    <m/>
    <m/>
    <m/>
    <m/>
    <m/>
    <m/>
  </r>
  <r>
    <d v="2020-06-29T00:00:00"/>
    <n v="6468"/>
    <n v="8240"/>
    <x v="1"/>
    <n v="1723"/>
    <n v="27307"/>
    <s v="adipose hole"/>
    <m/>
    <s v="F"/>
    <s v="F"/>
    <s v=""/>
    <s v=""/>
    <x v="11"/>
    <n v="17.5"/>
    <n v="5.5"/>
    <n v="4.5"/>
    <n v="1.5"/>
    <x v="2"/>
    <n v="95602"/>
    <n v="6"/>
    <s v="20NC95602"/>
    <s v="X"/>
    <d v="2020-07-31T00:00:00"/>
    <m/>
    <m/>
    <m/>
    <m/>
    <m/>
    <n v="1"/>
    <m/>
    <m/>
    <x v="1"/>
    <s v="20NC956026"/>
    <x v="3"/>
    <n v="1.3"/>
    <n v="3"/>
    <n v="2015"/>
    <n v="27"/>
    <s v="GW"/>
    <n v="73.5"/>
    <s v="L"/>
    <n v="79"/>
    <s v="Yes"/>
    <s v=""/>
    <s v="ch2020-0015"/>
    <s v=""/>
    <s v="F"/>
    <n v="2.79"/>
    <n v="0.94213304472363901"/>
    <s v=""/>
    <s v=""/>
    <s v="F"/>
    <s v=""/>
    <s v=""/>
    <s v=""/>
    <s v=""/>
    <m/>
    <m/>
    <m/>
    <m/>
    <m/>
    <m/>
    <m/>
    <m/>
  </r>
  <r>
    <d v="2020-06-29T00:00:00"/>
    <n v="6468"/>
    <n v="8241"/>
    <x v="1"/>
    <n v="1724"/>
    <n v="27308"/>
    <s v="adipose hole"/>
    <m/>
    <s v="F"/>
    <s v="F"/>
    <s v=""/>
    <s v=""/>
    <x v="59"/>
    <n v="19"/>
    <n v="7.5"/>
    <n v="5.5"/>
    <n v="2"/>
    <x v="2"/>
    <n v="95602"/>
    <n v="7"/>
    <s v="20NC95602"/>
    <s v="X"/>
    <d v="2020-07-31T00:00:00"/>
    <s v="GN"/>
    <m/>
    <s v="12"/>
    <m/>
    <m/>
    <n v="1"/>
    <m/>
    <m/>
    <x v="1"/>
    <s v="20NC956027"/>
    <x v="3"/>
    <n v="1.3"/>
    <n v="3"/>
    <n v="2015"/>
    <n v="27"/>
    <s v="GW"/>
    <n v="78.5"/>
    <s v="L"/>
    <n v="86"/>
    <s v="Yes"/>
    <s v=""/>
    <s v="ch2020-0015"/>
    <n v="50"/>
    <s v="F"/>
    <n v="2.1299999999999981"/>
    <n v="0.89378500832482433"/>
    <s v=""/>
    <s v=""/>
    <s v="F"/>
    <s v=""/>
    <s v=""/>
    <s v="KITEEN_RIVER"/>
    <n v="0.83132289999999998"/>
    <m/>
    <m/>
    <m/>
    <m/>
    <m/>
    <m/>
    <m/>
    <m/>
  </r>
  <r>
    <d v="2020-06-29T00:00:00"/>
    <n v="6468"/>
    <n v="8241"/>
    <x v="1"/>
    <n v="1726"/>
    <n v="27309"/>
    <s v="adipose hole"/>
    <m/>
    <s v="M"/>
    <s v="M"/>
    <s v=""/>
    <s v=""/>
    <x v="27"/>
    <m/>
    <m/>
    <m/>
    <m/>
    <x v="1"/>
    <n v="95602"/>
    <n v="8"/>
    <s v="20NC95602"/>
    <s v="X"/>
    <d v="2020-07-31T00:00:00"/>
    <m/>
    <m/>
    <m/>
    <m/>
    <m/>
    <n v="1"/>
    <m/>
    <m/>
    <x v="1"/>
    <s v="20NC956028"/>
    <x v="7"/>
    <s v="M2"/>
    <n v="2"/>
    <s v=""/>
    <n v="27"/>
    <s v="GW"/>
    <n v="61.827199999999998"/>
    <s v="M"/>
    <n v="68"/>
    <s v="Large Only"/>
    <s v=""/>
    <s v="ch2020-0015"/>
    <n v="51"/>
    <s v=""/>
    <s v=""/>
    <s v=""/>
    <s v=""/>
    <s v=""/>
    <s v="M"/>
    <s v=""/>
    <s v=""/>
    <s v="KWINAGEESE_RIVER"/>
    <n v="0.71187309999999993"/>
    <m/>
    <m/>
    <m/>
    <m/>
    <m/>
    <m/>
    <m/>
    <m/>
  </r>
  <r>
    <d v="2020-06-29T00:00:00"/>
    <n v="6468"/>
    <n v="8241"/>
    <x v="1"/>
    <n v="1726"/>
    <n v="27310"/>
    <s v="adipose hole"/>
    <m/>
    <s v="F"/>
    <s v="M"/>
    <s v=""/>
    <s v=""/>
    <x v="46"/>
    <m/>
    <m/>
    <m/>
    <m/>
    <x v="1"/>
    <n v="95602"/>
    <n v="9"/>
    <s v="20NC95602"/>
    <s v="X"/>
    <d v="2020-07-31T00:00:00"/>
    <m/>
    <m/>
    <m/>
    <m/>
    <m/>
    <n v="1"/>
    <m/>
    <m/>
    <x v="1"/>
    <s v="20NC956029"/>
    <x v="2"/>
    <s v="M3"/>
    <n v="3"/>
    <s v=""/>
    <n v="27"/>
    <s v="GW"/>
    <n v="65.529199999999989"/>
    <s v="M"/>
    <n v="72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6468"/>
    <n v="8241"/>
    <x v="1"/>
    <n v="1728"/>
    <n v="27311"/>
    <s v="adipose hole"/>
    <m/>
    <s v="F"/>
    <s v="F"/>
    <s v=""/>
    <s v=""/>
    <x v="4"/>
    <n v="18"/>
    <n v="6.5"/>
    <n v="5"/>
    <n v="1.5"/>
    <x v="2"/>
    <n v="95602"/>
    <n v="10"/>
    <s v="20NC95602"/>
    <s v="X"/>
    <d v="2020-07-31T00:00:00"/>
    <m/>
    <m/>
    <m/>
    <m/>
    <m/>
    <n v="1"/>
    <m/>
    <m/>
    <x v="1"/>
    <s v="20NC9560210"/>
    <x v="2"/>
    <s v="M3"/>
    <n v="3"/>
    <s v=""/>
    <n v="27"/>
    <s v="GW"/>
    <n v="76.5"/>
    <s v="L"/>
    <n v="83"/>
    <s v="Yes"/>
    <s v=""/>
    <s v="ch2020-0015"/>
    <n v="52"/>
    <s v="F"/>
    <n v="2.8899999999999979"/>
    <n v="0.94734988156469702"/>
    <s v=""/>
    <s v=""/>
    <s v="F"/>
    <s v=""/>
    <s v=""/>
    <s v="OWEEGEE_CREEK"/>
    <n v="0.45959090000000002"/>
    <m/>
    <m/>
    <m/>
    <m/>
    <m/>
    <m/>
    <m/>
    <m/>
  </r>
  <r>
    <d v="2020-06-29T00:00:00"/>
    <n v="6468"/>
    <n v="8241"/>
    <x v="1"/>
    <n v="1731"/>
    <n v="27312"/>
    <s v="adipose hole"/>
    <m/>
    <s v="F"/>
    <s v="F"/>
    <s v=""/>
    <s v=""/>
    <x v="25"/>
    <n v="17"/>
    <n v="6.5"/>
    <n v="5.5"/>
    <n v="2"/>
    <x v="2"/>
    <n v="95603"/>
    <n v="1"/>
    <s v="20NC95603"/>
    <s v="X"/>
    <d v="2020-07-31T00:00:00"/>
    <m/>
    <m/>
    <m/>
    <m/>
    <m/>
    <n v="1"/>
    <m/>
    <m/>
    <x v="1"/>
    <s v="20NC956031"/>
    <x v="2"/>
    <s v="M3"/>
    <n v="3"/>
    <s v=""/>
    <n v="27"/>
    <s v="GW"/>
    <n v="75.5"/>
    <s v="L"/>
    <n v="82"/>
    <s v="Yes"/>
    <s v=""/>
    <s v="ch2020-0015"/>
    <s v=""/>
    <s v="F"/>
    <n v="1.6899999999999984"/>
    <n v="0.84422415987625243"/>
    <s v=""/>
    <s v=""/>
    <s v="F"/>
    <s v=""/>
    <s v=""/>
    <s v=""/>
    <s v=""/>
    <m/>
    <m/>
    <m/>
    <m/>
    <m/>
    <m/>
    <m/>
    <m/>
  </r>
  <r>
    <d v="2020-06-29T00:00:00"/>
    <n v="6468"/>
    <n v="8241"/>
    <x v="1"/>
    <n v="1732"/>
    <n v="27313"/>
    <s v="adipose hole"/>
    <m/>
    <s v="M"/>
    <s v="M"/>
    <s v=""/>
    <s v=""/>
    <x v="70"/>
    <m/>
    <m/>
    <m/>
    <m/>
    <x v="1"/>
    <n v="95603"/>
    <n v="2"/>
    <s v="20NC95603"/>
    <s v="X"/>
    <d v="2020-07-31T00:00:00"/>
    <m/>
    <m/>
    <m/>
    <m/>
    <m/>
    <n v="1"/>
    <m/>
    <m/>
    <x v="1"/>
    <s v="20NC956032"/>
    <x v="7"/>
    <s v="M2"/>
    <n v="2"/>
    <s v=""/>
    <n v="27"/>
    <s v="GW"/>
    <n v="57.1997"/>
    <s v="M"/>
    <n v="6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68"/>
    <n v="8352"/>
    <x v="2"/>
    <n v="912"/>
    <n v="34259"/>
    <s v="V-clip adipose"/>
    <m/>
    <s v="F"/>
    <s v="F"/>
    <s v=""/>
    <s v=""/>
    <x v="34"/>
    <n v="15.7"/>
    <n v="5.2"/>
    <n v="5.7"/>
    <n v="1.8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9.8"/>
    <s v="L"/>
    <n v="85"/>
    <s v="Yes"/>
    <s v=""/>
    <s v="Not Aged"/>
    <s v=""/>
    <s v="F"/>
    <n v="4.6799999999999971"/>
    <n v="0.99080629463271175"/>
    <s v=""/>
    <s v=""/>
    <s v="F"/>
    <s v=""/>
    <s v=""/>
    <s v=""/>
    <s v=""/>
    <m/>
    <m/>
    <m/>
    <m/>
    <m/>
    <m/>
    <m/>
    <m/>
  </r>
  <r>
    <d v="2020-06-29T00:00:00"/>
    <n v="7068"/>
    <n v="8352"/>
    <x v="2"/>
    <n v="915"/>
    <n v="34260"/>
    <s v="V-clip adipose"/>
    <m/>
    <s v="F"/>
    <s v="F"/>
    <s v=""/>
    <s v=""/>
    <x v="73"/>
    <n v="18.100000000000001"/>
    <n v="5.9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5.1"/>
    <s v="L"/>
    <n v="91"/>
    <s v="Yes"/>
    <s v=""/>
    <s v="Not Aged"/>
    <s v=""/>
    <s v="F"/>
    <n v="5.988000000000004"/>
    <n v="0.99749760131951493"/>
    <s v=""/>
    <s v=""/>
    <s v="F"/>
    <s v=""/>
    <s v=""/>
    <s v=""/>
    <s v=""/>
    <m/>
    <m/>
    <m/>
    <m/>
    <m/>
    <m/>
    <m/>
    <m/>
  </r>
  <r>
    <d v="2020-06-29T00:00:00"/>
    <n v="7068"/>
    <n v="8352"/>
    <x v="2"/>
    <n v="916"/>
    <n v="34261"/>
    <s v="V-clip adipose"/>
    <m/>
    <s v="F"/>
    <s v="M"/>
    <s v=""/>
    <s v=""/>
    <x v="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68"/>
    <n v="8352"/>
    <x v="2"/>
    <n v="918"/>
    <n v="34262"/>
    <s v="V-clip adipose"/>
    <m/>
    <s v="F"/>
    <s v="F"/>
    <s v=""/>
    <s v=""/>
    <x v="74"/>
    <n v="19.5"/>
    <n v="7.5"/>
    <n v="3.6"/>
    <n v="2.1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8"/>
    <s v="L"/>
    <n v="85.5"/>
    <s v="Yes"/>
    <s v=""/>
    <s v="Not Aged"/>
    <s v=""/>
    <s v="F"/>
    <n v="3.1210000000000013"/>
    <n v="0.95775071097223408"/>
    <s v=""/>
    <s v=""/>
    <s v="F"/>
    <s v=""/>
    <s v=""/>
    <s v=""/>
    <s v=""/>
    <m/>
    <m/>
    <m/>
    <m/>
    <m/>
    <m/>
    <m/>
    <m/>
  </r>
  <r>
    <d v="2020-06-29T00:00:00"/>
    <n v="7068"/>
    <n v="8352"/>
    <x v="2"/>
    <n v="920"/>
    <n v="34263"/>
    <s v="V-clip adipose"/>
    <s v="X"/>
    <s v="M"/>
    <s v="M"/>
    <s v=""/>
    <s v=""/>
    <x v="75"/>
    <n v="24.2"/>
    <n v="9.8000000000000007"/>
    <n v="7"/>
    <n v="2.6"/>
    <x v="2"/>
    <m/>
    <m/>
    <s v=""/>
    <m/>
    <m/>
    <s v="HW"/>
    <m/>
    <s v="11"/>
    <m/>
    <m/>
    <n v="1"/>
    <m/>
    <m/>
    <x v="1"/>
    <s v=""/>
    <x v="4"/>
    <s v="no age"/>
    <n v="0"/>
    <s v=""/>
    <n v="27"/>
    <s v="GH"/>
    <n v="92.2"/>
    <s v="L"/>
    <n v="102"/>
    <s v="Yes"/>
    <s v=""/>
    <s v="Not Aged"/>
    <s v=""/>
    <s v="F"/>
    <n v="4.5299999999999994"/>
    <n v="0.98933430730528993"/>
    <s v=""/>
    <s v=""/>
    <s v="F"/>
    <s v=""/>
    <s v=""/>
    <s v=""/>
    <s v=""/>
    <m/>
    <m/>
    <m/>
    <m/>
    <m/>
    <m/>
    <m/>
    <m/>
  </r>
  <r>
    <d v="2020-06-29T00:00:00"/>
    <n v="7068"/>
    <n v="8352"/>
    <x v="2"/>
    <n v="923"/>
    <n v="34264"/>
    <s v="V-clip adipose"/>
    <m/>
    <s v="F"/>
    <s v="M"/>
    <s v=""/>
    <s v=""/>
    <x v="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68"/>
    <n v="8352"/>
    <x v="2"/>
    <n v="924"/>
    <n v="34265"/>
    <s v="V-clip adipose"/>
    <m/>
    <s v="F"/>
    <s v="M"/>
    <s v=""/>
    <s v=""/>
    <x v="76"/>
    <n v="17"/>
    <n v="6"/>
    <n v="4.5999999999999996"/>
    <n v="1.8"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9"/>
    <s v="L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69"/>
    <n v="8352"/>
    <x v="4"/>
    <n v="935"/>
    <n v="34266"/>
    <s v="V-clip adipose"/>
    <m/>
    <s v="F"/>
    <s v="F"/>
    <s v=""/>
    <s v=""/>
    <x v="67"/>
    <n v="21.3"/>
    <n v="8"/>
    <n v="7"/>
    <n v="2.2000000000000002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4"/>
    <s v="L"/>
    <n v="92"/>
    <s v="Yes"/>
    <s v=""/>
    <s v="Not Aged"/>
    <s v=""/>
    <s v="F"/>
    <n v="2.8780000000000019"/>
    <n v="0.9467481214162593"/>
    <s v=""/>
    <s v=""/>
    <s v="F"/>
    <s v=""/>
    <s v=""/>
    <s v=""/>
    <s v=""/>
    <m/>
    <m/>
    <m/>
    <m/>
    <m/>
    <m/>
    <m/>
    <m/>
  </r>
  <r>
    <d v="2020-06-29T00:00:00"/>
    <n v="7069"/>
    <n v="8352"/>
    <x v="4"/>
    <n v="940"/>
    <n v="34267"/>
    <s v="V-clip adipose"/>
    <m/>
    <s v="F"/>
    <s v="F"/>
    <s v=""/>
    <s v=""/>
    <x v="11"/>
    <n v="17.7"/>
    <n v="6"/>
    <n v="6"/>
    <n v="2.1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3"/>
    <s v="L"/>
    <n v="79"/>
    <s v="Yes"/>
    <s v=""/>
    <s v="Not Aged"/>
    <s v=""/>
    <s v="F"/>
    <n v="0.61399999999999988"/>
    <n v="0.64885271530439015"/>
    <s v=""/>
    <s v=""/>
    <s v="F"/>
    <s v=""/>
    <s v=""/>
    <s v=""/>
    <s v=""/>
    <m/>
    <m/>
    <m/>
    <m/>
    <m/>
    <m/>
    <m/>
    <m/>
  </r>
  <r>
    <d v="2020-06-29T00:00:00"/>
    <n v="7069"/>
    <n v="8352"/>
    <x v="4"/>
    <n v="941"/>
    <n v="34268"/>
    <s v="V-clip adipose"/>
    <m/>
    <s v="F"/>
    <s v="F"/>
    <s v=""/>
    <s v=""/>
    <x v="5"/>
    <n v="18.7"/>
    <n v="6"/>
    <n v="4.9000000000000004"/>
    <n v="1.3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8"/>
    <s v="L"/>
    <n v="84"/>
    <s v="Yes"/>
    <s v=""/>
    <s v="Not Aged"/>
    <s v=""/>
    <s v="F"/>
    <n v="4.1999999999999975"/>
    <n v="0.98522596830672693"/>
    <s v=""/>
    <s v=""/>
    <s v="F"/>
    <s v=""/>
    <s v=""/>
    <s v=""/>
    <s v=""/>
    <m/>
    <m/>
    <m/>
    <m/>
    <m/>
    <m/>
    <m/>
    <m/>
  </r>
  <r>
    <d v="2020-06-29T00:00:00"/>
    <n v="7070"/>
    <n v="8352"/>
    <x v="5"/>
    <n v="953"/>
    <n v="34269"/>
    <s v="V-clip adipose"/>
    <m/>
    <s v="F"/>
    <s v="F"/>
    <s v=""/>
    <s v=""/>
    <x v="5"/>
    <n v="18.7"/>
    <n v="7.6"/>
    <n v="6"/>
    <n v="2.1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6.400000000000006"/>
    <s v="L"/>
    <n v="84"/>
    <s v="Yes"/>
    <s v=""/>
    <s v="Not Aged"/>
    <s v=""/>
    <s v="F"/>
    <n v="0.71599999999999842"/>
    <n v="0.67172558240513869"/>
    <s v=""/>
    <s v=""/>
    <s v="F"/>
    <s v=""/>
    <s v=""/>
    <s v=""/>
    <s v=""/>
    <m/>
    <m/>
    <m/>
    <m/>
    <m/>
    <m/>
    <m/>
    <m/>
  </r>
  <r>
    <d v="2020-06-29T00:00:00"/>
    <n v="7070"/>
    <n v="8352"/>
    <x v="5"/>
    <n v="954"/>
    <n v="34270"/>
    <s v="V-clip adipose"/>
    <m/>
    <s v="F"/>
    <s v="F"/>
    <s v=""/>
    <s v=""/>
    <x v="36"/>
    <n v="18.600000000000001"/>
    <n v="7"/>
    <n v="4"/>
    <n v="1.4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4"/>
    <s v="L"/>
    <n v="81"/>
    <s v="Yes"/>
    <s v=""/>
    <s v="Not Aged"/>
    <s v=""/>
    <s v="F"/>
    <n v="2.1559999999999979"/>
    <n v="0.89622812461835477"/>
    <s v=""/>
    <s v=""/>
    <s v="F"/>
    <s v=""/>
    <s v=""/>
    <s v=""/>
    <s v=""/>
    <m/>
    <m/>
    <m/>
    <m/>
    <m/>
    <m/>
    <m/>
    <m/>
  </r>
  <r>
    <d v="2020-06-29T00:00:00"/>
    <n v="7070"/>
    <n v="8352"/>
    <x v="5"/>
    <n v="956"/>
    <n v="34271"/>
    <s v="V-clip adipose"/>
    <m/>
    <s v="F"/>
    <s v="M"/>
    <s v=""/>
    <s v=""/>
    <x v="76"/>
    <n v="19"/>
    <n v="7.4"/>
    <n v="5.7"/>
    <n v="1.8"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7.599999999999994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0"/>
    <n v="8352"/>
    <x v="5"/>
    <n v="958"/>
    <n v="34272"/>
    <s v="V-clip adipose"/>
    <m/>
    <s v="M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1"/>
    <n v="8352"/>
    <x v="2"/>
    <n v="1650"/>
    <n v="34273"/>
    <s v="V-clip adipose"/>
    <s v="X"/>
    <s v="M"/>
    <s v="M"/>
    <s v=""/>
    <s v=""/>
    <x v="77"/>
    <n v="22.4"/>
    <n v="10.199999999999999"/>
    <n v="7"/>
    <n v="2.8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4.3"/>
    <s v="L"/>
    <n v="94.5"/>
    <s v="Yes"/>
    <s v=""/>
    <s v="Not Aged"/>
    <s v=""/>
    <s v="F"/>
    <n v="0.62099999999999911"/>
    <n v="0.65044594878281192"/>
    <s v=""/>
    <s v=""/>
    <s v="F"/>
    <s v=""/>
    <s v=""/>
    <s v=""/>
    <s v=""/>
    <m/>
    <m/>
    <m/>
    <m/>
    <m/>
    <m/>
    <m/>
    <m/>
  </r>
  <r>
    <d v="2020-06-29T00:00:00"/>
    <n v="7071"/>
    <n v="8352"/>
    <x v="2"/>
    <n v="1652"/>
    <n v="34274"/>
    <s v="V-clip adipose"/>
    <m/>
    <s v="F"/>
    <s v="F"/>
    <s v=""/>
    <s v=""/>
    <x v="78"/>
    <n v="17.8"/>
    <n v="7.3"/>
    <n v="5.3"/>
    <n v="1.8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0.3"/>
    <s v="L"/>
    <n v="77.599999999999994"/>
    <s v="Yes"/>
    <s v=""/>
    <s v="Not Aged"/>
    <s v=""/>
    <s v="M"/>
    <n v="-0.9180000000000037"/>
    <n v="0.28536558328926243"/>
    <s v=""/>
    <s v=""/>
    <s v="M"/>
    <s v=""/>
    <s v=""/>
    <s v=""/>
    <s v=""/>
    <m/>
    <m/>
    <m/>
    <m/>
    <m/>
    <m/>
    <m/>
    <m/>
  </r>
  <r>
    <d v="2020-06-29T00:00:00"/>
    <n v="7071"/>
    <n v="8352"/>
    <x v="2"/>
    <n v="1655"/>
    <n v="34275"/>
    <s v="V-clip adipose"/>
    <m/>
    <s v="F"/>
    <s v="M"/>
    <s v=""/>
    <s v=""/>
    <x v="3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1"/>
    <n v="8352"/>
    <x v="2"/>
    <n v="1656"/>
    <n v="34276"/>
    <s v="V-clip adipose"/>
    <m/>
    <s v="M"/>
    <s v="M"/>
    <s v=""/>
    <s v=""/>
    <x v="7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53.867899999999999"/>
    <s v="M"/>
    <n v="59.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1"/>
    <n v="8352"/>
    <x v="2"/>
    <n v="1657"/>
    <n v="34277"/>
    <s v="V-clip adipose"/>
    <s v="X"/>
    <s v="M"/>
    <s v="M"/>
    <s v=""/>
    <s v=""/>
    <x v="80"/>
    <n v="21"/>
    <n v="9"/>
    <n v="5.5"/>
    <n v="1.9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5.900000000000006"/>
    <s v="L"/>
    <n v="84.9"/>
    <s v="Yes"/>
    <s v=""/>
    <s v="Not Aged"/>
    <s v=""/>
    <s v="M"/>
    <n v="-0.17699999999999383"/>
    <n v="0.45586516490083556"/>
    <s v=""/>
    <s v=""/>
    <s v="M"/>
    <s v=""/>
    <s v=""/>
    <s v=""/>
    <s v=""/>
    <m/>
    <m/>
    <m/>
    <m/>
    <m/>
    <m/>
    <m/>
    <m/>
  </r>
  <r>
    <d v="2020-06-29T00:00:00"/>
    <n v="7071"/>
    <n v="8352"/>
    <x v="2"/>
    <n v="1658"/>
    <n v="34278"/>
    <s v="V-clip adipose"/>
    <m/>
    <s v="F"/>
    <s v="M"/>
    <s v=""/>
    <s v=""/>
    <x v="8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59.235800000000005"/>
    <s v="M"/>
    <n v="65.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2"/>
    <n v="8352"/>
    <x v="4"/>
    <n v="1706"/>
    <n v="34279"/>
    <s v="V-clip adipose"/>
    <m/>
    <s v="F"/>
    <s v="M"/>
    <s v=""/>
    <s v=""/>
    <x v="8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58.865599999999993"/>
    <s v="M"/>
    <n v="64.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2"/>
    <n v="8352"/>
    <x v="4"/>
    <n v="1708"/>
    <n v="34280"/>
    <s v="V-clip adipose"/>
    <m/>
    <s v="M"/>
    <s v="M"/>
    <s v=""/>
    <s v=""/>
    <x v="8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2.937800000000003"/>
    <s v="M"/>
    <n v="69.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2"/>
    <n v="8352"/>
    <x v="4"/>
    <n v="1709"/>
    <n v="34281"/>
    <s v="V-clip adipose"/>
    <s v="X"/>
    <s v="M"/>
    <s v="M"/>
    <s v=""/>
    <s v=""/>
    <x v="8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7.93549999999999"/>
    <s v="M"/>
    <n v="74.59999999999999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2"/>
    <n v="8352"/>
    <x v="4"/>
    <n v="1712"/>
    <n v="34282"/>
    <s v="V-clip adipose"/>
    <m/>
    <s v="F"/>
    <s v="F"/>
    <s v=""/>
    <s v=""/>
    <x v="85"/>
    <n v="20"/>
    <n v="8.4"/>
    <n v="5.9"/>
    <n v="1.9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6.199999999999989"/>
    <s v="L"/>
    <n v="84.6"/>
    <s v="Yes"/>
    <s v=""/>
    <s v="Not Aged"/>
    <s v=""/>
    <s v="F"/>
    <n v="0.18999999999999995"/>
    <n v="0.54735761814308925"/>
    <s v=""/>
    <s v=""/>
    <s v="F"/>
    <s v=""/>
    <s v=""/>
    <s v=""/>
    <s v=""/>
    <m/>
    <m/>
    <m/>
    <m/>
    <m/>
    <m/>
    <m/>
    <m/>
  </r>
  <r>
    <d v="2020-06-29T00:00:00"/>
    <n v="7072"/>
    <n v="8352"/>
    <x v="4"/>
    <n v="1713"/>
    <n v="34283"/>
    <s v="V-clip adipose"/>
    <m/>
    <s v="F"/>
    <s v="M"/>
    <s v=""/>
    <s v=""/>
    <x v="8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0.161300000000004"/>
    <s v="M"/>
    <n v="66.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2"/>
    <n v="8353"/>
    <x v="4"/>
    <n v="1715"/>
    <n v="34284"/>
    <s v="V-clip adipose"/>
    <s v="X"/>
    <s v="M"/>
    <s v="M"/>
    <s v=""/>
    <s v=""/>
    <x v="87"/>
    <n v="24.6"/>
    <n v="11"/>
    <n v="6.7"/>
    <n v="2.1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5.5"/>
    <s v="L"/>
    <n v="96.5"/>
    <s v="Yes"/>
    <s v=""/>
    <s v="Not Aged"/>
    <s v=""/>
    <s v="F"/>
    <n v="1.2629999999999981"/>
    <n v="0.77954210875311336"/>
    <s v=""/>
    <s v=""/>
    <s v="F"/>
    <s v=""/>
    <s v=""/>
    <s v=""/>
    <s v=""/>
    <m/>
    <m/>
    <m/>
    <m/>
    <m/>
    <m/>
    <m/>
    <m/>
  </r>
  <r>
    <d v="2020-06-29T00:00:00"/>
    <n v="7073"/>
    <n v="8353"/>
    <x v="5"/>
    <n v="1728"/>
    <n v="34285"/>
    <s v="V-clip adipose"/>
    <m/>
    <s v="F"/>
    <s v="M"/>
    <s v=""/>
    <s v=""/>
    <x v="8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1.271900000000002"/>
    <s v="M"/>
    <n v="67.40000000000000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3"/>
    <n v="8353"/>
    <x v="5"/>
    <n v="1730"/>
    <n v="34286"/>
    <s v="V-clip adipose"/>
    <m/>
    <s v="F"/>
    <s v="M"/>
    <s v=""/>
    <s v=""/>
    <x v="8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2.197400000000002"/>
    <s v="M"/>
    <n v="68.40000000000000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3"/>
    <n v="8353"/>
    <x v="5"/>
    <n v="1733"/>
    <n v="34287"/>
    <s v="V-clip adipose"/>
    <m/>
    <s v="F"/>
    <s v="M"/>
    <s v=""/>
    <s v=""/>
    <x v="9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29T00:00:00"/>
    <n v="7073"/>
    <n v="8353"/>
    <x v="5"/>
    <n v="1735"/>
    <n v="34288"/>
    <s v="V-clip adipose"/>
    <m/>
    <s v="M"/>
    <s v="M"/>
    <s v=""/>
    <s v=""/>
    <x v="91"/>
    <m/>
    <m/>
    <m/>
    <m/>
    <x v="1"/>
    <m/>
    <m/>
    <s v=""/>
    <m/>
    <m/>
    <m/>
    <m/>
    <m/>
    <m/>
    <m/>
    <m/>
    <m/>
    <s v="Release code was not recorded by GH data person (SH). 29 June/20-NP"/>
    <x v="1"/>
    <s v=""/>
    <x v="4"/>
    <s v="no age"/>
    <n v="0"/>
    <s v=""/>
    <n v="27"/>
    <s v="GH"/>
    <n v="58.032649999999997"/>
    <s v="M"/>
    <n v="63.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69"/>
    <n v="8242"/>
    <x v="1"/>
    <n v="855"/>
    <n v="27314"/>
    <s v="adipose hole"/>
    <m/>
    <s v="F"/>
    <s v="F"/>
    <s v=""/>
    <s v=""/>
    <x v="32"/>
    <n v="19.2"/>
    <n v="7.4"/>
    <n v="5.5"/>
    <n v="1.7"/>
    <x v="2"/>
    <n v="95603"/>
    <n v="3"/>
    <s v="20NC95603"/>
    <s v="X"/>
    <d v="2020-07-31T00:00:00"/>
    <m/>
    <m/>
    <m/>
    <m/>
    <m/>
    <n v="1"/>
    <m/>
    <m/>
    <x v="1"/>
    <s v="20NC956033"/>
    <x v="3"/>
    <n v="1.3"/>
    <n v="3"/>
    <n v="2015"/>
    <n v="27"/>
    <s v="GW"/>
    <n v="75.099999999999994"/>
    <s v="L"/>
    <n v="82.5"/>
    <s v="Yes"/>
    <s v=""/>
    <s v="ch2020-0015"/>
    <n v="53"/>
    <s v="F"/>
    <n v="1.0110000000000008"/>
    <n v="0.73321580524081098"/>
    <s v=""/>
    <s v=""/>
    <s v="F"/>
    <s v=""/>
    <s v=""/>
    <s v="KITEEN_RIVER"/>
    <n v="0.98719040000000002"/>
    <m/>
    <m/>
    <m/>
    <m/>
    <m/>
    <m/>
    <m/>
    <m/>
  </r>
  <r>
    <d v="2020-06-30T00:00:00"/>
    <n v="6469"/>
    <n v="8242"/>
    <x v="1"/>
    <n v="857"/>
    <n v="27315"/>
    <s v="adipose hole"/>
    <m/>
    <s v="F"/>
    <s v="F"/>
    <s v=""/>
    <s v=""/>
    <x v="92"/>
    <n v="18.5"/>
    <n v="7"/>
    <n v="6.9"/>
    <n v="1.8"/>
    <x v="2"/>
    <n v="95603"/>
    <n v="4"/>
    <s v="20NC95603"/>
    <s v="X"/>
    <d v="2020-07-31T00:00:00"/>
    <m/>
    <m/>
    <m/>
    <m/>
    <m/>
    <n v="1"/>
    <m/>
    <m/>
    <x v="1"/>
    <s v="20NC956034"/>
    <x v="2"/>
    <s v="M3"/>
    <n v="3"/>
    <s v=""/>
    <n v="27"/>
    <s v="GW"/>
    <n v="80.5"/>
    <s v="L"/>
    <n v="87.5"/>
    <s v="Yes"/>
    <s v=""/>
    <s v="ch2020-0015"/>
    <s v=""/>
    <s v="F"/>
    <n v="2.6349999999999998"/>
    <n v="0.93308043297193133"/>
    <s v=""/>
    <s v=""/>
    <s v="F"/>
    <s v=""/>
    <s v=""/>
    <s v=""/>
    <s v=""/>
    <m/>
    <m/>
    <m/>
    <m/>
    <m/>
    <m/>
    <m/>
    <m/>
  </r>
  <r>
    <d v="2020-06-30T00:00:00"/>
    <n v="6469"/>
    <n v="8242"/>
    <x v="1"/>
    <n v="906"/>
    <m/>
    <s v="caudal hole"/>
    <m/>
    <s v="M"/>
    <s v="M"/>
    <s v=""/>
    <s v=""/>
    <x v="56"/>
    <m/>
    <m/>
    <m/>
    <m/>
    <x v="3"/>
    <n v="95603"/>
    <n v="5"/>
    <s v="20NC95603"/>
    <s v="X"/>
    <d v="2020-07-31T00:00:00"/>
    <m/>
    <m/>
    <m/>
    <m/>
    <m/>
    <n v="1"/>
    <s v="Jack"/>
    <m/>
    <x v="2"/>
    <s v="20NC956035"/>
    <x v="9"/>
    <s v="M1"/>
    <n v="1"/>
    <s v="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69"/>
    <n v="8242"/>
    <x v="1"/>
    <n v="916"/>
    <n v="27316"/>
    <s v="adipose hole"/>
    <m/>
    <s v="M"/>
    <s v="M"/>
    <s v=""/>
    <s v=""/>
    <x v="93"/>
    <m/>
    <m/>
    <m/>
    <m/>
    <x v="1"/>
    <n v="95603"/>
    <n v="6"/>
    <s v="20NC95603"/>
    <s v="X"/>
    <d v="2020-07-31T00:00:00"/>
    <m/>
    <m/>
    <m/>
    <m/>
    <m/>
    <n v="1"/>
    <m/>
    <m/>
    <x v="1"/>
    <s v="20NC956036"/>
    <x v="7"/>
    <s v="M2"/>
    <n v="2"/>
    <s v=""/>
    <n v="27"/>
    <s v="GW"/>
    <n v="50.258449999999996"/>
    <s v="M"/>
    <n v="55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69"/>
    <n v="8242"/>
    <x v="1"/>
    <n v="918"/>
    <n v="27317"/>
    <s v="adipose hole"/>
    <m/>
    <s v="F"/>
    <s v="F"/>
    <s v=""/>
    <s v=""/>
    <x v="54"/>
    <n v="18.5"/>
    <n v="6.9"/>
    <n v="6.2"/>
    <n v="1.9"/>
    <x v="2"/>
    <n v="95603"/>
    <n v="7"/>
    <s v="20NC95603"/>
    <s v="X"/>
    <d v="2020-07-31T00:00:00"/>
    <m/>
    <m/>
    <m/>
    <m/>
    <m/>
    <n v="1"/>
    <m/>
    <m/>
    <x v="1"/>
    <s v="20NC956037"/>
    <x v="2"/>
    <s v="M3"/>
    <n v="3"/>
    <s v=""/>
    <n v="27"/>
    <s v="GW"/>
    <n v="80.099999999999994"/>
    <s v="L"/>
    <n v="87"/>
    <s v="Yes"/>
    <s v=""/>
    <s v="ch2020-0015"/>
    <n v="54"/>
    <s v="F"/>
    <n v="2.9379999999999966"/>
    <n v="0.94969326075997962"/>
    <s v=""/>
    <s v=""/>
    <s v="F"/>
    <s v=""/>
    <s v=""/>
    <s v="KITEEN_RIVER"/>
    <n v="0.89832840000000003"/>
    <m/>
    <m/>
    <m/>
    <m/>
    <m/>
    <m/>
    <m/>
    <m/>
  </r>
  <r>
    <d v="2020-06-30T00:00:00"/>
    <n v="6469"/>
    <n v="8242"/>
    <x v="1"/>
    <n v="921"/>
    <n v="27318"/>
    <s v="adipose hole"/>
    <m/>
    <s v="F"/>
    <s v="F"/>
    <s v=""/>
    <s v=""/>
    <x v="24"/>
    <n v="19"/>
    <n v="7.2"/>
    <n v="5.9"/>
    <n v="1.5"/>
    <x v="2"/>
    <n v="95603"/>
    <n v="8"/>
    <s v="20NC95603"/>
    <s v="X"/>
    <d v="2020-07-31T00:00:00"/>
    <m/>
    <m/>
    <m/>
    <m/>
    <m/>
    <n v="1"/>
    <m/>
    <m/>
    <x v="1"/>
    <s v="20NC956038"/>
    <x v="3"/>
    <n v="1.3"/>
    <n v="3"/>
    <n v="2015"/>
    <n v="27"/>
    <s v="GW"/>
    <n v="80.8"/>
    <s v="L"/>
    <n v="88"/>
    <s v="Yes"/>
    <s v=""/>
    <s v="ch2020-0015"/>
    <s v=""/>
    <s v="F"/>
    <n v="3.5319999999999956"/>
    <n v="0.97158468019726452"/>
    <s v=""/>
    <s v=""/>
    <s v="F"/>
    <s v=""/>
    <s v=""/>
    <s v=""/>
    <s v=""/>
    <m/>
    <m/>
    <m/>
    <m/>
    <m/>
    <m/>
    <m/>
    <m/>
  </r>
  <r>
    <d v="2020-06-30T00:00:00"/>
    <n v="6469"/>
    <n v="8242"/>
    <x v="1"/>
    <n v="924"/>
    <n v="27319"/>
    <s v="adipose hole"/>
    <m/>
    <s v="F"/>
    <s v="M"/>
    <s v=""/>
    <s v=""/>
    <x v="18"/>
    <m/>
    <m/>
    <m/>
    <m/>
    <x v="1"/>
    <n v="95603"/>
    <n v="9"/>
    <s v="20NC95603"/>
    <s v="X"/>
    <d v="2020-07-31T00:00:00"/>
    <m/>
    <m/>
    <m/>
    <m/>
    <m/>
    <n v="1"/>
    <m/>
    <m/>
    <x v="1"/>
    <s v="20NC956039"/>
    <x v="5"/>
    <n v="2.2000000000000002"/>
    <n v="2"/>
    <n v="2015"/>
    <n v="27"/>
    <s v="GW"/>
    <n v="64.603699999999989"/>
    <s v="M"/>
    <n v="71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69"/>
    <n v="8242"/>
    <x v="1"/>
    <n v="925"/>
    <n v="27320"/>
    <s v="adipose hole"/>
    <m/>
    <s v="M"/>
    <s v="M"/>
    <s v=""/>
    <s v=""/>
    <x v="17"/>
    <m/>
    <m/>
    <m/>
    <m/>
    <x v="1"/>
    <n v="95603"/>
    <n v="10"/>
    <s v="20NC95603"/>
    <s v="X"/>
    <d v="2020-07-31T00:00:00"/>
    <m/>
    <m/>
    <m/>
    <m/>
    <m/>
    <n v="1"/>
    <m/>
    <m/>
    <x v="1"/>
    <s v="20NC9560310"/>
    <x v="1"/>
    <n v="1.2"/>
    <n v="2"/>
    <n v="2016"/>
    <n v="27"/>
    <s v="GW"/>
    <n v="52.572200000000002"/>
    <s v="M"/>
    <n v="58"/>
    <s v="Large Only"/>
    <s v=""/>
    <s v="ch2020-0015"/>
    <n v="55"/>
    <s v=""/>
    <s v=""/>
    <s v=""/>
    <s v=""/>
    <s v=""/>
    <s v="M"/>
    <s v=""/>
    <s v=""/>
    <s v=""/>
    <s v=""/>
    <m/>
    <m/>
    <m/>
    <m/>
    <m/>
    <m/>
    <m/>
    <m/>
  </r>
  <r>
    <d v="2020-06-30T00:00:00"/>
    <n v="6469"/>
    <n v="8242"/>
    <x v="1"/>
    <n v="927"/>
    <m/>
    <s v="caudal hole"/>
    <m/>
    <s v="M"/>
    <s v="M"/>
    <s v=""/>
    <s v=""/>
    <x v="56"/>
    <m/>
    <m/>
    <m/>
    <m/>
    <x v="3"/>
    <n v="95604"/>
    <n v="1"/>
    <s v="20NC95604"/>
    <s v="X"/>
    <d v="2020-07-31T00:00:00"/>
    <m/>
    <m/>
    <m/>
    <m/>
    <m/>
    <n v="1"/>
    <s v="Jack"/>
    <m/>
    <x v="2"/>
    <s v="20NC956041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70"/>
    <n v="8242"/>
    <x v="0"/>
    <n v="941"/>
    <n v="27321"/>
    <s v="adipose hole"/>
    <m/>
    <s v="F"/>
    <s v="F"/>
    <s v=""/>
    <s v=""/>
    <x v="50"/>
    <n v="17.5"/>
    <n v="6.5"/>
    <n v="5.9"/>
    <n v="1.6"/>
    <x v="2"/>
    <n v="95604"/>
    <n v="2"/>
    <s v="20NC95604"/>
    <s v="X"/>
    <d v="2020-07-31T00:00:00"/>
    <m/>
    <m/>
    <m/>
    <m/>
    <m/>
    <n v="1"/>
    <m/>
    <m/>
    <x v="1"/>
    <s v="20NC956042"/>
    <x v="3"/>
    <n v="1.3"/>
    <n v="3"/>
    <n v="2015"/>
    <n v="27"/>
    <s v="GW"/>
    <n v="70.5"/>
    <s v="L"/>
    <n v="77"/>
    <s v="Yes"/>
    <s v=""/>
    <s v="ch2020-0015"/>
    <n v="56"/>
    <s v="M"/>
    <n v="-0.38800000000000057"/>
    <n v="0.40419885255655152"/>
    <s v=""/>
    <s v=""/>
    <s v="M"/>
    <s v=""/>
    <s v=""/>
    <s v="CRANBERRY_RIVER"/>
    <n v="0.92859769999999997"/>
    <m/>
    <m/>
    <m/>
    <m/>
    <m/>
    <m/>
    <m/>
    <m/>
  </r>
  <r>
    <d v="2020-06-30T00:00:00"/>
    <n v="6470"/>
    <n v="8242"/>
    <x v="0"/>
    <n v="944"/>
    <n v="27322"/>
    <s v="adipose hole"/>
    <m/>
    <s v="F"/>
    <s v="F"/>
    <s v=""/>
    <s v=""/>
    <x v="59"/>
    <n v="19.5"/>
    <n v="7.2"/>
    <n v="5"/>
    <n v="1.8"/>
    <x v="2"/>
    <n v="95604"/>
    <n v="3"/>
    <s v="20NC95604"/>
    <s v="X"/>
    <d v="2020-07-31T00:00:00"/>
    <m/>
    <m/>
    <m/>
    <m/>
    <m/>
    <n v="1"/>
    <m/>
    <m/>
    <x v="1"/>
    <s v="20NC956043"/>
    <x v="3"/>
    <n v="1.3"/>
    <n v="3"/>
    <n v="2015"/>
    <n v="27"/>
    <s v="GW"/>
    <n v="78.8"/>
    <s v="L"/>
    <n v="86"/>
    <s v="Yes"/>
    <s v=""/>
    <s v="ch2020-0015"/>
    <n v="57"/>
    <s v="F"/>
    <n v="3.0259999999999962"/>
    <n v="0.95373499473231715"/>
    <s v=""/>
    <s v=""/>
    <s v="F"/>
    <s v=""/>
    <s v=""/>
    <s v="KWINAGEESE_RIVER"/>
    <n v="0.45091239999999999"/>
    <m/>
    <m/>
    <m/>
    <m/>
    <m/>
    <m/>
    <m/>
    <m/>
  </r>
  <r>
    <d v="2020-06-30T00:00:00"/>
    <n v="6470"/>
    <n v="8242"/>
    <x v="0"/>
    <n v="947"/>
    <m/>
    <s v="caudal hole"/>
    <m/>
    <s v="M"/>
    <s v="M"/>
    <s v=""/>
    <s v=""/>
    <x v="56"/>
    <m/>
    <m/>
    <m/>
    <m/>
    <x v="3"/>
    <n v="95604"/>
    <n v="4"/>
    <s v="20NC95604"/>
    <s v="X"/>
    <d v="2020-07-31T00:00:00"/>
    <m/>
    <m/>
    <m/>
    <m/>
    <m/>
    <n v="1"/>
    <s v="Jack"/>
    <m/>
    <x v="2"/>
    <s v="20NC956044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70"/>
    <n v="8242"/>
    <x v="0"/>
    <n v="949"/>
    <n v="27323"/>
    <s v="adipose hole"/>
    <m/>
    <s v="M"/>
    <s v="M"/>
    <s v=""/>
    <s v=""/>
    <x v="43"/>
    <m/>
    <m/>
    <m/>
    <m/>
    <x v="1"/>
    <n v="95604"/>
    <n v="5"/>
    <s v="20NC95604"/>
    <s v="X"/>
    <d v="2020-07-31T00:00:00"/>
    <m/>
    <m/>
    <m/>
    <m/>
    <m/>
    <n v="1"/>
    <m/>
    <m/>
    <x v="1"/>
    <s v="20NC956045"/>
    <x v="1"/>
    <n v="1.2"/>
    <n v="2"/>
    <n v="2016"/>
    <n v="27"/>
    <s v="GW"/>
    <n v="58.1252"/>
    <s v="M"/>
    <n v="64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70"/>
    <n v="8242"/>
    <x v="0"/>
    <n v="955"/>
    <n v="27324"/>
    <s v="adipose hole"/>
    <m/>
    <s v="M"/>
    <s v="M"/>
    <s v=""/>
    <s v=""/>
    <x v="40"/>
    <m/>
    <m/>
    <m/>
    <m/>
    <x v="1"/>
    <n v="95604"/>
    <n v="6"/>
    <s v="20NC95604"/>
    <s v="X"/>
    <d v="2020-07-31T00:00:00"/>
    <m/>
    <m/>
    <m/>
    <m/>
    <m/>
    <n v="1"/>
    <m/>
    <m/>
    <x v="1"/>
    <s v="20NC956046"/>
    <x v="1"/>
    <n v="1.2"/>
    <n v="2"/>
    <n v="2016"/>
    <n v="27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71"/>
    <n v="8242"/>
    <x v="0"/>
    <n v="1608"/>
    <m/>
    <s v="caudal hole"/>
    <m/>
    <s v="M"/>
    <s v="M"/>
    <s v=""/>
    <s v=""/>
    <x v="94"/>
    <m/>
    <m/>
    <m/>
    <m/>
    <x v="3"/>
    <n v="95604"/>
    <n v="7"/>
    <s v="20NC95604"/>
    <s v="X"/>
    <d v="2020-07-31T00:00:00"/>
    <m/>
    <m/>
    <m/>
    <m/>
    <m/>
    <n v="1"/>
    <s v="Jack"/>
    <m/>
    <x v="2"/>
    <s v="20NC956047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71"/>
    <n v="8242"/>
    <x v="0"/>
    <n v="1615"/>
    <m/>
    <s v="caudal hole"/>
    <m/>
    <s v="M"/>
    <s v="M"/>
    <s v=""/>
    <s v=""/>
    <x v="95"/>
    <m/>
    <m/>
    <m/>
    <m/>
    <x v="3"/>
    <n v="95604"/>
    <n v="8"/>
    <s v="20NC95604"/>
    <s v="X"/>
    <d v="2020-07-31T00:00:00"/>
    <m/>
    <m/>
    <m/>
    <m/>
    <m/>
    <n v="1"/>
    <s v="Jack"/>
    <m/>
    <x v="2"/>
    <s v="20NC956048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71"/>
    <n v="8242"/>
    <x v="0"/>
    <n v="1617"/>
    <n v="27325"/>
    <s v="adipose hole"/>
    <m/>
    <s v="M"/>
    <s v="M"/>
    <s v=""/>
    <s v=""/>
    <x v="16"/>
    <m/>
    <m/>
    <m/>
    <m/>
    <x v="1"/>
    <n v="95604"/>
    <n v="9"/>
    <s v="20NC95604"/>
    <s v="X"/>
    <d v="2020-07-31T00:00:00"/>
    <m/>
    <m/>
    <m/>
    <m/>
    <m/>
    <n v="1"/>
    <m/>
    <m/>
    <x v="1"/>
    <s v="20NC956049"/>
    <x v="7"/>
    <s v="M2"/>
    <n v="2"/>
    <s v=""/>
    <n v="27"/>
    <s v="GW"/>
    <n v="62.752699999999997"/>
    <s v="M"/>
    <n v="69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6472"/>
    <n v="8242"/>
    <x v="1"/>
    <n v="1627"/>
    <n v="27326"/>
    <s v="adipose hole"/>
    <m/>
    <s v="F"/>
    <s v="F"/>
    <s v=""/>
    <s v=""/>
    <x v="25"/>
    <n v="18"/>
    <n v="6.6"/>
    <n v="5.5"/>
    <n v="2"/>
    <x v="2"/>
    <n v="95604"/>
    <n v="10"/>
    <s v="20NC95604"/>
    <s v="X"/>
    <d v="2020-07-31T00:00:00"/>
    <m/>
    <m/>
    <m/>
    <m/>
    <m/>
    <n v="1"/>
    <m/>
    <m/>
    <x v="1"/>
    <s v="20NC9560410"/>
    <x v="3"/>
    <n v="1.3"/>
    <n v="3"/>
    <n v="2015"/>
    <n v="27"/>
    <s v="GW"/>
    <n v="75.400000000000006"/>
    <s v="L"/>
    <n v="82"/>
    <s v="Yes"/>
    <s v=""/>
    <s v="ch2020-0015"/>
    <n v="58"/>
    <s v="F"/>
    <n v="1.5619999999999983"/>
    <n v="0.82664015266731239"/>
    <s v=""/>
    <s v=""/>
    <s v="F"/>
    <s v=""/>
    <s v=""/>
    <s v="KITEEN_RIVER"/>
    <n v="0.54618409999999995"/>
    <m/>
    <m/>
    <m/>
    <m/>
    <m/>
    <m/>
    <m/>
    <m/>
  </r>
  <r>
    <d v="2020-06-30T00:00:00"/>
    <n v="6472"/>
    <n v="8242"/>
    <x v="1"/>
    <n v="1641"/>
    <n v="27327"/>
    <s v="adipose hole"/>
    <m/>
    <s v="F"/>
    <s v="F"/>
    <s v=""/>
    <s v=""/>
    <x v="96"/>
    <n v="19.100000000000001"/>
    <n v="8.1"/>
    <n v="6.2"/>
    <n v="1.9"/>
    <x v="2"/>
    <n v="95605"/>
    <n v="1"/>
    <s v="20NC95605"/>
    <s v="X"/>
    <d v="2020-07-31T00:00:00"/>
    <m/>
    <m/>
    <m/>
    <m/>
    <m/>
    <n v="1"/>
    <m/>
    <m/>
    <x v="1"/>
    <s v="20NC956051"/>
    <x v="3"/>
    <n v="1.3"/>
    <n v="3"/>
    <n v="2015"/>
    <n v="27"/>
    <s v="GW"/>
    <n v="70.400000000000006"/>
    <s v="L"/>
    <n v="78.5"/>
    <s v="Yes"/>
    <s v=""/>
    <s v="ch2020-0015"/>
    <n v="59"/>
    <s v="M"/>
    <n v="-2.252999999999997"/>
    <n v="9.5091005017415242E-2"/>
    <s v=""/>
    <s v=""/>
    <s v="M"/>
    <s v=""/>
    <s v=""/>
    <s v="OWEEGEE_CREEK"/>
    <n v="0.57489230000000002"/>
    <m/>
    <m/>
    <m/>
    <m/>
    <m/>
    <m/>
    <m/>
    <m/>
  </r>
  <r>
    <d v="2020-06-30T00:00:00"/>
    <n v="6472"/>
    <n v="8242"/>
    <x v="1"/>
    <n v="1650"/>
    <n v="27328"/>
    <s v="adipose hole"/>
    <m/>
    <s v="F"/>
    <s v="F"/>
    <s v=""/>
    <s v=""/>
    <x v="71"/>
    <n v="18.899999999999999"/>
    <n v="7.2"/>
    <n v="5.5"/>
    <n v="2"/>
    <x v="2"/>
    <n v="95605"/>
    <n v="2"/>
    <s v="20NC95605"/>
    <s v="X"/>
    <d v="2020-07-31T00:00:00"/>
    <m/>
    <m/>
    <m/>
    <m/>
    <m/>
    <n v="1"/>
    <m/>
    <m/>
    <x v="1"/>
    <s v="20NC956052"/>
    <x v="3"/>
    <n v="1.3"/>
    <n v="3"/>
    <n v="2015"/>
    <n v="27"/>
    <s v="GW"/>
    <n v="76.3"/>
    <s v="L"/>
    <n v="83.5"/>
    <s v="Yes"/>
    <s v=""/>
    <s v="ch2020-0015"/>
    <s v=""/>
    <s v="F"/>
    <n v="1.4390000000000007"/>
    <n v="0.80829974794273152"/>
    <s v=""/>
    <s v=""/>
    <s v="F"/>
    <s v=""/>
    <s v=""/>
    <s v=""/>
    <s v=""/>
    <m/>
    <m/>
    <m/>
    <m/>
    <m/>
    <m/>
    <m/>
    <m/>
  </r>
  <r>
    <d v="2020-06-30T00:00:00"/>
    <n v="6472"/>
    <n v="8242"/>
    <x v="1"/>
    <n v="1659"/>
    <n v="27329"/>
    <s v="adipose hole"/>
    <m/>
    <s v="F"/>
    <s v="F"/>
    <s v=""/>
    <s v=""/>
    <x v="50"/>
    <n v="18.7"/>
    <n v="7.5"/>
    <n v="6"/>
    <n v="2.2000000000000002"/>
    <x v="2"/>
    <n v="95605"/>
    <n v="3"/>
    <s v="20NC95605"/>
    <s v="X"/>
    <d v="2020-07-31T00:00:00"/>
    <m/>
    <m/>
    <m/>
    <m/>
    <m/>
    <n v="1"/>
    <m/>
    <m/>
    <x v="1"/>
    <s v="20NC956053"/>
    <x v="1"/>
    <n v="1.2"/>
    <n v="2"/>
    <n v="2016"/>
    <n v="27"/>
    <s v="GW"/>
    <n v="69.5"/>
    <s v="L"/>
    <n v="77"/>
    <s v="Yes"/>
    <s v=""/>
    <s v="ch2020-0015"/>
    <s v=""/>
    <s v="M"/>
    <n v="-2.2519999999999998"/>
    <n v="9.5177088572029153E-2"/>
    <s v=""/>
    <s v=""/>
    <s v="M"/>
    <s v=""/>
    <s v=""/>
    <s v=""/>
    <s v=""/>
    <m/>
    <m/>
    <m/>
    <m/>
    <m/>
    <m/>
    <m/>
    <m/>
  </r>
  <r>
    <d v="2020-06-30T00:00:00"/>
    <n v="7074"/>
    <n v="8354"/>
    <x v="2"/>
    <n v="900"/>
    <n v="34289"/>
    <s v="V-clip adipose"/>
    <m/>
    <s v="M"/>
    <s v="M"/>
    <s v=""/>
    <s v=""/>
    <x v="9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7074"/>
    <n v="8354"/>
    <x v="2"/>
    <n v="903"/>
    <n v="34290"/>
    <s v="V-clip adipose"/>
    <m/>
    <s v="M"/>
    <s v="M"/>
    <s v=""/>
    <s v=""/>
    <x v="97"/>
    <n v="21.4"/>
    <n v="8.9"/>
    <n v="9"/>
    <n v="3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8.5"/>
    <s v="L"/>
    <n v="97.4"/>
    <s v="Yes"/>
    <s v=""/>
    <s v="Not Aged"/>
    <s v=""/>
    <s v="F"/>
    <n v="2.0000000000000044"/>
    <n v="0.88079707797788287"/>
    <s v=""/>
    <s v=""/>
    <s v="F"/>
    <s v=""/>
    <s v=""/>
    <s v=""/>
    <s v=""/>
    <m/>
    <m/>
    <m/>
    <m/>
    <m/>
    <m/>
    <m/>
    <m/>
  </r>
  <r>
    <d v="2020-06-30T00:00:00"/>
    <n v="7075"/>
    <n v="8354"/>
    <x v="4"/>
    <n v="1010"/>
    <n v="34291"/>
    <s v="V-clip adipose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7075"/>
    <n v="8354"/>
    <x v="4"/>
    <n v="1012"/>
    <n v="34292"/>
    <s v="V-clip adipose"/>
    <m/>
    <s v="F"/>
    <s v="F"/>
    <s v=""/>
    <s v=""/>
    <x v="15"/>
    <n v="23"/>
    <n v="8.8000000000000007"/>
    <n v="6.5"/>
    <n v="2.2000000000000002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1.2"/>
    <s v="L"/>
    <n v="90"/>
    <s v="Yes"/>
    <s v=""/>
    <s v="Not Aged"/>
    <s v=""/>
    <s v="F"/>
    <n v="1.3340000000000025"/>
    <n v="0.79150151196664087"/>
    <s v=""/>
    <s v=""/>
    <s v="F"/>
    <s v=""/>
    <s v=""/>
    <s v=""/>
    <s v=""/>
    <m/>
    <m/>
    <m/>
    <m/>
    <m/>
    <m/>
    <m/>
    <m/>
  </r>
  <r>
    <d v="2020-06-30T00:00:00"/>
    <n v="7076"/>
    <n v="8354"/>
    <x v="5"/>
    <n v="1028"/>
    <n v="34293"/>
    <s v="V-clip adipose"/>
    <m/>
    <s v="F"/>
    <s v="F"/>
    <s v=""/>
    <s v=""/>
    <x v="7"/>
    <n v="22.2"/>
    <n v="9.3000000000000007"/>
    <n v="7.2"/>
    <n v="2.1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0.2"/>
    <s v="L"/>
    <n v="89.5"/>
    <s v="Yes"/>
    <s v=""/>
    <s v="Not Aged"/>
    <s v=""/>
    <s v="F"/>
    <n v="8.8999999999997748E-2"/>
    <n v="0.52223532476997292"/>
    <s v=""/>
    <s v=""/>
    <s v="F"/>
    <s v=""/>
    <s v=""/>
    <s v=""/>
    <s v=""/>
    <m/>
    <m/>
    <m/>
    <m/>
    <m/>
    <m/>
    <m/>
    <m/>
  </r>
  <r>
    <d v="2020-06-30T00:00:00"/>
    <n v="7076"/>
    <n v="8354"/>
    <x v="5"/>
    <n v="1031"/>
    <n v="34294"/>
    <s v="V-clip adipose"/>
    <m/>
    <s v="F"/>
    <s v="M"/>
    <s v=""/>
    <s v=""/>
    <x v="9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0.809150000000002"/>
    <s v="M"/>
    <n v="66.90000000000000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6-30T00:00:00"/>
    <n v="7077"/>
    <n v="8354"/>
    <x v="2"/>
    <n v="1639"/>
    <n v="34295"/>
    <s v="V-clip adipose"/>
    <m/>
    <s v="F"/>
    <s v="F"/>
    <s v=""/>
    <s v=""/>
    <x v="74"/>
    <n v="19.2"/>
    <n v="7"/>
    <n v="5.3"/>
    <n v="1.8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8.5"/>
    <s v="L"/>
    <n v="85.5"/>
    <s v="Yes"/>
    <s v=""/>
    <s v="Not Aged"/>
    <s v=""/>
    <s v="F"/>
    <n v="2.8630000000000004"/>
    <n v="0.94598679211443393"/>
    <s v=""/>
    <s v=""/>
    <s v="F"/>
    <s v=""/>
    <s v=""/>
    <s v=""/>
    <s v=""/>
    <m/>
    <m/>
    <m/>
    <m/>
    <m/>
    <m/>
    <m/>
    <m/>
  </r>
  <r>
    <d v="2020-06-30T00:00:00"/>
    <n v="7078"/>
    <n v="8354"/>
    <x v="4"/>
    <n v="1648"/>
    <n v="34296"/>
    <s v="V-clip adipose"/>
    <m/>
    <s v="F"/>
    <s v="F"/>
    <s v=""/>
    <s v=""/>
    <x v="92"/>
    <n v="21.1"/>
    <n v="8.6999999999999993"/>
    <n v="5.5"/>
    <n v="1.8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8.8"/>
    <s v="L"/>
    <n v="87.5"/>
    <s v="Yes"/>
    <s v=""/>
    <s v="Not Aged"/>
    <s v=""/>
    <s v="F"/>
    <n v="1.4110000000000014"/>
    <n v="0.80392362197525913"/>
    <s v=""/>
    <s v=""/>
    <s v="F"/>
    <s v=""/>
    <s v=""/>
    <s v=""/>
    <s v=""/>
    <m/>
    <m/>
    <m/>
    <m/>
    <m/>
    <m/>
    <m/>
    <m/>
  </r>
  <r>
    <d v="2020-06-30T00:00:00"/>
    <n v="7078"/>
    <n v="8354"/>
    <x v="4"/>
    <n v="1649"/>
    <n v="34297"/>
    <s v="V-clip adipose"/>
    <m/>
    <s v="F"/>
    <s v="F"/>
    <s v=""/>
    <s v=""/>
    <x v="48"/>
    <n v="19.3"/>
    <n v="7.3"/>
    <n v="5.6"/>
    <n v="1.6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9.2"/>
    <s v="L"/>
    <n v="86.5"/>
    <s v="Yes"/>
    <s v=""/>
    <s v="Not Aged"/>
    <s v=""/>
    <s v="F"/>
    <n v="2.8770000000000016"/>
    <n v="0.94669768277108157"/>
    <s v=""/>
    <s v=""/>
    <s v="F"/>
    <s v=""/>
    <s v=""/>
    <s v=""/>
    <s v=""/>
    <m/>
    <m/>
    <m/>
    <m/>
    <m/>
    <m/>
    <m/>
    <m/>
  </r>
  <r>
    <d v="2020-06-30T00:00:00"/>
    <n v="7078"/>
    <n v="8354"/>
    <x v="4"/>
    <n v="1654"/>
    <n v="34298"/>
    <s v="V-clip adipose"/>
    <m/>
    <s v="F"/>
    <s v="F"/>
    <s v=""/>
    <s v=""/>
    <x v="59"/>
    <n v="20.7"/>
    <n v="8.3000000000000007"/>
    <n v="5.5"/>
    <n v="1.9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77.7"/>
    <s v="L"/>
    <n v="86"/>
    <s v="Yes"/>
    <s v=""/>
    <s v="Not Aged"/>
    <s v=""/>
    <s v="F"/>
    <n v="1.1919999999999971"/>
    <n v="0.76709857179478413"/>
    <s v=""/>
    <s v=""/>
    <s v="F"/>
    <s v=""/>
    <s v=""/>
    <s v=""/>
    <s v=""/>
    <m/>
    <m/>
    <m/>
    <m/>
    <m/>
    <m/>
    <m/>
    <m/>
  </r>
  <r>
    <d v="2020-06-30T00:00:00"/>
    <n v="7079"/>
    <n v="8354"/>
    <x v="5"/>
    <n v="1708"/>
    <n v="34299"/>
    <s v="V-clip adipose"/>
    <m/>
    <s v="F"/>
    <s v="M"/>
    <s v=""/>
    <s v=""/>
    <x v="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7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04"/>
    <n v="27330"/>
    <s v="adipose hole"/>
    <m/>
    <s v="M"/>
    <s v="M"/>
    <s v=""/>
    <s v=""/>
    <x v="99"/>
    <n v="16.5"/>
    <n v="5.5"/>
    <n v="6.5"/>
    <n v="2"/>
    <x v="2"/>
    <n v="95605"/>
    <n v="4"/>
    <s v="20NC95605"/>
    <s v="X"/>
    <d v="2020-07-31T00:00:00"/>
    <m/>
    <m/>
    <m/>
    <m/>
    <m/>
    <n v="1"/>
    <m/>
    <m/>
    <x v="1"/>
    <s v="20NC956054"/>
    <x v="7"/>
    <s v="M2"/>
    <n v="2"/>
    <s v=""/>
    <n v="27"/>
    <s v="GW"/>
    <n v="70"/>
    <s v="L"/>
    <n v="75.5"/>
    <s v="Yes"/>
    <s v=""/>
    <s v="ch2020-0015"/>
    <n v="60"/>
    <s v="M"/>
    <n v="-0.50500000000000278"/>
    <n v="0.37636637170177334"/>
    <s v=""/>
    <s v=""/>
    <s v="M"/>
    <s v=""/>
    <s v=""/>
    <s v="CRANBERRY_RIVER"/>
    <n v="0.96799760000000001"/>
    <m/>
    <m/>
    <m/>
    <m/>
    <m/>
    <m/>
    <m/>
    <m/>
  </r>
  <r>
    <d v="2020-07-01T00:00:00"/>
    <n v="6473"/>
    <n v="8244"/>
    <x v="1"/>
    <n v="916"/>
    <n v="27331"/>
    <s v="adipose hole"/>
    <m/>
    <s v="F"/>
    <s v="M"/>
    <s v=""/>
    <s v=""/>
    <x v="30"/>
    <m/>
    <m/>
    <m/>
    <m/>
    <x v="1"/>
    <n v="95605"/>
    <n v="5"/>
    <s v="20NC95605"/>
    <s v="X"/>
    <d v="2020-07-31T00:00:00"/>
    <m/>
    <m/>
    <m/>
    <m/>
    <m/>
    <n v="1"/>
    <m/>
    <m/>
    <x v="1"/>
    <s v="20NC956055"/>
    <x v="1"/>
    <n v="1.2"/>
    <n v="2"/>
    <n v="2016"/>
    <n v="27"/>
    <s v="GW"/>
    <n v="63.215449999999997"/>
    <s v="M"/>
    <n v="69.5"/>
    <s v="Large Only"/>
    <s v=""/>
    <s v="ch2020-0015"/>
    <n v="61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18"/>
    <n v="27332"/>
    <s v="adipose hole"/>
    <m/>
    <s v="F"/>
    <s v="F"/>
    <s v=""/>
    <s v=""/>
    <x v="36"/>
    <n v="16.5"/>
    <n v="5.5"/>
    <n v="6"/>
    <n v="2.5"/>
    <x v="2"/>
    <n v="95605"/>
    <n v="6"/>
    <s v="20NC95605"/>
    <s v="X"/>
    <d v="2020-07-31T00:00:00"/>
    <m/>
    <m/>
    <m/>
    <m/>
    <m/>
    <n v="1"/>
    <m/>
    <m/>
    <x v="1"/>
    <s v="20NC956056"/>
    <x v="3"/>
    <n v="1.3"/>
    <n v="3"/>
    <n v="2015"/>
    <n v="27"/>
    <s v="GW"/>
    <n v="75.5"/>
    <s v="L"/>
    <n v="81"/>
    <s v="Yes"/>
    <s v=""/>
    <s v="ch2020-0015"/>
    <s v=""/>
    <s v="F"/>
    <n v="1.7699999999999991"/>
    <n v="0.8544576710630345"/>
    <s v=""/>
    <s v=""/>
    <s v="F"/>
    <s v=""/>
    <s v=""/>
    <s v=""/>
    <s v=""/>
    <m/>
    <m/>
    <m/>
    <m/>
    <m/>
    <m/>
    <m/>
    <m/>
  </r>
  <r>
    <d v="2020-07-01T00:00:00"/>
    <n v="6473"/>
    <n v="8244"/>
    <x v="1"/>
    <n v="922"/>
    <m/>
    <s v="caudal hole"/>
    <m/>
    <s v="M"/>
    <s v="M"/>
    <s v=""/>
    <s v=""/>
    <x v="100"/>
    <m/>
    <m/>
    <m/>
    <m/>
    <x v="3"/>
    <n v="95605"/>
    <n v="7"/>
    <s v="20NC95605"/>
    <s v="X"/>
    <d v="2020-07-31T00:00:00"/>
    <m/>
    <m/>
    <m/>
    <m/>
    <m/>
    <n v="1"/>
    <s v="Jack"/>
    <m/>
    <x v="2"/>
    <s v="20NC956057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26"/>
    <n v="27333"/>
    <s v="adipose hole"/>
    <m/>
    <s v="M"/>
    <s v="M"/>
    <s v=""/>
    <s v=""/>
    <x v="19"/>
    <m/>
    <m/>
    <m/>
    <m/>
    <x v="1"/>
    <n v="95605"/>
    <n v="8"/>
    <s v="20NC95605"/>
    <s v="X"/>
    <d v="2020-07-31T00:00:00"/>
    <m/>
    <m/>
    <m/>
    <m/>
    <m/>
    <n v="1"/>
    <m/>
    <m/>
    <x v="1"/>
    <s v="20NC956058"/>
    <x v="1"/>
    <n v="1.2"/>
    <n v="2"/>
    <n v="2016"/>
    <n v="27"/>
    <s v="GW"/>
    <n v="56.2742"/>
    <s v="M"/>
    <n v="62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34"/>
    <m/>
    <s v="caudal hole"/>
    <m/>
    <s v="M"/>
    <s v="M"/>
    <s v=""/>
    <s v=""/>
    <x v="95"/>
    <m/>
    <m/>
    <m/>
    <m/>
    <x v="3"/>
    <n v="95605"/>
    <n v="9"/>
    <s v="20NC95605"/>
    <s v="X"/>
    <d v="2020-07-31T00:00:00"/>
    <m/>
    <m/>
    <m/>
    <m/>
    <m/>
    <n v="1"/>
    <s v="Jack"/>
    <m/>
    <x v="2"/>
    <s v="20NC956059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35"/>
    <m/>
    <s v="caudal hole"/>
    <m/>
    <s v="M"/>
    <s v="M"/>
    <s v=""/>
    <s v=""/>
    <x v="65"/>
    <m/>
    <m/>
    <m/>
    <m/>
    <x v="3"/>
    <n v="95605"/>
    <n v="10"/>
    <s v="20NC95605"/>
    <s v="X"/>
    <d v="2020-07-31T00:00:00"/>
    <m/>
    <m/>
    <m/>
    <m/>
    <m/>
    <n v="1"/>
    <s v="Jack"/>
    <m/>
    <x v="2"/>
    <s v="20NC9560510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38"/>
    <m/>
    <s v="caudal hole"/>
    <m/>
    <s v="M"/>
    <s v="M"/>
    <s v=""/>
    <s v=""/>
    <x v="101"/>
    <m/>
    <m/>
    <m/>
    <m/>
    <x v="3"/>
    <n v="95608"/>
    <n v="1"/>
    <s v="20NC95608"/>
    <s v="X"/>
    <d v="2020-07-31T00:00:00"/>
    <m/>
    <m/>
    <m/>
    <m/>
    <m/>
    <n v="1"/>
    <s v="Jack"/>
    <m/>
    <x v="2"/>
    <s v="20NC956081"/>
    <x v="4"/>
    <s v="no age"/>
    <n v="0"/>
    <s v="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40"/>
    <n v="27334"/>
    <s v="adipose hole"/>
    <m/>
    <s v="M"/>
    <s v="M"/>
    <s v=""/>
    <s v=""/>
    <x v="38"/>
    <n v="15"/>
    <n v="5"/>
    <n v="6.5"/>
    <n v="2.5"/>
    <x v="2"/>
    <n v="95608"/>
    <n v="2"/>
    <s v="20NC95608"/>
    <s v="X"/>
    <d v="2020-07-31T00:00:00"/>
    <m/>
    <m/>
    <m/>
    <m/>
    <m/>
    <n v="1"/>
    <m/>
    <m/>
    <x v="1"/>
    <s v="20NC956082"/>
    <x v="1"/>
    <n v="1.2"/>
    <n v="2"/>
    <n v="2016"/>
    <n v="27"/>
    <s v="GW"/>
    <n v="71"/>
    <s v="L"/>
    <n v="76"/>
    <s v="Yes"/>
    <s v=""/>
    <s v="ch2020-0015"/>
    <n v="62"/>
    <s v="M"/>
    <n v="-7.9999999999999627E-2"/>
    <n v="0.48001065984441826"/>
    <s v=""/>
    <s v=""/>
    <s v="M"/>
    <s v=""/>
    <s v=""/>
    <s v="OWEEGEE_CREEK"/>
    <n v="0.99707710000000005"/>
    <m/>
    <m/>
    <m/>
    <m/>
    <m/>
    <m/>
    <m/>
    <m/>
  </r>
  <r>
    <d v="2020-07-01T00:00:00"/>
    <n v="6473"/>
    <n v="8244"/>
    <x v="1"/>
    <n v="941"/>
    <n v="27335"/>
    <s v="adipose hole"/>
    <m/>
    <s v="F"/>
    <s v="M"/>
    <s v=""/>
    <s v=""/>
    <x v="27"/>
    <m/>
    <m/>
    <m/>
    <m/>
    <x v="1"/>
    <m/>
    <m/>
    <s v=""/>
    <m/>
    <m/>
    <m/>
    <m/>
    <m/>
    <m/>
    <m/>
    <n v="3"/>
    <s v="No scales, estimate length."/>
    <m/>
    <x v="1"/>
    <s v=""/>
    <x v="4"/>
    <s v="no age"/>
    <n v="0"/>
    <s v=""/>
    <n v="27"/>
    <s v="GW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3"/>
    <n v="8244"/>
    <x v="1"/>
    <n v="942"/>
    <n v="27336"/>
    <s v="adipose hole"/>
    <m/>
    <s v="M"/>
    <s v="M"/>
    <s v=""/>
    <s v=""/>
    <x v="27"/>
    <m/>
    <m/>
    <m/>
    <m/>
    <x v="1"/>
    <n v="95608"/>
    <n v="3"/>
    <s v="20NC95608"/>
    <s v="X"/>
    <d v="2020-07-31T00:00:00"/>
    <m/>
    <m/>
    <m/>
    <m/>
    <m/>
    <n v="1"/>
    <m/>
    <m/>
    <x v="1"/>
    <s v="20NC956083"/>
    <x v="1"/>
    <n v="1.2"/>
    <n v="2"/>
    <n v="2016"/>
    <n v="27"/>
    <s v="GW"/>
    <n v="61.827199999999998"/>
    <s v="M"/>
    <n v="68"/>
    <s v="Large Only"/>
    <s v=""/>
    <s v="ch2020-0015"/>
    <n v="63"/>
    <s v=""/>
    <s v=""/>
    <s v=""/>
    <s v=""/>
    <s v=""/>
    <s v="M"/>
    <s v=""/>
    <s v=""/>
    <s v="DAMDOCHAX_CREEK"/>
    <n v="0.69065389999999993"/>
    <m/>
    <m/>
    <m/>
    <m/>
    <m/>
    <m/>
    <m/>
    <m/>
  </r>
  <r>
    <d v="2020-07-01T00:00:00"/>
    <n v="6473"/>
    <n v="8244"/>
    <x v="1"/>
    <n v="943"/>
    <n v="27337"/>
    <s v="adipose hole"/>
    <m/>
    <s v="F"/>
    <s v="F"/>
    <s v=""/>
    <s v=""/>
    <x v="59"/>
    <n v="17.5"/>
    <n v="6"/>
    <n v="5"/>
    <n v="1.5"/>
    <x v="2"/>
    <n v="95608"/>
    <n v="4"/>
    <s v="20NC95608"/>
    <s v="X"/>
    <d v="2020-07-31T00:00:00"/>
    <m/>
    <m/>
    <m/>
    <m/>
    <m/>
    <n v="1"/>
    <m/>
    <m/>
    <x v="1"/>
    <s v="20NC956084"/>
    <x v="3"/>
    <n v="1.3"/>
    <n v="3"/>
    <n v="2015"/>
    <n v="27"/>
    <s v="GW"/>
    <n v="80"/>
    <s v="L"/>
    <n v="86"/>
    <s v="Yes"/>
    <s v=""/>
    <s v="ch2020-0015"/>
    <s v=""/>
    <s v="F"/>
    <n v="4.8199999999999976"/>
    <n v="0.99199776518578375"/>
    <s v=""/>
    <s v=""/>
    <s v="F"/>
    <s v=""/>
    <s v=""/>
    <s v=""/>
    <s v=""/>
    <m/>
    <m/>
    <m/>
    <m/>
    <m/>
    <m/>
    <m/>
    <m/>
  </r>
  <r>
    <d v="2020-07-01T00:00:00"/>
    <n v="6474"/>
    <n v="8244"/>
    <x v="0"/>
    <n v="1000"/>
    <n v="27338"/>
    <s v="adipose hole"/>
    <m/>
    <s v="M"/>
    <s v="M"/>
    <s v=""/>
    <s v=""/>
    <x v="2"/>
    <m/>
    <m/>
    <m/>
    <m/>
    <x v="1"/>
    <n v="95608"/>
    <n v="5"/>
    <s v="20NC95608"/>
    <s v="X"/>
    <d v="2020-07-31T00:00:00"/>
    <m/>
    <m/>
    <m/>
    <m/>
    <m/>
    <n v="1"/>
    <m/>
    <m/>
    <x v="1"/>
    <s v="20NC956085"/>
    <x v="1"/>
    <n v="1.2"/>
    <n v="2"/>
    <n v="2016"/>
    <n v="27"/>
    <s v="GW"/>
    <n v="55.348700000000001"/>
    <s v="M"/>
    <n v="61"/>
    <s v="Large Only"/>
    <s v=""/>
    <s v="ch2020-0015"/>
    <n v="64"/>
    <s v=""/>
    <s v=""/>
    <s v=""/>
    <s v=""/>
    <s v=""/>
    <s v="M"/>
    <s v=""/>
    <s v=""/>
    <s v="KITEEN_RIVER"/>
    <n v="0.86631919999999996"/>
    <m/>
    <m/>
    <m/>
    <m/>
    <m/>
    <m/>
    <m/>
    <m/>
  </r>
  <r>
    <d v="2020-07-01T00:00:00"/>
    <n v="6475"/>
    <n v="8244"/>
    <x v="0"/>
    <n v="1612"/>
    <n v="27339"/>
    <s v="adipose hole"/>
    <m/>
    <s v="F"/>
    <s v="M"/>
    <s v=""/>
    <s v=""/>
    <x v="40"/>
    <m/>
    <m/>
    <m/>
    <m/>
    <x v="1"/>
    <n v="95608"/>
    <n v="6"/>
    <s v="20NC95608"/>
    <s v="X"/>
    <d v="2020-07-31T00:00:00"/>
    <m/>
    <m/>
    <m/>
    <m/>
    <m/>
    <n v="1"/>
    <m/>
    <m/>
    <x v="1"/>
    <s v="20NC956086"/>
    <x v="1"/>
    <n v="1.2"/>
    <n v="2"/>
    <n v="2016"/>
    <n v="27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5"/>
    <n v="8244"/>
    <x v="0"/>
    <n v="1619"/>
    <m/>
    <s v="caudal hole"/>
    <m/>
    <s v="M"/>
    <s v="M"/>
    <s v=""/>
    <s v=""/>
    <x v="102"/>
    <m/>
    <m/>
    <m/>
    <m/>
    <x v="3"/>
    <n v="95608"/>
    <n v="7"/>
    <s v="20NC95608"/>
    <s v="X"/>
    <d v="2020-07-31T00:00:00"/>
    <m/>
    <m/>
    <m/>
    <m/>
    <m/>
    <n v="1"/>
    <s v="Jack"/>
    <m/>
    <x v="2"/>
    <s v="20NC956087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5"/>
    <n v="8244"/>
    <x v="0"/>
    <n v="1621"/>
    <n v="27340"/>
    <s v="adipose hole"/>
    <m/>
    <s v="F"/>
    <s v="M"/>
    <s v=""/>
    <s v=""/>
    <x v="14"/>
    <m/>
    <m/>
    <m/>
    <m/>
    <x v="1"/>
    <n v="95608"/>
    <n v="8"/>
    <s v="20NC95608"/>
    <s v="X"/>
    <d v="2020-07-31T00:00:00"/>
    <m/>
    <m/>
    <m/>
    <m/>
    <m/>
    <n v="1"/>
    <m/>
    <m/>
    <x v="1"/>
    <s v="20NC956088"/>
    <x v="4"/>
    <s v="no age"/>
    <n v="0"/>
    <s v=""/>
    <n v="27"/>
    <s v="GW"/>
    <n v="57.66245"/>
    <s v="M"/>
    <n v="63.5"/>
    <s v="Large Only"/>
    <s v=""/>
    <s v="ch2020-0015"/>
    <n v="65"/>
    <s v=""/>
    <s v=""/>
    <s v=""/>
    <s v=""/>
    <s v=""/>
    <s v="M"/>
    <s v=""/>
    <s v=""/>
    <s v="KITEEN_RIVER"/>
    <n v="0.85961879999999991"/>
    <m/>
    <m/>
    <m/>
    <m/>
    <m/>
    <m/>
    <m/>
    <m/>
  </r>
  <r>
    <d v="2020-07-01T00:00:00"/>
    <n v="6476"/>
    <n v="8244"/>
    <x v="1"/>
    <n v="1638"/>
    <n v="27341"/>
    <s v="adipose hole"/>
    <m/>
    <s v="F"/>
    <s v="M"/>
    <s v=""/>
    <s v=""/>
    <x v="70"/>
    <m/>
    <m/>
    <m/>
    <m/>
    <x v="1"/>
    <n v="95608"/>
    <n v="9"/>
    <s v="20NC95608"/>
    <s v="X"/>
    <d v="2020-07-31T00:00:00"/>
    <m/>
    <m/>
    <m/>
    <m/>
    <m/>
    <n v="1"/>
    <s v="EST. length"/>
    <m/>
    <x v="1"/>
    <s v="20NC956089"/>
    <x v="1"/>
    <n v="1.2"/>
    <n v="2"/>
    <n v="2016"/>
    <n v="27"/>
    <s v="GW"/>
    <n v="57.1997"/>
    <s v="M"/>
    <n v="6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6"/>
    <n v="8244"/>
    <x v="1"/>
    <n v="1702"/>
    <n v="27342"/>
    <s v="adipose hole"/>
    <m/>
    <s v="F"/>
    <s v="M"/>
    <s v=""/>
    <s v=""/>
    <x v="2"/>
    <m/>
    <m/>
    <m/>
    <m/>
    <x v="1"/>
    <n v="95608"/>
    <n v="10"/>
    <s v="20NC95608"/>
    <s v="X"/>
    <d v="2020-07-31T00:00:00"/>
    <m/>
    <m/>
    <m/>
    <m/>
    <m/>
    <n v="1"/>
    <m/>
    <m/>
    <x v="1"/>
    <s v="20NC9560810"/>
    <x v="1"/>
    <n v="1.2"/>
    <n v="2"/>
    <n v="2016"/>
    <n v="27"/>
    <s v="GW"/>
    <n v="55.348700000000001"/>
    <s v="M"/>
    <n v="61"/>
    <s v="Large Only"/>
    <s v=""/>
    <s v="ch2020-0015"/>
    <n v="66"/>
    <s v=""/>
    <s v=""/>
    <s v=""/>
    <s v=""/>
    <s v=""/>
    <s v="M"/>
    <s v=""/>
    <s v=""/>
    <s v="DAMDOCHAX_CREEK"/>
    <n v="0.9802613"/>
    <m/>
    <m/>
    <m/>
    <m/>
    <m/>
    <m/>
    <m/>
    <m/>
  </r>
  <r>
    <d v="2020-07-01T00:00:00"/>
    <n v="6476"/>
    <n v="8244"/>
    <x v="1"/>
    <n v="1709"/>
    <n v="27343"/>
    <s v="adipose hole"/>
    <m/>
    <s v="M"/>
    <s v="M"/>
    <s v=""/>
    <s v=""/>
    <x v="40"/>
    <m/>
    <m/>
    <m/>
    <m/>
    <x v="1"/>
    <n v="95610"/>
    <n v="1"/>
    <s v="20NC95610"/>
    <s v="X"/>
    <d v="2020-07-31T00:00:00"/>
    <m/>
    <m/>
    <m/>
    <m/>
    <m/>
    <n v="1"/>
    <s v="27344 bad tag"/>
    <m/>
    <x v="1"/>
    <s v="20NC956101"/>
    <x v="7"/>
    <s v="M2"/>
    <n v="2"/>
    <s v=""/>
    <n v="27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6"/>
    <n v="8244"/>
    <x v="1"/>
    <n v="1712"/>
    <n v="27345"/>
    <s v="adipose hole"/>
    <m/>
    <s v="F"/>
    <s v="M"/>
    <s v=""/>
    <s v=""/>
    <x v="51"/>
    <m/>
    <m/>
    <m/>
    <m/>
    <x v="1"/>
    <n v="95610"/>
    <n v="2"/>
    <s v="20NC95610"/>
    <s v="X"/>
    <d v="2020-07-31T00:00:00"/>
    <m/>
    <m/>
    <m/>
    <m/>
    <m/>
    <n v="1"/>
    <m/>
    <m/>
    <x v="1"/>
    <s v="20NC956102"/>
    <x v="1"/>
    <n v="1.2"/>
    <n v="2"/>
    <n v="2016"/>
    <n v="27"/>
    <s v="GW"/>
    <n v="51.183950000000003"/>
    <s v="M"/>
    <n v="56.5"/>
    <s v="Large Only"/>
    <s v=""/>
    <s v="ch2020-0015"/>
    <n v="67"/>
    <s v=""/>
    <s v=""/>
    <s v=""/>
    <s v=""/>
    <s v=""/>
    <s v="M"/>
    <s v=""/>
    <s v=""/>
    <s v=""/>
    <s v=""/>
    <m/>
    <m/>
    <m/>
    <m/>
    <m/>
    <m/>
    <m/>
    <m/>
  </r>
  <r>
    <d v="2020-07-01T00:00:00"/>
    <n v="6476"/>
    <n v="8244"/>
    <x v="1"/>
    <n v="1714"/>
    <n v="27346"/>
    <s v="adipose hole"/>
    <m/>
    <s v="F"/>
    <s v="M"/>
    <s v=""/>
    <s v=""/>
    <x v="46"/>
    <m/>
    <m/>
    <m/>
    <m/>
    <x v="1"/>
    <n v="95610"/>
    <n v="3"/>
    <s v="20NC95610"/>
    <s v="X"/>
    <d v="2020-07-31T00:00:00"/>
    <m/>
    <m/>
    <m/>
    <m/>
    <m/>
    <n v="1"/>
    <m/>
    <m/>
    <x v="1"/>
    <s v="20NC956103"/>
    <x v="1"/>
    <n v="1.2"/>
    <n v="2"/>
    <n v="2016"/>
    <n v="27"/>
    <s v="GW"/>
    <n v="65.529199999999989"/>
    <s v="M"/>
    <n v="72"/>
    <s v="Large Only"/>
    <s v=""/>
    <s v="ch2020-0015"/>
    <n v="68"/>
    <s v=""/>
    <s v=""/>
    <s v=""/>
    <s v=""/>
    <s v=""/>
    <s v="M"/>
    <s v=""/>
    <s v=""/>
    <s v="DAMDOCHAX_CREEK"/>
    <n v="0.86170289999999994"/>
    <m/>
    <m/>
    <m/>
    <m/>
    <m/>
    <m/>
    <m/>
    <m/>
  </r>
  <r>
    <d v="2020-07-01T00:00:00"/>
    <n v="6476"/>
    <n v="8244"/>
    <x v="1"/>
    <n v="1717"/>
    <n v="27347"/>
    <s v="adipose hole"/>
    <m/>
    <s v="M"/>
    <s v="M"/>
    <s v=""/>
    <s v=""/>
    <x v="40"/>
    <m/>
    <m/>
    <m/>
    <m/>
    <x v="1"/>
    <n v="95610"/>
    <n v="4"/>
    <s v="20NC95610"/>
    <s v="X"/>
    <d v="2020-07-31T00:00:00"/>
    <m/>
    <m/>
    <m/>
    <m/>
    <m/>
    <n v="1"/>
    <m/>
    <m/>
    <x v="1"/>
    <s v="20NC956104"/>
    <x v="1"/>
    <n v="1.2"/>
    <n v="2"/>
    <n v="2016"/>
    <n v="27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6"/>
    <n v="8244"/>
    <x v="1"/>
    <n v="1718"/>
    <n v="27348"/>
    <s v="adipose hole"/>
    <m/>
    <s v="M"/>
    <s v="M"/>
    <s v=""/>
    <s v=""/>
    <x v="103"/>
    <m/>
    <m/>
    <m/>
    <m/>
    <x v="1"/>
    <n v="95610"/>
    <n v="5"/>
    <s v="20NC95610"/>
    <s v="X"/>
    <d v="2020-07-31T00:00:00"/>
    <m/>
    <m/>
    <m/>
    <m/>
    <m/>
    <n v="1"/>
    <m/>
    <m/>
    <x v="1"/>
    <s v="20NC956105"/>
    <x v="7"/>
    <s v="M2"/>
    <n v="2"/>
    <s v=""/>
    <n v="27"/>
    <s v="GW"/>
    <n v="48.407449999999997"/>
    <s v="M"/>
    <n v="53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6"/>
    <n v="8244"/>
    <x v="1"/>
    <n v="1720"/>
    <n v="27350"/>
    <s v="adipose hole"/>
    <m/>
    <s v="M"/>
    <s v="M"/>
    <s v=""/>
    <s v=""/>
    <x v="23"/>
    <m/>
    <m/>
    <m/>
    <m/>
    <x v="1"/>
    <n v="95610"/>
    <n v="6"/>
    <s v="20NC95610"/>
    <s v="X"/>
    <d v="2020-07-31T00:00:00"/>
    <m/>
    <m/>
    <m/>
    <m/>
    <m/>
    <n v="1"/>
    <s v="27349 bad tag"/>
    <m/>
    <x v="1"/>
    <s v="20NC956106"/>
    <x v="1"/>
    <n v="1.2"/>
    <n v="2"/>
    <n v="2016"/>
    <n v="27"/>
    <s v="GW"/>
    <n v="54.423200000000001"/>
    <s v="M"/>
    <n v="60"/>
    <s v="Large Only"/>
    <s v=""/>
    <s v="ch2020-0015"/>
    <n v="69"/>
    <s v=""/>
    <s v=""/>
    <s v=""/>
    <s v=""/>
    <s v=""/>
    <s v="M"/>
    <s v=""/>
    <s v=""/>
    <s v=""/>
    <s v=""/>
    <m/>
    <m/>
    <m/>
    <m/>
    <m/>
    <m/>
    <m/>
    <m/>
  </r>
  <r>
    <d v="2020-07-01T00:00:00"/>
    <n v="6476"/>
    <n v="8244"/>
    <x v="1"/>
    <n v="1723"/>
    <n v="27351"/>
    <s v="adipose hole"/>
    <m/>
    <s v="M"/>
    <s v="M"/>
    <s v=""/>
    <s v=""/>
    <x v="19"/>
    <m/>
    <m/>
    <m/>
    <m/>
    <x v="1"/>
    <n v="95610"/>
    <n v="7"/>
    <s v="20NC95610"/>
    <s v="X"/>
    <d v="2020-07-31T00:00:00"/>
    <m/>
    <m/>
    <m/>
    <m/>
    <m/>
    <n v="1"/>
    <m/>
    <m/>
    <x v="1"/>
    <s v="20NC956107"/>
    <x v="1"/>
    <n v="1.2"/>
    <n v="2"/>
    <n v="2016"/>
    <n v="27"/>
    <s v="GW"/>
    <n v="56.2742"/>
    <s v="M"/>
    <n v="62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6476"/>
    <n v="8246"/>
    <x v="1"/>
    <n v="1728"/>
    <n v="27353"/>
    <s v="adipose hole"/>
    <m/>
    <s v="M"/>
    <s v="M"/>
    <s v=""/>
    <s v=""/>
    <x v="104"/>
    <n v="23.3"/>
    <n v="8.5"/>
    <n v="5.2"/>
    <n v="2"/>
    <x v="2"/>
    <n v="95610"/>
    <n v="8"/>
    <s v="20NC95610"/>
    <s v="X"/>
    <d v="2020-07-31T00:00:00"/>
    <m/>
    <m/>
    <m/>
    <m/>
    <m/>
    <m/>
    <s v="27352 bad tag"/>
    <s v="No release code recorded."/>
    <x v="1"/>
    <s v="20NC956108"/>
    <x v="11"/>
    <n v="1.4"/>
    <n v="4"/>
    <n v="2014"/>
    <n v="27"/>
    <s v="GW"/>
    <n v="89"/>
    <s v="L"/>
    <n v="97.5"/>
    <s v="Yes"/>
    <s v=""/>
    <s v="ch2020-0015"/>
    <s v=""/>
    <s v="F"/>
    <n v="5.998999999999997"/>
    <n v="0.99752490910651292"/>
    <s v=""/>
    <s v=""/>
    <s v="F"/>
    <s v=""/>
    <s v=""/>
    <s v=""/>
    <s v=""/>
    <m/>
    <m/>
    <m/>
    <m/>
    <m/>
    <m/>
    <m/>
    <m/>
  </r>
  <r>
    <d v="2020-07-01T00:00:00"/>
    <n v="7081"/>
    <n v="8355"/>
    <x v="4"/>
    <n v="930"/>
    <n v="34300"/>
    <s v="V-clip adipose"/>
    <m/>
    <s v="F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1T00:00:00"/>
    <n v="7083"/>
    <n v="8355"/>
    <x v="2"/>
    <n v="1613"/>
    <n v="34301"/>
    <s v="V-clip adipose"/>
    <m/>
    <s v="F"/>
    <s v="F"/>
    <s v=""/>
    <s v=""/>
    <x v="26"/>
    <n v="21.2"/>
    <n v="8.5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0.5"/>
    <s v="L"/>
    <n v="89"/>
    <s v="Yes"/>
    <s v=""/>
    <s v="Not Aged"/>
    <s v=""/>
    <s v="F"/>
    <n v="1.4599999999999962"/>
    <n v="0.81153267478617996"/>
    <s v=""/>
    <s v=""/>
    <s v="F"/>
    <s v=""/>
    <s v=""/>
    <s v=""/>
    <s v=""/>
    <m/>
    <m/>
    <m/>
    <m/>
    <m/>
    <m/>
    <m/>
    <m/>
  </r>
  <r>
    <d v="2020-07-01T00:00:00"/>
    <n v="7083"/>
    <n v="8355"/>
    <x v="2"/>
    <n v="1615"/>
    <n v="34302"/>
    <s v="V-clip adipose"/>
    <m/>
    <s v="F"/>
    <s v="F"/>
    <s v=""/>
    <s v=""/>
    <x v="64"/>
    <n v="19"/>
    <n v="7.3"/>
    <n v="5.7"/>
    <n v="1.9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1.2"/>
    <s v="L"/>
    <n v="88.5"/>
    <s v="Yes"/>
    <s v=""/>
    <s v="Not Aged"/>
    <s v=""/>
    <s v="F"/>
    <n v="3.4110000000000009"/>
    <n v="0.96804654942005808"/>
    <s v=""/>
    <s v=""/>
    <s v="F"/>
    <s v=""/>
    <s v=""/>
    <s v=""/>
    <s v=""/>
    <m/>
    <m/>
    <m/>
    <m/>
    <m/>
    <m/>
    <m/>
    <m/>
  </r>
  <r>
    <d v="2020-07-01T00:00:00"/>
    <n v="7084"/>
    <n v="8355"/>
    <x v="4"/>
    <n v="1630"/>
    <n v="34303"/>
    <s v="V-clip adipose"/>
    <m/>
    <s v="F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7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7"/>
    <n v="8247"/>
    <x v="1"/>
    <n v="911"/>
    <n v="27354"/>
    <s v="adipose hole"/>
    <m/>
    <s v="M"/>
    <s v="M"/>
    <s v=""/>
    <s v=""/>
    <x v="105"/>
    <m/>
    <m/>
    <m/>
    <m/>
    <x v="1"/>
    <n v="95610"/>
    <n v="9"/>
    <s v="20NC95610"/>
    <s v="X"/>
    <d v="2020-07-31T00:00:00"/>
    <m/>
    <m/>
    <m/>
    <m/>
    <m/>
    <n v="4"/>
    <m/>
    <m/>
    <x v="1"/>
    <s v="20NC956109"/>
    <x v="1"/>
    <n v="1.2"/>
    <n v="2"/>
    <n v="2016"/>
    <n v="27"/>
    <s v="GW"/>
    <n v="53.960450000000002"/>
    <s v="M"/>
    <n v="59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7"/>
    <n v="8247"/>
    <x v="1"/>
    <n v="921"/>
    <n v="27355"/>
    <s v="adipose hole"/>
    <m/>
    <s v="F"/>
    <s v="F"/>
    <s v=""/>
    <s v=""/>
    <x v="71"/>
    <n v="16.5"/>
    <n v="5"/>
    <n v="4.5"/>
    <n v="1.8"/>
    <x v="2"/>
    <n v="95610"/>
    <n v="10"/>
    <s v="20NC95610"/>
    <s v="X"/>
    <d v="2020-07-31T00:00:00"/>
    <m/>
    <m/>
    <s v="3"/>
    <m/>
    <m/>
    <n v="1"/>
    <s v="HW"/>
    <m/>
    <x v="1"/>
    <s v="20NC9561010"/>
    <x v="3"/>
    <n v="1.3"/>
    <n v="3"/>
    <n v="2015"/>
    <n v="27"/>
    <s v="GW"/>
    <n v="78.5"/>
    <s v="L"/>
    <n v="83.5"/>
    <s v="Yes"/>
    <s v=""/>
    <s v="ch2020-0015"/>
    <s v=""/>
    <s v="F"/>
    <n v="5.1070000000000011"/>
    <n v="0.99398221462479042"/>
    <s v=""/>
    <s v=""/>
    <s v="F"/>
    <s v=""/>
    <s v=""/>
    <s v=""/>
    <s v=""/>
    <m/>
    <m/>
    <m/>
    <m/>
    <m/>
    <m/>
    <m/>
    <m/>
  </r>
  <r>
    <d v="2020-07-02T00:00:00"/>
    <n v="6477"/>
    <n v="8247"/>
    <x v="1"/>
    <n v="930"/>
    <m/>
    <s v="caudal hole"/>
    <m/>
    <s v="M"/>
    <s v="M"/>
    <s v=""/>
    <s v=""/>
    <x v="106"/>
    <m/>
    <m/>
    <m/>
    <m/>
    <x v="3"/>
    <n v="95611"/>
    <n v="1"/>
    <s v="20NC95611"/>
    <s v="X"/>
    <d v="2020-07-31T00:00:00"/>
    <m/>
    <m/>
    <m/>
    <m/>
    <m/>
    <n v="1"/>
    <s v="Jack"/>
    <m/>
    <x v="2"/>
    <s v="20NC956111"/>
    <x v="9"/>
    <s v="M1"/>
    <n v="1"/>
    <s v="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7"/>
    <n v="8247"/>
    <x v="1"/>
    <n v="931"/>
    <n v="27356"/>
    <s v="adipose hole"/>
    <m/>
    <s v="F"/>
    <s v="M"/>
    <s v=""/>
    <s v=""/>
    <x v="93"/>
    <m/>
    <m/>
    <m/>
    <m/>
    <x v="1"/>
    <n v="95611"/>
    <n v="2"/>
    <s v="20NC95611"/>
    <s v="X"/>
    <d v="2020-07-31T00:00:00"/>
    <m/>
    <m/>
    <m/>
    <m/>
    <m/>
    <n v="1"/>
    <m/>
    <m/>
    <x v="1"/>
    <s v="20NC956112"/>
    <x v="1"/>
    <n v="1.2"/>
    <n v="2"/>
    <n v="2016"/>
    <n v="27"/>
    <s v="GW"/>
    <n v="50.258449999999996"/>
    <s v="M"/>
    <n v="55.5"/>
    <s v="Large Only"/>
    <s v=""/>
    <s v="ch2020-0015"/>
    <n v="70"/>
    <s v=""/>
    <s v=""/>
    <s v=""/>
    <s v=""/>
    <s v=""/>
    <s v="M"/>
    <s v=""/>
    <s v=""/>
    <s v=""/>
    <s v=""/>
    <m/>
    <m/>
    <m/>
    <m/>
    <m/>
    <m/>
    <m/>
    <m/>
  </r>
  <r>
    <d v="2020-07-02T00:00:00"/>
    <n v="6477"/>
    <n v="8247"/>
    <x v="1"/>
    <n v="932"/>
    <n v="27357"/>
    <s v="adipose hole"/>
    <m/>
    <s v="F"/>
    <s v="F"/>
    <s v=""/>
    <s v=""/>
    <x v="107"/>
    <n v="15.5"/>
    <n v="6"/>
    <n v="4"/>
    <n v="1.5"/>
    <x v="2"/>
    <n v="95611"/>
    <n v="3"/>
    <s v="20NC95611"/>
    <s v="X"/>
    <d v="2020-07-31T00:00:00"/>
    <m/>
    <m/>
    <m/>
    <m/>
    <m/>
    <n v="1"/>
    <m/>
    <m/>
    <x v="1"/>
    <s v="20NC956113"/>
    <x v="3"/>
    <n v="1.3"/>
    <n v="3"/>
    <n v="2015"/>
    <n v="27"/>
    <s v="GW"/>
    <n v="71.5"/>
    <s v="L"/>
    <n v="77.5"/>
    <s v="Yes"/>
    <s v=""/>
    <s v="ch2020-0015"/>
    <s v=""/>
    <s v="F"/>
    <n v="1.8450000000000037"/>
    <n v="0.8635389761872867"/>
    <s v=""/>
    <s v=""/>
    <s v="F"/>
    <s v=""/>
    <s v=""/>
    <s v=""/>
    <s v=""/>
    <m/>
    <m/>
    <m/>
    <m/>
    <m/>
    <m/>
    <m/>
    <m/>
  </r>
  <r>
    <d v="2020-07-02T00:00:00"/>
    <n v="6477"/>
    <n v="8247"/>
    <x v="1"/>
    <n v="933"/>
    <n v="27358"/>
    <s v="adipose hole"/>
    <m/>
    <s v="F"/>
    <s v="M"/>
    <s v=""/>
    <s v=""/>
    <x v="108"/>
    <m/>
    <m/>
    <m/>
    <m/>
    <x v="1"/>
    <n v="95611"/>
    <n v="4"/>
    <s v="20NC95611"/>
    <s v="X"/>
    <d v="2020-07-31T00:00:00"/>
    <m/>
    <m/>
    <m/>
    <m/>
    <m/>
    <n v="1"/>
    <m/>
    <m/>
    <x v="1"/>
    <s v="20NC956114"/>
    <x v="7"/>
    <s v="M2"/>
    <n v="2"/>
    <s v=""/>
    <n v="27"/>
    <s v="GW"/>
    <n v="53.497700000000002"/>
    <s v="M"/>
    <n v="59"/>
    <s v="Large Only"/>
    <s v=""/>
    <s v="ch2020-0015"/>
    <n v="71"/>
    <s v=""/>
    <s v=""/>
    <s v=""/>
    <s v=""/>
    <s v=""/>
    <s v="M"/>
    <s v=""/>
    <s v=""/>
    <s v="OWEEGEE_CREEK"/>
    <n v="0.58700580000000002"/>
    <m/>
    <m/>
    <m/>
    <m/>
    <m/>
    <m/>
    <m/>
    <m/>
  </r>
  <r>
    <d v="2020-07-02T00:00:00"/>
    <n v="6477"/>
    <n v="8247"/>
    <x v="1"/>
    <n v="934"/>
    <n v="27359"/>
    <s v="adipose hole"/>
    <m/>
    <s v="F"/>
    <s v="M"/>
    <s v=""/>
    <s v=""/>
    <x v="17"/>
    <m/>
    <m/>
    <m/>
    <m/>
    <x v="1"/>
    <n v="95611"/>
    <n v="5"/>
    <s v="20NC95611"/>
    <s v="X"/>
    <d v="2020-07-31T00:00:00"/>
    <s v="BG"/>
    <m/>
    <m/>
    <m/>
    <m/>
    <n v="1"/>
    <m/>
    <m/>
    <x v="1"/>
    <s v="20NC956115"/>
    <x v="1"/>
    <n v="1.2"/>
    <n v="2"/>
    <n v="2016"/>
    <n v="27"/>
    <s v="GW"/>
    <n v="52.572200000000002"/>
    <s v="M"/>
    <n v="58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7"/>
    <n v="8247"/>
    <x v="1"/>
    <n v="935"/>
    <n v="27360"/>
    <s v="adipose hole"/>
    <m/>
    <s v="F"/>
    <s v="F"/>
    <s v=""/>
    <s v=""/>
    <x v="15"/>
    <n v="19.399999999999999"/>
    <n v="7.2"/>
    <n v="4.5"/>
    <n v="2.1"/>
    <x v="2"/>
    <n v="95611"/>
    <n v="6"/>
    <s v="20NC95611"/>
    <s v="X"/>
    <d v="2020-07-31T00:00:00"/>
    <m/>
    <m/>
    <m/>
    <m/>
    <m/>
    <n v="1"/>
    <m/>
    <m/>
    <x v="1"/>
    <s v="20NC956116"/>
    <x v="2"/>
    <s v="M3"/>
    <n v="3"/>
    <s v=""/>
    <n v="27"/>
    <s v="GW"/>
    <n v="82.8"/>
    <s v="L"/>
    <n v="90"/>
    <s v="Yes"/>
    <s v=""/>
    <s v="ch2020-0015"/>
    <s v=""/>
    <s v="F"/>
    <n v="4.8280000000000021"/>
    <n v="0.99206102146524988"/>
    <s v=""/>
    <s v=""/>
    <s v="F"/>
    <s v=""/>
    <s v=""/>
    <s v=""/>
    <s v=""/>
    <m/>
    <m/>
    <m/>
    <m/>
    <m/>
    <m/>
    <m/>
    <m/>
  </r>
  <r>
    <d v="2020-07-02T00:00:00"/>
    <n v="6477"/>
    <n v="8247"/>
    <x v="1"/>
    <n v="941"/>
    <n v="27361"/>
    <s v="adipose hole"/>
    <m/>
    <s v="F"/>
    <s v="F"/>
    <s v=""/>
    <s v=""/>
    <x v="32"/>
    <n v="18.3"/>
    <n v="7.1"/>
    <n v="4.2"/>
    <n v="2"/>
    <x v="2"/>
    <n v="95611"/>
    <n v="7"/>
    <s v="20NC95611"/>
    <s v="X"/>
    <d v="2020-07-31T00:00:00"/>
    <m/>
    <m/>
    <m/>
    <m/>
    <m/>
    <n v="1"/>
    <m/>
    <m/>
    <x v="1"/>
    <s v="20NC956117"/>
    <x v="3"/>
    <n v="1.3"/>
    <n v="3"/>
    <n v="2015"/>
    <n v="27"/>
    <s v="GW"/>
    <n v="75.400000000000006"/>
    <s v="L"/>
    <n v="82.5"/>
    <s v="Yes"/>
    <s v=""/>
    <s v="ch2020-0015"/>
    <n v="72"/>
    <s v="F"/>
    <n v="2.0210000000000026"/>
    <n v="0.88298437167290134"/>
    <s v=""/>
    <s v=""/>
    <s v="F"/>
    <s v=""/>
    <s v=""/>
    <s v="KITEEN_RIVER"/>
    <n v="0.98924719999999988"/>
    <m/>
    <m/>
    <m/>
    <m/>
    <m/>
    <m/>
    <m/>
    <m/>
  </r>
  <r>
    <d v="2020-07-02T00:00:00"/>
    <n v="6477"/>
    <n v="8247"/>
    <x v="1"/>
    <n v="943"/>
    <m/>
    <s v="caudal hole"/>
    <m/>
    <s v="M"/>
    <s v="M"/>
    <s v=""/>
    <s v=""/>
    <x v="109"/>
    <m/>
    <m/>
    <m/>
    <m/>
    <x v="3"/>
    <n v="95611"/>
    <n v="8"/>
    <s v="20NC95611"/>
    <s v="X"/>
    <d v="2020-07-31T00:00:00"/>
    <m/>
    <m/>
    <m/>
    <m/>
    <m/>
    <n v="1"/>
    <s v="Jack"/>
    <m/>
    <x v="2"/>
    <s v="20NC956118"/>
    <x v="9"/>
    <s v="M1"/>
    <n v="1"/>
    <s v="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7"/>
    <n v="8247"/>
    <x v="1"/>
    <n v="944"/>
    <n v="27362"/>
    <s v="adipose hole"/>
    <m/>
    <s v="M"/>
    <s v="M"/>
    <s v=""/>
    <s v=""/>
    <x v="110"/>
    <n v="23.4"/>
    <n v="9.1"/>
    <n v="5.3"/>
    <n v="2.5"/>
    <x v="2"/>
    <n v="95611"/>
    <n v="9"/>
    <s v="20NC95611"/>
    <s v="X"/>
    <d v="2020-07-31T00:00:00"/>
    <m/>
    <m/>
    <m/>
    <m/>
    <m/>
    <n v="1"/>
    <m/>
    <m/>
    <x v="1"/>
    <s v="20NC956119"/>
    <x v="2"/>
    <s v="M3"/>
    <n v="3"/>
    <s v=""/>
    <n v="27"/>
    <s v="GW"/>
    <n v="89.4"/>
    <s v="L"/>
    <n v="98.5"/>
    <s v="Yes"/>
    <s v=""/>
    <s v="ch2020-0015"/>
    <s v=""/>
    <s v="F"/>
    <n v="5.1629999999999985"/>
    <n v="0.99430808298280515"/>
    <s v=""/>
    <s v=""/>
    <s v="F"/>
    <s v=""/>
    <s v=""/>
    <s v=""/>
    <s v=""/>
    <m/>
    <m/>
    <m/>
    <m/>
    <m/>
    <m/>
    <m/>
    <m/>
  </r>
  <r>
    <d v="2020-07-02T00:00:00"/>
    <n v="6478"/>
    <n v="8247"/>
    <x v="0"/>
    <n v="958"/>
    <m/>
    <s v="caudal hole"/>
    <m/>
    <s v="M"/>
    <s v="M"/>
    <s v=""/>
    <s v=""/>
    <x v="44"/>
    <m/>
    <m/>
    <m/>
    <m/>
    <x v="3"/>
    <n v="95611"/>
    <n v="10"/>
    <s v="20NC95611"/>
    <s v="X"/>
    <d v="2020-07-31T00:00:00"/>
    <m/>
    <m/>
    <m/>
    <m/>
    <m/>
    <n v="1"/>
    <s v="Jack"/>
    <m/>
    <x v="2"/>
    <s v="20NC9561110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8"/>
    <n v="8247"/>
    <x v="0"/>
    <n v="1000"/>
    <n v="27363"/>
    <s v="adipose hole"/>
    <m/>
    <s v="F"/>
    <s v="M"/>
    <s v=""/>
    <s v=""/>
    <x v="16"/>
    <m/>
    <m/>
    <m/>
    <m/>
    <x v="1"/>
    <n v="95614"/>
    <n v="1"/>
    <s v="20NC95614"/>
    <s v="X"/>
    <d v="2020-07-31T00:00:00"/>
    <m/>
    <m/>
    <m/>
    <m/>
    <m/>
    <n v="1"/>
    <m/>
    <m/>
    <x v="1"/>
    <s v="20NC956141"/>
    <x v="1"/>
    <n v="1.2"/>
    <n v="2"/>
    <n v="2016"/>
    <n v="27"/>
    <s v="GW"/>
    <n v="62.752699999999997"/>
    <s v="M"/>
    <n v="69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8"/>
    <n v="8247"/>
    <x v="0"/>
    <n v="1003"/>
    <n v="27364"/>
    <s v="adipose hole"/>
    <m/>
    <s v="F"/>
    <s v="M"/>
    <s v=""/>
    <s v=""/>
    <x v="10"/>
    <m/>
    <m/>
    <m/>
    <m/>
    <x v="1"/>
    <n v="95614"/>
    <n v="2"/>
    <s v="20NC95614"/>
    <s v="X"/>
    <d v="2020-07-31T00:00:00"/>
    <m/>
    <m/>
    <m/>
    <m/>
    <m/>
    <n v="1"/>
    <m/>
    <m/>
    <x v="1"/>
    <s v="20NC956142"/>
    <x v="1"/>
    <n v="1.2"/>
    <n v="2"/>
    <n v="2016"/>
    <n v="27"/>
    <s v="GW"/>
    <n v="66.454699999999988"/>
    <s v="M"/>
    <n v="7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8"/>
    <n v="8247"/>
    <x v="0"/>
    <n v="1015"/>
    <n v="27365"/>
    <s v="adipose hole"/>
    <m/>
    <s v="M"/>
    <s v="M"/>
    <s v=""/>
    <s v=""/>
    <x v="12"/>
    <n v="18"/>
    <n v="7"/>
    <n v="4.0999999999999996"/>
    <n v="1.6"/>
    <x v="2"/>
    <n v="95614"/>
    <n v="3"/>
    <s v="20NC95614"/>
    <s v="X"/>
    <d v="2020-07-31T00:00:00"/>
    <m/>
    <m/>
    <m/>
    <m/>
    <m/>
    <n v="1"/>
    <m/>
    <m/>
    <x v="1"/>
    <s v="20NC956143"/>
    <x v="3"/>
    <n v="1.3"/>
    <n v="3"/>
    <n v="2015"/>
    <n v="27"/>
    <s v="GW"/>
    <n v="72.5"/>
    <s v="L"/>
    <n v="79.5"/>
    <s v="Yes"/>
    <s v=""/>
    <s v="ch2020-0015"/>
    <s v=""/>
    <s v="F"/>
    <n v="1.2710000000000024"/>
    <n v="0.78091388336232559"/>
    <s v=""/>
    <s v=""/>
    <s v="F"/>
    <s v=""/>
    <s v=""/>
    <s v=""/>
    <s v=""/>
    <m/>
    <m/>
    <m/>
    <m/>
    <m/>
    <m/>
    <m/>
    <m/>
  </r>
  <r>
    <d v="2020-07-02T00:00:00"/>
    <n v="6478"/>
    <n v="8247"/>
    <x v="0"/>
    <n v="1021"/>
    <n v="27366"/>
    <s v="adipose hole"/>
    <m/>
    <s v="M"/>
    <s v="M"/>
    <s v=""/>
    <s v=""/>
    <x v="9"/>
    <n v="16.7"/>
    <n v="6.5"/>
    <n v="4.5"/>
    <n v="2.1"/>
    <x v="2"/>
    <n v="95614"/>
    <n v="4"/>
    <s v="20NC95614"/>
    <s v="X"/>
    <d v="2020-07-31T00:00:00"/>
    <m/>
    <m/>
    <m/>
    <m/>
    <m/>
    <n v="1"/>
    <m/>
    <m/>
    <x v="1"/>
    <s v="20NC956144"/>
    <x v="1"/>
    <n v="1.2"/>
    <n v="2"/>
    <n v="2016"/>
    <n v="27"/>
    <s v="GW"/>
    <n v="71.5"/>
    <s v="L"/>
    <n v="78"/>
    <s v="Yes"/>
    <s v=""/>
    <s v="ch2020-0015"/>
    <s v=""/>
    <s v="F"/>
    <n v="0.56399999999999961"/>
    <n v="0.63737755698169973"/>
    <s v=""/>
    <s v=""/>
    <s v="F"/>
    <s v=""/>
    <s v=""/>
    <s v=""/>
    <s v=""/>
    <m/>
    <m/>
    <m/>
    <m/>
    <m/>
    <m/>
    <m/>
    <m/>
  </r>
  <r>
    <d v="2020-07-02T00:00:00"/>
    <n v="6479"/>
    <n v="8247"/>
    <x v="1"/>
    <n v="1449"/>
    <m/>
    <s v="caudal hole"/>
    <m/>
    <s v="M"/>
    <s v="M"/>
    <s v=""/>
    <s v=""/>
    <x v="65"/>
    <m/>
    <m/>
    <m/>
    <m/>
    <x v="3"/>
    <n v="95614"/>
    <n v="5"/>
    <s v="20NC95614"/>
    <s v="X"/>
    <d v="2020-07-31T00:00:00"/>
    <m/>
    <m/>
    <m/>
    <m/>
    <m/>
    <n v="1"/>
    <s v="Jack"/>
    <m/>
    <x v="2"/>
    <s v="20NC956145"/>
    <x v="1"/>
    <n v="1.2"/>
    <n v="2"/>
    <n v="2016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9"/>
    <n v="8247"/>
    <x v="1"/>
    <n v="1452"/>
    <m/>
    <s v="caudal hole"/>
    <m/>
    <s v="M"/>
    <s v="M"/>
    <s v=""/>
    <s v=""/>
    <x v="109"/>
    <m/>
    <m/>
    <m/>
    <m/>
    <x v="3"/>
    <n v="95614"/>
    <n v="6"/>
    <s v="20NC95614"/>
    <s v="X"/>
    <d v="2020-07-31T00:00:00"/>
    <m/>
    <m/>
    <m/>
    <m/>
    <m/>
    <n v="1"/>
    <s v="Jack"/>
    <m/>
    <x v="2"/>
    <s v="20NC956146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9"/>
    <n v="8247"/>
    <x v="1"/>
    <n v="1501"/>
    <n v="27367"/>
    <s v="adipose hole"/>
    <m/>
    <s v="F"/>
    <s v="M"/>
    <s v=""/>
    <s v=""/>
    <x v="111"/>
    <m/>
    <m/>
    <m/>
    <m/>
    <x v="1"/>
    <n v="95614"/>
    <n v="7"/>
    <s v="20NC95614"/>
    <s v="X"/>
    <d v="2020-07-31T00:00:00"/>
    <m/>
    <m/>
    <m/>
    <m/>
    <m/>
    <n v="1"/>
    <m/>
    <m/>
    <x v="1"/>
    <s v="20NC956147"/>
    <x v="1"/>
    <n v="1.2"/>
    <n v="2"/>
    <n v="2016"/>
    <n v="27"/>
    <s v="GW"/>
    <n v="66.917449999999988"/>
    <s v="M"/>
    <n v="73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9"/>
    <n v="8247"/>
    <x v="1"/>
    <n v="1505"/>
    <n v="27368"/>
    <s v="adipose hole"/>
    <m/>
    <s v="M"/>
    <s v="M"/>
    <s v=""/>
    <s v=""/>
    <x v="18"/>
    <m/>
    <m/>
    <m/>
    <m/>
    <x v="1"/>
    <n v="95614"/>
    <n v="8"/>
    <s v="20NC95614"/>
    <s v="X"/>
    <d v="2020-07-31T00:00:00"/>
    <m/>
    <m/>
    <m/>
    <m/>
    <m/>
    <n v="4"/>
    <m/>
    <m/>
    <x v="1"/>
    <s v="20NC956148"/>
    <x v="1"/>
    <n v="1.2"/>
    <n v="2"/>
    <n v="2016"/>
    <n v="27"/>
    <s v="GW"/>
    <n v="64.603699999999989"/>
    <s v="M"/>
    <n v="71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9"/>
    <n v="8247"/>
    <x v="1"/>
    <n v="1507"/>
    <n v="27369"/>
    <s v="adipose hole"/>
    <m/>
    <s v="M"/>
    <s v="M"/>
    <s v=""/>
    <s v=""/>
    <x v="40"/>
    <m/>
    <m/>
    <m/>
    <m/>
    <x v="1"/>
    <n v="95614"/>
    <n v="9"/>
    <s v="20NC95614"/>
    <s v="X"/>
    <d v="2020-07-31T00:00:00"/>
    <m/>
    <m/>
    <m/>
    <m/>
    <m/>
    <n v="1"/>
    <m/>
    <m/>
    <x v="1"/>
    <s v="20NC956149"/>
    <x v="1"/>
    <n v="1.2"/>
    <n v="2"/>
    <n v="2016"/>
    <n v="27"/>
    <s v="GW"/>
    <n v="59.050699999999999"/>
    <s v="M"/>
    <n v="6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9"/>
    <n v="8247"/>
    <x v="1"/>
    <n v="1515"/>
    <n v="27370"/>
    <s v="adipose hole"/>
    <m/>
    <s v="F"/>
    <s v="F"/>
    <s v=""/>
    <s v=""/>
    <x v="25"/>
    <n v="17.399999999999999"/>
    <n v="6.1"/>
    <n v="5"/>
    <n v="2"/>
    <x v="2"/>
    <n v="95614"/>
    <n v="10"/>
    <s v="20NC95614"/>
    <s v="X"/>
    <d v="2020-07-31T00:00:00"/>
    <m/>
    <m/>
    <m/>
    <m/>
    <m/>
    <n v="1"/>
    <m/>
    <m/>
    <x v="1"/>
    <s v="20NC9561410"/>
    <x v="2"/>
    <s v="M3"/>
    <n v="3"/>
    <s v=""/>
    <n v="27"/>
    <s v="GW"/>
    <n v="75.900000000000006"/>
    <s v="L"/>
    <n v="82"/>
    <s v="Yes"/>
    <s v=""/>
    <s v="ch2020-0015"/>
    <s v=""/>
    <s v="F"/>
    <n v="2.5419999999999989"/>
    <n v="0.92703422571275818"/>
    <s v=""/>
    <s v=""/>
    <s v="F"/>
    <s v=""/>
    <s v=""/>
    <s v=""/>
    <s v=""/>
    <m/>
    <m/>
    <m/>
    <m/>
    <m/>
    <m/>
    <m/>
    <m/>
  </r>
  <r>
    <d v="2020-07-02T00:00:00"/>
    <n v="6479"/>
    <n v="8247"/>
    <x v="1"/>
    <n v="1520"/>
    <n v="27371"/>
    <s v="adipose hole"/>
    <m/>
    <s v="M"/>
    <s v="M"/>
    <s v=""/>
    <s v=""/>
    <x v="2"/>
    <m/>
    <m/>
    <m/>
    <m/>
    <x v="1"/>
    <n v="95616"/>
    <n v="1"/>
    <s v="20NC95616"/>
    <s v="X"/>
    <d v="2020-07-31T00:00:00"/>
    <m/>
    <m/>
    <m/>
    <m/>
    <m/>
    <n v="1"/>
    <m/>
    <m/>
    <x v="1"/>
    <s v="20NC956161"/>
    <x v="1"/>
    <n v="1.2"/>
    <n v="2"/>
    <n v="2016"/>
    <n v="27"/>
    <s v="GW"/>
    <n v="55.348700000000001"/>
    <s v="M"/>
    <n v="61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6479"/>
    <n v="8247"/>
    <x v="1"/>
    <n v="1522"/>
    <n v="27372"/>
    <s v="adipose hole"/>
    <m/>
    <s v="M"/>
    <s v="M"/>
    <s v=""/>
    <s v=""/>
    <x v="112"/>
    <m/>
    <m/>
    <m/>
    <m/>
    <x v="1"/>
    <n v="95616"/>
    <n v="2"/>
    <s v="20NC95616"/>
    <s v="X"/>
    <d v="2020-07-31T00:00:00"/>
    <m/>
    <m/>
    <m/>
    <m/>
    <m/>
    <n v="1"/>
    <m/>
    <m/>
    <x v="1"/>
    <s v="20NC956162"/>
    <x v="1"/>
    <n v="1.2"/>
    <n v="2"/>
    <n v="2016"/>
    <n v="27"/>
    <s v="GW"/>
    <n v="49.795699999999997"/>
    <s v="M"/>
    <n v="55"/>
    <s v="Large Only"/>
    <s v=""/>
    <s v="ch2020-0015"/>
    <n v="73"/>
    <s v=""/>
    <s v=""/>
    <s v=""/>
    <s v=""/>
    <s v=""/>
    <s v="M"/>
    <s v=""/>
    <s v=""/>
    <s v="CRANBERRY_RIVER"/>
    <n v="0.70264850000000001"/>
    <m/>
    <m/>
    <m/>
    <m/>
    <m/>
    <m/>
    <m/>
    <m/>
  </r>
  <r>
    <d v="2020-07-02T00:00:00"/>
    <n v="6480"/>
    <n v="8250"/>
    <x v="0"/>
    <n v="1535"/>
    <n v="27373"/>
    <s v="adipose hole"/>
    <m/>
    <s v="F"/>
    <s v="F"/>
    <s v=""/>
    <s v=""/>
    <x v="113"/>
    <n v="16.2"/>
    <n v="5"/>
    <n v="4.2"/>
    <n v="1.7"/>
    <x v="2"/>
    <n v="95616"/>
    <n v="3"/>
    <s v="20NC95616"/>
    <s v="X"/>
    <d v="2020-07-31T00:00:00"/>
    <m/>
    <m/>
    <m/>
    <m/>
    <m/>
    <m/>
    <m/>
    <s v="No release code recorded."/>
    <x v="1"/>
    <s v="20NC956163"/>
    <x v="3"/>
    <n v="1.3"/>
    <n v="3"/>
    <n v="2015"/>
    <n v="27"/>
    <s v="GW"/>
    <n v="75"/>
    <s v="L"/>
    <n v="80"/>
    <s v="Yes"/>
    <s v=""/>
    <s v="ch2020-0015"/>
    <s v=""/>
    <s v="F"/>
    <n v="3.8919999999999995"/>
    <n v="0.98000352185323802"/>
    <s v=""/>
    <s v=""/>
    <s v="F"/>
    <s v=""/>
    <s v=""/>
    <s v=""/>
    <s v=""/>
    <m/>
    <m/>
    <m/>
    <m/>
    <m/>
    <m/>
    <m/>
    <m/>
  </r>
  <r>
    <d v="2020-07-02T00:00:00"/>
    <n v="7086"/>
    <n v="8356"/>
    <x v="2"/>
    <n v="859"/>
    <n v="34304"/>
    <s v="V-clip adipose"/>
    <s v="X"/>
    <s v="F"/>
    <s v="M"/>
    <s v=""/>
    <s v=""/>
    <x v="52"/>
    <m/>
    <m/>
    <m/>
    <m/>
    <x v="1"/>
    <m/>
    <m/>
    <s v=""/>
    <m/>
    <m/>
    <m/>
    <m/>
    <m/>
    <m/>
    <m/>
    <m/>
    <m/>
    <s v="No release code recorded."/>
    <x v="1"/>
    <s v=""/>
    <x v="4"/>
    <s v="no age"/>
    <n v="0"/>
    <s v=""/>
    <n v="27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7086"/>
    <n v="8356"/>
    <x v="2"/>
    <n v="902"/>
    <n v="34305"/>
    <s v="V-clip adipose"/>
    <m/>
    <s v="M"/>
    <s v="M"/>
    <s v=""/>
    <s v=""/>
    <x v="49"/>
    <n v="22.6"/>
    <n v="9.4"/>
    <n v="6.6"/>
    <n v="2.2999999999999998"/>
    <x v="2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83.6"/>
    <s v="L"/>
    <n v="93"/>
    <s v="Yes"/>
    <s v=""/>
    <s v="Not Aged"/>
    <s v=""/>
    <s v="F"/>
    <n v="1.7020000000000026"/>
    <n v="0.84579576593282157"/>
    <s v=""/>
    <s v=""/>
    <s v="F"/>
    <s v=""/>
    <s v=""/>
    <s v=""/>
    <s v=""/>
    <m/>
    <m/>
    <m/>
    <m/>
    <m/>
    <m/>
    <m/>
    <m/>
  </r>
  <r>
    <d v="2020-07-02T00:00:00"/>
    <n v="7086"/>
    <n v="8356"/>
    <x v="2"/>
    <n v="905"/>
    <n v="34306"/>
    <s v="V-clip adipose"/>
    <m/>
    <s v="F"/>
    <s v="F"/>
    <s v=""/>
    <s v=""/>
    <x v="113"/>
    <n v="19.2"/>
    <n v="9.3000000000000007"/>
    <n v="5.2"/>
    <n v="1.9"/>
    <x v="2"/>
    <m/>
    <m/>
    <s v=""/>
    <m/>
    <m/>
    <m/>
    <m/>
    <m/>
    <m/>
    <m/>
    <m/>
    <m/>
    <s v="Release code was not recorded by GH data person (SB). "/>
    <x v="1"/>
    <s v=""/>
    <x v="4"/>
    <s v="no age"/>
    <n v="0"/>
    <s v=""/>
    <n v="27"/>
    <s v="GH"/>
    <n v="70.7"/>
    <s v="L"/>
    <n v="80"/>
    <s v="Yes"/>
    <s v=""/>
    <s v="Not Aged"/>
    <s v=""/>
    <s v="M"/>
    <n v="-2.4640000000000026"/>
    <n v="7.8420765450946867E-2"/>
    <s v=""/>
    <s v=""/>
    <s v="M"/>
    <s v=""/>
    <s v=""/>
    <s v=""/>
    <s v=""/>
    <m/>
    <m/>
    <m/>
    <m/>
    <m/>
    <m/>
    <m/>
    <m/>
  </r>
  <r>
    <d v="2020-07-02T00:00:00"/>
    <n v="7087"/>
    <n v="8356"/>
    <x v="4"/>
    <n v="915"/>
    <n v="34307"/>
    <s v="V-clip adipose"/>
    <m/>
    <s v="F"/>
    <s v="F"/>
    <s v=""/>
    <s v=""/>
    <x v="15"/>
    <n v="21.7"/>
    <n v="8.5"/>
    <n v="8"/>
    <n v="2.8"/>
    <x v="2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81.5"/>
    <s v="L"/>
    <n v="90"/>
    <s v="Yes"/>
    <s v=""/>
    <s v="Not Aged"/>
    <s v=""/>
    <s v="F"/>
    <n v="0.1820000000000026"/>
    <n v="0.54537481946499322"/>
    <s v=""/>
    <s v=""/>
    <s v="F"/>
    <s v=""/>
    <s v=""/>
    <s v=""/>
    <s v=""/>
    <m/>
    <m/>
    <m/>
    <m/>
    <m/>
    <m/>
    <m/>
    <m/>
  </r>
  <r>
    <d v="2020-07-02T00:00:00"/>
    <n v="7087"/>
    <n v="8356"/>
    <x v="4"/>
    <n v="917"/>
    <n v="34308"/>
    <s v="V-clip adipose"/>
    <m/>
    <s v="F"/>
    <s v="F"/>
    <s v=""/>
    <s v=""/>
    <x v="59"/>
    <n v="18.7"/>
    <n v="7.1"/>
    <n v="6.2"/>
    <n v="2.1"/>
    <x v="2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78.900000000000006"/>
    <s v="L"/>
    <n v="86"/>
    <s v="Yes"/>
    <s v=""/>
    <s v="Not Aged"/>
    <s v=""/>
    <s v="F"/>
    <n v="2.0799999999999983"/>
    <n v="0.88894403328859217"/>
    <s v=""/>
    <s v=""/>
    <s v="F"/>
    <s v=""/>
    <s v=""/>
    <s v=""/>
    <s v=""/>
    <m/>
    <m/>
    <m/>
    <m/>
    <m/>
    <m/>
    <m/>
    <m/>
  </r>
  <r>
    <d v="2020-07-02T00:00:00"/>
    <n v="7087"/>
    <n v="8356"/>
    <x v="4"/>
    <n v="920"/>
    <n v="34309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7087"/>
    <n v="8356"/>
    <x v="4"/>
    <n v="927"/>
    <n v="34310"/>
    <s v="V-clip adipose"/>
    <m/>
    <s v="M"/>
    <s v="M"/>
    <s v=""/>
    <s v=""/>
    <x v="15"/>
    <n v="21.5"/>
    <n v="8.4"/>
    <n v="10.199999999999999"/>
    <n v="2.8"/>
    <x v="2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81.599999999999994"/>
    <s v="L"/>
    <n v="90"/>
    <s v="Yes"/>
    <s v=""/>
    <s v="Not Aged"/>
    <s v=""/>
    <s v="M"/>
    <n v="-1.1859999999999968"/>
    <n v="0.23397509575229675"/>
    <s v=""/>
    <s v=""/>
    <s v="M"/>
    <s v=""/>
    <s v=""/>
    <s v=""/>
    <s v=""/>
    <m/>
    <m/>
    <m/>
    <m/>
    <m/>
    <m/>
    <m/>
    <m/>
  </r>
  <r>
    <d v="2020-07-02T00:00:00"/>
    <n v="7087"/>
    <n v="8356"/>
    <x v="4"/>
    <n v="930"/>
    <n v="34311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54.423200000000001"/>
    <s v="M"/>
    <n v="60"/>
    <s v="Large Only"/>
    <s v=""/>
    <s v="Not Aged"/>
    <s v=""/>
    <s v=""/>
    <s v=""/>
    <s v=""/>
    <s v=""/>
    <s v=""/>
    <s v="M"/>
    <s v="Damdochax-tag alone"/>
    <s v=""/>
    <s v=""/>
    <s v=""/>
    <m/>
    <m/>
    <m/>
    <m/>
    <m/>
    <m/>
    <m/>
    <m/>
  </r>
  <r>
    <d v="2020-07-02T00:00:00"/>
    <n v="7088"/>
    <n v="8356"/>
    <x v="5"/>
    <n v="943"/>
    <n v="34312"/>
    <s v="V-clip adipose"/>
    <m/>
    <s v="M"/>
    <s v="M"/>
    <s v=""/>
    <s v=""/>
    <x v="45"/>
    <m/>
    <m/>
    <m/>
    <m/>
    <x v="1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2T00:00:00"/>
    <n v="7090"/>
    <n v="8356"/>
    <x v="4"/>
    <n v="1636"/>
    <n v="34313"/>
    <s v="V-clip adipose"/>
    <m/>
    <s v="F"/>
    <s v="F"/>
    <s v=""/>
    <s v=""/>
    <x v="5"/>
    <n v="17.8"/>
    <n v="6"/>
    <n v="5"/>
    <n v="2"/>
    <x v="2"/>
    <m/>
    <m/>
    <s v=""/>
    <m/>
    <m/>
    <m/>
    <m/>
    <m/>
    <m/>
    <m/>
    <m/>
    <m/>
    <s v="Release code was not recorded by GH data person (SB)"/>
    <x v="1"/>
    <s v=""/>
    <x v="4"/>
    <s v="no age"/>
    <n v="0"/>
    <s v=""/>
    <n v="27"/>
    <s v="GH"/>
    <n v="78"/>
    <s v="L"/>
    <n v="84"/>
    <s v="Yes"/>
    <s v=""/>
    <s v="Not Aged"/>
    <s v=""/>
    <s v="F"/>
    <n v="3.5299999999999985"/>
    <n v="0.97152941230990264"/>
    <s v=""/>
    <s v=""/>
    <s v="F"/>
    <s v=""/>
    <s v=""/>
    <s v=""/>
    <s v=""/>
    <m/>
    <m/>
    <m/>
    <m/>
    <m/>
    <m/>
    <m/>
    <m/>
  </r>
  <r>
    <d v="2020-07-03T00:00:00"/>
    <n v="7092"/>
    <n v="8357"/>
    <x v="2"/>
    <n v="922"/>
    <n v="34314"/>
    <s v="V-clip adipose"/>
    <m/>
    <s v="F"/>
    <s v="F"/>
    <s v=""/>
    <s v=""/>
    <x v="15"/>
    <n v="20.9"/>
    <n v="8"/>
    <n v="7.2"/>
    <n v="2.2000000000000002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2"/>
    <s v="L"/>
    <n v="90"/>
    <s v="Yes"/>
    <s v=""/>
    <s v="Not Aged"/>
    <s v=""/>
    <s v="F"/>
    <n v="1.8820000000000026"/>
    <n v="0.86784068172668327"/>
    <s v=""/>
    <s v=""/>
    <s v="F"/>
    <s v=""/>
    <s v=""/>
    <s v=""/>
    <s v=""/>
    <m/>
    <m/>
    <m/>
    <m/>
    <m/>
    <m/>
    <m/>
    <m/>
  </r>
  <r>
    <d v="2020-07-03T00:00:00"/>
    <n v="7094"/>
    <n v="8357"/>
    <x v="4"/>
    <n v="1007"/>
    <n v="34315"/>
    <s v="V-clip adipose"/>
    <m/>
    <s v="M"/>
    <s v="M"/>
    <s v=""/>
    <s v=""/>
    <x v="114"/>
    <n v="29.9"/>
    <n v="8.5"/>
    <n v="7.5"/>
    <n v="3"/>
    <x v="2"/>
    <m/>
    <m/>
    <s v=""/>
    <m/>
    <m/>
    <m/>
    <m/>
    <m/>
    <m/>
    <m/>
    <n v="1"/>
    <m/>
    <m/>
    <x v="1"/>
    <s v=""/>
    <x v="4"/>
    <s v="no age"/>
    <n v="0"/>
    <s v=""/>
    <n v="27"/>
    <s v="GH"/>
    <n v="85"/>
    <s v="L"/>
    <n v="93.5"/>
    <s v="Yes"/>
    <s v=""/>
    <s v="Not Aged"/>
    <s v=""/>
    <s v="F"/>
    <n v="1.8549999999999978"/>
    <n v="0.86471309216173675"/>
    <s v=""/>
    <s v=""/>
    <s v="F"/>
    <s v=""/>
    <s v=""/>
    <s v=""/>
    <s v=""/>
    <m/>
    <m/>
    <m/>
    <m/>
    <m/>
    <m/>
    <m/>
    <m/>
  </r>
  <r>
    <d v="2020-07-03T00:00:00"/>
    <n v="6483"/>
    <n v="8401"/>
    <x v="1"/>
    <n v="921"/>
    <n v="27374"/>
    <s v="adipose hole"/>
    <m/>
    <s v="F"/>
    <s v="F"/>
    <s v=""/>
    <s v=""/>
    <x v="15"/>
    <n v="18"/>
    <n v="7.4"/>
    <n v="4.2"/>
    <n v="1.5"/>
    <x v="2"/>
    <n v="95616"/>
    <n v="4"/>
    <s v="20NC95616"/>
    <s v="X"/>
    <d v="2020-07-31T00:00:00"/>
    <m/>
    <m/>
    <m/>
    <m/>
    <m/>
    <n v="1"/>
    <m/>
    <m/>
    <x v="1"/>
    <s v="20NC956164"/>
    <x v="3"/>
    <n v="1.3"/>
    <n v="3"/>
    <n v="2015"/>
    <n v="27"/>
    <s v="GW"/>
    <n v="82.6"/>
    <s v="L"/>
    <n v="90"/>
    <s v="Yes"/>
    <s v=""/>
    <s v="ch2020-0015"/>
    <s v=""/>
    <s v="F"/>
    <n v="5.2920000000000025"/>
    <n v="0.9949935043024225"/>
    <s v=""/>
    <s v=""/>
    <s v="F"/>
    <s v=""/>
    <s v=""/>
    <s v=""/>
    <s v=""/>
    <m/>
    <m/>
    <m/>
    <m/>
    <m/>
    <m/>
    <m/>
    <m/>
  </r>
  <r>
    <d v="2020-07-03T00:00:00"/>
    <n v="6483"/>
    <n v="8401"/>
    <x v="1"/>
    <n v="921"/>
    <m/>
    <s v="caudal hole"/>
    <m/>
    <s v="M"/>
    <s v="M"/>
    <s v=""/>
    <s v=""/>
    <x v="115"/>
    <m/>
    <m/>
    <m/>
    <m/>
    <x v="3"/>
    <n v="95616"/>
    <n v="5"/>
    <s v="20NC95616"/>
    <s v="X"/>
    <d v="2020-07-31T00:00:00"/>
    <m/>
    <m/>
    <m/>
    <m/>
    <m/>
    <n v="1"/>
    <s v="Jack"/>
    <m/>
    <x v="2"/>
    <s v="20NC956165"/>
    <x v="8"/>
    <n v="1.1000000000000001"/>
    <n v="1"/>
    <n v="2017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3T00:00:00"/>
    <n v="6483"/>
    <n v="8401"/>
    <x v="1"/>
    <n v="921"/>
    <n v="27375"/>
    <s v="adipose hole"/>
    <m/>
    <s v="F"/>
    <s v="M"/>
    <s v=""/>
    <s v=""/>
    <x v="46"/>
    <m/>
    <m/>
    <m/>
    <m/>
    <x v="1"/>
    <n v="95616"/>
    <n v="6"/>
    <s v="20NC95616"/>
    <s v="X"/>
    <d v="2020-07-31T00:00:00"/>
    <m/>
    <m/>
    <m/>
    <m/>
    <m/>
    <n v="1"/>
    <m/>
    <m/>
    <x v="1"/>
    <s v="20NC956166"/>
    <x v="1"/>
    <n v="1.2"/>
    <n v="2"/>
    <n v="2016"/>
    <n v="27"/>
    <s v="GW"/>
    <n v="65.529199999999989"/>
    <s v="M"/>
    <n v="72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3T00:00:00"/>
    <n v="6483"/>
    <n v="8401"/>
    <x v="1"/>
    <n v="947"/>
    <n v="27376"/>
    <s v="adipose hole"/>
    <m/>
    <s v="F"/>
    <s v="M"/>
    <s v=""/>
    <s v=""/>
    <x v="10"/>
    <m/>
    <m/>
    <m/>
    <m/>
    <x v="1"/>
    <n v="95616"/>
    <n v="7"/>
    <s v="20NC95616"/>
    <s v="X"/>
    <d v="2020-07-31T00:00:00"/>
    <m/>
    <m/>
    <m/>
    <m/>
    <m/>
    <n v="1"/>
    <m/>
    <m/>
    <x v="1"/>
    <s v="20NC956167"/>
    <x v="1"/>
    <n v="1.2"/>
    <n v="2"/>
    <n v="2016"/>
    <n v="27"/>
    <s v="GW"/>
    <n v="66.454699999999988"/>
    <s v="M"/>
    <n v="73"/>
    <s v="Large Only"/>
    <s v=""/>
    <s v="ch2020-0015"/>
    <n v="74"/>
    <s v=""/>
    <s v=""/>
    <s v=""/>
    <s v=""/>
    <s v=""/>
    <s v="M"/>
    <s v=""/>
    <s v=""/>
    <s v="KITEEN_RIVER"/>
    <n v="0.9730297"/>
    <m/>
    <m/>
    <m/>
    <m/>
    <m/>
    <m/>
    <m/>
    <m/>
  </r>
  <r>
    <d v="2020-07-03T00:00:00"/>
    <n v="6484"/>
    <n v="8401"/>
    <x v="0"/>
    <n v="1008"/>
    <m/>
    <s v="caudal hole"/>
    <m/>
    <s v="M"/>
    <s v="M"/>
    <s v=""/>
    <s v=""/>
    <x v="65"/>
    <m/>
    <m/>
    <m/>
    <m/>
    <x v="3"/>
    <n v="95616"/>
    <n v="8"/>
    <s v="20NC95616"/>
    <s v="X"/>
    <d v="2020-07-31T00:00:00"/>
    <m/>
    <m/>
    <m/>
    <m/>
    <m/>
    <n v="1"/>
    <s v="Jack"/>
    <m/>
    <x v="2"/>
    <s v="20NC956168"/>
    <x v="9"/>
    <s v="M1"/>
    <n v="1"/>
    <s v=""/>
    <n v="27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3T00:00:00"/>
    <n v="6484"/>
    <n v="8401"/>
    <x v="0"/>
    <n v="1010"/>
    <n v="27377"/>
    <s v="adipose hole"/>
    <m/>
    <s v="NR"/>
    <s v="NR"/>
    <s v=""/>
    <s v=""/>
    <x v="26"/>
    <n v="19.7"/>
    <n v="7.5"/>
    <n v="4.5"/>
    <n v="2"/>
    <x v="2"/>
    <n v="95616"/>
    <n v="9"/>
    <s v="20NC95616"/>
    <s v="X"/>
    <d v="2020-07-31T00:00:00"/>
    <m/>
    <m/>
    <m/>
    <m/>
    <m/>
    <n v="1"/>
    <m/>
    <s v="Sex was not marked on Bio Sheet, guesstimate due to size of fish - EL"/>
    <x v="1"/>
    <s v="20NC956169"/>
    <x v="2"/>
    <s v="M3"/>
    <n v="3"/>
    <s v=""/>
    <n v="27"/>
    <s v="GW"/>
    <n v="81.5"/>
    <s v="L"/>
    <n v="89"/>
    <s v="Yes"/>
    <s v=""/>
    <s v="ch2020-0015"/>
    <n v="75"/>
    <s v="F"/>
    <n v="4.099999999999997"/>
    <n v="0.9836975006285591"/>
    <s v=""/>
    <s v=""/>
    <s v="F"/>
    <s v=""/>
    <s v=""/>
    <s v="CRANBERRY_RIVER"/>
    <n v="0.90658100000000008"/>
    <m/>
    <m/>
    <m/>
    <m/>
    <m/>
    <m/>
    <m/>
    <m/>
  </r>
  <r>
    <d v="2020-07-06T00:00:00"/>
    <n v="7110"/>
    <n v="8358"/>
    <x v="4"/>
    <n v="1645"/>
    <n v="34316"/>
    <s v="V-clip adipose"/>
    <m/>
    <s v="F"/>
    <s v="F"/>
    <s v=""/>
    <s v=""/>
    <x v="12"/>
    <n v="18.7"/>
    <n v="7.2"/>
    <n v="5"/>
    <n v="1.8"/>
    <x v="2"/>
    <m/>
    <m/>
    <s v=""/>
    <m/>
    <m/>
    <m/>
    <m/>
    <m/>
    <m/>
    <m/>
    <n v="1"/>
    <m/>
    <m/>
    <x v="1"/>
    <s v=""/>
    <x v="4"/>
    <s v="no age"/>
    <n v="0"/>
    <s v=""/>
    <n v="28"/>
    <s v="GH"/>
    <n v="72.3"/>
    <s v="L"/>
    <n v="79.5"/>
    <s v="Yes"/>
    <s v=""/>
    <s v="Not Aged"/>
    <s v=""/>
    <s v="F"/>
    <n v="0.23100000000000165"/>
    <n v="0.55749456313760626"/>
    <s v=""/>
    <s v=""/>
    <s v="F"/>
    <s v=""/>
    <s v=""/>
    <s v=""/>
    <s v=""/>
    <m/>
    <m/>
    <m/>
    <m/>
    <m/>
    <m/>
    <m/>
    <m/>
  </r>
  <r>
    <d v="2020-07-06T00:00:00"/>
    <n v="7111"/>
    <n v="8358"/>
    <x v="5"/>
    <n v="1700"/>
    <n v="34317"/>
    <s v="V-clip adipose"/>
    <m/>
    <s v="F"/>
    <s v="F"/>
    <s v=""/>
    <s v=""/>
    <x v="92"/>
    <n v="20.7"/>
    <n v="8.5"/>
    <n v="7.5"/>
    <n v="2.2000000000000002"/>
    <x v="2"/>
    <m/>
    <m/>
    <s v=""/>
    <m/>
    <m/>
    <m/>
    <m/>
    <m/>
    <m/>
    <m/>
    <n v="1"/>
    <m/>
    <m/>
    <x v="1"/>
    <s v=""/>
    <x v="4"/>
    <s v="no age"/>
    <n v="0"/>
    <s v=""/>
    <n v="28"/>
    <s v="GH"/>
    <n v="79"/>
    <s v="L"/>
    <n v="87.5"/>
    <s v="Yes"/>
    <s v=""/>
    <s v="Not Aged"/>
    <s v=""/>
    <s v="M"/>
    <n v="-3.7000000000000588E-2"/>
    <n v="0.49075105512638656"/>
    <s v=""/>
    <s v=""/>
    <s v="M"/>
    <s v=""/>
    <s v=""/>
    <s v=""/>
    <s v=""/>
    <m/>
    <m/>
    <m/>
    <m/>
    <m/>
    <m/>
    <m/>
    <m/>
  </r>
  <r>
    <d v="2020-07-06T00:00:00"/>
    <n v="6495"/>
    <n v="8404"/>
    <x v="1"/>
    <n v="926"/>
    <n v="27378"/>
    <s v="adipose hole"/>
    <m/>
    <s v="F"/>
    <s v="F"/>
    <s v=""/>
    <s v=""/>
    <x v="59"/>
    <n v="16.5"/>
    <n v="5"/>
    <n v="5.8"/>
    <n v="2.4"/>
    <x v="2"/>
    <n v="95616"/>
    <n v="10"/>
    <s v="20NC95616"/>
    <s v="X"/>
    <d v="2020-07-31T00:00:00"/>
    <s v="GN"/>
    <m/>
    <s v="12"/>
    <m/>
    <m/>
    <n v="1"/>
    <m/>
    <m/>
    <x v="1"/>
    <s v="20NC9561610"/>
    <x v="3"/>
    <n v="1.3"/>
    <n v="3"/>
    <n v="2015"/>
    <n v="28"/>
    <s v="GW"/>
    <n v="81"/>
    <s v="L"/>
    <n v="86"/>
    <s v="Yes"/>
    <s v=""/>
    <s v="ch2020-0015"/>
    <s v=""/>
    <s v="F"/>
    <n v="4.7819999999999974"/>
    <n v="0.99169040421201715"/>
    <s v=""/>
    <s v=""/>
    <s v="F"/>
    <s v=""/>
    <s v=""/>
    <s v=""/>
    <s v=""/>
    <m/>
    <m/>
    <m/>
    <m/>
    <m/>
    <m/>
    <m/>
    <m/>
  </r>
  <r>
    <d v="2020-07-06T00:00:00"/>
    <n v="6496"/>
    <n v="8404"/>
    <x v="0"/>
    <n v="954"/>
    <n v="27379"/>
    <s v="adipose hole"/>
    <m/>
    <s v="M"/>
    <s v="M"/>
    <s v=""/>
    <s v=""/>
    <x v="62"/>
    <n v="23.8"/>
    <n v="9.5"/>
    <n v="8.5"/>
    <n v="3.5"/>
    <x v="2"/>
    <n v="95733"/>
    <n v="1"/>
    <s v="20NC95733"/>
    <s v="X"/>
    <d v="2020-07-31T00:00:00"/>
    <m/>
    <m/>
    <m/>
    <m/>
    <m/>
    <n v="1"/>
    <m/>
    <m/>
    <x v="1"/>
    <s v="20NC957331"/>
    <x v="2"/>
    <s v="M3"/>
    <n v="3"/>
    <s v=""/>
    <n v="28"/>
    <s v="GW"/>
    <n v="86.5"/>
    <s v="L"/>
    <n v="96"/>
    <s v="Yes"/>
    <s v=""/>
    <s v="ch2020-0015"/>
    <n v="76"/>
    <s v="F"/>
    <n v="0.54000000000000181"/>
    <n v="0.63181241773610208"/>
    <s v=""/>
    <s v=""/>
    <s v="F"/>
    <s v=""/>
    <s v=""/>
    <s v="KITEEN_RIVER"/>
    <n v="0.96197460000000001"/>
    <m/>
    <m/>
    <m/>
    <m/>
    <m/>
    <m/>
    <m/>
    <m/>
  </r>
  <r>
    <d v="2020-07-06T00:00:00"/>
    <n v="6496"/>
    <n v="8404"/>
    <x v="0"/>
    <n v="958"/>
    <m/>
    <s v="caudal hole"/>
    <m/>
    <s v="M"/>
    <s v="M"/>
    <s v=""/>
    <s v=""/>
    <x v="55"/>
    <m/>
    <m/>
    <m/>
    <m/>
    <x v="3"/>
    <n v="95733"/>
    <n v="2"/>
    <s v="20NC95733"/>
    <s v="X"/>
    <d v="2020-07-31T00:00:00"/>
    <m/>
    <m/>
    <m/>
    <m/>
    <m/>
    <n v="1"/>
    <s v="Jack"/>
    <m/>
    <x v="2"/>
    <s v="20NC957332"/>
    <x v="9"/>
    <s v="M1"/>
    <n v="1"/>
    <s v="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6T00:00:00"/>
    <n v="6498"/>
    <n v="8404"/>
    <x v="1"/>
    <n v="1702"/>
    <m/>
    <s v="caudal hole"/>
    <m/>
    <s v="M"/>
    <s v="M"/>
    <s v=""/>
    <s v=""/>
    <x v="44"/>
    <m/>
    <m/>
    <m/>
    <m/>
    <x v="3"/>
    <n v="95733"/>
    <n v="3"/>
    <s v="20NC95733"/>
    <s v="X"/>
    <d v="2020-07-31T00:00:00"/>
    <m/>
    <m/>
    <m/>
    <m/>
    <m/>
    <n v="1"/>
    <s v="Jack"/>
    <m/>
    <x v="2"/>
    <s v="20NC957333"/>
    <x v="8"/>
    <n v="1.1000000000000001"/>
    <n v="1"/>
    <n v="2017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6T00:00:00"/>
    <n v="6498"/>
    <n v="8404"/>
    <x v="1"/>
    <n v="1703"/>
    <m/>
    <s v="caudal hole"/>
    <m/>
    <s v="M"/>
    <s v="M"/>
    <s v=""/>
    <s v=""/>
    <x v="29"/>
    <m/>
    <m/>
    <m/>
    <m/>
    <x v="3"/>
    <n v="95733"/>
    <n v="4"/>
    <s v="20NC95733"/>
    <s v="X"/>
    <d v="2020-07-31T00:00:00"/>
    <m/>
    <m/>
    <m/>
    <m/>
    <m/>
    <n v="1"/>
    <s v="Jack"/>
    <m/>
    <x v="2"/>
    <s v="20NC957334"/>
    <x v="8"/>
    <n v="1.1000000000000001"/>
    <n v="1"/>
    <n v="2017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6T00:00:00"/>
    <n v="6498"/>
    <n v="8404"/>
    <x v="1"/>
    <n v="1709"/>
    <n v="27380"/>
    <s v="adipose hole"/>
    <m/>
    <s v="F"/>
    <s v="F"/>
    <s v=""/>
    <s v=""/>
    <x v="50"/>
    <n v="15.7"/>
    <n v="6.1"/>
    <n v="5.8"/>
    <n v="2"/>
    <x v="2"/>
    <n v="95733"/>
    <n v="5"/>
    <s v="20NC95733"/>
    <s v="X"/>
    <d v="2020-07-31T00:00:00"/>
    <m/>
    <m/>
    <m/>
    <m/>
    <m/>
    <n v="1"/>
    <m/>
    <m/>
    <x v="1"/>
    <s v="20NC957335"/>
    <x v="1"/>
    <n v="1.2"/>
    <n v="2"/>
    <n v="2016"/>
    <n v="28"/>
    <s v="GW"/>
    <n v="70.900000000000006"/>
    <s v="L"/>
    <n v="77"/>
    <s v="Yes"/>
    <s v=""/>
    <s v="ch2020-0015"/>
    <s v=""/>
    <s v="M"/>
    <n v="-0.15199999999999947"/>
    <n v="0.46207299402590662"/>
    <s v=""/>
    <s v=""/>
    <s v="M"/>
    <s v=""/>
    <s v=""/>
    <s v=""/>
    <s v=""/>
    <m/>
    <m/>
    <m/>
    <m/>
    <m/>
    <m/>
    <m/>
    <m/>
  </r>
  <r>
    <d v="2020-07-06T00:00:00"/>
    <n v="6498"/>
    <n v="8404"/>
    <x v="1"/>
    <n v="1745"/>
    <m/>
    <s v="caudal hole"/>
    <m/>
    <s v="M"/>
    <s v="M"/>
    <s v=""/>
    <s v=""/>
    <x v="65"/>
    <m/>
    <m/>
    <m/>
    <m/>
    <x v="3"/>
    <n v="95733"/>
    <n v="6"/>
    <s v="20NC95733"/>
    <s v="X"/>
    <d v="2020-07-31T00:00:00"/>
    <m/>
    <m/>
    <m/>
    <m/>
    <m/>
    <n v="1"/>
    <m/>
    <s v="JACK"/>
    <x v="2"/>
    <s v="20NC957336"/>
    <x v="8"/>
    <n v="1.1000000000000001"/>
    <n v="1"/>
    <n v="2017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6T00:00:00"/>
    <n v="6498"/>
    <n v="8404"/>
    <x v="1"/>
    <n v="1821"/>
    <n v="27381"/>
    <s v="adipose hole"/>
    <m/>
    <s v="F"/>
    <s v="F"/>
    <s v=""/>
    <s v=""/>
    <x v="59"/>
    <n v="18.100000000000001"/>
    <n v="6.5"/>
    <n v="4.5"/>
    <n v="1.8"/>
    <x v="2"/>
    <n v="95733"/>
    <n v="7"/>
    <s v="20NC95733"/>
    <s v="X"/>
    <d v="2020-07-31T00:00:00"/>
    <m/>
    <m/>
    <m/>
    <m/>
    <m/>
    <n v="1"/>
    <m/>
    <m/>
    <x v="1"/>
    <s v="20NC957337"/>
    <x v="3"/>
    <n v="1.3"/>
    <n v="3"/>
    <n v="2015"/>
    <n v="28"/>
    <s v="GW"/>
    <n v="79.5"/>
    <s v="L"/>
    <n v="86"/>
    <s v="Yes"/>
    <s v=""/>
    <s v="ch2020-0015"/>
    <n v="77"/>
    <s v="F"/>
    <n v="4.2619999999999969"/>
    <n v="0.98610179644544771"/>
    <s v=""/>
    <s v=""/>
    <s v="F"/>
    <s v=""/>
    <s v=""/>
    <s v="MEZIADIN_RIVER"/>
    <n v="0.58088760000000006"/>
    <m/>
    <m/>
    <m/>
    <m/>
    <m/>
    <m/>
    <m/>
    <m/>
  </r>
  <r>
    <d v="2020-07-07T00:00:00"/>
    <n v="6499"/>
    <n v="8409"/>
    <x v="1"/>
    <n v="848"/>
    <n v="27382"/>
    <s v="adipose hole"/>
    <m/>
    <s v="F"/>
    <s v="F"/>
    <s v=""/>
    <s v=""/>
    <x v="67"/>
    <n v="21.5"/>
    <n v="8.5"/>
    <n v="5.8"/>
    <n v="2.1"/>
    <x v="2"/>
    <n v="95733"/>
    <n v="8"/>
    <s v="20NC95733"/>
    <s v="X"/>
    <d v="2020-07-31T00:00:00"/>
    <m/>
    <m/>
    <m/>
    <m/>
    <m/>
    <n v="1"/>
    <m/>
    <m/>
    <x v="1"/>
    <s v="20NC957338"/>
    <x v="3"/>
    <n v="1.3"/>
    <n v="3"/>
    <n v="2015"/>
    <n v="28"/>
    <s v="GW"/>
    <n v="83.5"/>
    <s v="L"/>
    <n v="92"/>
    <s v="Yes"/>
    <s v=""/>
    <s v="ch2020-0015"/>
    <n v="78"/>
    <s v="F"/>
    <n v="3.1400000000000023"/>
    <n v="0.9585128806983042"/>
    <s v=""/>
    <s v=""/>
    <s v="F"/>
    <s v=""/>
    <s v=""/>
    <s v="SEASKINNISH_CREEK"/>
    <n v="0.99636740000000001"/>
    <m/>
    <m/>
    <m/>
    <m/>
    <m/>
    <m/>
    <m/>
    <m/>
  </r>
  <r>
    <d v="2020-07-07T00:00:00"/>
    <n v="6499"/>
    <n v="8409"/>
    <x v="1"/>
    <n v="852"/>
    <m/>
    <s v="caudal hole"/>
    <m/>
    <s v="M"/>
    <s v="M"/>
    <s v=""/>
    <s v=""/>
    <x v="116"/>
    <m/>
    <m/>
    <m/>
    <m/>
    <x v="3"/>
    <n v="95733"/>
    <n v="9"/>
    <s v="20NC95733"/>
    <s v="X"/>
    <d v="2020-07-31T00:00:00"/>
    <m/>
    <m/>
    <m/>
    <m/>
    <m/>
    <n v="1"/>
    <s v="Jack"/>
    <m/>
    <x v="2"/>
    <s v="20NC957339"/>
    <x v="8"/>
    <n v="1.1000000000000001"/>
    <n v="1"/>
    <n v="2017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853"/>
    <n v="27383"/>
    <s v="adipose hole"/>
    <m/>
    <s v="F"/>
    <s v="F"/>
    <s v=""/>
    <s v=""/>
    <x v="34"/>
    <n v="16.899999999999999"/>
    <n v="5.7"/>
    <n v="6.6"/>
    <n v="2.8"/>
    <x v="2"/>
    <n v="95733"/>
    <n v="10"/>
    <s v="20NC95733"/>
    <s v="X"/>
    <d v="2020-07-31T00:00:00"/>
    <m/>
    <m/>
    <m/>
    <m/>
    <m/>
    <n v="1"/>
    <m/>
    <m/>
    <x v="1"/>
    <s v="20NC9573310"/>
    <x v="3"/>
    <n v="1.3"/>
    <n v="3"/>
    <n v="2015"/>
    <n v="28"/>
    <s v="GW"/>
    <n v="79.3"/>
    <s v="L"/>
    <n v="85"/>
    <s v="Yes"/>
    <s v=""/>
    <s v="ch2020-0015"/>
    <n v="79"/>
    <s v="F"/>
    <n v="2.5679999999999983"/>
    <n v="0.92877350275495574"/>
    <s v=""/>
    <s v=""/>
    <s v="F"/>
    <s v=""/>
    <s v=""/>
    <s v="SNOWBANK_CREEK"/>
    <n v="0.82752120000000007"/>
    <m/>
    <m/>
    <m/>
    <m/>
    <m/>
    <m/>
    <m/>
    <m/>
  </r>
  <r>
    <d v="2020-07-07T00:00:00"/>
    <n v="6499"/>
    <n v="8409"/>
    <x v="1"/>
    <n v="857"/>
    <n v="27384"/>
    <s v="adipose hole"/>
    <m/>
    <s v="F"/>
    <s v="M"/>
    <s v=""/>
    <s v=""/>
    <x v="3"/>
    <m/>
    <m/>
    <m/>
    <m/>
    <x v="1"/>
    <n v="95737"/>
    <n v="1"/>
    <s v="20NC95737"/>
    <s v="X"/>
    <d v="2020-07-31T00:00:00"/>
    <m/>
    <m/>
    <m/>
    <m/>
    <m/>
    <n v="1"/>
    <m/>
    <m/>
    <x v="1"/>
    <s v="20NC957371"/>
    <x v="7"/>
    <s v="M2"/>
    <n v="2"/>
    <s v=""/>
    <n v="28"/>
    <s v="GW"/>
    <n v="63.678199999999997"/>
    <s v="M"/>
    <n v="70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859"/>
    <n v="27385"/>
    <s v="adipose hole"/>
    <m/>
    <s v="M"/>
    <s v="M"/>
    <s v=""/>
    <s v=""/>
    <x v="66"/>
    <m/>
    <m/>
    <m/>
    <m/>
    <x v="1"/>
    <n v="95737"/>
    <n v="2"/>
    <s v="20NC95737"/>
    <s v="X"/>
    <d v="2020-07-31T00:00:00"/>
    <m/>
    <m/>
    <m/>
    <m/>
    <m/>
    <n v="1"/>
    <m/>
    <m/>
    <x v="1"/>
    <s v="20NC957372"/>
    <x v="1"/>
    <n v="1.2"/>
    <n v="2"/>
    <n v="2016"/>
    <n v="28"/>
    <s v="GW"/>
    <n v="48.870199999999997"/>
    <s v="M"/>
    <n v="54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900"/>
    <n v="27386"/>
    <s v="adipose hole"/>
    <m/>
    <s v="F"/>
    <s v="M"/>
    <s v=""/>
    <s v=""/>
    <x v="70"/>
    <m/>
    <m/>
    <m/>
    <m/>
    <x v="1"/>
    <n v="95737"/>
    <n v="3"/>
    <s v="20NC95737"/>
    <s v="X"/>
    <d v="2020-07-31T00:00:00"/>
    <m/>
    <m/>
    <m/>
    <m/>
    <m/>
    <n v="1"/>
    <m/>
    <m/>
    <x v="1"/>
    <s v="20NC957373"/>
    <x v="1"/>
    <n v="1.2"/>
    <n v="2"/>
    <n v="2016"/>
    <n v="28"/>
    <s v="GW"/>
    <n v="57.1997"/>
    <s v="M"/>
    <n v="6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903"/>
    <n v="27387"/>
    <s v="adipose hole"/>
    <m/>
    <s v="M"/>
    <s v="M"/>
    <s v=""/>
    <s v=""/>
    <x v="57"/>
    <m/>
    <m/>
    <m/>
    <m/>
    <x v="1"/>
    <n v="95737"/>
    <n v="4"/>
    <s v="20NC95737"/>
    <s v="X"/>
    <d v="2020-07-31T00:00:00"/>
    <m/>
    <m/>
    <m/>
    <m/>
    <m/>
    <n v="1"/>
    <m/>
    <m/>
    <x v="1"/>
    <s v="20NC957374"/>
    <x v="1"/>
    <n v="1.2"/>
    <n v="2"/>
    <n v="2016"/>
    <n v="28"/>
    <s v="GW"/>
    <n v="45.630949999999999"/>
    <s v="M"/>
    <n v="50.5"/>
    <s v="Large Only"/>
    <s v=""/>
    <s v="ch2020-0015"/>
    <n v="80"/>
    <s v=""/>
    <s v=""/>
    <s v=""/>
    <s v=""/>
    <s v=""/>
    <s v="M"/>
    <s v=""/>
    <s v=""/>
    <s v="OWEEGEE_CREEK"/>
    <n v="0.8474507"/>
    <m/>
    <m/>
    <m/>
    <m/>
    <m/>
    <m/>
    <m/>
    <m/>
  </r>
  <r>
    <d v="2020-07-07T00:00:00"/>
    <n v="6499"/>
    <n v="8409"/>
    <x v="1"/>
    <n v="905"/>
    <m/>
    <s v="caudal hole"/>
    <m/>
    <s v="M"/>
    <s v="M"/>
    <s v=""/>
    <s v=""/>
    <x v="117"/>
    <m/>
    <m/>
    <m/>
    <m/>
    <x v="3"/>
    <n v="95737"/>
    <n v="5"/>
    <s v="20NC95737"/>
    <s v="X"/>
    <d v="2020-07-31T00:00:00"/>
    <m/>
    <m/>
    <m/>
    <m/>
    <m/>
    <n v="1"/>
    <s v="Jack"/>
    <m/>
    <x v="2"/>
    <s v="20NC957375"/>
    <x v="9"/>
    <s v="M1"/>
    <n v="1"/>
    <s v="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906"/>
    <n v="27388"/>
    <s v="adipose hole"/>
    <m/>
    <s v="F"/>
    <s v="F"/>
    <s v=""/>
    <s v=""/>
    <x v="26"/>
    <n v="16.2"/>
    <n v="5.3"/>
    <n v="5.8"/>
    <n v="1.9"/>
    <x v="2"/>
    <n v="95737"/>
    <n v="6"/>
    <s v="20NC95737"/>
    <s v="X"/>
    <d v="2020-07-31T00:00:00"/>
    <m/>
    <m/>
    <m/>
    <m/>
    <m/>
    <n v="1"/>
    <m/>
    <m/>
    <x v="1"/>
    <s v="20NC957376"/>
    <x v="1"/>
    <n v="1.2"/>
    <n v="2"/>
    <n v="2016"/>
    <n v="28"/>
    <s v="GW"/>
    <n v="83.7"/>
    <s v="L"/>
    <n v="89"/>
    <s v="Yes"/>
    <s v=""/>
    <s v="ch2020-0015"/>
    <s v=""/>
    <s v="F"/>
    <n v="6.1179999999999986"/>
    <n v="0.99780198463931402"/>
    <s v=""/>
    <s v=""/>
    <s v="F"/>
    <s v=""/>
    <s v=""/>
    <s v=""/>
    <s v=""/>
    <m/>
    <m/>
    <m/>
    <m/>
    <m/>
    <m/>
    <m/>
    <m/>
  </r>
  <r>
    <d v="2020-07-07T00:00:00"/>
    <n v="6499"/>
    <n v="8409"/>
    <x v="1"/>
    <n v="909"/>
    <n v="27389"/>
    <s v="adipose hole"/>
    <m/>
    <s v="F"/>
    <s v="M"/>
    <s v=""/>
    <s v=""/>
    <x v="52"/>
    <m/>
    <m/>
    <m/>
    <m/>
    <x v="1"/>
    <n v="95737"/>
    <n v="7"/>
    <s v="20NC95737"/>
    <s v="X"/>
    <d v="2020-07-31T00:00:00"/>
    <s v="GN"/>
    <m/>
    <s v="12"/>
    <m/>
    <m/>
    <n v="1"/>
    <m/>
    <m/>
    <x v="1"/>
    <s v="20NC957377"/>
    <x v="1"/>
    <n v="1.2"/>
    <n v="2"/>
    <n v="2016"/>
    <n v="28"/>
    <s v="GW"/>
    <n v="60.901699999999998"/>
    <s v="M"/>
    <n v="67"/>
    <s v="Large Only"/>
    <s v=""/>
    <s v="ch2020-0015"/>
    <n v="81"/>
    <s v=""/>
    <s v=""/>
    <s v=""/>
    <s v=""/>
    <s v=""/>
    <s v="M"/>
    <s v=""/>
    <s v=""/>
    <s v="KITEEN_RIVER"/>
    <n v="0.62290999999999996"/>
    <m/>
    <m/>
    <m/>
    <m/>
    <m/>
    <m/>
    <m/>
    <m/>
  </r>
  <r>
    <d v="2020-07-07T00:00:00"/>
    <n v="6499"/>
    <n v="8409"/>
    <x v="1"/>
    <n v="910"/>
    <m/>
    <s v="caudal hole"/>
    <m/>
    <s v="M"/>
    <s v="M"/>
    <s v=""/>
    <s v=""/>
    <x v="118"/>
    <m/>
    <m/>
    <m/>
    <m/>
    <x v="3"/>
    <m/>
    <m/>
    <s v=""/>
    <m/>
    <m/>
    <m/>
    <m/>
    <m/>
    <m/>
    <m/>
    <n v="1"/>
    <s v="No scales"/>
    <m/>
    <x v="2"/>
    <s v=""/>
    <x v="4"/>
    <s v="no age"/>
    <n v="0"/>
    <s v=""/>
    <n v="28"/>
    <s v="GW"/>
    <s v="No MEF"/>
    <s v="L"/>
    <s v="No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911"/>
    <n v="27391"/>
    <s v="adipose hole"/>
    <m/>
    <s v="M"/>
    <s v="M"/>
    <s v=""/>
    <s v=""/>
    <x v="112"/>
    <m/>
    <m/>
    <m/>
    <m/>
    <x v="1"/>
    <n v="95737"/>
    <n v="8"/>
    <s v="20NC95737"/>
    <s v="X"/>
    <d v="2020-07-31T00:00:00"/>
    <m/>
    <m/>
    <m/>
    <m/>
    <m/>
    <n v="1"/>
    <s v="27390 Bad Tag"/>
    <m/>
    <x v="1"/>
    <s v="20NC957378"/>
    <x v="1"/>
    <n v="1.2"/>
    <n v="2"/>
    <n v="2016"/>
    <n v="28"/>
    <s v="GW"/>
    <n v="49.795699999999997"/>
    <s v="M"/>
    <n v="5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912"/>
    <n v="27392"/>
    <s v="adipose hole"/>
    <m/>
    <s v="M"/>
    <s v="M"/>
    <s v=""/>
    <s v=""/>
    <x v="34"/>
    <n v="19.8"/>
    <n v="7.5"/>
    <n v="5.3"/>
    <n v="2"/>
    <x v="2"/>
    <n v="95737"/>
    <n v="9"/>
    <s v="20NC95737"/>
    <s v="X"/>
    <d v="2020-07-31T00:00:00"/>
    <m/>
    <m/>
    <m/>
    <m/>
    <m/>
    <n v="1"/>
    <m/>
    <m/>
    <x v="1"/>
    <s v="20NC957379"/>
    <x v="3"/>
    <n v="1.3"/>
    <n v="3"/>
    <n v="2015"/>
    <n v="28"/>
    <s v="GW"/>
    <n v="77.5"/>
    <s v="L"/>
    <n v="85"/>
    <s v="Yes"/>
    <s v=""/>
    <s v="ch2020-0015"/>
    <n v="82"/>
    <s v="F"/>
    <n v="1.8359999999999983"/>
    <n v="0.8624749473106208"/>
    <s v=""/>
    <s v=""/>
    <s v="F"/>
    <s v=""/>
    <s v=""/>
    <s v="KITEEN_RIVER"/>
    <n v="0.87304219999999999"/>
    <m/>
    <m/>
    <m/>
    <m/>
    <m/>
    <m/>
    <m/>
    <m/>
  </r>
  <r>
    <d v="2020-07-07T00:00:00"/>
    <n v="6499"/>
    <n v="8409"/>
    <x v="1"/>
    <n v="914"/>
    <n v="27393"/>
    <s v="adipose hole"/>
    <m/>
    <s v="F"/>
    <s v="F"/>
    <s v=""/>
    <s v=""/>
    <x v="119"/>
    <n v="21"/>
    <n v="8.5"/>
    <n v="7"/>
    <n v="2.6"/>
    <x v="2"/>
    <n v="95737"/>
    <n v="10"/>
    <s v="20NC95737"/>
    <s v="X"/>
    <d v="2020-07-31T00:00:00"/>
    <m/>
    <m/>
    <m/>
    <m/>
    <m/>
    <n v="1"/>
    <m/>
    <m/>
    <x v="1"/>
    <s v="20NC9573710"/>
    <x v="3"/>
    <n v="1.3"/>
    <n v="3"/>
    <n v="2015"/>
    <n v="28"/>
    <s v="GW"/>
    <n v="84"/>
    <s v="L"/>
    <n v="92.5"/>
    <s v="Yes"/>
    <s v=""/>
    <s v="ch2020-0015"/>
    <n v="83"/>
    <s v="F"/>
    <n v="2.1089999999999978"/>
    <n v="0.89177485858219752"/>
    <s v=""/>
    <s v=""/>
    <s v="F"/>
    <s v=""/>
    <s v=""/>
    <s v="CRANBERRY_RIVER"/>
    <n v="0.98612530000000009"/>
    <m/>
    <m/>
    <m/>
    <m/>
    <m/>
    <m/>
    <m/>
    <m/>
  </r>
  <r>
    <d v="2020-07-07T00:00:00"/>
    <n v="6499"/>
    <n v="8409"/>
    <x v="1"/>
    <n v="915"/>
    <n v="27394"/>
    <s v="adipose hole"/>
    <m/>
    <s v="M"/>
    <s v="M"/>
    <s v=""/>
    <s v=""/>
    <x v="54"/>
    <n v="18.2"/>
    <n v="6.8"/>
    <n v="5.3"/>
    <n v="1.9"/>
    <x v="2"/>
    <n v="95738"/>
    <n v="1"/>
    <s v="20NC95738"/>
    <s v="X"/>
    <d v="2020-07-31T00:00:00"/>
    <m/>
    <m/>
    <m/>
    <m/>
    <m/>
    <n v="1"/>
    <m/>
    <m/>
    <x v="1"/>
    <s v="20NC957381"/>
    <x v="3"/>
    <n v="1.3"/>
    <n v="3"/>
    <n v="2015"/>
    <n v="28"/>
    <s v="GW"/>
    <n v="80.2"/>
    <s v="L"/>
    <n v="87"/>
    <s v="Yes"/>
    <s v=""/>
    <s v="ch2020-0015"/>
    <n v="84"/>
    <s v="F"/>
    <n v="3.6779999999999968"/>
    <n v="0.97534953163927618"/>
    <s v=""/>
    <s v=""/>
    <s v="F"/>
    <s v=""/>
    <s v=""/>
    <s v="CRANBERRY_RIVER"/>
    <n v="0.96798879999999998"/>
    <m/>
    <m/>
    <m/>
    <m/>
    <m/>
    <m/>
    <m/>
    <m/>
  </r>
  <r>
    <d v="2020-07-07T00:00:00"/>
    <n v="6499"/>
    <n v="8409"/>
    <x v="1"/>
    <n v="916"/>
    <n v="27395"/>
    <s v="adipose hole"/>
    <m/>
    <s v="M"/>
    <s v="M"/>
    <s v=""/>
    <s v=""/>
    <x v="2"/>
    <m/>
    <m/>
    <m/>
    <m/>
    <x v="1"/>
    <n v="95738"/>
    <n v="2"/>
    <s v="20NC95738"/>
    <s v="X"/>
    <d v="2020-07-31T00:00:00"/>
    <m/>
    <m/>
    <m/>
    <m/>
    <m/>
    <n v="1"/>
    <m/>
    <m/>
    <x v="1"/>
    <s v="20NC957382"/>
    <x v="7"/>
    <s v="M2"/>
    <n v="2"/>
    <s v=""/>
    <n v="28"/>
    <s v="GW"/>
    <n v="55.348700000000001"/>
    <s v="M"/>
    <n v="61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917"/>
    <n v="27396"/>
    <s v="adipose hole"/>
    <m/>
    <s v="F"/>
    <s v="F"/>
    <s v=""/>
    <s v=""/>
    <x v="92"/>
    <n v="18.399999999999999"/>
    <n v="7.5"/>
    <n v="6.4"/>
    <n v="2.6"/>
    <x v="2"/>
    <n v="95738"/>
    <n v="3"/>
    <s v="20NC95738"/>
    <s v="X"/>
    <d v="2020-07-31T00:00:00"/>
    <m/>
    <m/>
    <m/>
    <m/>
    <m/>
    <n v="1"/>
    <m/>
    <m/>
    <x v="1"/>
    <s v="20NC957383"/>
    <x v="3"/>
    <n v="1.3"/>
    <n v="3"/>
    <n v="2015"/>
    <n v="28"/>
    <s v="GW"/>
    <n v="80"/>
    <s v="L"/>
    <n v="87.5"/>
    <s v="Yes"/>
    <s v=""/>
    <s v="ch2020-0015"/>
    <n v="85"/>
    <s v="F"/>
    <n v="1.6470000000000007"/>
    <n v="0.83848517952194079"/>
    <s v=""/>
    <s v=""/>
    <s v="F"/>
    <s v=""/>
    <s v=""/>
    <s v="KITEEN_RIVER"/>
    <n v="0.73285020000000001"/>
    <m/>
    <m/>
    <m/>
    <m/>
    <m/>
    <m/>
    <m/>
    <m/>
  </r>
  <r>
    <d v="2020-07-07T00:00:00"/>
    <n v="6499"/>
    <n v="8409"/>
    <x v="1"/>
    <n v="918"/>
    <m/>
    <s v="caudal hole"/>
    <m/>
    <s v="M"/>
    <s v="M"/>
    <s v=""/>
    <s v=""/>
    <x v="94"/>
    <m/>
    <m/>
    <m/>
    <m/>
    <x v="3"/>
    <n v="95738"/>
    <n v="4"/>
    <s v="20NC95738"/>
    <s v="X"/>
    <d v="2020-07-31T00:00:00"/>
    <m/>
    <m/>
    <m/>
    <m/>
    <m/>
    <n v="1"/>
    <m/>
    <m/>
    <x v="2"/>
    <s v="20NC957384"/>
    <x v="8"/>
    <n v="1.1000000000000001"/>
    <n v="1"/>
    <n v="2017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499"/>
    <n v="8409"/>
    <x v="1"/>
    <n v="920"/>
    <n v="27397"/>
    <s v="adipose hole"/>
    <m/>
    <s v="M"/>
    <s v="M"/>
    <s v=""/>
    <s v=""/>
    <x v="76"/>
    <m/>
    <m/>
    <m/>
    <m/>
    <x v="1"/>
    <n v="95738"/>
    <n v="5"/>
    <s v="20NC95738"/>
    <s v="X"/>
    <d v="2020-07-31T00:00:00"/>
    <m/>
    <m/>
    <m/>
    <m/>
    <m/>
    <n v="1"/>
    <m/>
    <m/>
    <x v="1"/>
    <s v="20NC957385"/>
    <x v="3"/>
    <n v="1.3"/>
    <n v="3"/>
    <n v="2015"/>
    <n v="28"/>
    <s v="GW"/>
    <n v="68.305699999999987"/>
    <s v="M"/>
    <n v="75"/>
    <s v="Large Only"/>
    <s v=""/>
    <s v="ch2020-0015"/>
    <n v="86"/>
    <s v=""/>
    <s v=""/>
    <s v=""/>
    <s v=""/>
    <s v=""/>
    <s v="M"/>
    <s v=""/>
    <s v=""/>
    <s v="KITEEN_RIVER"/>
    <n v="0.74606059999999996"/>
    <m/>
    <m/>
    <m/>
    <m/>
    <m/>
    <m/>
    <m/>
    <m/>
  </r>
  <r>
    <d v="2020-07-07T00:00:00"/>
    <n v="6500"/>
    <n v="8409"/>
    <x v="0"/>
    <n v="935"/>
    <m/>
    <s v="caudal hole"/>
    <m/>
    <s v="M"/>
    <s v="M"/>
    <s v=""/>
    <s v=""/>
    <x v="120"/>
    <m/>
    <m/>
    <m/>
    <m/>
    <x v="3"/>
    <n v="95738"/>
    <n v="6"/>
    <s v="20NC95738"/>
    <s v="X"/>
    <d v="2020-07-31T00:00:00"/>
    <m/>
    <m/>
    <m/>
    <m/>
    <m/>
    <n v="1"/>
    <s v="Jack"/>
    <m/>
    <x v="2"/>
    <s v="20NC957386"/>
    <x v="8"/>
    <n v="1.1000000000000001"/>
    <n v="1"/>
    <n v="2017"/>
    <n v="28"/>
    <s v="GW"/>
    <s v="No MEF"/>
    <s v="L"/>
    <s v="No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0"/>
    <n v="8409"/>
    <x v="0"/>
    <n v="947"/>
    <n v="27398"/>
    <s v="adipose hole"/>
    <m/>
    <s v="F"/>
    <s v="F"/>
    <s v=""/>
    <s v=""/>
    <x v="47"/>
    <n v="24"/>
    <n v="9"/>
    <n v="7"/>
    <n v="2.5"/>
    <x v="2"/>
    <n v="95738"/>
    <n v="7"/>
    <s v="20NC95738"/>
    <s v="X"/>
    <d v="2020-07-31T00:00:00"/>
    <m/>
    <m/>
    <m/>
    <m/>
    <m/>
    <n v="1"/>
    <m/>
    <m/>
    <x v="1"/>
    <s v="20NC957387"/>
    <x v="2"/>
    <s v="M3"/>
    <n v="3"/>
    <s v=""/>
    <n v="28"/>
    <s v="GW"/>
    <n v="85"/>
    <s v="L"/>
    <n v="94"/>
    <s v="Yes"/>
    <s v=""/>
    <s v="ch2020-0015"/>
    <n v="87"/>
    <s v="F"/>
    <n v="2.2000000000000024"/>
    <n v="0.90024951088031502"/>
    <s v=""/>
    <s v=""/>
    <s v="F"/>
    <s v=""/>
    <s v=""/>
    <s v="KITEEN_RIVER"/>
    <n v="0.72224480000000002"/>
    <m/>
    <m/>
    <m/>
    <m/>
    <m/>
    <m/>
    <m/>
    <m/>
  </r>
  <r>
    <d v="2020-07-07T00:00:00"/>
    <n v="6500"/>
    <n v="8409"/>
    <x v="0"/>
    <n v="954"/>
    <n v="27399"/>
    <s v="adipose hole"/>
    <m/>
    <s v="M"/>
    <s v="M"/>
    <s v=""/>
    <s v=""/>
    <x v="27"/>
    <m/>
    <m/>
    <m/>
    <m/>
    <x v="1"/>
    <n v="95738"/>
    <n v="8"/>
    <s v="20NC95738"/>
    <s v="X"/>
    <d v="2020-07-31T00:00:00"/>
    <m/>
    <m/>
    <m/>
    <m/>
    <m/>
    <n v="1"/>
    <m/>
    <m/>
    <x v="1"/>
    <s v="20NC957388"/>
    <x v="1"/>
    <n v="1.2"/>
    <n v="2"/>
    <n v="2016"/>
    <n v="28"/>
    <s v="GW"/>
    <n v="61.827199999999998"/>
    <s v="M"/>
    <n v="68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0"/>
    <n v="8409"/>
    <x v="0"/>
    <n v="959"/>
    <n v="27400"/>
    <s v="adipose hole"/>
    <m/>
    <s v="F"/>
    <s v="M"/>
    <s v=""/>
    <s v=""/>
    <x v="10"/>
    <m/>
    <m/>
    <m/>
    <m/>
    <x v="1"/>
    <n v="95738"/>
    <n v="9"/>
    <s v="20NC95738"/>
    <s v="X"/>
    <d v="2020-07-31T00:00:00"/>
    <m/>
    <m/>
    <m/>
    <m/>
    <m/>
    <n v="1"/>
    <m/>
    <m/>
    <x v="1"/>
    <s v="20NC957389"/>
    <x v="4"/>
    <s v="no age"/>
    <n v="0"/>
    <s v=""/>
    <n v="28"/>
    <s v="GW"/>
    <n v="66.454699999999988"/>
    <s v="M"/>
    <n v="7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0"/>
    <n v="8409"/>
    <x v="0"/>
    <n v="1003"/>
    <n v="27401"/>
    <s v="adipose hole"/>
    <m/>
    <s v="M"/>
    <s v="M"/>
    <s v=""/>
    <s v=""/>
    <x v="66"/>
    <m/>
    <m/>
    <m/>
    <m/>
    <x v="1"/>
    <n v="95738"/>
    <n v="10"/>
    <s v="20NC95738"/>
    <s v="X"/>
    <d v="2020-07-31T00:00:00"/>
    <m/>
    <m/>
    <m/>
    <m/>
    <m/>
    <n v="1"/>
    <m/>
    <m/>
    <x v="1"/>
    <s v="20NC9573810"/>
    <x v="1"/>
    <n v="1.2"/>
    <n v="2"/>
    <n v="2016"/>
    <n v="28"/>
    <s v="GW"/>
    <n v="48.870199999999997"/>
    <s v="M"/>
    <n v="54"/>
    <s v="Large Only"/>
    <s v=""/>
    <s v="ch2020-0015"/>
    <n v="88"/>
    <s v=""/>
    <s v=""/>
    <s v=""/>
    <s v=""/>
    <s v=""/>
    <s v="M"/>
    <s v=""/>
    <s v=""/>
    <s v="KITEEN_RIVER"/>
    <n v="0.93541359999999996"/>
    <m/>
    <m/>
    <m/>
    <m/>
    <m/>
    <m/>
    <m/>
    <m/>
  </r>
  <r>
    <d v="2020-07-07T00:00:00"/>
    <n v="7113"/>
    <n v="8359"/>
    <x v="5"/>
    <n v="919"/>
    <n v="34318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7113"/>
    <n v="8359"/>
    <x v="5"/>
    <n v="921"/>
    <n v="34319"/>
    <s v="V-clip adipose"/>
    <m/>
    <s v="M"/>
    <s v="M"/>
    <s v=""/>
    <s v=""/>
    <x v="121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7115"/>
    <n v="8359"/>
    <x v="2"/>
    <n v="1618"/>
    <n v="34320"/>
    <s v="V-clip adipose"/>
    <m/>
    <s v="F"/>
    <s v="F"/>
    <s v=""/>
    <s v=""/>
    <x v="71"/>
    <n v="18.3"/>
    <n v="7.6"/>
    <n v="5"/>
    <n v="1.5"/>
    <x v="2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75.900000000000006"/>
    <s v="L"/>
    <n v="83.5"/>
    <s v="Yes"/>
    <s v=""/>
    <s v="Not Aged"/>
    <s v=""/>
    <s v="F"/>
    <n v="1.6970000000000018"/>
    <n v="0.84514251138917695"/>
    <s v=""/>
    <s v=""/>
    <s v="F"/>
    <s v=""/>
    <s v=""/>
    <s v=""/>
    <s v=""/>
    <m/>
    <m/>
    <m/>
    <m/>
    <m/>
    <m/>
    <m/>
    <m/>
  </r>
  <r>
    <d v="2020-07-07T00:00:00"/>
    <n v="7115"/>
    <n v="8359"/>
    <x v="2"/>
    <n v="1620"/>
    <n v="34321"/>
    <s v="V-clip adipose"/>
    <m/>
    <s v="F"/>
    <s v="F"/>
    <s v=""/>
    <s v=""/>
    <x v="48"/>
    <n v="19.5"/>
    <n v="7.8"/>
    <n v="5.3"/>
    <n v="1.7"/>
    <x v="2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78.7"/>
    <s v="L"/>
    <n v="86.5"/>
    <s v="Yes"/>
    <s v=""/>
    <s v="Not Aged"/>
    <s v=""/>
    <s v="F"/>
    <n v="2.3550000000000013"/>
    <n v="0.91333083448913277"/>
    <s v=""/>
    <s v=""/>
    <s v="F"/>
    <s v=""/>
    <s v=""/>
    <s v=""/>
    <s v=""/>
    <m/>
    <m/>
    <m/>
    <m/>
    <m/>
    <m/>
    <m/>
    <m/>
  </r>
  <r>
    <d v="2020-07-07T00:00:00"/>
    <n v="7115"/>
    <n v="8359"/>
    <x v="2"/>
    <n v="1621"/>
    <n v="34322"/>
    <s v="V-clip adipose"/>
    <m/>
    <s v="M"/>
    <s v="M"/>
    <s v=""/>
    <s v=""/>
    <x v="122"/>
    <n v="23.5"/>
    <n v="10"/>
    <n v="7.1"/>
    <n v="2.2000000000000002"/>
    <x v="2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85.5"/>
    <s v="L"/>
    <n v="95.5"/>
    <s v="Yes"/>
    <s v=""/>
    <s v="Not Aged"/>
    <s v=""/>
    <s v="F"/>
    <n v="1.7549999999999975"/>
    <n v="0.85258233894619206"/>
    <s v=""/>
    <s v=""/>
    <s v="F"/>
    <s v=""/>
    <s v=""/>
    <s v=""/>
    <s v=""/>
    <m/>
    <m/>
    <m/>
    <m/>
    <m/>
    <m/>
    <m/>
    <m/>
  </r>
  <r>
    <d v="2020-07-07T00:00:00"/>
    <n v="7115"/>
    <n v="8359"/>
    <x v="2"/>
    <n v="1622"/>
    <n v="34323"/>
    <s v="V-clip adipose"/>
    <m/>
    <s v="M"/>
    <s v="M"/>
    <s v=""/>
    <s v=""/>
    <x v="14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7116"/>
    <n v="8359"/>
    <x v="4"/>
    <n v="1637"/>
    <n v="34324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7116"/>
    <n v="8359"/>
    <x v="4"/>
    <n v="1638"/>
    <n v="34325"/>
    <s v="V-clip adipose"/>
    <m/>
    <s v="F"/>
    <s v="M"/>
    <s v=""/>
    <s v=""/>
    <x v="70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7116"/>
    <n v="8359"/>
    <x v="4"/>
    <n v="1639"/>
    <n v="34326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7116"/>
    <n v="8359"/>
    <x v="4"/>
    <n v="1640"/>
    <n v="34327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7116"/>
    <n v="8359"/>
    <x v="4"/>
    <n v="1642"/>
    <n v="34328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Note: Release code was not recorded by data person (KG). 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0"/>
    <n v="8410"/>
    <x v="0"/>
    <n v="1004"/>
    <n v="27402"/>
    <s v="adipose hole"/>
    <m/>
    <s v="F"/>
    <s v="F"/>
    <s v=""/>
    <s v=""/>
    <x v="113"/>
    <n v="16"/>
    <n v="5.5"/>
    <n v="4.5"/>
    <n v="1.5"/>
    <x v="2"/>
    <n v="95741"/>
    <n v="1"/>
    <s v="20NC95741"/>
    <s v="X"/>
    <d v="2020-07-31T00:00:00"/>
    <m/>
    <m/>
    <m/>
    <m/>
    <m/>
    <n v="1"/>
    <m/>
    <m/>
    <x v="1"/>
    <s v="20NC957411"/>
    <x v="3"/>
    <n v="1.3"/>
    <n v="3"/>
    <n v="2015"/>
    <n v="28"/>
    <s v="GW"/>
    <n v="74.5"/>
    <s v="L"/>
    <n v="80"/>
    <s v="Yes"/>
    <s v=""/>
    <s v="ch2020-0015"/>
    <n v="89"/>
    <s v="F"/>
    <n v="3.2199999999999998"/>
    <n v="0.96158001449843467"/>
    <s v=""/>
    <s v=""/>
    <s v="F"/>
    <s v=""/>
    <s v=""/>
    <s v="KITEEN_RIVER"/>
    <n v="0.51894220000000002"/>
    <m/>
    <m/>
    <m/>
    <m/>
    <m/>
    <m/>
    <m/>
    <m/>
  </r>
  <r>
    <d v="2020-07-07T00:00:00"/>
    <n v="6500"/>
    <n v="8410"/>
    <x v="0"/>
    <n v="1013"/>
    <n v="27403"/>
    <s v="adipose hole"/>
    <m/>
    <s v="M"/>
    <s v="M"/>
    <s v=""/>
    <s v=""/>
    <x v="17"/>
    <m/>
    <m/>
    <m/>
    <m/>
    <x v="1"/>
    <n v="95741"/>
    <n v="2"/>
    <s v="20NC95741"/>
    <s v="X"/>
    <d v="2020-07-31T00:00:00"/>
    <m/>
    <m/>
    <m/>
    <m/>
    <m/>
    <n v="1"/>
    <m/>
    <m/>
    <x v="1"/>
    <s v="20NC957412"/>
    <x v="7"/>
    <s v="M2"/>
    <n v="2"/>
    <s v=""/>
    <n v="28"/>
    <s v="GW"/>
    <n v="52.572200000000002"/>
    <s v="M"/>
    <n v="58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1"/>
    <n v="8410"/>
    <x v="1"/>
    <n v="1118"/>
    <n v="27404"/>
    <s v="adipose hole"/>
    <m/>
    <s v="M"/>
    <s v="M"/>
    <s v=""/>
    <s v=""/>
    <x v="19"/>
    <m/>
    <m/>
    <m/>
    <m/>
    <x v="1"/>
    <m/>
    <m/>
    <s v=""/>
    <m/>
    <m/>
    <m/>
    <m/>
    <m/>
    <m/>
    <m/>
    <n v="1"/>
    <s v="No scales"/>
    <m/>
    <x v="1"/>
    <s v=""/>
    <x v="4"/>
    <s v="no age"/>
    <n v="0"/>
    <s v=""/>
    <n v="28"/>
    <s v="GW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1"/>
    <n v="8410"/>
    <x v="1"/>
    <n v="1119"/>
    <n v="27405"/>
    <s v="adipose hole"/>
    <m/>
    <s v="M"/>
    <s v="M"/>
    <s v=""/>
    <s v=""/>
    <x v="73"/>
    <n v="20.5"/>
    <n v="7.7"/>
    <n v="6.2"/>
    <n v="2"/>
    <x v="2"/>
    <n v="95741"/>
    <n v="3"/>
    <s v="20NC95741"/>
    <s v="X"/>
    <d v="2020-07-31T00:00:00"/>
    <m/>
    <m/>
    <m/>
    <m/>
    <m/>
    <n v="1"/>
    <m/>
    <m/>
    <x v="1"/>
    <s v="20NC957413"/>
    <x v="3"/>
    <n v="1.3"/>
    <n v="3"/>
    <n v="2015"/>
    <n v="28"/>
    <s v="GW"/>
    <n v="83.3"/>
    <s v="L"/>
    <n v="91"/>
    <s v="Yes"/>
    <s v=""/>
    <s v="ch2020-0015"/>
    <s v=""/>
    <s v="F"/>
    <n v="3.5480000000000036"/>
    <n v="0.97202308912409585"/>
    <s v=""/>
    <s v=""/>
    <s v="F"/>
    <s v=""/>
    <s v=""/>
    <s v=""/>
    <s v=""/>
    <m/>
    <m/>
    <m/>
    <m/>
    <m/>
    <m/>
    <m/>
    <m/>
  </r>
  <r>
    <d v="2020-07-07T00:00:00"/>
    <n v="6501"/>
    <n v="8410"/>
    <x v="1"/>
    <n v="1121"/>
    <n v="27406"/>
    <s v="adipose hole"/>
    <m/>
    <s v="F"/>
    <s v="F"/>
    <s v=""/>
    <s v=""/>
    <x v="54"/>
    <n v="19.3"/>
    <n v="7.4"/>
    <n v="5.2"/>
    <n v="1.6"/>
    <x v="2"/>
    <n v="95741"/>
    <n v="4"/>
    <s v="20NC95741"/>
    <s v="X"/>
    <d v="2020-07-31T00:00:00"/>
    <m/>
    <m/>
    <m/>
    <m/>
    <m/>
    <n v="1"/>
    <s v="Only 4 scales"/>
    <m/>
    <x v="1"/>
    <s v="20NC957414"/>
    <x v="3"/>
    <n v="1.3"/>
    <n v="3"/>
    <n v="2015"/>
    <n v="28"/>
    <s v="GW"/>
    <n v="79.599999999999994"/>
    <s v="L"/>
    <n v="87"/>
    <s v="Yes"/>
    <s v=""/>
    <s v="ch2020-0015"/>
    <s v=""/>
    <s v="F"/>
    <n v="3.2359999999999953"/>
    <n v="0.96216677086427915"/>
    <s v=""/>
    <s v=""/>
    <s v="F"/>
    <s v=""/>
    <s v=""/>
    <s v=""/>
    <s v=""/>
    <m/>
    <m/>
    <m/>
    <m/>
    <m/>
    <m/>
    <m/>
    <m/>
  </r>
  <r>
    <d v="2020-07-07T00:00:00"/>
    <n v="6501"/>
    <n v="8410"/>
    <x v="1"/>
    <n v="1126"/>
    <n v="27407"/>
    <s v="adipose hole"/>
    <m/>
    <s v="M"/>
    <s v="M"/>
    <s v=""/>
    <s v=""/>
    <x v="10"/>
    <m/>
    <m/>
    <m/>
    <m/>
    <x v="1"/>
    <n v="95741"/>
    <n v="5"/>
    <s v="20NC95741"/>
    <s v="X"/>
    <d v="2020-07-31T00:00:00"/>
    <m/>
    <m/>
    <m/>
    <m/>
    <m/>
    <n v="1"/>
    <m/>
    <m/>
    <x v="1"/>
    <s v="20NC957415"/>
    <x v="1"/>
    <n v="1.2"/>
    <n v="2"/>
    <n v="2016"/>
    <n v="28"/>
    <s v="GW"/>
    <n v="66.454699999999988"/>
    <s v="M"/>
    <n v="73"/>
    <s v="Large Only"/>
    <s v=""/>
    <s v="ch2020-0015"/>
    <n v="90"/>
    <s v=""/>
    <s v=""/>
    <s v=""/>
    <s v=""/>
    <s v=""/>
    <s v="M"/>
    <s v=""/>
    <s v=""/>
    <s v="KITEEN_RIVER"/>
    <n v="0.94418530000000001"/>
    <m/>
    <m/>
    <m/>
    <m/>
    <m/>
    <m/>
    <m/>
    <m/>
  </r>
  <r>
    <d v="2020-07-07T00:00:00"/>
    <n v="6501"/>
    <n v="8410"/>
    <x v="1"/>
    <n v="1149"/>
    <n v="27408"/>
    <s v="adipose hole"/>
    <m/>
    <s v="M"/>
    <s v="M"/>
    <s v=""/>
    <s v=""/>
    <x v="2"/>
    <m/>
    <m/>
    <m/>
    <m/>
    <x v="1"/>
    <n v="95741"/>
    <n v="6"/>
    <s v="20NC95741"/>
    <s v="X"/>
    <d v="2020-07-31T00:00:00"/>
    <m/>
    <m/>
    <m/>
    <m/>
    <m/>
    <n v="1"/>
    <m/>
    <m/>
    <x v="1"/>
    <s v="20NC957416"/>
    <x v="1"/>
    <n v="1.2"/>
    <n v="2"/>
    <n v="2016"/>
    <n v="28"/>
    <s v="GW"/>
    <n v="55.348700000000001"/>
    <s v="M"/>
    <n v="61"/>
    <s v="Large Only"/>
    <s v=""/>
    <s v="ch2020-0015"/>
    <n v="91"/>
    <s v=""/>
    <s v=""/>
    <s v=""/>
    <s v=""/>
    <s v=""/>
    <s v="M"/>
    <s v=""/>
    <s v=""/>
    <s v="SEASKINNISH_CREEK"/>
    <n v="0.66555160000000002"/>
    <m/>
    <m/>
    <m/>
    <m/>
    <m/>
    <m/>
    <m/>
    <m/>
  </r>
  <r>
    <d v="2020-07-07T00:00:00"/>
    <n v="6501"/>
    <n v="8410"/>
    <x v="1"/>
    <n v="1207"/>
    <n v="27409"/>
    <s v="adipose hole"/>
    <m/>
    <s v="F"/>
    <s v="F"/>
    <s v=""/>
    <s v=""/>
    <x v="9"/>
    <n v="15.4"/>
    <n v="5.2"/>
    <n v="6.1"/>
    <n v="1.8"/>
    <x v="2"/>
    <n v="95741"/>
    <n v="7"/>
    <s v="20NC95741"/>
    <s v="X"/>
    <d v="2020-07-31T00:00:00"/>
    <m/>
    <m/>
    <m/>
    <m/>
    <m/>
    <n v="1"/>
    <m/>
    <m/>
    <x v="1"/>
    <s v="20NC957417"/>
    <x v="1"/>
    <n v="1.2"/>
    <n v="2"/>
    <n v="2016"/>
    <n v="28"/>
    <s v="GW"/>
    <n v="72.8"/>
    <s v="L"/>
    <n v="78"/>
    <s v="Yes"/>
    <s v=""/>
    <s v="ch2020-0015"/>
    <s v=""/>
    <s v="F"/>
    <n v="1.3979999999999997"/>
    <n v="0.80186632694543813"/>
    <s v=""/>
    <s v=""/>
    <s v="F"/>
    <s v=""/>
    <s v=""/>
    <s v=""/>
    <s v=""/>
    <m/>
    <m/>
    <m/>
    <m/>
    <m/>
    <m/>
    <m/>
    <m/>
  </r>
  <r>
    <d v="2020-07-07T00:00:00"/>
    <n v="6501"/>
    <n v="8410"/>
    <x v="1"/>
    <n v="1209"/>
    <n v="27410"/>
    <s v="adipose hole"/>
    <m/>
    <s v="M"/>
    <s v="M"/>
    <s v=""/>
    <s v=""/>
    <x v="28"/>
    <m/>
    <m/>
    <m/>
    <m/>
    <x v="1"/>
    <n v="95741"/>
    <n v="8"/>
    <s v="20NC95741"/>
    <s v="X"/>
    <d v="2020-07-31T00:00:00"/>
    <s v="GN"/>
    <m/>
    <s v="2-10"/>
    <m/>
    <m/>
    <n v="1"/>
    <m/>
    <m/>
    <x v="1"/>
    <s v="20NC957418"/>
    <x v="1"/>
    <n v="1.2"/>
    <n v="2"/>
    <n v="2016"/>
    <n v="28"/>
    <s v="GW"/>
    <n v="62.289949999999997"/>
    <s v="M"/>
    <n v="68.5"/>
    <s v="Large Only"/>
    <s v=""/>
    <s v="ch2020-0015"/>
    <n v="92"/>
    <s v=""/>
    <s v=""/>
    <s v=""/>
    <s v=""/>
    <s v=""/>
    <s v="M"/>
    <s v=""/>
    <s v=""/>
    <s v="CRANBERRY_RIVER"/>
    <n v="0.84611170000000002"/>
    <m/>
    <m/>
    <m/>
    <m/>
    <m/>
    <m/>
    <m/>
    <m/>
  </r>
  <r>
    <d v="2020-07-07T00:00:00"/>
    <n v="6502"/>
    <n v="8410"/>
    <x v="0"/>
    <n v="1235"/>
    <n v="27411"/>
    <s v="adipose hole"/>
    <m/>
    <s v="F"/>
    <s v="F"/>
    <s v=""/>
    <s v=""/>
    <x v="113"/>
    <n v="17"/>
    <n v="7.5"/>
    <n v="4"/>
    <n v="1.7"/>
    <x v="2"/>
    <n v="95741"/>
    <n v="9"/>
    <s v="20NC95741"/>
    <s v="X"/>
    <d v="2020-07-31T00:00:00"/>
    <m/>
    <m/>
    <m/>
    <m/>
    <m/>
    <n v="1"/>
    <m/>
    <m/>
    <x v="1"/>
    <s v="20NC957419"/>
    <x v="2"/>
    <s v="M3"/>
    <n v="3"/>
    <s v=""/>
    <n v="28"/>
    <s v="GW"/>
    <n v="72.5"/>
    <s v="L"/>
    <n v="80"/>
    <s v="Yes"/>
    <s v=""/>
    <s v="ch2020-0015"/>
    <n v="93"/>
    <s v="F"/>
    <n v="0.82799999999999963"/>
    <n v="0.6959318743437265"/>
    <s v=""/>
    <s v=""/>
    <s v="F"/>
    <s v=""/>
    <s v=""/>
    <s v="KWINAGEESE_RIVER"/>
    <n v="0.53238070000000004"/>
    <m/>
    <m/>
    <m/>
    <m/>
    <m/>
    <m/>
    <m/>
    <m/>
  </r>
  <r>
    <d v="2020-07-07T00:00:00"/>
    <n v="6503"/>
    <n v="8410"/>
    <x v="1"/>
    <n v="1502"/>
    <n v="27412"/>
    <s v="adipose hole"/>
    <m/>
    <s v="F"/>
    <s v="F"/>
    <s v=""/>
    <s v=""/>
    <x v="74"/>
    <n v="20.9"/>
    <n v="8.4"/>
    <n v="7"/>
    <n v="2.8"/>
    <x v="2"/>
    <n v="95741"/>
    <n v="10"/>
    <s v="20NC95741"/>
    <s v="X"/>
    <d v="2020-07-31T00:00:00"/>
    <m/>
    <m/>
    <m/>
    <m/>
    <m/>
    <n v="1"/>
    <m/>
    <m/>
    <x v="1"/>
    <s v="20NC9574110"/>
    <x v="3"/>
    <n v="1.3"/>
    <n v="3"/>
    <n v="2015"/>
    <n v="28"/>
    <s v="GW"/>
    <n v="77.099999999999994"/>
    <s v="L"/>
    <n v="85.5"/>
    <s v="Yes"/>
    <s v=""/>
    <s v="ch2020-0015"/>
    <n v="94"/>
    <s v="M"/>
    <n v="-0.94499999999999984"/>
    <n v="0.27989147319950858"/>
    <s v=""/>
    <s v=""/>
    <s v="M"/>
    <s v=""/>
    <s v=""/>
    <s v="KITEEN_RIVER"/>
    <n v="0.39130310000000001"/>
    <m/>
    <m/>
    <m/>
    <m/>
    <m/>
    <m/>
    <m/>
    <m/>
  </r>
  <r>
    <d v="2020-07-07T00:00:00"/>
    <n v="6503"/>
    <n v="8410"/>
    <x v="1"/>
    <n v="1503"/>
    <n v="27413"/>
    <s v="adipose hole"/>
    <m/>
    <s v="M"/>
    <s v="M"/>
    <s v=""/>
    <s v=""/>
    <x v="8"/>
    <m/>
    <m/>
    <m/>
    <m/>
    <x v="1"/>
    <n v="95743"/>
    <n v="1"/>
    <s v="20NC95743"/>
    <s v="X"/>
    <d v="2020-07-31T00:00:00"/>
    <m/>
    <m/>
    <m/>
    <m/>
    <m/>
    <n v="1"/>
    <m/>
    <m/>
    <x v="1"/>
    <s v="20NC957431"/>
    <x v="1"/>
    <n v="1.2"/>
    <n v="2"/>
    <n v="2016"/>
    <n v="28"/>
    <s v="GW"/>
    <n v="51.646700000000003"/>
    <s v="M"/>
    <n v="57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3"/>
    <n v="8410"/>
    <x v="1"/>
    <n v="1505"/>
    <n v="27414"/>
    <s v="adipose hole"/>
    <m/>
    <s v="M"/>
    <s v="M"/>
    <s v=""/>
    <s v=""/>
    <x v="17"/>
    <m/>
    <m/>
    <m/>
    <m/>
    <x v="1"/>
    <n v="95743"/>
    <n v="2"/>
    <s v="20NC95743"/>
    <s v="X"/>
    <d v="2020-07-31T00:00:00"/>
    <m/>
    <m/>
    <m/>
    <m/>
    <m/>
    <n v="1"/>
    <m/>
    <m/>
    <x v="1"/>
    <s v="20NC957432"/>
    <x v="7"/>
    <s v="M2"/>
    <n v="2"/>
    <s v=""/>
    <n v="28"/>
    <s v="GW"/>
    <n v="52.572200000000002"/>
    <s v="M"/>
    <n v="58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3"/>
    <n v="8410"/>
    <x v="1"/>
    <n v="1506"/>
    <n v="27415"/>
    <s v="adipose hole"/>
    <m/>
    <s v="M"/>
    <s v="M"/>
    <s v=""/>
    <s v=""/>
    <x v="9"/>
    <n v="16.5"/>
    <n v="5.4"/>
    <n v="5.2"/>
    <n v="1.5"/>
    <x v="2"/>
    <n v="95743"/>
    <n v="3"/>
    <s v="20NC95743"/>
    <s v="X"/>
    <d v="2020-07-31T00:00:00"/>
    <m/>
    <m/>
    <m/>
    <m/>
    <m/>
    <n v="1"/>
    <m/>
    <m/>
    <x v="1"/>
    <s v="20NC957433"/>
    <x v="2"/>
    <s v="M3"/>
    <n v="3"/>
    <s v=""/>
    <n v="28"/>
    <s v="GW"/>
    <n v="72.599999999999994"/>
    <s v="L"/>
    <n v="78"/>
    <s v="Yes"/>
    <s v=""/>
    <s v="ch2020-0015"/>
    <n v="95"/>
    <s v="F"/>
    <n v="2.0119999999999987"/>
    <n v="0.88205125490970648"/>
    <s v=""/>
    <s v=""/>
    <s v="F"/>
    <s v=""/>
    <s v=""/>
    <s v="KITEEN_RIVER"/>
    <n v="0.97278390000000003"/>
    <m/>
    <m/>
    <m/>
    <m/>
    <m/>
    <m/>
    <m/>
    <m/>
  </r>
  <r>
    <d v="2020-07-07T00:00:00"/>
    <n v="6503"/>
    <n v="8410"/>
    <x v="1"/>
    <n v="1510"/>
    <n v="27416"/>
    <s v="adipose hole"/>
    <m/>
    <s v="M"/>
    <s v="M"/>
    <s v=""/>
    <s v=""/>
    <x v="34"/>
    <n v="17.2"/>
    <n v="5.8"/>
    <n v="5"/>
    <n v="1.5"/>
    <x v="2"/>
    <n v="95743"/>
    <n v="4"/>
    <s v="20NC95743"/>
    <s v="X"/>
    <d v="2020-07-31T00:00:00"/>
    <m/>
    <m/>
    <m/>
    <m/>
    <m/>
    <n v="1"/>
    <m/>
    <m/>
    <x v="1"/>
    <s v="20NC957434"/>
    <x v="3"/>
    <n v="1.3"/>
    <n v="3"/>
    <n v="2015"/>
    <n v="28"/>
    <s v="GW"/>
    <n v="79.2"/>
    <s v="L"/>
    <n v="85"/>
    <s v="Yes"/>
    <s v=""/>
    <s v="ch2020-0015"/>
    <s v=""/>
    <s v="F"/>
    <n v="4.6459999999999981"/>
    <n v="0.99049135732274429"/>
    <s v=""/>
    <s v=""/>
    <s v="F"/>
    <s v=""/>
    <s v=""/>
    <s v=""/>
    <s v=""/>
    <m/>
    <m/>
    <m/>
    <m/>
    <m/>
    <m/>
    <m/>
    <m/>
  </r>
  <r>
    <d v="2020-07-07T00:00:00"/>
    <n v="6503"/>
    <n v="8410"/>
    <x v="1"/>
    <n v="1516"/>
    <n v="27417"/>
    <s v="adipose hole"/>
    <m/>
    <s v="M"/>
    <s v="M"/>
    <s v=""/>
    <s v=""/>
    <x v="20"/>
    <m/>
    <m/>
    <m/>
    <m/>
    <x v="1"/>
    <n v="95743"/>
    <n v="5"/>
    <s v="20NC95743"/>
    <s v="X"/>
    <d v="2020-07-31T00:00:00"/>
    <m/>
    <m/>
    <m/>
    <m/>
    <m/>
    <n v="1"/>
    <m/>
    <m/>
    <x v="1"/>
    <s v="20NC957435"/>
    <x v="7"/>
    <s v="M2"/>
    <n v="2"/>
    <s v=""/>
    <n v="28"/>
    <s v="GW"/>
    <n v="67.380199999999988"/>
    <s v="M"/>
    <n v="74"/>
    <s v="Large Only"/>
    <s v=""/>
    <s v="ch2020-0015"/>
    <n v="96"/>
    <s v=""/>
    <s v=""/>
    <s v=""/>
    <s v=""/>
    <s v=""/>
    <s v="M"/>
    <s v=""/>
    <s v=""/>
    <s v="CRANBERRY_RIVER"/>
    <n v="0.4292588"/>
    <m/>
    <m/>
    <m/>
    <m/>
    <m/>
    <m/>
    <m/>
    <m/>
  </r>
  <r>
    <d v="2020-07-07T00:00:00"/>
    <n v="6503"/>
    <n v="8410"/>
    <x v="1"/>
    <n v="1517"/>
    <n v="27418"/>
    <s v="adipose hole"/>
    <m/>
    <s v="F"/>
    <s v="F"/>
    <s v=""/>
    <s v=""/>
    <x v="34"/>
    <n v="17.100000000000001"/>
    <n v="6.2"/>
    <n v="6"/>
    <n v="2"/>
    <x v="2"/>
    <n v="95743"/>
    <n v="6"/>
    <s v="20NC95743"/>
    <s v="X"/>
    <d v="2020-07-31T00:00:00"/>
    <m/>
    <m/>
    <m/>
    <m/>
    <m/>
    <n v="1"/>
    <m/>
    <m/>
    <x v="1"/>
    <s v="20NC957436"/>
    <x v="3"/>
    <n v="1.3"/>
    <n v="3"/>
    <n v="2015"/>
    <n v="28"/>
    <s v="GW"/>
    <n v="78.8"/>
    <s v="L"/>
    <n v="85"/>
    <s v="Yes"/>
    <s v=""/>
    <s v="ch2020-0015"/>
    <s v=""/>
    <s v="F"/>
    <n v="3.0239999999999982"/>
    <n v="0.95364666549651922"/>
    <s v=""/>
    <s v=""/>
    <s v="F"/>
    <s v=""/>
    <s v=""/>
    <s v=""/>
    <s v=""/>
    <m/>
    <m/>
    <m/>
    <m/>
    <m/>
    <m/>
    <m/>
    <m/>
  </r>
  <r>
    <d v="2020-07-07T00:00:00"/>
    <n v="6503"/>
    <n v="8410"/>
    <x v="1"/>
    <n v="1524"/>
    <n v="27419"/>
    <s v="adipose hole"/>
    <m/>
    <s v="F"/>
    <s v="M"/>
    <s v=""/>
    <s v=""/>
    <x v="18"/>
    <m/>
    <m/>
    <m/>
    <m/>
    <x v="1"/>
    <n v="95743"/>
    <n v="7"/>
    <s v="20NC95743"/>
    <s v="X"/>
    <d v="2020-07-31T00:00:00"/>
    <m/>
    <m/>
    <m/>
    <m/>
    <m/>
    <n v="1"/>
    <m/>
    <m/>
    <x v="1"/>
    <s v="20NC957437"/>
    <x v="1"/>
    <n v="1.2"/>
    <n v="2"/>
    <n v="2016"/>
    <n v="28"/>
    <s v="GW"/>
    <n v="64.603699999999989"/>
    <s v="M"/>
    <n v="71"/>
    <s v="Large Only"/>
    <s v=""/>
    <s v="ch2020-0015"/>
    <n v="97"/>
    <s v=""/>
    <s v=""/>
    <s v=""/>
    <s v=""/>
    <s v=""/>
    <s v="M"/>
    <s v=""/>
    <s v=""/>
    <s v="KWINAGEESE_RIVER"/>
    <n v="0.86859570000000008"/>
    <m/>
    <m/>
    <m/>
    <m/>
    <m/>
    <m/>
    <m/>
    <m/>
  </r>
  <r>
    <d v="2020-07-07T00:00:00"/>
    <n v="6503"/>
    <n v="8410"/>
    <x v="1"/>
    <n v="1526"/>
    <n v="27420"/>
    <s v="adipose hole"/>
    <m/>
    <s v="M"/>
    <s v="M"/>
    <s v=""/>
    <s v=""/>
    <x v="74"/>
    <n v="19.5"/>
    <n v="7.5"/>
    <n v="5.5"/>
    <n v="2"/>
    <x v="2"/>
    <n v="95743"/>
    <n v="8"/>
    <s v="20NC95743"/>
    <s v="X"/>
    <d v="2020-07-31T00:00:00"/>
    <m/>
    <m/>
    <m/>
    <m/>
    <m/>
    <n v="1"/>
    <m/>
    <m/>
    <x v="1"/>
    <s v="20NC957438"/>
    <x v="3"/>
    <n v="1.3"/>
    <n v="3"/>
    <n v="2015"/>
    <n v="28"/>
    <s v="GW"/>
    <n v="78"/>
    <s v="L"/>
    <n v="85.5"/>
    <s v="Yes"/>
    <s v=""/>
    <s v="ch2020-0015"/>
    <s v=""/>
    <s v="F"/>
    <n v="1.9150000000000016"/>
    <n v="0.87157983052527044"/>
    <s v=""/>
    <s v=""/>
    <s v="F"/>
    <s v=""/>
    <s v=""/>
    <s v=""/>
    <s v=""/>
    <m/>
    <m/>
    <m/>
    <m/>
    <m/>
    <m/>
    <m/>
    <m/>
  </r>
  <r>
    <d v="2020-07-07T00:00:00"/>
    <n v="6503"/>
    <n v="8410"/>
    <x v="1"/>
    <n v="1529"/>
    <n v="27421"/>
    <s v="adipose hole"/>
    <m/>
    <s v="F"/>
    <s v="F"/>
    <s v=""/>
    <s v=""/>
    <x v="12"/>
    <n v="16.100000000000001"/>
    <n v="5.4"/>
    <n v="4.3"/>
    <n v="1.4"/>
    <x v="2"/>
    <n v="95743"/>
    <n v="9"/>
    <s v="20NC95743"/>
    <s v="X"/>
    <d v="2020-07-31T00:00:00"/>
    <m/>
    <m/>
    <m/>
    <m/>
    <m/>
    <n v="1"/>
    <m/>
    <m/>
    <x v="1"/>
    <s v="20NC957439"/>
    <x v="3"/>
    <n v="1.3"/>
    <n v="3"/>
    <n v="2015"/>
    <n v="28"/>
    <s v="GW"/>
    <n v="74.099999999999994"/>
    <s v="L"/>
    <n v="79.5"/>
    <s v="Yes"/>
    <s v=""/>
    <s v="ch2020-0015"/>
    <s v=""/>
    <s v="F"/>
    <n v="3.3550000000000031"/>
    <n v="0.96626818621853294"/>
    <s v=""/>
    <s v=""/>
    <s v="F"/>
    <s v=""/>
    <s v=""/>
    <s v=""/>
    <s v=""/>
    <m/>
    <m/>
    <m/>
    <m/>
    <m/>
    <m/>
    <m/>
    <m/>
  </r>
  <r>
    <d v="2020-07-07T00:00:00"/>
    <n v="6503"/>
    <n v="8410"/>
    <x v="1"/>
    <n v="1531"/>
    <n v="27422"/>
    <s v="adipose hole"/>
    <m/>
    <s v="M"/>
    <s v="M"/>
    <s v=""/>
    <s v=""/>
    <x v="46"/>
    <m/>
    <m/>
    <m/>
    <m/>
    <x v="1"/>
    <n v="95743"/>
    <n v="10"/>
    <s v="20NC95743"/>
    <s v="X"/>
    <d v="2020-07-31T00:00:00"/>
    <m/>
    <m/>
    <m/>
    <m/>
    <m/>
    <n v="1"/>
    <m/>
    <m/>
    <x v="1"/>
    <s v="20NC9574310"/>
    <x v="1"/>
    <n v="1.2"/>
    <n v="2"/>
    <n v="2016"/>
    <n v="28"/>
    <s v="GW"/>
    <n v="65.529199999999989"/>
    <s v="M"/>
    <n v="72"/>
    <s v="Large Only"/>
    <s v=""/>
    <s v="ch2020-0015"/>
    <n v="98"/>
    <s v=""/>
    <s v=""/>
    <s v=""/>
    <s v=""/>
    <s v=""/>
    <s v="M"/>
    <s v=""/>
    <s v=""/>
    <s v="KITEEN_RIVER"/>
    <n v="0.99564379999999997"/>
    <m/>
    <m/>
    <m/>
    <m/>
    <m/>
    <m/>
    <m/>
    <m/>
  </r>
  <r>
    <d v="2020-07-07T00:00:00"/>
    <n v="6503"/>
    <n v="8410"/>
    <x v="1"/>
    <n v="1533"/>
    <n v="27423"/>
    <s v="adipose hole"/>
    <m/>
    <s v="F"/>
    <s v="F"/>
    <s v=""/>
    <s v=""/>
    <x v="54"/>
    <n v="18.5"/>
    <n v="7.8"/>
    <n v="5.4"/>
    <n v="2.6"/>
    <x v="2"/>
    <n v="95744"/>
    <n v="1"/>
    <s v="20NC95744"/>
    <s v="X"/>
    <d v="2020-07-31T00:00:00"/>
    <m/>
    <m/>
    <m/>
    <m/>
    <m/>
    <n v="1"/>
    <m/>
    <m/>
    <x v="1"/>
    <s v="20NC957441"/>
    <x v="3"/>
    <n v="1.3"/>
    <n v="3"/>
    <n v="2015"/>
    <n v="28"/>
    <s v="GW"/>
    <n v="79.2"/>
    <s v="L"/>
    <n v="87"/>
    <s v="Yes"/>
    <s v=""/>
    <s v="ch2020-0015"/>
    <s v=""/>
    <s v="F"/>
    <n v="1.7279999999999966"/>
    <n v="0.84915641951867171"/>
    <s v=""/>
    <s v=""/>
    <s v="F"/>
    <s v=""/>
    <s v=""/>
    <s v=""/>
    <s v=""/>
    <m/>
    <m/>
    <m/>
    <m/>
    <m/>
    <m/>
    <m/>
    <m/>
  </r>
  <r>
    <d v="2020-07-07T00:00:00"/>
    <n v="6503"/>
    <n v="8410"/>
    <x v="1"/>
    <n v="1535"/>
    <n v="27424"/>
    <s v="adipose hole"/>
    <m/>
    <s v="M"/>
    <s v="M"/>
    <s v=""/>
    <s v=""/>
    <x v="28"/>
    <m/>
    <m/>
    <m/>
    <m/>
    <x v="1"/>
    <n v="95744"/>
    <n v="2"/>
    <s v="20NC95744"/>
    <s v="X"/>
    <d v="2020-07-31T00:00:00"/>
    <m/>
    <m/>
    <m/>
    <m/>
    <m/>
    <n v="1"/>
    <m/>
    <m/>
    <x v="1"/>
    <s v="20NC957442"/>
    <x v="1"/>
    <n v="1.2"/>
    <n v="2"/>
    <n v="2016"/>
    <n v="28"/>
    <s v="GW"/>
    <n v="62.289949999999997"/>
    <s v="M"/>
    <n v="68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4"/>
    <n v="8410"/>
    <x v="0"/>
    <n v="1557"/>
    <n v="27425"/>
    <s v="adipose hole"/>
    <m/>
    <s v="F"/>
    <s v="M"/>
    <s v=""/>
    <s v=""/>
    <x v="22"/>
    <m/>
    <m/>
    <m/>
    <m/>
    <x v="1"/>
    <n v="95744"/>
    <n v="3"/>
    <s v="20NC95744"/>
    <s v="X"/>
    <d v="2020-07-31T00:00:00"/>
    <m/>
    <m/>
    <m/>
    <m/>
    <m/>
    <n v="1"/>
    <m/>
    <m/>
    <x v="1"/>
    <s v="20NC957443"/>
    <x v="1"/>
    <n v="1.2"/>
    <n v="2"/>
    <n v="2016"/>
    <n v="28"/>
    <s v="GW"/>
    <n v="64.140949999999989"/>
    <s v="M"/>
    <n v="70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4"/>
    <n v="8410"/>
    <x v="0"/>
    <n v="1600"/>
    <n v="27426"/>
    <s v="adipose hole"/>
    <m/>
    <s v="F"/>
    <s v="M"/>
    <s v=""/>
    <s v=""/>
    <x v="63"/>
    <m/>
    <m/>
    <m/>
    <m/>
    <x v="1"/>
    <n v="95744"/>
    <n v="4"/>
    <s v="20NC95744"/>
    <s v="X"/>
    <d v="2020-07-31T00:00:00"/>
    <m/>
    <m/>
    <m/>
    <m/>
    <m/>
    <n v="1"/>
    <m/>
    <m/>
    <x v="1"/>
    <s v="20NC957444"/>
    <x v="1"/>
    <n v="1.2"/>
    <n v="2"/>
    <n v="2016"/>
    <n v="28"/>
    <s v="GW"/>
    <n v="59.976199999999999"/>
    <s v="M"/>
    <n v="66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4"/>
    <n v="8413"/>
    <x v="0"/>
    <n v="1603"/>
    <n v="27427"/>
    <s v="adipose hole"/>
    <m/>
    <s v="F"/>
    <s v="F"/>
    <s v=""/>
    <s v=""/>
    <x v="54"/>
    <n v="19.399999999999999"/>
    <n v="7"/>
    <n v="6"/>
    <n v="2"/>
    <x v="2"/>
    <n v="95744"/>
    <n v="5"/>
    <s v="20NC95744"/>
    <s v="X"/>
    <d v="2020-07-31T00:00:00"/>
    <m/>
    <m/>
    <m/>
    <m/>
    <m/>
    <n v="1"/>
    <m/>
    <m/>
    <x v="1"/>
    <s v="20NC957445"/>
    <x v="3"/>
    <n v="1.3"/>
    <n v="3"/>
    <n v="2015"/>
    <n v="28"/>
    <s v="GW"/>
    <n v="80"/>
    <s v="L"/>
    <n v="87"/>
    <s v="Yes"/>
    <s v=""/>
    <s v="ch2020-0015"/>
    <s v=""/>
    <s v="F"/>
    <n v="2.8599999999999968"/>
    <n v="0.94583329951876371"/>
    <s v=""/>
    <s v=""/>
    <s v="F"/>
    <s v=""/>
    <s v=""/>
    <s v=""/>
    <s v=""/>
    <m/>
    <m/>
    <m/>
    <m/>
    <m/>
    <m/>
    <m/>
    <m/>
  </r>
  <r>
    <d v="2020-07-07T00:00:00"/>
    <n v="6504"/>
    <n v="8413"/>
    <x v="0"/>
    <n v="1610"/>
    <n v="27428"/>
    <s v="adipose hole"/>
    <m/>
    <s v="M"/>
    <s v="M"/>
    <s v=""/>
    <s v=""/>
    <x v="25"/>
    <n v="20.399999999999999"/>
    <n v="7"/>
    <n v="6.5"/>
    <n v="2.4"/>
    <x v="2"/>
    <n v="95744"/>
    <n v="6"/>
    <s v="20NC95744"/>
    <s v="X"/>
    <d v="2020-07-31T00:00:00"/>
    <m/>
    <m/>
    <m/>
    <m/>
    <m/>
    <n v="1"/>
    <m/>
    <m/>
    <x v="1"/>
    <s v="20NC957446"/>
    <x v="3"/>
    <n v="1.3"/>
    <n v="3"/>
    <n v="2015"/>
    <n v="28"/>
    <s v="GW"/>
    <n v="75"/>
    <s v="L"/>
    <n v="82"/>
    <s v="Yes"/>
    <s v=""/>
    <s v="ch2020-0015"/>
    <n v="99"/>
    <s v="F"/>
    <n v="2.5999999999998025E-2"/>
    <n v="0.50649963385808405"/>
    <s v=""/>
    <s v=""/>
    <s v="F"/>
    <s v=""/>
    <s v=""/>
    <s v="DAMDOCHAX_CREEK"/>
    <n v="0.91678349999999997"/>
    <m/>
    <m/>
    <m/>
    <m/>
    <m/>
    <m/>
    <m/>
    <m/>
  </r>
  <r>
    <d v="2020-07-07T00:00:00"/>
    <n v="6505"/>
    <n v="8413"/>
    <x v="0"/>
    <n v="1746"/>
    <n v="27429"/>
    <s v="adipose hole"/>
    <m/>
    <s v="F"/>
    <s v="F"/>
    <s v=""/>
    <s v=""/>
    <x v="24"/>
    <n v="18.899999999999999"/>
    <n v="6.5"/>
    <n v="6"/>
    <n v="2.1"/>
    <x v="2"/>
    <n v="95744"/>
    <n v="7"/>
    <s v="20NC95744"/>
    <s v="X"/>
    <d v="2020-07-31T00:00:00"/>
    <m/>
    <m/>
    <m/>
    <m/>
    <m/>
    <n v="1"/>
    <m/>
    <m/>
    <x v="1"/>
    <s v="20NC957447"/>
    <x v="3"/>
    <n v="1.3"/>
    <n v="3"/>
    <n v="2015"/>
    <n v="28"/>
    <s v="GW"/>
    <n v="81.5"/>
    <s v="L"/>
    <n v="88"/>
    <s v="Yes"/>
    <s v=""/>
    <s v="ch2020-0015"/>
    <n v="100"/>
    <s v="F"/>
    <n v="3.8439999999999968"/>
    <n v="0.97904088975277037"/>
    <s v=""/>
    <s v=""/>
    <s v="F"/>
    <s v=""/>
    <s v=""/>
    <s v="MEZIADIN_RIVER"/>
    <n v="0.99574070000000003"/>
    <m/>
    <m/>
    <m/>
    <m/>
    <m/>
    <m/>
    <m/>
    <m/>
  </r>
  <r>
    <d v="2020-07-07T00:00:00"/>
    <n v="6505"/>
    <n v="8413"/>
    <x v="0"/>
    <n v="1747"/>
    <n v="27430"/>
    <s v="adipose hole"/>
    <m/>
    <s v="F"/>
    <s v="F"/>
    <s v=""/>
    <s v=""/>
    <x v="9"/>
    <n v="18"/>
    <n v="6.7"/>
    <n v="5.8"/>
    <n v="2.1"/>
    <x v="2"/>
    <n v="95744"/>
    <n v="8"/>
    <s v="20NC95744"/>
    <s v="X"/>
    <d v="2020-07-31T00:00:00"/>
    <s v="GN"/>
    <m/>
    <s v="1-11"/>
    <m/>
    <m/>
    <n v="1"/>
    <m/>
    <m/>
    <x v="1"/>
    <s v="20NC957448"/>
    <x v="7"/>
    <s v="M2"/>
    <n v="2"/>
    <s v=""/>
    <n v="28"/>
    <s v="GW"/>
    <n v="71.3"/>
    <s v="L"/>
    <n v="78"/>
    <s v="Yes"/>
    <s v=""/>
    <s v="ch2020-0015"/>
    <s v=""/>
    <s v="M"/>
    <n v="-0.57600000000000051"/>
    <n v="0.35985351203103316"/>
    <s v=""/>
    <s v=""/>
    <s v="M"/>
    <s v=""/>
    <s v=""/>
    <s v=""/>
    <s v=""/>
    <m/>
    <m/>
    <m/>
    <m/>
    <m/>
    <m/>
    <m/>
    <m/>
  </r>
  <r>
    <d v="2020-07-07T00:00:00"/>
    <n v="6506"/>
    <n v="8413"/>
    <x v="1"/>
    <n v="1805"/>
    <n v="27431"/>
    <s v="adipose hole"/>
    <m/>
    <s v="M"/>
    <s v="M"/>
    <s v=""/>
    <s v=""/>
    <x v="10"/>
    <m/>
    <m/>
    <m/>
    <m/>
    <x v="1"/>
    <n v="95744"/>
    <n v="9"/>
    <s v="20NC95744"/>
    <s v="X"/>
    <d v="2020-07-31T00:00:00"/>
    <m/>
    <m/>
    <m/>
    <m/>
    <m/>
    <n v="1"/>
    <m/>
    <m/>
    <x v="1"/>
    <s v="20NC957449"/>
    <x v="7"/>
    <s v="M2"/>
    <n v="2"/>
    <s v=""/>
    <n v="28"/>
    <s v="GW"/>
    <n v="66.454699999999988"/>
    <s v="M"/>
    <n v="73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6"/>
    <n v="8413"/>
    <x v="1"/>
    <n v="1806"/>
    <n v="27432"/>
    <s v="adipose hole"/>
    <m/>
    <s v="F"/>
    <s v="F"/>
    <s v=""/>
    <s v=""/>
    <x v="71"/>
    <n v="19"/>
    <n v="7.5"/>
    <n v="4"/>
    <n v="1.7"/>
    <x v="2"/>
    <n v="95744"/>
    <n v="10"/>
    <s v="20NC95744"/>
    <s v="X"/>
    <d v="2020-07-31T00:00:00"/>
    <m/>
    <m/>
    <m/>
    <m/>
    <m/>
    <n v="1"/>
    <m/>
    <m/>
    <x v="1"/>
    <s v="20NC9574410"/>
    <x v="3"/>
    <n v="1.3"/>
    <n v="3"/>
    <n v="2015"/>
    <n v="28"/>
    <s v="GW"/>
    <n v="76"/>
    <s v="L"/>
    <n v="83.5"/>
    <s v="Yes"/>
    <s v=""/>
    <s v="ch2020-0015"/>
    <n v="101"/>
    <s v="F"/>
    <n v="2.333000000000002"/>
    <n v="0.9115734573824944"/>
    <s v=""/>
    <s v=""/>
    <s v="F"/>
    <s v=""/>
    <s v=""/>
    <s v="KITEEN_RIVER"/>
    <n v="0.86129880000000003"/>
    <m/>
    <m/>
    <m/>
    <m/>
    <m/>
    <m/>
    <m/>
    <m/>
  </r>
  <r>
    <d v="2020-07-07T00:00:00"/>
    <n v="6506"/>
    <n v="8413"/>
    <x v="1"/>
    <n v="1809"/>
    <n v="27433"/>
    <s v="adipose hole"/>
    <m/>
    <s v="F"/>
    <s v="F"/>
    <s v=""/>
    <s v=""/>
    <x v="49"/>
    <n v="18.2"/>
    <n v="7.3"/>
    <n v="5"/>
    <n v="2"/>
    <x v="2"/>
    <n v="95745"/>
    <n v="1"/>
    <s v="20NC95745"/>
    <s v="X"/>
    <d v="2020-07-31T00:00:00"/>
    <m/>
    <m/>
    <m/>
    <m/>
    <m/>
    <n v="1"/>
    <m/>
    <m/>
    <x v="1"/>
    <s v="20NC957451"/>
    <x v="2"/>
    <s v="M3"/>
    <n v="3"/>
    <s v=""/>
    <n v="28"/>
    <s v="GW"/>
    <n v="85.7"/>
    <s v="L"/>
    <n v="93"/>
    <s v="Yes"/>
    <s v=""/>
    <s v="ch2020-0015"/>
    <s v=""/>
    <s v="F"/>
    <n v="5.7360000000000033"/>
    <n v="0.99678273112697491"/>
    <s v=""/>
    <s v=""/>
    <s v="F"/>
    <s v=""/>
    <s v=""/>
    <s v=""/>
    <s v=""/>
    <m/>
    <m/>
    <m/>
    <m/>
    <m/>
    <m/>
    <m/>
    <m/>
  </r>
  <r>
    <d v="2020-07-07T00:00:00"/>
    <n v="6506"/>
    <n v="8413"/>
    <x v="1"/>
    <n v="1813"/>
    <n v="27434"/>
    <s v="adipose hole"/>
    <m/>
    <s v="M"/>
    <s v="M"/>
    <s v=""/>
    <s v=""/>
    <x v="123"/>
    <m/>
    <m/>
    <m/>
    <m/>
    <x v="1"/>
    <n v="95745"/>
    <n v="2"/>
    <s v="20NC95745"/>
    <s v="X"/>
    <d v="2020-07-31T00:00:00"/>
    <m/>
    <m/>
    <m/>
    <m/>
    <m/>
    <n v="1"/>
    <m/>
    <m/>
    <x v="1"/>
    <s v="20NC957452"/>
    <x v="1"/>
    <n v="1.2"/>
    <n v="2"/>
    <n v="2016"/>
    <n v="28"/>
    <s v="GW"/>
    <n v="58.587949999999999"/>
    <s v="M"/>
    <n v="64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6"/>
    <n v="8413"/>
    <x v="1"/>
    <n v="1820"/>
    <n v="27435"/>
    <s v="adipose hole"/>
    <m/>
    <s v="F"/>
    <s v="F"/>
    <s v=""/>
    <s v=""/>
    <x v="73"/>
    <n v="19.5"/>
    <n v="8"/>
    <n v="5.5"/>
    <n v="2"/>
    <x v="2"/>
    <n v="95745"/>
    <n v="3"/>
    <s v="20NC95745"/>
    <s v="X"/>
    <d v="2020-07-31T00:00:00"/>
    <m/>
    <m/>
    <m/>
    <m/>
    <m/>
    <n v="1"/>
    <m/>
    <m/>
    <x v="1"/>
    <s v="20NC957453"/>
    <x v="3"/>
    <n v="1.3"/>
    <n v="3"/>
    <n v="2015"/>
    <n v="28"/>
    <s v="GW"/>
    <n v="83"/>
    <s v="L"/>
    <n v="91"/>
    <s v="Yes"/>
    <s v=""/>
    <s v="ch2020-0015"/>
    <n v="102"/>
    <s v="F"/>
    <n v="3.6400000000000032"/>
    <n v="0.97441921168799239"/>
    <s v=""/>
    <s v=""/>
    <s v="F"/>
    <s v=""/>
    <s v=""/>
    <s v="KITEEN_RIVER"/>
    <n v="0.98366780000000009"/>
    <m/>
    <m/>
    <m/>
    <m/>
    <m/>
    <m/>
    <m/>
    <m/>
  </r>
  <r>
    <d v="2020-07-07T00:00:00"/>
    <n v="6506"/>
    <n v="8413"/>
    <x v="1"/>
    <n v="1820"/>
    <n v="27436"/>
    <s v="adipose hole"/>
    <m/>
    <s v="M"/>
    <s v="M"/>
    <s v=""/>
    <s v=""/>
    <x v="39"/>
    <m/>
    <m/>
    <m/>
    <m/>
    <x v="1"/>
    <n v="95745"/>
    <n v="4"/>
    <s v="20NC95745"/>
    <s v="X"/>
    <d v="2020-07-31T00:00:00"/>
    <s v="BG"/>
    <m/>
    <m/>
    <m/>
    <m/>
    <n v="1"/>
    <m/>
    <m/>
    <x v="1"/>
    <s v="20NC957454"/>
    <x v="7"/>
    <s v="M2"/>
    <n v="2"/>
    <s v=""/>
    <n v="28"/>
    <s v="GW"/>
    <n v="61.364449999999998"/>
    <s v="M"/>
    <n v="67.5"/>
    <s v="Large Only"/>
    <s v=""/>
    <s v="ch2020-0015"/>
    <s v=""/>
    <s v=""/>
    <s v=""/>
    <s v=""/>
    <s v=""/>
    <s v=""/>
    <s v="M"/>
    <s v=""/>
    <s v=""/>
    <s v=""/>
    <s v=""/>
    <m/>
    <m/>
    <m/>
    <m/>
    <m/>
    <m/>
    <m/>
    <m/>
  </r>
  <r>
    <d v="2020-07-07T00:00:00"/>
    <n v="6506"/>
    <n v="8413"/>
    <x v="1"/>
    <n v="1822"/>
    <n v="27437"/>
    <s v="adipose hole"/>
    <m/>
    <s v="F"/>
    <s v="F"/>
    <s v=""/>
    <s v=""/>
    <x v="73"/>
    <n v="19.5"/>
    <n v="7.5"/>
    <n v="6"/>
    <n v="2.5"/>
    <x v="2"/>
    <n v="95745"/>
    <n v="5"/>
    <s v="20NC95745"/>
    <s v="X"/>
    <d v="2020-07-31T00:00:00"/>
    <m/>
    <m/>
    <m/>
    <m/>
    <m/>
    <n v="1"/>
    <m/>
    <m/>
    <x v="1"/>
    <s v="20NC957455"/>
    <x v="3"/>
    <n v="1.3"/>
    <n v="3"/>
    <n v="2015"/>
    <n v="28"/>
    <s v="GW"/>
    <n v="83.5"/>
    <s v="L"/>
    <n v="91"/>
    <s v="Yes"/>
    <s v=""/>
    <s v="ch2020-0015"/>
    <n v="103"/>
    <s v="F"/>
    <n v="3.5100000000000038"/>
    <n v="0.97097096416365947"/>
    <s v=""/>
    <s v=""/>
    <s v="F"/>
    <s v=""/>
    <s v=""/>
    <s v="SNOWBANK_CREEK"/>
    <n v="0.82849000000000006"/>
    <m/>
    <m/>
    <m/>
    <m/>
    <m/>
    <m/>
    <m/>
    <m/>
  </r>
  <r>
    <d v="2020-07-07T00:00:00"/>
    <n v="6506"/>
    <n v="8413"/>
    <x v="1"/>
    <n v="1826"/>
    <n v="27438"/>
    <s v="adipose hole"/>
    <m/>
    <s v="F"/>
    <s v="F"/>
    <s v=""/>
    <s v=""/>
    <x v="15"/>
    <n v="21.5"/>
    <n v="9"/>
    <n v="5"/>
    <n v="2.5"/>
    <x v="2"/>
    <n v="95745"/>
    <n v="6"/>
    <s v="20NC95745"/>
    <s v="X"/>
    <d v="2020-07-31T00:00:00"/>
    <m/>
    <m/>
    <m/>
    <m/>
    <m/>
    <n v="1"/>
    <m/>
    <m/>
    <x v="1"/>
    <s v="20NC957456"/>
    <x v="2"/>
    <s v="M3"/>
    <n v="3"/>
    <s v=""/>
    <n v="28"/>
    <s v="GW"/>
    <n v="81"/>
    <s v="L"/>
    <n v="90"/>
    <s v="Yes"/>
    <s v=""/>
    <s v="ch2020-0015"/>
    <s v=""/>
    <s v="F"/>
    <n v="1.8400000000000039"/>
    <n v="0.86294870742454077"/>
    <s v=""/>
    <s v=""/>
    <s v="F"/>
    <s v=""/>
    <s v=""/>
    <s v=""/>
    <s v=""/>
    <m/>
    <m/>
    <m/>
    <m/>
    <m/>
    <m/>
    <m/>
    <m/>
  </r>
  <r>
    <d v="2020-07-07T00:00:00"/>
    <n v="6506"/>
    <n v="8413"/>
    <x v="1"/>
    <n v="1829"/>
    <n v="27439"/>
    <s v="adipose hole"/>
    <m/>
    <s v="F"/>
    <s v="M"/>
    <s v=""/>
    <s v=""/>
    <x v="10"/>
    <m/>
    <m/>
    <m/>
    <m/>
    <x v="1"/>
    <n v="95745"/>
    <n v="7"/>
    <s v="20NC95745"/>
    <s v="X"/>
    <d v="2020-07-31T00:00:00"/>
    <m/>
    <m/>
    <m/>
    <m/>
    <m/>
    <n v="1"/>
    <m/>
    <m/>
    <x v="1"/>
    <s v="20NC957457"/>
    <x v="1"/>
    <n v="1.2"/>
    <n v="2"/>
    <n v="2016"/>
    <n v="28"/>
    <s v="GW"/>
    <n v="66.454699999999988"/>
    <s v="M"/>
    <n v="73"/>
    <s v="Large Only"/>
    <s v=""/>
    <s v="ch2020-0015"/>
    <n v="104"/>
    <s v=""/>
    <s v=""/>
    <s v=""/>
    <s v=""/>
    <s v=""/>
    <s v="M"/>
    <s v=""/>
    <s v=""/>
    <s v="MEZIADIN_RIVER"/>
    <n v="0.99450850000000002"/>
    <m/>
    <m/>
    <m/>
    <m/>
    <m/>
    <m/>
    <m/>
    <m/>
  </r>
  <r>
    <d v="2020-07-07T00:00:00"/>
    <n v="6506"/>
    <n v="8413"/>
    <x v="1"/>
    <n v="1829"/>
    <n v="27440"/>
    <s v="adipose hole"/>
    <m/>
    <s v="M"/>
    <s v="M"/>
    <s v=""/>
    <s v=""/>
    <x v="54"/>
    <n v="18"/>
    <n v="6.5"/>
    <n v="5"/>
    <n v="2.2000000000000002"/>
    <x v="2"/>
    <n v="95745"/>
    <n v="8"/>
    <s v="20NC95745"/>
    <s v="X"/>
    <d v="2020-07-31T00:00:00"/>
    <m/>
    <m/>
    <m/>
    <m/>
    <m/>
    <n v="1"/>
    <m/>
    <m/>
    <x v="1"/>
    <s v="20NC957458"/>
    <x v="3"/>
    <n v="1.3"/>
    <n v="3"/>
    <n v="2015"/>
    <n v="28"/>
    <s v="GW"/>
    <n v="80.5"/>
    <s v="L"/>
    <n v="87"/>
    <s v="Yes"/>
    <s v=""/>
    <s v="ch2020-0015"/>
    <n v="105"/>
    <s v="F"/>
    <n v="4.0079999999999965"/>
    <n v="0.9821545481580658"/>
    <s v=""/>
    <s v=""/>
    <s v="F"/>
    <s v=""/>
    <s v=""/>
    <s v="MEZIADIN_RIVER"/>
    <n v="0.90451930000000003"/>
    <m/>
    <m/>
    <m/>
    <m/>
    <m/>
    <m/>
    <m/>
    <m/>
  </r>
  <r>
    <d v="2020-07-07T00:00:00"/>
    <n v="6506"/>
    <n v="8413"/>
    <x v="1"/>
    <n v="1833"/>
    <n v="27441"/>
    <s v="adipose hole"/>
    <m/>
    <s v="M"/>
    <s v="M"/>
    <s v=""/>
    <s v=""/>
    <x v="54"/>
    <n v="18.5"/>
    <n v="6.7"/>
    <n v="6.4"/>
    <n v="1.5"/>
    <x v="2"/>
    <n v="95745"/>
    <n v="9"/>
    <s v="20NC95745"/>
    <s v="X"/>
    <d v="2020-07-31T00:00:00"/>
    <m/>
    <m/>
    <m/>
    <m/>
    <m/>
    <n v="1"/>
    <m/>
    <m/>
    <x v="1"/>
    <s v="20NC957459"/>
    <x v="3"/>
    <n v="1.3"/>
    <n v="3"/>
    <n v="2015"/>
    <n v="28"/>
    <s v="GW"/>
    <n v="80.3"/>
    <s v="L"/>
    <n v="87"/>
    <s v="Yes"/>
    <s v=""/>
    <s v="ch2020-0015"/>
    <s v=""/>
    <s v="F"/>
    <n v="3.4019999999999966"/>
    <n v="0.96776698180302667"/>
    <s v=""/>
    <s v=""/>
    <s v="F"/>
    <s v=""/>
    <s v=""/>
    <s v=""/>
    <s v=""/>
    <m/>
    <m/>
    <m/>
    <m/>
    <m/>
    <m/>
    <m/>
    <m/>
  </r>
  <r>
    <d v="2020-07-07T00:00:00"/>
    <n v="6506"/>
    <n v="8413"/>
    <x v="1"/>
    <n v="1833"/>
    <n v="27442"/>
    <s v="adipose hole"/>
    <m/>
    <s v="F"/>
    <s v="F"/>
    <s v=""/>
    <s v=""/>
    <x v="92"/>
    <n v="21"/>
    <n v="8"/>
    <n v="4.5"/>
    <n v="2.5"/>
    <x v="2"/>
    <n v="95745"/>
    <n v="10"/>
    <s v="20NC95745"/>
    <s v="X"/>
    <d v="2020-07-31T00:00:00"/>
    <m/>
    <m/>
    <m/>
    <m/>
    <m/>
    <n v="1"/>
    <m/>
    <m/>
    <x v="1"/>
    <s v="20NC9574510"/>
    <x v="3"/>
    <n v="1.3"/>
    <n v="3"/>
    <n v="2015"/>
    <n v="28"/>
    <s v="GW"/>
    <n v="79.5"/>
    <s v="L"/>
    <n v="87.5"/>
    <s v="Yes"/>
    <s v=""/>
    <s v="ch2020-0015"/>
    <n v="106"/>
    <s v="F"/>
    <n v="2.3850000000000002"/>
    <n v="0.91567630357852547"/>
    <s v=""/>
    <s v=""/>
    <s v="F"/>
    <s v=""/>
    <s v=""/>
    <s v="MEZIADIN_RIVER"/>
    <n v="0.92915850000000011"/>
    <m/>
    <m/>
    <m/>
    <m/>
    <m/>
    <m/>
    <m/>
    <m/>
  </r>
  <r>
    <d v="2020-07-08T00:00:00"/>
    <n v="6507"/>
    <n v="8414"/>
    <x v="1"/>
    <n v="857"/>
    <m/>
    <s v="caudal hole"/>
    <m/>
    <s v="M"/>
    <s v="M"/>
    <s v=""/>
    <s v=""/>
    <x v="124"/>
    <m/>
    <m/>
    <m/>
    <m/>
    <x v="3"/>
    <n v="95746"/>
    <n v="1"/>
    <s v="20NC95746"/>
    <s v="X"/>
    <d v="2020-07-31T00:00:00"/>
    <m/>
    <m/>
    <m/>
    <m/>
    <m/>
    <n v="1"/>
    <s v="Jack"/>
    <m/>
    <x v="2"/>
    <s v="20NC957461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858"/>
    <m/>
    <s v="caudal hole"/>
    <m/>
    <s v="M"/>
    <s v="M"/>
    <s v=""/>
    <s v=""/>
    <x v="95"/>
    <m/>
    <m/>
    <m/>
    <m/>
    <x v="3"/>
    <n v="95746"/>
    <n v="2"/>
    <s v="20NC95746"/>
    <s v="X"/>
    <d v="2020-07-31T00:00:00"/>
    <m/>
    <m/>
    <m/>
    <m/>
    <m/>
    <n v="1"/>
    <s v="Jack"/>
    <m/>
    <x v="2"/>
    <s v="20NC957462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08"/>
    <n v="27443"/>
    <s v="adipose hole"/>
    <m/>
    <s v="M"/>
    <s v="M"/>
    <s v=""/>
    <s v=""/>
    <x v="52"/>
    <m/>
    <m/>
    <m/>
    <m/>
    <x v="1"/>
    <n v="95746"/>
    <n v="3"/>
    <s v="20NC95746"/>
    <s v="X"/>
    <d v="2020-07-31T00:00:00"/>
    <m/>
    <m/>
    <m/>
    <m/>
    <m/>
    <n v="4"/>
    <m/>
    <m/>
    <x v="1"/>
    <s v="20NC957463"/>
    <x v="1"/>
    <n v="1.2"/>
    <n v="2"/>
    <n v="2016"/>
    <n v="28"/>
    <s v="GW"/>
    <n v="60.901699999999998"/>
    <s v="M"/>
    <n v="67"/>
    <s v="Large Only"/>
    <s v=""/>
    <s v="ch2020-0016"/>
    <n v="107"/>
    <s v=""/>
    <s v=""/>
    <s v=""/>
    <s v=""/>
    <s v=""/>
    <s v="M"/>
    <s v=""/>
    <s v=""/>
    <s v="CRANBERRY_RIVER"/>
    <n v="0.68538449999999995"/>
    <m/>
    <m/>
    <m/>
    <m/>
    <m/>
    <m/>
    <m/>
    <m/>
  </r>
  <r>
    <d v="2020-07-08T00:00:00"/>
    <n v="6507"/>
    <n v="8414"/>
    <x v="1"/>
    <n v="909"/>
    <n v="27444"/>
    <s v="adipose hole"/>
    <m/>
    <s v="M"/>
    <s v="M"/>
    <s v=""/>
    <s v=""/>
    <x v="27"/>
    <m/>
    <m/>
    <m/>
    <m/>
    <x v="1"/>
    <n v="95746"/>
    <n v="4"/>
    <s v="20NC95746"/>
    <s v="X"/>
    <d v="2020-07-31T00:00:00"/>
    <m/>
    <m/>
    <m/>
    <m/>
    <m/>
    <n v="1"/>
    <m/>
    <m/>
    <x v="1"/>
    <s v="20NC957464"/>
    <x v="1"/>
    <n v="1.2"/>
    <n v="2"/>
    <n v="2016"/>
    <n v="28"/>
    <s v="GW"/>
    <n v="61.827199999999998"/>
    <s v="M"/>
    <n v="68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09"/>
    <n v="27445"/>
    <s v="adipose hole"/>
    <m/>
    <s v="F"/>
    <s v="F"/>
    <s v=""/>
    <s v=""/>
    <x v="5"/>
    <n v="19"/>
    <n v="7.5"/>
    <n v="6.5"/>
    <n v="2.5"/>
    <x v="2"/>
    <n v="95746"/>
    <n v="5"/>
    <s v="20NC95746"/>
    <s v="X"/>
    <d v="2020-07-31T00:00:00"/>
    <m/>
    <m/>
    <m/>
    <m/>
    <m/>
    <n v="1"/>
    <m/>
    <m/>
    <x v="1"/>
    <s v="20NC957465"/>
    <x v="3"/>
    <n v="1.3"/>
    <n v="3"/>
    <n v="2015"/>
    <n v="28"/>
    <s v="GW"/>
    <n v="76.5"/>
    <s v="L"/>
    <n v="84"/>
    <s v="Yes"/>
    <s v=""/>
    <s v="ch2020-0016"/>
    <s v=""/>
    <s v="F"/>
    <n v="0.15999999999999881"/>
    <n v="0.53991488455556547"/>
    <s v=""/>
    <s v=""/>
    <s v="F"/>
    <s v=""/>
    <s v=""/>
    <s v=""/>
    <s v=""/>
    <m/>
    <m/>
    <m/>
    <m/>
    <m/>
    <m/>
    <m/>
    <m/>
  </r>
  <r>
    <d v="2020-07-08T00:00:00"/>
    <n v="6507"/>
    <n v="8414"/>
    <x v="1"/>
    <n v="911"/>
    <n v="27446"/>
    <s v="adipose hole"/>
    <m/>
    <s v="M"/>
    <s v="M"/>
    <s v=""/>
    <s v=""/>
    <x v="125"/>
    <m/>
    <m/>
    <m/>
    <m/>
    <x v="1"/>
    <n v="95746"/>
    <n v="6"/>
    <s v="20NC95746"/>
    <s v="X"/>
    <d v="2020-07-31T00:00:00"/>
    <m/>
    <m/>
    <m/>
    <m/>
    <m/>
    <n v="1"/>
    <m/>
    <m/>
    <x v="1"/>
    <s v="20NC957466"/>
    <x v="7"/>
    <s v="M2"/>
    <n v="2"/>
    <s v=""/>
    <n v="28"/>
    <s v="GW"/>
    <n v="65.991949999999989"/>
    <s v="M"/>
    <n v="72.5"/>
    <s v="Large Only"/>
    <s v=""/>
    <s v="ch2020-0016"/>
    <n v="108"/>
    <s v=""/>
    <s v=""/>
    <s v=""/>
    <s v=""/>
    <s v=""/>
    <s v="M"/>
    <s v=""/>
    <s v=""/>
    <s v="OWEEGEE_CREEK"/>
    <n v="0.84693420000000008"/>
    <m/>
    <m/>
    <m/>
    <m/>
    <m/>
    <m/>
    <m/>
    <m/>
  </r>
  <r>
    <d v="2020-07-08T00:00:00"/>
    <n v="6507"/>
    <n v="8414"/>
    <x v="1"/>
    <n v="912"/>
    <m/>
    <s v="caudal hole"/>
    <m/>
    <s v="M"/>
    <s v="M"/>
    <s v=""/>
    <s v=""/>
    <x v="56"/>
    <m/>
    <m/>
    <m/>
    <m/>
    <x v="3"/>
    <n v="95746"/>
    <n v="7"/>
    <s v="20NC95746"/>
    <s v="X"/>
    <d v="2020-07-31T00:00:00"/>
    <m/>
    <m/>
    <m/>
    <m/>
    <m/>
    <n v="1"/>
    <s v="Jack"/>
    <m/>
    <x v="2"/>
    <s v="20NC957467"/>
    <x v="7"/>
    <s v="M2"/>
    <n v="2"/>
    <s v="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12"/>
    <n v="27448"/>
    <s v="adipose hole"/>
    <m/>
    <s v="M"/>
    <s v="M"/>
    <s v=""/>
    <s v=""/>
    <x v="21"/>
    <m/>
    <m/>
    <m/>
    <m/>
    <x v="1"/>
    <n v="95746"/>
    <n v="8"/>
    <s v="20NC95746"/>
    <s v="X"/>
    <d v="2020-07-31T00:00:00"/>
    <m/>
    <m/>
    <m/>
    <m/>
    <m/>
    <n v="1"/>
    <s v="27447 Bad tag"/>
    <m/>
    <x v="1"/>
    <s v="20NC957468"/>
    <x v="1"/>
    <n v="1.2"/>
    <n v="2"/>
    <n v="2016"/>
    <n v="28"/>
    <s v="GW"/>
    <n v="52.109450000000002"/>
    <s v="M"/>
    <n v="57.5"/>
    <s v="Large Only"/>
    <s v=""/>
    <s v="ch2020-0016"/>
    <n v="109"/>
    <s v=""/>
    <s v=""/>
    <s v=""/>
    <s v=""/>
    <s v=""/>
    <s v="M"/>
    <s v=""/>
    <s v=""/>
    <s v="SEASKINNISH_CREEK"/>
    <n v="0.99952089999999993"/>
    <m/>
    <m/>
    <m/>
    <m/>
    <m/>
    <m/>
    <m/>
    <m/>
  </r>
  <r>
    <d v="2020-07-08T00:00:00"/>
    <n v="6507"/>
    <n v="8414"/>
    <x v="1"/>
    <n v="914"/>
    <n v="27449"/>
    <s v="adipose hole"/>
    <m/>
    <s v="M"/>
    <s v="M"/>
    <s v=""/>
    <s v=""/>
    <x v="46"/>
    <m/>
    <m/>
    <m/>
    <m/>
    <x v="1"/>
    <n v="95746"/>
    <n v="9"/>
    <s v="20NC95746"/>
    <s v="X"/>
    <d v="2020-07-31T00:00:00"/>
    <m/>
    <m/>
    <m/>
    <m/>
    <m/>
    <n v="1"/>
    <m/>
    <m/>
    <x v="1"/>
    <s v="20NC957469"/>
    <x v="1"/>
    <n v="1.2"/>
    <n v="2"/>
    <n v="2016"/>
    <n v="28"/>
    <s v="GW"/>
    <n v="65.529199999999989"/>
    <s v="M"/>
    <n v="72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15"/>
    <n v="27450"/>
    <s v="adipose hole"/>
    <m/>
    <s v="F"/>
    <s v="F"/>
    <s v=""/>
    <s v=""/>
    <x v="34"/>
    <n v="17.5"/>
    <n v="6.5"/>
    <n v="6"/>
    <n v="2.2999999999999998"/>
    <x v="2"/>
    <n v="95746"/>
    <n v="10"/>
    <s v="20NC95746"/>
    <s v="X"/>
    <d v="2020-07-31T00:00:00"/>
    <m/>
    <m/>
    <m/>
    <m/>
    <m/>
    <n v="1"/>
    <m/>
    <m/>
    <x v="1"/>
    <s v="20NC9574610"/>
    <x v="3"/>
    <n v="1.3"/>
    <n v="3"/>
    <n v="2015"/>
    <n v="28"/>
    <s v="GW"/>
    <n v="78.5"/>
    <s v="L"/>
    <n v="85"/>
    <s v="Yes"/>
    <s v=""/>
    <s v="ch2020-0016"/>
    <n v="110"/>
    <s v="F"/>
    <n v="2.3819999999999979"/>
    <n v="0.91544437489877306"/>
    <s v=""/>
    <s v=""/>
    <s v="F"/>
    <s v=""/>
    <s v=""/>
    <s v="KITEEN_RIVER"/>
    <n v="0.55862319999999999"/>
    <m/>
    <m/>
    <m/>
    <m/>
    <m/>
    <m/>
    <m/>
    <m/>
  </r>
  <r>
    <d v="2020-07-08T00:00:00"/>
    <n v="6507"/>
    <n v="8414"/>
    <x v="1"/>
    <n v="916"/>
    <n v="27451"/>
    <s v="adipose hole"/>
    <m/>
    <s v="M"/>
    <s v="M"/>
    <s v=""/>
    <s v=""/>
    <x v="16"/>
    <m/>
    <m/>
    <m/>
    <m/>
    <x v="1"/>
    <n v="95775"/>
    <n v="1"/>
    <s v="20NC95775"/>
    <s v="X"/>
    <d v="2020-07-31T00:00:00"/>
    <m/>
    <m/>
    <m/>
    <m/>
    <m/>
    <n v="1"/>
    <m/>
    <m/>
    <x v="1"/>
    <s v="20NC957751"/>
    <x v="1"/>
    <n v="1.2"/>
    <n v="2"/>
    <n v="2016"/>
    <n v="28"/>
    <s v="GW"/>
    <n v="62.752699999999997"/>
    <s v="M"/>
    <n v="69"/>
    <s v="Large Only"/>
    <s v=""/>
    <s v="ch2020-0016"/>
    <n v="111"/>
    <s v=""/>
    <s v=""/>
    <s v=""/>
    <s v=""/>
    <s v=""/>
    <s v="M"/>
    <s v=""/>
    <s v=""/>
    <s v="KWINAGEESE_RIVER"/>
    <n v="0.88636439999999994"/>
    <m/>
    <m/>
    <m/>
    <m/>
    <m/>
    <m/>
    <m/>
    <m/>
  </r>
  <r>
    <d v="2020-07-08T00:00:00"/>
    <n v="6507"/>
    <n v="8414"/>
    <x v="1"/>
    <n v="917"/>
    <n v="27452"/>
    <s v="adipose hole"/>
    <m/>
    <s v="M"/>
    <s v="M"/>
    <s v=""/>
    <s v=""/>
    <x v="26"/>
    <n v="21"/>
    <n v="8.5"/>
    <n v="6.5"/>
    <n v="2.2999999999999998"/>
    <x v="2"/>
    <n v="95775"/>
    <n v="2"/>
    <s v="20NC95775"/>
    <s v="X"/>
    <d v="2020-07-31T00:00:00"/>
    <m/>
    <m/>
    <m/>
    <m/>
    <m/>
    <n v="1"/>
    <m/>
    <m/>
    <x v="1"/>
    <s v="20NC957752"/>
    <x v="3"/>
    <n v="1.3"/>
    <n v="3"/>
    <n v="2015"/>
    <n v="28"/>
    <s v="GW"/>
    <n v="80.5"/>
    <s v="L"/>
    <n v="89"/>
    <s v="Yes"/>
    <s v=""/>
    <s v="ch2020-0016"/>
    <n v="112"/>
    <s v="F"/>
    <n v="1.2019999999999964"/>
    <n v="0.76888038128813929"/>
    <s v=""/>
    <s v=""/>
    <s v="F"/>
    <s v=""/>
    <s v=""/>
    <s v="SEASKINNISH_CREEK"/>
    <n v="0.84597319999999998"/>
    <m/>
    <m/>
    <m/>
    <m/>
    <m/>
    <m/>
    <m/>
    <m/>
  </r>
  <r>
    <d v="2020-07-08T00:00:00"/>
    <n v="6507"/>
    <n v="8414"/>
    <x v="1"/>
    <n v="918"/>
    <n v="27453"/>
    <s v="adipose hole"/>
    <m/>
    <s v="M"/>
    <s v="M"/>
    <s v=""/>
    <s v=""/>
    <x v="108"/>
    <m/>
    <m/>
    <m/>
    <m/>
    <x v="1"/>
    <n v="95775"/>
    <n v="3"/>
    <s v="20NC95775"/>
    <s v="X"/>
    <d v="2020-07-31T00:00:00"/>
    <m/>
    <m/>
    <m/>
    <m/>
    <m/>
    <n v="1"/>
    <m/>
    <m/>
    <x v="1"/>
    <s v="20NC957753"/>
    <x v="1"/>
    <n v="1.2"/>
    <n v="2"/>
    <n v="2016"/>
    <n v="28"/>
    <s v="GW"/>
    <n v="53.497700000000002"/>
    <s v="M"/>
    <n v="59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19"/>
    <n v="27454"/>
    <s v="adipose hole"/>
    <m/>
    <s v="F"/>
    <s v="F"/>
    <s v=""/>
    <s v=""/>
    <x v="36"/>
    <n v="18.5"/>
    <n v="6.6"/>
    <n v="6.5"/>
    <n v="2.5"/>
    <x v="2"/>
    <n v="95775"/>
    <n v="4"/>
    <s v="20NC95775"/>
    <s v="X"/>
    <d v="2020-07-31T00:00:00"/>
    <m/>
    <m/>
    <m/>
    <m/>
    <m/>
    <n v="1"/>
    <m/>
    <m/>
    <x v="1"/>
    <s v="20NC957754"/>
    <x v="3"/>
    <n v="1.3"/>
    <n v="3"/>
    <n v="2015"/>
    <n v="28"/>
    <s v="GW"/>
    <n v="74.400000000000006"/>
    <s v="L"/>
    <n v="81"/>
    <s v="Yes"/>
    <s v=""/>
    <s v="ch2020-0016"/>
    <n v="113"/>
    <s v="F"/>
    <n v="2.1999999999998909E-2"/>
    <n v="0.50549977817740255"/>
    <s v=""/>
    <s v=""/>
    <s v="F"/>
    <s v=""/>
    <s v=""/>
    <s v="ISHKHEENICKH_RIVER"/>
    <n v="0.83244910000000005"/>
    <m/>
    <m/>
    <m/>
    <m/>
    <m/>
    <m/>
    <m/>
    <m/>
  </r>
  <r>
    <d v="2020-07-08T00:00:00"/>
    <n v="6507"/>
    <n v="8414"/>
    <x v="1"/>
    <n v="920"/>
    <n v="27455"/>
    <s v="adipose hole"/>
    <m/>
    <s v="F"/>
    <s v="F"/>
    <s v=""/>
    <s v=""/>
    <x v="4"/>
    <n v="18.2"/>
    <n v="6.7"/>
    <n v="6"/>
    <n v="2"/>
    <x v="2"/>
    <n v="95775"/>
    <n v="5"/>
    <s v="20NC95775"/>
    <s v="X"/>
    <d v="2020-07-31T00:00:00"/>
    <m/>
    <m/>
    <m/>
    <m/>
    <m/>
    <n v="1"/>
    <m/>
    <m/>
    <x v="1"/>
    <s v="20NC957755"/>
    <x v="2"/>
    <s v="M3"/>
    <n v="3"/>
    <s v=""/>
    <n v="28"/>
    <s v="GW"/>
    <n v="76.3"/>
    <s v="L"/>
    <n v="83"/>
    <s v="Yes"/>
    <s v=""/>
    <s v="ch2020-0016"/>
    <n v="114"/>
    <s v="F"/>
    <n v="1.523999999999998"/>
    <n v="0.82112674589149648"/>
    <s v=""/>
    <s v=""/>
    <s v="F"/>
    <s v=""/>
    <s v=""/>
    <s v="MEZIADIN_RIVER"/>
    <n v="0.47132950000000001"/>
    <m/>
    <m/>
    <m/>
    <m/>
    <m/>
    <m/>
    <m/>
    <m/>
  </r>
  <r>
    <d v="2020-07-08T00:00:00"/>
    <n v="6507"/>
    <n v="8414"/>
    <x v="1"/>
    <n v="921"/>
    <n v="27456"/>
    <s v="adipose hole"/>
    <m/>
    <s v="F"/>
    <s v="F"/>
    <s v=""/>
    <s v=""/>
    <x v="59"/>
    <n v="18.5"/>
    <n v="7"/>
    <n v="5.5"/>
    <n v="1.5"/>
    <x v="2"/>
    <n v="95775"/>
    <n v="6"/>
    <s v="20NC95775"/>
    <s v="X"/>
    <d v="2020-07-31T00:00:00"/>
    <s v="GN"/>
    <m/>
    <s v="12"/>
    <m/>
    <m/>
    <n v="1"/>
    <m/>
    <m/>
    <x v="1"/>
    <s v="20NC957756"/>
    <x v="3"/>
    <n v="1.3"/>
    <n v="3"/>
    <n v="2015"/>
    <n v="28"/>
    <s v="GW"/>
    <n v="79"/>
    <s v="L"/>
    <n v="86"/>
    <s v="Yes"/>
    <s v=""/>
    <s v="ch2020-0016"/>
    <s v=""/>
    <s v="F"/>
    <n v="3.1999999999999966"/>
    <n v="0.96083427720323544"/>
    <s v=""/>
    <s v=""/>
    <s v="F"/>
    <s v=""/>
    <s v=""/>
    <s v=""/>
    <s v=""/>
    <m/>
    <m/>
    <m/>
    <m/>
    <m/>
    <m/>
    <m/>
    <m/>
  </r>
  <r>
    <d v="2020-07-08T00:00:00"/>
    <n v="6507"/>
    <n v="8414"/>
    <x v="1"/>
    <n v="922"/>
    <n v="27457"/>
    <s v="adipose hole"/>
    <m/>
    <s v="M"/>
    <s v="M"/>
    <s v=""/>
    <s v=""/>
    <x v="16"/>
    <m/>
    <m/>
    <m/>
    <m/>
    <x v="1"/>
    <n v="95775"/>
    <n v="7"/>
    <s v="20NC95775"/>
    <s v="X"/>
    <d v="2020-07-31T00:00:00"/>
    <m/>
    <m/>
    <m/>
    <m/>
    <m/>
    <n v="1"/>
    <m/>
    <m/>
    <x v="1"/>
    <s v="20NC957757"/>
    <x v="1"/>
    <n v="1.2"/>
    <n v="2"/>
    <n v="2016"/>
    <n v="28"/>
    <s v="GW"/>
    <n v="62.752699999999997"/>
    <s v="M"/>
    <n v="69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23"/>
    <n v="27458"/>
    <s v="adipose hole"/>
    <m/>
    <s v="M"/>
    <s v="M"/>
    <s v=""/>
    <s v=""/>
    <x v="72"/>
    <m/>
    <m/>
    <m/>
    <m/>
    <x v="1"/>
    <n v="95775"/>
    <n v="8"/>
    <s v="20NC95775"/>
    <s v="X"/>
    <d v="2020-07-31T00:00:00"/>
    <m/>
    <m/>
    <m/>
    <m/>
    <m/>
    <n v="1"/>
    <m/>
    <m/>
    <x v="1"/>
    <s v="20NC957758"/>
    <x v="1"/>
    <n v="1.2"/>
    <n v="2"/>
    <n v="2016"/>
    <n v="28"/>
    <s v="GW"/>
    <n v="65.066449999999989"/>
    <s v="M"/>
    <n v="71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24"/>
    <n v="27459"/>
    <s v="adipose hole"/>
    <m/>
    <s v="M"/>
    <s v="M"/>
    <s v=""/>
    <s v=""/>
    <x v="3"/>
    <m/>
    <m/>
    <m/>
    <m/>
    <x v="1"/>
    <n v="95775"/>
    <n v="9"/>
    <s v="20NC95775"/>
    <s v="X"/>
    <d v="2020-07-31T00:00:00"/>
    <m/>
    <m/>
    <m/>
    <m/>
    <m/>
    <n v="1"/>
    <m/>
    <m/>
    <x v="1"/>
    <s v="20NC957759"/>
    <x v="7"/>
    <s v="M2"/>
    <n v="2"/>
    <s v=""/>
    <n v="28"/>
    <s v="GW"/>
    <n v="63.678199999999997"/>
    <s v="M"/>
    <n v="70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4"/>
    <x v="1"/>
    <n v="926"/>
    <n v="27460"/>
    <s v="adipose hole"/>
    <m/>
    <s v="F"/>
    <s v="F"/>
    <s v=""/>
    <s v=""/>
    <x v="4"/>
    <n v="18"/>
    <n v="7"/>
    <n v="6"/>
    <n v="2"/>
    <x v="2"/>
    <n v="95775"/>
    <n v="10"/>
    <s v="20NC95775"/>
    <s v="X"/>
    <d v="2020-07-31T00:00:00"/>
    <m/>
    <m/>
    <m/>
    <m/>
    <m/>
    <n v="1"/>
    <m/>
    <m/>
    <x v="1"/>
    <s v="20NC9577510"/>
    <x v="3"/>
    <n v="1.3"/>
    <n v="3"/>
    <n v="2015"/>
    <n v="28"/>
    <s v="GW"/>
    <n v="76"/>
    <s v="L"/>
    <n v="83"/>
    <s v="Yes"/>
    <s v=""/>
    <s v="ch2020-0016"/>
    <n v="115"/>
    <s v="F"/>
    <n v="1.1399999999999977"/>
    <n v="0.7576796390037045"/>
    <s v=""/>
    <s v=""/>
    <s v="F"/>
    <s v=""/>
    <s v=""/>
    <s v="OWEEGEE_CREEK"/>
    <n v="0.42963459999999998"/>
    <m/>
    <m/>
    <m/>
    <m/>
    <m/>
    <m/>
    <m/>
    <m/>
  </r>
  <r>
    <d v="2020-07-08T00:00:00"/>
    <n v="6507"/>
    <n v="8414"/>
    <x v="1"/>
    <n v="927"/>
    <n v="27461"/>
    <s v="adipose hole"/>
    <m/>
    <s v="F"/>
    <s v="F"/>
    <s v=""/>
    <s v=""/>
    <x v="126"/>
    <n v="21"/>
    <n v="7.5"/>
    <n v="6"/>
    <n v="2.2999999999999998"/>
    <x v="2"/>
    <n v="95776"/>
    <n v="1"/>
    <s v="20NC95776"/>
    <s v="X"/>
    <d v="2020-07-31T00:00:00"/>
    <m/>
    <m/>
    <m/>
    <m/>
    <m/>
    <n v="1"/>
    <m/>
    <m/>
    <x v="1"/>
    <s v="20NC957761"/>
    <x v="3"/>
    <n v="1.3"/>
    <n v="3"/>
    <n v="2015"/>
    <n v="28"/>
    <s v="GW"/>
    <n v="73"/>
    <s v="L"/>
    <n v="80.5"/>
    <s v="Yes"/>
    <s v=""/>
    <s v="ch2020-0016"/>
    <n v="116"/>
    <s v="M"/>
    <n v="-0.83299999999999663"/>
    <n v="0.30301110987072899"/>
    <s v=""/>
    <s v=""/>
    <s v="M"/>
    <s v=""/>
    <s v=""/>
    <s v="KWINAGEESE_RIVER"/>
    <n v="0.93326350000000002"/>
    <m/>
    <m/>
    <m/>
    <m/>
    <m/>
    <m/>
    <m/>
    <m/>
  </r>
  <r>
    <d v="2020-07-08T00:00:00"/>
    <n v="6507"/>
    <n v="8414"/>
    <x v="1"/>
    <n v="928"/>
    <n v="27462"/>
    <s v="adipose hole"/>
    <m/>
    <s v="F"/>
    <s v="F"/>
    <s v=""/>
    <s v=""/>
    <x v="26"/>
    <n v="19.8"/>
    <n v="7.7"/>
    <n v="6"/>
    <n v="2.2000000000000002"/>
    <x v="2"/>
    <n v="95776"/>
    <n v="2"/>
    <s v="20NC95776"/>
    <s v="X"/>
    <d v="2020-07-31T00:00:00"/>
    <m/>
    <m/>
    <m/>
    <m/>
    <m/>
    <n v="1"/>
    <m/>
    <m/>
    <x v="1"/>
    <s v="20NC957762"/>
    <x v="3"/>
    <n v="1.3"/>
    <n v="3"/>
    <n v="2015"/>
    <n v="28"/>
    <s v="GW"/>
    <n v="81.3"/>
    <s v="L"/>
    <n v="89"/>
    <s v="Yes"/>
    <s v=""/>
    <s v="ch2020-0016"/>
    <n v="117"/>
    <s v="F"/>
    <n v="2.6519999999999966"/>
    <n v="0.93413415248066345"/>
    <s v=""/>
    <s v=""/>
    <s v="F"/>
    <s v=""/>
    <s v=""/>
    <s v="MEZIADIN_RIVER"/>
    <n v="0.46652959999999999"/>
    <m/>
    <m/>
    <m/>
    <m/>
    <m/>
    <m/>
    <m/>
    <m/>
  </r>
  <r>
    <d v="2020-07-08T00:00:00"/>
    <n v="6507"/>
    <n v="8414"/>
    <x v="1"/>
    <n v="929"/>
    <n v="27463"/>
    <s v="adipose hole"/>
    <m/>
    <s v="F"/>
    <s v="F"/>
    <s v=""/>
    <s v=""/>
    <x v="15"/>
    <n v="21.5"/>
    <n v="9"/>
    <n v="6.8"/>
    <n v="2.2999999999999998"/>
    <x v="2"/>
    <n v="95776"/>
    <n v="3"/>
    <s v="20NC95776"/>
    <s v="X"/>
    <d v="2020-07-31T00:00:00"/>
    <m/>
    <m/>
    <m/>
    <m/>
    <m/>
    <n v="1"/>
    <m/>
    <m/>
    <x v="1"/>
    <s v="20NC957763"/>
    <x v="2"/>
    <s v="M3"/>
    <n v="3"/>
    <s v=""/>
    <n v="28"/>
    <s v="GW"/>
    <n v="81"/>
    <s v="L"/>
    <n v="90"/>
    <s v="Yes"/>
    <s v=""/>
    <s v="ch2020-0016"/>
    <n v="118"/>
    <s v="F"/>
    <n v="0.78800000000000381"/>
    <n v="0.68740173055885001"/>
    <s v=""/>
    <s v=""/>
    <s v="F"/>
    <s v=""/>
    <s v=""/>
    <s v="DAMDOCHAX_CREEK"/>
    <n v="0.92830170000000001"/>
    <m/>
    <m/>
    <m/>
    <m/>
    <m/>
    <m/>
    <m/>
    <m/>
  </r>
  <r>
    <d v="2020-07-08T00:00:00"/>
    <n v="6507"/>
    <n v="8414"/>
    <x v="1"/>
    <n v="930"/>
    <n v="27464"/>
    <s v="adipose hole"/>
    <m/>
    <s v="M"/>
    <s v="M"/>
    <s v=""/>
    <s v=""/>
    <x v="112"/>
    <m/>
    <m/>
    <m/>
    <m/>
    <x v="1"/>
    <n v="95776"/>
    <n v="4"/>
    <s v="20NC95776"/>
    <s v="X"/>
    <d v="2020-07-31T00:00:00"/>
    <m/>
    <m/>
    <m/>
    <m/>
    <m/>
    <n v="1"/>
    <m/>
    <m/>
    <x v="1"/>
    <s v="20NC957764"/>
    <x v="1"/>
    <n v="1.2"/>
    <n v="2"/>
    <n v="2016"/>
    <n v="28"/>
    <s v="GW"/>
    <n v="49.795699999999997"/>
    <s v="M"/>
    <n v="5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6"/>
    <x v="1"/>
    <n v="932"/>
    <n v="27465"/>
    <s v="adipose hole"/>
    <m/>
    <s v="M"/>
    <s v="M"/>
    <s v=""/>
    <s v=""/>
    <x v="19"/>
    <m/>
    <m/>
    <m/>
    <m/>
    <x v="1"/>
    <n v="95776"/>
    <n v="5"/>
    <s v="20NC95776"/>
    <s v="X"/>
    <d v="2020-07-31T00:00:00"/>
    <m/>
    <m/>
    <m/>
    <m/>
    <m/>
    <n v="1"/>
    <m/>
    <m/>
    <x v="1"/>
    <s v="20NC957765"/>
    <x v="7"/>
    <s v="M2"/>
    <n v="2"/>
    <s v=""/>
    <n v="28"/>
    <s v="GW"/>
    <n v="56.2742"/>
    <s v="M"/>
    <n v="62"/>
    <s v="Large Only"/>
    <s v=""/>
    <s v="ch2020-0016"/>
    <n v="119"/>
    <s v=""/>
    <s v=""/>
    <s v=""/>
    <s v=""/>
    <s v=""/>
    <s v="M"/>
    <s v=""/>
    <s v=""/>
    <s v="OWEEGEE_CREEK"/>
    <n v="0.4614568"/>
    <m/>
    <m/>
    <m/>
    <m/>
    <m/>
    <m/>
    <m/>
    <m/>
  </r>
  <r>
    <d v="2020-07-08T00:00:00"/>
    <n v="6507"/>
    <n v="8416"/>
    <x v="1"/>
    <n v="933"/>
    <n v="27466"/>
    <s v="adipose hole"/>
    <m/>
    <s v="M"/>
    <s v="M"/>
    <s v=""/>
    <s v=""/>
    <x v="51"/>
    <m/>
    <m/>
    <m/>
    <m/>
    <x v="1"/>
    <n v="95776"/>
    <n v="6"/>
    <s v="20NC95776"/>
    <s v="X"/>
    <d v="2020-07-31T00:00:00"/>
    <m/>
    <m/>
    <m/>
    <m/>
    <m/>
    <n v="1"/>
    <m/>
    <m/>
    <x v="1"/>
    <s v="20NC957766"/>
    <x v="1"/>
    <n v="1.2"/>
    <n v="2"/>
    <n v="2016"/>
    <n v="28"/>
    <s v="GW"/>
    <n v="51.183950000000003"/>
    <s v="M"/>
    <n v="56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6"/>
    <x v="1"/>
    <n v="934"/>
    <n v="27467"/>
    <s v="adipose hole"/>
    <m/>
    <s v="F"/>
    <s v="F"/>
    <s v=""/>
    <s v=""/>
    <x v="119"/>
    <n v="20"/>
    <n v="8.4"/>
    <n v="6.5"/>
    <n v="2.5"/>
    <x v="2"/>
    <n v="95776"/>
    <n v="7"/>
    <s v="20NC95776"/>
    <s v="X"/>
    <d v="2020-07-31T00:00:00"/>
    <m/>
    <m/>
    <m/>
    <m/>
    <m/>
    <n v="1"/>
    <m/>
    <m/>
    <x v="1"/>
    <s v="20NC957767"/>
    <x v="3"/>
    <n v="1.3"/>
    <n v="3"/>
    <n v="2015"/>
    <n v="28"/>
    <s v="GW"/>
    <n v="84.1"/>
    <s v="L"/>
    <n v="92.5"/>
    <s v="Yes"/>
    <s v=""/>
    <s v="ch2020-0016"/>
    <s v=""/>
    <s v="F"/>
    <n v="2.6629999999999989"/>
    <n v="0.93480773194057232"/>
    <s v=""/>
    <s v=""/>
    <s v="F"/>
    <s v=""/>
    <s v=""/>
    <s v=""/>
    <s v=""/>
    <m/>
    <m/>
    <m/>
    <m/>
    <m/>
    <m/>
    <m/>
    <m/>
  </r>
  <r>
    <d v="2020-07-08T00:00:00"/>
    <n v="6507"/>
    <n v="8416"/>
    <x v="1"/>
    <n v="935"/>
    <n v="27468"/>
    <s v="adipose hole"/>
    <m/>
    <s v="M"/>
    <s v="M"/>
    <s v=""/>
    <s v=""/>
    <x v="52"/>
    <m/>
    <m/>
    <m/>
    <m/>
    <x v="1"/>
    <n v="95776"/>
    <n v="8"/>
    <s v="20NC95776"/>
    <s v="X"/>
    <d v="2020-07-31T00:00:00"/>
    <m/>
    <m/>
    <m/>
    <m/>
    <m/>
    <n v="1"/>
    <m/>
    <m/>
    <x v="1"/>
    <s v="20NC957768"/>
    <x v="1"/>
    <n v="1.2"/>
    <n v="2"/>
    <n v="2016"/>
    <n v="28"/>
    <s v="GW"/>
    <n v="60.901699999999998"/>
    <s v="M"/>
    <n v="67"/>
    <s v="Large Only"/>
    <s v=""/>
    <s v="ch2020-0016"/>
    <n v="120"/>
    <s v=""/>
    <s v=""/>
    <s v=""/>
    <s v=""/>
    <s v=""/>
    <s v="M"/>
    <s v=""/>
    <s v=""/>
    <s v="KWINAGEESE_RIVER"/>
    <n v="0.95202849999999994"/>
    <m/>
    <m/>
    <m/>
    <m/>
    <m/>
    <m/>
    <m/>
    <m/>
  </r>
  <r>
    <d v="2020-07-08T00:00:00"/>
    <n v="6507"/>
    <n v="8416"/>
    <x v="1"/>
    <n v="936"/>
    <n v="27469"/>
    <s v="adipose hole"/>
    <m/>
    <s v="F"/>
    <s v="M"/>
    <s v=""/>
    <s v=""/>
    <x v="125"/>
    <m/>
    <m/>
    <m/>
    <m/>
    <x v="1"/>
    <n v="95776"/>
    <n v="9"/>
    <s v="20NC95776"/>
    <s v="X"/>
    <d v="2020-07-31T00:00:00"/>
    <m/>
    <m/>
    <m/>
    <m/>
    <m/>
    <n v="1"/>
    <m/>
    <m/>
    <x v="1"/>
    <s v="20NC957769"/>
    <x v="1"/>
    <n v="1.2"/>
    <n v="2"/>
    <n v="2016"/>
    <n v="28"/>
    <s v="GW"/>
    <n v="65.991949999999989"/>
    <s v="M"/>
    <n v="72.5"/>
    <s v="Large Only"/>
    <s v=""/>
    <s v="ch2020-0016"/>
    <n v="121"/>
    <s v=""/>
    <s v=""/>
    <s v=""/>
    <s v=""/>
    <s v=""/>
    <s v="M"/>
    <s v=""/>
    <s v=""/>
    <s v="CRANBERRY_RIVER"/>
    <n v="0.86579800000000007"/>
    <m/>
    <m/>
    <m/>
    <m/>
    <m/>
    <m/>
    <m/>
    <m/>
  </r>
  <r>
    <d v="2020-07-08T00:00:00"/>
    <n v="6507"/>
    <n v="8416"/>
    <x v="1"/>
    <n v="936"/>
    <n v="27470"/>
    <s v="adipose hole"/>
    <m/>
    <s v="F"/>
    <s v="M"/>
    <s v=""/>
    <s v=""/>
    <x v="16"/>
    <m/>
    <m/>
    <m/>
    <m/>
    <x v="1"/>
    <n v="95776"/>
    <n v="10"/>
    <s v="20NC95776"/>
    <s v="X"/>
    <d v="2020-07-31T00:00:00"/>
    <s v="OW"/>
    <m/>
    <s v="5"/>
    <m/>
    <m/>
    <n v="1"/>
    <m/>
    <m/>
    <x v="1"/>
    <s v="20NC9577610"/>
    <x v="1"/>
    <n v="1.2"/>
    <n v="2"/>
    <n v="2016"/>
    <n v="28"/>
    <s v="GW"/>
    <n v="62.752699999999997"/>
    <s v="M"/>
    <n v="69"/>
    <s v="Large Only"/>
    <s v=""/>
    <s v="ch2020-0016"/>
    <n v="122"/>
    <s v=""/>
    <s v=""/>
    <s v=""/>
    <s v=""/>
    <s v=""/>
    <s v="M"/>
    <s v=""/>
    <s v=""/>
    <s v="KWINAGEESE_RIVER"/>
    <n v="0.89783180000000007"/>
    <m/>
    <m/>
    <m/>
    <m/>
    <m/>
    <m/>
    <m/>
    <m/>
  </r>
  <r>
    <d v="2020-07-08T00:00:00"/>
    <n v="6507"/>
    <n v="8416"/>
    <x v="1"/>
    <n v="937"/>
    <n v="27471"/>
    <s v="adipose hole"/>
    <m/>
    <s v="M"/>
    <s v="M"/>
    <s v=""/>
    <s v=""/>
    <x v="52"/>
    <m/>
    <m/>
    <m/>
    <m/>
    <x v="1"/>
    <n v="95777"/>
    <n v="1"/>
    <s v="20NC95777"/>
    <s v="X"/>
    <d v="2020-07-31T00:00:00"/>
    <m/>
    <m/>
    <m/>
    <m/>
    <m/>
    <n v="1"/>
    <m/>
    <m/>
    <x v="1"/>
    <s v="20NC957771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6"/>
    <x v="1"/>
    <n v="939"/>
    <n v="27472"/>
    <s v="adipose hole"/>
    <m/>
    <s v="F"/>
    <s v="F"/>
    <s v=""/>
    <s v=""/>
    <x v="25"/>
    <n v="18.2"/>
    <n v="6.8"/>
    <n v="5.5"/>
    <n v="1.9"/>
    <x v="2"/>
    <n v="95777"/>
    <n v="2"/>
    <s v="20NC95777"/>
    <s v="X"/>
    <d v="2020-07-31T00:00:00"/>
    <m/>
    <m/>
    <m/>
    <m/>
    <m/>
    <n v="1"/>
    <m/>
    <m/>
    <x v="1"/>
    <s v="20NC957772"/>
    <x v="3"/>
    <n v="1.3"/>
    <n v="3"/>
    <n v="2015"/>
    <n v="28"/>
    <s v="GW"/>
    <n v="75.2"/>
    <s v="L"/>
    <n v="82"/>
    <s v="Yes"/>
    <s v=""/>
    <s v="ch2020-0016"/>
    <s v=""/>
    <s v="F"/>
    <n v="1.3919999999999981"/>
    <n v="0.80091133981571583"/>
    <s v=""/>
    <s v=""/>
    <s v="F"/>
    <s v=""/>
    <s v=""/>
    <s v=""/>
    <s v=""/>
    <m/>
    <m/>
    <m/>
    <m/>
    <m/>
    <m/>
    <m/>
    <m/>
  </r>
  <r>
    <d v="2020-07-08T00:00:00"/>
    <n v="6507"/>
    <n v="8416"/>
    <x v="1"/>
    <n v="940"/>
    <n v="27473"/>
    <s v="adipose hole"/>
    <m/>
    <s v="M"/>
    <s v="M"/>
    <s v=""/>
    <s v=""/>
    <x v="36"/>
    <n v="20"/>
    <n v="8.1999999999999993"/>
    <n v="6"/>
    <n v="1.9"/>
    <x v="2"/>
    <n v="95777"/>
    <n v="3"/>
    <s v="20NC95777"/>
    <s v="X"/>
    <d v="2020-07-31T00:00:00"/>
    <m/>
    <m/>
    <m/>
    <m/>
    <m/>
    <n v="1"/>
    <m/>
    <m/>
    <x v="1"/>
    <s v="20NC957773"/>
    <x v="2"/>
    <s v="M3"/>
    <n v="3"/>
    <s v=""/>
    <n v="28"/>
    <s v="GW"/>
    <n v="72.8"/>
    <s v="L"/>
    <n v="81"/>
    <s v="Yes"/>
    <s v=""/>
    <s v="ch2020-0016"/>
    <n v="123"/>
    <s v="M"/>
    <n v="-1.1699999999999995"/>
    <n v="0.23685498427314469"/>
    <s v=""/>
    <s v=""/>
    <s v="M"/>
    <s v=""/>
    <s v=""/>
    <s v="SEASKINNISH_CREEK"/>
    <n v="0.595584"/>
    <m/>
    <m/>
    <m/>
    <m/>
    <m/>
    <m/>
    <m/>
    <m/>
  </r>
  <r>
    <d v="2020-07-08T00:00:00"/>
    <n v="6507"/>
    <n v="8416"/>
    <x v="1"/>
    <n v="941"/>
    <m/>
    <s v="caudal hole"/>
    <m/>
    <s v="M"/>
    <s v="M"/>
    <s v=""/>
    <s v=""/>
    <x v="101"/>
    <m/>
    <m/>
    <m/>
    <m/>
    <x v="3"/>
    <n v="95777"/>
    <n v="4"/>
    <s v="20NC95777"/>
    <s v="X"/>
    <d v="2020-07-31T00:00:00"/>
    <m/>
    <m/>
    <m/>
    <m/>
    <m/>
    <n v="1"/>
    <m/>
    <m/>
    <x v="2"/>
    <s v="20NC957774"/>
    <x v="4"/>
    <s v="no age"/>
    <n v="0"/>
    <s v="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7"/>
    <n v="8416"/>
    <x v="1"/>
    <n v="943"/>
    <n v="27474"/>
    <s v="adipose hole"/>
    <m/>
    <s v="F"/>
    <s v="F"/>
    <s v=""/>
    <s v=""/>
    <x v="69"/>
    <n v="16.5"/>
    <n v="5.5"/>
    <n v="6"/>
    <n v="2.1"/>
    <x v="2"/>
    <n v="95777"/>
    <n v="5"/>
    <s v="20NC95777"/>
    <s v="X"/>
    <d v="2020-07-31T00:00:00"/>
    <m/>
    <m/>
    <m/>
    <m/>
    <m/>
    <n v="1"/>
    <m/>
    <m/>
    <x v="1"/>
    <s v="20NC957775"/>
    <x v="1"/>
    <n v="1.2"/>
    <n v="2"/>
    <n v="2016"/>
    <n v="28"/>
    <s v="GW"/>
    <n v="79"/>
    <s v="L"/>
    <n v="84.5"/>
    <s v="Yes"/>
    <s v=""/>
    <s v="ch2020-0016"/>
    <s v=""/>
    <s v="F"/>
    <n v="3.6190000000000024"/>
    <n v="0.97389050911464148"/>
    <s v=""/>
    <s v=""/>
    <s v="F"/>
    <s v=""/>
    <s v=""/>
    <s v=""/>
    <s v=""/>
    <m/>
    <m/>
    <m/>
    <m/>
    <m/>
    <m/>
    <m/>
    <m/>
  </r>
  <r>
    <d v="2020-07-08T00:00:00"/>
    <n v="6507"/>
    <n v="8416"/>
    <x v="1"/>
    <n v="944"/>
    <n v="27475"/>
    <s v="adipose hole"/>
    <m/>
    <s v="F"/>
    <s v="F"/>
    <s v=""/>
    <s v=""/>
    <x v="50"/>
    <n v="16.5"/>
    <n v="6.4"/>
    <n v="5.5"/>
    <n v="1.8"/>
    <x v="2"/>
    <n v="95777"/>
    <n v="6"/>
    <s v="20NC95777"/>
    <s v="X"/>
    <d v="2020-07-31T00:00:00"/>
    <m/>
    <m/>
    <m/>
    <m/>
    <m/>
    <n v="1"/>
    <m/>
    <m/>
    <x v="1"/>
    <s v="20NC957776"/>
    <x v="3"/>
    <n v="1.3"/>
    <n v="3"/>
    <n v="2015"/>
    <n v="28"/>
    <s v="GW"/>
    <n v="70.599999999999994"/>
    <s v="L"/>
    <n v="77"/>
    <s v="Yes"/>
    <s v=""/>
    <s v="ch2020-0016"/>
    <s v=""/>
    <s v="M"/>
    <n v="-0.16000000000000014"/>
    <n v="0.46008511544443426"/>
    <s v=""/>
    <s v=""/>
    <s v="M"/>
    <s v=""/>
    <s v=""/>
    <s v=""/>
    <s v=""/>
    <m/>
    <m/>
    <m/>
    <m/>
    <m/>
    <m/>
    <m/>
    <m/>
  </r>
  <r>
    <d v="2020-07-08T00:00:00"/>
    <n v="6507"/>
    <n v="8416"/>
    <x v="1"/>
    <n v="945"/>
    <n v="27476"/>
    <s v="adipose hole"/>
    <m/>
    <s v="F"/>
    <s v="F"/>
    <s v=""/>
    <s v=""/>
    <x v="7"/>
    <n v="21"/>
    <n v="9"/>
    <n v="7"/>
    <n v="2.2999999999999998"/>
    <x v="2"/>
    <n v="95777"/>
    <n v="7"/>
    <s v="20NC95777"/>
    <s v="X"/>
    <d v="2020-07-31T00:00:00"/>
    <m/>
    <m/>
    <m/>
    <m/>
    <m/>
    <n v="1"/>
    <m/>
    <m/>
    <x v="1"/>
    <s v="20NC957777"/>
    <x v="2"/>
    <s v="M3"/>
    <n v="3"/>
    <s v=""/>
    <n v="28"/>
    <s v="GW"/>
    <n v="80.5"/>
    <s v="L"/>
    <n v="89.5"/>
    <s v="Yes"/>
    <s v=""/>
    <s v="ch2020-0016"/>
    <s v=""/>
    <s v="F"/>
    <n v="0.43700000000000028"/>
    <n v="0.60754395909714165"/>
    <s v=""/>
    <s v=""/>
    <s v="F"/>
    <s v=""/>
    <s v=""/>
    <s v=""/>
    <s v=""/>
    <m/>
    <m/>
    <m/>
    <m/>
    <m/>
    <m/>
    <m/>
    <m/>
  </r>
  <r>
    <d v="2020-07-08T00:00:00"/>
    <n v="6507"/>
    <n v="8416"/>
    <x v="1"/>
    <n v="950"/>
    <n v="27477"/>
    <s v="adipose hole"/>
    <m/>
    <s v="F"/>
    <s v="F"/>
    <s v=""/>
    <s v=""/>
    <x v="67"/>
    <n v="21"/>
    <n v="8.6"/>
    <n v="7.7"/>
    <n v="2.5"/>
    <x v="2"/>
    <n v="95777"/>
    <n v="8"/>
    <s v="20NC95777"/>
    <s v="X"/>
    <d v="2020-07-31T00:00:00"/>
    <m/>
    <m/>
    <m/>
    <m/>
    <m/>
    <n v="1"/>
    <m/>
    <m/>
    <x v="1"/>
    <s v="20NC957778"/>
    <x v="3"/>
    <n v="1.3"/>
    <n v="3"/>
    <n v="2015"/>
    <n v="28"/>
    <s v="GW"/>
    <n v="83.4"/>
    <s v="L"/>
    <n v="92"/>
    <s v="Yes"/>
    <s v=""/>
    <s v="ch2020-0016"/>
    <s v=""/>
    <s v="F"/>
    <n v="1.3760000000000034"/>
    <n v="0.79834781435279456"/>
    <s v=""/>
    <s v=""/>
    <s v="F"/>
    <s v=""/>
    <s v=""/>
    <s v=""/>
    <s v=""/>
    <m/>
    <m/>
    <m/>
    <m/>
    <m/>
    <m/>
    <m/>
    <m/>
  </r>
  <r>
    <d v="2020-07-08T00:00:00"/>
    <n v="6508"/>
    <n v="8416"/>
    <x v="0"/>
    <n v="1012"/>
    <n v="27478"/>
    <s v="adipose hole"/>
    <m/>
    <s v="F"/>
    <s v="M"/>
    <s v=""/>
    <s v=""/>
    <x v="121"/>
    <m/>
    <m/>
    <m/>
    <m/>
    <x v="1"/>
    <n v="95777"/>
    <n v="9"/>
    <s v="20NC95777"/>
    <s v="X"/>
    <d v="2020-07-31T00:00:00"/>
    <m/>
    <m/>
    <m/>
    <m/>
    <m/>
    <n v="1"/>
    <m/>
    <m/>
    <x v="1"/>
    <s v="20NC957779"/>
    <x v="4"/>
    <s v="no age"/>
    <n v="0"/>
    <s v=""/>
    <n v="28"/>
    <s v="GW"/>
    <n v="50.721200000000003"/>
    <s v="M"/>
    <n v="56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8"/>
    <n v="8416"/>
    <x v="0"/>
    <n v="1024"/>
    <n v="27479"/>
    <s v="adipose hole"/>
    <m/>
    <s v="M"/>
    <s v="M"/>
    <s v=""/>
    <s v=""/>
    <x v="40"/>
    <m/>
    <m/>
    <m/>
    <m/>
    <x v="1"/>
    <n v="95777"/>
    <n v="10"/>
    <s v="20NC95777"/>
    <s v="X"/>
    <d v="2020-07-31T00:00:00"/>
    <m/>
    <m/>
    <m/>
    <m/>
    <m/>
    <n v="1"/>
    <m/>
    <m/>
    <x v="1"/>
    <s v="20NC9577710"/>
    <x v="1"/>
    <n v="1.2"/>
    <n v="2"/>
    <n v="2016"/>
    <n v="28"/>
    <s v="GW"/>
    <n v="59.050699999999999"/>
    <s v="M"/>
    <n v="65"/>
    <s v="Large Only"/>
    <s v=""/>
    <s v="ch2020-0016"/>
    <n v="124"/>
    <s v=""/>
    <s v=""/>
    <s v=""/>
    <s v=""/>
    <s v=""/>
    <s v="M"/>
    <s v=""/>
    <s v=""/>
    <s v="KWINAGEESE_RIVER"/>
    <n v="0.63275480000000006"/>
    <m/>
    <m/>
    <m/>
    <m/>
    <m/>
    <m/>
    <m/>
    <m/>
  </r>
  <r>
    <d v="2020-07-08T00:00:00"/>
    <n v="6508"/>
    <n v="8416"/>
    <x v="0"/>
    <n v="1026"/>
    <n v="27480"/>
    <s v="adipose hole"/>
    <m/>
    <s v="M"/>
    <s v="M"/>
    <s v=""/>
    <s v=""/>
    <x v="58"/>
    <m/>
    <m/>
    <m/>
    <m/>
    <x v="1"/>
    <n v="95778"/>
    <n v="1"/>
    <s v="20NC95778"/>
    <s v="X"/>
    <d v="2020-07-31T00:00:00"/>
    <m/>
    <m/>
    <m/>
    <m/>
    <m/>
    <n v="1"/>
    <m/>
    <s v="Entered row according to time sequence and scale sequence. AA"/>
    <x v="1"/>
    <s v="20NC957781"/>
    <x v="1"/>
    <n v="1.2"/>
    <n v="2"/>
    <n v="2016"/>
    <n v="28"/>
    <s v="GW"/>
    <n v="56.73695"/>
    <s v="M"/>
    <n v="62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8"/>
    <n v="8416"/>
    <x v="0"/>
    <n v="1033"/>
    <m/>
    <s v="caudal hole"/>
    <m/>
    <s v="M"/>
    <s v="M"/>
    <s v=""/>
    <s v=""/>
    <x v="127"/>
    <m/>
    <m/>
    <m/>
    <m/>
    <x v="3"/>
    <n v="95778"/>
    <n v="2"/>
    <s v="20NC95778"/>
    <s v="X"/>
    <d v="2020-07-31T00:00:00"/>
    <m/>
    <m/>
    <m/>
    <m/>
    <m/>
    <n v="1"/>
    <s v="Jack"/>
    <s v="Entered row according to time sequence and scale sequence. AA"/>
    <x v="2"/>
    <s v="20NC957782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8"/>
    <n v="8416"/>
    <x v="0"/>
    <n v="1042"/>
    <n v="27481"/>
    <s v="adipose hole"/>
    <m/>
    <s v="M"/>
    <s v="M"/>
    <s v=""/>
    <s v=""/>
    <x v="111"/>
    <m/>
    <m/>
    <m/>
    <m/>
    <x v="1"/>
    <n v="95778"/>
    <n v="3"/>
    <s v="20NC95778"/>
    <s v="X"/>
    <d v="2020-07-31T00:00:00"/>
    <m/>
    <m/>
    <m/>
    <m/>
    <m/>
    <n v="1"/>
    <m/>
    <m/>
    <x v="1"/>
    <s v="20NC957783"/>
    <x v="1"/>
    <n v="1.2"/>
    <n v="2"/>
    <n v="2016"/>
    <n v="28"/>
    <s v="GW"/>
    <n v="66.917449999999988"/>
    <s v="M"/>
    <n v="73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8"/>
    <n v="8416"/>
    <x v="0"/>
    <n v="1046"/>
    <n v="27482"/>
    <s v="adipose hole"/>
    <m/>
    <s v="F"/>
    <s v="M"/>
    <s v=""/>
    <s v=""/>
    <x v="76"/>
    <n v="18"/>
    <n v="7"/>
    <n v="5.5"/>
    <n v="1.9"/>
    <x v="1"/>
    <n v="95778"/>
    <n v="4"/>
    <s v="20NC95778"/>
    <s v="X"/>
    <d v="2020-07-31T00:00:00"/>
    <m/>
    <m/>
    <m/>
    <m/>
    <m/>
    <n v="1"/>
    <m/>
    <m/>
    <x v="1"/>
    <s v="20NC957784"/>
    <x v="1"/>
    <n v="1.2"/>
    <n v="2"/>
    <n v="2016"/>
    <n v="28"/>
    <s v="GW"/>
    <n v="68"/>
    <s v="M"/>
    <n v="7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8"/>
    <n v="8416"/>
    <x v="0"/>
    <n v="1050"/>
    <n v="27483"/>
    <s v="adipose hole"/>
    <m/>
    <s v="F"/>
    <s v="M"/>
    <s v=""/>
    <s v=""/>
    <x v="6"/>
    <m/>
    <m/>
    <m/>
    <m/>
    <x v="1"/>
    <n v="95778"/>
    <n v="5"/>
    <s v="20NC95778"/>
    <s v="X"/>
    <d v="2020-07-31T00:00:00"/>
    <m/>
    <m/>
    <m/>
    <m/>
    <m/>
    <n v="1"/>
    <m/>
    <m/>
    <x v="1"/>
    <s v="20NC957785"/>
    <x v="1"/>
    <n v="1.2"/>
    <n v="2"/>
    <n v="2016"/>
    <n v="28"/>
    <s v="GW"/>
    <n v="59.513449999999999"/>
    <s v="M"/>
    <n v="65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8"/>
    <n v="8416"/>
    <x v="0"/>
    <n v="1051"/>
    <n v="27484"/>
    <s v="adipose hole"/>
    <m/>
    <s v="F"/>
    <s v="F"/>
    <s v=""/>
    <s v=""/>
    <x v="32"/>
    <n v="18.3"/>
    <n v="7.4"/>
    <n v="6"/>
    <n v="2.2999999999999998"/>
    <x v="2"/>
    <n v="95778"/>
    <n v="6"/>
    <s v="20NC95778"/>
    <s v="X"/>
    <d v="2020-07-31T00:00:00"/>
    <m/>
    <m/>
    <m/>
    <m/>
    <m/>
    <n v="1"/>
    <m/>
    <m/>
    <x v="1"/>
    <s v="20NC957786"/>
    <x v="3"/>
    <n v="1.3"/>
    <n v="3"/>
    <n v="2015"/>
    <n v="28"/>
    <s v="GW"/>
    <n v="75.099999999999994"/>
    <s v="L"/>
    <n v="82.5"/>
    <s v="Yes"/>
    <s v=""/>
    <s v="ch2020-0016"/>
    <s v=""/>
    <s v="F"/>
    <n v="0.15500000000000114"/>
    <n v="0.53867260520650828"/>
    <s v=""/>
    <s v=""/>
    <s v="F"/>
    <s v=""/>
    <s v=""/>
    <s v=""/>
    <s v=""/>
    <m/>
    <m/>
    <m/>
    <m/>
    <m/>
    <m/>
    <m/>
    <m/>
  </r>
  <r>
    <d v="2020-07-08T00:00:00"/>
    <n v="6508"/>
    <n v="8416"/>
    <x v="0"/>
    <n v="1053"/>
    <n v="27485"/>
    <s v="adipose hole"/>
    <m/>
    <s v="M"/>
    <s v="M"/>
    <s v=""/>
    <s v=""/>
    <x v="24"/>
    <n v="18.100000000000001"/>
    <n v="8.5"/>
    <n v="7"/>
    <n v="2.6"/>
    <x v="2"/>
    <n v="95778"/>
    <n v="7"/>
    <s v="20NC95778"/>
    <s v="X"/>
    <d v="2020-07-31T00:00:00"/>
    <m/>
    <m/>
    <m/>
    <m/>
    <m/>
    <n v="1"/>
    <m/>
    <m/>
    <x v="1"/>
    <s v="20NC957787"/>
    <x v="3"/>
    <n v="1.3"/>
    <n v="3"/>
    <n v="2015"/>
    <n v="28"/>
    <s v="GW"/>
    <n v="79.5"/>
    <s v="L"/>
    <n v="88"/>
    <s v="Yes"/>
    <s v=""/>
    <s v="ch2020-0016"/>
    <s v=""/>
    <s v="F"/>
    <n v="0.17399999999999549"/>
    <n v="0.54339058076573643"/>
    <s v=""/>
    <s v=""/>
    <s v="F"/>
    <s v=""/>
    <s v=""/>
    <s v=""/>
    <s v=""/>
    <m/>
    <m/>
    <m/>
    <m/>
    <m/>
    <m/>
    <m/>
    <m/>
  </r>
  <r>
    <d v="2020-07-08T00:00:00"/>
    <n v="6508"/>
    <n v="8416"/>
    <x v="0"/>
    <n v="1055"/>
    <n v="27486"/>
    <s v="adipose hole"/>
    <m/>
    <s v="F"/>
    <s v="F"/>
    <s v=""/>
    <s v=""/>
    <x v="73"/>
    <m/>
    <m/>
    <m/>
    <m/>
    <x v="2"/>
    <n v="95778"/>
    <n v="8"/>
    <s v="20NC95778"/>
    <s v="X"/>
    <d v="2020-07-31T00:00:00"/>
    <m/>
    <m/>
    <m/>
    <m/>
    <m/>
    <n v="1"/>
    <s v="No Morphs."/>
    <m/>
    <x v="1"/>
    <s v="20NC957788"/>
    <x v="3"/>
    <n v="1.3"/>
    <n v="3"/>
    <n v="2015"/>
    <n v="28"/>
    <s v="GW"/>
    <n v="83.113699999999994"/>
    <s v="L"/>
    <n v="91"/>
    <s v="No"/>
    <s v=""/>
    <s v="ch2020-0016"/>
    <s v=""/>
    <s v=""/>
    <s v=""/>
    <s v=""/>
    <s v=""/>
    <s v=""/>
    <s v="F"/>
    <s v=""/>
    <s v=""/>
    <s v=""/>
    <s v=""/>
    <m/>
    <m/>
    <m/>
    <m/>
    <m/>
    <m/>
    <m/>
    <m/>
  </r>
  <r>
    <d v="2020-07-08T00:00:00"/>
    <n v="6508"/>
    <n v="8416"/>
    <x v="0"/>
    <n v="1057"/>
    <n v="27487"/>
    <s v="adipose hole"/>
    <m/>
    <s v="M"/>
    <s v="M"/>
    <s v=""/>
    <s v=""/>
    <x v="112"/>
    <m/>
    <m/>
    <m/>
    <m/>
    <x v="1"/>
    <n v="95778"/>
    <n v="9"/>
    <s v="20NC95778"/>
    <s v="X"/>
    <d v="2020-07-31T00:00:00"/>
    <m/>
    <m/>
    <m/>
    <m/>
    <m/>
    <n v="1"/>
    <m/>
    <m/>
    <x v="1"/>
    <s v="20NC957789"/>
    <x v="1"/>
    <n v="1.2"/>
    <n v="2"/>
    <n v="2016"/>
    <n v="28"/>
    <s v="GW"/>
    <n v="49.795699999999997"/>
    <s v="M"/>
    <n v="5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8"/>
    <n v="8360"/>
    <x v="2"/>
    <n v="912"/>
    <n v="34329"/>
    <s v="V-clip adipose"/>
    <m/>
    <s v="M"/>
    <s v="M"/>
    <s v=""/>
    <s v=""/>
    <x v="38"/>
    <m/>
    <m/>
    <m/>
    <m/>
    <x v="2"/>
    <m/>
    <m/>
    <s v=""/>
    <m/>
    <m/>
    <m/>
    <m/>
    <m/>
    <m/>
    <m/>
    <m/>
    <m/>
    <s v="Note: Morphomentrics were not recorded. Release code was not recorded. -NP"/>
    <x v="1"/>
    <s v=""/>
    <x v="4"/>
    <s v="no age"/>
    <n v="0"/>
    <s v=""/>
    <n v="28"/>
    <s v="GH"/>
    <n v="69.231199999999987"/>
    <s v="L"/>
    <n v="76"/>
    <s v="No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8"/>
    <n v="8360"/>
    <x v="2"/>
    <n v="914"/>
    <n v="34331"/>
    <s v="V-clip adipose"/>
    <m/>
    <s v="F"/>
    <s v="F"/>
    <s v=""/>
    <s v=""/>
    <x v="5"/>
    <n v="18.5"/>
    <n v="7"/>
    <n v="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7"/>
    <s v="L"/>
    <n v="84"/>
    <s v="Yes"/>
    <s v=""/>
    <s v="Not Aged"/>
    <s v=""/>
    <s v="F"/>
    <n v="2.2499999999999973"/>
    <n v="0.90465053510089022"/>
    <s v=""/>
    <s v=""/>
    <s v="F"/>
    <s v=""/>
    <s v=""/>
    <s v=""/>
    <s v=""/>
    <m/>
    <m/>
    <m/>
    <m/>
    <m/>
    <m/>
    <m/>
    <m/>
  </r>
  <r>
    <d v="2020-07-08T00:00:00"/>
    <n v="7118"/>
    <n v="8360"/>
    <x v="2"/>
    <n v="916"/>
    <n v="34332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8"/>
    <n v="8360"/>
    <x v="2"/>
    <n v="917"/>
    <n v="34333"/>
    <s v="V-clip adipose"/>
    <m/>
    <s v="F"/>
    <s v="F"/>
    <s v=""/>
    <s v=""/>
    <x v="4"/>
    <n v="18"/>
    <n v="7"/>
    <n v="5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6"/>
    <s v="L"/>
    <n v="83"/>
    <s v="Yes"/>
    <s v=""/>
    <s v="Not Aged"/>
    <s v=""/>
    <s v="F"/>
    <n v="1.4799999999999975"/>
    <n v="0.81457258070701732"/>
    <s v=""/>
    <s v=""/>
    <s v="F"/>
    <s v=""/>
    <s v=""/>
    <s v=""/>
    <s v=""/>
    <m/>
    <m/>
    <m/>
    <m/>
    <m/>
    <m/>
    <m/>
    <m/>
  </r>
  <r>
    <d v="2020-07-08T00:00:00"/>
    <n v="7118"/>
    <n v="8360"/>
    <x v="2"/>
    <n v="925"/>
    <n v="34334"/>
    <s v="V-clip adipose"/>
    <m/>
    <s v="M"/>
    <s v="M"/>
    <s v=""/>
    <s v=""/>
    <x v="24"/>
    <n v="20"/>
    <n v="8.5"/>
    <n v="6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9.5"/>
    <s v="L"/>
    <n v="88"/>
    <s v="Yes"/>
    <s v=""/>
    <s v="Not Aged"/>
    <s v=""/>
    <s v="F"/>
    <n v="1.3699999999999963"/>
    <n v="0.79738015356886904"/>
    <s v=""/>
    <s v=""/>
    <s v="F"/>
    <s v=""/>
    <s v=""/>
    <s v=""/>
    <s v=""/>
    <m/>
    <m/>
    <m/>
    <m/>
    <m/>
    <m/>
    <m/>
    <m/>
  </r>
  <r>
    <d v="2020-07-08T00:00:00"/>
    <n v="7118"/>
    <n v="8360"/>
    <x v="2"/>
    <n v="929"/>
    <n v="34335"/>
    <s v="V-clip adipose"/>
    <m/>
    <s v="F"/>
    <s v="F"/>
    <s v=""/>
    <s v=""/>
    <x v="36"/>
    <n v="18.5"/>
    <n v="7.3"/>
    <n v="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3.7"/>
    <s v="L"/>
    <n v="81"/>
    <s v="Yes"/>
    <s v=""/>
    <s v="Not Aged"/>
    <s v=""/>
    <s v="F"/>
    <n v="1.0059999999999993"/>
    <n v="0.73223661352494063"/>
    <s v=""/>
    <s v=""/>
    <s v="F"/>
    <s v=""/>
    <s v=""/>
    <s v=""/>
    <s v=""/>
    <m/>
    <m/>
    <m/>
    <m/>
    <m/>
    <m/>
    <m/>
    <m/>
  </r>
  <r>
    <d v="2020-07-08T00:00:00"/>
    <n v="7118"/>
    <n v="8360"/>
    <x v="2"/>
    <n v="931"/>
    <n v="34336"/>
    <s v="V-clip adipose"/>
    <m/>
    <s v="M"/>
    <s v="M"/>
    <s v=""/>
    <s v=""/>
    <x v="8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8"/>
    <n v="8360"/>
    <x v="2"/>
    <n v="933"/>
    <n v="34337"/>
    <s v="V-clip adipose"/>
    <m/>
    <s v="F"/>
    <s v="F"/>
    <s v=""/>
    <s v=""/>
    <x v="32"/>
    <n v="18.5"/>
    <n v="8"/>
    <n v="5.5"/>
    <n v="1.7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4.5"/>
    <s v="L"/>
    <n v="82.5"/>
    <s v="Yes"/>
    <s v=""/>
    <s v="Not Aged"/>
    <s v=""/>
    <s v="F"/>
    <n v="0.24300000000000188"/>
    <n v="0.56045281913749856"/>
    <s v=""/>
    <s v=""/>
    <s v="F"/>
    <s v=""/>
    <s v=""/>
    <s v=""/>
    <s v=""/>
    <m/>
    <m/>
    <m/>
    <m/>
    <m/>
    <m/>
    <m/>
    <m/>
  </r>
  <r>
    <d v="2020-07-08T00:00:00"/>
    <n v="7118"/>
    <n v="8360"/>
    <x v="2"/>
    <n v="936"/>
    <n v="34338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951"/>
    <n v="34339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953"/>
    <n v="34340"/>
    <s v="V-clip adipose"/>
    <m/>
    <s v="F"/>
    <s v="F"/>
    <s v=""/>
    <s v=""/>
    <x v="25"/>
    <n v="17.5"/>
    <n v="7.5"/>
    <n v="4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4.5"/>
    <s v="L"/>
    <n v="82"/>
    <s v="Yes"/>
    <s v=""/>
    <s v="Not Aged"/>
    <s v=""/>
    <s v="F"/>
    <n v="1.5199999999999991"/>
    <n v="0.82053848059267309"/>
    <s v=""/>
    <s v=""/>
    <s v="F"/>
    <s v=""/>
    <s v=""/>
    <s v=""/>
    <s v=""/>
    <m/>
    <m/>
    <m/>
    <m/>
    <m/>
    <m/>
    <m/>
    <m/>
  </r>
  <r>
    <d v="2020-07-08T00:00:00"/>
    <n v="7119"/>
    <n v="8360"/>
    <x v="4"/>
    <n v="956"/>
    <n v="34341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957"/>
    <n v="34342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959"/>
    <n v="34343"/>
    <s v="V-clip adipose"/>
    <m/>
    <s v="F"/>
    <s v="F"/>
    <s v=""/>
    <s v=""/>
    <x v="69"/>
    <n v="17"/>
    <n v="6"/>
    <n v="4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8.5"/>
    <s v="L"/>
    <n v="84.5"/>
    <s v="Yes"/>
    <s v=""/>
    <s v="Not Aged"/>
    <s v=""/>
    <s v="F"/>
    <n v="4.0850000000000017"/>
    <n v="0.98345519622293343"/>
    <s v=""/>
    <s v=""/>
    <s v="F"/>
    <s v=""/>
    <s v=""/>
    <s v=""/>
    <s v=""/>
    <m/>
    <m/>
    <m/>
    <m/>
    <m/>
    <m/>
    <m/>
    <m/>
  </r>
  <r>
    <d v="2020-07-08T00:00:00"/>
    <n v="7119"/>
    <n v="8360"/>
    <x v="4"/>
    <n v="1002"/>
    <n v="34344"/>
    <s v="V-clip adipose"/>
    <m/>
    <s v="F"/>
    <s v="F"/>
    <s v=""/>
    <s v=""/>
    <x v="41"/>
    <n v="20.5"/>
    <n v="8"/>
    <n v="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91"/>
    <s v="L"/>
    <n v="99"/>
    <s v="Yes"/>
    <s v=""/>
    <s v="Not Aged"/>
    <s v=""/>
    <s v="F"/>
    <n v="7.4200000000000008"/>
    <n v="0.99940120961923062"/>
    <s v=""/>
    <s v=""/>
    <s v="F"/>
    <s v=""/>
    <s v=""/>
    <s v=""/>
    <s v=""/>
    <m/>
    <m/>
    <m/>
    <m/>
    <m/>
    <m/>
    <m/>
    <m/>
  </r>
  <r>
    <d v="2020-07-08T00:00:00"/>
    <n v="7119"/>
    <n v="8360"/>
    <x v="4"/>
    <n v="1004"/>
    <n v="34345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1005"/>
    <n v="34346"/>
    <s v="V-clip adipose"/>
    <m/>
    <s v="M"/>
    <s v="M"/>
    <s v=""/>
    <s v=""/>
    <x v="59"/>
    <n v="19"/>
    <n v="8.5"/>
    <n v="6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7.5"/>
    <s v="L"/>
    <n v="86"/>
    <s v="Yes"/>
    <s v=""/>
    <s v="Not Aged"/>
    <s v=""/>
    <s v="F"/>
    <n v="0.5099999999999969"/>
    <n v="0.62480647446842852"/>
    <s v=""/>
    <s v=""/>
    <s v="F"/>
    <s v=""/>
    <s v=""/>
    <s v=""/>
    <s v=""/>
    <m/>
    <m/>
    <m/>
    <m/>
    <m/>
    <m/>
    <m/>
    <m/>
  </r>
  <r>
    <d v="2020-07-08T00:00:00"/>
    <n v="7119"/>
    <n v="8360"/>
    <x v="4"/>
    <n v="1008"/>
    <n v="34347"/>
    <s v="V-clip adipose"/>
    <m/>
    <s v="M"/>
    <s v="M"/>
    <s v=""/>
    <s v=""/>
    <x v="128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1009"/>
    <n v="34348"/>
    <s v="V-clip adipose"/>
    <m/>
    <s v="M"/>
    <s v="M"/>
    <s v=""/>
    <s v=""/>
    <x v="121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1010"/>
    <n v="34349"/>
    <s v="V-clip adipose"/>
    <m/>
    <s v="F"/>
    <s v="F"/>
    <s v=""/>
    <s v=""/>
    <x v="36"/>
    <n v="18.3"/>
    <n v="5.5"/>
    <n v="5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5.5"/>
    <s v="L"/>
    <n v="81"/>
    <s v="Yes"/>
    <s v=""/>
    <s v="Not Aged"/>
    <s v=""/>
    <s v="F"/>
    <n v="2.9699999999999989"/>
    <n v="0.95120027700120002"/>
    <s v=""/>
    <s v=""/>
    <s v="F"/>
    <s v=""/>
    <s v=""/>
    <s v=""/>
    <s v=""/>
    <m/>
    <m/>
    <m/>
    <m/>
    <m/>
    <m/>
    <m/>
    <m/>
  </r>
  <r>
    <d v="2020-07-08T00:00:00"/>
    <n v="7119"/>
    <n v="8360"/>
    <x v="4"/>
    <n v="1012"/>
    <n v="34350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1015"/>
    <n v="34351"/>
    <s v="V-clip adipose"/>
    <m/>
    <s v="M"/>
    <s v="M"/>
    <s v=""/>
    <s v=""/>
    <x v="49"/>
    <n v="22.5"/>
    <n v="10"/>
    <n v="7"/>
    <n v="3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3"/>
    <s v="L"/>
    <n v="93"/>
    <s v="Yes"/>
    <s v=""/>
    <s v="Not Aged"/>
    <s v=""/>
    <s v="F"/>
    <n v="6.0000000000001386E-2"/>
    <n v="0.51499550161941043"/>
    <s v=""/>
    <s v=""/>
    <s v="F"/>
    <s v=""/>
    <s v=""/>
    <s v=""/>
    <s v=""/>
    <m/>
    <m/>
    <m/>
    <m/>
    <m/>
    <m/>
    <m/>
    <m/>
  </r>
  <r>
    <d v="2020-07-08T00:00:00"/>
    <n v="7119"/>
    <n v="8360"/>
    <x v="4"/>
    <n v="1017"/>
    <n v="34352"/>
    <s v="V-clip adipose"/>
    <m/>
    <s v="F"/>
    <s v="F"/>
    <s v=""/>
    <s v=""/>
    <x v="11"/>
    <n v="19"/>
    <n v="8"/>
    <n v="6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1"/>
    <s v="L"/>
    <n v="79"/>
    <s v="Yes"/>
    <s v=""/>
    <s v="Not Aged"/>
    <s v=""/>
    <s v="M"/>
    <n v="-1.8600000000000005"/>
    <n v="0.13470305195202803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1020"/>
    <n v="34353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0"/>
    <x v="4"/>
    <n v="1021"/>
    <n v="34354"/>
    <s v="V-clip adipose"/>
    <m/>
    <s v="M"/>
    <s v="M"/>
    <s v=""/>
    <s v=""/>
    <x v="11"/>
    <n v="19.5"/>
    <n v="7.5"/>
    <n v="6.5"/>
    <n v="2"/>
    <x v="2"/>
    <m/>
    <m/>
    <s v=""/>
    <m/>
    <m/>
    <m/>
    <m/>
    <m/>
    <m/>
    <m/>
    <m/>
    <s v="Bad tag #34330"/>
    <s v="Note: Release code was not recorded. -NP"/>
    <x v="1"/>
    <s v=""/>
    <x v="4"/>
    <s v="no age"/>
    <n v="0"/>
    <s v=""/>
    <n v="28"/>
    <s v="GH"/>
    <n v="71.5"/>
    <s v="L"/>
    <n v="79"/>
    <s v="Yes"/>
    <s v=""/>
    <s v="Not Aged"/>
    <s v=""/>
    <s v="M"/>
    <n v="-1.5599999999999998"/>
    <n v="0.17364664701900506"/>
    <s v=""/>
    <s v=""/>
    <s v="M"/>
    <s v=""/>
    <s v=""/>
    <s v=""/>
    <s v=""/>
    <m/>
    <m/>
    <m/>
    <m/>
    <m/>
    <m/>
    <m/>
    <m/>
  </r>
  <r>
    <d v="2020-07-08T00:00:00"/>
    <n v="7119"/>
    <n v="8361"/>
    <x v="4"/>
    <n v="1026"/>
    <n v="34355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1"/>
    <x v="4"/>
    <n v="1033"/>
    <n v="34356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1"/>
    <x v="4"/>
    <n v="1035"/>
    <n v="34357"/>
    <s v="V-clip adipose"/>
    <m/>
    <s v="M"/>
    <s v="M"/>
    <s v=""/>
    <s v=""/>
    <x v="36"/>
    <n v="17"/>
    <n v="6"/>
    <n v="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5"/>
    <s v="L"/>
    <n v="81"/>
    <s v="Yes"/>
    <s v=""/>
    <s v="Not Aged"/>
    <s v=""/>
    <s v="F"/>
    <n v="2.669999999999999"/>
    <n v="0.93523303139321445"/>
    <s v=""/>
    <s v=""/>
    <s v="F"/>
    <s v=""/>
    <s v=""/>
    <s v=""/>
    <s v=""/>
    <m/>
    <m/>
    <m/>
    <m/>
    <m/>
    <m/>
    <m/>
    <m/>
  </r>
  <r>
    <d v="2020-07-08T00:00:00"/>
    <n v="7119"/>
    <n v="8361"/>
    <x v="4"/>
    <n v="1038"/>
    <n v="34358"/>
    <s v="V-clip adipose"/>
    <m/>
    <s v="F"/>
    <s v="M"/>
    <s v=""/>
    <s v=""/>
    <x v="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19"/>
    <n v="8361"/>
    <x v="4"/>
    <n v="1039"/>
    <n v="34359"/>
    <s v="V-clip adipose"/>
    <m/>
    <s v="F"/>
    <s v="F"/>
    <s v=""/>
    <s v=""/>
    <x v="74"/>
    <n v="19.5"/>
    <n v="7"/>
    <n v="5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8.5"/>
    <s v="L"/>
    <n v="85.5"/>
    <s v="Yes"/>
    <s v=""/>
    <s v="Not Aged"/>
    <s v=""/>
    <s v="F"/>
    <n v="2.9850000000000003"/>
    <n v="0.95189185806112719"/>
    <s v=""/>
    <s v=""/>
    <s v="F"/>
    <s v=""/>
    <s v=""/>
    <s v=""/>
    <s v=""/>
    <m/>
    <m/>
    <m/>
    <m/>
    <m/>
    <m/>
    <m/>
    <m/>
  </r>
  <r>
    <d v="2020-07-08T00:00:00"/>
    <n v="7119"/>
    <n v="8361"/>
    <x v="4"/>
    <n v="1042"/>
    <n v="34360"/>
    <s v="V-clip adipose"/>
    <m/>
    <s v="F"/>
    <s v="F"/>
    <s v=""/>
    <s v=""/>
    <x v="47"/>
    <n v="19.5"/>
    <n v="7.5"/>
    <n v="5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6.5"/>
    <s v="L"/>
    <n v="94"/>
    <s v="Yes"/>
    <s v=""/>
    <s v="Not Aged"/>
    <s v=""/>
    <s v="F"/>
    <n v="5.5700000000000029"/>
    <n v="0.99620398421129264"/>
    <s v=""/>
    <s v=""/>
    <s v="F"/>
    <s v=""/>
    <s v=""/>
    <s v=""/>
    <s v=""/>
    <m/>
    <m/>
    <m/>
    <m/>
    <m/>
    <m/>
    <m/>
    <m/>
  </r>
  <r>
    <d v="2020-07-08T00:00:00"/>
    <n v="7119"/>
    <n v="8361"/>
    <x v="4"/>
    <n v="1044"/>
    <n v="34361"/>
    <s v="V-clip adipose"/>
    <m/>
    <s v="M"/>
    <s v="M"/>
    <s v=""/>
    <s v=""/>
    <x v="67"/>
    <n v="22.5"/>
    <n v="9.5"/>
    <n v="6.5"/>
    <n v="2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2.5"/>
    <s v="L"/>
    <n v="92"/>
    <s v="Yes"/>
    <s v=""/>
    <s v="Not Aged"/>
    <s v=""/>
    <s v="F"/>
    <n v="1.0400000000000031"/>
    <n v="0.73885000608424967"/>
    <s v=""/>
    <s v=""/>
    <s v="F"/>
    <s v=""/>
    <s v=""/>
    <s v=""/>
    <s v=""/>
    <m/>
    <m/>
    <m/>
    <m/>
    <m/>
    <m/>
    <m/>
    <m/>
  </r>
  <r>
    <d v="2020-07-08T00:00:00"/>
    <n v="7119"/>
    <n v="8361"/>
    <x v="4"/>
    <n v="1047"/>
    <n v="34362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0"/>
    <n v="8361"/>
    <x v="5"/>
    <n v="1110"/>
    <n v="34364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0"/>
    <n v="8361"/>
    <x v="5"/>
    <n v="1114"/>
    <n v="34365"/>
    <s v="V-clip adipose"/>
    <m/>
    <s v="M"/>
    <s v="M"/>
    <s v=""/>
    <s v=""/>
    <x v="21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0"/>
    <n v="8361"/>
    <x v="5"/>
    <n v="1115"/>
    <n v="34366"/>
    <s v="V-clip adipose"/>
    <m/>
    <s v="F"/>
    <s v="F"/>
    <s v=""/>
    <s v=""/>
    <x v="36"/>
    <n v="20"/>
    <n v="8.5"/>
    <n v="6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2.5"/>
    <s v="L"/>
    <n v="81"/>
    <s v="Yes"/>
    <s v=""/>
    <s v="Not Aged"/>
    <s v=""/>
    <s v="M"/>
    <n v="-1.6400000000000017"/>
    <n v="0.16246506258069585"/>
    <s v=""/>
    <s v=""/>
    <s v="M"/>
    <s v=""/>
    <s v=""/>
    <s v=""/>
    <s v=""/>
    <m/>
    <m/>
    <m/>
    <m/>
    <m/>
    <m/>
    <m/>
    <m/>
  </r>
  <r>
    <d v="2020-07-08T00:00:00"/>
    <n v="7120"/>
    <n v="8361"/>
    <x v="5"/>
    <n v="1122"/>
    <n v="34367"/>
    <s v="V-clip adipose"/>
    <m/>
    <s v="M"/>
    <s v="M"/>
    <s v=""/>
    <s v=""/>
    <x v="64"/>
    <n v="23"/>
    <n v="10"/>
    <n v="6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8.5"/>
    <s v="L"/>
    <n v="88.5"/>
    <s v="Yes"/>
    <s v=""/>
    <s v="Not Aged"/>
    <s v=""/>
    <s v="M"/>
    <n v="-0.67500000000000004"/>
    <n v="0.33737816282991745"/>
    <s v=""/>
    <s v=""/>
    <s v="M"/>
    <s v=""/>
    <s v=""/>
    <s v=""/>
    <s v=""/>
    <m/>
    <m/>
    <m/>
    <m/>
    <m/>
    <m/>
    <m/>
    <m/>
  </r>
  <r>
    <d v="2020-07-08T00:00:00"/>
    <n v="7120"/>
    <n v="8361"/>
    <x v="5"/>
    <n v="1128"/>
    <n v="34368"/>
    <s v="V-clip adipose"/>
    <m/>
    <s v="M"/>
    <s v="M"/>
    <s v=""/>
    <s v=""/>
    <x v="113"/>
    <n v="20"/>
    <n v="8"/>
    <n v="7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2"/>
    <s v="L"/>
    <n v="80"/>
    <s v="Yes"/>
    <s v=""/>
    <s v="Not Aged"/>
    <s v=""/>
    <s v="M"/>
    <n v="-2.1100000000000012"/>
    <n v="0.10812866676200344"/>
    <s v=""/>
    <s v=""/>
    <s v="M"/>
    <s v=""/>
    <s v=""/>
    <s v=""/>
    <s v=""/>
    <m/>
    <m/>
    <m/>
    <m/>
    <m/>
    <m/>
    <m/>
    <m/>
  </r>
  <r>
    <d v="2020-07-08T00:00:00"/>
    <n v="7120"/>
    <n v="8361"/>
    <x v="5"/>
    <n v="1129"/>
    <n v="34369"/>
    <s v="V-clip adipose"/>
    <m/>
    <s v="F"/>
    <s v="F"/>
    <s v=""/>
    <s v=""/>
    <x v="36"/>
    <n v="18.5"/>
    <n v="7.5"/>
    <n v="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3.5"/>
    <s v="L"/>
    <n v="81"/>
    <s v="Yes"/>
    <s v=""/>
    <s v="Not Aged"/>
    <s v=""/>
    <s v="F"/>
    <n v="0.31999999999999917"/>
    <n v="0.57932425214874927"/>
    <s v=""/>
    <s v=""/>
    <s v="F"/>
    <s v=""/>
    <s v=""/>
    <s v=""/>
    <s v=""/>
    <m/>
    <m/>
    <m/>
    <m/>
    <m/>
    <m/>
    <m/>
    <m/>
  </r>
  <r>
    <d v="2020-07-08T00:00:00"/>
    <n v="7120"/>
    <n v="8361"/>
    <x v="5"/>
    <n v="1132"/>
    <n v="34370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05"/>
    <n v="34371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13"/>
    <n v="34372"/>
    <s v="V-clip adipose"/>
    <m/>
    <s v="F"/>
    <s v="F"/>
    <s v=""/>
    <s v=""/>
    <x v="113"/>
    <n v="17.5"/>
    <n v="7"/>
    <n v="5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3"/>
    <s v="L"/>
    <n v="80"/>
    <s v="Yes"/>
    <s v=""/>
    <s v="Not Aged"/>
    <s v=""/>
    <s v="F"/>
    <n v="0.18999999999999839"/>
    <n v="0.54735761814308892"/>
    <s v=""/>
    <s v=""/>
    <s v="F"/>
    <s v=""/>
    <s v=""/>
    <s v=""/>
    <s v=""/>
    <m/>
    <m/>
    <m/>
    <m/>
    <m/>
    <m/>
    <m/>
    <m/>
  </r>
  <r>
    <d v="2020-07-08T00:00:00"/>
    <n v="7121"/>
    <n v="8361"/>
    <x v="2"/>
    <n v="1514"/>
    <n v="34373"/>
    <s v="V-clip adipose"/>
    <m/>
    <s v="M"/>
    <s v="M"/>
    <s v=""/>
    <s v=""/>
    <x v="1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15"/>
    <n v="34374"/>
    <s v="V-clip adipose"/>
    <m/>
    <s v="F"/>
    <s v="M"/>
    <s v=""/>
    <s v=""/>
    <x v="1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16"/>
    <n v="34375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17"/>
    <n v="34376"/>
    <s v="V-clip adipose"/>
    <m/>
    <s v="M"/>
    <s v="M"/>
    <s v=""/>
    <s v=""/>
    <x v="4"/>
    <n v="19.5"/>
    <n v="8.5"/>
    <n v="6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4.5"/>
    <s v="L"/>
    <n v="83"/>
    <s v="Yes"/>
    <s v=""/>
    <s v="Not Aged"/>
    <s v=""/>
    <s v="M"/>
    <n v="-0.78000000000000225"/>
    <n v="0.31431988606174566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18"/>
    <n v="34377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19"/>
    <n v="34378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19"/>
    <n v="34379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1"/>
    <x v="2"/>
    <n v="1522"/>
    <n v="34380"/>
    <s v="V-clip adipose"/>
    <m/>
    <s v="M"/>
    <s v="M"/>
    <s v=""/>
    <s v=""/>
    <x v="63"/>
    <m/>
    <m/>
    <m/>
    <m/>
    <x v="1"/>
    <m/>
    <m/>
    <s v=""/>
    <m/>
    <m/>
    <m/>
    <m/>
    <m/>
    <m/>
    <m/>
    <m/>
    <s v="Bad tag #34363"/>
    <s v="Note: Release code was not recorded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2"/>
    <x v="2"/>
    <n v="1523"/>
    <n v="34381"/>
    <s v="V-clip adipose"/>
    <m/>
    <s v="M"/>
    <s v="M"/>
    <s v=""/>
    <s v=""/>
    <x v="25"/>
    <n v="19"/>
    <n v="8"/>
    <n v="5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4"/>
    <s v="L"/>
    <n v="82"/>
    <s v="Yes"/>
    <s v=""/>
    <s v="Not Aged"/>
    <s v=""/>
    <s v="M"/>
    <n v="-0.23000000000000154"/>
    <n v="0.44275214540144403"/>
    <s v=""/>
    <s v=""/>
    <s v="M"/>
    <s v=""/>
    <s v=""/>
    <s v=""/>
    <s v=""/>
    <m/>
    <m/>
    <m/>
    <m/>
    <m/>
    <m/>
    <m/>
    <m/>
  </r>
  <r>
    <d v="2020-07-08T00:00:00"/>
    <n v="7121"/>
    <n v="8362"/>
    <x v="2"/>
    <n v="1524"/>
    <n v="34382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2"/>
    <x v="2"/>
    <n v="1525"/>
    <n v="34383"/>
    <s v="V-clip adipose"/>
    <m/>
    <s v="M"/>
    <s v="M"/>
    <s v=""/>
    <s v=""/>
    <x v="46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2"/>
    <x v="2"/>
    <n v="1526"/>
    <n v="34384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1"/>
    <n v="8362"/>
    <x v="2"/>
    <n v="1528"/>
    <n v="34385"/>
    <s v="V-clip adipose"/>
    <m/>
    <s v="F"/>
    <s v="F"/>
    <s v=""/>
    <s v=""/>
    <x v="129"/>
    <n v="19.5"/>
    <n v="8"/>
    <n v="5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3.5"/>
    <s v="L"/>
    <n v="81.5"/>
    <s v="Yes"/>
    <s v=""/>
    <s v="Not Aged"/>
    <s v=""/>
    <s v="M"/>
    <n v="-0.44499999999999784"/>
    <n v="0.39055021637167531"/>
    <s v=""/>
    <s v=""/>
    <s v="M"/>
    <s v=""/>
    <s v=""/>
    <s v=""/>
    <s v=""/>
    <m/>
    <m/>
    <m/>
    <m/>
    <m/>
    <m/>
    <m/>
    <m/>
  </r>
  <r>
    <d v="2020-07-08T00:00:00"/>
    <n v="7121"/>
    <n v="8362"/>
    <x v="2"/>
    <n v="1529"/>
    <n v="34386"/>
    <s v="V-clip adipose"/>
    <m/>
    <s v="M"/>
    <s v="M"/>
    <s v=""/>
    <s v=""/>
    <x v="15"/>
    <n v="21.5"/>
    <n v="8.5"/>
    <n v="7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1.5"/>
    <s v="L"/>
    <n v="90"/>
    <s v="Yes"/>
    <s v=""/>
    <s v="Not Aged"/>
    <s v=""/>
    <s v="F"/>
    <n v="1.5500000000000023"/>
    <n v="0.82491373183596051"/>
    <s v=""/>
    <s v=""/>
    <s v="F"/>
    <s v=""/>
    <s v=""/>
    <s v=""/>
    <s v=""/>
    <m/>
    <m/>
    <m/>
    <m/>
    <m/>
    <m/>
    <m/>
    <m/>
  </r>
  <r>
    <d v="2020-07-08T00:00:00"/>
    <n v="7121"/>
    <n v="8362"/>
    <x v="2"/>
    <n v="1531"/>
    <n v="34387"/>
    <s v="V-clip adipose"/>
    <m/>
    <s v="M"/>
    <s v="M"/>
    <s v=""/>
    <s v=""/>
    <x v="130"/>
    <n v="24.5"/>
    <n v="11"/>
    <n v="7"/>
    <n v="2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9"/>
    <s v="L"/>
    <n v="100"/>
    <s v="Yes"/>
    <s v=""/>
    <s v="Not Aged"/>
    <s v=""/>
    <s v="F"/>
    <n v="2.2200000000000002"/>
    <n v="0.90203119570244616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42"/>
    <n v="34388"/>
    <s v="V-clip adipose"/>
    <m/>
    <s v="M"/>
    <s v="M"/>
    <s v=""/>
    <s v=""/>
    <x v="47"/>
    <n v="23"/>
    <n v="9"/>
    <n v="7.5"/>
    <n v="3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5"/>
    <s v="L"/>
    <n v="94"/>
    <s v="Yes"/>
    <s v=""/>
    <s v="Not Aged"/>
    <s v=""/>
    <s v="F"/>
    <n v="1.4300000000000024"/>
    <n v="0.80690131576678403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43"/>
    <n v="34389"/>
    <s v="V-clip adipose"/>
    <m/>
    <s v="M"/>
    <s v="M"/>
    <s v=""/>
    <s v=""/>
    <x v="66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2"/>
    <x v="4"/>
    <n v="1544"/>
    <n v="34390"/>
    <s v="V-clip adipose"/>
    <m/>
    <s v="F"/>
    <s v="F"/>
    <s v=""/>
    <s v=""/>
    <x v="34"/>
    <n v="18"/>
    <n v="7"/>
    <n v="6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8"/>
    <s v="L"/>
    <n v="85"/>
    <s v="Yes"/>
    <s v=""/>
    <s v="Not Aged"/>
    <s v=""/>
    <s v="F"/>
    <n v="1.6599999999999973"/>
    <n v="0.84023800305633067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45"/>
    <n v="34391"/>
    <s v="V-clip adipose"/>
    <m/>
    <s v="F"/>
    <s v="M"/>
    <s v=""/>
    <s v=""/>
    <x v="8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2"/>
    <x v="4"/>
    <n v="1546"/>
    <n v="34392"/>
    <s v="V-clip adipose"/>
    <m/>
    <s v="F"/>
    <s v="F"/>
    <s v=""/>
    <s v=""/>
    <x v="4"/>
    <n v="16"/>
    <n v="6.5"/>
    <n v="5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6.5"/>
    <s v="L"/>
    <n v="83"/>
    <s v="Yes"/>
    <s v=""/>
    <s v="Not Aged"/>
    <s v=""/>
    <s v="F"/>
    <n v="2.549999999999998"/>
    <n v="0.92757351463848203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48"/>
    <n v="34393"/>
    <s v="V-clip adipose"/>
    <m/>
    <s v="F"/>
    <s v="F"/>
    <s v=""/>
    <s v=""/>
    <x v="54"/>
    <n v="21"/>
    <n v="8.6"/>
    <n v="6.4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8.400000000000006"/>
    <s v="L"/>
    <n v="87"/>
    <s v="Yes"/>
    <s v=""/>
    <s v="Not Aged"/>
    <s v=""/>
    <s v="F"/>
    <n v="0.53999999999999804"/>
    <n v="0.6318124177361012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49"/>
    <n v="34394"/>
    <s v="V-clip adipose"/>
    <m/>
    <s v="M"/>
    <s v="M"/>
    <s v=""/>
    <s v=""/>
    <x v="131"/>
    <n v="26.5"/>
    <n v="11"/>
    <n v="9"/>
    <n v="3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99"/>
    <s v="L"/>
    <n v="110"/>
    <s v="Yes"/>
    <s v=""/>
    <s v="Not Aged"/>
    <s v=""/>
    <s v="F"/>
    <n v="4.7299999999999978"/>
    <n v="0.99125075392735285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52"/>
    <n v="34395"/>
    <s v="V-clip adipose"/>
    <m/>
    <s v="F"/>
    <s v="F"/>
    <s v=""/>
    <s v=""/>
    <x v="15"/>
    <n v="20"/>
    <n v="7.5"/>
    <n v="6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2.5"/>
    <s v="L"/>
    <n v="90"/>
    <s v="Yes"/>
    <s v=""/>
    <s v="Not Aged"/>
    <s v=""/>
    <s v="F"/>
    <n v="3.9400000000000039"/>
    <n v="0.98092280268474186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53"/>
    <n v="34396"/>
    <s v="V-clip adipose"/>
    <m/>
    <s v="F"/>
    <s v="F"/>
    <s v=""/>
    <s v=""/>
    <x v="71"/>
    <n v="17.2"/>
    <n v="6"/>
    <n v="5.9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7.5"/>
    <s v="L"/>
    <n v="83.5"/>
    <s v="Yes"/>
    <s v=""/>
    <s v="Not Aged"/>
    <s v=""/>
    <s v="F"/>
    <n v="3.1330000000000018"/>
    <n v="0.95823362397132095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554"/>
    <n v="34397"/>
    <s v="V-clip adipose"/>
    <m/>
    <s v="M"/>
    <s v="M"/>
    <s v=""/>
    <s v=""/>
    <x v="74"/>
    <n v="21"/>
    <n v="9"/>
    <n v="6.5"/>
    <n v="2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6.5"/>
    <s v="L"/>
    <n v="85.5"/>
    <s v="Yes"/>
    <s v=""/>
    <s v="Not Aged"/>
    <s v=""/>
    <s v="M"/>
    <n v="-1.114999999999998"/>
    <n v="0.24693990957866271"/>
    <s v=""/>
    <s v=""/>
    <s v="M"/>
    <s v=""/>
    <s v=""/>
    <s v=""/>
    <s v=""/>
    <m/>
    <m/>
    <m/>
    <m/>
    <m/>
    <m/>
    <m/>
    <m/>
  </r>
  <r>
    <d v="2020-07-08T00:00:00"/>
    <n v="7122"/>
    <n v="8362"/>
    <x v="4"/>
    <n v="1555"/>
    <n v="34398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2"/>
    <x v="4"/>
    <n v="1556"/>
    <n v="34399"/>
    <s v="V-clip adipose"/>
    <m/>
    <s v="M"/>
    <s v="M"/>
    <s v=""/>
    <s v=""/>
    <x v="1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3.034950000000002"/>
    <s v="M"/>
    <n v="5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2"/>
    <x v="4"/>
    <n v="1557"/>
    <n v="34400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2"/>
    <x v="4"/>
    <n v="1600"/>
    <n v="34401"/>
    <s v="V-clip adipose"/>
    <m/>
    <s v="F"/>
    <s v="F"/>
    <s v=""/>
    <s v=""/>
    <x v="26"/>
    <n v="20.5"/>
    <n v="8"/>
    <n v="6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1"/>
    <s v="L"/>
    <n v="89"/>
    <s v="Yes"/>
    <s v=""/>
    <s v="Not Aged"/>
    <s v=""/>
    <s v="F"/>
    <n v="2.099999999999997"/>
    <n v="0.89090317880438674"/>
    <s v=""/>
    <s v=""/>
    <s v="F"/>
    <s v="Damdochax"/>
    <s v=""/>
    <s v=""/>
    <s v=""/>
    <m/>
    <m/>
    <m/>
    <m/>
    <m/>
    <m/>
    <m/>
    <m/>
  </r>
  <r>
    <d v="2020-07-08T00:00:00"/>
    <n v="7122"/>
    <n v="8362"/>
    <x v="4"/>
    <n v="1600"/>
    <n v="34402"/>
    <s v="V-clip adipose"/>
    <m/>
    <s v="F"/>
    <s v="F"/>
    <s v=""/>
    <s v=""/>
    <x v="5"/>
    <n v="20.5"/>
    <n v="8"/>
    <n v="5.5"/>
    <n v="1.3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6"/>
    <s v="L"/>
    <n v="84"/>
    <s v="Yes"/>
    <s v=""/>
    <s v="Not Aged"/>
    <s v=""/>
    <s v="F"/>
    <n v="1.2319999999999978"/>
    <n v="0.77416842933597418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602"/>
    <n v="34403"/>
    <s v="V-clip adipose"/>
    <m/>
    <s v="F"/>
    <s v="F"/>
    <s v=""/>
    <s v=""/>
    <x v="11"/>
    <n v="17.5"/>
    <n v="6.5"/>
    <n v="5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2.5"/>
    <s v="L"/>
    <n v="79"/>
    <s v="Yes"/>
    <s v=""/>
    <s v="Not Aged"/>
    <s v=""/>
    <s v="F"/>
    <n v="0.82999999999999918"/>
    <n v="0.69635492982383396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604"/>
    <n v="34404"/>
    <s v="V-clip adipose"/>
    <m/>
    <s v="F"/>
    <s v="F"/>
    <s v=""/>
    <s v=""/>
    <x v="7"/>
    <n v="20.399999999999999"/>
    <n v="7.5"/>
    <n v="6"/>
    <n v="1.9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2"/>
    <s v="L"/>
    <n v="89.5"/>
    <s v="Yes"/>
    <s v=""/>
    <s v="Not Aged"/>
    <s v=""/>
    <s v="F"/>
    <n v="3.3810000000000007"/>
    <n v="0.96710543258080661"/>
    <s v=""/>
    <s v=""/>
    <s v="F"/>
    <s v=""/>
    <s v=""/>
    <s v=""/>
    <s v=""/>
    <m/>
    <m/>
    <m/>
    <m/>
    <m/>
    <m/>
    <m/>
    <m/>
  </r>
  <r>
    <d v="2020-07-08T00:00:00"/>
    <n v="7122"/>
    <n v="8362"/>
    <x v="4"/>
    <n v="1606"/>
    <n v="34405"/>
    <s v="V-clip adipose"/>
    <m/>
    <s v="F"/>
    <s v="F"/>
    <s v=""/>
    <s v=""/>
    <x v="36"/>
    <n v="18"/>
    <n v="6.5"/>
    <n v="5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4.5"/>
    <s v="L"/>
    <n v="81"/>
    <s v="Yes"/>
    <s v=""/>
    <s v="Not Aged"/>
    <s v=""/>
    <s v="F"/>
    <n v="1.6899999999999986"/>
    <n v="0.84422415987625243"/>
    <s v=""/>
    <s v=""/>
    <s v="F"/>
    <s v=""/>
    <s v=""/>
    <s v=""/>
    <s v=""/>
    <m/>
    <m/>
    <m/>
    <m/>
    <m/>
    <m/>
    <m/>
    <m/>
  </r>
  <r>
    <d v="2020-07-08T00:00:00"/>
    <n v="7122"/>
    <n v="8363"/>
    <x v="4"/>
    <n v="1607"/>
    <n v="34406"/>
    <s v="V-clip adipose"/>
    <m/>
    <s v="F"/>
    <s v="F"/>
    <s v=""/>
    <s v=""/>
    <x v="129"/>
    <n v="17.899999999999999"/>
    <n v="6.4"/>
    <n v="5"/>
    <n v="1.3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5.099999999999994"/>
    <s v="L"/>
    <n v="81.5"/>
    <s v="Yes"/>
    <s v=""/>
    <s v="Not Aged"/>
    <s v=""/>
    <s v="F"/>
    <n v="2.5450000000000017"/>
    <n v="0.92723689123562503"/>
    <s v=""/>
    <s v=""/>
    <s v="F"/>
    <s v=""/>
    <s v=""/>
    <s v=""/>
    <s v=""/>
    <m/>
    <m/>
    <m/>
    <m/>
    <m/>
    <m/>
    <m/>
    <m/>
  </r>
  <r>
    <d v="2020-07-08T00:00:00"/>
    <n v="7122"/>
    <n v="8363"/>
    <x v="4"/>
    <n v="1608"/>
    <n v="34407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09"/>
    <n v="34408"/>
    <s v="V-clip adipose"/>
    <m/>
    <s v="M"/>
    <s v="M"/>
    <s v=""/>
    <s v=""/>
    <x v="2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4.140949999999989"/>
    <s v="M"/>
    <n v="7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0"/>
    <n v="34409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1"/>
    <n v="34410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2"/>
    <n v="34411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3"/>
    <n v="34412"/>
    <s v="V-clip adipose"/>
    <m/>
    <s v="F"/>
    <s v="F"/>
    <s v=""/>
    <s v=""/>
    <x v="126"/>
    <n v="19"/>
    <n v="7.5"/>
    <n v="6.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3"/>
    <s v="L"/>
    <n v="80.5"/>
    <s v="Yes"/>
    <s v=""/>
    <s v="Not Aged"/>
    <s v=""/>
    <s v="M"/>
    <n v="-0.9149999999999967"/>
    <n v="0.28597777322269902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4"/>
    <n v="34413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5"/>
    <n v="34414"/>
    <s v="V-clip adipose"/>
    <m/>
    <s v="M"/>
    <s v="M"/>
    <s v=""/>
    <s v=""/>
    <x v="111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6"/>
    <n v="34415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7"/>
    <n v="34416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8"/>
    <n v="34417"/>
    <s v="V-clip adipose"/>
    <m/>
    <s v="M"/>
    <s v="M"/>
    <s v=""/>
    <s v=""/>
    <x v="38"/>
    <n v="19"/>
    <n v="8"/>
    <n v="7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8"/>
    <s v="M"/>
    <n v="76"/>
    <s v="Yes"/>
    <s v=""/>
    <s v="Not Aged"/>
    <s v=""/>
    <s v="M"/>
    <n v="-3.83"/>
    <n v="2.1248322711013484E-2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19"/>
    <n v="34418"/>
    <s v="V-clip adipose"/>
    <m/>
    <s v="F"/>
    <s v="F"/>
    <s v=""/>
    <s v=""/>
    <x v="11"/>
    <n v="18.899999999999999"/>
    <n v="7.5"/>
    <n v="6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1.5"/>
    <s v="L"/>
    <n v="79"/>
    <s v="Yes"/>
    <s v=""/>
    <s v="Not Aged"/>
    <s v=""/>
    <s v="M"/>
    <n v="-1.1299999999999999"/>
    <n v="0.24416110090520296"/>
    <s v=""/>
    <s v=""/>
    <s v="M"/>
    <s v=""/>
    <s v=""/>
    <s v=""/>
    <s v=""/>
    <m/>
    <m/>
    <m/>
    <m/>
    <m/>
    <m/>
    <m/>
    <m/>
  </r>
  <r>
    <d v="2020-07-08T00:00:00"/>
    <n v="7122"/>
    <n v="8363"/>
    <x v="4"/>
    <n v="1621"/>
    <n v="34419"/>
    <s v="V-clip adipose"/>
    <m/>
    <s v="M"/>
    <s v="M"/>
    <s v=""/>
    <s v=""/>
    <x v="71"/>
    <n v="18.399999999999999"/>
    <n v="7"/>
    <n v="5.9"/>
    <n v="1.9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6.5"/>
    <s v="L"/>
    <n v="83.5"/>
    <s v="Yes"/>
    <s v=""/>
    <s v="Not Aged"/>
    <s v=""/>
    <s v="F"/>
    <n v="1.5090000000000008"/>
    <n v="0.81891295961398591"/>
    <s v=""/>
    <s v=""/>
    <s v="F"/>
    <s v=""/>
    <s v=""/>
    <s v=""/>
    <s v=""/>
    <m/>
    <m/>
    <m/>
    <m/>
    <m/>
    <m/>
    <m/>
    <m/>
  </r>
  <r>
    <d v="2020-07-08T00:00:00"/>
    <n v="7123"/>
    <n v="8363"/>
    <x v="5"/>
    <n v="1641"/>
    <n v="34420"/>
    <s v="V-clip adipose"/>
    <m/>
    <s v="M"/>
    <s v="M"/>
    <s v=""/>
    <s v=""/>
    <x v="21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3"/>
    <n v="8363"/>
    <x v="5"/>
    <n v="1642"/>
    <n v="34421"/>
    <s v="V-clip adipose"/>
    <m/>
    <s v="M"/>
    <s v="M"/>
    <s v=""/>
    <s v=""/>
    <x v="69"/>
    <n v="18.5"/>
    <n v="7.5"/>
    <n v="5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7"/>
    <s v="L"/>
    <n v="84.5"/>
    <s v="Yes"/>
    <s v=""/>
    <s v="Not Aged"/>
    <s v=""/>
    <s v="F"/>
    <n v="1.8250000000000017"/>
    <n v="0.861165006452693"/>
    <s v=""/>
    <s v=""/>
    <s v="F"/>
    <s v=""/>
    <s v=""/>
    <s v=""/>
    <s v=""/>
    <m/>
    <m/>
    <m/>
    <m/>
    <m/>
    <m/>
    <m/>
    <m/>
  </r>
  <r>
    <d v="2020-07-08T00:00:00"/>
    <n v="7123"/>
    <n v="8363"/>
    <x v="5"/>
    <n v="1644"/>
    <n v="34422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4"/>
    <n v="8363"/>
    <x v="2"/>
    <n v="1715"/>
    <n v="34423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4"/>
    <n v="8363"/>
    <x v="2"/>
    <n v="1716"/>
    <n v="34424"/>
    <s v="V-clip adipose"/>
    <m/>
    <s v="F"/>
    <s v="F"/>
    <s v=""/>
    <s v=""/>
    <x v="31"/>
    <n v="20.5"/>
    <n v="8.1999999999999993"/>
    <n v="6.9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3.3"/>
    <s v="L"/>
    <n v="91.5"/>
    <s v="Yes"/>
    <s v=""/>
    <s v="Not Aged"/>
    <s v=""/>
    <s v="F"/>
    <n v="2.6470000000000011"/>
    <n v="0.93382584620329656"/>
    <s v=""/>
    <s v=""/>
    <s v="F"/>
    <s v=""/>
    <s v=""/>
    <s v=""/>
    <s v=""/>
    <m/>
    <m/>
    <m/>
    <m/>
    <m/>
    <m/>
    <m/>
    <m/>
  </r>
  <r>
    <d v="2020-07-08T00:00:00"/>
    <n v="7124"/>
    <n v="8363"/>
    <x v="2"/>
    <n v="1717"/>
    <n v="34425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4"/>
    <n v="8363"/>
    <x v="2"/>
    <n v="1718"/>
    <n v="34426"/>
    <s v="V-clip adipose"/>
    <m/>
    <s v="F"/>
    <s v="F"/>
    <s v=""/>
    <s v=""/>
    <x v="9"/>
    <n v="18.899999999999999"/>
    <n v="6.6"/>
    <n v="6.2"/>
    <n v="1.4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1.400000000000006"/>
    <s v="L"/>
    <n v="78"/>
    <s v="Yes"/>
    <s v=""/>
    <s v="Not Aged"/>
    <s v=""/>
    <s v="M"/>
    <n v="-0.11800000000000055"/>
    <n v="0.4705341822387728"/>
    <s v=""/>
    <s v=""/>
    <s v="M"/>
    <s v=""/>
    <s v=""/>
    <s v=""/>
    <s v=""/>
    <m/>
    <m/>
    <m/>
    <m/>
    <m/>
    <m/>
    <m/>
    <m/>
  </r>
  <r>
    <d v="2020-07-08T00:00:00"/>
    <n v="7124"/>
    <n v="8363"/>
    <x v="2"/>
    <n v="1719"/>
    <n v="34427"/>
    <s v="V-clip adipose"/>
    <m/>
    <s v="M"/>
    <s v="M"/>
    <s v=""/>
    <s v=""/>
    <x v="10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4"/>
    <n v="8363"/>
    <x v="2"/>
    <n v="1720"/>
    <n v="34428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5"/>
    <n v="8363"/>
    <x v="4"/>
    <n v="1735"/>
    <n v="34429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5"/>
    <n v="8363"/>
    <x v="4"/>
    <n v="1736"/>
    <n v="34430"/>
    <s v="V-clip adipose"/>
    <m/>
    <s v="F"/>
    <s v="F"/>
    <s v=""/>
    <s v=""/>
    <x v="24"/>
    <n v="20.2"/>
    <n v="7.8"/>
    <n v="6.8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0.2"/>
    <s v="L"/>
    <n v="88"/>
    <s v="Yes"/>
    <s v=""/>
    <s v="Not Aged"/>
    <s v=""/>
    <s v="F"/>
    <n v="2.1519999999999966"/>
    <n v="0.89585552147874004"/>
    <s v=""/>
    <s v=""/>
    <s v="F"/>
    <s v=""/>
    <s v=""/>
    <s v=""/>
    <s v=""/>
    <m/>
    <m/>
    <m/>
    <m/>
    <m/>
    <m/>
    <m/>
    <m/>
  </r>
  <r>
    <d v="2020-07-08T00:00:00"/>
    <n v="7125"/>
    <n v="8364"/>
    <x v="4"/>
    <n v="1737"/>
    <n v="34431"/>
    <s v="V-clip adipose"/>
    <m/>
    <s v="M"/>
    <s v="M"/>
    <s v=""/>
    <s v=""/>
    <x v="8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5"/>
    <n v="8364"/>
    <x v="4"/>
    <n v="1738"/>
    <n v="34432"/>
    <s v="V-clip adipose"/>
    <m/>
    <s v="F"/>
    <s v="F"/>
    <s v=""/>
    <s v=""/>
    <x v="24"/>
    <n v="19.5"/>
    <n v="7.5"/>
    <n v="7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0.5"/>
    <s v="L"/>
    <n v="88"/>
    <s v="Yes"/>
    <s v=""/>
    <s v="Not Aged"/>
    <s v=""/>
    <s v="F"/>
    <n v="1.9699999999999969"/>
    <n v="0.87761111317695084"/>
    <s v=""/>
    <s v=""/>
    <s v="F"/>
    <s v=""/>
    <s v=""/>
    <s v=""/>
    <s v=""/>
    <m/>
    <m/>
    <m/>
    <m/>
    <m/>
    <m/>
    <m/>
    <m/>
  </r>
  <r>
    <d v="2020-07-08T00:00:00"/>
    <n v="7125"/>
    <n v="8364"/>
    <x v="4"/>
    <n v="1739"/>
    <n v="34433"/>
    <s v="V-clip adipose"/>
    <m/>
    <s v="F"/>
    <s v="F"/>
    <s v=""/>
    <s v=""/>
    <x v="32"/>
    <n v="19.2"/>
    <n v="7.4"/>
    <n v="6.8"/>
    <n v="1.9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5.099999999999994"/>
    <s v="L"/>
    <n v="82.5"/>
    <s v="Yes"/>
    <s v=""/>
    <s v="Not Aged"/>
    <s v=""/>
    <s v="M"/>
    <n v="-4.4999999999999485E-2"/>
    <n v="0.48875189805314534"/>
    <s v=""/>
    <s v=""/>
    <s v="M"/>
    <s v=""/>
    <s v=""/>
    <s v=""/>
    <s v=""/>
    <m/>
    <m/>
    <m/>
    <m/>
    <m/>
    <m/>
    <m/>
    <m/>
  </r>
  <r>
    <d v="2020-07-08T00:00:00"/>
    <n v="7125"/>
    <n v="8364"/>
    <x v="4"/>
    <n v="1741"/>
    <n v="34434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5"/>
    <n v="8364"/>
    <x v="4"/>
    <n v="1744"/>
    <n v="34435"/>
    <s v="V-clip adipose"/>
    <m/>
    <s v="F"/>
    <s v="F"/>
    <s v=""/>
    <s v=""/>
    <x v="24"/>
    <n v="19"/>
    <n v="7"/>
    <n v="6"/>
    <n v="2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81"/>
    <s v="L"/>
    <n v="88"/>
    <s v="Yes"/>
    <s v=""/>
    <s v="Not Aged"/>
    <s v=""/>
    <s v="F"/>
    <n v="3.2899999999999965"/>
    <n v="0.96408415411723813"/>
    <s v=""/>
    <s v=""/>
    <s v="F"/>
    <s v=""/>
    <s v=""/>
    <s v=""/>
    <s v=""/>
    <m/>
    <m/>
    <m/>
    <m/>
    <m/>
    <m/>
    <m/>
    <m/>
  </r>
  <r>
    <d v="2020-07-08T00:00:00"/>
    <n v="7126"/>
    <n v="8364"/>
    <x v="5"/>
    <n v="1759"/>
    <n v="34436"/>
    <s v="V-clip adipose"/>
    <m/>
    <s v="F"/>
    <s v="M"/>
    <s v=""/>
    <s v=""/>
    <x v="121"/>
    <m/>
    <m/>
    <m/>
    <m/>
    <x v="1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7126"/>
    <n v="8364"/>
    <x v="5"/>
    <n v="1801"/>
    <n v="34437"/>
    <s v="V-clip adipose"/>
    <m/>
    <s v="F"/>
    <s v="F"/>
    <s v=""/>
    <s v=""/>
    <x v="113"/>
    <n v="17.5"/>
    <n v="7"/>
    <n v="5.5"/>
    <n v="1.5"/>
    <x v="2"/>
    <m/>
    <m/>
    <s v=""/>
    <m/>
    <m/>
    <m/>
    <m/>
    <m/>
    <m/>
    <m/>
    <m/>
    <m/>
    <s v="Note: Release code was not recorded. -NP"/>
    <x v="1"/>
    <s v=""/>
    <x v="4"/>
    <s v="no age"/>
    <n v="0"/>
    <s v=""/>
    <n v="28"/>
    <s v="GH"/>
    <n v="73"/>
    <s v="L"/>
    <n v="80"/>
    <s v="Yes"/>
    <s v=""/>
    <s v="Not Aged"/>
    <s v=""/>
    <s v="F"/>
    <n v="0.61999999999999833"/>
    <n v="0.65021854857382666"/>
    <s v=""/>
    <s v=""/>
    <s v="F"/>
    <s v=""/>
    <s v=""/>
    <s v=""/>
    <s v=""/>
    <m/>
    <m/>
    <m/>
    <m/>
    <m/>
    <m/>
    <m/>
    <m/>
  </r>
  <r>
    <d v="2020-07-08T00:00:00"/>
    <n v="6508"/>
    <n v="8418"/>
    <x v="0"/>
    <n v="1058"/>
    <n v="27488"/>
    <s v="adipose hole"/>
    <m/>
    <s v="F"/>
    <s v="F"/>
    <s v=""/>
    <s v=""/>
    <x v="92"/>
    <n v="20.399999999999999"/>
    <n v="7.9"/>
    <n v="5.7"/>
    <n v="2.2999999999999998"/>
    <x v="2"/>
    <n v="95778"/>
    <n v="10"/>
    <s v="20NC95778"/>
    <s v="X"/>
    <d v="2020-07-31T00:00:00"/>
    <m/>
    <m/>
    <m/>
    <m/>
    <m/>
    <n v="1"/>
    <m/>
    <m/>
    <x v="1"/>
    <s v="20NC9577810"/>
    <x v="3"/>
    <n v="1.3"/>
    <n v="3"/>
    <n v="2015"/>
    <n v="28"/>
    <s v="GW"/>
    <n v="79.599999999999994"/>
    <s v="L"/>
    <n v="87.5"/>
    <s v="Yes"/>
    <s v=""/>
    <s v="ch2020-0016"/>
    <s v=""/>
    <s v="F"/>
    <n v="1.8690000000000007"/>
    <n v="0.86634252672774104"/>
    <s v=""/>
    <s v=""/>
    <s v="F"/>
    <s v=""/>
    <s v=""/>
    <s v=""/>
    <s v=""/>
    <m/>
    <m/>
    <m/>
    <m/>
    <m/>
    <m/>
    <m/>
    <m/>
  </r>
  <r>
    <d v="2020-07-08T00:00:00"/>
    <n v="6508"/>
    <n v="8418"/>
    <x v="0"/>
    <n v="1100"/>
    <n v="27489"/>
    <s v="adipose hole"/>
    <m/>
    <s v="F"/>
    <s v="F"/>
    <s v=""/>
    <s v=""/>
    <x v="12"/>
    <n v="19.3"/>
    <n v="8"/>
    <n v="5.9"/>
    <n v="2"/>
    <x v="2"/>
    <n v="95779"/>
    <n v="1"/>
    <s v="20NC95779"/>
    <s v="X"/>
    <d v="2020-07-31T00:00:00"/>
    <m/>
    <m/>
    <m/>
    <m/>
    <m/>
    <n v="1"/>
    <m/>
    <m/>
    <x v="1"/>
    <s v="20NC957791"/>
    <x v="4"/>
    <s v="no age"/>
    <n v="0"/>
    <s v=""/>
    <n v="28"/>
    <s v="GW"/>
    <n v="71.5"/>
    <s v="L"/>
    <n v="79.5"/>
    <s v="Yes"/>
    <s v=""/>
    <s v="ch2020-0016"/>
    <s v=""/>
    <s v="M"/>
    <n v="-1.5769999999999975"/>
    <n v="0.17122077488442955"/>
    <s v=""/>
    <s v=""/>
    <s v="M"/>
    <s v=""/>
    <s v=""/>
    <s v=""/>
    <s v=""/>
    <m/>
    <m/>
    <m/>
    <m/>
    <m/>
    <m/>
    <m/>
    <m/>
  </r>
  <r>
    <d v="2020-07-08T00:00:00"/>
    <n v="6508"/>
    <n v="8418"/>
    <x v="0"/>
    <n v="1101"/>
    <n v="27490"/>
    <s v="adipose hole"/>
    <m/>
    <s v="F"/>
    <s v="F"/>
    <s v=""/>
    <s v=""/>
    <x v="113"/>
    <n v="16.5"/>
    <n v="5.2"/>
    <n v="5"/>
    <n v="2.6"/>
    <x v="2"/>
    <n v="95779"/>
    <n v="2"/>
    <s v="20NC95779"/>
    <s v="X"/>
    <d v="2020-07-31T00:00:00"/>
    <m/>
    <m/>
    <m/>
    <m/>
    <m/>
    <n v="1"/>
    <m/>
    <m/>
    <x v="1"/>
    <s v="20NC957792"/>
    <x v="3"/>
    <n v="1.3"/>
    <n v="3"/>
    <n v="2015"/>
    <n v="28"/>
    <s v="GW"/>
    <n v="74.8"/>
    <s v="L"/>
    <n v="80"/>
    <s v="Yes"/>
    <s v=""/>
    <s v="ch2020-0016"/>
    <n v="125"/>
    <s v="F"/>
    <n v="2.3179999999999983"/>
    <n v="0.91035686006849337"/>
    <s v=""/>
    <s v=""/>
    <s v="F"/>
    <s v=""/>
    <s v=""/>
    <s v="MEZIADIN_RIVER"/>
    <n v="0.89493239999999996"/>
    <m/>
    <m/>
    <m/>
    <m/>
    <m/>
    <m/>
    <m/>
    <m/>
  </r>
  <r>
    <d v="2020-07-08T00:00:00"/>
    <n v="6508"/>
    <n v="8418"/>
    <x v="0"/>
    <n v="1103"/>
    <n v="27491"/>
    <s v="adipose hole"/>
    <m/>
    <s v="F"/>
    <s v="F"/>
    <s v=""/>
    <s v=""/>
    <x v="5"/>
    <n v="19.5"/>
    <n v="7.4"/>
    <n v="5.5"/>
    <n v="2.2000000000000002"/>
    <x v="2"/>
    <n v="95779"/>
    <n v="3"/>
    <s v="20NC95779"/>
    <s v="X"/>
    <d v="2020-07-31T00:00:00"/>
    <m/>
    <m/>
    <m/>
    <m/>
    <m/>
    <n v="1"/>
    <m/>
    <m/>
    <x v="1"/>
    <s v="20NC957793"/>
    <x v="3"/>
    <n v="1.3"/>
    <n v="3"/>
    <n v="2015"/>
    <n v="28"/>
    <s v="GW"/>
    <n v="76.599999999999994"/>
    <s v="L"/>
    <n v="84"/>
    <s v="Yes"/>
    <s v=""/>
    <s v="ch2020-0016"/>
    <s v=""/>
    <s v="F"/>
    <n v="1.2259999999999966"/>
    <n v="0.7731177140161718"/>
    <s v=""/>
    <s v=""/>
    <s v="F"/>
    <s v=""/>
    <s v=""/>
    <s v=""/>
    <s v=""/>
    <m/>
    <m/>
    <m/>
    <m/>
    <m/>
    <m/>
    <m/>
    <m/>
  </r>
  <r>
    <d v="2020-07-08T00:00:00"/>
    <n v="6508"/>
    <n v="8418"/>
    <x v="0"/>
    <n v="1104"/>
    <n v="27492"/>
    <s v="adipose hole"/>
    <m/>
    <s v="F"/>
    <s v="F"/>
    <s v=""/>
    <s v=""/>
    <x v="4"/>
    <n v="18.3"/>
    <n v="6.8"/>
    <n v="5"/>
    <n v="1.9"/>
    <x v="2"/>
    <n v="95779"/>
    <n v="4"/>
    <s v="20NC95779"/>
    <s v="X"/>
    <d v="2020-07-31T00:00:00"/>
    <m/>
    <m/>
    <m/>
    <m/>
    <m/>
    <n v="1"/>
    <m/>
    <m/>
    <x v="1"/>
    <s v="20NC957794"/>
    <x v="2"/>
    <s v="M3"/>
    <n v="3"/>
    <s v=""/>
    <n v="28"/>
    <s v="GW"/>
    <n v="76.2"/>
    <s v="L"/>
    <n v="83"/>
    <s v="Yes"/>
    <s v=""/>
    <s v="ch2020-0016"/>
    <s v=""/>
    <s v="F"/>
    <n v="2.1619999999999977"/>
    <n v="0.89678481911973118"/>
    <s v=""/>
    <s v=""/>
    <s v="F"/>
    <s v=""/>
    <s v=""/>
    <s v=""/>
    <s v=""/>
    <m/>
    <m/>
    <m/>
    <m/>
    <m/>
    <m/>
    <m/>
    <m/>
  </r>
  <r>
    <d v="2020-07-08T00:00:00"/>
    <n v="6508"/>
    <n v="8418"/>
    <x v="0"/>
    <n v="1106"/>
    <n v="27493"/>
    <s v="adipose hole"/>
    <m/>
    <s v="F"/>
    <s v="F"/>
    <s v=""/>
    <s v=""/>
    <x v="31"/>
    <n v="22"/>
    <n v="9.3000000000000007"/>
    <n v="7"/>
    <n v="2.5"/>
    <x v="2"/>
    <n v="95779"/>
    <n v="5"/>
    <s v="20NC95779"/>
    <s v="X"/>
    <d v="2020-07-31T00:00:00"/>
    <m/>
    <m/>
    <m/>
    <m/>
    <m/>
    <n v="1"/>
    <m/>
    <m/>
    <x v="1"/>
    <s v="20NC957795"/>
    <x v="2"/>
    <s v="M3"/>
    <n v="3"/>
    <s v=""/>
    <n v="28"/>
    <s v="GW"/>
    <n v="82.2"/>
    <s v="L"/>
    <n v="91.5"/>
    <s v="Yes"/>
    <s v=""/>
    <s v="ch2020-0016"/>
    <s v=""/>
    <s v="F"/>
    <n v="0.74099999999999744"/>
    <n v="0.67721448998990941"/>
    <s v=""/>
    <s v=""/>
    <s v="F"/>
    <s v=""/>
    <s v=""/>
    <s v=""/>
    <s v=""/>
    <m/>
    <m/>
    <m/>
    <m/>
    <m/>
    <m/>
    <m/>
    <m/>
  </r>
  <r>
    <d v="2020-07-08T00:00:00"/>
    <n v="6508"/>
    <n v="8418"/>
    <x v="0"/>
    <n v="1107"/>
    <n v="27494"/>
    <s v="adipose hole"/>
    <m/>
    <s v="F"/>
    <s v="F"/>
    <s v=""/>
    <s v=""/>
    <x v="34"/>
    <n v="17.899999999999999"/>
    <n v="7"/>
    <n v="5"/>
    <n v="2.1"/>
    <x v="2"/>
    <n v="95779"/>
    <n v="6"/>
    <s v="20NC95779"/>
    <s v="X"/>
    <d v="2020-07-31T00:00:00"/>
    <m/>
    <m/>
    <m/>
    <m/>
    <m/>
    <n v="1"/>
    <m/>
    <m/>
    <x v="1"/>
    <s v="20NC957796"/>
    <x v="3"/>
    <n v="1.3"/>
    <n v="3"/>
    <n v="2015"/>
    <n v="28"/>
    <s v="GW"/>
    <n v="78"/>
    <s v="L"/>
    <n v="85"/>
    <s v="Yes"/>
    <s v=""/>
    <s v="ch2020-0016"/>
    <s v=""/>
    <s v="F"/>
    <n v="2.5939999999999968"/>
    <n v="0.93047443017602538"/>
    <s v=""/>
    <s v=""/>
    <s v="F"/>
    <s v=""/>
    <s v=""/>
    <s v=""/>
    <s v=""/>
    <m/>
    <m/>
    <m/>
    <m/>
    <m/>
    <m/>
    <m/>
    <m/>
  </r>
  <r>
    <d v="2020-07-08T00:00:00"/>
    <n v="6509"/>
    <n v="8418"/>
    <x v="1"/>
    <n v="1406"/>
    <n v="27495"/>
    <s v="adipose hole"/>
    <m/>
    <s v="M"/>
    <s v="M"/>
    <s v=""/>
    <s v=""/>
    <x v="52"/>
    <m/>
    <m/>
    <m/>
    <m/>
    <x v="1"/>
    <n v="95779"/>
    <n v="7"/>
    <s v="20NC95779"/>
    <s v="X"/>
    <d v="2020-07-31T00:00:00"/>
    <m/>
    <m/>
    <m/>
    <m/>
    <m/>
    <n v="1"/>
    <m/>
    <m/>
    <x v="1"/>
    <s v="20NC957797"/>
    <x v="1"/>
    <n v="1.2"/>
    <n v="2"/>
    <n v="2016"/>
    <n v="28"/>
    <s v="GW"/>
    <n v="60.901699999999998"/>
    <s v="M"/>
    <n v="67"/>
    <s v="Large Only"/>
    <s v=""/>
    <s v="ch2020-0016"/>
    <n v="126"/>
    <s v=""/>
    <s v=""/>
    <s v=""/>
    <s v=""/>
    <s v=""/>
    <s v="M"/>
    <s v=""/>
    <s v=""/>
    <s v="SEASKINNISH_CREEK"/>
    <n v="0.99066069999999995"/>
    <m/>
    <m/>
    <m/>
    <m/>
    <m/>
    <m/>
    <m/>
    <m/>
  </r>
  <r>
    <d v="2020-07-08T00:00:00"/>
    <n v="6509"/>
    <n v="8418"/>
    <x v="1"/>
    <n v="1411"/>
    <n v="27496"/>
    <s v="adipose hole"/>
    <m/>
    <s v="F"/>
    <s v="F"/>
    <s v=""/>
    <s v=""/>
    <x v="9"/>
    <n v="17.5"/>
    <n v="6.5"/>
    <n v="5.7"/>
    <n v="2"/>
    <x v="2"/>
    <n v="95779"/>
    <n v="8"/>
    <s v="20NC95779"/>
    <s v="X"/>
    <d v="2020-07-31T00:00:00"/>
    <m/>
    <m/>
    <m/>
    <m/>
    <m/>
    <n v="1"/>
    <m/>
    <m/>
    <x v="1"/>
    <s v="20NC957798"/>
    <x v="3"/>
    <n v="1.3"/>
    <n v="3"/>
    <n v="2015"/>
    <n v="28"/>
    <s v="GW"/>
    <n v="71.5"/>
    <s v="L"/>
    <n v="78"/>
    <s v="Yes"/>
    <s v=""/>
    <s v="ch2020-0016"/>
    <n v="127"/>
    <s v="M"/>
    <n v="-0.16600000000000059"/>
    <n v="0.45859503596082785"/>
    <s v=""/>
    <s v=""/>
    <s v="M"/>
    <s v=""/>
    <s v=""/>
    <s v="CRANBERRY_RIVER"/>
    <n v="0.5896633"/>
    <m/>
    <m/>
    <m/>
    <m/>
    <m/>
    <m/>
    <m/>
    <m/>
  </r>
  <r>
    <d v="2020-07-08T00:00:00"/>
    <n v="6509"/>
    <n v="8418"/>
    <x v="1"/>
    <n v="1415"/>
    <n v="27497"/>
    <s v="adipose hole"/>
    <m/>
    <s v="F"/>
    <s v="M"/>
    <s v=""/>
    <s v=""/>
    <x v="40"/>
    <m/>
    <m/>
    <m/>
    <m/>
    <x v="1"/>
    <m/>
    <m/>
    <s v=""/>
    <m/>
    <m/>
    <m/>
    <m/>
    <m/>
    <m/>
    <m/>
    <n v="4"/>
    <s v="No scales"/>
    <m/>
    <x v="1"/>
    <s v=""/>
    <x v="4"/>
    <s v="no age"/>
    <n v="0"/>
    <s v=""/>
    <n v="28"/>
    <s v="GW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8"/>
    <x v="1"/>
    <n v="1421"/>
    <n v="27498"/>
    <s v="adipose hole"/>
    <m/>
    <s v="F"/>
    <s v="M"/>
    <s v=""/>
    <s v=""/>
    <x v="3"/>
    <m/>
    <m/>
    <m/>
    <m/>
    <x v="1"/>
    <n v="95779"/>
    <n v="9"/>
    <s v="20NC95779"/>
    <s v="X"/>
    <d v="2020-07-31T00:00:00"/>
    <m/>
    <m/>
    <m/>
    <m/>
    <m/>
    <n v="1"/>
    <m/>
    <m/>
    <x v="1"/>
    <s v="20NC957799"/>
    <x v="1"/>
    <n v="1.2"/>
    <n v="2"/>
    <n v="2016"/>
    <n v="28"/>
    <s v="GW"/>
    <n v="63.678199999999997"/>
    <s v="M"/>
    <n v="70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8"/>
    <x v="1"/>
    <n v="1422"/>
    <n v="27499"/>
    <s v="adipose hole"/>
    <m/>
    <s v="M"/>
    <s v="M"/>
    <s v=""/>
    <s v=""/>
    <x v="76"/>
    <m/>
    <m/>
    <m/>
    <m/>
    <x v="1"/>
    <n v="95779"/>
    <n v="10"/>
    <s v="20NC95779"/>
    <s v="X"/>
    <d v="2020-07-31T00:00:00"/>
    <m/>
    <m/>
    <m/>
    <m/>
    <m/>
    <n v="1"/>
    <m/>
    <m/>
    <x v="1"/>
    <s v="20NC9577910"/>
    <x v="3"/>
    <n v="1.3"/>
    <n v="3"/>
    <n v="2015"/>
    <n v="28"/>
    <s v="GW"/>
    <n v="68.305699999999987"/>
    <s v="M"/>
    <n v="7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8"/>
    <x v="1"/>
    <n v="1423"/>
    <n v="27500"/>
    <s v="adipose hole"/>
    <m/>
    <s v="M"/>
    <s v="M"/>
    <s v=""/>
    <s v=""/>
    <x v="2"/>
    <m/>
    <m/>
    <m/>
    <m/>
    <x v="1"/>
    <n v="95780"/>
    <n v="1"/>
    <s v="20NC95780"/>
    <s v="X"/>
    <d v="2020-07-31T00:00:00"/>
    <m/>
    <m/>
    <m/>
    <m/>
    <m/>
    <n v="1"/>
    <m/>
    <m/>
    <x v="1"/>
    <s v="20NC957801"/>
    <x v="7"/>
    <s v="M2"/>
    <n v="2"/>
    <s v=""/>
    <n v="28"/>
    <s v="GW"/>
    <n v="55.348700000000001"/>
    <s v="M"/>
    <n v="61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8"/>
    <x v="1"/>
    <n v="1426"/>
    <n v="27501"/>
    <s v="adipose hole"/>
    <m/>
    <s v="M"/>
    <s v="M"/>
    <s v=""/>
    <s v=""/>
    <x v="3"/>
    <m/>
    <m/>
    <m/>
    <m/>
    <x v="1"/>
    <n v="95780"/>
    <n v="2"/>
    <s v="20NC95780"/>
    <s v="X"/>
    <d v="2020-07-31T00:00:00"/>
    <m/>
    <m/>
    <m/>
    <m/>
    <m/>
    <n v="1"/>
    <m/>
    <m/>
    <x v="1"/>
    <s v="20NC957802"/>
    <x v="1"/>
    <n v="1.2"/>
    <n v="2"/>
    <n v="2016"/>
    <n v="28"/>
    <s v="GW"/>
    <n v="63.678199999999997"/>
    <s v="M"/>
    <n v="70"/>
    <s v="Large Only"/>
    <s v=""/>
    <s v="ch2020-0016"/>
    <n v="128"/>
    <s v=""/>
    <s v=""/>
    <s v=""/>
    <s v=""/>
    <s v=""/>
    <s v="M"/>
    <s v=""/>
    <s v=""/>
    <s v="KITEEN_RIVER"/>
    <n v="0.86881649999999988"/>
    <m/>
    <m/>
    <m/>
    <m/>
    <m/>
    <m/>
    <m/>
    <m/>
  </r>
  <r>
    <d v="2020-07-08T00:00:00"/>
    <n v="6509"/>
    <n v="8418"/>
    <x v="1"/>
    <n v="1426"/>
    <n v="27502"/>
    <s v="adipose hole"/>
    <m/>
    <s v="M"/>
    <s v="M"/>
    <s v=""/>
    <s v=""/>
    <x v="52"/>
    <m/>
    <m/>
    <m/>
    <m/>
    <x v="1"/>
    <n v="95780"/>
    <n v="3"/>
    <s v="20NC95780"/>
    <s v="X"/>
    <d v="2020-07-31T00:00:00"/>
    <m/>
    <m/>
    <m/>
    <m/>
    <m/>
    <n v="1"/>
    <m/>
    <m/>
    <x v="1"/>
    <s v="20NC957803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8"/>
    <x v="1"/>
    <n v="1427"/>
    <n v="27503"/>
    <s v="adipose hole"/>
    <m/>
    <s v="M"/>
    <s v="M"/>
    <s v=""/>
    <s v=""/>
    <x v="40"/>
    <m/>
    <m/>
    <m/>
    <m/>
    <x v="1"/>
    <n v="95780"/>
    <n v="4"/>
    <s v="20NC95780"/>
    <s v="X"/>
    <d v="2020-07-31T00:00:00"/>
    <m/>
    <m/>
    <m/>
    <m/>
    <m/>
    <n v="1"/>
    <m/>
    <m/>
    <x v="1"/>
    <s v="20NC957804"/>
    <x v="7"/>
    <s v="M2"/>
    <n v="2"/>
    <s v=""/>
    <n v="28"/>
    <s v="GW"/>
    <n v="59.050699999999999"/>
    <s v="M"/>
    <n v="65"/>
    <s v="Large Only"/>
    <s v=""/>
    <s v="ch2020-0016"/>
    <n v="129"/>
    <s v=""/>
    <s v=""/>
    <s v=""/>
    <s v=""/>
    <s v=""/>
    <s v="M"/>
    <s v=""/>
    <s v=""/>
    <s v="SEASKINNISH_CREEK"/>
    <n v="0.95117509999999994"/>
    <m/>
    <m/>
    <m/>
    <m/>
    <m/>
    <m/>
    <m/>
    <m/>
  </r>
  <r>
    <d v="2020-07-08T00:00:00"/>
    <n v="6509"/>
    <n v="8418"/>
    <x v="1"/>
    <n v="1428"/>
    <n v="27504"/>
    <s v="adipose hole"/>
    <m/>
    <s v="F"/>
    <s v="F"/>
    <s v=""/>
    <s v=""/>
    <x v="5"/>
    <n v="15.9"/>
    <n v="5.5"/>
    <n v="4.2"/>
    <n v="1.9"/>
    <x v="2"/>
    <n v="95780"/>
    <n v="5"/>
    <s v="20NC95780"/>
    <s v="X"/>
    <d v="2020-07-31T00:00:00"/>
    <m/>
    <m/>
    <m/>
    <m/>
    <m/>
    <n v="1"/>
    <m/>
    <m/>
    <x v="1"/>
    <s v="20NC957805"/>
    <x v="2"/>
    <s v="M3"/>
    <n v="3"/>
    <s v=""/>
    <n v="28"/>
    <s v="GW"/>
    <n v="78.5"/>
    <s v="L"/>
    <n v="84"/>
    <s v="Yes"/>
    <s v=""/>
    <s v="ch2020-0016"/>
    <s v=""/>
    <s v="F"/>
    <n v="4.7999999999999989"/>
    <n v="0.99183742884684012"/>
    <s v=""/>
    <s v=""/>
    <s v="F"/>
    <s v=""/>
    <s v=""/>
    <s v=""/>
    <s v=""/>
    <m/>
    <m/>
    <m/>
    <m/>
    <m/>
    <m/>
    <m/>
    <m/>
  </r>
  <r>
    <d v="2020-07-08T00:00:00"/>
    <n v="6509"/>
    <n v="8418"/>
    <x v="1"/>
    <n v="1431"/>
    <n v="27505"/>
    <s v="adipose hole"/>
    <m/>
    <s v="M"/>
    <s v="M"/>
    <s v=""/>
    <s v=""/>
    <x v="76"/>
    <m/>
    <m/>
    <m/>
    <m/>
    <x v="1"/>
    <n v="95780"/>
    <n v="6"/>
    <s v="20NC95780"/>
    <s v="X"/>
    <d v="2020-07-31T00:00:00"/>
    <m/>
    <m/>
    <m/>
    <m/>
    <m/>
    <n v="1"/>
    <m/>
    <m/>
    <x v="1"/>
    <s v="20NC957806"/>
    <x v="1"/>
    <n v="1.2"/>
    <n v="2"/>
    <n v="2016"/>
    <n v="28"/>
    <s v="GW"/>
    <n v="68.305699999999987"/>
    <s v="M"/>
    <n v="75"/>
    <s v="Large Only"/>
    <s v=""/>
    <s v="ch2020-0016"/>
    <n v="130"/>
    <s v=""/>
    <s v=""/>
    <s v=""/>
    <s v=""/>
    <s v=""/>
    <s v="M"/>
    <s v=""/>
    <s v=""/>
    <s v="DAMDOCHAX_CREEK"/>
    <n v="0.5155071"/>
    <m/>
    <m/>
    <m/>
    <m/>
    <m/>
    <m/>
    <m/>
    <m/>
  </r>
  <r>
    <d v="2020-07-08T00:00:00"/>
    <n v="6509"/>
    <n v="8418"/>
    <x v="1"/>
    <n v="1433"/>
    <n v="27506"/>
    <s v="adipose hole"/>
    <m/>
    <s v="M"/>
    <s v="M"/>
    <s v=""/>
    <s v=""/>
    <x v="70"/>
    <m/>
    <m/>
    <m/>
    <m/>
    <x v="1"/>
    <n v="95780"/>
    <n v="7"/>
    <s v="20NC95780"/>
    <s v="X"/>
    <d v="2020-07-31T00:00:00"/>
    <m/>
    <m/>
    <m/>
    <m/>
    <m/>
    <n v="1"/>
    <m/>
    <m/>
    <x v="1"/>
    <s v="20NC957807"/>
    <x v="1"/>
    <n v="1.2"/>
    <n v="2"/>
    <n v="2016"/>
    <n v="28"/>
    <s v="GW"/>
    <n v="57.1997"/>
    <s v="M"/>
    <n v="63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8"/>
    <x v="1"/>
    <n v="1434"/>
    <n v="27507"/>
    <s v="adipose hole"/>
    <m/>
    <s v="F"/>
    <s v="F"/>
    <s v=""/>
    <s v=""/>
    <x v="36"/>
    <n v="17"/>
    <n v="6.4"/>
    <n v="5.4"/>
    <n v="1.9"/>
    <x v="2"/>
    <n v="95780"/>
    <n v="8"/>
    <s v="20NC95780"/>
    <s v="X"/>
    <d v="2020-07-31T00:00:00"/>
    <m/>
    <m/>
    <m/>
    <m/>
    <m/>
    <n v="1"/>
    <m/>
    <m/>
    <x v="1"/>
    <s v="20NC957808"/>
    <x v="4"/>
    <s v="no age"/>
    <n v="0"/>
    <s v=""/>
    <n v="28"/>
    <s v="GW"/>
    <n v="74.599999999999994"/>
    <s v="L"/>
    <n v="81"/>
    <s v="Yes"/>
    <s v=""/>
    <s v="ch2020-0016"/>
    <s v=""/>
    <s v="F"/>
    <n v="1.5419999999999985"/>
    <n v="0.82375527829976403"/>
    <s v=""/>
    <s v=""/>
    <s v="F"/>
    <s v=""/>
    <s v=""/>
    <s v=""/>
    <s v=""/>
    <m/>
    <m/>
    <m/>
    <m/>
    <m/>
    <m/>
    <m/>
    <m/>
  </r>
  <r>
    <d v="2020-07-08T00:00:00"/>
    <n v="6509"/>
    <n v="8418"/>
    <x v="1"/>
    <n v="1435"/>
    <n v="27508"/>
    <s v="adipose hole"/>
    <m/>
    <s v="F"/>
    <s v="F"/>
    <s v=""/>
    <s v=""/>
    <x v="25"/>
    <n v="20"/>
    <n v="6.7"/>
    <n v="5.5"/>
    <n v="1.8"/>
    <x v="2"/>
    <n v="95780"/>
    <n v="9"/>
    <s v="20NC95780"/>
    <s v="X"/>
    <d v="2020-07-31T00:00:00"/>
    <m/>
    <m/>
    <m/>
    <m/>
    <m/>
    <n v="1"/>
    <m/>
    <m/>
    <x v="1"/>
    <s v="20NC957809"/>
    <x v="2"/>
    <s v="M3"/>
    <n v="3"/>
    <s v=""/>
    <n v="28"/>
    <s v="GW"/>
    <n v="75.3"/>
    <s v="L"/>
    <n v="82"/>
    <s v="Yes"/>
    <s v=""/>
    <s v="ch2020-0016"/>
    <n v="131"/>
    <s v="F"/>
    <n v="1.6059999999999981"/>
    <n v="0.83285529815173298"/>
    <s v=""/>
    <s v=""/>
    <s v="F"/>
    <s v=""/>
    <s v=""/>
    <s v="MEZIADIN_RIVER"/>
    <n v="0.47701009999999999"/>
    <m/>
    <m/>
    <m/>
    <m/>
    <m/>
    <m/>
    <m/>
    <m/>
  </r>
  <r>
    <d v="2020-07-08T00:00:00"/>
    <n v="6509"/>
    <n v="8418"/>
    <x v="1"/>
    <n v="1436"/>
    <n v="27509"/>
    <s v="adipose hole"/>
    <m/>
    <s v="F"/>
    <s v="M"/>
    <s v=""/>
    <s v=""/>
    <x v="10"/>
    <m/>
    <m/>
    <m/>
    <m/>
    <x v="1"/>
    <n v="95780"/>
    <n v="10"/>
    <s v="20NC95780"/>
    <s v="X"/>
    <d v="2020-07-31T00:00:00"/>
    <s v="GN"/>
    <m/>
    <s v="3-9"/>
    <m/>
    <m/>
    <n v="1"/>
    <m/>
    <m/>
    <x v="1"/>
    <s v="20NC9578010"/>
    <x v="1"/>
    <n v="1.2"/>
    <n v="2"/>
    <n v="2016"/>
    <n v="28"/>
    <s v="GW"/>
    <n v="66.454699999999988"/>
    <s v="M"/>
    <n v="73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8"/>
    <x v="1"/>
    <n v="1439"/>
    <n v="27510"/>
    <s v="adipose hole"/>
    <m/>
    <s v="F"/>
    <s v="M"/>
    <s v=""/>
    <s v=""/>
    <x v="3"/>
    <m/>
    <m/>
    <m/>
    <m/>
    <x v="1"/>
    <n v="95781"/>
    <n v="1"/>
    <s v="20NC95781"/>
    <s v="X"/>
    <d v="2020-07-31T00:00:00"/>
    <m/>
    <m/>
    <m/>
    <m/>
    <m/>
    <n v="1"/>
    <m/>
    <m/>
    <x v="1"/>
    <s v="20NC957811"/>
    <x v="4"/>
    <s v="no age"/>
    <n v="0"/>
    <s v=""/>
    <n v="28"/>
    <s v="GW"/>
    <n v="63.678199999999997"/>
    <s v="M"/>
    <n v="70"/>
    <s v="Large Only"/>
    <s v=""/>
    <s v="ch2020-0016"/>
    <n v="132"/>
    <s v=""/>
    <s v=""/>
    <s v=""/>
    <s v=""/>
    <s v=""/>
    <s v="M"/>
    <s v=""/>
    <s v=""/>
    <s v="KWINAGEESE_RIVER"/>
    <n v="0.9962297"/>
    <m/>
    <m/>
    <m/>
    <m/>
    <m/>
    <m/>
    <m/>
    <m/>
  </r>
  <r>
    <d v="2020-07-08T00:00:00"/>
    <n v="6509"/>
    <n v="8418"/>
    <x v="1"/>
    <n v="1440"/>
    <n v="27511"/>
    <s v="adipose hole"/>
    <m/>
    <s v="F"/>
    <s v="F"/>
    <s v=""/>
    <s v=""/>
    <x v="26"/>
    <n v="20.399999999999999"/>
    <n v="8"/>
    <n v="5.4"/>
    <n v="2.5"/>
    <x v="2"/>
    <n v="95781"/>
    <n v="2"/>
    <s v="20NC95781"/>
    <s v="X"/>
    <d v="2020-07-31T00:00:00"/>
    <m/>
    <m/>
    <m/>
    <m/>
    <m/>
    <n v="1"/>
    <m/>
    <m/>
    <x v="1"/>
    <s v="20NC957812"/>
    <x v="2"/>
    <s v="M3"/>
    <n v="3"/>
    <s v=""/>
    <n v="28"/>
    <s v="GW"/>
    <n v="81"/>
    <s v="L"/>
    <n v="89"/>
    <s v="Yes"/>
    <s v=""/>
    <s v="ch2020-0016"/>
    <s v=""/>
    <s v="F"/>
    <n v="2.4179999999999962"/>
    <n v="0.9181896352788238"/>
    <s v=""/>
    <s v=""/>
    <s v="F"/>
    <s v=""/>
    <s v=""/>
    <s v=""/>
    <s v=""/>
    <m/>
    <m/>
    <m/>
    <m/>
    <m/>
    <m/>
    <m/>
    <m/>
  </r>
  <r>
    <d v="2020-07-08T00:00:00"/>
    <n v="6509"/>
    <n v="8418"/>
    <x v="1"/>
    <n v="1442"/>
    <n v="27512"/>
    <s v="adipose hole"/>
    <m/>
    <s v="F"/>
    <s v="F"/>
    <s v=""/>
    <s v=""/>
    <x v="4"/>
    <n v="15.5"/>
    <n v="5"/>
    <n v="5"/>
    <n v="1.8"/>
    <x v="2"/>
    <n v="95781"/>
    <n v="3"/>
    <s v="20NC95781"/>
    <s v="X"/>
    <d v="2020-07-31T00:00:00"/>
    <s v="GN"/>
    <m/>
    <s v="12"/>
    <m/>
    <m/>
    <n v="1"/>
    <m/>
    <m/>
    <x v="1"/>
    <s v="20NC957813"/>
    <x v="2"/>
    <s v="M3"/>
    <n v="3"/>
    <s v=""/>
    <n v="28"/>
    <s v="GW"/>
    <n v="78"/>
    <s v="L"/>
    <n v="83"/>
    <s v="Yes"/>
    <s v=""/>
    <s v="ch2020-0016"/>
    <n v="133"/>
    <s v="F"/>
    <n v="4.5519999999999978"/>
    <n v="0.98956396824613968"/>
    <s v=""/>
    <s v=""/>
    <s v="F"/>
    <s v=""/>
    <s v=""/>
    <s v="SEASKINNISH_CREEK"/>
    <n v="0.97591539999999999"/>
    <m/>
    <m/>
    <m/>
    <m/>
    <m/>
    <m/>
    <m/>
    <m/>
  </r>
  <r>
    <d v="2020-07-08T00:00:00"/>
    <n v="6509"/>
    <n v="8419"/>
    <x v="1"/>
    <n v="1444"/>
    <n v="27513"/>
    <s v="adipose hole"/>
    <m/>
    <s v="M"/>
    <s v="M"/>
    <s v=""/>
    <s v=""/>
    <x v="52"/>
    <m/>
    <m/>
    <m/>
    <m/>
    <x v="1"/>
    <n v="95781"/>
    <n v="4"/>
    <s v="20NC95781"/>
    <s v="X"/>
    <d v="2020-07-31T00:00:00"/>
    <m/>
    <m/>
    <m/>
    <m/>
    <m/>
    <n v="1"/>
    <m/>
    <m/>
    <x v="1"/>
    <s v="20NC957814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09"/>
    <n v="8419"/>
    <x v="1"/>
    <n v="1445"/>
    <n v="27514"/>
    <s v="adipose hole"/>
    <m/>
    <s v="F"/>
    <s v="M"/>
    <s v=""/>
    <s v=""/>
    <x v="76"/>
    <m/>
    <m/>
    <m/>
    <m/>
    <x v="1"/>
    <n v="95781"/>
    <n v="5"/>
    <s v="20NC95781"/>
    <s v="X"/>
    <d v="2020-07-31T00:00:00"/>
    <s v="OW"/>
    <m/>
    <s v="5-4"/>
    <m/>
    <m/>
    <n v="1"/>
    <m/>
    <m/>
    <x v="1"/>
    <s v="20NC957815"/>
    <x v="3"/>
    <n v="1.3"/>
    <n v="3"/>
    <n v="2015"/>
    <n v="28"/>
    <s v="GW"/>
    <n v="68.305699999999987"/>
    <s v="M"/>
    <n v="75"/>
    <s v="Large Only"/>
    <s v=""/>
    <s v="ch2020-0016"/>
    <n v="134"/>
    <s v=""/>
    <s v=""/>
    <s v=""/>
    <s v=""/>
    <s v=""/>
    <s v="M"/>
    <s v=""/>
    <s v=""/>
    <s v="DAMDOCHAX_CREEK"/>
    <n v="0.97637020000000008"/>
    <m/>
    <m/>
    <m/>
    <m/>
    <m/>
    <m/>
    <m/>
    <m/>
  </r>
  <r>
    <d v="2020-07-08T00:00:00"/>
    <n v="6510"/>
    <n v="8419"/>
    <x v="0"/>
    <n v="1508"/>
    <n v="27515"/>
    <s v="adipose hole"/>
    <m/>
    <s v="F"/>
    <s v="F"/>
    <s v=""/>
    <s v=""/>
    <x v="5"/>
    <n v="19.5"/>
    <n v="8"/>
    <n v="6"/>
    <n v="1.8"/>
    <x v="2"/>
    <n v="95781"/>
    <n v="6"/>
    <s v="20NC95781"/>
    <s v="X"/>
    <d v="2020-07-31T00:00:00"/>
    <m/>
    <m/>
    <m/>
    <m/>
    <m/>
    <n v="1"/>
    <m/>
    <m/>
    <x v="1"/>
    <s v="20NC957816"/>
    <x v="3"/>
    <n v="1.3"/>
    <n v="3"/>
    <n v="2015"/>
    <n v="28"/>
    <s v="GW"/>
    <n v="76"/>
    <s v="L"/>
    <n v="84"/>
    <s v="Yes"/>
    <s v=""/>
    <s v="ch2020-0016"/>
    <s v=""/>
    <s v="F"/>
    <n v="0.46199999999999797"/>
    <n v="0.61348852435705592"/>
    <s v=""/>
    <s v=""/>
    <s v="F"/>
    <s v=""/>
    <s v=""/>
    <s v=""/>
    <s v=""/>
    <m/>
    <m/>
    <m/>
    <m/>
    <m/>
    <m/>
    <m/>
    <m/>
  </r>
  <r>
    <d v="2020-07-08T00:00:00"/>
    <n v="6510"/>
    <n v="8419"/>
    <x v="0"/>
    <n v="1512"/>
    <n v="27516"/>
    <s v="adipose hole"/>
    <m/>
    <s v="M"/>
    <s v="M"/>
    <s v=""/>
    <s v=""/>
    <x v="40"/>
    <m/>
    <m/>
    <m/>
    <m/>
    <x v="1"/>
    <n v="95781"/>
    <n v="7"/>
    <s v="20NC95781"/>
    <s v="X"/>
    <d v="2020-07-31T00:00:00"/>
    <m/>
    <m/>
    <m/>
    <m/>
    <m/>
    <n v="1"/>
    <m/>
    <m/>
    <x v="1"/>
    <s v="20NC957817"/>
    <x v="1"/>
    <n v="1.2"/>
    <n v="2"/>
    <n v="2016"/>
    <n v="28"/>
    <s v="GW"/>
    <n v="59.050699999999999"/>
    <s v="M"/>
    <n v="65"/>
    <s v="Large Only"/>
    <s v=""/>
    <s v="ch2020-0016"/>
    <n v="135"/>
    <s v=""/>
    <s v=""/>
    <s v=""/>
    <s v=""/>
    <s v=""/>
    <s v="M"/>
    <s v=""/>
    <s v=""/>
    <s v="KITEEN_RIVER"/>
    <n v="0.48174610000000001"/>
    <m/>
    <m/>
    <m/>
    <m/>
    <m/>
    <m/>
    <m/>
    <m/>
  </r>
  <r>
    <d v="2020-07-08T00:00:00"/>
    <n v="6510"/>
    <n v="8419"/>
    <x v="0"/>
    <n v="1518"/>
    <n v="27517"/>
    <s v="adipose hole"/>
    <m/>
    <s v="F"/>
    <s v="F"/>
    <s v=""/>
    <s v=""/>
    <x v="24"/>
    <n v="18"/>
    <n v="6.8"/>
    <n v="6"/>
    <n v="1.9"/>
    <x v="2"/>
    <n v="95781"/>
    <n v="8"/>
    <s v="20NC95781"/>
    <s v="X"/>
    <d v="2020-07-31T00:00:00"/>
    <m/>
    <m/>
    <m/>
    <m/>
    <m/>
    <n v="1"/>
    <m/>
    <m/>
    <x v="1"/>
    <s v="20NC957818"/>
    <x v="3"/>
    <n v="1.3"/>
    <n v="3"/>
    <n v="2015"/>
    <n v="28"/>
    <s v="GW"/>
    <n v="81.2"/>
    <s v="L"/>
    <n v="88"/>
    <s v="Yes"/>
    <s v=""/>
    <s v="ch2020-0016"/>
    <s v=""/>
    <s v="F"/>
    <n v="3.6319999999999966"/>
    <n v="0.97421904174718921"/>
    <s v=""/>
    <s v=""/>
    <s v="F"/>
    <s v=""/>
    <s v=""/>
    <s v=""/>
    <s v=""/>
    <m/>
    <m/>
    <m/>
    <m/>
    <m/>
    <m/>
    <m/>
    <m/>
  </r>
  <r>
    <d v="2020-07-08T00:00:00"/>
    <n v="6510"/>
    <n v="8419"/>
    <x v="0"/>
    <n v="1532"/>
    <n v="27518"/>
    <s v="adipose hole"/>
    <m/>
    <s v="F"/>
    <s v="F"/>
    <s v=""/>
    <s v=""/>
    <x v="25"/>
    <n v="18"/>
    <n v="6.1"/>
    <n v="4.5"/>
    <n v="1.8"/>
    <x v="2"/>
    <n v="95781"/>
    <n v="9"/>
    <s v="20NC95781"/>
    <s v="X"/>
    <d v="2020-07-31T00:00:00"/>
    <m/>
    <m/>
    <m/>
    <m/>
    <m/>
    <n v="1"/>
    <m/>
    <m/>
    <x v="1"/>
    <s v="20NC957819"/>
    <x v="2"/>
    <s v="M3"/>
    <n v="3"/>
    <s v=""/>
    <n v="28"/>
    <s v="GW"/>
    <n v="75.900000000000006"/>
    <s v="L"/>
    <n v="82"/>
    <s v="Yes"/>
    <s v=""/>
    <s v="ch2020-0016"/>
    <s v=""/>
    <s v="F"/>
    <n v="3.0539999999999985"/>
    <n v="0.95495490412388118"/>
    <s v=""/>
    <s v=""/>
    <s v="F"/>
    <s v=""/>
    <s v=""/>
    <s v=""/>
    <s v=""/>
    <m/>
    <m/>
    <m/>
    <m/>
    <m/>
    <m/>
    <m/>
    <m/>
  </r>
  <r>
    <d v="2020-07-08T00:00:00"/>
    <n v="6510"/>
    <n v="8419"/>
    <x v="0"/>
    <n v="1536"/>
    <n v="27519"/>
    <s v="adipose hole"/>
    <m/>
    <s v="M"/>
    <s v="M"/>
    <s v=""/>
    <s v=""/>
    <x v="16"/>
    <m/>
    <m/>
    <m/>
    <m/>
    <x v="1"/>
    <n v="95781"/>
    <n v="10"/>
    <s v="20NC95781"/>
    <s v="X"/>
    <d v="2020-07-31T00:00:00"/>
    <s v="HW"/>
    <m/>
    <s v="4"/>
    <m/>
    <m/>
    <n v="1"/>
    <m/>
    <m/>
    <x v="1"/>
    <s v="20NC9578110"/>
    <x v="1"/>
    <n v="1.2"/>
    <n v="2"/>
    <n v="2016"/>
    <n v="28"/>
    <s v="GW"/>
    <n v="62.752699999999997"/>
    <s v="M"/>
    <n v="69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0"/>
    <n v="8419"/>
    <x v="0"/>
    <n v="1539"/>
    <n v="27520"/>
    <s v="adipose hole"/>
    <m/>
    <s v="M"/>
    <s v="M"/>
    <s v=""/>
    <s v=""/>
    <x v="93"/>
    <m/>
    <m/>
    <m/>
    <m/>
    <x v="1"/>
    <n v="95782"/>
    <n v="1"/>
    <s v="20NC95782"/>
    <s v="X"/>
    <d v="2020-07-31T00:00:00"/>
    <m/>
    <m/>
    <m/>
    <m/>
    <m/>
    <n v="1"/>
    <m/>
    <m/>
    <x v="1"/>
    <s v="20NC957821"/>
    <x v="1"/>
    <n v="1.2"/>
    <n v="2"/>
    <n v="2016"/>
    <n v="28"/>
    <s v="GW"/>
    <n v="50.258449999999996"/>
    <s v="M"/>
    <n v="55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1"/>
    <n v="8419"/>
    <x v="0"/>
    <n v="1705"/>
    <n v="27521"/>
    <s v="adipose hole"/>
    <m/>
    <s v="F"/>
    <s v="F"/>
    <s v=""/>
    <s v=""/>
    <x v="15"/>
    <n v="18.5"/>
    <n v="6"/>
    <n v="5.2"/>
    <n v="2.2000000000000002"/>
    <x v="2"/>
    <n v="95782"/>
    <n v="2"/>
    <s v="20NC95782"/>
    <s v="X"/>
    <d v="2020-07-31T00:00:00"/>
    <m/>
    <m/>
    <m/>
    <m/>
    <m/>
    <n v="1"/>
    <m/>
    <m/>
    <x v="1"/>
    <s v="20NC957822"/>
    <x v="2"/>
    <s v="M3"/>
    <n v="3"/>
    <s v=""/>
    <n v="28"/>
    <s v="GW"/>
    <n v="84"/>
    <s v="L"/>
    <n v="90"/>
    <s v="Yes"/>
    <s v=""/>
    <s v="ch2020-0016"/>
    <n v="136"/>
    <s v="F"/>
    <n v="5.8020000000000032"/>
    <n v="0.99698759630792722"/>
    <s v=""/>
    <s v=""/>
    <s v="F"/>
    <s v=""/>
    <s v=""/>
    <s v="KITEEN_RIVER"/>
    <n v="0.50467210000000007"/>
    <m/>
    <m/>
    <m/>
    <m/>
    <m/>
    <m/>
    <m/>
    <m/>
  </r>
  <r>
    <d v="2020-07-08T00:00:00"/>
    <n v="6511"/>
    <n v="8419"/>
    <x v="0"/>
    <n v="1722"/>
    <n v="27522"/>
    <s v="adipose hole"/>
    <m/>
    <s v="M"/>
    <s v="M"/>
    <s v=""/>
    <s v=""/>
    <x v="16"/>
    <m/>
    <m/>
    <m/>
    <m/>
    <x v="1"/>
    <n v="95782"/>
    <n v="3"/>
    <s v="20NC95782"/>
    <s v="X"/>
    <d v="2020-07-31T00:00:00"/>
    <m/>
    <m/>
    <m/>
    <m/>
    <m/>
    <n v="1"/>
    <m/>
    <m/>
    <x v="1"/>
    <s v="20NC957823"/>
    <x v="1"/>
    <n v="1.2"/>
    <n v="2"/>
    <n v="2016"/>
    <n v="28"/>
    <s v="GW"/>
    <n v="62.752699999999997"/>
    <s v="M"/>
    <n v="69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2"/>
    <n v="8419"/>
    <x v="1"/>
    <n v="1741"/>
    <n v="27523"/>
    <s v="adipose hole"/>
    <m/>
    <s v="F"/>
    <s v="M"/>
    <s v=""/>
    <s v=""/>
    <x v="40"/>
    <m/>
    <m/>
    <m/>
    <m/>
    <x v="1"/>
    <n v="95782"/>
    <n v="4"/>
    <s v="20NC95782"/>
    <s v="X"/>
    <d v="2020-07-31T00:00:00"/>
    <m/>
    <m/>
    <m/>
    <m/>
    <m/>
    <n v="1"/>
    <m/>
    <m/>
    <x v="1"/>
    <s v="20NC957824"/>
    <x v="7"/>
    <s v="M2"/>
    <n v="2"/>
    <s v=""/>
    <n v="28"/>
    <s v="GW"/>
    <n v="59.050699999999999"/>
    <s v="M"/>
    <n v="6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2"/>
    <n v="8419"/>
    <x v="1"/>
    <n v="1741"/>
    <n v="27524"/>
    <s v="adipose hole"/>
    <m/>
    <s v="F"/>
    <s v="M"/>
    <s v=""/>
    <s v=""/>
    <x v="43"/>
    <m/>
    <m/>
    <m/>
    <m/>
    <x v="1"/>
    <n v="95782"/>
    <n v="5"/>
    <s v="20NC95782"/>
    <s v="X"/>
    <d v="2020-07-31T00:00:00"/>
    <m/>
    <m/>
    <m/>
    <m/>
    <m/>
    <n v="1"/>
    <m/>
    <m/>
    <x v="1"/>
    <s v="20NC957825"/>
    <x v="1"/>
    <n v="1.2"/>
    <n v="2"/>
    <n v="2016"/>
    <n v="28"/>
    <s v="GW"/>
    <n v="58.1252"/>
    <s v="M"/>
    <n v="64"/>
    <s v="Large Only"/>
    <s v=""/>
    <s v="ch2020-0016"/>
    <n v="137"/>
    <s v=""/>
    <s v=""/>
    <s v=""/>
    <s v=""/>
    <s v=""/>
    <s v="M"/>
    <s v=""/>
    <s v=""/>
    <s v="KWINAGEESE_RIVER"/>
    <n v="0.6340829"/>
    <m/>
    <m/>
    <m/>
    <m/>
    <m/>
    <m/>
    <m/>
    <m/>
  </r>
  <r>
    <d v="2020-07-08T00:00:00"/>
    <n v="6512"/>
    <n v="8419"/>
    <x v="1"/>
    <n v="1743"/>
    <n v="27525"/>
    <s v="adipose hole"/>
    <m/>
    <s v="F"/>
    <s v="M"/>
    <s v=""/>
    <s v=""/>
    <x v="132"/>
    <m/>
    <m/>
    <m/>
    <m/>
    <x v="1"/>
    <n v="95782"/>
    <n v="6"/>
    <s v="20NC95782"/>
    <s v="X"/>
    <d v="2020-07-31T00:00:00"/>
    <m/>
    <m/>
    <m/>
    <m/>
    <m/>
    <n v="4"/>
    <m/>
    <s v="Difficult to tell if release code is 1 or 4 from scanned data shet."/>
    <x v="1"/>
    <s v="20NC957826"/>
    <x v="1"/>
    <n v="1.2"/>
    <n v="2"/>
    <n v="2016"/>
    <n v="28"/>
    <s v="GW"/>
    <n v="67.842949999999988"/>
    <s v="M"/>
    <n v="74.5"/>
    <s v="Large Only"/>
    <s v=""/>
    <s v="ch2020-0016"/>
    <n v="138"/>
    <s v=""/>
    <s v=""/>
    <s v=""/>
    <s v=""/>
    <s v=""/>
    <s v="M"/>
    <s v=""/>
    <s v=""/>
    <s v="KITEEN_RIVER"/>
    <n v="0.68468649999999998"/>
    <m/>
    <m/>
    <m/>
    <m/>
    <m/>
    <m/>
    <m/>
    <m/>
  </r>
  <r>
    <d v="2020-07-08T00:00:00"/>
    <n v="6512"/>
    <n v="8419"/>
    <x v="1"/>
    <n v="1745"/>
    <n v="27526"/>
    <s v="adipose hole"/>
    <m/>
    <s v="F"/>
    <s v="F"/>
    <s v=""/>
    <s v=""/>
    <x v="11"/>
    <n v="17.5"/>
    <n v="6.6"/>
    <n v="4"/>
    <n v="1.3"/>
    <x v="2"/>
    <n v="95782"/>
    <n v="7"/>
    <s v="20NC95782"/>
    <s v="X"/>
    <d v="2020-07-31T00:00:00"/>
    <m/>
    <m/>
    <m/>
    <m/>
    <m/>
    <n v="1"/>
    <m/>
    <m/>
    <x v="1"/>
    <s v="20NC957827"/>
    <x v="2"/>
    <s v="M3"/>
    <n v="3"/>
    <s v=""/>
    <n v="28"/>
    <s v="GW"/>
    <n v="72.400000000000006"/>
    <s v="L"/>
    <n v="79"/>
    <s v="Yes"/>
    <s v=""/>
    <s v="ch2020-0016"/>
    <n v="139"/>
    <s v="F"/>
    <n v="1.893999999999999"/>
    <n v="0.86921093565640173"/>
    <s v=""/>
    <s v=""/>
    <s v="F"/>
    <s v=""/>
    <s v=""/>
    <s v="KWINAGEESE_RIVER"/>
    <n v="0.99304490000000001"/>
    <m/>
    <m/>
    <m/>
    <m/>
    <m/>
    <m/>
    <m/>
    <m/>
  </r>
  <r>
    <d v="2020-07-08T00:00:00"/>
    <n v="6512"/>
    <n v="8419"/>
    <x v="1"/>
    <n v="1745"/>
    <n v="27527"/>
    <s v="adipose hole"/>
    <m/>
    <s v="F"/>
    <s v="M"/>
    <s v=""/>
    <s v=""/>
    <x v="76"/>
    <m/>
    <m/>
    <m/>
    <m/>
    <x v="1"/>
    <n v="95782"/>
    <n v="8"/>
    <s v="20NC95782"/>
    <s v="X"/>
    <d v="2020-07-31T00:00:00"/>
    <m/>
    <m/>
    <m/>
    <m/>
    <m/>
    <n v="1"/>
    <m/>
    <m/>
    <x v="1"/>
    <s v="20NC957828"/>
    <x v="3"/>
    <n v="1.3"/>
    <n v="3"/>
    <n v="2015"/>
    <n v="28"/>
    <s v="GW"/>
    <n v="68.305699999999987"/>
    <s v="M"/>
    <n v="75"/>
    <s v="Large Only"/>
    <s v=""/>
    <s v="ch2020-0016"/>
    <n v="140"/>
    <s v=""/>
    <s v=""/>
    <s v=""/>
    <s v=""/>
    <s v=""/>
    <s v="M"/>
    <s v=""/>
    <s v=""/>
    <s v="MEZIADIN_RIVER"/>
    <n v="0.73012589999999999"/>
    <m/>
    <m/>
    <m/>
    <m/>
    <m/>
    <m/>
    <m/>
    <m/>
  </r>
  <r>
    <d v="2020-07-08T00:00:00"/>
    <n v="6512"/>
    <n v="8419"/>
    <x v="1"/>
    <n v="1747"/>
    <n v="27528"/>
    <s v="adipose hole"/>
    <m/>
    <s v="M"/>
    <s v="M"/>
    <s v=""/>
    <s v=""/>
    <x v="5"/>
    <n v="17.2"/>
    <n v="5.9"/>
    <n v="4.9000000000000004"/>
    <n v="2"/>
    <x v="2"/>
    <n v="95782"/>
    <n v="9"/>
    <s v="20NC95782"/>
    <s v="X"/>
    <d v="2020-07-31T00:00:00"/>
    <m/>
    <m/>
    <m/>
    <m/>
    <m/>
    <n v="1"/>
    <m/>
    <m/>
    <x v="1"/>
    <s v="20NC957829"/>
    <x v="2"/>
    <s v="M3"/>
    <n v="3"/>
    <s v=""/>
    <n v="28"/>
    <s v="GW"/>
    <n v="78.099999999999994"/>
    <s v="L"/>
    <n v="84"/>
    <s v="Yes"/>
    <s v=""/>
    <s v="ch2020-0016"/>
    <s v=""/>
    <s v="F"/>
    <n v="3.7259999999999982"/>
    <n v="0.97647763095440765"/>
    <s v=""/>
    <s v=""/>
    <s v="F"/>
    <s v=""/>
    <s v=""/>
    <s v=""/>
    <s v=""/>
    <m/>
    <m/>
    <m/>
    <m/>
    <m/>
    <m/>
    <m/>
    <m/>
  </r>
  <r>
    <d v="2020-07-08T00:00:00"/>
    <n v="6512"/>
    <n v="8419"/>
    <x v="1"/>
    <n v="1748"/>
    <n v="27529"/>
    <s v="adipose hole"/>
    <m/>
    <s v="F"/>
    <s v="M"/>
    <s v=""/>
    <s v=""/>
    <x v="132"/>
    <m/>
    <m/>
    <m/>
    <m/>
    <x v="1"/>
    <n v="95782"/>
    <n v="10"/>
    <s v="20NC95782"/>
    <s v="X"/>
    <d v="2020-07-31T00:00:00"/>
    <m/>
    <m/>
    <m/>
    <m/>
    <m/>
    <n v="1"/>
    <m/>
    <m/>
    <x v="1"/>
    <s v="20NC9578210"/>
    <x v="1"/>
    <n v="1.2"/>
    <n v="2"/>
    <n v="2016"/>
    <n v="28"/>
    <s v="GW"/>
    <n v="67.842949999999988"/>
    <s v="M"/>
    <n v="74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2"/>
    <n v="8419"/>
    <x v="1"/>
    <n v="1752"/>
    <n v="27530"/>
    <s v="adipose hole"/>
    <m/>
    <s v="F"/>
    <s v="F"/>
    <s v=""/>
    <s v=""/>
    <x v="48"/>
    <n v="20.399999999999999"/>
    <n v="8"/>
    <n v="5.4"/>
    <n v="2.7"/>
    <x v="2"/>
    <n v="95784"/>
    <n v="1"/>
    <s v="20NC95784"/>
    <s v="X"/>
    <d v="2020-07-31T00:00:00"/>
    <m/>
    <m/>
    <m/>
    <m/>
    <m/>
    <n v="1"/>
    <m/>
    <m/>
    <x v="1"/>
    <s v="20NC957841"/>
    <x v="3"/>
    <n v="1.3"/>
    <n v="3"/>
    <n v="2015"/>
    <n v="28"/>
    <s v="GW"/>
    <n v="78.5"/>
    <s v="L"/>
    <n v="86.5"/>
    <s v="Yes"/>
    <s v=""/>
    <s v="ch2020-0016"/>
    <n v="141"/>
    <s v="F"/>
    <n v="1.1710000000000003"/>
    <n v="0.7633257228603133"/>
    <s v=""/>
    <s v=""/>
    <s v="F"/>
    <s v=""/>
    <s v=""/>
    <s v="KWINAGEESE_RIVER"/>
    <n v="0.7846595999999999"/>
    <m/>
    <m/>
    <m/>
    <m/>
    <m/>
    <m/>
    <m/>
    <m/>
  </r>
  <r>
    <d v="2020-07-08T00:00:00"/>
    <n v="6512"/>
    <n v="8419"/>
    <x v="1"/>
    <n v="1756"/>
    <n v="27531"/>
    <s v="adipose hole"/>
    <m/>
    <s v="M"/>
    <s v="M"/>
    <s v=""/>
    <s v=""/>
    <x v="52"/>
    <m/>
    <m/>
    <m/>
    <m/>
    <x v="1"/>
    <n v="95784"/>
    <n v="2"/>
    <s v="20NC95784"/>
    <s v="X"/>
    <d v="2020-07-31T00:00:00"/>
    <m/>
    <m/>
    <m/>
    <m/>
    <m/>
    <n v="1"/>
    <m/>
    <m/>
    <x v="1"/>
    <s v="20NC957842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2"/>
    <n v="8419"/>
    <x v="1"/>
    <n v="1757"/>
    <n v="27532"/>
    <s v="adipose hole"/>
    <m/>
    <s v="F"/>
    <s v="M"/>
    <s v=""/>
    <s v=""/>
    <x v="27"/>
    <m/>
    <m/>
    <m/>
    <m/>
    <x v="1"/>
    <n v="95784"/>
    <n v="3"/>
    <s v="20NC95784"/>
    <s v="X"/>
    <d v="2020-07-31T00:00:00"/>
    <m/>
    <m/>
    <m/>
    <m/>
    <m/>
    <n v="1"/>
    <m/>
    <m/>
    <x v="1"/>
    <s v="20NC957843"/>
    <x v="1"/>
    <n v="1.2"/>
    <n v="2"/>
    <n v="2016"/>
    <n v="28"/>
    <s v="GW"/>
    <n v="61.827199999999998"/>
    <s v="M"/>
    <n v="68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2"/>
    <n v="8419"/>
    <x v="1"/>
    <n v="1759"/>
    <n v="27533"/>
    <s v="adipose hole"/>
    <m/>
    <s v="F"/>
    <s v="M"/>
    <s v=""/>
    <s v=""/>
    <x v="63"/>
    <m/>
    <m/>
    <m/>
    <m/>
    <x v="1"/>
    <n v="95784"/>
    <n v="4"/>
    <s v="20NC95784"/>
    <s v="X"/>
    <d v="2020-07-31T00:00:00"/>
    <m/>
    <m/>
    <m/>
    <m/>
    <m/>
    <n v="1"/>
    <m/>
    <m/>
    <x v="1"/>
    <s v="20NC957844"/>
    <x v="1"/>
    <n v="1.2"/>
    <n v="2"/>
    <n v="2016"/>
    <n v="28"/>
    <s v="GW"/>
    <n v="59.976199999999999"/>
    <s v="M"/>
    <n v="66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2"/>
    <n v="8419"/>
    <x v="1"/>
    <n v="1800"/>
    <n v="27534"/>
    <s v="adipose hole"/>
    <m/>
    <s v="F"/>
    <s v="F"/>
    <s v=""/>
    <s v=""/>
    <x v="59"/>
    <n v="20.5"/>
    <n v="8.1999999999999993"/>
    <n v="6.6"/>
    <n v="2.2000000000000002"/>
    <x v="2"/>
    <n v="95784"/>
    <n v="5"/>
    <s v="20NC95784"/>
    <s v="X"/>
    <d v="2020-07-31T00:00:00"/>
    <m/>
    <m/>
    <m/>
    <m/>
    <m/>
    <n v="1"/>
    <m/>
    <m/>
    <x v="1"/>
    <s v="20NC957845"/>
    <x v="2"/>
    <s v="M3"/>
    <n v="3"/>
    <s v=""/>
    <n v="28"/>
    <s v="GW"/>
    <n v="77.8"/>
    <s v="L"/>
    <n v="86"/>
    <s v="Yes"/>
    <s v=""/>
    <s v="ch2020-0016"/>
    <n v="142"/>
    <s v="F"/>
    <n v="0.3139999999999985"/>
    <n v="0.57786131428071985"/>
    <s v=""/>
    <s v=""/>
    <s v="F"/>
    <s v=""/>
    <s v=""/>
    <s v="KITEEN_RIVER"/>
    <n v="0.72658680000000009"/>
    <m/>
    <m/>
    <m/>
    <m/>
    <m/>
    <m/>
    <m/>
    <m/>
  </r>
  <r>
    <d v="2020-07-08T00:00:00"/>
    <n v="6512"/>
    <n v="8419"/>
    <x v="1"/>
    <n v="1801"/>
    <n v="27535"/>
    <s v="adipose hole"/>
    <m/>
    <s v="M"/>
    <s v="M"/>
    <s v=""/>
    <s v=""/>
    <x v="5"/>
    <n v="17"/>
    <n v="6.1"/>
    <n v="5.2"/>
    <n v="1.7"/>
    <x v="2"/>
    <n v="95784"/>
    <n v="6"/>
    <s v="20NC95784"/>
    <s v="X"/>
    <d v="2020-07-31T00:00:00"/>
    <m/>
    <m/>
    <m/>
    <m/>
    <m/>
    <n v="1"/>
    <m/>
    <m/>
    <x v="1"/>
    <s v="20NC957846"/>
    <x v="3"/>
    <n v="1.3"/>
    <n v="3"/>
    <n v="2015"/>
    <n v="28"/>
    <s v="GW"/>
    <n v="77.900000000000006"/>
    <s v="L"/>
    <n v="84"/>
    <s v="Yes"/>
    <s v=""/>
    <s v="ch2020-0016"/>
    <s v=""/>
    <s v="F"/>
    <n v="3.5239999999999982"/>
    <n v="0.97136298186814329"/>
    <s v=""/>
    <s v=""/>
    <s v="F"/>
    <s v=""/>
    <s v=""/>
    <s v=""/>
    <s v=""/>
    <m/>
    <m/>
    <m/>
    <m/>
    <m/>
    <m/>
    <m/>
    <m/>
  </r>
  <r>
    <d v="2020-07-08T00:00:00"/>
    <n v="6512"/>
    <n v="8419"/>
    <x v="1"/>
    <n v="1803"/>
    <n v="27536"/>
    <s v="adipose hole"/>
    <m/>
    <s v="M"/>
    <s v="M"/>
    <s v=""/>
    <s v=""/>
    <x v="59"/>
    <n v="17.8"/>
    <n v="5.7"/>
    <n v="5.5"/>
    <n v="2.4"/>
    <x v="2"/>
    <n v="95784"/>
    <n v="7"/>
    <s v="20NC95784"/>
    <s v="X"/>
    <d v="2020-07-31T00:00:00"/>
    <m/>
    <m/>
    <m/>
    <m/>
    <m/>
    <n v="1"/>
    <m/>
    <m/>
    <x v="1"/>
    <s v="20NC957847"/>
    <x v="4"/>
    <s v="no age"/>
    <n v="0"/>
    <s v=""/>
    <n v="28"/>
    <s v="GW"/>
    <n v="80.3"/>
    <s v="L"/>
    <n v="86"/>
    <s v="Yes"/>
    <s v=""/>
    <s v="ch2020-0016"/>
    <n v="143"/>
    <s v="F"/>
    <n v="4.0899999999999981"/>
    <n v="0.98353635523634364"/>
    <s v=""/>
    <s v=""/>
    <s v="F"/>
    <s v=""/>
    <s v=""/>
    <s v="KWINAGEESE_RIVER"/>
    <n v="0.65524019999999994"/>
    <m/>
    <m/>
    <m/>
    <m/>
    <m/>
    <m/>
    <m/>
    <m/>
  </r>
  <r>
    <d v="2020-07-08T00:00:00"/>
    <n v="6512"/>
    <n v="8419"/>
    <x v="1"/>
    <n v="1807"/>
    <n v="27537"/>
    <s v="adipose hole"/>
    <m/>
    <s v="M"/>
    <s v="M"/>
    <s v=""/>
    <s v=""/>
    <x v="69"/>
    <n v="17.399999999999999"/>
    <n v="6.2"/>
    <n v="4.8"/>
    <n v="1.9"/>
    <x v="2"/>
    <n v="95784"/>
    <n v="8"/>
    <s v="20NC95784"/>
    <s v="X"/>
    <d v="2020-07-31T00:00:00"/>
    <s v="OW"/>
    <m/>
    <s v="11"/>
    <m/>
    <m/>
    <n v="1"/>
    <m/>
    <m/>
    <x v="1"/>
    <s v="20NC957848"/>
    <x v="3"/>
    <n v="1.3"/>
    <n v="3"/>
    <n v="2015"/>
    <n v="28"/>
    <s v="GW"/>
    <n v="78.3"/>
    <s v="L"/>
    <n v="84.5"/>
    <s v="Yes"/>
    <s v=""/>
    <s v="ch2020-0016"/>
    <s v=""/>
    <s v="F"/>
    <n v="3.7110000000000016"/>
    <n v="0.97613062131786987"/>
    <s v=""/>
    <s v=""/>
    <s v="F"/>
    <s v=""/>
    <s v=""/>
    <s v=""/>
    <s v=""/>
    <m/>
    <m/>
    <m/>
    <m/>
    <m/>
    <m/>
    <m/>
    <m/>
  </r>
  <r>
    <d v="2020-07-08T00:00:00"/>
    <n v="6512"/>
    <n v="8422"/>
    <x v="1"/>
    <n v="1808"/>
    <n v="27538"/>
    <s v="adipose hole"/>
    <m/>
    <s v="F"/>
    <s v="F"/>
    <s v=""/>
    <s v=""/>
    <x v="87"/>
    <n v="21"/>
    <n v="8.5"/>
    <n v="6.5"/>
    <n v="1.9"/>
    <x v="2"/>
    <n v="95784"/>
    <n v="9"/>
    <s v="20NC95784"/>
    <s v="X"/>
    <d v="2020-07-31T00:00:00"/>
    <m/>
    <m/>
    <m/>
    <m/>
    <m/>
    <n v="1"/>
    <m/>
    <m/>
    <x v="1"/>
    <s v="20NC957849"/>
    <x v="11"/>
    <n v="1.4"/>
    <n v="4"/>
    <n v="2014"/>
    <n v="28"/>
    <s v="GW"/>
    <n v="88"/>
    <s v="L"/>
    <n v="96.5"/>
    <s v="Yes"/>
    <s v=""/>
    <s v="ch2020-0016"/>
    <s v=""/>
    <s v="F"/>
    <n v="4.7709999999999972"/>
    <n v="0.99159926619193717"/>
    <s v=""/>
    <s v=""/>
    <s v="F"/>
    <s v=""/>
    <s v=""/>
    <s v=""/>
    <s v=""/>
    <m/>
    <m/>
    <m/>
    <m/>
    <m/>
    <m/>
    <m/>
    <m/>
  </r>
  <r>
    <d v="2020-07-08T00:00:00"/>
    <n v="6512"/>
    <n v="8422"/>
    <x v="1"/>
    <n v="1810"/>
    <n v="27539"/>
    <s v="adipose hole"/>
    <m/>
    <s v="M"/>
    <s v="M"/>
    <s v=""/>
    <s v=""/>
    <x v="63"/>
    <m/>
    <m/>
    <m/>
    <m/>
    <x v="1"/>
    <n v="95784"/>
    <n v="10"/>
    <s v="20NC95784"/>
    <s v="X"/>
    <d v="2020-07-31T00:00:00"/>
    <m/>
    <m/>
    <m/>
    <m/>
    <m/>
    <n v="1"/>
    <m/>
    <m/>
    <x v="1"/>
    <s v="20NC9578410"/>
    <x v="1"/>
    <n v="1.2"/>
    <n v="2"/>
    <n v="2016"/>
    <n v="28"/>
    <s v="GW"/>
    <n v="59.976199999999999"/>
    <s v="M"/>
    <n v="66"/>
    <s v="Large Only"/>
    <s v=""/>
    <s v="ch2020-0016"/>
    <n v="144"/>
    <s v=""/>
    <s v=""/>
    <s v=""/>
    <s v=""/>
    <s v=""/>
    <s v="M"/>
    <s v=""/>
    <s v=""/>
    <s v="KWINAGEESE_RIVER"/>
    <n v="0.63829089999999999"/>
    <m/>
    <m/>
    <m/>
    <m/>
    <m/>
    <m/>
    <m/>
    <m/>
  </r>
  <r>
    <d v="2020-07-08T00:00:00"/>
    <n v="6512"/>
    <n v="8422"/>
    <x v="1"/>
    <n v="1812"/>
    <n v="27540"/>
    <s v="adipose hole"/>
    <m/>
    <s v="F"/>
    <s v="F"/>
    <s v=""/>
    <s v=""/>
    <x v="73"/>
    <n v="19.100000000000001"/>
    <n v="7.1"/>
    <n v="6.4"/>
    <n v="2.7"/>
    <x v="2"/>
    <n v="95785"/>
    <n v="1"/>
    <s v="20NC95785"/>
    <s v="X"/>
    <d v="2020-07-31T00:00:00"/>
    <m/>
    <m/>
    <m/>
    <m/>
    <m/>
    <n v="1"/>
    <m/>
    <m/>
    <x v="1"/>
    <s v="20NC957851"/>
    <x v="3"/>
    <n v="1.3"/>
    <n v="3"/>
    <n v="2015"/>
    <n v="28"/>
    <s v="GW"/>
    <n v="83.9"/>
    <s v="L"/>
    <n v="91"/>
    <s v="Yes"/>
    <s v=""/>
    <s v="ch2020-0016"/>
    <n v="145"/>
    <s v="F"/>
    <n v="3.5780000000000038"/>
    <n v="0.97282746438599033"/>
    <s v=""/>
    <s v=""/>
    <s v="F"/>
    <s v=""/>
    <s v=""/>
    <s v="DAMDOCHAX_CREEK"/>
    <n v="0.95707560000000003"/>
    <m/>
    <m/>
    <m/>
    <m/>
    <m/>
    <m/>
    <m/>
    <m/>
  </r>
  <r>
    <d v="2020-07-08T00:00:00"/>
    <n v="6512"/>
    <n v="8422"/>
    <x v="1"/>
    <n v="1814"/>
    <n v="27541"/>
    <s v="adipose hole"/>
    <m/>
    <s v="F"/>
    <s v="F"/>
    <s v=""/>
    <s v=""/>
    <x v="73"/>
    <n v="17.8"/>
    <n v="6.3"/>
    <n v="6"/>
    <n v="2"/>
    <x v="2"/>
    <n v="95785"/>
    <n v="2"/>
    <s v="20NC95785"/>
    <s v="X"/>
    <d v="2020-07-31T00:00:00"/>
    <m/>
    <m/>
    <m/>
    <m/>
    <m/>
    <n v="1"/>
    <m/>
    <m/>
    <x v="1"/>
    <s v="20NC957852"/>
    <x v="2"/>
    <s v="M3"/>
    <n v="3"/>
    <s v=""/>
    <n v="28"/>
    <s v="GW"/>
    <n v="84.7"/>
    <s v="L"/>
    <n v="91"/>
    <s v="Yes"/>
    <s v=""/>
    <s v="ch2020-0016"/>
    <s v=""/>
    <s v="F"/>
    <n v="5.4760000000000035"/>
    <n v="0.9958314094725742"/>
    <s v=""/>
    <s v=""/>
    <s v="F"/>
    <s v=""/>
    <s v=""/>
    <s v=""/>
    <s v=""/>
    <m/>
    <m/>
    <m/>
    <m/>
    <m/>
    <m/>
    <m/>
    <m/>
  </r>
  <r>
    <d v="2020-07-08T00:00:00"/>
    <n v="6512"/>
    <n v="8422"/>
    <x v="1"/>
    <n v="1814"/>
    <n v="27542"/>
    <s v="adipose hole"/>
    <m/>
    <s v="M"/>
    <s v="M"/>
    <s v=""/>
    <s v=""/>
    <x v="108"/>
    <m/>
    <m/>
    <m/>
    <m/>
    <x v="1"/>
    <n v="95785"/>
    <n v="3"/>
    <s v="20NC95785"/>
    <s v="X"/>
    <d v="2020-07-31T00:00:00"/>
    <m/>
    <m/>
    <m/>
    <m/>
    <m/>
    <n v="1"/>
    <s v="4 scales only"/>
    <m/>
    <x v="1"/>
    <s v="20NC957853"/>
    <x v="1"/>
    <n v="1.2"/>
    <n v="2"/>
    <n v="2016"/>
    <n v="28"/>
    <s v="GW"/>
    <n v="53.497700000000002"/>
    <s v="M"/>
    <n v="59"/>
    <s v="Large Only"/>
    <s v=""/>
    <s v="ch2020-0016"/>
    <n v="146"/>
    <s v=""/>
    <s v=""/>
    <s v=""/>
    <s v=""/>
    <s v=""/>
    <s v="M"/>
    <s v=""/>
    <s v=""/>
    <s v="KITEEN_RIVER"/>
    <n v="0.98534599999999994"/>
    <m/>
    <m/>
    <m/>
    <m/>
    <m/>
    <m/>
    <m/>
    <m/>
  </r>
  <r>
    <d v="2020-07-08T00:00:00"/>
    <n v="6512"/>
    <n v="8422"/>
    <x v="1"/>
    <n v="1817"/>
    <n v="27543"/>
    <s v="adipose hole"/>
    <m/>
    <s v="M"/>
    <s v="M"/>
    <s v=""/>
    <s v=""/>
    <x v="27"/>
    <m/>
    <m/>
    <m/>
    <m/>
    <x v="1"/>
    <n v="95785"/>
    <n v="4"/>
    <s v="20NC95785"/>
    <s v="X"/>
    <d v="2020-07-31T00:00:00"/>
    <m/>
    <m/>
    <m/>
    <m/>
    <m/>
    <n v="1"/>
    <m/>
    <m/>
    <x v="1"/>
    <s v="20NC957854"/>
    <x v="1"/>
    <n v="1.2"/>
    <n v="2"/>
    <n v="2016"/>
    <n v="28"/>
    <s v="GW"/>
    <n v="61.827199999999998"/>
    <s v="M"/>
    <n v="68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8T00:00:00"/>
    <n v="6512"/>
    <n v="8422"/>
    <x v="1"/>
    <n v="1817"/>
    <n v="27544"/>
    <s v="adipose hole"/>
    <m/>
    <s v="M"/>
    <s v="M"/>
    <s v=""/>
    <s v=""/>
    <x v="18"/>
    <m/>
    <m/>
    <m/>
    <m/>
    <x v="1"/>
    <n v="95785"/>
    <n v="5"/>
    <s v="20NC95785"/>
    <s v="X"/>
    <d v="2020-07-31T00:00:00"/>
    <m/>
    <m/>
    <m/>
    <m/>
    <m/>
    <n v="1"/>
    <m/>
    <m/>
    <x v="1"/>
    <s v="20NC957855"/>
    <x v="1"/>
    <n v="1.2"/>
    <n v="2"/>
    <n v="2016"/>
    <n v="28"/>
    <s v="GW"/>
    <n v="64.603699999999989"/>
    <s v="M"/>
    <n v="71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854"/>
    <n v="27545"/>
    <s v="adipose hole"/>
    <m/>
    <s v="F"/>
    <s v="M"/>
    <s v=""/>
    <s v=""/>
    <x v="46"/>
    <m/>
    <m/>
    <m/>
    <m/>
    <x v="1"/>
    <n v="95785"/>
    <n v="6"/>
    <s v="20NC95785"/>
    <s v="X"/>
    <d v="2020-07-31T00:00:00"/>
    <m/>
    <m/>
    <m/>
    <m/>
    <m/>
    <n v="1"/>
    <m/>
    <m/>
    <x v="1"/>
    <s v="20NC957856"/>
    <x v="3"/>
    <n v="1.3"/>
    <n v="3"/>
    <n v="2015"/>
    <n v="28"/>
    <s v="GW"/>
    <n v="65.529199999999989"/>
    <s v="M"/>
    <n v="72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855"/>
    <n v="27546"/>
    <s v="adipose hole"/>
    <m/>
    <s v="F"/>
    <s v="F"/>
    <s v=""/>
    <s v=""/>
    <x v="36"/>
    <n v="19.5"/>
    <n v="7.7"/>
    <n v="6"/>
    <n v="2"/>
    <x v="2"/>
    <n v="95785"/>
    <n v="7"/>
    <s v="20NC95785"/>
    <s v="X"/>
    <d v="2020-07-31T00:00:00"/>
    <m/>
    <m/>
    <m/>
    <m/>
    <m/>
    <n v="1"/>
    <m/>
    <m/>
    <x v="1"/>
    <s v="20NC957857"/>
    <x v="2"/>
    <s v="M3"/>
    <n v="3"/>
    <s v=""/>
    <n v="28"/>
    <s v="GW"/>
    <n v="73.3"/>
    <s v="L"/>
    <n v="81"/>
    <s v="Yes"/>
    <s v=""/>
    <s v="ch2020-0016"/>
    <n v="147"/>
    <s v="M"/>
    <n v="-0.61600000000000077"/>
    <n v="0.35069173472886556"/>
    <s v=""/>
    <s v=""/>
    <s v="M"/>
    <s v=""/>
    <s v=""/>
    <s v="DAMDOCHAX_CREEK"/>
    <n v="0.99259420000000009"/>
    <m/>
    <m/>
    <m/>
    <m/>
    <m/>
    <m/>
    <m/>
    <m/>
  </r>
  <r>
    <d v="2020-07-09T00:00:00"/>
    <n v="6513"/>
    <n v="8423"/>
    <x v="1"/>
    <n v="857"/>
    <n v="27547"/>
    <s v="adipose hole"/>
    <m/>
    <s v="F"/>
    <s v="F"/>
    <s v=""/>
    <s v=""/>
    <x v="54"/>
    <n v="19.7"/>
    <n v="7.5"/>
    <n v="6"/>
    <n v="2.2000000000000002"/>
    <x v="2"/>
    <n v="95785"/>
    <n v="8"/>
    <s v="20NC95785"/>
    <s v="X"/>
    <d v="2020-07-31T00:00:00"/>
    <m/>
    <m/>
    <m/>
    <m/>
    <m/>
    <n v="1"/>
    <m/>
    <m/>
    <x v="1"/>
    <s v="20NC957858"/>
    <x v="2"/>
    <s v="M3"/>
    <n v="3"/>
    <s v=""/>
    <n v="28"/>
    <s v="GW"/>
    <n v="79.5"/>
    <s v="L"/>
    <n v="87"/>
    <s v="Yes"/>
    <s v=""/>
    <s v="ch2020-0016"/>
    <s v=""/>
    <s v="F"/>
    <n v="2.0479999999999974"/>
    <n v="0.88574537380452822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859"/>
    <n v="27548"/>
    <s v="adipose hole"/>
    <m/>
    <s v="M"/>
    <s v="M"/>
    <s v=""/>
    <s v=""/>
    <x v="28"/>
    <m/>
    <m/>
    <m/>
    <m/>
    <x v="1"/>
    <n v="95785"/>
    <n v="9"/>
    <s v="20NC95785"/>
    <s v="X"/>
    <d v="2020-07-31T00:00:00"/>
    <m/>
    <m/>
    <m/>
    <m/>
    <m/>
    <n v="1"/>
    <m/>
    <m/>
    <x v="1"/>
    <s v="20NC957859"/>
    <x v="1"/>
    <n v="1.2"/>
    <n v="2"/>
    <n v="2016"/>
    <n v="28"/>
    <s v="GW"/>
    <n v="62.289949999999997"/>
    <s v="M"/>
    <n v="68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01"/>
    <n v="27549"/>
    <s v="adipose hole"/>
    <m/>
    <s v="F"/>
    <s v="F"/>
    <s v=""/>
    <s v=""/>
    <x v="133"/>
    <n v="25.5"/>
    <n v="10.5"/>
    <n v="9"/>
    <n v="3.2"/>
    <x v="2"/>
    <n v="95785"/>
    <n v="10"/>
    <s v="20NC95785"/>
    <s v="X"/>
    <d v="2020-07-31T00:00:00"/>
    <m/>
    <m/>
    <m/>
    <m/>
    <m/>
    <n v="1"/>
    <m/>
    <m/>
    <x v="1"/>
    <s v="20NC9578510"/>
    <x v="3"/>
    <n v="1.3"/>
    <n v="3"/>
    <n v="2015"/>
    <n v="28"/>
    <s v="GW"/>
    <n v="93.5"/>
    <s v="L"/>
    <n v="104"/>
    <s v="Yes"/>
    <s v=""/>
    <s v="ch2020-0016"/>
    <s v=""/>
    <s v="F"/>
    <n v="2.6179999999999999"/>
    <n v="0.93201108302234636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903"/>
    <m/>
    <s v="caudal hole"/>
    <m/>
    <s v="M"/>
    <s v="M"/>
    <s v=""/>
    <s v=""/>
    <x v="35"/>
    <m/>
    <m/>
    <m/>
    <m/>
    <x v="3"/>
    <n v="95787"/>
    <n v="1"/>
    <s v="20NC95787"/>
    <s v="X"/>
    <d v="2020-07-31T00:00:00"/>
    <m/>
    <m/>
    <m/>
    <m/>
    <m/>
    <n v="1"/>
    <s v="Jack"/>
    <m/>
    <x v="2"/>
    <s v="20NC957871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05"/>
    <n v="27550"/>
    <s v="adipose hole"/>
    <m/>
    <s v="M"/>
    <s v="M"/>
    <s v=""/>
    <s v=""/>
    <x v="134"/>
    <m/>
    <m/>
    <m/>
    <m/>
    <x v="1"/>
    <n v="95787"/>
    <n v="2"/>
    <s v="20NC95787"/>
    <s v="X"/>
    <d v="2020-07-31T00:00:00"/>
    <m/>
    <m/>
    <m/>
    <m/>
    <m/>
    <n v="1"/>
    <m/>
    <m/>
    <x v="1"/>
    <s v="20NC957872"/>
    <x v="1"/>
    <n v="1.2"/>
    <n v="2"/>
    <n v="2016"/>
    <n v="28"/>
    <s v="GW"/>
    <n v="55.811450000000001"/>
    <s v="M"/>
    <n v="61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05"/>
    <n v="27551"/>
    <s v="adipose hole"/>
    <m/>
    <s v="M"/>
    <s v="M"/>
    <s v=""/>
    <s v=""/>
    <x v="103"/>
    <m/>
    <m/>
    <m/>
    <m/>
    <x v="1"/>
    <n v="95787"/>
    <n v="3"/>
    <s v="20NC95787"/>
    <s v="X"/>
    <d v="2020-07-31T00:00:00"/>
    <m/>
    <m/>
    <m/>
    <m/>
    <m/>
    <n v="1"/>
    <m/>
    <m/>
    <x v="1"/>
    <s v="20NC957873"/>
    <x v="1"/>
    <n v="1.2"/>
    <n v="2"/>
    <n v="2016"/>
    <n v="28"/>
    <s v="GW"/>
    <n v="48.407449999999997"/>
    <s v="M"/>
    <n v="53.5"/>
    <s v="Large Only"/>
    <s v=""/>
    <s v="ch2020-0016"/>
    <n v="148"/>
    <s v=""/>
    <s v=""/>
    <s v=""/>
    <s v=""/>
    <s v=""/>
    <s v="M"/>
    <s v=""/>
    <s v=""/>
    <s v="MEZIADIN_RIVER"/>
    <n v="0.4747345"/>
    <m/>
    <m/>
    <m/>
    <m/>
    <m/>
    <m/>
    <m/>
    <m/>
  </r>
  <r>
    <d v="2020-07-09T00:00:00"/>
    <n v="6513"/>
    <n v="8423"/>
    <x v="1"/>
    <n v="907"/>
    <n v="27552"/>
    <s v="no mark applied"/>
    <m/>
    <s v="F"/>
    <s v="F"/>
    <s v=""/>
    <s v=""/>
    <x v="36"/>
    <n v="16.8"/>
    <n v="5.5"/>
    <n v="4.5"/>
    <n v="1.3"/>
    <x v="2"/>
    <n v="95787"/>
    <n v="4"/>
    <s v="20NC95787"/>
    <s v="X"/>
    <d v="2020-07-31T00:00:00"/>
    <m/>
    <m/>
    <m/>
    <m/>
    <m/>
    <n v="1"/>
    <s v="No clip"/>
    <m/>
    <x v="1"/>
    <s v="20NC957874"/>
    <x v="3"/>
    <n v="1.3"/>
    <n v="3"/>
    <n v="2015"/>
    <n v="28"/>
    <s v="GW"/>
    <n v="75.5"/>
    <s v="L"/>
    <n v="81"/>
    <s v="Yes"/>
    <s v=""/>
    <s v="ch2020-0016"/>
    <s v=""/>
    <s v="F"/>
    <n v="3.8219999999999992"/>
    <n v="0.97858466386412168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908"/>
    <n v="27553"/>
    <s v="adipose hole"/>
    <m/>
    <s v="M"/>
    <s v="M"/>
    <s v=""/>
    <s v=""/>
    <x v="22"/>
    <m/>
    <m/>
    <m/>
    <m/>
    <x v="1"/>
    <n v="95787"/>
    <n v="5"/>
    <s v="20NC95787"/>
    <s v="X"/>
    <d v="2020-07-31T00:00:00"/>
    <m/>
    <m/>
    <m/>
    <m/>
    <m/>
    <n v="1"/>
    <m/>
    <m/>
    <x v="1"/>
    <s v="20NC957875"/>
    <x v="1"/>
    <n v="1.2"/>
    <n v="2"/>
    <n v="2016"/>
    <n v="28"/>
    <s v="GW"/>
    <n v="64.140949999999989"/>
    <s v="M"/>
    <n v="70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10"/>
    <n v="27554"/>
    <s v="adipose hole"/>
    <m/>
    <s v="M"/>
    <s v="M"/>
    <s v=""/>
    <s v=""/>
    <x v="10"/>
    <m/>
    <m/>
    <m/>
    <m/>
    <x v="1"/>
    <n v="95787"/>
    <n v="6"/>
    <s v="20NC95787"/>
    <s v="X"/>
    <d v="2020-07-31T00:00:00"/>
    <m/>
    <m/>
    <m/>
    <m/>
    <m/>
    <n v="1"/>
    <m/>
    <m/>
    <x v="1"/>
    <s v="20NC957876"/>
    <x v="1"/>
    <n v="1.2"/>
    <n v="2"/>
    <n v="2016"/>
    <n v="28"/>
    <s v="GW"/>
    <n v="66.454699999999988"/>
    <s v="M"/>
    <n v="73"/>
    <s v="Large Only"/>
    <s v=""/>
    <s v="ch2020-0016"/>
    <n v="149"/>
    <s v=""/>
    <s v=""/>
    <s v=""/>
    <s v=""/>
    <s v=""/>
    <s v="M"/>
    <s v=""/>
    <s v=""/>
    <s v="KITEEN_RIVER"/>
    <n v="0.70938469999999998"/>
    <m/>
    <m/>
    <m/>
    <m/>
    <m/>
    <m/>
    <m/>
    <m/>
  </r>
  <r>
    <d v="2020-07-09T00:00:00"/>
    <n v="6513"/>
    <n v="8423"/>
    <x v="1"/>
    <n v="910"/>
    <n v="27555"/>
    <s v="adipose hole"/>
    <m/>
    <s v="F"/>
    <s v="F"/>
    <s v=""/>
    <s v=""/>
    <x v="26"/>
    <n v="19.5"/>
    <n v="6.8"/>
    <n v="6.5"/>
    <n v="1.8"/>
    <x v="2"/>
    <n v="95787"/>
    <n v="7"/>
    <s v="20NC95787"/>
    <s v="X"/>
    <d v="2020-07-31T00:00:00"/>
    <m/>
    <m/>
    <m/>
    <m/>
    <m/>
    <n v="1"/>
    <m/>
    <m/>
    <x v="1"/>
    <s v="20NC957877"/>
    <x v="2"/>
    <s v="M3"/>
    <n v="3"/>
    <s v=""/>
    <n v="28"/>
    <s v="GW"/>
    <n v="82.2"/>
    <s v="L"/>
    <n v="89"/>
    <s v="Yes"/>
    <s v=""/>
    <s v="ch2020-0016"/>
    <n v="150"/>
    <s v="F"/>
    <n v="3.8079999999999963"/>
    <n v="0.97828929559311162"/>
    <s v=""/>
    <s v=""/>
    <s v="F"/>
    <s v=""/>
    <s v=""/>
    <s v="SEASKINNISH_CREEK"/>
    <n v="0.99894890000000003"/>
    <m/>
    <m/>
    <m/>
    <m/>
    <m/>
    <m/>
    <m/>
    <m/>
  </r>
  <r>
    <d v="2020-07-09T00:00:00"/>
    <n v="6513"/>
    <n v="8423"/>
    <x v="1"/>
    <n v="912"/>
    <m/>
    <s v="caudal hole"/>
    <m/>
    <s v="M"/>
    <s v="M"/>
    <s v=""/>
    <s v=""/>
    <x v="127"/>
    <m/>
    <m/>
    <m/>
    <m/>
    <x v="3"/>
    <n v="95787"/>
    <n v="8"/>
    <s v="20NC95787"/>
    <s v="X"/>
    <d v="2020-07-31T00:00:00"/>
    <s v="SCL-H"/>
    <m/>
    <m/>
    <m/>
    <m/>
    <n v="1"/>
    <s v="Jack"/>
    <m/>
    <x v="2"/>
    <s v="20NC957878"/>
    <x v="9"/>
    <s v="M1"/>
    <n v="1"/>
    <s v="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12"/>
    <m/>
    <s v="caudal hole"/>
    <m/>
    <s v="M"/>
    <s v="M"/>
    <s v=""/>
    <s v=""/>
    <x v="65"/>
    <m/>
    <m/>
    <m/>
    <m/>
    <x v="3"/>
    <n v="95787"/>
    <n v="9"/>
    <s v="20NC95787"/>
    <s v="X"/>
    <d v="2020-07-31T00:00:00"/>
    <m/>
    <m/>
    <m/>
    <m/>
    <m/>
    <n v="1"/>
    <s v="Jack"/>
    <m/>
    <x v="2"/>
    <s v="20NC957879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14"/>
    <m/>
    <s v="caudal hole"/>
    <m/>
    <s v="M"/>
    <s v="M"/>
    <s v=""/>
    <s v=""/>
    <x v="127"/>
    <m/>
    <m/>
    <m/>
    <m/>
    <x v="3"/>
    <n v="95787"/>
    <n v="10"/>
    <s v="20NC95787"/>
    <s v="X"/>
    <d v="2020-07-31T00:00:00"/>
    <m/>
    <m/>
    <m/>
    <m/>
    <m/>
    <n v="1"/>
    <s v="Jack"/>
    <m/>
    <x v="2"/>
    <s v="20NC9578710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15"/>
    <n v="27556"/>
    <s v="adipose hole"/>
    <m/>
    <s v="M"/>
    <s v="M"/>
    <s v=""/>
    <s v=""/>
    <x v="54"/>
    <n v="18"/>
    <n v="6.8"/>
    <n v="6"/>
    <n v="1.9"/>
    <x v="2"/>
    <n v="95788"/>
    <n v="1"/>
    <s v="20NC95788"/>
    <s v="X"/>
    <d v="2020-07-31T00:00:00"/>
    <m/>
    <m/>
    <m/>
    <m/>
    <m/>
    <n v="1"/>
    <m/>
    <m/>
    <x v="1"/>
    <s v="20NC957881"/>
    <x v="2"/>
    <s v="M3"/>
    <n v="3"/>
    <s v=""/>
    <n v="28"/>
    <s v="GW"/>
    <n v="80.2"/>
    <s v="L"/>
    <n v="87"/>
    <s v="Yes"/>
    <s v=""/>
    <s v="ch2020-0016"/>
    <s v=""/>
    <s v="F"/>
    <n v="3.2019999999999968"/>
    <n v="0.96090947141194227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918"/>
    <n v="27557"/>
    <s v="adipose hole"/>
    <m/>
    <s v="F"/>
    <s v="F"/>
    <s v=""/>
    <s v=""/>
    <x v="25"/>
    <n v="17.8"/>
    <n v="6.2"/>
    <n v="5"/>
    <n v="1.5"/>
    <x v="2"/>
    <n v="95788"/>
    <n v="2"/>
    <s v="20NC95788"/>
    <s v="X"/>
    <d v="2020-07-31T00:00:00"/>
    <m/>
    <m/>
    <m/>
    <m/>
    <m/>
    <n v="1"/>
    <m/>
    <m/>
    <x v="1"/>
    <s v="20NC957882"/>
    <x v="2"/>
    <s v="M3"/>
    <n v="3"/>
    <s v=""/>
    <n v="28"/>
    <s v="GW"/>
    <n v="75.8"/>
    <s v="L"/>
    <n v="82"/>
    <s v="Yes"/>
    <s v=""/>
    <s v="ch2020-0016"/>
    <s v=""/>
    <s v="F"/>
    <n v="2.8439999999999976"/>
    <n v="0.94500770518760879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920"/>
    <n v="27558"/>
    <s v="adipose hole"/>
    <m/>
    <s v="F"/>
    <s v="F"/>
    <s v=""/>
    <s v=""/>
    <x v="113"/>
    <n v="18"/>
    <n v="6.5"/>
    <n v="5"/>
    <n v="1.9"/>
    <x v="2"/>
    <n v="95788"/>
    <n v="3"/>
    <s v="20NC95788"/>
    <s v="X"/>
    <d v="2020-07-31T00:00:00"/>
    <m/>
    <m/>
    <m/>
    <m/>
    <m/>
    <n v="1"/>
    <m/>
    <m/>
    <x v="1"/>
    <s v="20NC957883"/>
    <x v="3"/>
    <n v="1.3"/>
    <n v="3"/>
    <n v="2015"/>
    <n v="28"/>
    <s v="GW"/>
    <n v="73.5"/>
    <s v="L"/>
    <n v="80"/>
    <s v="Yes"/>
    <s v=""/>
    <s v="ch2020-0016"/>
    <s v=""/>
    <s v="F"/>
    <n v="1.2559999999999989"/>
    <n v="0.77833676159189613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921"/>
    <m/>
    <s v="caudal hole"/>
    <m/>
    <s v="M"/>
    <s v="M"/>
    <s v=""/>
    <s v=""/>
    <x v="116"/>
    <m/>
    <m/>
    <m/>
    <m/>
    <x v="3"/>
    <n v="95788"/>
    <n v="4"/>
    <s v="20NC95788"/>
    <s v="X"/>
    <d v="2020-07-31T00:00:00"/>
    <m/>
    <m/>
    <m/>
    <m/>
    <m/>
    <n v="1"/>
    <s v="Jack"/>
    <m/>
    <x v="2"/>
    <s v="20NC957884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21"/>
    <n v="27559"/>
    <s v="adipose hole"/>
    <m/>
    <s v="F"/>
    <s v="F"/>
    <s v=""/>
    <s v=""/>
    <x v="71"/>
    <n v="15.5"/>
    <n v="5.5"/>
    <n v="5"/>
    <n v="1.5"/>
    <x v="2"/>
    <n v="95788"/>
    <n v="5"/>
    <s v="20NC95788"/>
    <s v="X"/>
    <d v="2020-07-31T00:00:00"/>
    <m/>
    <m/>
    <m/>
    <m/>
    <m/>
    <n v="1"/>
    <m/>
    <m/>
    <x v="1"/>
    <s v="20NC957885"/>
    <x v="3"/>
    <n v="1.3"/>
    <n v="3"/>
    <n v="2015"/>
    <n v="28"/>
    <s v="GW"/>
    <n v="78"/>
    <s v="L"/>
    <n v="83.5"/>
    <s v="Yes"/>
    <s v=""/>
    <s v="ch2020-0016"/>
    <n v="151"/>
    <s v="F"/>
    <n v="4.3850000000000025"/>
    <n v="0.98769052349434938"/>
    <s v=""/>
    <s v=""/>
    <s v="F"/>
    <s v=""/>
    <s v=""/>
    <s v="DAMDOCHAX_CREEK"/>
    <n v="0.69789370000000006"/>
    <m/>
    <m/>
    <m/>
    <m/>
    <m/>
    <m/>
    <m/>
    <m/>
  </r>
  <r>
    <d v="2020-07-09T00:00:00"/>
    <n v="6513"/>
    <n v="8423"/>
    <x v="1"/>
    <n v="923"/>
    <n v="27560"/>
    <s v="adipose hole"/>
    <m/>
    <s v="M"/>
    <s v="M"/>
    <s v=""/>
    <s v=""/>
    <x v="40"/>
    <m/>
    <m/>
    <m/>
    <m/>
    <x v="1"/>
    <n v="95788"/>
    <n v="6"/>
    <s v="20NC95788"/>
    <s v="X"/>
    <d v="2020-07-31T00:00:00"/>
    <m/>
    <m/>
    <m/>
    <m/>
    <m/>
    <n v="1"/>
    <m/>
    <m/>
    <x v="1"/>
    <s v="20NC957886"/>
    <x v="1"/>
    <n v="1.2"/>
    <n v="2"/>
    <n v="2016"/>
    <n v="28"/>
    <s v="GW"/>
    <n v="59.050699999999999"/>
    <s v="M"/>
    <n v="65"/>
    <s v="Large Only"/>
    <s v=""/>
    <s v="ch2020-0016"/>
    <n v="152"/>
    <s v=""/>
    <s v=""/>
    <s v=""/>
    <s v=""/>
    <s v=""/>
    <s v="M"/>
    <s v=""/>
    <s v=""/>
    <s v="SEASKINNISH_CREEK"/>
    <n v="0.61965159999999997"/>
    <m/>
    <m/>
    <m/>
    <m/>
    <m/>
    <m/>
    <m/>
    <m/>
  </r>
  <r>
    <d v="2020-07-09T00:00:00"/>
    <n v="6513"/>
    <n v="8423"/>
    <x v="1"/>
    <n v="924"/>
    <n v="27561"/>
    <s v="adipose hole"/>
    <m/>
    <s v="F"/>
    <s v="F"/>
    <s v=""/>
    <s v=""/>
    <x v="71"/>
    <n v="19"/>
    <n v="7"/>
    <n v="5"/>
    <n v="1.7"/>
    <x v="2"/>
    <n v="95788"/>
    <n v="7"/>
    <s v="20NC95788"/>
    <s v="X"/>
    <d v="2020-07-31T00:00:00"/>
    <m/>
    <m/>
    <m/>
    <m/>
    <m/>
    <n v="1"/>
    <m/>
    <m/>
    <x v="1"/>
    <s v="20NC957887"/>
    <x v="2"/>
    <s v="M3"/>
    <n v="3"/>
    <s v=""/>
    <n v="28"/>
    <s v="GW"/>
    <n v="76.5"/>
    <s v="L"/>
    <n v="83.5"/>
    <s v="Yes"/>
    <s v=""/>
    <s v="ch2020-0016"/>
    <s v=""/>
    <s v="F"/>
    <n v="2.293000000000001"/>
    <n v="0.908295640346374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925"/>
    <n v="27562"/>
    <s v="adipose hole"/>
    <m/>
    <s v="M"/>
    <s v="M"/>
    <s v=""/>
    <s v=""/>
    <x v="19"/>
    <m/>
    <m/>
    <m/>
    <m/>
    <x v="1"/>
    <n v="95788"/>
    <n v="8"/>
    <s v="20NC95788"/>
    <s v="X"/>
    <d v="2020-07-31T00:00:00"/>
    <m/>
    <m/>
    <m/>
    <m/>
    <m/>
    <n v="1"/>
    <m/>
    <m/>
    <x v="1"/>
    <s v="20NC957888"/>
    <x v="1"/>
    <n v="1.2"/>
    <n v="2"/>
    <n v="2016"/>
    <n v="28"/>
    <s v="GW"/>
    <n v="56.2742"/>
    <s v="M"/>
    <n v="62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3"/>
    <x v="1"/>
    <n v="927"/>
    <n v="27563"/>
    <s v="adipose hole"/>
    <m/>
    <s v="F"/>
    <s v="F"/>
    <s v=""/>
    <s v=""/>
    <x v="4"/>
    <n v="18"/>
    <n v="5.5"/>
    <n v="4.5"/>
    <n v="1.5"/>
    <x v="2"/>
    <n v="95788"/>
    <n v="9"/>
    <s v="20NC95788"/>
    <s v="X"/>
    <d v="2020-07-31T00:00:00"/>
    <m/>
    <m/>
    <m/>
    <m/>
    <m/>
    <n v="1"/>
    <m/>
    <m/>
    <x v="1"/>
    <s v="20NC957889"/>
    <x v="3"/>
    <n v="1.3"/>
    <n v="3"/>
    <n v="2015"/>
    <n v="28"/>
    <s v="GW"/>
    <n v="77.5"/>
    <s v="L"/>
    <n v="83"/>
    <s v="Yes"/>
    <s v=""/>
    <s v="ch2020-0016"/>
    <s v=""/>
    <s v="F"/>
    <n v="4.5099999999999989"/>
    <n v="0.98912118998292609"/>
    <s v=""/>
    <s v=""/>
    <s v="F"/>
    <s v=""/>
    <s v=""/>
    <s v=""/>
    <s v=""/>
    <m/>
    <m/>
    <m/>
    <m/>
    <m/>
    <m/>
    <m/>
    <m/>
  </r>
  <r>
    <d v="2020-07-09T00:00:00"/>
    <n v="6513"/>
    <n v="8423"/>
    <x v="1"/>
    <n v="930"/>
    <n v="27564"/>
    <s v="adipose hole"/>
    <m/>
    <s v="M"/>
    <s v="M"/>
    <s v=""/>
    <s v=""/>
    <x v="52"/>
    <m/>
    <m/>
    <m/>
    <m/>
    <x v="1"/>
    <n v="95788"/>
    <n v="10"/>
    <s v="20NC95788"/>
    <s v="X"/>
    <d v="2020-07-31T00:00:00"/>
    <m/>
    <m/>
    <m/>
    <m/>
    <m/>
    <n v="1"/>
    <m/>
    <m/>
    <x v="1"/>
    <s v="20NC9578810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5"/>
    <x v="1"/>
    <n v="931"/>
    <n v="27565"/>
    <s v="adipose hole"/>
    <m/>
    <s v="M"/>
    <s v="M"/>
    <s v=""/>
    <s v=""/>
    <x v="19"/>
    <m/>
    <m/>
    <m/>
    <m/>
    <x v="1"/>
    <n v="95789"/>
    <n v="1"/>
    <s v="20NC95789"/>
    <s v="X"/>
    <d v="2020-07-31T00:00:00"/>
    <m/>
    <m/>
    <m/>
    <m/>
    <m/>
    <n v="1"/>
    <m/>
    <m/>
    <x v="1"/>
    <s v="20NC957891"/>
    <x v="1"/>
    <n v="1.2"/>
    <n v="2"/>
    <n v="2016"/>
    <n v="28"/>
    <s v="GW"/>
    <n v="56.2742"/>
    <s v="M"/>
    <n v="62"/>
    <s v="Large Only"/>
    <s v=""/>
    <s v="ch2020-0016"/>
    <n v="153"/>
    <s v=""/>
    <s v=""/>
    <s v=""/>
    <s v=""/>
    <s v=""/>
    <s v="M"/>
    <s v=""/>
    <s v=""/>
    <s v="KWINAGEESE_RIVER"/>
    <n v="0.7675189"/>
    <m/>
    <m/>
    <m/>
    <m/>
    <m/>
    <m/>
    <m/>
    <m/>
  </r>
  <r>
    <d v="2020-07-09T00:00:00"/>
    <n v="6513"/>
    <n v="8425"/>
    <x v="1"/>
    <n v="932"/>
    <n v="27566"/>
    <s v="adipose hole"/>
    <m/>
    <s v="M"/>
    <s v="M"/>
    <s v=""/>
    <s v=""/>
    <x v="52"/>
    <m/>
    <m/>
    <m/>
    <m/>
    <x v="1"/>
    <n v="95789"/>
    <n v="2"/>
    <s v="20NC95789"/>
    <s v="X"/>
    <d v="2020-07-31T00:00:00"/>
    <m/>
    <m/>
    <m/>
    <m/>
    <m/>
    <n v="1"/>
    <m/>
    <m/>
    <x v="1"/>
    <s v="20NC957892"/>
    <x v="1"/>
    <n v="1.2"/>
    <n v="2"/>
    <n v="2016"/>
    <n v="28"/>
    <s v="GW"/>
    <n v="60.901699999999998"/>
    <s v="M"/>
    <n v="67"/>
    <s v="Large Only"/>
    <s v=""/>
    <s v="ch2020-0016"/>
    <n v="154"/>
    <s v=""/>
    <s v=""/>
    <s v=""/>
    <s v=""/>
    <s v=""/>
    <s v="M"/>
    <s v=""/>
    <s v=""/>
    <s v="DAMDOCHAX_CREEK"/>
    <n v="0.99676280000000006"/>
    <m/>
    <m/>
    <m/>
    <m/>
    <m/>
    <m/>
    <m/>
    <m/>
  </r>
  <r>
    <d v="2020-07-09T00:00:00"/>
    <n v="6513"/>
    <n v="8425"/>
    <x v="1"/>
    <n v="934"/>
    <n v="27567"/>
    <s v="adipose hole"/>
    <m/>
    <s v="M"/>
    <s v="M"/>
    <s v=""/>
    <s v=""/>
    <x v="10"/>
    <m/>
    <m/>
    <m/>
    <m/>
    <x v="1"/>
    <n v="95789"/>
    <n v="3"/>
    <s v="20NC95789"/>
    <s v="X"/>
    <d v="2020-07-31T00:00:00"/>
    <m/>
    <m/>
    <m/>
    <m/>
    <m/>
    <n v="1"/>
    <m/>
    <m/>
    <x v="1"/>
    <s v="20NC957893"/>
    <x v="3"/>
    <n v="1.3"/>
    <n v="3"/>
    <n v="2015"/>
    <n v="28"/>
    <s v="GW"/>
    <n v="66.454699999999988"/>
    <s v="M"/>
    <n v="73"/>
    <s v="Large Only"/>
    <s v=""/>
    <s v="ch2020-0016"/>
    <n v="155"/>
    <s v=""/>
    <s v=""/>
    <s v=""/>
    <s v=""/>
    <s v=""/>
    <s v="M"/>
    <s v=""/>
    <s v=""/>
    <s v="DAMDOCHAX_CREEK"/>
    <n v="0.4996661"/>
    <m/>
    <m/>
    <m/>
    <m/>
    <m/>
    <m/>
    <m/>
    <m/>
  </r>
  <r>
    <d v="2020-07-09T00:00:00"/>
    <n v="6513"/>
    <n v="8425"/>
    <x v="1"/>
    <n v="936"/>
    <n v="27568"/>
    <s v="adipose hole"/>
    <m/>
    <s v="M"/>
    <s v="M"/>
    <s v=""/>
    <s v=""/>
    <x v="63"/>
    <m/>
    <m/>
    <m/>
    <m/>
    <x v="1"/>
    <n v="95789"/>
    <n v="4"/>
    <s v="20NC95789"/>
    <s v="X"/>
    <d v="2020-07-31T00:00:00"/>
    <m/>
    <m/>
    <m/>
    <m/>
    <m/>
    <n v="1"/>
    <m/>
    <m/>
    <x v="1"/>
    <s v="20NC957894"/>
    <x v="1"/>
    <n v="1.2"/>
    <n v="2"/>
    <n v="2016"/>
    <n v="28"/>
    <s v="GW"/>
    <n v="59.976199999999999"/>
    <s v="M"/>
    <n v="66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5"/>
    <x v="1"/>
    <n v="937"/>
    <n v="27569"/>
    <s v="adipose hole"/>
    <m/>
    <s v="F"/>
    <s v="F"/>
    <s v=""/>
    <s v=""/>
    <x v="113"/>
    <n v="17.8"/>
    <n v="6.5"/>
    <n v="5"/>
    <n v="1.4"/>
    <x v="2"/>
    <n v="95789"/>
    <n v="5"/>
    <s v="20NC95789"/>
    <s v="X"/>
    <d v="2020-07-31T00:00:00"/>
    <m/>
    <m/>
    <m/>
    <m/>
    <m/>
    <n v="1"/>
    <m/>
    <m/>
    <x v="1"/>
    <s v="20NC957895"/>
    <x v="3"/>
    <n v="1.3"/>
    <n v="3"/>
    <n v="2015"/>
    <n v="28"/>
    <s v="GW"/>
    <n v="73.5"/>
    <s v="L"/>
    <n v="80"/>
    <s v="Yes"/>
    <s v=""/>
    <s v="ch2020-0016"/>
    <s v=""/>
    <s v="F"/>
    <n v="1.6859999999999988"/>
    <n v="0.84369739636867036"/>
    <s v=""/>
    <s v=""/>
    <s v="F"/>
    <s v=""/>
    <s v=""/>
    <s v=""/>
    <s v=""/>
    <m/>
    <m/>
    <m/>
    <m/>
    <m/>
    <m/>
    <m/>
    <m/>
  </r>
  <r>
    <d v="2020-07-09T00:00:00"/>
    <n v="6513"/>
    <n v="8425"/>
    <x v="1"/>
    <n v="938"/>
    <n v="27570"/>
    <s v="adipose hole"/>
    <m/>
    <s v="M"/>
    <s v="M"/>
    <s v=""/>
    <s v=""/>
    <x v="52"/>
    <m/>
    <m/>
    <m/>
    <m/>
    <x v="1"/>
    <n v="95789"/>
    <n v="6"/>
    <s v="20NC95789"/>
    <s v="X"/>
    <d v="2020-07-31T00:00:00"/>
    <m/>
    <m/>
    <m/>
    <m/>
    <m/>
    <n v="1"/>
    <m/>
    <m/>
    <x v="1"/>
    <s v="20NC957896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5"/>
    <x v="1"/>
    <n v="938"/>
    <n v="27571"/>
    <s v="adipose hole"/>
    <m/>
    <s v="F"/>
    <s v="F"/>
    <s v=""/>
    <s v=""/>
    <x v="36"/>
    <n v="17.5"/>
    <n v="6.3"/>
    <n v="5.5"/>
    <n v="1.6"/>
    <x v="2"/>
    <n v="95789"/>
    <n v="7"/>
    <s v="20NC95789"/>
    <s v="X"/>
    <d v="2020-07-31T00:00:00"/>
    <m/>
    <m/>
    <m/>
    <m/>
    <m/>
    <n v="1"/>
    <m/>
    <m/>
    <x v="1"/>
    <s v="20NC957897"/>
    <x v="2"/>
    <s v="M3"/>
    <n v="3"/>
    <s v=""/>
    <n v="28"/>
    <s v="GW"/>
    <n v="74.7"/>
    <s v="L"/>
    <n v="81"/>
    <s v="Yes"/>
    <s v=""/>
    <s v="ch2020-0016"/>
    <s v=""/>
    <s v="F"/>
    <n v="1.8599999999999988"/>
    <n v="0.86529694804797186"/>
    <s v=""/>
    <s v=""/>
    <s v="F"/>
    <s v=""/>
    <s v=""/>
    <s v=""/>
    <s v=""/>
    <m/>
    <m/>
    <m/>
    <m/>
    <m/>
    <m/>
    <m/>
    <m/>
  </r>
  <r>
    <d v="2020-07-09T00:00:00"/>
    <n v="6513"/>
    <n v="8425"/>
    <x v="1"/>
    <n v="940"/>
    <n v="27572"/>
    <s v="adipose hole"/>
    <m/>
    <s v="M"/>
    <s v="M"/>
    <s v=""/>
    <s v=""/>
    <x v="17"/>
    <m/>
    <m/>
    <m/>
    <m/>
    <x v="1"/>
    <n v="95789"/>
    <n v="8"/>
    <s v="20NC95789"/>
    <s v="X"/>
    <d v="2020-07-31T00:00:00"/>
    <s v="SCL-M"/>
    <m/>
    <m/>
    <m/>
    <m/>
    <n v="1"/>
    <s v="SCL-M"/>
    <m/>
    <x v="1"/>
    <s v="20NC957898"/>
    <x v="8"/>
    <n v="1.1000000000000001"/>
    <n v="1"/>
    <n v="2017"/>
    <n v="28"/>
    <s v="GW"/>
    <n v="52.572200000000002"/>
    <s v="M"/>
    <n v="58"/>
    <s v="Large Only"/>
    <s v=""/>
    <s v="ch2020-0016"/>
    <n v="156"/>
    <s v=""/>
    <s v=""/>
    <s v=""/>
    <s v=""/>
    <s v=""/>
    <s v="M"/>
    <s v=""/>
    <s v=""/>
    <s v=""/>
    <s v=""/>
    <m/>
    <m/>
    <m/>
    <m/>
    <m/>
    <m/>
    <m/>
    <m/>
  </r>
  <r>
    <d v="2020-07-09T00:00:00"/>
    <n v="6513"/>
    <n v="8425"/>
    <x v="1"/>
    <n v="940"/>
    <n v="27573"/>
    <s v="adipose hole"/>
    <m/>
    <s v="F"/>
    <s v="F"/>
    <s v=""/>
    <s v=""/>
    <x v="36"/>
    <n v="18"/>
    <n v="6.6"/>
    <n v="5.2"/>
    <n v="2"/>
    <x v="2"/>
    <n v="95789"/>
    <n v="9"/>
    <s v="20NC95789"/>
    <s v="X"/>
    <d v="2020-07-31T00:00:00"/>
    <m/>
    <m/>
    <m/>
    <m/>
    <m/>
    <n v="1"/>
    <m/>
    <m/>
    <x v="1"/>
    <s v="20NC957899"/>
    <x v="2"/>
    <s v="M3"/>
    <n v="3"/>
    <s v=""/>
    <n v="28"/>
    <s v="GW"/>
    <n v="74.400000000000006"/>
    <s v="L"/>
    <n v="81"/>
    <s v="Yes"/>
    <s v=""/>
    <s v="ch2020-0016"/>
    <n v="157"/>
    <s v="F"/>
    <n v="1.3359999999999983"/>
    <n v="0.79183137328358355"/>
    <s v=""/>
    <s v=""/>
    <s v="F"/>
    <s v=""/>
    <s v=""/>
    <s v="KWINAGEESE_RIVER"/>
    <n v="0.52220270000000002"/>
    <m/>
    <m/>
    <m/>
    <m/>
    <m/>
    <m/>
    <m/>
    <m/>
  </r>
  <r>
    <d v="2020-07-09T00:00:00"/>
    <n v="6513"/>
    <n v="8425"/>
    <x v="1"/>
    <n v="941"/>
    <n v="27574"/>
    <s v="adipose hole"/>
    <m/>
    <s v="F"/>
    <s v="M"/>
    <s v=""/>
    <s v=""/>
    <x v="135"/>
    <m/>
    <m/>
    <m/>
    <m/>
    <x v="1"/>
    <n v="95789"/>
    <n v="10"/>
    <s v="20NC95789"/>
    <s v="X"/>
    <d v="2020-07-31T00:00:00"/>
    <m/>
    <m/>
    <m/>
    <m/>
    <m/>
    <n v="1"/>
    <m/>
    <m/>
    <x v="1"/>
    <s v="20NC9578910"/>
    <x v="8"/>
    <n v="1.1000000000000001"/>
    <n v="1"/>
    <n v="2017"/>
    <n v="28"/>
    <s v="GW"/>
    <n v="47.481949999999998"/>
    <s v="M"/>
    <n v="52.5"/>
    <s v="Large Only"/>
    <s v=""/>
    <s v="ch2020-0016"/>
    <n v="158"/>
    <s v=""/>
    <s v=""/>
    <s v=""/>
    <s v=""/>
    <s v=""/>
    <s v="M"/>
    <s v=""/>
    <s v=""/>
    <s v="CRANBERRY_RIVER"/>
    <n v="0.4348032"/>
    <m/>
    <m/>
    <m/>
    <m/>
    <m/>
    <m/>
    <m/>
    <m/>
  </r>
  <r>
    <d v="2020-07-09T00:00:00"/>
    <n v="6513"/>
    <n v="8425"/>
    <x v="1"/>
    <n v="942"/>
    <n v="27575"/>
    <s v="adipose hole"/>
    <m/>
    <s v="M"/>
    <s v="M"/>
    <s v=""/>
    <s v=""/>
    <x v="9"/>
    <n v="17.899999999999999"/>
    <n v="6.8"/>
    <n v="5.2"/>
    <n v="1.4"/>
    <x v="2"/>
    <n v="95790"/>
    <n v="1"/>
    <s v="20NC95790"/>
    <s v="X"/>
    <d v="2020-07-31T00:00:00"/>
    <m/>
    <m/>
    <m/>
    <m/>
    <m/>
    <n v="1"/>
    <m/>
    <m/>
    <x v="1"/>
    <s v="20NC957901"/>
    <x v="3"/>
    <n v="1.3"/>
    <n v="3"/>
    <n v="2015"/>
    <n v="28"/>
    <s v="GW"/>
    <n v="71.2"/>
    <s v="L"/>
    <n v="78"/>
    <s v="Yes"/>
    <s v=""/>
    <s v="ch2020-0016"/>
    <n v="159"/>
    <s v="F"/>
    <n v="0.30599999999999894"/>
    <n v="0.57590860744667349"/>
    <s v=""/>
    <s v=""/>
    <s v="F"/>
    <s v=""/>
    <s v=""/>
    <s v="SEASKINNISH_CREEK"/>
    <n v="0.96037639999999991"/>
    <m/>
    <m/>
    <m/>
    <m/>
    <m/>
    <m/>
    <m/>
    <m/>
  </r>
  <r>
    <d v="2020-07-09T00:00:00"/>
    <n v="6513"/>
    <n v="8425"/>
    <x v="1"/>
    <n v="943"/>
    <n v="27576"/>
    <s v="adipose hole"/>
    <m/>
    <s v="F"/>
    <s v="F"/>
    <s v=""/>
    <s v=""/>
    <x v="92"/>
    <n v="19"/>
    <n v="7.4"/>
    <n v="5.5"/>
    <n v="1.8"/>
    <x v="2"/>
    <n v="95790"/>
    <n v="2"/>
    <s v="20NC95790"/>
    <s v="X"/>
    <d v="2020-07-31T00:00:00"/>
    <m/>
    <m/>
    <m/>
    <m/>
    <m/>
    <n v="1"/>
    <m/>
    <m/>
    <x v="1"/>
    <s v="20NC957902"/>
    <x v="6"/>
    <s v="M4"/>
    <n v="4"/>
    <s v=""/>
    <n v="28"/>
    <s v="GW"/>
    <n v="80.099999999999994"/>
    <s v="L"/>
    <n v="87.5"/>
    <s v="Yes"/>
    <s v=""/>
    <s v="ch2020-0016"/>
    <n v="160"/>
    <s v="F"/>
    <n v="3.0749999999999993"/>
    <n v="0.95584965944163547"/>
    <s v=""/>
    <s v=""/>
    <s v="F"/>
    <s v=""/>
    <s v=""/>
    <s v="KITEEN_RIVER"/>
    <n v="0.65677079999999999"/>
    <m/>
    <m/>
    <m/>
    <m/>
    <m/>
    <m/>
    <m/>
    <m/>
  </r>
  <r>
    <d v="2020-07-09T00:00:00"/>
    <n v="6513"/>
    <n v="8425"/>
    <x v="1"/>
    <n v="944"/>
    <n v="27577"/>
    <s v="adipose hole"/>
    <m/>
    <s v="M"/>
    <s v="M"/>
    <s v=""/>
    <s v=""/>
    <x v="121"/>
    <m/>
    <m/>
    <m/>
    <m/>
    <x v="1"/>
    <n v="95790"/>
    <n v="3"/>
    <s v="20NC95790"/>
    <s v="X"/>
    <d v="2020-07-31T00:00:00"/>
    <m/>
    <m/>
    <m/>
    <m/>
    <m/>
    <n v="1"/>
    <m/>
    <m/>
    <x v="1"/>
    <s v="20NC957903"/>
    <x v="1"/>
    <n v="1.2"/>
    <n v="2"/>
    <n v="2016"/>
    <n v="28"/>
    <s v="GW"/>
    <n v="50.721200000000003"/>
    <s v="M"/>
    <n v="56"/>
    <s v="Large Only"/>
    <s v=""/>
    <s v="ch2020-0016"/>
    <n v="161"/>
    <s v=""/>
    <s v=""/>
    <s v=""/>
    <s v=""/>
    <s v=""/>
    <s v="M"/>
    <s v=""/>
    <s v=""/>
    <s v="KITEEN_RIVER"/>
    <n v="0.90789959999999992"/>
    <m/>
    <m/>
    <m/>
    <m/>
    <m/>
    <m/>
    <m/>
    <m/>
  </r>
  <r>
    <d v="2020-07-09T00:00:00"/>
    <n v="6513"/>
    <n v="8425"/>
    <x v="1"/>
    <n v="946"/>
    <n v="27578"/>
    <s v="adipose hole"/>
    <m/>
    <s v="F"/>
    <s v="F"/>
    <s v=""/>
    <s v=""/>
    <x v="4"/>
    <n v="18.2"/>
    <n v="6.8"/>
    <n v="5.3"/>
    <n v="1.6"/>
    <x v="2"/>
    <n v="95790"/>
    <n v="4"/>
    <s v="20NC95790"/>
    <s v="X"/>
    <d v="2020-07-31T00:00:00"/>
    <s v="GN"/>
    <m/>
    <s v="12"/>
    <m/>
    <m/>
    <n v="1"/>
    <m/>
    <m/>
    <x v="1"/>
    <s v="20NC957904"/>
    <x v="3"/>
    <n v="1.3"/>
    <n v="3"/>
    <n v="2015"/>
    <n v="28"/>
    <s v="GW"/>
    <n v="76.2"/>
    <s v="L"/>
    <n v="83"/>
    <s v="Yes"/>
    <s v=""/>
    <s v="ch2020-0016"/>
    <n v="162"/>
    <s v="F"/>
    <n v="2.2159999999999975"/>
    <n v="0.90167714314309255"/>
    <s v=""/>
    <s v=""/>
    <s v="F"/>
    <s v=""/>
    <s v=""/>
    <s v="CRANBERRY_RIVER"/>
    <n v="0.57659649999999996"/>
    <m/>
    <m/>
    <m/>
    <m/>
    <m/>
    <m/>
    <m/>
    <m/>
  </r>
  <r>
    <d v="2020-07-09T00:00:00"/>
    <n v="6513"/>
    <n v="8425"/>
    <x v="1"/>
    <n v="946"/>
    <n v="27579"/>
    <s v="adipose hole"/>
    <m/>
    <s v="M"/>
    <s v="M"/>
    <s v=""/>
    <s v=""/>
    <x v="3"/>
    <m/>
    <m/>
    <m/>
    <m/>
    <x v="1"/>
    <n v="95790"/>
    <n v="5"/>
    <s v="20NC95790"/>
    <s v="X"/>
    <d v="2020-07-31T00:00:00"/>
    <m/>
    <m/>
    <m/>
    <m/>
    <m/>
    <n v="1"/>
    <m/>
    <m/>
    <x v="1"/>
    <s v="20NC957905"/>
    <x v="1"/>
    <n v="1.2"/>
    <n v="2"/>
    <n v="2016"/>
    <n v="28"/>
    <s v="GW"/>
    <n v="63.678199999999997"/>
    <s v="M"/>
    <n v="70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4"/>
    <n v="8425"/>
    <x v="0"/>
    <n v="1004"/>
    <n v="27580"/>
    <s v="adipose hole"/>
    <m/>
    <s v="F"/>
    <s v="M"/>
    <s v=""/>
    <s v=""/>
    <x v="52"/>
    <m/>
    <m/>
    <m/>
    <m/>
    <x v="1"/>
    <n v="95790"/>
    <n v="6"/>
    <s v="20NC95790"/>
    <s v="X"/>
    <d v="2020-07-31T00:00:00"/>
    <m/>
    <m/>
    <m/>
    <m/>
    <m/>
    <n v="1"/>
    <m/>
    <m/>
    <x v="1"/>
    <s v="20NC957906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4"/>
    <n v="8425"/>
    <x v="0"/>
    <n v="1013"/>
    <n v="27581"/>
    <s v="adipose hole"/>
    <m/>
    <s v="M"/>
    <s v="M"/>
    <s v=""/>
    <s v=""/>
    <x v="43"/>
    <m/>
    <m/>
    <m/>
    <m/>
    <x v="1"/>
    <n v="95790"/>
    <n v="7"/>
    <s v="20NC95790"/>
    <s v="X"/>
    <d v="2020-07-31T00:00:00"/>
    <m/>
    <m/>
    <m/>
    <m/>
    <m/>
    <n v="1"/>
    <m/>
    <m/>
    <x v="1"/>
    <s v="20NC957907"/>
    <x v="1"/>
    <n v="1.2"/>
    <n v="2"/>
    <n v="2016"/>
    <n v="28"/>
    <s v="GW"/>
    <n v="58.1252"/>
    <s v="M"/>
    <n v="64"/>
    <s v="Large Only"/>
    <s v=""/>
    <s v="ch2020-0016"/>
    <n v="163"/>
    <s v=""/>
    <s v=""/>
    <s v=""/>
    <s v=""/>
    <s v=""/>
    <s v="M"/>
    <s v=""/>
    <s v=""/>
    <s v="DAMDOCHAX_CREEK"/>
    <n v="0.86336500000000005"/>
    <m/>
    <m/>
    <m/>
    <m/>
    <m/>
    <m/>
    <m/>
    <m/>
  </r>
  <r>
    <d v="2020-07-09T00:00:00"/>
    <n v="6514"/>
    <n v="8425"/>
    <x v="0"/>
    <n v="1014"/>
    <n v="27582"/>
    <s v="adipose hole"/>
    <m/>
    <s v="F"/>
    <s v="F"/>
    <s v=""/>
    <s v=""/>
    <x v="54"/>
    <n v="18.2"/>
    <n v="6.5"/>
    <n v="5"/>
    <n v="1.8"/>
    <x v="2"/>
    <n v="95790"/>
    <n v="8"/>
    <s v="20NC95790"/>
    <s v="X"/>
    <d v="2020-07-31T00:00:00"/>
    <m/>
    <m/>
    <m/>
    <m/>
    <m/>
    <n v="1"/>
    <m/>
    <m/>
    <x v="1"/>
    <s v="20NC957908"/>
    <x v="4"/>
    <s v="no age"/>
    <n v="0"/>
    <s v=""/>
    <n v="28"/>
    <s v="GW"/>
    <n v="80.5"/>
    <s v="L"/>
    <n v="87"/>
    <s v="Yes"/>
    <s v=""/>
    <s v="ch2020-0016"/>
    <s v=""/>
    <s v="F"/>
    <n v="4.3519999999999968"/>
    <n v="0.98728278599660724"/>
    <s v=""/>
    <s v=""/>
    <s v="F"/>
    <s v=""/>
    <s v=""/>
    <s v=""/>
    <s v=""/>
    <m/>
    <m/>
    <m/>
    <m/>
    <m/>
    <m/>
    <m/>
    <m/>
  </r>
  <r>
    <d v="2020-07-09T00:00:00"/>
    <n v="6514"/>
    <n v="8425"/>
    <x v="0"/>
    <n v="1017"/>
    <n v="27583"/>
    <s v="adipose hole"/>
    <m/>
    <s v="F"/>
    <s v="F"/>
    <s v=""/>
    <s v=""/>
    <x v="25"/>
    <n v="17.2"/>
    <n v="6"/>
    <n v="5.5"/>
    <n v="1.8"/>
    <x v="2"/>
    <n v="95790"/>
    <n v="9"/>
    <s v="20NC95790"/>
    <s v="X"/>
    <d v="2020-07-31T00:00:00"/>
    <m/>
    <m/>
    <m/>
    <m/>
    <m/>
    <n v="1"/>
    <m/>
    <m/>
    <x v="1"/>
    <s v="20NC957909"/>
    <x v="3"/>
    <n v="1.3"/>
    <n v="3"/>
    <n v="2015"/>
    <n v="28"/>
    <s v="GW"/>
    <n v="76"/>
    <s v="L"/>
    <n v="82"/>
    <s v="Yes"/>
    <s v=""/>
    <s v="ch2020-0016"/>
    <s v=""/>
    <s v="F"/>
    <n v="2.5019999999999989"/>
    <n v="0.92428190853032399"/>
    <s v=""/>
    <s v=""/>
    <s v="F"/>
    <s v=""/>
    <s v=""/>
    <s v=""/>
    <s v=""/>
    <m/>
    <m/>
    <m/>
    <m/>
    <m/>
    <m/>
    <m/>
    <m/>
  </r>
  <r>
    <d v="2020-07-09T00:00:00"/>
    <n v="6514"/>
    <n v="8425"/>
    <x v="0"/>
    <n v="1020"/>
    <n v="27584"/>
    <s v="adipose hole"/>
    <m/>
    <s v="F"/>
    <s v="F"/>
    <s v=""/>
    <s v=""/>
    <x v="9"/>
    <n v="14.9"/>
    <n v="5"/>
    <n v="5"/>
    <n v="1"/>
    <x v="2"/>
    <n v="95790"/>
    <n v="10"/>
    <s v="20NC95790"/>
    <s v="X"/>
    <d v="2020-07-31T00:00:00"/>
    <m/>
    <m/>
    <m/>
    <m/>
    <m/>
    <n v="1"/>
    <m/>
    <m/>
    <x v="1"/>
    <s v="20NC9579010"/>
    <x v="2"/>
    <s v="M3"/>
    <n v="3"/>
    <s v=""/>
    <n v="28"/>
    <s v="GW"/>
    <n v="73"/>
    <s v="L"/>
    <n v="78"/>
    <s v="Yes"/>
    <s v=""/>
    <s v="ch2020-0016"/>
    <n v="164"/>
    <s v="F"/>
    <n v="3.0899999999999994"/>
    <n v="0.95647836504472783"/>
    <s v=""/>
    <s v=""/>
    <s v="F"/>
    <s v=""/>
    <s v=""/>
    <s v="KITEEN_RIVER"/>
    <n v="0.99995630000000002"/>
    <m/>
    <m/>
    <m/>
    <m/>
    <m/>
    <m/>
    <m/>
    <m/>
  </r>
  <r>
    <d v="2020-07-09T00:00:00"/>
    <n v="6514"/>
    <n v="8425"/>
    <x v="0"/>
    <n v="1024"/>
    <n v="27585"/>
    <s v="adipose hole"/>
    <m/>
    <s v="M"/>
    <s v="M"/>
    <s v=""/>
    <s v=""/>
    <x v="40"/>
    <m/>
    <m/>
    <m/>
    <m/>
    <x v="1"/>
    <n v="95792"/>
    <n v="1"/>
    <s v="20NC95792"/>
    <s v="X"/>
    <d v="2020-07-31T00:00:00"/>
    <m/>
    <m/>
    <m/>
    <m/>
    <m/>
    <n v="1"/>
    <m/>
    <m/>
    <x v="1"/>
    <s v="20NC957921"/>
    <x v="1"/>
    <n v="1.2"/>
    <n v="2"/>
    <n v="2016"/>
    <n v="28"/>
    <s v="GW"/>
    <n v="59.050699999999999"/>
    <s v="M"/>
    <n v="65"/>
    <s v="Large Only"/>
    <s v=""/>
    <s v="ch2020-0016"/>
    <n v="165"/>
    <s v=""/>
    <s v=""/>
    <s v=""/>
    <s v=""/>
    <s v=""/>
    <s v="M"/>
    <s v=""/>
    <s v=""/>
    <s v="KWINAGEESE_RIVER"/>
    <n v="0.98708899999999999"/>
    <m/>
    <m/>
    <m/>
    <m/>
    <m/>
    <m/>
    <m/>
    <m/>
  </r>
  <r>
    <d v="2020-07-09T00:00:00"/>
    <n v="6514"/>
    <n v="8425"/>
    <x v="0"/>
    <n v="1027"/>
    <n v="27586"/>
    <s v="adipose hole"/>
    <m/>
    <s v="F"/>
    <s v="M"/>
    <s v=""/>
    <s v=""/>
    <x v="2"/>
    <m/>
    <m/>
    <m/>
    <m/>
    <x v="1"/>
    <n v="95792"/>
    <n v="2"/>
    <s v="20NC95792"/>
    <s v="X"/>
    <d v="2020-07-31T00:00:00"/>
    <m/>
    <m/>
    <m/>
    <m/>
    <m/>
    <n v="1"/>
    <m/>
    <m/>
    <x v="1"/>
    <s v="20NC957922"/>
    <x v="1"/>
    <n v="1.2"/>
    <n v="2"/>
    <n v="2016"/>
    <n v="28"/>
    <s v="GW"/>
    <n v="55.348700000000001"/>
    <s v="M"/>
    <n v="61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4"/>
    <n v="8425"/>
    <x v="0"/>
    <n v="1036"/>
    <n v="27587"/>
    <s v="adipose hole"/>
    <m/>
    <s v="M"/>
    <s v="M"/>
    <s v=""/>
    <s v=""/>
    <x v="2"/>
    <m/>
    <m/>
    <m/>
    <m/>
    <x v="1"/>
    <n v="95792"/>
    <n v="3"/>
    <s v="20NC95792"/>
    <s v="X"/>
    <d v="2020-07-31T00:00:00"/>
    <m/>
    <m/>
    <m/>
    <m/>
    <m/>
    <n v="1"/>
    <m/>
    <m/>
    <x v="1"/>
    <s v="20NC957923"/>
    <x v="1"/>
    <n v="1.2"/>
    <n v="2"/>
    <n v="2016"/>
    <n v="28"/>
    <s v="GW"/>
    <n v="55.348700000000001"/>
    <s v="M"/>
    <n v="61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4"/>
    <n v="8425"/>
    <x v="0"/>
    <n v="1037"/>
    <n v="27588"/>
    <s v="adipose hole"/>
    <m/>
    <s v="M"/>
    <s v="M"/>
    <s v=""/>
    <s v=""/>
    <x v="49"/>
    <n v="22"/>
    <n v="8.5"/>
    <n v="7.2"/>
    <n v="2.5"/>
    <x v="2"/>
    <n v="95792"/>
    <n v="4"/>
    <s v="20NC95792"/>
    <s v="X"/>
    <d v="2020-07-31T00:00:00"/>
    <s v="GN"/>
    <m/>
    <s v="12"/>
    <m/>
    <m/>
    <n v="1"/>
    <m/>
    <m/>
    <x v="1"/>
    <s v="20NC957924"/>
    <x v="2"/>
    <s v="M3"/>
    <n v="3"/>
    <s v=""/>
    <n v="28"/>
    <s v="GW"/>
    <n v="84.5"/>
    <s v="L"/>
    <n v="93"/>
    <s v="Yes"/>
    <s v=""/>
    <s v="ch2020-0016"/>
    <n v="166"/>
    <s v="F"/>
    <n v="2.2740000000000014"/>
    <n v="0.90670071678892505"/>
    <s v=""/>
    <s v=""/>
    <s v="F"/>
    <s v=""/>
    <s v=""/>
    <s v="SNOWBANK_CREEK"/>
    <n v="0.70838440000000003"/>
    <m/>
    <m/>
    <m/>
    <m/>
    <m/>
    <m/>
    <m/>
    <m/>
  </r>
  <r>
    <d v="2020-07-09T00:00:00"/>
    <n v="6514"/>
    <n v="8425"/>
    <x v="0"/>
    <n v="1039"/>
    <n v="27589"/>
    <s v="adipose hole"/>
    <m/>
    <s v="F"/>
    <s v="F"/>
    <s v=""/>
    <s v=""/>
    <x v="73"/>
    <n v="19.5"/>
    <n v="6.5"/>
    <n v="5.2"/>
    <n v="2"/>
    <x v="2"/>
    <n v="95792"/>
    <n v="5"/>
    <s v="20NC95792"/>
    <s v="X"/>
    <d v="2020-07-31T00:00:00"/>
    <m/>
    <m/>
    <m/>
    <m/>
    <m/>
    <n v="1"/>
    <m/>
    <m/>
    <x v="1"/>
    <s v="20NC957925"/>
    <x v="3"/>
    <n v="1.3"/>
    <n v="3"/>
    <n v="2015"/>
    <n v="28"/>
    <s v="GW"/>
    <n v="84.5"/>
    <s v="L"/>
    <n v="91"/>
    <s v="Yes"/>
    <s v=""/>
    <s v="ch2020-0016"/>
    <s v=""/>
    <s v="F"/>
    <n v="5.7640000000000029"/>
    <n v="0.99687128723877894"/>
    <s v=""/>
    <s v=""/>
    <s v="F"/>
    <s v=""/>
    <s v=""/>
    <s v=""/>
    <s v=""/>
    <m/>
    <m/>
    <m/>
    <m/>
    <m/>
    <m/>
    <m/>
    <m/>
  </r>
  <r>
    <d v="2020-07-09T00:00:00"/>
    <n v="6514"/>
    <n v="8426"/>
    <x v="0"/>
    <n v="1041"/>
    <n v="27590"/>
    <s v="adipose hole"/>
    <m/>
    <s v="F"/>
    <s v="F"/>
    <s v=""/>
    <s v=""/>
    <x v="36"/>
    <n v="18.2"/>
    <n v="5"/>
    <n v="4"/>
    <n v="1.5"/>
    <x v="2"/>
    <n v="95792"/>
    <n v="6"/>
    <s v="20NC95792"/>
    <s v="X"/>
    <d v="2020-07-31T00:00:00"/>
    <m/>
    <m/>
    <m/>
    <m/>
    <m/>
    <n v="1"/>
    <m/>
    <m/>
    <x v="1"/>
    <s v="20NC957926"/>
    <x v="3"/>
    <n v="1.3"/>
    <n v="3"/>
    <n v="2015"/>
    <n v="28"/>
    <s v="GW"/>
    <n v="76"/>
    <s v="L"/>
    <n v="81"/>
    <s v="Yes"/>
    <s v=""/>
    <s v="ch2020-0016"/>
    <s v=""/>
    <s v="F"/>
    <n v="4.6299999999999981"/>
    <n v="0.99033947697259195"/>
    <s v=""/>
    <s v=""/>
    <s v="F"/>
    <s v=""/>
    <s v=""/>
    <s v=""/>
    <s v=""/>
    <m/>
    <m/>
    <m/>
    <m/>
    <m/>
    <m/>
    <m/>
    <m/>
  </r>
  <r>
    <d v="2020-07-09T00:00:00"/>
    <n v="6514"/>
    <n v="8426"/>
    <x v="0"/>
    <n v="1042"/>
    <n v="27591"/>
    <s v="adipose hole"/>
    <m/>
    <s v="F"/>
    <s v="M"/>
    <s v=""/>
    <s v=""/>
    <x v="3"/>
    <m/>
    <m/>
    <m/>
    <m/>
    <x v="1"/>
    <n v="95792"/>
    <n v="7"/>
    <s v="20NC95792"/>
    <s v="X"/>
    <d v="2020-07-31T00:00:00"/>
    <m/>
    <m/>
    <m/>
    <m/>
    <m/>
    <n v="1"/>
    <m/>
    <m/>
    <x v="1"/>
    <s v="20NC957927"/>
    <x v="1"/>
    <n v="1.2"/>
    <n v="2"/>
    <n v="2016"/>
    <n v="28"/>
    <s v="GW"/>
    <n v="63.678199999999997"/>
    <s v="M"/>
    <n v="70"/>
    <s v="Large Only"/>
    <s v=""/>
    <s v="ch2020-0016"/>
    <n v="167"/>
    <s v=""/>
    <s v=""/>
    <s v=""/>
    <s v=""/>
    <s v=""/>
    <s v="M"/>
    <s v=""/>
    <s v=""/>
    <s v="OWEEGEE_CREEK"/>
    <n v="0.78275249999999996"/>
    <m/>
    <m/>
    <m/>
    <m/>
    <m/>
    <m/>
    <m/>
    <m/>
  </r>
  <r>
    <d v="2020-07-09T00:00:00"/>
    <n v="6514"/>
    <n v="8426"/>
    <x v="0"/>
    <n v="1043"/>
    <n v="27592"/>
    <s v="adipose hole"/>
    <m/>
    <s v="M"/>
    <s v="M"/>
    <s v=""/>
    <s v=""/>
    <x v="15"/>
    <n v="21.2"/>
    <n v="8.9"/>
    <n v="6.5"/>
    <n v="3"/>
    <x v="2"/>
    <n v="95792"/>
    <n v="8"/>
    <s v="20NC95792"/>
    <s v="X"/>
    <d v="2020-07-31T00:00:00"/>
    <m/>
    <m/>
    <m/>
    <m/>
    <m/>
    <n v="1"/>
    <m/>
    <m/>
    <x v="1"/>
    <s v="20NC957928"/>
    <x v="3"/>
    <n v="1.3"/>
    <n v="3"/>
    <n v="2015"/>
    <n v="28"/>
    <s v="GW"/>
    <n v="81.099999999999994"/>
    <s v="L"/>
    <n v="90"/>
    <s v="Yes"/>
    <s v=""/>
    <s v="ch2020-0016"/>
    <s v=""/>
    <s v="F"/>
    <n v="0.51800000000000246"/>
    <n v="0.62667998062227015"/>
    <s v=""/>
    <s v=""/>
    <s v="F"/>
    <s v=""/>
    <s v=""/>
    <s v=""/>
    <s v=""/>
    <m/>
    <m/>
    <m/>
    <m/>
    <m/>
    <m/>
    <m/>
    <m/>
  </r>
  <r>
    <d v="2020-07-09T00:00:00"/>
    <n v="6514"/>
    <n v="8426"/>
    <x v="0"/>
    <n v="1045"/>
    <n v="27593"/>
    <s v="adipose hole"/>
    <m/>
    <s v="M"/>
    <s v="M"/>
    <s v=""/>
    <s v=""/>
    <x v="10"/>
    <m/>
    <m/>
    <m/>
    <m/>
    <x v="1"/>
    <n v="95792"/>
    <n v="9"/>
    <s v="20NC95792"/>
    <s v="X"/>
    <d v="2020-07-31T00:00:00"/>
    <m/>
    <m/>
    <m/>
    <m/>
    <m/>
    <n v="1"/>
    <m/>
    <m/>
    <x v="1"/>
    <s v="20NC957929"/>
    <x v="1"/>
    <n v="1.2"/>
    <n v="2"/>
    <n v="2016"/>
    <n v="28"/>
    <s v="GW"/>
    <n v="66.454699999999988"/>
    <s v="M"/>
    <n v="73"/>
    <s v="Large Only"/>
    <s v=""/>
    <s v="ch2020-0016"/>
    <n v="168"/>
    <s v=""/>
    <s v=""/>
    <s v=""/>
    <s v=""/>
    <s v=""/>
    <s v="M"/>
    <s v=""/>
    <s v=""/>
    <s v=""/>
    <s v=""/>
    <m/>
    <m/>
    <m/>
    <m/>
    <m/>
    <m/>
    <m/>
    <m/>
  </r>
  <r>
    <d v="2020-07-09T00:00:00"/>
    <n v="6514"/>
    <n v="8426"/>
    <x v="0"/>
    <n v="1046"/>
    <n v="27594"/>
    <s v="adipose hole"/>
    <m/>
    <s v="M"/>
    <s v="M"/>
    <s v=""/>
    <s v=""/>
    <x v="40"/>
    <m/>
    <m/>
    <m/>
    <m/>
    <x v="1"/>
    <n v="95792"/>
    <n v="10"/>
    <s v="20NC95792"/>
    <s v="X"/>
    <d v="2020-07-31T00:00:00"/>
    <m/>
    <m/>
    <m/>
    <m/>
    <m/>
    <n v="1"/>
    <m/>
    <m/>
    <x v="1"/>
    <s v="20NC9579210"/>
    <x v="7"/>
    <s v="M2"/>
    <n v="2"/>
    <s v=""/>
    <n v="28"/>
    <s v="GW"/>
    <n v="59.050699999999999"/>
    <s v="M"/>
    <n v="65"/>
    <s v="Large Only"/>
    <s v=""/>
    <s v="ch2020-0016"/>
    <n v="169"/>
    <s v=""/>
    <s v=""/>
    <s v=""/>
    <s v=""/>
    <s v=""/>
    <s v="M"/>
    <s v=""/>
    <s v=""/>
    <s v="KWINAGEESE_RIVER"/>
    <n v="0.9243557"/>
    <m/>
    <m/>
    <m/>
    <m/>
    <m/>
    <m/>
    <m/>
    <m/>
  </r>
  <r>
    <d v="2020-07-09T00:00:00"/>
    <n v="6514"/>
    <n v="8426"/>
    <x v="0"/>
    <n v="1047"/>
    <n v="27595"/>
    <s v="adipose hole"/>
    <m/>
    <s v="F"/>
    <s v="F"/>
    <s v=""/>
    <s v=""/>
    <x v="113"/>
    <n v="17.5"/>
    <n v="5.9"/>
    <n v="6.2"/>
    <n v="1.6"/>
    <x v="2"/>
    <n v="95793"/>
    <n v="1"/>
    <s v="20NC95793"/>
    <s v="X"/>
    <d v="2020-07-31T00:00:00"/>
    <m/>
    <m/>
    <m/>
    <m/>
    <m/>
    <n v="1"/>
    <m/>
    <m/>
    <x v="1"/>
    <s v="20NC957931"/>
    <x v="2"/>
    <s v="M3"/>
    <n v="3"/>
    <s v=""/>
    <n v="28"/>
    <s v="GW"/>
    <n v="74.099999999999994"/>
    <s v="L"/>
    <n v="80"/>
    <s v="Yes"/>
    <s v=""/>
    <s v="ch2020-0016"/>
    <s v=""/>
    <s v="F"/>
    <n v="1.4659999999999986"/>
    <n v="0.81244864426698271"/>
    <s v=""/>
    <s v=""/>
    <s v="F"/>
    <s v=""/>
    <s v=""/>
    <s v=""/>
    <s v=""/>
    <m/>
    <m/>
    <m/>
    <m/>
    <m/>
    <m/>
    <m/>
    <m/>
  </r>
  <r>
    <d v="2020-07-09T00:00:00"/>
    <n v="6514"/>
    <n v="8426"/>
    <x v="0"/>
    <n v="1050"/>
    <n v="27596"/>
    <s v="adipose hole"/>
    <m/>
    <s v="M"/>
    <s v="M"/>
    <s v=""/>
    <s v=""/>
    <x v="43"/>
    <m/>
    <m/>
    <m/>
    <m/>
    <x v="1"/>
    <n v="95793"/>
    <n v="2"/>
    <s v="20NC95793"/>
    <s v="X"/>
    <d v="2020-07-31T00:00:00"/>
    <m/>
    <m/>
    <m/>
    <m/>
    <m/>
    <n v="1"/>
    <m/>
    <m/>
    <x v="1"/>
    <s v="20NC957932"/>
    <x v="1"/>
    <n v="1.2"/>
    <n v="2"/>
    <n v="2016"/>
    <n v="28"/>
    <s v="GW"/>
    <n v="58.1252"/>
    <s v="M"/>
    <n v="64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5"/>
    <n v="8426"/>
    <x v="1"/>
    <n v="1459"/>
    <n v="27597"/>
    <s v="adipose hole"/>
    <m/>
    <s v="M"/>
    <s v="M"/>
    <s v=""/>
    <s v=""/>
    <x v="27"/>
    <m/>
    <m/>
    <m/>
    <m/>
    <x v="1"/>
    <n v="95793"/>
    <n v="3"/>
    <s v="20NC95793"/>
    <s v="X"/>
    <d v="2020-07-31T00:00:00"/>
    <m/>
    <m/>
    <m/>
    <m/>
    <m/>
    <n v="1"/>
    <m/>
    <m/>
    <x v="1"/>
    <s v="20NC957933"/>
    <x v="1"/>
    <n v="1.2"/>
    <n v="2"/>
    <n v="2016"/>
    <n v="28"/>
    <s v="GW"/>
    <n v="61.827199999999998"/>
    <s v="M"/>
    <n v="68"/>
    <s v="Large Only"/>
    <s v=""/>
    <s v="ch2020-0016"/>
    <n v="170"/>
    <s v=""/>
    <s v=""/>
    <s v=""/>
    <s v=""/>
    <s v=""/>
    <s v="M"/>
    <s v=""/>
    <s v=""/>
    <s v="DAMDOCHAX_CREEK"/>
    <n v="0.52040469999999994"/>
    <m/>
    <m/>
    <m/>
    <m/>
    <m/>
    <m/>
    <m/>
    <m/>
  </r>
  <r>
    <d v="2020-07-09T00:00:00"/>
    <n v="6515"/>
    <n v="8426"/>
    <x v="1"/>
    <n v="1501"/>
    <n v="27598"/>
    <s v="adipose hole"/>
    <m/>
    <s v="F"/>
    <s v="F"/>
    <s v=""/>
    <s v=""/>
    <x v="5"/>
    <n v="17"/>
    <n v="5.8"/>
    <n v="5.3"/>
    <n v="1.7"/>
    <x v="2"/>
    <n v="95793"/>
    <n v="4"/>
    <s v="20NC95793"/>
    <s v="X"/>
    <d v="2020-07-31T00:00:00"/>
    <m/>
    <m/>
    <m/>
    <m/>
    <m/>
    <n v="1"/>
    <m/>
    <m/>
    <x v="1"/>
    <s v="20NC957934"/>
    <x v="3"/>
    <n v="1.3"/>
    <n v="3"/>
    <n v="2015"/>
    <n v="28"/>
    <s v="GW"/>
    <n v="78.2"/>
    <s v="L"/>
    <n v="84"/>
    <s v="Yes"/>
    <s v=""/>
    <s v="ch2020-0016"/>
    <n v="171"/>
    <s v="F"/>
    <n v="3.839999999999999"/>
    <n v="0.97895865297953166"/>
    <s v=""/>
    <s v=""/>
    <s v="F"/>
    <s v=""/>
    <s v=""/>
    <s v="MEZIADIN_RIVER"/>
    <n v="0.48427700000000001"/>
    <m/>
    <m/>
    <m/>
    <m/>
    <m/>
    <m/>
    <m/>
    <m/>
  </r>
  <r>
    <d v="2020-07-09T00:00:00"/>
    <n v="6515"/>
    <n v="8426"/>
    <x v="1"/>
    <n v="1501"/>
    <n v="27599"/>
    <s v="adipose hole"/>
    <m/>
    <s v="M"/>
    <s v="M"/>
    <s v=""/>
    <s v=""/>
    <x v="63"/>
    <m/>
    <m/>
    <m/>
    <m/>
    <x v="1"/>
    <n v="95793"/>
    <n v="5"/>
    <s v="20NC95793"/>
    <s v="X"/>
    <d v="2020-07-31T00:00:00"/>
    <m/>
    <m/>
    <m/>
    <m/>
    <m/>
    <n v="1"/>
    <m/>
    <m/>
    <x v="1"/>
    <s v="20NC957935"/>
    <x v="1"/>
    <n v="1.2"/>
    <n v="2"/>
    <n v="2016"/>
    <n v="28"/>
    <s v="GW"/>
    <n v="59.976199999999999"/>
    <s v="M"/>
    <n v="66"/>
    <s v="Large Only"/>
    <s v=""/>
    <s v="ch2020-0016"/>
    <n v="172"/>
    <s v=""/>
    <s v=""/>
    <s v=""/>
    <s v=""/>
    <s v=""/>
    <s v="M"/>
    <s v=""/>
    <s v=""/>
    <s v="DAMDOCHAX_CREEK"/>
    <n v="0.84111340000000001"/>
    <m/>
    <m/>
    <m/>
    <m/>
    <m/>
    <m/>
    <m/>
    <m/>
  </r>
  <r>
    <d v="2020-07-09T00:00:00"/>
    <n v="6515"/>
    <n v="8426"/>
    <x v="1"/>
    <n v="1502"/>
    <n v="27600"/>
    <s v="adipose hole"/>
    <m/>
    <s v="F"/>
    <s v="F"/>
    <s v=""/>
    <s v=""/>
    <x v="34"/>
    <n v="18.7"/>
    <n v="7"/>
    <n v="5.2"/>
    <n v="2"/>
    <x v="2"/>
    <n v="95793"/>
    <n v="6"/>
    <s v="20NC95793"/>
    <s v="X"/>
    <d v="2020-07-31T00:00:00"/>
    <m/>
    <m/>
    <m/>
    <m/>
    <m/>
    <n v="1"/>
    <m/>
    <m/>
    <x v="1"/>
    <s v="20NC957936"/>
    <x v="3"/>
    <n v="1.3"/>
    <n v="3"/>
    <n v="2015"/>
    <n v="28"/>
    <s v="GW"/>
    <n v="78"/>
    <s v="L"/>
    <n v="85"/>
    <s v="Yes"/>
    <s v=""/>
    <s v="ch2020-0016"/>
    <s v=""/>
    <s v="F"/>
    <n v="2.5439999999999969"/>
    <n v="0.92716939376507268"/>
    <s v=""/>
    <s v=""/>
    <s v="F"/>
    <s v=""/>
    <s v=""/>
    <s v=""/>
    <s v=""/>
    <m/>
    <m/>
    <m/>
    <m/>
    <m/>
    <m/>
    <m/>
    <m/>
  </r>
  <r>
    <d v="2020-07-09T00:00:00"/>
    <n v="6515"/>
    <n v="8426"/>
    <x v="1"/>
    <n v="1503"/>
    <n v="27601"/>
    <s v="adipose hole"/>
    <m/>
    <s v="M"/>
    <s v="M"/>
    <s v=""/>
    <s v=""/>
    <x v="4"/>
    <n v="19.899999999999999"/>
    <n v="8.1"/>
    <n v="7.6"/>
    <n v="2.2999999999999998"/>
    <x v="2"/>
    <n v="95793"/>
    <n v="7"/>
    <s v="20NC95793"/>
    <s v="X"/>
    <d v="2020-07-31T00:00:00"/>
    <m/>
    <m/>
    <m/>
    <m/>
    <m/>
    <n v="1"/>
    <m/>
    <m/>
    <x v="1"/>
    <s v="20NC957937"/>
    <x v="3"/>
    <n v="1.3"/>
    <n v="3"/>
    <n v="2015"/>
    <n v="28"/>
    <s v="GW"/>
    <n v="74.900000000000006"/>
    <s v="L"/>
    <n v="83"/>
    <s v="Yes"/>
    <s v=""/>
    <s v="ch2020-0016"/>
    <s v=""/>
    <s v="M"/>
    <n v="-1.6140000000000017"/>
    <n v="0.16603400657448183"/>
    <s v=""/>
    <s v=""/>
    <s v="M"/>
    <s v=""/>
    <s v=""/>
    <s v=""/>
    <s v=""/>
    <m/>
    <m/>
    <m/>
    <m/>
    <m/>
    <m/>
    <m/>
    <m/>
  </r>
  <r>
    <d v="2020-07-09T00:00:00"/>
    <n v="6515"/>
    <n v="8426"/>
    <x v="1"/>
    <n v="1506"/>
    <n v="27602"/>
    <s v="adipose hole"/>
    <m/>
    <s v="M"/>
    <s v="M"/>
    <s v=""/>
    <s v=""/>
    <x v="18"/>
    <m/>
    <m/>
    <m/>
    <m/>
    <x v="1"/>
    <n v="95793"/>
    <n v="8"/>
    <s v="20NC95793"/>
    <s v="X"/>
    <d v="2020-07-31T00:00:00"/>
    <m/>
    <m/>
    <m/>
    <m/>
    <m/>
    <n v="1"/>
    <m/>
    <m/>
    <x v="1"/>
    <s v="20NC957938"/>
    <x v="1"/>
    <n v="1.2"/>
    <n v="2"/>
    <n v="2016"/>
    <n v="28"/>
    <s v="GW"/>
    <n v="64.603699999999989"/>
    <s v="M"/>
    <n v="71"/>
    <s v="Large Only"/>
    <s v=""/>
    <s v="ch2020-0016"/>
    <n v="173"/>
    <s v=""/>
    <s v=""/>
    <s v=""/>
    <s v=""/>
    <s v=""/>
    <s v="M"/>
    <s v=""/>
    <s v=""/>
    <s v="MEZIADIN_RIVER"/>
    <n v="0.98163979999999995"/>
    <m/>
    <m/>
    <m/>
    <m/>
    <m/>
    <m/>
    <m/>
    <m/>
  </r>
  <r>
    <d v="2020-07-09T00:00:00"/>
    <n v="6515"/>
    <n v="8426"/>
    <x v="1"/>
    <n v="1512"/>
    <n v="27603"/>
    <s v="adipose hole"/>
    <m/>
    <s v="M"/>
    <s v="M"/>
    <s v=""/>
    <s v=""/>
    <x v="58"/>
    <m/>
    <m/>
    <m/>
    <m/>
    <x v="1"/>
    <n v="95793"/>
    <n v="9"/>
    <s v="20NC95793"/>
    <s v="X"/>
    <d v="2020-07-31T00:00:00"/>
    <m/>
    <m/>
    <m/>
    <m/>
    <m/>
    <n v="1"/>
    <m/>
    <m/>
    <x v="1"/>
    <s v="20NC957939"/>
    <x v="7"/>
    <s v="M2"/>
    <n v="2"/>
    <s v=""/>
    <n v="28"/>
    <s v="GW"/>
    <n v="56.73695"/>
    <s v="M"/>
    <n v="62.5"/>
    <s v="Large Only"/>
    <s v=""/>
    <s v="ch2020-0016"/>
    <n v="174"/>
    <s v=""/>
    <s v=""/>
    <s v=""/>
    <s v=""/>
    <s v=""/>
    <s v="M"/>
    <s v=""/>
    <s v=""/>
    <s v="KITEEN_RIVER"/>
    <n v="0.87872110000000003"/>
    <m/>
    <m/>
    <m/>
    <m/>
    <m/>
    <m/>
    <m/>
    <m/>
  </r>
  <r>
    <d v="2020-07-09T00:00:00"/>
    <n v="6515"/>
    <n v="8426"/>
    <x v="1"/>
    <n v="1514"/>
    <n v="27604"/>
    <s v="adipose hole"/>
    <m/>
    <s v="F"/>
    <s v="F"/>
    <s v=""/>
    <s v=""/>
    <x v="136"/>
    <n v="16.7"/>
    <n v="5.8"/>
    <n v="6.1"/>
    <n v="2.2000000000000002"/>
    <x v="2"/>
    <n v="95793"/>
    <n v="10"/>
    <s v="20NC95793"/>
    <s v="X"/>
    <d v="2020-07-31T00:00:00"/>
    <m/>
    <m/>
    <m/>
    <m/>
    <m/>
    <n v="1"/>
    <m/>
    <m/>
    <x v="1"/>
    <s v="20NC9579310"/>
    <x v="3"/>
    <n v="1.3"/>
    <n v="3"/>
    <n v="2015"/>
    <n v="28"/>
    <s v="GW"/>
    <n v="70.7"/>
    <s v="L"/>
    <n v="76.5"/>
    <s v="Yes"/>
    <s v=""/>
    <s v="ch2020-0016"/>
    <s v=""/>
    <s v="M"/>
    <n v="-0.35900000000000243"/>
    <n v="0.41120165927835828"/>
    <s v=""/>
    <s v=""/>
    <s v="M"/>
    <s v=""/>
    <s v=""/>
    <s v=""/>
    <s v=""/>
    <m/>
    <m/>
    <m/>
    <m/>
    <m/>
    <m/>
    <m/>
    <m/>
  </r>
  <r>
    <d v="2020-07-09T00:00:00"/>
    <n v="6515"/>
    <n v="8426"/>
    <x v="1"/>
    <n v="1518"/>
    <n v="27605"/>
    <s v="adipose hole"/>
    <m/>
    <s v="F"/>
    <s v="F"/>
    <s v=""/>
    <s v=""/>
    <x v="59"/>
    <n v="19.399999999999999"/>
    <n v="7.1"/>
    <n v="6.6"/>
    <n v="2.2000000000000002"/>
    <x v="2"/>
    <n v="95796"/>
    <n v="1"/>
    <s v="20NC95796"/>
    <s v="X"/>
    <d v="2020-07-31T00:00:00"/>
    <m/>
    <m/>
    <m/>
    <m/>
    <m/>
    <n v="1"/>
    <m/>
    <m/>
    <x v="1"/>
    <s v="20NC957961"/>
    <x v="3"/>
    <n v="1.3"/>
    <n v="3"/>
    <n v="2015"/>
    <n v="28"/>
    <s v="GW"/>
    <n v="78.900000000000006"/>
    <s v="L"/>
    <n v="86"/>
    <s v="Yes"/>
    <s v=""/>
    <s v="ch2020-0016"/>
    <n v="175"/>
    <s v="F"/>
    <n v="1.721999999999998"/>
    <n v="0.84838626964423092"/>
    <s v=""/>
    <s v=""/>
    <s v="F"/>
    <s v=""/>
    <s v=""/>
    <s v="CRANBERRY_RIVER"/>
    <n v="0.64358959999999998"/>
    <m/>
    <m/>
    <m/>
    <m/>
    <m/>
    <m/>
    <m/>
    <m/>
  </r>
  <r>
    <d v="2020-07-09T00:00:00"/>
    <n v="6515"/>
    <n v="8426"/>
    <x v="1"/>
    <n v="1519"/>
    <n v="27606"/>
    <s v="adipose hole"/>
    <m/>
    <s v="M"/>
    <s v="M"/>
    <s v=""/>
    <s v=""/>
    <x v="27"/>
    <m/>
    <m/>
    <m/>
    <m/>
    <x v="1"/>
    <n v="95796"/>
    <n v="2"/>
    <s v="20NC95796"/>
    <s v="X"/>
    <d v="2020-07-31T00:00:00"/>
    <s v="GN"/>
    <m/>
    <s v="12"/>
    <m/>
    <m/>
    <n v="1"/>
    <m/>
    <m/>
    <x v="1"/>
    <s v="20NC957962"/>
    <x v="1"/>
    <n v="1.2"/>
    <n v="2"/>
    <n v="2016"/>
    <n v="28"/>
    <s v="GW"/>
    <n v="61.827199999999998"/>
    <s v="M"/>
    <n v="68"/>
    <s v="Large Only"/>
    <s v=""/>
    <s v="ch2020-0016"/>
    <n v="176"/>
    <s v=""/>
    <s v=""/>
    <s v=""/>
    <s v=""/>
    <s v=""/>
    <s v="M"/>
    <s v=""/>
    <s v=""/>
    <s v="SEASKINNISH_CREEK"/>
    <n v="0.99993200000000004"/>
    <m/>
    <m/>
    <m/>
    <m/>
    <m/>
    <m/>
    <m/>
    <m/>
  </r>
  <r>
    <d v="2020-07-09T00:00:00"/>
    <n v="6515"/>
    <n v="8426"/>
    <x v="1"/>
    <n v="1527"/>
    <n v="27607"/>
    <s v="adipose hole"/>
    <m/>
    <s v="F"/>
    <s v="F"/>
    <s v=""/>
    <s v=""/>
    <x v="69"/>
    <n v="18"/>
    <n v="7"/>
    <n v="4.4000000000000004"/>
    <n v="1.8"/>
    <x v="2"/>
    <n v="95796"/>
    <n v="3"/>
    <s v="20NC95796"/>
    <s v="X"/>
    <d v="2020-07-31T00:00:00"/>
    <m/>
    <m/>
    <m/>
    <m/>
    <m/>
    <n v="1"/>
    <m/>
    <m/>
    <x v="1"/>
    <s v="20NC957963"/>
    <x v="3"/>
    <n v="1.3"/>
    <n v="3"/>
    <n v="2015"/>
    <n v="28"/>
    <s v="GW"/>
    <n v="77.5"/>
    <s v="L"/>
    <n v="84.5"/>
    <s v="Yes"/>
    <s v=""/>
    <s v="ch2020-0016"/>
    <n v="177"/>
    <s v="F"/>
    <n v="3.0449999999999999"/>
    <n v="0.95456617072541128"/>
    <s v=""/>
    <s v=""/>
    <s v="F"/>
    <s v=""/>
    <s v=""/>
    <s v="OWEEGEE_CREEK"/>
    <n v="0.3775656"/>
    <m/>
    <m/>
    <m/>
    <m/>
    <m/>
    <m/>
    <m/>
    <m/>
  </r>
  <r>
    <d v="2020-07-09T00:00:00"/>
    <n v="6515"/>
    <n v="8426"/>
    <x v="1"/>
    <n v="1527"/>
    <n v="27608"/>
    <s v="adipose hole"/>
    <m/>
    <s v="F"/>
    <s v="F"/>
    <s v=""/>
    <s v=""/>
    <x v="50"/>
    <n v="16.2"/>
    <n v="5.6"/>
    <n v="6.1"/>
    <n v="2.2000000000000002"/>
    <x v="2"/>
    <n v="95796"/>
    <n v="4"/>
    <s v="20NC95796"/>
    <s v="X"/>
    <d v="2020-07-31T00:00:00"/>
    <m/>
    <m/>
    <m/>
    <m/>
    <m/>
    <n v="1"/>
    <m/>
    <m/>
    <x v="1"/>
    <s v="20NC957964"/>
    <x v="1"/>
    <n v="1.2"/>
    <n v="2"/>
    <n v="2016"/>
    <n v="28"/>
    <s v="GW"/>
    <n v="71.400000000000006"/>
    <s v="L"/>
    <n v="77"/>
    <s v="Yes"/>
    <s v=""/>
    <s v="ch2020-0016"/>
    <s v=""/>
    <s v="F"/>
    <n v="0.11200000000000121"/>
    <n v="0.52797076733557369"/>
    <s v=""/>
    <s v=""/>
    <s v="F"/>
    <s v=""/>
    <s v=""/>
    <s v=""/>
    <s v=""/>
    <m/>
    <m/>
    <m/>
    <m/>
    <m/>
    <m/>
    <m/>
    <m/>
  </r>
  <r>
    <d v="2020-07-09T00:00:00"/>
    <n v="6515"/>
    <n v="8426"/>
    <x v="1"/>
    <n v="1529"/>
    <n v="27609"/>
    <s v="adipose hole"/>
    <m/>
    <s v="M"/>
    <s v="M"/>
    <s v=""/>
    <s v=""/>
    <x v="27"/>
    <m/>
    <m/>
    <m/>
    <m/>
    <x v="1"/>
    <n v="95796"/>
    <n v="5"/>
    <s v="20NC95796"/>
    <s v="X"/>
    <d v="2020-07-31T00:00:00"/>
    <m/>
    <m/>
    <m/>
    <m/>
    <m/>
    <n v="1"/>
    <m/>
    <m/>
    <x v="1"/>
    <s v="20NC957965"/>
    <x v="1"/>
    <n v="1.2"/>
    <n v="2"/>
    <n v="2016"/>
    <n v="28"/>
    <s v="GW"/>
    <n v="61.827199999999998"/>
    <s v="M"/>
    <n v="68"/>
    <s v="Large Only"/>
    <s v=""/>
    <s v="ch2020-0016"/>
    <n v="178"/>
    <s v=""/>
    <s v=""/>
    <s v=""/>
    <s v=""/>
    <s v=""/>
    <s v="M"/>
    <s v=""/>
    <s v=""/>
    <s v="MEZIADIN_RIVER"/>
    <n v="0.62698410000000004"/>
    <m/>
    <m/>
    <m/>
    <m/>
    <m/>
    <m/>
    <m/>
    <m/>
  </r>
  <r>
    <d v="2020-07-09T00:00:00"/>
    <n v="6515"/>
    <n v="8426"/>
    <x v="1"/>
    <n v="1530"/>
    <n v="27610"/>
    <s v="adipose hole"/>
    <m/>
    <s v="M"/>
    <s v="M"/>
    <s v=""/>
    <s v=""/>
    <x v="2"/>
    <m/>
    <m/>
    <m/>
    <m/>
    <x v="1"/>
    <n v="95796"/>
    <n v="6"/>
    <s v="20NC95796"/>
    <s v="X"/>
    <d v="2020-07-31T00:00:00"/>
    <m/>
    <m/>
    <m/>
    <m/>
    <m/>
    <n v="1"/>
    <m/>
    <m/>
    <x v="1"/>
    <s v="20NC957966"/>
    <x v="4"/>
    <s v="no age"/>
    <n v="0"/>
    <s v=""/>
    <n v="28"/>
    <s v="GW"/>
    <n v="55.348700000000001"/>
    <s v="M"/>
    <n v="61"/>
    <s v="Large Only"/>
    <s v=""/>
    <s v="ch2020-0016"/>
    <n v="179"/>
    <s v=""/>
    <s v=""/>
    <s v=""/>
    <s v=""/>
    <s v=""/>
    <s v="M"/>
    <s v=""/>
    <s v=""/>
    <s v="CRANBERRY_RIVER"/>
    <n v="0.99572309999999997"/>
    <m/>
    <m/>
    <m/>
    <m/>
    <m/>
    <m/>
    <m/>
    <m/>
  </r>
  <r>
    <d v="2020-07-09T00:00:00"/>
    <n v="6515"/>
    <n v="8426"/>
    <x v="1"/>
    <n v="1532"/>
    <n v="27611"/>
    <s v="adipose hole"/>
    <m/>
    <s v="F"/>
    <s v="F"/>
    <s v=""/>
    <s v=""/>
    <x v="4"/>
    <n v="18"/>
    <n v="7.5"/>
    <n v="5.5"/>
    <n v="2.1"/>
    <x v="2"/>
    <n v="95796"/>
    <n v="7"/>
    <s v="20NC95796"/>
    <s v="X"/>
    <d v="2020-07-31T00:00:00"/>
    <m/>
    <m/>
    <m/>
    <m/>
    <m/>
    <n v="1"/>
    <m/>
    <m/>
    <x v="1"/>
    <s v="20NC957967"/>
    <x v="3"/>
    <n v="1.3"/>
    <n v="3"/>
    <n v="2015"/>
    <n v="28"/>
    <s v="GW"/>
    <n v="75.5"/>
    <s v="L"/>
    <n v="83"/>
    <s v="Yes"/>
    <s v=""/>
    <s v="ch2020-0016"/>
    <s v=""/>
    <s v="F"/>
    <n v="0.75399999999999867"/>
    <n v="0.6800496537631272"/>
    <s v=""/>
    <s v=""/>
    <s v="F"/>
    <s v=""/>
    <s v=""/>
    <s v=""/>
    <s v=""/>
    <m/>
    <m/>
    <m/>
    <m/>
    <m/>
    <m/>
    <m/>
    <m/>
  </r>
  <r>
    <d v="2020-07-09T00:00:00"/>
    <n v="6515"/>
    <n v="8426"/>
    <x v="1"/>
    <n v="1532"/>
    <n v="27612"/>
    <s v="adipose hole"/>
    <m/>
    <s v="F"/>
    <s v="F"/>
    <s v=""/>
    <s v=""/>
    <x v="24"/>
    <n v="20.100000000000001"/>
    <n v="8.1"/>
    <n v="7.2"/>
    <n v="2"/>
    <x v="2"/>
    <n v="95796"/>
    <n v="8"/>
    <s v="20NC95796"/>
    <s v="X"/>
    <d v="2020-07-31T00:00:00"/>
    <m/>
    <m/>
    <m/>
    <m/>
    <m/>
    <n v="1"/>
    <m/>
    <m/>
    <x v="1"/>
    <s v="20NC957968"/>
    <x v="3"/>
    <n v="1.3"/>
    <n v="3"/>
    <n v="2015"/>
    <n v="28"/>
    <s v="GW"/>
    <n v="79.900000000000006"/>
    <s v="L"/>
    <n v="88"/>
    <s v="Yes"/>
    <s v=""/>
    <s v="ch2020-0016"/>
    <n v="180"/>
    <s v="F"/>
    <n v="1.0659999999999961"/>
    <n v="0.74383548247064601"/>
    <s v=""/>
    <s v=""/>
    <s v="F"/>
    <s v=""/>
    <s v=""/>
    <s v="OWEEGEE_CREEK"/>
    <n v="0.75211709999999998"/>
    <m/>
    <m/>
    <m/>
    <m/>
    <m/>
    <m/>
    <m/>
    <m/>
  </r>
  <r>
    <d v="2020-07-09T00:00:00"/>
    <n v="6515"/>
    <n v="8426"/>
    <x v="1"/>
    <n v="1535"/>
    <n v="27613"/>
    <s v="adipose hole"/>
    <m/>
    <s v="F"/>
    <s v="M"/>
    <s v=""/>
    <s v=""/>
    <x v="3"/>
    <m/>
    <m/>
    <m/>
    <m/>
    <x v="1"/>
    <n v="95796"/>
    <n v="9"/>
    <s v="20NC95796"/>
    <s v="X"/>
    <d v="2020-07-31T00:00:00"/>
    <m/>
    <m/>
    <m/>
    <m/>
    <m/>
    <n v="1"/>
    <m/>
    <m/>
    <x v="1"/>
    <s v="20NC957969"/>
    <x v="1"/>
    <n v="1.2"/>
    <n v="2"/>
    <n v="2016"/>
    <n v="28"/>
    <s v="GW"/>
    <n v="63.678199999999997"/>
    <s v="M"/>
    <n v="70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5"/>
    <n v="8426"/>
    <x v="1"/>
    <n v="1535"/>
    <n v="27614"/>
    <s v="adipose hole"/>
    <m/>
    <s v="F"/>
    <s v="F"/>
    <s v=""/>
    <s v=""/>
    <x v="4"/>
    <n v="19"/>
    <n v="7"/>
    <n v="5.8"/>
    <n v="2.1"/>
    <x v="2"/>
    <n v="95796"/>
    <n v="10"/>
    <s v="20NC95796"/>
    <s v="X"/>
    <d v="2020-07-31T00:00:00"/>
    <m/>
    <m/>
    <m/>
    <m/>
    <m/>
    <n v="1"/>
    <m/>
    <m/>
    <x v="1"/>
    <s v="20NC9579610"/>
    <x v="2"/>
    <s v="M3"/>
    <n v="3"/>
    <s v=""/>
    <n v="28"/>
    <s v="GW"/>
    <n v="76"/>
    <s v="L"/>
    <n v="83"/>
    <s v="Yes"/>
    <s v=""/>
    <s v="ch2020-0016"/>
    <s v=""/>
    <s v="F"/>
    <n v="1.1899999999999977"/>
    <n v="0.76674106422854238"/>
    <s v=""/>
    <s v=""/>
    <s v="F"/>
    <s v=""/>
    <s v=""/>
    <s v=""/>
    <s v=""/>
    <m/>
    <m/>
    <m/>
    <m/>
    <m/>
    <m/>
    <m/>
    <m/>
  </r>
  <r>
    <d v="2020-07-09T00:00:00"/>
    <n v="6515"/>
    <n v="8428"/>
    <x v="1"/>
    <n v="1537"/>
    <n v="27615"/>
    <s v="adipose hole"/>
    <m/>
    <s v="F"/>
    <s v="F"/>
    <s v=""/>
    <s v=""/>
    <x v="34"/>
    <n v="18"/>
    <n v="7"/>
    <n v="5"/>
    <n v="2"/>
    <x v="2"/>
    <n v="95797"/>
    <n v="1"/>
    <s v="20NC95797"/>
    <s v="X"/>
    <d v="2020-07-31T00:00:00"/>
    <m/>
    <m/>
    <m/>
    <m/>
    <m/>
    <n v="1"/>
    <m/>
    <m/>
    <x v="1"/>
    <s v="20NC957971"/>
    <x v="2"/>
    <s v="M3"/>
    <n v="3"/>
    <s v=""/>
    <n v="28"/>
    <s v="GW"/>
    <n v="78"/>
    <s v="L"/>
    <n v="85"/>
    <s v="Yes"/>
    <s v=""/>
    <s v="ch2020-0016"/>
    <n v="181"/>
    <s v="F"/>
    <n v="2.6799999999999971"/>
    <n v="0.93583612359482582"/>
    <s v=""/>
    <s v=""/>
    <s v="F"/>
    <s v=""/>
    <s v=""/>
    <s v="OWEEGEE_CREEK"/>
    <n v="0.46947920000000004"/>
    <m/>
    <m/>
    <m/>
    <m/>
    <m/>
    <m/>
    <m/>
    <m/>
  </r>
  <r>
    <d v="2020-07-09T00:00:00"/>
    <n v="6515"/>
    <n v="8428"/>
    <x v="1"/>
    <n v="1538"/>
    <n v="27616"/>
    <s v="adipose hole"/>
    <m/>
    <s v="M"/>
    <s v="M"/>
    <s v=""/>
    <s v=""/>
    <x v="103"/>
    <m/>
    <m/>
    <m/>
    <m/>
    <x v="1"/>
    <n v="95797"/>
    <n v="2"/>
    <s v="20NC95797"/>
    <s v="X"/>
    <d v="2020-07-31T00:00:00"/>
    <m/>
    <m/>
    <m/>
    <m/>
    <m/>
    <n v="1"/>
    <m/>
    <m/>
    <x v="1"/>
    <s v="20NC957972"/>
    <x v="1"/>
    <n v="1.2"/>
    <n v="2"/>
    <n v="2016"/>
    <n v="28"/>
    <s v="GW"/>
    <n v="48.407449999999997"/>
    <s v="M"/>
    <n v="53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5"/>
    <n v="8428"/>
    <x v="1"/>
    <n v="1539"/>
    <n v="27617"/>
    <s v="adipose hole"/>
    <m/>
    <s v="F"/>
    <s v="F"/>
    <s v=""/>
    <s v=""/>
    <x v="36"/>
    <n v="17.5"/>
    <n v="6.5"/>
    <n v="4.8"/>
    <n v="1.8"/>
    <x v="2"/>
    <n v="95797"/>
    <n v="3"/>
    <s v="20NC95797"/>
    <s v="X"/>
    <d v="2020-07-31T00:00:00"/>
    <m/>
    <m/>
    <m/>
    <m/>
    <m/>
    <n v="1"/>
    <m/>
    <m/>
    <x v="1"/>
    <s v="20NC957973"/>
    <x v="2"/>
    <s v="M3"/>
    <n v="3"/>
    <s v=""/>
    <n v="28"/>
    <s v="GW"/>
    <n v="74.5"/>
    <s v="L"/>
    <n v="81"/>
    <s v="Yes"/>
    <s v=""/>
    <s v="ch2020-0016"/>
    <s v=""/>
    <s v="F"/>
    <n v="1.9079999999999986"/>
    <n v="0.87079429149283361"/>
    <s v=""/>
    <s v=""/>
    <s v="F"/>
    <s v=""/>
    <s v=""/>
    <s v=""/>
    <s v=""/>
    <m/>
    <m/>
    <m/>
    <m/>
    <m/>
    <m/>
    <m/>
    <m/>
  </r>
  <r>
    <d v="2020-07-09T00:00:00"/>
    <n v="6515"/>
    <n v="8428"/>
    <x v="1"/>
    <n v="1543"/>
    <n v="27618"/>
    <s v="adipose hole"/>
    <m/>
    <s v="F"/>
    <s v="F"/>
    <s v=""/>
    <s v=""/>
    <x v="113"/>
    <n v="17"/>
    <n v="6.4"/>
    <n v="4.2"/>
    <n v="1.5"/>
    <x v="2"/>
    <n v="95797"/>
    <n v="4"/>
    <s v="20NC95797"/>
    <s v="X"/>
    <d v="2020-07-31T00:00:00"/>
    <s v="GN"/>
    <m/>
    <s v="12"/>
    <m/>
    <m/>
    <n v="1"/>
    <m/>
    <m/>
    <x v="1"/>
    <s v="20NC957974"/>
    <x v="3"/>
    <n v="1.3"/>
    <n v="3"/>
    <n v="2015"/>
    <n v="28"/>
    <s v="GW"/>
    <n v="73.599999999999994"/>
    <s v="L"/>
    <n v="80"/>
    <s v="Yes"/>
    <s v=""/>
    <s v="ch2020-0016"/>
    <n v="182"/>
    <s v="F"/>
    <n v="2.2719999999999989"/>
    <n v="0.90653139006083683"/>
    <s v=""/>
    <s v=""/>
    <s v="F"/>
    <s v=""/>
    <s v=""/>
    <s v="KITEEN_RIVER"/>
    <n v="0.56084820000000002"/>
    <m/>
    <m/>
    <m/>
    <m/>
    <m/>
    <m/>
    <m/>
    <m/>
  </r>
  <r>
    <d v="2020-07-09T00:00:00"/>
    <n v="6515"/>
    <n v="8428"/>
    <x v="1"/>
    <n v="1544"/>
    <n v="27619"/>
    <s v="adipose hole"/>
    <m/>
    <s v="F"/>
    <s v="F"/>
    <s v=""/>
    <s v=""/>
    <x v="50"/>
    <n v="17.100000000000001"/>
    <n v="6.1"/>
    <n v="3.8"/>
    <n v="1.5"/>
    <x v="2"/>
    <n v="95797"/>
    <n v="5"/>
    <s v="20NC95797"/>
    <s v="X"/>
    <d v="2020-07-31T00:00:00"/>
    <s v="BG"/>
    <m/>
    <m/>
    <m/>
    <m/>
    <n v="1"/>
    <m/>
    <m/>
    <x v="1"/>
    <s v="20NC957975"/>
    <x v="3"/>
    <n v="1.3"/>
    <n v="3"/>
    <n v="2015"/>
    <n v="28"/>
    <s v="GW"/>
    <n v="70.900000000000006"/>
    <s v="L"/>
    <n v="77"/>
    <s v="Yes"/>
    <s v=""/>
    <s v="ch2020-0016"/>
    <n v="183"/>
    <s v="F"/>
    <n v="1.6380000000000003"/>
    <n v="0.83726261334025398"/>
    <s v=""/>
    <s v=""/>
    <s v="F"/>
    <s v=""/>
    <s v=""/>
    <s v="MEZIADIN_RIVER"/>
    <n v="0.88041009999999997"/>
    <m/>
    <m/>
    <m/>
    <m/>
    <m/>
    <m/>
    <m/>
    <m/>
  </r>
  <r>
    <d v="2020-07-09T00:00:00"/>
    <n v="6515"/>
    <n v="8428"/>
    <x v="1"/>
    <n v="1546"/>
    <n v="27620"/>
    <s v="adipose hole"/>
    <m/>
    <s v="M"/>
    <s v="M"/>
    <s v=""/>
    <s v=""/>
    <x v="43"/>
    <m/>
    <m/>
    <m/>
    <m/>
    <x v="1"/>
    <n v="95797"/>
    <n v="6"/>
    <s v="20NC95797"/>
    <s v="X"/>
    <d v="2020-07-31T00:00:00"/>
    <m/>
    <m/>
    <m/>
    <m/>
    <m/>
    <n v="1"/>
    <m/>
    <m/>
    <x v="1"/>
    <s v="20NC957976"/>
    <x v="7"/>
    <s v="M2"/>
    <n v="2"/>
    <s v=""/>
    <n v="28"/>
    <s v="GW"/>
    <n v="58.1252"/>
    <s v="M"/>
    <n v="64"/>
    <s v="Large Only"/>
    <s v=""/>
    <s v="ch2020-0016"/>
    <n v="184"/>
    <s v=""/>
    <s v=""/>
    <s v=""/>
    <s v=""/>
    <s v=""/>
    <s v="M"/>
    <s v=""/>
    <s v=""/>
    <s v="KWINAGEESE_RIVER"/>
    <n v="0.51157799999999998"/>
    <m/>
    <m/>
    <m/>
    <m/>
    <m/>
    <m/>
    <m/>
    <m/>
  </r>
  <r>
    <d v="2020-07-09T00:00:00"/>
    <n v="6515"/>
    <n v="8428"/>
    <x v="1"/>
    <n v="1550"/>
    <n v="27621"/>
    <s v="adipose hole"/>
    <m/>
    <s v="M"/>
    <s v="M"/>
    <s v=""/>
    <s v=""/>
    <x v="27"/>
    <m/>
    <m/>
    <m/>
    <m/>
    <x v="1"/>
    <n v="95797"/>
    <n v="7"/>
    <s v="20NC95797"/>
    <s v="X"/>
    <d v="2020-07-31T00:00:00"/>
    <m/>
    <m/>
    <m/>
    <m/>
    <m/>
    <n v="1"/>
    <m/>
    <m/>
    <x v="1"/>
    <s v="20NC957977"/>
    <x v="1"/>
    <n v="1.2"/>
    <n v="2"/>
    <n v="2016"/>
    <n v="28"/>
    <s v="GW"/>
    <n v="61.827199999999998"/>
    <s v="M"/>
    <n v="68"/>
    <s v="Large Only"/>
    <s v=""/>
    <s v="ch2020-0016"/>
    <n v="185"/>
    <s v=""/>
    <s v=""/>
    <s v=""/>
    <s v=""/>
    <s v=""/>
    <s v="M"/>
    <s v=""/>
    <s v=""/>
    <s v="KITEEN_RIVER"/>
    <n v="0.9975832"/>
    <m/>
    <m/>
    <m/>
    <m/>
    <m/>
    <m/>
    <m/>
    <m/>
  </r>
  <r>
    <d v="2020-07-09T00:00:00"/>
    <n v="6515"/>
    <n v="8428"/>
    <x v="1"/>
    <n v="1552"/>
    <n v="27622"/>
    <s v="adipose hole"/>
    <m/>
    <s v="M"/>
    <s v="M"/>
    <s v=""/>
    <s v=""/>
    <x v="41"/>
    <n v="23.4"/>
    <n v="9.6999999999999993"/>
    <n v="8.1"/>
    <n v="3.3"/>
    <x v="2"/>
    <n v="95797"/>
    <n v="8"/>
    <s v="20NC95797"/>
    <s v="X"/>
    <d v="2020-07-31T00:00:00"/>
    <m/>
    <m/>
    <m/>
    <m/>
    <m/>
    <n v="1"/>
    <m/>
    <m/>
    <x v="1"/>
    <s v="20NC957978"/>
    <x v="3"/>
    <n v="1.3"/>
    <n v="3"/>
    <n v="2015"/>
    <n v="28"/>
    <s v="GW"/>
    <n v="89.3"/>
    <s v="L"/>
    <n v="99"/>
    <s v="Yes"/>
    <s v=""/>
    <s v="ch2020-0016"/>
    <s v=""/>
    <s v="F"/>
    <n v="2.0180000000000029"/>
    <n v="0.88267404644334313"/>
    <s v=""/>
    <s v=""/>
    <s v="F"/>
    <s v=""/>
    <s v=""/>
    <s v=""/>
    <s v=""/>
    <m/>
    <m/>
    <m/>
    <m/>
    <m/>
    <m/>
    <m/>
    <m/>
  </r>
  <r>
    <d v="2020-07-09T00:00:00"/>
    <n v="6515"/>
    <n v="8428"/>
    <x v="1"/>
    <n v="1553"/>
    <n v="27623"/>
    <s v="adipose hole"/>
    <m/>
    <s v="M"/>
    <s v="M"/>
    <s v=""/>
    <s v=""/>
    <x v="40"/>
    <m/>
    <m/>
    <m/>
    <m/>
    <x v="1"/>
    <n v="95797"/>
    <n v="9"/>
    <s v="20NC95797"/>
    <s v="X"/>
    <d v="2020-07-31T00:00:00"/>
    <m/>
    <m/>
    <m/>
    <m/>
    <m/>
    <n v="1"/>
    <m/>
    <m/>
    <x v="1"/>
    <s v="20NC957979"/>
    <x v="1"/>
    <n v="1.2"/>
    <n v="2"/>
    <n v="2016"/>
    <n v="28"/>
    <s v="GW"/>
    <n v="59.050699999999999"/>
    <s v="M"/>
    <n v="65"/>
    <s v="Large Only"/>
    <s v=""/>
    <s v="ch2020-0016"/>
    <n v="186"/>
    <s v=""/>
    <s v=""/>
    <s v=""/>
    <s v=""/>
    <s v=""/>
    <s v="M"/>
    <s v=""/>
    <s v=""/>
    <s v="KITEEN_RIVER"/>
    <n v="0.99610600000000005"/>
    <m/>
    <m/>
    <m/>
    <m/>
    <m/>
    <m/>
    <m/>
    <m/>
  </r>
  <r>
    <d v="2020-07-09T00:00:00"/>
    <n v="6515"/>
    <n v="8428"/>
    <x v="1"/>
    <n v="1556"/>
    <n v="27624"/>
    <s v="adipose hole"/>
    <m/>
    <s v="F"/>
    <s v="F"/>
    <s v=""/>
    <s v=""/>
    <x v="113"/>
    <n v="15.4"/>
    <n v="5.2"/>
    <n v="4.7"/>
    <n v="1.8"/>
    <x v="2"/>
    <n v="95797"/>
    <n v="10"/>
    <s v="20NC95797"/>
    <s v="X"/>
    <d v="2020-07-31T00:00:00"/>
    <m/>
    <m/>
    <m/>
    <m/>
    <m/>
    <n v="1"/>
    <m/>
    <m/>
    <x v="1"/>
    <s v="20NC9579710"/>
    <x v="6"/>
    <s v="M4"/>
    <n v="4"/>
    <s v=""/>
    <n v="28"/>
    <s v="GW"/>
    <n v="74.8"/>
    <s v="L"/>
    <n v="80"/>
    <s v="Yes"/>
    <s v=""/>
    <s v="ch2020-0016"/>
    <s v=""/>
    <s v="F"/>
    <n v="3.2099999999999991"/>
    <n v="0.96120886553976392"/>
    <s v=""/>
    <s v=""/>
    <s v="F"/>
    <s v=""/>
    <s v=""/>
    <s v=""/>
    <s v=""/>
    <m/>
    <m/>
    <m/>
    <m/>
    <m/>
    <m/>
    <m/>
    <m/>
  </r>
  <r>
    <d v="2020-07-09T00:00:00"/>
    <n v="6516"/>
    <n v="8428"/>
    <x v="0"/>
    <n v="1625"/>
    <n v="27625"/>
    <s v="adipose hole"/>
    <s v="X"/>
    <s v="F"/>
    <s v="M"/>
    <s v=""/>
    <s v=""/>
    <x v="20"/>
    <m/>
    <m/>
    <m/>
    <m/>
    <x v="1"/>
    <n v="95800"/>
    <n v="1"/>
    <s v="20NC95800"/>
    <s v="X"/>
    <d v="2020-07-31T00:00:00"/>
    <m/>
    <m/>
    <m/>
    <m/>
    <m/>
    <n v="1"/>
    <m/>
    <m/>
    <x v="1"/>
    <s v="20NC958001"/>
    <x v="1"/>
    <n v="1.2"/>
    <n v="2"/>
    <n v="2016"/>
    <n v="28"/>
    <s v="GW"/>
    <n v="67.380199999999988"/>
    <s v="M"/>
    <n v="74"/>
    <s v="Large Only"/>
    <s v=""/>
    <s v="ch2020-0016"/>
    <n v="187"/>
    <s v=""/>
    <s v=""/>
    <s v=""/>
    <s v=""/>
    <s v=""/>
    <s v="M"/>
    <s v=""/>
    <s v=""/>
    <s v="KITEEN_RIVER"/>
    <n v="0.66574650000000002"/>
    <m/>
    <m/>
    <m/>
    <m/>
    <m/>
    <m/>
    <m/>
    <m/>
  </r>
  <r>
    <d v="2020-07-09T00:00:00"/>
    <n v="6516"/>
    <n v="8428"/>
    <x v="0"/>
    <n v="1633"/>
    <n v="27626"/>
    <s v="adipose hole"/>
    <m/>
    <s v="M"/>
    <s v="M"/>
    <s v=""/>
    <s v=""/>
    <x v="3"/>
    <m/>
    <m/>
    <m/>
    <m/>
    <x v="1"/>
    <n v="95800"/>
    <n v="2"/>
    <s v="20NC95800"/>
    <s v="X"/>
    <d v="2020-07-31T00:00:00"/>
    <m/>
    <m/>
    <m/>
    <m/>
    <m/>
    <n v="1"/>
    <m/>
    <m/>
    <x v="1"/>
    <s v="20NC958002"/>
    <x v="1"/>
    <n v="1.2"/>
    <n v="2"/>
    <n v="2016"/>
    <n v="28"/>
    <s v="GW"/>
    <n v="63.678199999999997"/>
    <s v="M"/>
    <n v="70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6"/>
    <n v="8428"/>
    <x v="0"/>
    <n v="1634"/>
    <n v="27627"/>
    <s v="adipose hole"/>
    <m/>
    <s v="F"/>
    <s v="F"/>
    <s v=""/>
    <s v=""/>
    <x v="129"/>
    <n v="18.100000000000001"/>
    <n v="7"/>
    <n v="4"/>
    <n v="2"/>
    <x v="2"/>
    <n v="95800"/>
    <n v="3"/>
    <s v="20NC95800"/>
    <s v="X"/>
    <d v="2020-07-31T00:00:00"/>
    <m/>
    <m/>
    <m/>
    <m/>
    <m/>
    <n v="4"/>
    <m/>
    <m/>
    <x v="1"/>
    <s v="20NC958003"/>
    <x v="4"/>
    <s v="no age"/>
    <n v="0"/>
    <s v=""/>
    <n v="28"/>
    <s v="GW"/>
    <n v="74.5"/>
    <s v="L"/>
    <n v="81.5"/>
    <s v="Yes"/>
    <s v=""/>
    <s v="ch2020-0016"/>
    <s v=""/>
    <s v="F"/>
    <n v="1.8550000000000015"/>
    <n v="0.86471309216173708"/>
    <s v=""/>
    <s v=""/>
    <s v="F"/>
    <s v=""/>
    <s v=""/>
    <s v=""/>
    <s v=""/>
    <m/>
    <m/>
    <m/>
    <m/>
    <m/>
    <m/>
    <m/>
    <m/>
  </r>
  <r>
    <d v="2020-07-09T00:00:00"/>
    <n v="6516"/>
    <n v="8428"/>
    <x v="0"/>
    <n v="1637"/>
    <n v="27628"/>
    <s v="adipose hole"/>
    <m/>
    <s v="F"/>
    <s v="F"/>
    <s v=""/>
    <s v=""/>
    <x v="36"/>
    <n v="17.8"/>
    <n v="6.5"/>
    <n v="5.7"/>
    <n v="2.1"/>
    <x v="2"/>
    <n v="95800"/>
    <n v="4"/>
    <s v="20NC95800"/>
    <s v="X"/>
    <d v="2020-07-31T00:00:00"/>
    <m/>
    <m/>
    <m/>
    <m/>
    <m/>
    <n v="1"/>
    <m/>
    <m/>
    <x v="1"/>
    <s v="20NC958004"/>
    <x v="3"/>
    <n v="1.3"/>
    <n v="3"/>
    <n v="2015"/>
    <n v="28"/>
    <s v="GW"/>
    <n v="74.5"/>
    <s v="L"/>
    <n v="81"/>
    <s v="Yes"/>
    <s v=""/>
    <s v="ch2020-0016"/>
    <s v=""/>
    <s v="F"/>
    <n v="1.0379999999999985"/>
    <n v="0.73846392043063536"/>
    <s v=""/>
    <s v=""/>
    <s v="F"/>
    <s v=""/>
    <s v=""/>
    <s v=""/>
    <s v=""/>
    <m/>
    <m/>
    <m/>
    <m/>
    <m/>
    <m/>
    <m/>
    <m/>
  </r>
  <r>
    <d v="2020-07-09T00:00:00"/>
    <n v="6516"/>
    <n v="8428"/>
    <x v="0"/>
    <n v="1639"/>
    <n v="27629"/>
    <s v="adipose hole"/>
    <m/>
    <s v="M"/>
    <s v="M"/>
    <s v=""/>
    <s v=""/>
    <x v="22"/>
    <m/>
    <m/>
    <m/>
    <m/>
    <x v="1"/>
    <n v="95800"/>
    <n v="5"/>
    <s v="20NC95800"/>
    <s v="X"/>
    <d v="2020-07-31T00:00:00"/>
    <m/>
    <m/>
    <m/>
    <m/>
    <m/>
    <n v="1"/>
    <m/>
    <m/>
    <x v="1"/>
    <s v="20NC958005"/>
    <x v="1"/>
    <n v="1.2"/>
    <n v="2"/>
    <n v="2016"/>
    <n v="28"/>
    <s v="GW"/>
    <n v="64.140949999999989"/>
    <s v="M"/>
    <n v="70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6"/>
    <n v="8428"/>
    <x v="0"/>
    <n v="1641"/>
    <n v="27630"/>
    <s v="adipose hole"/>
    <m/>
    <s v="F"/>
    <s v="M"/>
    <s v=""/>
    <s v=""/>
    <x v="40"/>
    <m/>
    <m/>
    <m/>
    <m/>
    <x v="1"/>
    <n v="95800"/>
    <n v="6"/>
    <s v="20NC95800"/>
    <s v="X"/>
    <d v="2020-07-31T00:00:00"/>
    <m/>
    <m/>
    <m/>
    <m/>
    <m/>
    <n v="1"/>
    <m/>
    <m/>
    <x v="1"/>
    <s v="20NC958006"/>
    <x v="1"/>
    <n v="1.2"/>
    <n v="2"/>
    <n v="2016"/>
    <n v="28"/>
    <s v="GW"/>
    <n v="59.050699999999999"/>
    <s v="M"/>
    <n v="6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6"/>
    <n v="8428"/>
    <x v="0"/>
    <n v="1644"/>
    <n v="27631"/>
    <s v="adipose hole"/>
    <m/>
    <s v="M"/>
    <s v="M"/>
    <s v=""/>
    <s v=""/>
    <x v="22"/>
    <m/>
    <m/>
    <m/>
    <m/>
    <x v="1"/>
    <n v="95800"/>
    <n v="7"/>
    <s v="20NC95800"/>
    <s v="X"/>
    <d v="2020-07-31T00:00:00"/>
    <m/>
    <m/>
    <m/>
    <m/>
    <m/>
    <n v="1"/>
    <m/>
    <m/>
    <x v="1"/>
    <s v="20NC958007"/>
    <x v="1"/>
    <n v="1.2"/>
    <n v="2"/>
    <n v="2016"/>
    <n v="28"/>
    <s v="GW"/>
    <n v="64.140949999999989"/>
    <s v="M"/>
    <n v="70.5"/>
    <s v="Large Only"/>
    <s v=""/>
    <s v="ch2020-0016"/>
    <n v="188"/>
    <s v=""/>
    <s v=""/>
    <s v=""/>
    <s v=""/>
    <s v=""/>
    <s v="M"/>
    <s v=""/>
    <s v=""/>
    <s v="CRANBERRY_RIVER"/>
    <n v="0.74590280000000009"/>
    <m/>
    <m/>
    <m/>
    <m/>
    <m/>
    <m/>
    <m/>
    <m/>
  </r>
  <r>
    <d v="2020-07-09T00:00:00"/>
    <n v="6516"/>
    <n v="8428"/>
    <x v="0"/>
    <n v="1647"/>
    <n v="27632"/>
    <s v="adipose hole"/>
    <m/>
    <s v="M"/>
    <s v="M"/>
    <s v=""/>
    <s v=""/>
    <x v="52"/>
    <m/>
    <m/>
    <m/>
    <m/>
    <x v="1"/>
    <n v="95800"/>
    <n v="8"/>
    <s v="20NC95800"/>
    <s v="X"/>
    <d v="2020-07-31T00:00:00"/>
    <m/>
    <m/>
    <m/>
    <m/>
    <m/>
    <n v="1"/>
    <m/>
    <m/>
    <x v="1"/>
    <s v="20NC958008"/>
    <x v="7"/>
    <s v="M2"/>
    <n v="2"/>
    <s v="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6"/>
    <n v="8428"/>
    <x v="0"/>
    <n v="1649"/>
    <n v="27633"/>
    <s v="adipose hole"/>
    <m/>
    <s v="M"/>
    <s v="M"/>
    <s v=""/>
    <s v=""/>
    <x v="10"/>
    <m/>
    <m/>
    <m/>
    <m/>
    <x v="1"/>
    <n v="95800"/>
    <n v="9"/>
    <s v="20NC95800"/>
    <s v="X"/>
    <d v="2020-07-31T00:00:00"/>
    <m/>
    <m/>
    <m/>
    <m/>
    <m/>
    <n v="1"/>
    <m/>
    <m/>
    <x v="1"/>
    <s v="20NC958009"/>
    <x v="1"/>
    <n v="1.2"/>
    <n v="2"/>
    <n v="2016"/>
    <n v="28"/>
    <s v="GW"/>
    <n v="66.454699999999988"/>
    <s v="M"/>
    <n v="73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7"/>
    <n v="8428"/>
    <x v="0"/>
    <n v="1813"/>
    <n v="27634"/>
    <s v="adipose hole"/>
    <m/>
    <s v="F"/>
    <s v="F"/>
    <s v=""/>
    <s v=""/>
    <x v="38"/>
    <n v="17.5"/>
    <n v="6.1"/>
    <n v="4.5999999999999996"/>
    <n v="2"/>
    <x v="2"/>
    <n v="95800"/>
    <n v="10"/>
    <s v="20NC95800"/>
    <s v="X"/>
    <d v="2020-07-31T00:00:00"/>
    <s v="GN"/>
    <m/>
    <s v="12"/>
    <m/>
    <m/>
    <n v="1"/>
    <m/>
    <m/>
    <x v="1"/>
    <s v="20NC9580010"/>
    <x v="1"/>
    <n v="1.2"/>
    <n v="2"/>
    <n v="2016"/>
    <n v="28"/>
    <s v="GW"/>
    <n v="69.900000000000006"/>
    <s v="L"/>
    <n v="76"/>
    <s v="Yes"/>
    <s v=""/>
    <s v="ch2020-0016"/>
    <s v=""/>
    <s v="F"/>
    <n v="0.23400000000000065"/>
    <n v="0.55823451807811053"/>
    <s v=""/>
    <s v=""/>
    <s v="F"/>
    <s v=""/>
    <s v=""/>
    <s v=""/>
    <s v=""/>
    <m/>
    <m/>
    <m/>
    <m/>
    <m/>
    <m/>
    <m/>
    <m/>
  </r>
  <r>
    <d v="2020-07-09T00:00:00"/>
    <n v="6518"/>
    <n v="8428"/>
    <x v="1"/>
    <n v="1830"/>
    <n v="27635"/>
    <s v="adipose hole"/>
    <m/>
    <s v="F"/>
    <s v="F"/>
    <s v=""/>
    <s v=""/>
    <x v="54"/>
    <m/>
    <m/>
    <m/>
    <m/>
    <x v="2"/>
    <n v="95801"/>
    <n v="1"/>
    <s v="20NC95801"/>
    <s v="X"/>
    <d v="2020-07-31T00:00:00"/>
    <m/>
    <m/>
    <m/>
    <m/>
    <m/>
    <n v="1"/>
    <s v="No Morphs."/>
    <m/>
    <x v="1"/>
    <s v="20NC958011"/>
    <x v="2"/>
    <s v="M3"/>
    <n v="3"/>
    <s v=""/>
    <n v="28"/>
    <s v="GW"/>
    <n v="79.411699999999996"/>
    <s v="L"/>
    <n v="87"/>
    <s v="No"/>
    <s v=""/>
    <s v="ch2020-0016"/>
    <s v=""/>
    <s v=""/>
    <s v=""/>
    <s v=""/>
    <s v=""/>
    <s v=""/>
    <s v="F"/>
    <s v=""/>
    <s v=""/>
    <s v=""/>
    <s v=""/>
    <m/>
    <m/>
    <m/>
    <m/>
    <m/>
    <m/>
    <m/>
    <m/>
  </r>
  <r>
    <d v="2020-07-09T00:00:00"/>
    <n v="6518"/>
    <n v="8428"/>
    <x v="1"/>
    <n v="1830"/>
    <n v="27636"/>
    <s v="adipose hole"/>
    <m/>
    <s v="M"/>
    <s v="M"/>
    <s v=""/>
    <s v=""/>
    <x v="16"/>
    <m/>
    <m/>
    <m/>
    <m/>
    <x v="1"/>
    <n v="95801"/>
    <n v="2"/>
    <s v="20NC95801"/>
    <s v="X"/>
    <d v="2020-07-31T00:00:00"/>
    <m/>
    <m/>
    <m/>
    <m/>
    <m/>
    <n v="1"/>
    <m/>
    <m/>
    <x v="1"/>
    <s v="20NC958012"/>
    <x v="1"/>
    <n v="1.2"/>
    <n v="2"/>
    <n v="2016"/>
    <n v="28"/>
    <s v="GW"/>
    <n v="62.752699999999997"/>
    <s v="M"/>
    <n v="69"/>
    <s v="Large Only"/>
    <s v=""/>
    <s v="ch2020-0016"/>
    <n v="189"/>
    <s v=""/>
    <s v=""/>
    <s v=""/>
    <s v=""/>
    <s v=""/>
    <s v="M"/>
    <s v=""/>
    <s v=""/>
    <s v="DAMDOCHAX_CREEK"/>
    <n v="0.60233110000000001"/>
    <m/>
    <m/>
    <m/>
    <m/>
    <m/>
    <m/>
    <m/>
    <m/>
  </r>
  <r>
    <d v="2020-07-09T00:00:00"/>
    <n v="6518"/>
    <n v="8428"/>
    <x v="1"/>
    <n v="1833"/>
    <n v="27637"/>
    <s v="adipose hole"/>
    <m/>
    <s v="M"/>
    <s v="M"/>
    <s v=""/>
    <s v=""/>
    <x v="45"/>
    <m/>
    <m/>
    <m/>
    <m/>
    <x v="1"/>
    <n v="95801"/>
    <n v="3"/>
    <s v="20NC95801"/>
    <s v="X"/>
    <d v="2020-07-31T00:00:00"/>
    <m/>
    <m/>
    <m/>
    <m/>
    <m/>
    <n v="1"/>
    <m/>
    <m/>
    <x v="1"/>
    <s v="20NC958013"/>
    <x v="1"/>
    <n v="1.2"/>
    <n v="2"/>
    <n v="2016"/>
    <n v="28"/>
    <s v="GW"/>
    <n v="46.093699999999998"/>
    <s v="M"/>
    <n v="51"/>
    <s v="Large Only"/>
    <s v=""/>
    <s v="ch2020-0016"/>
    <n v="190"/>
    <s v=""/>
    <s v=""/>
    <s v=""/>
    <s v=""/>
    <s v=""/>
    <s v="M"/>
    <s v=""/>
    <s v=""/>
    <s v="DAMDOCHAX_CREEK"/>
    <n v="0.98414900000000005"/>
    <m/>
    <m/>
    <m/>
    <m/>
    <m/>
    <m/>
    <m/>
    <m/>
  </r>
  <r>
    <d v="2020-07-09T00:00:00"/>
    <n v="6518"/>
    <n v="8428"/>
    <x v="1"/>
    <n v="1834"/>
    <n v="27638"/>
    <s v="adipose hole"/>
    <m/>
    <s v="F"/>
    <s v="M"/>
    <s v=""/>
    <s v=""/>
    <x v="10"/>
    <m/>
    <m/>
    <m/>
    <m/>
    <x v="1"/>
    <n v="95801"/>
    <n v="4"/>
    <s v="20NC95801"/>
    <s v="X"/>
    <d v="2020-07-31T00:00:00"/>
    <m/>
    <m/>
    <m/>
    <m/>
    <m/>
    <n v="1"/>
    <m/>
    <m/>
    <x v="1"/>
    <s v="20NC958014"/>
    <x v="1"/>
    <n v="1.2"/>
    <n v="2"/>
    <n v="2016"/>
    <n v="28"/>
    <s v="GW"/>
    <n v="66.454699999999988"/>
    <s v="M"/>
    <n v="73"/>
    <s v="Large Only"/>
    <s v=""/>
    <s v="ch2020-0016"/>
    <n v="191"/>
    <s v=""/>
    <s v=""/>
    <s v=""/>
    <s v=""/>
    <s v=""/>
    <s v="M"/>
    <s v=""/>
    <s v=""/>
    <s v="KWINAGEESE_RIVER"/>
    <n v="0.41651679999999996"/>
    <m/>
    <m/>
    <m/>
    <m/>
    <m/>
    <m/>
    <m/>
    <m/>
  </r>
  <r>
    <d v="2020-07-09T00:00:00"/>
    <n v="6518"/>
    <n v="8428"/>
    <x v="1"/>
    <n v="1835"/>
    <n v="27639"/>
    <s v="adipose hole"/>
    <m/>
    <s v="M"/>
    <s v="M"/>
    <s v=""/>
    <s v=""/>
    <x v="52"/>
    <m/>
    <m/>
    <m/>
    <m/>
    <x v="1"/>
    <n v="95801"/>
    <n v="5"/>
    <s v="20NC95801"/>
    <s v="X"/>
    <d v="2020-07-31T00:00:00"/>
    <m/>
    <m/>
    <m/>
    <m/>
    <m/>
    <n v="1"/>
    <m/>
    <m/>
    <x v="1"/>
    <s v="20NC958015"/>
    <x v="1"/>
    <n v="1.2"/>
    <n v="2"/>
    <n v="2016"/>
    <n v="28"/>
    <s v="GW"/>
    <n v="60.901699999999998"/>
    <s v="M"/>
    <n v="67"/>
    <s v="Large Only"/>
    <s v=""/>
    <s v="ch2020-0016"/>
    <n v="192"/>
    <s v=""/>
    <s v=""/>
    <s v=""/>
    <s v=""/>
    <s v=""/>
    <s v="M"/>
    <s v=""/>
    <s v=""/>
    <s v="KITEEN_RIVER"/>
    <n v="0.91252470000000008"/>
    <m/>
    <m/>
    <m/>
    <m/>
    <m/>
    <m/>
    <m/>
    <m/>
  </r>
  <r>
    <d v="2020-07-09T00:00:00"/>
    <n v="6518"/>
    <n v="8430"/>
    <x v="1"/>
    <n v="1836"/>
    <n v="27640"/>
    <s v="adipose hole"/>
    <m/>
    <s v="F"/>
    <s v="F"/>
    <s v=""/>
    <s v=""/>
    <x v="9"/>
    <n v="16.100000000000001"/>
    <n v="6.5"/>
    <n v="5.2"/>
    <n v="2"/>
    <x v="2"/>
    <n v="95801"/>
    <n v="6"/>
    <s v="20NC95801"/>
    <s v="X"/>
    <d v="2020-07-31T00:00:00"/>
    <s v="BG"/>
    <m/>
    <m/>
    <m/>
    <m/>
    <n v="1"/>
    <m/>
    <m/>
    <x v="1"/>
    <s v="20NC958016"/>
    <x v="2"/>
    <s v="M3"/>
    <n v="3"/>
    <s v=""/>
    <n v="28"/>
    <s v="GW"/>
    <n v="71.5"/>
    <s v="L"/>
    <n v="78"/>
    <s v="Yes"/>
    <s v=""/>
    <s v="ch2020-0016"/>
    <n v="193"/>
    <s v="F"/>
    <n v="0.17399999999999927"/>
    <n v="0.54339058076573732"/>
    <s v=""/>
    <s v=""/>
    <s v="F"/>
    <s v=""/>
    <s v=""/>
    <s v="KWINAGEESE_RIVER"/>
    <n v="0.97421120000000005"/>
    <m/>
    <m/>
    <m/>
    <m/>
    <m/>
    <m/>
    <m/>
    <m/>
  </r>
  <r>
    <d v="2020-07-09T00:00:00"/>
    <n v="6518"/>
    <n v="8430"/>
    <x v="1"/>
    <n v="1837"/>
    <n v="27641"/>
    <s v="adipose hole"/>
    <m/>
    <s v="M"/>
    <s v="M"/>
    <s v=""/>
    <s v=""/>
    <x v="19"/>
    <m/>
    <m/>
    <m/>
    <m/>
    <x v="1"/>
    <n v="95801"/>
    <n v="7"/>
    <s v="20NC95801"/>
    <s v="X"/>
    <d v="2020-07-31T00:00:00"/>
    <m/>
    <m/>
    <m/>
    <m/>
    <m/>
    <n v="1"/>
    <m/>
    <m/>
    <x v="1"/>
    <s v="20NC958017"/>
    <x v="1"/>
    <n v="1.2"/>
    <n v="2"/>
    <n v="2016"/>
    <n v="28"/>
    <s v="GW"/>
    <n v="56.2742"/>
    <s v="M"/>
    <n v="62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6518"/>
    <n v="8430"/>
    <x v="1"/>
    <n v="1837"/>
    <n v="27642"/>
    <s v="adipose hole"/>
    <m/>
    <s v="F"/>
    <s v="F"/>
    <s v=""/>
    <s v=""/>
    <x v="113"/>
    <n v="17.2"/>
    <n v="7"/>
    <n v="5.4"/>
    <n v="2.1"/>
    <x v="2"/>
    <n v="95801"/>
    <n v="8"/>
    <s v="20NC95801"/>
    <s v="X"/>
    <d v="2020-07-31T00:00:00"/>
    <m/>
    <m/>
    <m/>
    <m/>
    <m/>
    <n v="1"/>
    <m/>
    <m/>
    <x v="1"/>
    <s v="20NC958018"/>
    <x v="2"/>
    <s v="M3"/>
    <n v="3"/>
    <s v=""/>
    <n v="28"/>
    <s v="GW"/>
    <n v="73"/>
    <s v="L"/>
    <n v="80"/>
    <s v="Yes"/>
    <s v=""/>
    <s v="ch2020-0016"/>
    <n v="194"/>
    <s v="F"/>
    <n v="0.17199999999999793"/>
    <n v="0.54289430334863042"/>
    <s v=""/>
    <s v=""/>
    <s v="F"/>
    <s v=""/>
    <s v=""/>
    <s v="DAMDOCHAX_CREEK"/>
    <n v="0.80921350000000003"/>
    <m/>
    <m/>
    <m/>
    <m/>
    <m/>
    <m/>
    <m/>
    <m/>
  </r>
  <r>
    <d v="2020-07-09T00:00:00"/>
    <n v="6518"/>
    <n v="8430"/>
    <x v="1"/>
    <n v="1844"/>
    <n v="27643"/>
    <s v="adipose hole"/>
    <m/>
    <s v="F"/>
    <s v="F"/>
    <s v=""/>
    <s v=""/>
    <x v="50"/>
    <n v="15.5"/>
    <n v="5"/>
    <n v="5.9"/>
    <n v="1.4"/>
    <x v="2"/>
    <n v="95801"/>
    <n v="9"/>
    <s v="20NC95801"/>
    <s v="X"/>
    <d v="2020-07-31T00:00:00"/>
    <m/>
    <m/>
    <m/>
    <m/>
    <m/>
    <n v="1"/>
    <m/>
    <m/>
    <x v="1"/>
    <s v="20NC958019"/>
    <x v="2"/>
    <s v="M3"/>
    <n v="3"/>
    <s v=""/>
    <n v="28"/>
    <s v="GW"/>
    <n v="72"/>
    <s v="L"/>
    <n v="77"/>
    <s v="Yes"/>
    <s v=""/>
    <s v="ch2020-0016"/>
    <s v=""/>
    <s v="F"/>
    <n v="1.7039999999999995"/>
    <n v="0.84605643614514559"/>
    <s v=""/>
    <s v=""/>
    <s v="F"/>
    <s v=""/>
    <s v=""/>
    <s v=""/>
    <s v=""/>
    <m/>
    <m/>
    <m/>
    <m/>
    <m/>
    <m/>
    <m/>
    <m/>
  </r>
  <r>
    <d v="2020-07-09T00:00:00"/>
    <n v="6518"/>
    <n v="8430"/>
    <x v="1"/>
    <n v="1850"/>
    <n v="27644"/>
    <s v="adipose hole"/>
    <m/>
    <s v="M"/>
    <s v="M"/>
    <s v=""/>
    <s v=""/>
    <x v="30"/>
    <m/>
    <m/>
    <m/>
    <m/>
    <x v="1"/>
    <n v="95801"/>
    <n v="10"/>
    <s v="20NC95801"/>
    <s v="X"/>
    <d v="2020-07-31T00:00:00"/>
    <m/>
    <m/>
    <m/>
    <m/>
    <m/>
    <n v="1"/>
    <m/>
    <m/>
    <x v="1"/>
    <s v="20NC9580110"/>
    <x v="7"/>
    <s v="M2"/>
    <n v="2"/>
    <s v=""/>
    <n v="28"/>
    <s v="GW"/>
    <n v="63.215449999999997"/>
    <s v="M"/>
    <n v="69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09"/>
    <n v="34438"/>
    <s v="V-clip adipose"/>
    <m/>
    <s v="M"/>
    <s v="M"/>
    <s v=""/>
    <s v=""/>
    <x v="49"/>
    <n v="22.3"/>
    <n v="9.1999999999999993"/>
    <n v="10.5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3.8"/>
    <s v="L"/>
    <n v="93"/>
    <s v="Yes"/>
    <s v=""/>
    <s v="Not Aged"/>
    <s v=""/>
    <s v="M"/>
    <n v="-0.77999999999999758"/>
    <n v="0.31431988606174671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10"/>
    <n v="34439"/>
    <s v="V-clip adipose"/>
    <m/>
    <s v="F"/>
    <s v="F"/>
    <s v=""/>
    <s v=""/>
    <x v="107"/>
    <n v="18.100000000000001"/>
    <n v="6.9"/>
    <n v="6.1"/>
    <m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599999999999994"/>
    <s v="L"/>
    <n v="77.5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12"/>
    <n v="34440"/>
    <s v="V-clip adipose"/>
    <m/>
    <s v="F"/>
    <s v="F"/>
    <s v=""/>
    <s v=""/>
    <x v="25"/>
    <n v="19.5"/>
    <n v="8.3000000000000007"/>
    <n v="6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7"/>
    <s v="L"/>
    <n v="82"/>
    <s v="Yes"/>
    <s v=""/>
    <s v="Not Aged"/>
    <s v=""/>
    <s v="M"/>
    <n v="-0.7820000000000018"/>
    <n v="0.31388900042858547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14"/>
    <n v="34441"/>
    <s v="V-clip adipose"/>
    <m/>
    <s v="M"/>
    <s v="M"/>
    <s v=""/>
    <s v=""/>
    <x v="137"/>
    <n v="23"/>
    <n v="9.3000000000000007"/>
    <n v="7"/>
    <n v="2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7"/>
    <s v="L"/>
    <n v="95"/>
    <s v="Yes"/>
    <s v=""/>
    <s v="Not Aged"/>
    <s v=""/>
    <s v="F"/>
    <n v="1.988"/>
    <n v="0.87953138648182194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15"/>
    <n v="34442"/>
    <s v="V-clip adipose"/>
    <m/>
    <s v="F"/>
    <s v="M"/>
    <s v=""/>
    <s v=""/>
    <x v="10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16"/>
    <n v="34443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17"/>
    <n v="34444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18"/>
    <n v="34445"/>
    <s v="V-clip adipose"/>
    <m/>
    <s v="F"/>
    <s v="F"/>
    <s v=""/>
    <s v=""/>
    <x v="138"/>
    <n v="21.5"/>
    <n v="9.1"/>
    <n v="6.4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400000000000006"/>
    <s v="L"/>
    <n v="90.5"/>
    <s v="Yes"/>
    <s v=""/>
    <s v="Not Aged"/>
    <s v=""/>
    <s v="F"/>
    <n v="1.4910000000000001"/>
    <n v="0.8162283196669704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19"/>
    <n v="34446"/>
    <s v="V-clip adipose"/>
    <m/>
    <s v="F"/>
    <s v="F"/>
    <s v=""/>
    <s v=""/>
    <x v="69"/>
    <n v="19.2"/>
    <n v="7.2"/>
    <n v="5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3"/>
    <s v="L"/>
    <n v="84.5"/>
    <s v="Yes"/>
    <s v=""/>
    <s v="Not Aged"/>
    <s v=""/>
    <s v="F"/>
    <n v="1.9550000000000005"/>
    <n v="0.87599081822860181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20"/>
    <n v="34447"/>
    <s v="V-clip adipose"/>
    <m/>
    <s v="F"/>
    <s v="F"/>
    <s v=""/>
    <s v=""/>
    <x v="74"/>
    <n v="19.3"/>
    <n v="7.7"/>
    <n v="6.2"/>
    <n v="2.299999999999999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8"/>
    <s v="L"/>
    <n v="85.5"/>
    <s v="Yes"/>
    <s v=""/>
    <s v="Not Aged"/>
    <s v=""/>
    <s v="F"/>
    <n v="0.9250000000000016"/>
    <n v="0.71605979381571017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21"/>
    <n v="34448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22"/>
    <n v="34449"/>
    <s v="V-clip adipose"/>
    <m/>
    <s v="F"/>
    <s v="F"/>
    <s v=""/>
    <s v=""/>
    <x v="69"/>
    <n v="18.600000000000001"/>
    <n v="7"/>
    <n v="5.4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"/>
    <s v="L"/>
    <n v="84.5"/>
    <s v="Yes"/>
    <s v=""/>
    <s v="Not Aged"/>
    <s v=""/>
    <s v="F"/>
    <n v="2.5369999999999999"/>
    <n v="0.92669529389107619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24"/>
    <n v="34450"/>
    <s v="V-clip adipose"/>
    <m/>
    <s v="M"/>
    <s v="M"/>
    <s v=""/>
    <s v=""/>
    <x v="12"/>
    <n v="19.7"/>
    <n v="8.4"/>
    <n v="6.5"/>
    <n v="2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099999999999994"/>
    <s v="L"/>
    <n v="79.5"/>
    <s v="Yes"/>
    <s v=""/>
    <s v="Not Aged"/>
    <s v=""/>
    <s v="M"/>
    <n v="-3.0129999999999977"/>
    <n v="4.6842019903158297E-2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25"/>
    <n v="34451"/>
    <s v="V-clip adipose"/>
    <m/>
    <s v="F"/>
    <s v="F"/>
    <s v=""/>
    <s v=""/>
    <x v="54"/>
    <n v="19.399999999999999"/>
    <n v="7.7"/>
    <n v="6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3"/>
    <s v="L"/>
    <n v="87"/>
    <s v="Yes"/>
    <s v=""/>
    <s v="Not Aged"/>
    <s v=""/>
    <s v="F"/>
    <n v="1.7959999999999976"/>
    <n v="0.85766131983296323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27"/>
    <n v="34452"/>
    <s v="V-clip adipose"/>
    <m/>
    <s v="F"/>
    <s v="F"/>
    <s v=""/>
    <s v=""/>
    <x v="38"/>
    <n v="19.3"/>
    <n v="7.5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8.5"/>
    <s v="M"/>
    <n v="76"/>
    <s v="Yes"/>
    <s v=""/>
    <s v="Not Aged"/>
    <s v=""/>
    <s v="M"/>
    <n v="-2.5099999999999989"/>
    <n v="7.5160109482126689E-2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28"/>
    <n v="34453"/>
    <s v="V-clip adipose"/>
    <m/>
    <s v="F"/>
    <s v="M"/>
    <s v=""/>
    <s v=""/>
    <x v="2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140949999999989"/>
    <s v="M"/>
    <n v="7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29"/>
    <n v="34454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7"/>
    <n v="8365"/>
    <x v="2"/>
    <n v="930"/>
    <n v="34455"/>
    <s v="V-clip adipose"/>
    <m/>
    <s v="F"/>
    <s v="F"/>
    <s v=""/>
    <s v=""/>
    <x v="5"/>
    <n v="18.8"/>
    <n v="7.1"/>
    <n v="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900000000000006"/>
    <s v="L"/>
    <n v="84"/>
    <s v="Yes"/>
    <s v=""/>
    <s v="Not Aged"/>
    <s v=""/>
    <s v="F"/>
    <n v="2.5519999999999987"/>
    <n v="0.92770776157202628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31"/>
    <n v="34456"/>
    <s v="V-clip adipose"/>
    <m/>
    <s v="F"/>
    <s v="F"/>
    <s v=""/>
    <s v=""/>
    <x v="36"/>
    <n v="18"/>
    <n v="6.8"/>
    <n v="5.6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2"/>
    <s v="L"/>
    <n v="81"/>
    <s v="Yes"/>
    <s v=""/>
    <s v="Not Aged"/>
    <s v=""/>
    <s v="F"/>
    <n v="0.97999999999999865"/>
    <n v="0.72710821634112921"/>
    <s v=""/>
    <s v=""/>
    <s v="F"/>
    <s v=""/>
    <s v=""/>
    <s v=""/>
    <s v=""/>
    <m/>
    <m/>
    <m/>
    <m/>
    <m/>
    <m/>
    <m/>
    <m/>
  </r>
  <r>
    <d v="2020-07-09T00:00:00"/>
    <n v="7127"/>
    <n v="8365"/>
    <x v="2"/>
    <n v="932"/>
    <n v="34457"/>
    <s v="V-clip adipose"/>
    <m/>
    <s v="F"/>
    <s v="F"/>
    <s v=""/>
    <s v=""/>
    <x v="36"/>
    <n v="18.100000000000001"/>
    <n v="6.9"/>
    <n v="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099999999999994"/>
    <s v="L"/>
    <n v="81"/>
    <s v="Yes"/>
    <s v=""/>
    <s v="Not Aged"/>
    <s v=""/>
    <s v="F"/>
    <n v="1.3459999999999981"/>
    <n v="0.79347490773400298"/>
    <s v=""/>
    <s v=""/>
    <s v="F"/>
    <s v=""/>
    <s v=""/>
    <s v=""/>
    <s v=""/>
    <m/>
    <m/>
    <m/>
    <m/>
    <m/>
    <m/>
    <m/>
    <m/>
  </r>
  <r>
    <d v="2020-07-09T00:00:00"/>
    <n v="7128"/>
    <n v="8365"/>
    <x v="4"/>
    <n v="947"/>
    <n v="34458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5"/>
    <x v="4"/>
    <n v="956"/>
    <n v="34459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5"/>
    <x v="4"/>
    <n v="957"/>
    <n v="34460"/>
    <s v="V-clip adipose"/>
    <m/>
    <s v="M"/>
    <s v="M"/>
    <s v=""/>
    <s v=""/>
    <x v="11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5"/>
    <x v="4"/>
    <n v="958"/>
    <n v="34461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5"/>
    <x v="4"/>
    <n v="959"/>
    <n v="34462"/>
    <s v="V-clip adipose"/>
    <m/>
    <s v="F"/>
    <s v="F"/>
    <s v=""/>
    <s v=""/>
    <x v="34"/>
    <n v="18.5"/>
    <n v="7.4"/>
    <n v="5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99999999999994"/>
    <s v="L"/>
    <n v="85"/>
    <s v="Yes"/>
    <s v=""/>
    <s v="Not Aged"/>
    <s v=""/>
    <s v="F"/>
    <n v="2.2579999999999965"/>
    <n v="0.90533836833131265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00"/>
    <n v="34463"/>
    <s v="V-clip adipose"/>
    <m/>
    <s v="F"/>
    <s v="F"/>
    <s v=""/>
    <s v=""/>
    <x v="5"/>
    <n v="18.3"/>
    <n v="6.4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99999999999994"/>
    <s v="L"/>
    <n v="84"/>
    <s v="Yes"/>
    <s v=""/>
    <s v="Not Aged"/>
    <s v=""/>
    <s v="F"/>
    <n v="2.6459999999999981"/>
    <n v="0.93376402425332239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01"/>
    <n v="34464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02"/>
    <n v="34465"/>
    <s v="V-clip adipose"/>
    <m/>
    <s v="F"/>
    <s v="F"/>
    <s v=""/>
    <s v=""/>
    <x v="5"/>
    <n v="18.5"/>
    <n v="7.2"/>
    <n v="5.3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8"/>
    <s v="L"/>
    <n v="84"/>
    <s v="Yes"/>
    <s v=""/>
    <s v="Not Aged"/>
    <s v=""/>
    <s v="F"/>
    <n v="2.0479999999999974"/>
    <n v="0.88574537380452822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03"/>
    <n v="34466"/>
    <s v="V-clip adipose"/>
    <m/>
    <s v="M"/>
    <s v="M"/>
    <s v=""/>
    <s v=""/>
    <x v="73"/>
    <n v="21.6"/>
    <n v="8.5"/>
    <n v="7.1"/>
    <n v="2.299999999999999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5"/>
    <s v="L"/>
    <n v="91"/>
    <s v="Yes"/>
    <s v=""/>
    <s v="Not Aged"/>
    <s v=""/>
    <s v="F"/>
    <n v="1.6540000000000026"/>
    <n v="0.83943092928688789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04"/>
    <n v="34467"/>
    <s v="V-clip adipose"/>
    <m/>
    <s v="F"/>
    <s v="F"/>
    <s v=""/>
    <s v=""/>
    <x v="5"/>
    <n v="19.2"/>
    <n v="7.7"/>
    <n v="5.7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3"/>
    <s v="L"/>
    <n v="84"/>
    <s v="Yes"/>
    <s v=""/>
    <s v="Not Aged"/>
    <s v=""/>
    <s v="F"/>
    <n v="0.87799999999999812"/>
    <n v="0.70640760058858265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05"/>
    <n v="34468"/>
    <s v="V-clip adipose"/>
    <m/>
    <s v="F"/>
    <s v="F"/>
    <s v=""/>
    <s v=""/>
    <x v="38"/>
    <n v="19.600000000000001"/>
    <n v="7.7"/>
    <n v="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8.3"/>
    <s v="M"/>
    <n v="76"/>
    <s v="Yes"/>
    <s v=""/>
    <s v="Not Aged"/>
    <s v=""/>
    <s v="M"/>
    <n v="-2.0859999999999994"/>
    <n v="0.11046501233951583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06"/>
    <n v="34469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07"/>
    <n v="34470"/>
    <s v="V-clip adipose"/>
    <m/>
    <s v="F"/>
    <s v="F"/>
    <s v=""/>
    <s v=""/>
    <x v="34"/>
    <n v="19.899999999999999"/>
    <n v="7.9"/>
    <n v="6.2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099999999999994"/>
    <s v="L"/>
    <n v="85"/>
    <s v="Yes"/>
    <s v=""/>
    <s v="Not Aged"/>
    <s v=""/>
    <s v="F"/>
    <n v="0.62599999999999767"/>
    <n v="0.6515819219858443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09"/>
    <n v="34471"/>
    <s v="V-clip adipose"/>
    <m/>
    <s v="F"/>
    <s v="F"/>
    <s v=""/>
    <s v=""/>
    <x v="26"/>
    <n v="18.600000000000001"/>
    <n v="6.9"/>
    <n v="5.6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1"/>
    <s v="L"/>
    <n v="89"/>
    <s v="Yes"/>
    <s v=""/>
    <s v="Not Aged"/>
    <s v=""/>
    <s v="F"/>
    <n v="4.205999999999996"/>
    <n v="0.98531304908045303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10"/>
    <n v="34472"/>
    <s v="V-clip adipose"/>
    <m/>
    <s v="F"/>
    <s v="F"/>
    <s v=""/>
    <s v=""/>
    <x v="4"/>
    <n v="18.5"/>
    <n v="6.8"/>
    <n v="5.6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2"/>
    <s v="L"/>
    <n v="83"/>
    <s v="Yes"/>
    <s v=""/>
    <s v="Not Aged"/>
    <s v=""/>
    <s v="F"/>
    <n v="1.9259999999999982"/>
    <n v="0.87280601899032051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11"/>
    <n v="34473"/>
    <s v="V-clip adipose"/>
    <m/>
    <s v="F"/>
    <s v="F"/>
    <s v=""/>
    <s v=""/>
    <x v="107"/>
    <n v="16.8"/>
    <n v="5.5"/>
    <n v="4.7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"/>
    <s v="L"/>
    <n v="77.5"/>
    <s v="Yes"/>
    <s v=""/>
    <s v="Not Aged"/>
    <s v=""/>
    <s v="F"/>
    <n v="1.8370000000000035"/>
    <n v="0.8625935162350481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12"/>
    <n v="34474"/>
    <s v="V-clip adipose"/>
    <m/>
    <s v="M"/>
    <s v="M"/>
    <s v=""/>
    <s v=""/>
    <x v="4"/>
    <n v="19.600000000000001"/>
    <n v="7.5"/>
    <n v="6.1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"/>
    <s v="L"/>
    <n v="83"/>
    <s v="Yes"/>
    <s v=""/>
    <s v="Not Aged"/>
    <s v=""/>
    <s v="F"/>
    <n v="0.3459999999999992"/>
    <n v="0.58564725444237842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14"/>
    <n v="34475"/>
    <s v="V-clip adipose"/>
    <m/>
    <s v="F"/>
    <s v="M"/>
    <s v=""/>
    <s v=""/>
    <x v="125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15"/>
    <n v="34476"/>
    <s v="V-clip adipose"/>
    <m/>
    <s v="F"/>
    <s v="F"/>
    <s v=""/>
    <s v=""/>
    <x v="74"/>
    <n v="17.399999999999999"/>
    <n v="5.5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"/>
    <s v="L"/>
    <n v="85.5"/>
    <s v="Yes"/>
    <s v=""/>
    <s v="Not Aged"/>
    <s v=""/>
    <s v="F"/>
    <n v="4.4750000000000023"/>
    <n v="0.98873805394263448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16"/>
    <n v="34477"/>
    <s v="V-clip adipose"/>
    <m/>
    <s v="M"/>
    <s v="M"/>
    <s v=""/>
    <s v=""/>
    <x v="64"/>
    <n v="20.8"/>
    <n v="9"/>
    <n v="6.5"/>
    <n v="2.299999999999999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5"/>
    <s v="L"/>
    <n v="88.5"/>
    <s v="Yes"/>
    <s v=""/>
    <s v="Not Aged"/>
    <s v=""/>
    <s v="F"/>
    <n v="0.34700000000000131"/>
    <n v="0.58588989818819437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17"/>
    <n v="34478"/>
    <s v="V-clip adipose"/>
    <m/>
    <s v="F"/>
    <s v="F"/>
    <s v=""/>
    <s v=""/>
    <x v="5"/>
    <n v="18.899999999999999"/>
    <n v="7.1"/>
    <n v="5.2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900000000000006"/>
    <s v="L"/>
    <n v="84"/>
    <s v="Yes"/>
    <s v=""/>
    <s v="Not Aged"/>
    <s v=""/>
    <s v="F"/>
    <n v="2.2439999999999989"/>
    <n v="0.90413172938057718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18"/>
    <n v="34479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19"/>
    <n v="34480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20"/>
    <n v="34481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21"/>
    <n v="34482"/>
    <s v="V-clip adipose"/>
    <m/>
    <s v="F"/>
    <s v="F"/>
    <s v=""/>
    <s v=""/>
    <x v="34"/>
    <n v="20.8"/>
    <n v="8.1999999999999993"/>
    <n v="6.1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8"/>
    <s v="L"/>
    <n v="85"/>
    <s v="Yes"/>
    <s v=""/>
    <s v="Not Aged"/>
    <s v=""/>
    <s v="F"/>
    <n v="0.39599999999999969"/>
    <n v="0.59772623888973708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22"/>
    <n v="34483"/>
    <s v="V-clip adipose"/>
    <m/>
    <s v="M"/>
    <s v="M"/>
    <s v=""/>
    <s v=""/>
    <x v="6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23"/>
    <n v="34484"/>
    <s v="V-clip adipose"/>
    <m/>
    <s v="F"/>
    <s v="M"/>
    <s v=""/>
    <s v=""/>
    <x v="76"/>
    <n v="19.3"/>
    <n v="7.3"/>
    <n v="5.2"/>
    <n v="1.8"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7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24"/>
    <n v="34485"/>
    <s v="V-clip adipose"/>
    <m/>
    <s v="F"/>
    <s v="F"/>
    <s v=""/>
    <s v=""/>
    <x v="96"/>
    <n v="17.600000000000001"/>
    <n v="6.3"/>
    <n v="5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2"/>
    <s v="L"/>
    <n v="78.5"/>
    <s v="Yes"/>
    <s v=""/>
    <s v="Not Aged"/>
    <s v=""/>
    <s v="F"/>
    <n v="1.1250000000000029"/>
    <n v="0.75491498686762881"/>
    <s v=""/>
    <s v=""/>
    <s v="F"/>
    <s v=""/>
    <s v=""/>
    <s v=""/>
    <s v=""/>
    <m/>
    <m/>
    <m/>
    <m/>
    <m/>
    <m/>
    <m/>
    <m/>
  </r>
  <r>
    <d v="2020-07-09T00:00:00"/>
    <n v="7128"/>
    <n v="8366"/>
    <x v="4"/>
    <n v="1025"/>
    <n v="34486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6"/>
    <x v="4"/>
    <n v="1026"/>
    <n v="34487"/>
    <s v="V-clip adipose"/>
    <m/>
    <s v="F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26"/>
    <n v="34488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27"/>
    <n v="34489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28"/>
    <n v="34490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29"/>
    <n v="34491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30"/>
    <n v="34492"/>
    <s v="V-clip adipose"/>
    <m/>
    <s v="M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31"/>
    <n v="34493"/>
    <s v="V-clip adipose"/>
    <m/>
    <s v="F"/>
    <s v="F"/>
    <s v=""/>
    <s v=""/>
    <x v="38"/>
    <n v="16.5"/>
    <n v="6.5"/>
    <n v="4.5"/>
    <n v="1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5"/>
    <s v="L"/>
    <n v="76"/>
    <s v="Yes"/>
    <s v=""/>
    <s v="Not Aged"/>
    <s v=""/>
    <s v="F"/>
    <n v="0.30600000000000027"/>
    <n v="0.57590860744667383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32"/>
    <n v="34494"/>
    <s v="V-clip adipose"/>
    <m/>
    <s v="F"/>
    <s v="M"/>
    <s v=""/>
    <s v=""/>
    <x v="1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33"/>
    <n v="34495"/>
    <s v="V-clip adipose"/>
    <m/>
    <s v="M"/>
    <s v="M"/>
    <s v=""/>
    <s v=""/>
    <x v="1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34"/>
    <n v="34496"/>
    <s v="V-clip adipose"/>
    <m/>
    <s v="F"/>
    <s v="F"/>
    <s v=""/>
    <s v=""/>
    <x v="59"/>
    <n v="18.2"/>
    <n v="6.5"/>
    <n v="5.9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5"/>
    <s v="L"/>
    <n v="86"/>
    <s v="Yes"/>
    <s v=""/>
    <s v="Not Aged"/>
    <s v=""/>
    <s v="F"/>
    <n v="3.3099999999999969"/>
    <n v="0.96477028079407845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35"/>
    <n v="34497"/>
    <s v="V-clip adipose"/>
    <m/>
    <s v="F"/>
    <s v="F"/>
    <s v=""/>
    <s v=""/>
    <x v="48"/>
    <n v="18.2"/>
    <n v="6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5"/>
    <s v="L"/>
    <n v="86.5"/>
    <s v="Yes"/>
    <s v=""/>
    <s v="Not Aged"/>
    <s v=""/>
    <s v="F"/>
    <n v="4.4370000000000012"/>
    <n v="0.98830696526099915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35"/>
    <n v="34498"/>
    <s v="V-clip adipose"/>
    <m/>
    <s v="M"/>
    <s v="M"/>
    <s v=""/>
    <s v=""/>
    <x v="59"/>
    <n v="20.399999999999999"/>
    <n v="8.4"/>
    <n v="6.8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99999999999994"/>
    <s v="L"/>
    <n v="86"/>
    <s v="Yes"/>
    <s v=""/>
    <s v="Not Aged"/>
    <s v=""/>
    <s v="F"/>
    <n v="7.9999999999964544E-3"/>
    <n v="0.50199998933340073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37"/>
    <n v="34499"/>
    <s v="V-clip adipose"/>
    <m/>
    <s v="F"/>
    <s v="F"/>
    <s v=""/>
    <s v=""/>
    <x v="34"/>
    <n v="18.100000000000001"/>
    <n v="6.3"/>
    <n v="4.5"/>
    <n v="1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7"/>
    <s v="L"/>
    <n v="85"/>
    <s v="Yes"/>
    <s v=""/>
    <s v="Not Aged"/>
    <s v=""/>
    <s v="F"/>
    <n v="4.4319999999999977"/>
    <n v="0.98824904242265654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38"/>
    <n v="34500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39"/>
    <n v="34501"/>
    <s v="V-clip adipose"/>
    <m/>
    <s v="F"/>
    <s v="F"/>
    <s v=""/>
    <s v=""/>
    <x v="38"/>
    <n v="15.7"/>
    <n v="5.3"/>
    <n v="4.8"/>
    <n v="1.3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7"/>
    <s v="L"/>
    <n v="76"/>
    <s v="Yes"/>
    <s v=""/>
    <s v="Not Aged"/>
    <s v=""/>
    <s v="F"/>
    <n v="1.7240000000000004"/>
    <n v="0.84864334445012102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40"/>
    <n v="34502"/>
    <s v="V-clip adipose"/>
    <m/>
    <s v="F"/>
    <s v="F"/>
    <s v=""/>
    <s v=""/>
    <x v="5"/>
    <n v="17.2"/>
    <n v="6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"/>
    <s v="L"/>
    <n v="84"/>
    <s v="Yes"/>
    <s v=""/>
    <s v="Not Aged"/>
    <s v=""/>
    <s v="F"/>
    <n v="3.1579999999999986"/>
    <n v="0.95922278937815164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41"/>
    <n v="34503"/>
    <s v="V-clip adipose"/>
    <m/>
    <s v="F"/>
    <s v="M"/>
    <s v=""/>
    <s v=""/>
    <x v="9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0.258449999999996"/>
    <s v="M"/>
    <n v="5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42"/>
    <n v="34504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43"/>
    <n v="34505"/>
    <s v="V-clip adipose"/>
    <m/>
    <s v="F"/>
    <s v="F"/>
    <s v=""/>
    <s v=""/>
    <x v="69"/>
    <n v="19.399999999999999"/>
    <n v="7.1"/>
    <n v="6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400000000000006"/>
    <s v="L"/>
    <n v="84.5"/>
    <s v="Yes"/>
    <s v=""/>
    <s v="Not Aged"/>
    <s v=""/>
    <s v="F"/>
    <n v="1.9150000000000025"/>
    <n v="0.87157983052527055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44"/>
    <n v="34506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44"/>
    <n v="34507"/>
    <s v="V-clip adipose"/>
    <m/>
    <s v="M"/>
    <s v="M"/>
    <s v=""/>
    <s v=""/>
    <x v="71"/>
    <n v="18.8"/>
    <n v="6.8"/>
    <n v="5.7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7"/>
    <s v="L"/>
    <n v="83.5"/>
    <s v="Yes"/>
    <s v=""/>
    <s v="Not Aged"/>
    <s v=""/>
    <s v="F"/>
    <n v="1.987000000000001"/>
    <n v="0.87942539033511535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45"/>
    <n v="34508"/>
    <s v="V-clip adipose"/>
    <m/>
    <s v="M"/>
    <s v="M"/>
    <s v=""/>
    <s v=""/>
    <x v="25"/>
    <n v="17.5"/>
    <n v="6.4"/>
    <n v="5.9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99999999999994"/>
    <s v="L"/>
    <n v="82"/>
    <s v="Yes"/>
    <s v=""/>
    <s v="Not Aged"/>
    <s v=""/>
    <s v="F"/>
    <n v="1.6319999999999983"/>
    <n v="0.83644343454965298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47"/>
    <n v="34509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47"/>
    <n v="34510"/>
    <s v="V-clip adipose"/>
    <m/>
    <s v="M"/>
    <s v="M"/>
    <s v=""/>
    <s v=""/>
    <x v="49"/>
    <n v="20.8"/>
    <n v="7.8"/>
    <n v="6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2"/>
    <s v="L"/>
    <n v="93"/>
    <s v="Yes"/>
    <s v=""/>
    <s v="Not Aged"/>
    <s v=""/>
    <s v="F"/>
    <n v="4.5020000000000024"/>
    <n v="0.98903476858747608"/>
    <s v=""/>
    <s v=""/>
    <s v="F"/>
    <s v=""/>
    <s v=""/>
    <s v=""/>
    <s v=""/>
    <m/>
    <m/>
    <m/>
    <m/>
    <m/>
    <m/>
    <m/>
    <m/>
  </r>
  <r>
    <d v="2020-07-09T00:00:00"/>
    <n v="7128"/>
    <n v="8367"/>
    <x v="4"/>
    <n v="1049"/>
    <n v="34511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7"/>
    <x v="4"/>
    <n v="1049"/>
    <n v="34512"/>
    <s v="V-clip adipose"/>
    <m/>
    <s v="F"/>
    <s v="F"/>
    <s v=""/>
    <s v=""/>
    <x v="9"/>
    <n v="17"/>
    <n v="6"/>
    <n v="5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"/>
    <s v="L"/>
    <n v="78"/>
    <s v="Yes"/>
    <s v=""/>
    <s v="Not Aged"/>
    <s v=""/>
    <s v="F"/>
    <n v="1.2939999999999998"/>
    <n v="0.78482346113221957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050"/>
    <n v="34513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051"/>
    <n v="34514"/>
    <s v="V-clip adipose"/>
    <m/>
    <s v="F"/>
    <s v="F"/>
    <s v=""/>
    <s v=""/>
    <x v="9"/>
    <n v="17.3"/>
    <n v="6.1"/>
    <n v="6.2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900000000000006"/>
    <s v="L"/>
    <n v="78"/>
    <s v="Yes"/>
    <s v=""/>
    <s v="Not Aged"/>
    <s v=""/>
    <s v="F"/>
    <n v="6.0000000000000053E-3"/>
    <n v="0.50149999550001623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053"/>
    <n v="34515"/>
    <s v="V-clip adipose"/>
    <m/>
    <s v="F"/>
    <s v="M"/>
    <s v=""/>
    <s v=""/>
    <x v="6"/>
    <m/>
    <m/>
    <m/>
    <m/>
    <x v="1"/>
    <m/>
    <m/>
    <s v=""/>
    <m/>
    <m/>
    <m/>
    <m/>
    <m/>
    <m/>
    <m/>
    <m/>
    <s v="Damaged adipose"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054"/>
    <n v="34516"/>
    <s v="V-clip adipose"/>
    <m/>
    <s v="M"/>
    <s v="M"/>
    <s v=""/>
    <s v=""/>
    <x v="104"/>
    <n v="24"/>
    <n v="9.8000000000000007"/>
    <n v="7.5"/>
    <n v="3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7.7"/>
    <s v="L"/>
    <n v="97.5"/>
    <s v="Yes"/>
    <s v=""/>
    <s v="Not Aged"/>
    <s v=""/>
    <s v="F"/>
    <n v="1.2229999999999972"/>
    <n v="0.77259106275492295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055"/>
    <n v="34517"/>
    <s v="V-clip adipose"/>
    <m/>
    <s v="M"/>
    <s v="M"/>
    <s v=""/>
    <s v=""/>
    <x v="54"/>
    <n v="21.8"/>
    <n v="9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"/>
    <s v="L"/>
    <n v="87"/>
    <s v="Yes"/>
    <s v=""/>
    <s v="Not Aged"/>
    <s v=""/>
    <s v="F"/>
    <n v="0.29999999999999782"/>
    <n v="0.57444251681165848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056"/>
    <n v="34518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057"/>
    <n v="34519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057"/>
    <n v="34520"/>
    <s v="V-clip adipose"/>
    <m/>
    <s v="F"/>
    <s v="F"/>
    <s v=""/>
    <s v=""/>
    <x v="4"/>
    <n v="18"/>
    <n v="6.5"/>
    <n v="6.4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5"/>
    <s v="L"/>
    <n v="83"/>
    <s v="Yes"/>
    <s v=""/>
    <s v="Not Aged"/>
    <s v=""/>
    <s v="F"/>
    <n v="1.5939999999999981"/>
    <n v="0.83117813102421101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058"/>
    <n v="34521"/>
    <s v="V-clip adipose"/>
    <m/>
    <s v="M"/>
    <s v="M"/>
    <s v=""/>
    <s v=""/>
    <x v="67"/>
    <n v="23"/>
    <n v="8.8000000000000007"/>
    <n v="6.6"/>
    <n v="2.299999999999999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3.2"/>
    <s v="L"/>
    <n v="92"/>
    <s v="Yes"/>
    <s v=""/>
    <s v="Not Aged"/>
    <s v=""/>
    <s v="F"/>
    <n v="2.0400000000000018"/>
    <n v="0.88493326795445038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100"/>
    <n v="34522"/>
    <s v="V-clip adipose"/>
    <m/>
    <s v="F"/>
    <s v="F"/>
    <s v=""/>
    <s v=""/>
    <x v="71"/>
    <n v="18"/>
    <n v="6.5"/>
    <n v="5.5"/>
    <m/>
    <x v="2"/>
    <m/>
    <m/>
    <s v=""/>
    <m/>
    <m/>
    <m/>
    <m/>
    <m/>
    <m/>
    <m/>
    <m/>
    <s v="D.adipose"/>
    <s v="Release code was not recorded by data person (NM). -NP"/>
    <x v="1"/>
    <s v=""/>
    <x v="4"/>
    <s v="no age"/>
    <n v="0"/>
    <s v=""/>
    <n v="28"/>
    <s v="GH"/>
    <n v="77"/>
    <s v="L"/>
    <n v="83.5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101"/>
    <n v="34523"/>
    <s v="V-clip adipose"/>
    <m/>
    <s v="F"/>
    <s v="F"/>
    <s v=""/>
    <s v=""/>
    <x v="71"/>
    <n v="18"/>
    <n v="6.5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"/>
    <s v="L"/>
    <n v="83.5"/>
    <s v="Yes"/>
    <s v=""/>
    <s v="Not Aged"/>
    <s v=""/>
    <s v="F"/>
    <n v="2.5070000000000014"/>
    <n v="0.92463109135355614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103"/>
    <n v="34524"/>
    <s v="V-clip adipose"/>
    <m/>
    <s v="M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104"/>
    <n v="34525"/>
    <s v="V-clip adipose"/>
    <m/>
    <s v="F"/>
    <s v="F"/>
    <s v=""/>
    <s v=""/>
    <x v="74"/>
    <n v="19.100000000000001"/>
    <n v="5.9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599999999999994"/>
    <s v="L"/>
    <n v="85.5"/>
    <s v="Yes"/>
    <s v=""/>
    <s v="Not Aged"/>
    <s v=""/>
    <s v="F"/>
    <n v="4.2210000000000019"/>
    <n v="0.98552854496135855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105"/>
    <n v="34526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106"/>
    <n v="34527"/>
    <s v="V-clip adipose"/>
    <m/>
    <s v="M"/>
    <s v="M"/>
    <s v=""/>
    <s v=""/>
    <x v="104"/>
    <n v="24"/>
    <n v="9.5"/>
    <n v="8.1999999999999993"/>
    <n v="2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8"/>
    <s v="L"/>
    <n v="97.5"/>
    <s v="Yes"/>
    <s v=""/>
    <s v="Not Aged"/>
    <s v=""/>
    <s v="F"/>
    <n v="1.9049999999999985"/>
    <n v="0.87045638108032142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107"/>
    <n v="34528"/>
    <s v="V-clip adipose"/>
    <m/>
    <s v="F"/>
    <s v="F"/>
    <s v=""/>
    <s v=""/>
    <x v="26"/>
    <n v="19.100000000000001"/>
    <n v="6.5"/>
    <n v="6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5"/>
    <s v="L"/>
    <n v="89"/>
    <s v="Yes"/>
    <s v=""/>
    <s v="Not Aged"/>
    <s v=""/>
    <s v="F"/>
    <n v="4.2779999999999969"/>
    <n v="0.98631938021378995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108"/>
    <n v="34529"/>
    <s v="V-clip adipose"/>
    <m/>
    <s v="M"/>
    <s v="M"/>
    <s v=""/>
    <s v=""/>
    <x v="24"/>
    <n v="20.7"/>
    <n v="7.8"/>
    <n v="6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2"/>
    <s v="L"/>
    <n v="88"/>
    <s v="Yes"/>
    <s v=""/>
    <s v="Not Aged"/>
    <s v=""/>
    <s v="F"/>
    <n v="1.8939999999999966"/>
    <n v="0.8692109356564014"/>
    <s v=""/>
    <s v=""/>
    <s v="F"/>
    <s v=""/>
    <s v=""/>
    <s v=""/>
    <s v=""/>
    <m/>
    <m/>
    <m/>
    <m/>
    <m/>
    <m/>
    <m/>
    <m/>
  </r>
  <r>
    <d v="2020-07-09T00:00:00"/>
    <n v="7128"/>
    <n v="8368"/>
    <x v="4"/>
    <n v="1109"/>
    <n v="34530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110"/>
    <n v="34531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8"/>
    <n v="8368"/>
    <x v="4"/>
    <n v="1111"/>
    <n v="34532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8"/>
    <x v="5"/>
    <n v="1131"/>
    <n v="34533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8"/>
    <x v="5"/>
    <n v="1133"/>
    <n v="34534"/>
    <s v="V-clip adipose"/>
    <m/>
    <s v="F"/>
    <s v="F"/>
    <s v=""/>
    <s v=""/>
    <x v="11"/>
    <n v="18.399999999999999"/>
    <n v="7.1"/>
    <n v="5.2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900000000000006"/>
    <s v="L"/>
    <n v="79"/>
    <s v="Yes"/>
    <s v=""/>
    <s v="Not Aged"/>
    <s v=""/>
    <s v="F"/>
    <n v="0.26600000000000001"/>
    <n v="0.56611064849695647"/>
    <s v=""/>
    <s v=""/>
    <s v="F"/>
    <s v=""/>
    <s v=""/>
    <s v=""/>
    <s v=""/>
    <m/>
    <m/>
    <m/>
    <m/>
    <m/>
    <m/>
    <m/>
    <m/>
  </r>
  <r>
    <d v="2020-07-09T00:00:00"/>
    <n v="7129"/>
    <n v="8368"/>
    <x v="5"/>
    <n v="1134"/>
    <n v="34535"/>
    <s v="V-clip adipose"/>
    <m/>
    <s v="F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8"/>
    <x v="5"/>
    <n v="1136"/>
    <n v="34536"/>
    <s v="V-clip adipose"/>
    <m/>
    <s v="M"/>
    <s v="M"/>
    <s v=""/>
    <s v=""/>
    <x v="34"/>
    <n v="18.5"/>
    <n v="7.7"/>
    <n v="5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3"/>
    <s v="L"/>
    <n v="85"/>
    <s v="Yes"/>
    <s v=""/>
    <s v="Not Aged"/>
    <s v=""/>
    <s v="F"/>
    <n v="2.1279999999999974"/>
    <n v="0.89359499200256765"/>
    <s v=""/>
    <s v=""/>
    <s v="F"/>
    <s v=""/>
    <s v=""/>
    <s v=""/>
    <s v=""/>
    <m/>
    <m/>
    <m/>
    <m/>
    <m/>
    <m/>
    <m/>
    <m/>
  </r>
  <r>
    <d v="2020-07-09T00:00:00"/>
    <n v="7129"/>
    <n v="8369"/>
    <x v="5"/>
    <n v="1137"/>
    <n v="34537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37"/>
    <n v="34538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38"/>
    <n v="34539"/>
    <s v="V-clip adipose"/>
    <m/>
    <s v="M"/>
    <s v="M"/>
    <s v=""/>
    <s v=""/>
    <x v="59"/>
    <n v="20.6"/>
    <n v="7.6"/>
    <n v="6.2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400000000000006"/>
    <s v="L"/>
    <n v="86"/>
    <s v="Yes"/>
    <s v=""/>
    <s v="Not Aged"/>
    <s v=""/>
    <s v="F"/>
    <n v="1.6119999999999979"/>
    <n v="0.83368887499115341"/>
    <s v=""/>
    <s v=""/>
    <s v="F"/>
    <s v=""/>
    <s v=""/>
    <s v=""/>
    <s v=""/>
    <m/>
    <m/>
    <m/>
    <m/>
    <m/>
    <m/>
    <m/>
    <m/>
  </r>
  <r>
    <d v="2020-07-09T00:00:00"/>
    <n v="7129"/>
    <n v="8369"/>
    <x v="5"/>
    <n v="1139"/>
    <n v="34540"/>
    <s v="V-clip adipose"/>
    <m/>
    <s v="M"/>
    <s v="M"/>
    <s v=""/>
    <s v=""/>
    <x v="34"/>
    <n v="19.5"/>
    <n v="7.3"/>
    <n v="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7"/>
    <s v="L"/>
    <n v="85"/>
    <s v="Yes"/>
    <s v=""/>
    <s v="Not Aged"/>
    <s v=""/>
    <s v="F"/>
    <n v="2.3819999999999983"/>
    <n v="0.91544437489877306"/>
    <s v=""/>
    <s v=""/>
    <s v="F"/>
    <s v=""/>
    <s v=""/>
    <s v=""/>
    <s v=""/>
    <m/>
    <m/>
    <m/>
    <m/>
    <m/>
    <m/>
    <m/>
    <m/>
  </r>
  <r>
    <d v="2020-07-09T00:00:00"/>
    <n v="7129"/>
    <n v="8369"/>
    <x v="5"/>
    <n v="1141"/>
    <n v="34541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42"/>
    <n v="34542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43"/>
    <n v="34543"/>
    <s v="V-clip adipose"/>
    <m/>
    <s v="M"/>
    <s v="M"/>
    <s v=""/>
    <s v=""/>
    <x v="11"/>
    <n v="16.8"/>
    <n v="5.4"/>
    <n v="5"/>
    <n v="1.3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599999999999994"/>
    <s v="L"/>
    <n v="79"/>
    <s v="Yes"/>
    <s v=""/>
    <s v="Not Aged"/>
    <s v=""/>
    <s v="F"/>
    <n v="2.7499999999999982"/>
    <n v="0.93991334982599217"/>
    <s v=""/>
    <s v=""/>
    <s v="F"/>
    <s v=""/>
    <s v=""/>
    <s v=""/>
    <s v=""/>
    <m/>
    <m/>
    <m/>
    <m/>
    <m/>
    <m/>
    <m/>
    <m/>
  </r>
  <r>
    <d v="2020-07-09T00:00:00"/>
    <n v="7129"/>
    <n v="8369"/>
    <x v="5"/>
    <n v="1144"/>
    <n v="34544"/>
    <s v="V-clip adipose"/>
    <m/>
    <s v="M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45"/>
    <n v="34545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46"/>
    <n v="34546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47"/>
    <n v="34547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Meziadin fishway"/>
    <s v=""/>
    <s v=""/>
    <s v=""/>
    <m/>
    <m/>
    <m/>
    <m/>
    <m/>
    <m/>
    <m/>
    <m/>
  </r>
  <r>
    <d v="2020-07-09T00:00:00"/>
    <n v="7129"/>
    <n v="8369"/>
    <x v="5"/>
    <n v="1148"/>
    <n v="34548"/>
    <s v="V-clip adipose"/>
    <m/>
    <s v="M"/>
    <s v="M"/>
    <s v=""/>
    <s v=""/>
    <x v="10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49"/>
    <n v="34549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49"/>
    <n v="34550"/>
    <s v="V-clip adipose"/>
    <m/>
    <s v="M"/>
    <s v="M"/>
    <s v=""/>
    <s v=""/>
    <x v="12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50"/>
    <n v="34551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50"/>
    <n v="34552"/>
    <s v="V-clip adipose"/>
    <m/>
    <s v="F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51"/>
    <n v="34553"/>
    <s v="V-clip adipose"/>
    <m/>
    <s v="M"/>
    <s v="M"/>
    <s v=""/>
    <s v=""/>
    <x v="2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52"/>
    <n v="34554"/>
    <s v="V-clip adipose"/>
    <m/>
    <s v="M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53"/>
    <n v="34555"/>
    <s v="V-clip adipose"/>
    <m/>
    <s v="M"/>
    <s v="M"/>
    <s v=""/>
    <s v=""/>
    <x v="1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885950000000001"/>
    <s v="M"/>
    <n v="6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153"/>
    <n v="34556"/>
    <s v="CWT"/>
    <m/>
    <s v="M"/>
    <s v="M"/>
    <s v=""/>
    <s v=""/>
    <x v="52"/>
    <m/>
    <m/>
    <m/>
    <m/>
    <x v="1"/>
    <m/>
    <m/>
    <s v=""/>
    <m/>
    <m/>
    <m/>
    <m/>
    <m/>
    <m/>
    <m/>
    <m/>
    <s v="CWT"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202"/>
    <n v="34557"/>
    <s v="V-clip adipose"/>
    <m/>
    <s v="F"/>
    <s v="F"/>
    <s v=""/>
    <s v=""/>
    <x v="54"/>
    <n v="19"/>
    <n v="6.7"/>
    <n v="5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3"/>
    <s v="L"/>
    <n v="87"/>
    <s v="Yes"/>
    <s v=""/>
    <s v="Not Aged"/>
    <s v=""/>
    <s v="F"/>
    <n v="3.6699999999999968"/>
    <n v="0.97515645585899613"/>
    <s v=""/>
    <s v=""/>
    <s v="F"/>
    <s v=""/>
    <s v=""/>
    <s v=""/>
    <s v=""/>
    <m/>
    <m/>
    <m/>
    <m/>
    <m/>
    <m/>
    <m/>
    <m/>
  </r>
  <r>
    <d v="2020-07-09T00:00:00"/>
    <n v="7129"/>
    <n v="8369"/>
    <x v="5"/>
    <n v="1203"/>
    <n v="34558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203"/>
    <n v="34559"/>
    <s v="V-clip adipose"/>
    <m/>
    <s v="F"/>
    <s v="F"/>
    <s v=""/>
    <s v=""/>
    <x v="59"/>
    <n v="21.8"/>
    <n v="8.8000000000000007"/>
    <n v="7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2"/>
    <s v="L"/>
    <n v="86"/>
    <s v="Yes"/>
    <s v=""/>
    <s v="Not Aged"/>
    <s v=""/>
    <s v="M"/>
    <n v="-0.89800000000000413"/>
    <n v="0.28946167132650286"/>
    <s v=""/>
    <s v=""/>
    <s v="M"/>
    <s v=""/>
    <s v=""/>
    <s v=""/>
    <s v=""/>
    <m/>
    <m/>
    <m/>
    <m/>
    <m/>
    <m/>
    <m/>
    <m/>
  </r>
  <r>
    <d v="2020-07-09T00:00:00"/>
    <n v="7129"/>
    <n v="8369"/>
    <x v="5"/>
    <n v="1204"/>
    <n v="34560"/>
    <s v="V-clip adipose"/>
    <m/>
    <s v="F"/>
    <s v="F"/>
    <s v=""/>
    <s v=""/>
    <x v="12"/>
    <n v="19.600000000000001"/>
    <n v="6.4"/>
    <n v="6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099999999999994"/>
    <s v="L"/>
    <n v="79.5"/>
    <s v="Yes"/>
    <s v=""/>
    <s v="Not Aged"/>
    <s v=""/>
    <s v="F"/>
    <n v="0.14900000000000313"/>
    <n v="0.53718123705242027"/>
    <s v=""/>
    <s v=""/>
    <s v="F"/>
    <s v=""/>
    <s v=""/>
    <s v=""/>
    <s v=""/>
    <m/>
    <m/>
    <m/>
    <m/>
    <m/>
    <m/>
    <m/>
    <m/>
  </r>
  <r>
    <d v="2020-07-09T00:00:00"/>
    <n v="7129"/>
    <n v="8369"/>
    <x v="5"/>
    <n v="1205"/>
    <n v="34561"/>
    <s v="V-clip adipose"/>
    <m/>
    <s v="F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07"/>
    <n v="34562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08"/>
    <n v="34563"/>
    <s v="V-clip adipose"/>
    <m/>
    <s v="F"/>
    <s v="F"/>
    <s v=""/>
    <s v=""/>
    <x v="36"/>
    <n v="18.600000000000001"/>
    <n v="6.6"/>
    <n v="7.5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400000000000006"/>
    <s v="L"/>
    <n v="81"/>
    <s v="Yes"/>
    <s v=""/>
    <s v="Not Aged"/>
    <s v=""/>
    <s v="M"/>
    <n v="-0.31400000000000183"/>
    <n v="0.42213868571927932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09"/>
    <n v="34564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10"/>
    <n v="34565"/>
    <s v="V-clip adipose"/>
    <m/>
    <s v="M"/>
    <s v="M"/>
    <s v=""/>
    <s v=""/>
    <x v="41"/>
    <n v="24"/>
    <n v="10"/>
    <n v="7.4"/>
    <n v="3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9"/>
    <s v="L"/>
    <n v="99"/>
    <s v="Yes"/>
    <s v=""/>
    <s v="Not Aged"/>
    <s v=""/>
    <s v="F"/>
    <n v="2.3679999999999994"/>
    <n v="0.91435436938982662"/>
    <s v=""/>
    <s v=""/>
    <s v="F"/>
    <s v=""/>
    <s v=""/>
    <s v=""/>
    <s v=""/>
    <m/>
    <m/>
    <m/>
    <m/>
    <m/>
    <m/>
    <m/>
    <m/>
  </r>
  <r>
    <d v="2020-07-09T00:00:00"/>
    <n v="7129"/>
    <n v="8370"/>
    <x v="5"/>
    <n v="1211"/>
    <n v="34566"/>
    <s v="V-clip adipose"/>
    <m/>
    <s v="M"/>
    <s v="M"/>
    <s v=""/>
    <s v=""/>
    <x v="11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12"/>
    <n v="34567"/>
    <s v="no mark applied"/>
    <m/>
    <s v="F"/>
    <s v="F"/>
    <s v=""/>
    <s v=""/>
    <x v="5"/>
    <m/>
    <m/>
    <m/>
    <m/>
    <x v="2"/>
    <m/>
    <m/>
    <s v=""/>
    <m/>
    <m/>
    <m/>
    <m/>
    <m/>
    <m/>
    <m/>
    <m/>
    <s v="No AC"/>
    <s v="Release code was not recorded by data person (NM). -NP"/>
    <x v="1"/>
    <s v=""/>
    <x v="4"/>
    <s v="no age"/>
    <n v="0"/>
    <s v=""/>
    <n v="28"/>
    <s v="GH"/>
    <n v="76.635199999999998"/>
    <s v="L"/>
    <n v="84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09T00:00:00"/>
    <n v="7129"/>
    <n v="8370"/>
    <x v="5"/>
    <n v="1214"/>
    <n v="34568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15"/>
    <n v="34569"/>
    <s v="V-clip adipose"/>
    <m/>
    <s v="M"/>
    <s v="M"/>
    <s v=""/>
    <s v=""/>
    <x v="104"/>
    <n v="22"/>
    <n v="8.8000000000000007"/>
    <n v="7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8.7"/>
    <s v="L"/>
    <n v="97.5"/>
    <s v="Yes"/>
    <s v=""/>
    <s v="Not Aged"/>
    <s v=""/>
    <s v="F"/>
    <n v="3.9609999999999963"/>
    <n v="0.98131183778990627"/>
    <s v=""/>
    <s v=""/>
    <s v="F"/>
    <s v=""/>
    <s v=""/>
    <s v=""/>
    <s v=""/>
    <m/>
    <m/>
    <m/>
    <m/>
    <m/>
    <m/>
    <m/>
    <m/>
  </r>
  <r>
    <d v="2020-07-09T00:00:00"/>
    <n v="7129"/>
    <n v="8370"/>
    <x v="5"/>
    <n v="1216"/>
    <n v="34570"/>
    <s v="V-clip adipose"/>
    <m/>
    <s v="M"/>
    <s v="M"/>
    <s v=""/>
    <s v=""/>
    <x v="31"/>
    <n v="21"/>
    <n v="8.1999999999999993"/>
    <n v="6.8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3.3"/>
    <s v="L"/>
    <n v="91.5"/>
    <s v="Yes"/>
    <s v=""/>
    <s v="Not Aged"/>
    <s v=""/>
    <s v="F"/>
    <n v="2.3710000000000004"/>
    <n v="0.91458900891181627"/>
    <s v=""/>
    <s v=""/>
    <s v="F"/>
    <s v=""/>
    <s v=""/>
    <s v=""/>
    <s v=""/>
    <m/>
    <m/>
    <m/>
    <m/>
    <m/>
    <m/>
    <m/>
    <m/>
  </r>
  <r>
    <d v="2020-07-09T00:00:00"/>
    <n v="7129"/>
    <n v="8370"/>
    <x v="5"/>
    <n v="1217"/>
    <n v="34571"/>
    <s v="V-clip adipose"/>
    <m/>
    <s v="F"/>
    <s v="F"/>
    <s v=""/>
    <s v=""/>
    <x v="26"/>
    <n v="20.5"/>
    <n v="7.7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3"/>
    <s v="L"/>
    <n v="89"/>
    <s v="Yes"/>
    <s v=""/>
    <s v="Not Aged"/>
    <s v=""/>
    <s v="F"/>
    <n v="2.8239999999999972"/>
    <n v="0.94395904405055142"/>
    <s v=""/>
    <s v=""/>
    <s v="F"/>
    <s v=""/>
    <s v=""/>
    <s v=""/>
    <s v=""/>
    <m/>
    <m/>
    <m/>
    <m/>
    <m/>
    <m/>
    <m/>
    <m/>
  </r>
  <r>
    <d v="2020-07-09T00:00:00"/>
    <n v="7129"/>
    <n v="8370"/>
    <x v="5"/>
    <n v="1218"/>
    <n v="34572"/>
    <s v="V-clip adipose"/>
    <m/>
    <s v="F"/>
    <s v="F"/>
    <s v=""/>
    <s v=""/>
    <x v="34"/>
    <n v="18.100000000000001"/>
    <n v="7"/>
    <n v="10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"/>
    <s v="L"/>
    <n v="85"/>
    <s v="Yes"/>
    <s v=""/>
    <s v="Not Aged"/>
    <s v=""/>
    <s v="M"/>
    <n v="-0.97400000000000331"/>
    <n v="0.2740839357160017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19"/>
    <n v="34573"/>
    <s v="V-clip adipose"/>
    <m/>
    <s v="M"/>
    <s v="M"/>
    <s v=""/>
    <s v=""/>
    <x v="126"/>
    <n v="19.899999999999999"/>
    <n v="7.7"/>
    <n v="7.1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8"/>
    <s v="L"/>
    <n v="80.5"/>
    <s v="Yes"/>
    <s v=""/>
    <s v="Not Aged"/>
    <s v=""/>
    <s v="M"/>
    <n v="-2.0089999999999972"/>
    <n v="0.11826121350866227"/>
    <s v=""/>
    <s v=""/>
    <s v="M"/>
    <s v=""/>
    <s v=""/>
    <s v=""/>
    <s v=""/>
    <m/>
    <m/>
    <m/>
    <m/>
    <m/>
    <m/>
    <m/>
    <m/>
  </r>
  <r>
    <d v="2020-07-09T00:00:00"/>
    <n v="7129"/>
    <n v="8370"/>
    <x v="5"/>
    <n v="1220"/>
    <n v="34574"/>
    <s v="V-clip adipose"/>
    <m/>
    <s v="F"/>
    <s v="F"/>
    <s v=""/>
    <s v=""/>
    <x v="5"/>
    <n v="17.399999999999999"/>
    <n v="6"/>
    <n v="6.2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"/>
    <s v="L"/>
    <n v="84"/>
    <s v="Yes"/>
    <s v=""/>
    <s v="Not Aged"/>
    <s v=""/>
    <s v="F"/>
    <n v="2.8859999999999983"/>
    <n v="0.94715001185056191"/>
    <s v=""/>
    <s v=""/>
    <s v="F"/>
    <s v=""/>
    <s v=""/>
    <s v=""/>
    <s v=""/>
    <m/>
    <m/>
    <m/>
    <m/>
    <m/>
    <m/>
    <m/>
    <m/>
  </r>
  <r>
    <d v="2020-07-09T00:00:00"/>
    <n v="7129"/>
    <n v="8370"/>
    <x v="5"/>
    <n v="1221"/>
    <n v="34575"/>
    <s v="V-clip adipose"/>
    <m/>
    <s v="M"/>
    <s v="M"/>
    <s v=""/>
    <s v=""/>
    <x v="36"/>
    <n v="19"/>
    <n v="7"/>
    <n v="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"/>
    <s v="L"/>
    <n v="81"/>
    <s v="Yes"/>
    <s v=""/>
    <s v="Not Aged"/>
    <s v=""/>
    <s v="F"/>
    <n v="1.1319999999999979"/>
    <n v="0.75620780312724556"/>
    <s v=""/>
    <s v=""/>
    <s v="F"/>
    <s v=""/>
    <s v=""/>
    <s v=""/>
    <s v=""/>
    <m/>
    <m/>
    <m/>
    <m/>
    <m/>
    <m/>
    <m/>
    <m/>
  </r>
  <r>
    <d v="2020-07-09T00:00:00"/>
    <n v="7130"/>
    <n v="8370"/>
    <x v="2"/>
    <n v="1413"/>
    <n v="34576"/>
    <s v="V-clip adipose"/>
    <m/>
    <s v="F"/>
    <s v="F"/>
    <s v=""/>
    <s v=""/>
    <x v="36"/>
    <n v="17.399999999999999"/>
    <n v="6.5"/>
    <n v="5"/>
    <n v="1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5"/>
    <s v="L"/>
    <n v="81"/>
    <s v="Yes"/>
    <s v=""/>
    <s v="Not Aged"/>
    <s v=""/>
    <s v="F"/>
    <n v="2.1159999999999988"/>
    <n v="0.89244859538041621"/>
    <s v=""/>
    <s v=""/>
    <s v="F"/>
    <s v=""/>
    <s v=""/>
    <s v=""/>
    <s v=""/>
    <m/>
    <m/>
    <m/>
    <m/>
    <m/>
    <m/>
    <m/>
    <m/>
  </r>
  <r>
    <d v="2020-07-09T00:00:00"/>
    <n v="7130"/>
    <n v="8370"/>
    <x v="2"/>
    <n v="1414"/>
    <n v="34577"/>
    <s v="V-clip adipose"/>
    <m/>
    <s v="F"/>
    <s v="M"/>
    <s v=""/>
    <s v=""/>
    <x v="1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0"/>
    <x v="2"/>
    <n v="1416"/>
    <n v="34578"/>
    <s v="V-clip adipose"/>
    <m/>
    <s v="M"/>
    <s v="M"/>
    <s v=""/>
    <s v=""/>
    <x v="25"/>
    <n v="16.7"/>
    <n v="5.5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5"/>
    <s v="L"/>
    <n v="82"/>
    <s v="Yes"/>
    <s v=""/>
    <s v="Not Aged"/>
    <s v=""/>
    <s v="F"/>
    <n v="2.9699999999999998"/>
    <n v="0.95120027700120002"/>
    <s v=""/>
    <s v=""/>
    <s v="F"/>
    <s v=""/>
    <s v=""/>
    <s v=""/>
    <s v=""/>
    <m/>
    <m/>
    <m/>
    <m/>
    <m/>
    <m/>
    <m/>
    <m/>
  </r>
  <r>
    <d v="2020-07-09T00:00:00"/>
    <n v="7130"/>
    <n v="8370"/>
    <x v="2"/>
    <n v="1418"/>
    <n v="34579"/>
    <s v="V-clip adipose"/>
    <m/>
    <s v="M"/>
    <s v="M"/>
    <s v=""/>
    <s v=""/>
    <x v="62"/>
    <n v="24"/>
    <n v="10.4"/>
    <n v="6.9"/>
    <n v="2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6"/>
    <s v="L"/>
    <n v="96"/>
    <s v="Yes"/>
    <s v=""/>
    <s v="Not Aged"/>
    <s v=""/>
    <s v="F"/>
    <n v="1.2500000000000004"/>
    <n v="0.7772998611746913"/>
    <s v=""/>
    <s v=""/>
    <s v="F"/>
    <s v=""/>
    <s v=""/>
    <s v=""/>
    <s v=""/>
    <m/>
    <m/>
    <m/>
    <m/>
    <m/>
    <m/>
    <m/>
    <m/>
  </r>
  <r>
    <d v="2020-07-09T00:00:00"/>
    <n v="7130"/>
    <n v="8370"/>
    <x v="2"/>
    <n v="1419"/>
    <n v="34580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0"/>
    <x v="2"/>
    <n v="1420"/>
    <n v="34581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0"/>
    <x v="2"/>
    <n v="1421"/>
    <n v="34582"/>
    <s v="V-clip adipose"/>
    <m/>
    <s v="M"/>
    <s v="M"/>
    <s v=""/>
    <s v=""/>
    <x v="76"/>
    <n v="17.100000000000001"/>
    <n v="6.1"/>
    <n v="5"/>
    <n v="1.8"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8.900000000000006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0"/>
    <x v="2"/>
    <n v="1422"/>
    <n v="34583"/>
    <s v="V-clip adipose"/>
    <m/>
    <s v="M"/>
    <s v="M"/>
    <s v=""/>
    <s v=""/>
    <x v="113"/>
    <n v="19"/>
    <n v="7.8"/>
    <n v="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2"/>
    <s v="L"/>
    <n v="80"/>
    <s v="Yes"/>
    <s v=""/>
    <s v="Not Aged"/>
    <s v=""/>
    <s v="M"/>
    <n v="-0.23600000000000088"/>
    <n v="0.44127232204232342"/>
    <s v=""/>
    <s v=""/>
    <s v="M"/>
    <s v=""/>
    <s v=""/>
    <s v=""/>
    <s v=""/>
    <m/>
    <m/>
    <m/>
    <m/>
    <m/>
    <m/>
    <m/>
    <m/>
  </r>
  <r>
    <d v="2020-07-09T00:00:00"/>
    <n v="7130"/>
    <n v="8370"/>
    <x v="2"/>
    <n v="1423"/>
    <n v="34584"/>
    <s v="V-clip adipose"/>
    <m/>
    <s v="M"/>
    <s v="M"/>
    <s v=""/>
    <s v=""/>
    <x v="113"/>
    <n v="19.100000000000001"/>
    <n v="7.5"/>
    <n v="5.7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5"/>
    <s v="L"/>
    <n v="80"/>
    <s v="Yes"/>
    <s v=""/>
    <s v="Not Aged"/>
    <s v=""/>
    <s v="M"/>
    <n v="-0.6720000000000006"/>
    <n v="0.33804915209342207"/>
    <s v=""/>
    <s v=""/>
    <s v="M"/>
    <s v=""/>
    <s v=""/>
    <s v=""/>
    <s v=""/>
    <m/>
    <m/>
    <m/>
    <m/>
    <m/>
    <m/>
    <m/>
    <m/>
  </r>
  <r>
    <d v="2020-07-09T00:00:00"/>
    <n v="7130"/>
    <n v="8370"/>
    <x v="2"/>
    <n v="1424"/>
    <n v="34585"/>
    <s v="V-clip adipose"/>
    <m/>
    <s v="M"/>
    <s v="M"/>
    <s v=""/>
    <s v=""/>
    <x v="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0"/>
    <x v="2"/>
    <n v="1425"/>
    <n v="34586"/>
    <s v="V-clip adipose"/>
    <m/>
    <s v="M"/>
    <s v="M"/>
    <s v=""/>
    <s v=""/>
    <x v="12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1"/>
    <x v="2"/>
    <n v="1426"/>
    <n v="34587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1"/>
    <x v="2"/>
    <n v="1428"/>
    <n v="34588"/>
    <s v="V-clip adipose"/>
    <m/>
    <s v="M"/>
    <s v="M"/>
    <s v=""/>
    <s v=""/>
    <x v="5"/>
    <n v="18.899999999999999"/>
    <n v="7.4"/>
    <n v="5.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599999999999994"/>
    <s v="L"/>
    <n v="84"/>
    <s v="Yes"/>
    <s v=""/>
    <s v="Not Aged"/>
    <s v=""/>
    <s v="F"/>
    <n v="1.3299999999999972"/>
    <n v="0.79084063478693623"/>
    <s v=""/>
    <s v=""/>
    <s v="F"/>
    <s v=""/>
    <s v=""/>
    <s v=""/>
    <s v=""/>
    <m/>
    <m/>
    <m/>
    <m/>
    <m/>
    <m/>
    <m/>
    <m/>
  </r>
  <r>
    <d v="2020-07-09T00:00:00"/>
    <n v="7130"/>
    <n v="8371"/>
    <x v="2"/>
    <n v="1429"/>
    <n v="34589"/>
    <s v="V-clip adipose"/>
    <m/>
    <s v="M"/>
    <s v="M"/>
    <s v=""/>
    <s v=""/>
    <x v="34"/>
    <n v="18.5"/>
    <n v="7.1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900000000000006"/>
    <s v="L"/>
    <n v="85"/>
    <s v="Yes"/>
    <s v=""/>
    <s v="Not Aged"/>
    <s v=""/>
    <s v="F"/>
    <n v="2.2119999999999989"/>
    <n v="0.90132195103577262"/>
    <s v=""/>
    <s v=""/>
    <s v="F"/>
    <s v=""/>
    <s v=""/>
    <s v=""/>
    <s v=""/>
    <m/>
    <m/>
    <m/>
    <m/>
    <m/>
    <m/>
    <m/>
    <m/>
  </r>
  <r>
    <d v="2020-07-09T00:00:00"/>
    <n v="7130"/>
    <n v="8371"/>
    <x v="2"/>
    <n v="1430"/>
    <n v="34590"/>
    <s v="V-clip adipose"/>
    <m/>
    <s v="F"/>
    <s v="F"/>
    <s v=""/>
    <s v=""/>
    <x v="5"/>
    <n v="18"/>
    <n v="6.9"/>
    <n v="6.5"/>
    <n v="2.299999999999999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099999999999994"/>
    <s v="L"/>
    <n v="84"/>
    <s v="Yes"/>
    <s v=""/>
    <s v="Not Aged"/>
    <s v=""/>
    <s v="F"/>
    <n v="1.0999999999999979"/>
    <n v="0.75026010559511713"/>
    <s v=""/>
    <s v=""/>
    <s v="F"/>
    <s v=""/>
    <s v=""/>
    <s v=""/>
    <s v=""/>
    <m/>
    <m/>
    <m/>
    <m/>
    <m/>
    <m/>
    <m/>
    <m/>
  </r>
  <r>
    <d v="2020-07-09T00:00:00"/>
    <n v="7130"/>
    <n v="8371"/>
    <x v="2"/>
    <n v="1431"/>
    <n v="34591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1"/>
    <x v="2"/>
    <n v="1431"/>
    <n v="34592"/>
    <s v="V-clip adipose"/>
    <m/>
    <s v="F"/>
    <s v="F"/>
    <s v=""/>
    <s v=""/>
    <x v="24"/>
    <n v="20"/>
    <n v="8.1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900000000000006"/>
    <s v="L"/>
    <n v="88"/>
    <s v="Yes"/>
    <s v=""/>
    <s v="Not Aged"/>
    <s v=""/>
    <s v="F"/>
    <n v="2.2219999999999969"/>
    <n v="0.90220779548170249"/>
    <s v=""/>
    <s v=""/>
    <s v="F"/>
    <s v=""/>
    <s v=""/>
    <s v=""/>
    <s v=""/>
    <m/>
    <m/>
    <m/>
    <m/>
    <m/>
    <m/>
    <m/>
    <m/>
  </r>
  <r>
    <d v="2020-07-09T00:00:00"/>
    <n v="7130"/>
    <n v="8371"/>
    <x v="2"/>
    <n v="1433"/>
    <n v="34593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0"/>
    <n v="8371"/>
    <x v="2"/>
    <n v="1434"/>
    <n v="34594"/>
    <s v="V-clip adipose"/>
    <m/>
    <s v="F"/>
    <s v="F"/>
    <s v=""/>
    <s v=""/>
    <x v="24"/>
    <n v="21.2"/>
    <n v="9.1999999999999993"/>
    <n v="6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8"/>
    <s v="L"/>
    <n v="88"/>
    <s v="Yes"/>
    <s v=""/>
    <s v="Not Aged"/>
    <s v=""/>
    <s v="F"/>
    <n v="0.30199999999999716"/>
    <n v="0.57493136049058435"/>
    <s v=""/>
    <s v=""/>
    <s v="F"/>
    <s v=""/>
    <s v=""/>
    <s v=""/>
    <s v=""/>
    <m/>
    <m/>
    <m/>
    <m/>
    <m/>
    <m/>
    <m/>
    <m/>
  </r>
  <r>
    <d v="2020-07-09T00:00:00"/>
    <n v="7130"/>
    <n v="8371"/>
    <x v="2"/>
    <n v="1435"/>
    <n v="34595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455"/>
    <n v="34596"/>
    <s v="V-clip adipose"/>
    <m/>
    <s v="M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456"/>
    <n v="34597"/>
    <s v="V-clip adipose"/>
    <m/>
    <s v="M"/>
    <s v="M"/>
    <s v=""/>
    <s v=""/>
    <x v="5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457"/>
    <n v="34598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458"/>
    <n v="34599"/>
    <s v="V-clip adipose"/>
    <m/>
    <s v="M"/>
    <s v="M"/>
    <s v=""/>
    <s v=""/>
    <x v="11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9.795699999999997"/>
    <s v="M"/>
    <n v="5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458"/>
    <n v="34600"/>
    <s v="V-clip adipose"/>
    <m/>
    <s v="M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459"/>
    <n v="34601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459"/>
    <n v="34602"/>
    <s v="V-clip adipose"/>
    <m/>
    <s v="M"/>
    <s v="M"/>
    <s v=""/>
    <s v=""/>
    <x v="1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500"/>
    <n v="34603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500"/>
    <n v="34604"/>
    <s v="V-clip adipose"/>
    <m/>
    <s v="F"/>
    <s v="F"/>
    <s v=""/>
    <s v=""/>
    <x v="5"/>
    <n v="18.8"/>
    <n v="6.6"/>
    <n v="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400000000000006"/>
    <s v="L"/>
    <n v="84"/>
    <s v="Yes"/>
    <s v=""/>
    <s v="Not Aged"/>
    <s v=""/>
    <s v="F"/>
    <n v="2.9339999999999975"/>
    <n v="0.94950181275883161"/>
    <s v=""/>
    <s v=""/>
    <s v="F"/>
    <s v=""/>
    <s v=""/>
    <s v=""/>
    <s v=""/>
    <m/>
    <m/>
    <m/>
    <m/>
    <m/>
    <m/>
    <m/>
    <m/>
  </r>
  <r>
    <d v="2020-07-09T00:00:00"/>
    <n v="7131"/>
    <n v="8371"/>
    <x v="4"/>
    <n v="1502"/>
    <n v="34605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502"/>
    <n v="34606"/>
    <s v="V-clip adipose"/>
    <m/>
    <s v="F"/>
    <s v="F"/>
    <s v=""/>
    <s v=""/>
    <x v="5"/>
    <n v="18.8"/>
    <n v="7.3"/>
    <n v="6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7"/>
    <s v="L"/>
    <n v="84"/>
    <s v="Yes"/>
    <s v=""/>
    <s v="Not Aged"/>
    <s v=""/>
    <s v="F"/>
    <n v="1.4439999999999988"/>
    <n v="0.80907331021297146"/>
    <s v=""/>
    <s v=""/>
    <s v="F"/>
    <s v=""/>
    <s v=""/>
    <s v=""/>
    <s v=""/>
    <m/>
    <m/>
    <m/>
    <m/>
    <m/>
    <m/>
    <m/>
    <m/>
  </r>
  <r>
    <d v="2020-07-09T00:00:00"/>
    <n v="7131"/>
    <n v="8371"/>
    <x v="4"/>
    <n v="1503"/>
    <n v="34607"/>
    <s v="V-clip adipose"/>
    <m/>
    <s v="M"/>
    <s v="M"/>
    <s v=""/>
    <s v=""/>
    <x v="137"/>
    <n v="23.6"/>
    <n v="10"/>
    <n v="3.5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"/>
    <s v="L"/>
    <n v="95"/>
    <s v="Yes"/>
    <s v=""/>
    <s v="Not Aged"/>
    <s v=""/>
    <s v="F"/>
    <n v="3.7300000000000009"/>
    <n v="0.9765693323263297"/>
    <s v=""/>
    <s v=""/>
    <s v="F"/>
    <s v=""/>
    <s v=""/>
    <s v=""/>
    <s v=""/>
    <m/>
    <m/>
    <m/>
    <m/>
    <m/>
    <m/>
    <m/>
    <m/>
  </r>
  <r>
    <d v="2020-07-09T00:00:00"/>
    <n v="7131"/>
    <n v="8371"/>
    <x v="4"/>
    <n v="1505"/>
    <n v="34608"/>
    <s v="V-clip adipose"/>
    <m/>
    <s v="F"/>
    <s v="F"/>
    <s v=""/>
    <s v=""/>
    <x v="9"/>
    <n v="17.2"/>
    <n v="6.3"/>
    <n v="6.1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7"/>
    <s v="L"/>
    <n v="78"/>
    <s v="Yes"/>
    <s v=""/>
    <s v="Not Aged"/>
    <s v=""/>
    <s v="M"/>
    <n v="-9.5999999999999641E-2"/>
    <n v="0.47601841502889564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506"/>
    <n v="34609"/>
    <s v="V-clip adipose"/>
    <m/>
    <s v="M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1"/>
    <x v="4"/>
    <n v="1506"/>
    <n v="34610"/>
    <s v="V-clip adipose"/>
    <m/>
    <s v="F"/>
    <s v="F"/>
    <s v=""/>
    <s v=""/>
    <x v="69"/>
    <n v="19.5"/>
    <n v="7"/>
    <n v="6.6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"/>
    <s v="L"/>
    <n v="84.5"/>
    <s v="Yes"/>
    <s v=""/>
    <s v="Not Aged"/>
    <s v=""/>
    <s v="F"/>
    <n v="1.4630000000000005"/>
    <n v="0.81199108818773291"/>
    <s v=""/>
    <s v=""/>
    <s v="F"/>
    <s v=""/>
    <s v=""/>
    <s v=""/>
    <s v=""/>
    <m/>
    <m/>
    <m/>
    <m/>
    <m/>
    <m/>
    <m/>
    <m/>
  </r>
  <r>
    <d v="2020-07-09T00:00:00"/>
    <n v="7131"/>
    <n v="8371"/>
    <x v="4"/>
    <n v="1507"/>
    <n v="34611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08"/>
    <n v="34612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09"/>
    <n v="34613"/>
    <s v="V-clip adipose"/>
    <m/>
    <s v="F"/>
    <s v="F"/>
    <s v=""/>
    <s v=""/>
    <x v="36"/>
    <n v="18.399999999999999"/>
    <n v="6.5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5"/>
    <s v="L"/>
    <n v="81"/>
    <s v="Yes"/>
    <s v=""/>
    <s v="Not Aged"/>
    <s v=""/>
    <s v="F"/>
    <n v="1.5179999999999987"/>
    <n v="0.82024378160125344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10"/>
    <n v="34614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11"/>
    <n v="34615"/>
    <s v="V-clip adipose"/>
    <m/>
    <s v="F"/>
    <s v="F"/>
    <s v=""/>
    <s v=""/>
    <x v="34"/>
    <n v="19.3"/>
    <n v="7.7"/>
    <n v="6"/>
    <n v="1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3"/>
    <s v="L"/>
    <n v="85"/>
    <s v="Yes"/>
    <s v=""/>
    <s v="Not Aged"/>
    <s v=""/>
    <s v="F"/>
    <n v="1.6199999999999981"/>
    <n v="0.83479512980938508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12"/>
    <n v="34616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14"/>
    <n v="34617"/>
    <s v="V-clip adipose"/>
    <m/>
    <s v="M"/>
    <s v="M"/>
    <s v=""/>
    <s v=""/>
    <x v="122"/>
    <n v="23.8"/>
    <n v="9.6999999999999993"/>
    <n v="7.7"/>
    <n v="2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8"/>
    <s v="L"/>
    <n v="95.5"/>
    <s v="Yes"/>
    <s v=""/>
    <s v="Not Aged"/>
    <s v=""/>
    <s v="F"/>
    <n v="1.2149999999999994"/>
    <n v="0.77118244555581661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15"/>
    <n v="34618"/>
    <s v="V-clip adipose"/>
    <m/>
    <s v="F"/>
    <s v="F"/>
    <s v=""/>
    <s v=""/>
    <x v="34"/>
    <n v="18.100000000000001"/>
    <n v="6.6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400000000000006"/>
    <s v="L"/>
    <n v="85"/>
    <s v="Yes"/>
    <s v=""/>
    <s v="Not Aged"/>
    <s v=""/>
    <s v="F"/>
    <n v="3.0239999999999974"/>
    <n v="0.953646665496519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16"/>
    <n v="34619"/>
    <s v="V-clip adipose"/>
    <m/>
    <s v="M"/>
    <s v="M"/>
    <s v=""/>
    <s v=""/>
    <x v="11"/>
    <n v="16.5"/>
    <n v="6.9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099999999999994"/>
    <s v="L"/>
    <n v="79"/>
    <s v="Yes"/>
    <s v=""/>
    <s v="Not Aged"/>
    <s v=""/>
    <s v="F"/>
    <n v="5.9999999999998721E-2"/>
    <n v="0.51499550161940977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17"/>
    <n v="34620"/>
    <s v="V-clip adipose"/>
    <m/>
    <s v="F"/>
    <s v="F"/>
    <s v=""/>
    <s v=""/>
    <x v="4"/>
    <n v="17.7"/>
    <n v="6.8"/>
    <n v="6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2"/>
    <s v="L"/>
    <n v="83"/>
    <s v="Yes"/>
    <s v=""/>
    <s v="Not Aged"/>
    <s v=""/>
    <s v="F"/>
    <n v="1.481999999999998"/>
    <n v="0.8148744788515625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18"/>
    <n v="34621"/>
    <s v="V-clip adipose"/>
    <m/>
    <s v="F"/>
    <s v="F"/>
    <s v=""/>
    <s v=""/>
    <x v="4"/>
    <n v="19"/>
    <n v="7.3"/>
    <n v="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7"/>
    <s v="L"/>
    <n v="83"/>
    <s v="Yes"/>
    <s v=""/>
    <s v="Not Aged"/>
    <s v=""/>
    <s v="F"/>
    <n v="1.6079999999999988"/>
    <n v="0.83313352753972281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19"/>
    <n v="34622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20"/>
    <n v="34623"/>
    <s v="V-clip adipose"/>
    <m/>
    <s v="F"/>
    <s v="F"/>
    <s v=""/>
    <s v=""/>
    <x v="59"/>
    <n v="19.2"/>
    <n v="6.6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400000000000006"/>
    <s v="L"/>
    <n v="86"/>
    <s v="Yes"/>
    <s v=""/>
    <s v="Not Aged"/>
    <s v=""/>
    <s v="F"/>
    <n v="3.2819999999999974"/>
    <n v="0.9638061161528193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21"/>
    <n v="34624"/>
    <s v="V-clip adipose"/>
    <m/>
    <s v="F"/>
    <s v="F"/>
    <s v=""/>
    <s v=""/>
    <x v="59"/>
    <n v="19.5"/>
    <n v="7.5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5"/>
    <s v="L"/>
    <n v="86"/>
    <s v="Yes"/>
    <s v=""/>
    <s v="Not Aged"/>
    <s v=""/>
    <s v="F"/>
    <n v="2.3019999999999978"/>
    <n v="0.90904254272260099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23"/>
    <n v="34625"/>
    <s v="V-clip adipose"/>
    <m/>
    <s v="F"/>
    <s v="F"/>
    <s v=""/>
    <s v=""/>
    <x v="11"/>
    <n v="17.7"/>
    <n v="6.8"/>
    <n v="5.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2"/>
    <s v="L"/>
    <n v="79"/>
    <s v="Yes"/>
    <s v=""/>
    <s v="Not Aged"/>
    <s v=""/>
    <s v="M"/>
    <n v="-5.2000000000000712E-2"/>
    <n v="0.4870029285414581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24"/>
    <n v="34626"/>
    <s v="V-clip adipose"/>
    <m/>
    <s v="F"/>
    <s v="F"/>
    <s v=""/>
    <s v=""/>
    <x v="50"/>
    <n v="17"/>
    <n v="7.1"/>
    <n v="5.0999999999999996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900000000000006"/>
    <s v="L"/>
    <n v="77"/>
    <s v="Yes"/>
    <s v=""/>
    <s v="Not Aged"/>
    <s v=""/>
    <s v="M"/>
    <n v="-0.69799999999999884"/>
    <n v="0.33225580263827909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25"/>
    <n v="34627"/>
    <s v="V-clip adipose"/>
    <m/>
    <s v="M"/>
    <s v="M"/>
    <s v=""/>
    <s v=""/>
    <x v="67"/>
    <n v="21.8"/>
    <n v="9.3000000000000007"/>
    <n v="7.7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7"/>
    <s v="L"/>
    <n v="92"/>
    <s v="Yes"/>
    <s v=""/>
    <s v="Not Aged"/>
    <s v=""/>
    <s v="F"/>
    <n v="0.48000000000000087"/>
    <n v="0.61774787476924919"/>
    <s v=""/>
    <s v=""/>
    <s v="F"/>
    <s v=""/>
    <s v=""/>
    <s v=""/>
    <s v=""/>
    <m/>
    <m/>
    <m/>
    <m/>
    <m/>
    <m/>
    <m/>
    <m/>
  </r>
  <r>
    <d v="2020-07-09T00:00:00"/>
    <n v="7131"/>
    <n v="8372"/>
    <x v="4"/>
    <n v="1526"/>
    <n v="34628"/>
    <s v="V-clip adipose"/>
    <m/>
    <s v="F"/>
    <s v="F"/>
    <s v=""/>
    <s v=""/>
    <x v="113"/>
    <n v="19.399999999999999"/>
    <n v="7.5"/>
    <n v="6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5"/>
    <s v="L"/>
    <n v="80"/>
    <s v="Yes"/>
    <s v=""/>
    <s v="Not Aged"/>
    <s v=""/>
    <s v="M"/>
    <n v="-0.70400000000000018"/>
    <n v="0.33092597374873245"/>
    <s v=""/>
    <s v=""/>
    <s v="M"/>
    <s v=""/>
    <s v=""/>
    <s v=""/>
    <s v=""/>
    <m/>
    <m/>
    <m/>
    <m/>
    <m/>
    <m/>
    <m/>
    <m/>
  </r>
  <r>
    <d v="2020-07-09T00:00:00"/>
    <n v="7131"/>
    <n v="8372"/>
    <x v="4"/>
    <n v="1527"/>
    <n v="34629"/>
    <s v="V-clip adipose"/>
    <m/>
    <s v="F"/>
    <s v="F"/>
    <s v=""/>
    <s v=""/>
    <x v="59"/>
    <n v="18.5"/>
    <n v="6.7"/>
    <n v="4.9000000000000004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3"/>
    <s v="L"/>
    <n v="86"/>
    <s v="Yes"/>
    <s v=""/>
    <s v="Not Aged"/>
    <s v=""/>
    <s v="F"/>
    <n v="3.9059999999999961"/>
    <n v="0.98027603874133751"/>
    <s v=""/>
    <s v=""/>
    <s v="F"/>
    <s v=""/>
    <s v=""/>
    <s v=""/>
    <s v=""/>
    <m/>
    <m/>
    <m/>
    <m/>
    <m/>
    <m/>
    <m/>
    <m/>
  </r>
  <r>
    <d v="2020-07-09T00:00:00"/>
    <n v="7132"/>
    <n v="8372"/>
    <x v="5"/>
    <n v="1541"/>
    <n v="34630"/>
    <s v="V-clip adipose"/>
    <m/>
    <s v="M"/>
    <s v="M"/>
    <s v=""/>
    <s v=""/>
    <x v="12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2"/>
    <x v="5"/>
    <n v="1542"/>
    <n v="34631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2"/>
    <x v="5"/>
    <n v="1542"/>
    <n v="34632"/>
    <s v="V-clip adipose"/>
    <m/>
    <s v="F"/>
    <s v="F"/>
    <s v=""/>
    <s v=""/>
    <x v="54"/>
    <n v="20.100000000000001"/>
    <n v="7.2"/>
    <n v="5.9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8"/>
    <s v="L"/>
    <n v="87"/>
    <s v="Yes"/>
    <s v=""/>
    <s v="Not Aged"/>
    <s v=""/>
    <s v="F"/>
    <n v="2.8439999999999959"/>
    <n v="0.94500770518760857"/>
    <s v=""/>
    <s v=""/>
    <s v="F"/>
    <s v=""/>
    <s v=""/>
    <s v=""/>
    <s v=""/>
    <m/>
    <m/>
    <m/>
    <m/>
    <m/>
    <m/>
    <m/>
    <m/>
  </r>
  <r>
    <d v="2020-07-09T00:00:00"/>
    <n v="7132"/>
    <n v="8372"/>
    <x v="5"/>
    <n v="1544"/>
    <n v="34633"/>
    <s v="V-clip adipose"/>
    <m/>
    <s v="F"/>
    <s v="F"/>
    <s v=""/>
    <s v=""/>
    <x v="113"/>
    <n v="19.399999999999999"/>
    <n v="7.6"/>
    <n v="5.9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400000000000006"/>
    <s v="L"/>
    <n v="80"/>
    <s v="Yes"/>
    <s v=""/>
    <s v="Not Aged"/>
    <s v=""/>
    <s v="M"/>
    <n v="-0.67800000000000082"/>
    <n v="0.33670782795171034"/>
    <s v=""/>
    <s v=""/>
    <s v="M"/>
    <s v=""/>
    <s v=""/>
    <s v=""/>
    <s v=""/>
    <m/>
    <m/>
    <m/>
    <m/>
    <m/>
    <m/>
    <m/>
    <m/>
  </r>
  <r>
    <d v="2020-07-09T00:00:00"/>
    <n v="7132"/>
    <n v="8372"/>
    <x v="5"/>
    <n v="1546"/>
    <n v="34634"/>
    <s v="V-clip adipose"/>
    <m/>
    <s v="M"/>
    <s v="M"/>
    <s v=""/>
    <s v=""/>
    <x v="36"/>
    <n v="18.8"/>
    <n v="7.1"/>
    <n v="5.9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900000000000006"/>
    <s v="L"/>
    <n v="81"/>
    <s v="Yes"/>
    <s v=""/>
    <s v="Not Aged"/>
    <s v=""/>
    <s v="F"/>
    <n v="0.13399999999999945"/>
    <n v="0.53344996267842759"/>
    <s v=""/>
    <s v=""/>
    <s v="F"/>
    <s v=""/>
    <s v=""/>
    <s v=""/>
    <s v=""/>
    <m/>
    <m/>
    <m/>
    <m/>
    <m/>
    <m/>
    <m/>
    <m/>
  </r>
  <r>
    <d v="2020-07-09T00:00:00"/>
    <n v="7132"/>
    <n v="8372"/>
    <x v="5"/>
    <n v="1547"/>
    <n v="34635"/>
    <s v="V-clip adipose"/>
    <m/>
    <s v="F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2"/>
    <x v="5"/>
    <n v="1548"/>
    <n v="34636"/>
    <s v="V-clip adipose"/>
    <m/>
    <s v="F"/>
    <s v="F"/>
    <s v=""/>
    <s v=""/>
    <x v="73"/>
    <n v="22.6"/>
    <n v="9.1"/>
    <n v="7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900000000000006"/>
    <s v="L"/>
    <n v="91"/>
    <s v="Yes"/>
    <s v=""/>
    <s v="Not Aged"/>
    <s v=""/>
    <s v="F"/>
    <n v="0.86800000000000299"/>
    <n v="0.70432936925552736"/>
    <s v=""/>
    <s v=""/>
    <s v="F"/>
    <s v=""/>
    <s v=""/>
    <s v=""/>
    <s v=""/>
    <m/>
    <m/>
    <m/>
    <m/>
    <m/>
    <m/>
    <m/>
    <m/>
  </r>
  <r>
    <d v="2020-07-09T00:00:00"/>
    <n v="7132"/>
    <n v="8373"/>
    <x v="5"/>
    <n v="1549"/>
    <n v="34637"/>
    <s v="V-clip adipose"/>
    <m/>
    <s v="M"/>
    <s v="M"/>
    <s v=""/>
    <s v=""/>
    <x v="135"/>
    <m/>
    <m/>
    <m/>
    <m/>
    <x v="1"/>
    <m/>
    <m/>
    <s v=""/>
    <m/>
    <m/>
    <m/>
    <m/>
    <m/>
    <m/>
    <m/>
    <m/>
    <s v="D.adipose"/>
    <s v="Release code was not recorded by data person (NM). -NP"/>
    <x v="1"/>
    <s v=""/>
    <x v="4"/>
    <s v="no age"/>
    <n v="0"/>
    <s v=""/>
    <n v="28"/>
    <s v="GH"/>
    <n v="47.481949999999998"/>
    <s v="M"/>
    <n v="5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0"/>
    <n v="34638"/>
    <s v="V-clip adipose"/>
    <m/>
    <s v="M"/>
    <s v="M"/>
    <s v=""/>
    <s v=""/>
    <x v="38"/>
    <n v="17.600000000000001"/>
    <n v="6.6"/>
    <n v="5.8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400000000000006"/>
    <s v="L"/>
    <n v="76"/>
    <s v="Yes"/>
    <s v=""/>
    <s v="Not Aged"/>
    <s v=""/>
    <s v="M"/>
    <n v="-0.96399999999999975"/>
    <n v="0.27607804342710868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1"/>
    <n v="34639"/>
    <s v="V-clip adipose"/>
    <m/>
    <s v="F"/>
    <s v="M"/>
    <s v=""/>
    <s v=""/>
    <x v="125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3"/>
    <n v="34640"/>
    <s v="V-clip adipose"/>
    <m/>
    <s v="F"/>
    <s v="F"/>
    <s v=""/>
    <s v=""/>
    <x v="50"/>
    <n v="17.3"/>
    <n v="6.8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2"/>
    <s v="L"/>
    <n v="77"/>
    <s v="Yes"/>
    <s v=""/>
    <s v="Not Aged"/>
    <s v=""/>
    <s v="M"/>
    <n v="-0.87600000000000033"/>
    <n v="0.29400736238095615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5"/>
    <n v="34641"/>
    <s v="V-clip adipose"/>
    <m/>
    <s v="M"/>
    <s v="M"/>
    <s v=""/>
    <s v=""/>
    <x v="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034950000000002"/>
    <s v="M"/>
    <n v="5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6"/>
    <n v="34642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7"/>
    <n v="34643"/>
    <s v="V-clip adipose"/>
    <m/>
    <s v="F"/>
    <s v="F"/>
    <s v=""/>
    <s v=""/>
    <x v="38"/>
    <n v="18"/>
    <n v="6.7"/>
    <n v="5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3"/>
    <s v="L"/>
    <n v="76"/>
    <s v="Yes"/>
    <s v=""/>
    <s v="Not Aged"/>
    <s v=""/>
    <s v="M"/>
    <n v="-0.71600000000000019"/>
    <n v="0.32827441759486092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8"/>
    <n v="34644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559"/>
    <n v="34645"/>
    <s v="V-clip adipose"/>
    <m/>
    <s v="F"/>
    <s v="F"/>
    <s v=""/>
    <s v=""/>
    <x v="11"/>
    <n v="18.100000000000001"/>
    <n v="6.7"/>
    <n v="5.0999999999999996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3"/>
    <s v="L"/>
    <n v="79"/>
    <s v="Yes"/>
    <s v=""/>
    <s v="Not Aged"/>
    <s v=""/>
    <s v="F"/>
    <n v="0.75999999999999912"/>
    <n v="0.68135373378902542"/>
    <s v=""/>
    <s v=""/>
    <s v="F"/>
    <s v="Damdochax"/>
    <s v=""/>
    <s v=""/>
    <s v=""/>
    <m/>
    <m/>
    <m/>
    <m/>
    <m/>
    <m/>
    <m/>
    <m/>
  </r>
  <r>
    <d v="2020-07-09T00:00:00"/>
    <n v="7132"/>
    <n v="8373"/>
    <x v="5"/>
    <n v="1600"/>
    <n v="34646"/>
    <s v="V-clip adipose"/>
    <m/>
    <s v="M"/>
    <s v="M"/>
    <s v=""/>
    <s v=""/>
    <x v="34"/>
    <n v="20.7"/>
    <n v="8.8000000000000007"/>
    <n v="6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2"/>
    <s v="L"/>
    <n v="85"/>
    <s v="Yes"/>
    <s v=""/>
    <s v="Not Aged"/>
    <s v=""/>
    <s v="M"/>
    <n v="-0.64400000000000301"/>
    <n v="0.34434289450151501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602"/>
    <n v="34647"/>
    <s v="V-clip adipose"/>
    <m/>
    <s v="F"/>
    <s v="F"/>
    <s v=""/>
    <s v=""/>
    <x v="34"/>
    <n v="18.2"/>
    <n v="6.5"/>
    <n v="5.4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5"/>
    <s v="L"/>
    <n v="85"/>
    <s v="Yes"/>
    <s v=""/>
    <s v="Not Aged"/>
    <s v=""/>
    <s v="F"/>
    <n v="3.3059999999999974"/>
    <n v="0.9646340734107508"/>
    <s v=""/>
    <s v=""/>
    <s v="F"/>
    <s v=""/>
    <s v=""/>
    <s v=""/>
    <s v=""/>
    <m/>
    <m/>
    <m/>
    <m/>
    <m/>
    <m/>
    <m/>
    <m/>
  </r>
  <r>
    <d v="2020-07-09T00:00:00"/>
    <n v="7132"/>
    <n v="8373"/>
    <x v="5"/>
    <n v="1605"/>
    <n v="34648"/>
    <s v="V-clip adipose"/>
    <m/>
    <s v="F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2"/>
    <n v="8373"/>
    <x v="5"/>
    <n v="1607"/>
    <n v="34649"/>
    <s v="V-clip adipose"/>
    <m/>
    <s v="M"/>
    <s v="M"/>
    <s v=""/>
    <s v=""/>
    <x v="4"/>
    <n v="18.600000000000001"/>
    <n v="7.2"/>
    <n v="5.3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8"/>
    <s v="L"/>
    <n v="83"/>
    <s v="Yes"/>
    <s v=""/>
    <s v="Not Aged"/>
    <s v=""/>
    <s v="F"/>
    <n v="1.6179999999999974"/>
    <n v="0.83451912064622902"/>
    <s v=""/>
    <s v=""/>
    <s v="F"/>
    <s v=""/>
    <s v=""/>
    <s v=""/>
    <s v=""/>
    <m/>
    <m/>
    <m/>
    <m/>
    <m/>
    <m/>
    <m/>
    <m/>
  </r>
  <r>
    <d v="2020-07-09T00:00:00"/>
    <n v="7133"/>
    <n v="8373"/>
    <x v="2"/>
    <n v="1700"/>
    <n v="34650"/>
    <s v="V-clip adipose"/>
    <m/>
    <s v="M"/>
    <s v="M"/>
    <s v=""/>
    <s v=""/>
    <x v="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01"/>
    <n v="34651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02"/>
    <n v="34652"/>
    <s v="V-clip adipose"/>
    <m/>
    <s v="F"/>
    <s v="F"/>
    <s v=""/>
    <s v=""/>
    <x v="67"/>
    <n v="21"/>
    <n v="7.6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4.4"/>
    <s v="L"/>
    <n v="92"/>
    <s v="Yes"/>
    <s v=""/>
    <s v="Not Aged"/>
    <s v=""/>
    <s v="F"/>
    <n v="4.8400000000000034"/>
    <n v="0.99215497696954447"/>
    <s v=""/>
    <s v=""/>
    <s v="F"/>
    <s v=""/>
    <s v=""/>
    <s v=""/>
    <s v=""/>
    <m/>
    <m/>
    <m/>
    <m/>
    <m/>
    <m/>
    <m/>
    <m/>
  </r>
  <r>
    <d v="2020-07-09T00:00:00"/>
    <n v="7133"/>
    <n v="8373"/>
    <x v="2"/>
    <n v="1703"/>
    <n v="34653"/>
    <s v="V-clip adipose"/>
    <m/>
    <s v="F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04"/>
    <n v="34654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05"/>
    <n v="34655"/>
    <s v="V-clip adipose"/>
    <m/>
    <s v="M"/>
    <s v="M"/>
    <s v=""/>
    <s v=""/>
    <x v="71"/>
    <n v="20"/>
    <n v="8"/>
    <n v="6.8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"/>
    <s v="L"/>
    <n v="83.5"/>
    <s v="Yes"/>
    <s v=""/>
    <s v="Not Aged"/>
    <s v=""/>
    <s v="M"/>
    <n v="-0.6409999999999989"/>
    <n v="0.34502052302290087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07"/>
    <n v="34656"/>
    <s v="V-clip adipose"/>
    <m/>
    <s v="F"/>
    <s v="F"/>
    <s v=""/>
    <s v=""/>
    <x v="4"/>
    <n v="18.899999999999999"/>
    <n v="6.8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2"/>
    <s v="L"/>
    <n v="83"/>
    <s v="Yes"/>
    <s v=""/>
    <s v="Not Aged"/>
    <s v=""/>
    <s v="F"/>
    <n v="1.9079999999999977"/>
    <n v="0.87079429149283361"/>
    <s v=""/>
    <s v=""/>
    <s v="F"/>
    <s v=""/>
    <s v=""/>
    <s v=""/>
    <s v=""/>
    <m/>
    <m/>
    <m/>
    <m/>
    <m/>
    <m/>
    <m/>
    <m/>
  </r>
  <r>
    <d v="2020-07-09T00:00:00"/>
    <n v="7133"/>
    <n v="8373"/>
    <x v="2"/>
    <n v="1709"/>
    <n v="34657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11"/>
    <n v="34658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12"/>
    <n v="34659"/>
    <s v="V-clip adipose"/>
    <m/>
    <s v="F"/>
    <s v="F"/>
    <s v=""/>
    <s v=""/>
    <x v="26"/>
    <n v="20.9"/>
    <n v="8.6999999999999993"/>
    <n v="6.1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3"/>
    <s v="L"/>
    <n v="89"/>
    <s v="Yes"/>
    <s v=""/>
    <s v="Not Aged"/>
    <s v=""/>
    <s v="F"/>
    <n v="1.1319999999999979"/>
    <n v="0.75620780312724556"/>
    <s v=""/>
    <s v=""/>
    <s v="F"/>
    <s v=""/>
    <s v=""/>
    <s v=""/>
    <s v=""/>
    <m/>
    <m/>
    <m/>
    <m/>
    <m/>
    <m/>
    <m/>
    <m/>
  </r>
  <r>
    <d v="2020-07-09T00:00:00"/>
    <n v="7133"/>
    <n v="8373"/>
    <x v="2"/>
    <n v="1713"/>
    <n v="34660"/>
    <s v="V-clip adipose"/>
    <m/>
    <s v="M"/>
    <s v="M"/>
    <s v=""/>
    <s v=""/>
    <x v="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3"/>
    <x v="2"/>
    <n v="1714"/>
    <n v="34661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3"/>
    <n v="8374"/>
    <x v="2"/>
    <n v="1716"/>
    <n v="34662"/>
    <s v="V-clip adipose"/>
    <m/>
    <s v="F"/>
    <s v="F"/>
    <s v=""/>
    <s v=""/>
    <x v="50"/>
    <n v="17.2"/>
    <n v="6.5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5"/>
    <s v="L"/>
    <n v="77"/>
    <s v="Yes"/>
    <s v=""/>
    <s v="Not Aged"/>
    <s v=""/>
    <s v="M"/>
    <n v="-0.28800000000000026"/>
    <n v="0.42849357053244408"/>
    <s v=""/>
    <s v=""/>
    <s v="M"/>
    <s v=""/>
    <s v=""/>
    <s v=""/>
    <s v=""/>
    <m/>
    <m/>
    <m/>
    <m/>
    <m/>
    <m/>
    <m/>
    <m/>
  </r>
  <r>
    <d v="2020-07-09T00:00:00"/>
    <n v="7133"/>
    <n v="8374"/>
    <x v="2"/>
    <n v="1717"/>
    <n v="34663"/>
    <s v="V-clip adipose"/>
    <m/>
    <s v="M"/>
    <s v="M"/>
    <s v=""/>
    <s v=""/>
    <x v="71"/>
    <n v="18.3"/>
    <n v="9.5"/>
    <n v="5.8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"/>
    <s v="L"/>
    <n v="83.5"/>
    <s v="Yes"/>
    <s v=""/>
    <s v="Not Aged"/>
    <s v=""/>
    <s v="M"/>
    <n v="-1.4509999999999981"/>
    <n v="0.18984771275147819"/>
    <s v=""/>
    <s v=""/>
    <s v="M"/>
    <s v=""/>
    <s v=""/>
    <s v=""/>
    <s v=""/>
    <m/>
    <m/>
    <m/>
    <m/>
    <m/>
    <m/>
    <m/>
    <m/>
  </r>
  <r>
    <d v="2020-07-09T00:00:00"/>
    <n v="7133"/>
    <n v="8374"/>
    <x v="2"/>
    <n v="1719"/>
    <n v="34664"/>
    <s v="V-clip adipose"/>
    <m/>
    <s v="M"/>
    <s v="M"/>
    <s v=""/>
    <s v=""/>
    <x v="24"/>
    <n v="21"/>
    <n v="8.5"/>
    <n v="6.2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5"/>
    <s v="L"/>
    <n v="88"/>
    <s v="Yes"/>
    <s v=""/>
    <s v="Not Aged"/>
    <s v=""/>
    <s v="F"/>
    <n v="1.0619999999999961"/>
    <n v="0.74307256234993635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34"/>
    <n v="34665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35"/>
    <n v="34666"/>
    <s v="V-clip adipose"/>
    <m/>
    <s v="M"/>
    <s v="M"/>
    <s v=""/>
    <s v=""/>
    <x v="59"/>
    <n v="19.7"/>
    <n v="8.4"/>
    <n v="6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99999999999994"/>
    <s v="L"/>
    <n v="86"/>
    <s v="Yes"/>
    <s v=""/>
    <s v="Not Aged"/>
    <s v=""/>
    <s v="F"/>
    <n v="0.55199999999999694"/>
    <n v="0.63459948169411617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36"/>
    <n v="34667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37"/>
    <n v="34668"/>
    <s v="V-clip adipose"/>
    <m/>
    <s v="M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38"/>
    <n v="34669"/>
    <s v="V-clip adipose"/>
    <m/>
    <s v="M"/>
    <s v="M"/>
    <s v=""/>
    <s v=""/>
    <x v="2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38"/>
    <n v="34670"/>
    <s v="V-clip adipose"/>
    <m/>
    <s v="F"/>
    <s v="F"/>
    <s v=""/>
    <s v=""/>
    <x v="54"/>
    <n v="21"/>
    <n v="8.4"/>
    <n v="6.7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599999999999994"/>
    <s v="L"/>
    <n v="87"/>
    <s v="Yes"/>
    <s v=""/>
    <s v="Not Aged"/>
    <s v=""/>
    <s v="F"/>
    <n v="0.4199999999999966"/>
    <n v="0.60348324986472546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39"/>
    <n v="34671"/>
    <s v="V-clip adipose"/>
    <m/>
    <s v="F"/>
    <s v="F"/>
    <s v=""/>
    <s v=""/>
    <x v="26"/>
    <n v="20"/>
    <n v="10.5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5"/>
    <s v="L"/>
    <n v="89"/>
    <s v="Yes"/>
    <s v=""/>
    <s v="Not Aged"/>
    <s v=""/>
    <s v="M"/>
    <n v="-0.76000000000000267"/>
    <n v="0.31864626621097386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40"/>
    <n v="34672"/>
    <s v="V-clip adipose"/>
    <m/>
    <s v="F"/>
    <s v="F"/>
    <s v=""/>
    <s v=""/>
    <x v="5"/>
    <n v="20"/>
    <n v="8.1999999999999993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8"/>
    <s v="L"/>
    <n v="84"/>
    <s v="Yes"/>
    <s v=""/>
    <s v="Not Aged"/>
    <s v=""/>
    <s v="F"/>
    <n v="0.16999999999999971"/>
    <n v="0.542397940774351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42"/>
    <n v="34673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43"/>
    <n v="34674"/>
    <s v="V-clip adipose"/>
    <m/>
    <s v="F"/>
    <s v="F"/>
    <s v=""/>
    <s v=""/>
    <x v="34"/>
    <n v="18.3"/>
    <n v="7.2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8"/>
    <s v="L"/>
    <n v="85"/>
    <s v="Yes"/>
    <s v=""/>
    <s v="Not Aged"/>
    <s v=""/>
    <s v="F"/>
    <n v="2.0519999999999969"/>
    <n v="0.8861495516530371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44"/>
    <n v="34675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45"/>
    <n v="34676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47"/>
    <n v="34677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48"/>
    <n v="34678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49"/>
    <n v="34679"/>
    <s v="V-clip adipose"/>
    <m/>
    <s v="F"/>
    <s v="F"/>
    <s v=""/>
    <s v=""/>
    <x v="34"/>
    <n v="19.5"/>
    <n v="10.7"/>
    <n v="6.1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3"/>
    <s v="L"/>
    <n v="85"/>
    <s v="Yes"/>
    <s v=""/>
    <s v="Not Aged"/>
    <s v=""/>
    <s v="M"/>
    <n v="-2.8040000000000012"/>
    <n v="5.7108405792375382E-2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50"/>
    <n v="34680"/>
    <s v="V-clip adipose"/>
    <m/>
    <s v="F"/>
    <s v="F"/>
    <s v=""/>
    <s v=""/>
    <x v="34"/>
    <n v="18.2"/>
    <n v="6.7"/>
    <n v="5.9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3"/>
    <s v="L"/>
    <n v="85"/>
    <s v="Yes"/>
    <s v=""/>
    <s v="Not Aged"/>
    <s v=""/>
    <s v="F"/>
    <n v="2.7099999999999973"/>
    <n v="0.93761414862000547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51"/>
    <n v="34681"/>
    <s v="V-clip adipose"/>
    <m/>
    <s v="F"/>
    <s v="F"/>
    <s v=""/>
    <s v=""/>
    <x v="36"/>
    <n v="17.5"/>
    <n v="6.5"/>
    <n v="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5"/>
    <s v="L"/>
    <n v="81"/>
    <s v="Yes"/>
    <s v=""/>
    <s v="Not Aged"/>
    <s v=""/>
    <s v="F"/>
    <n v="1.8579999999999985"/>
    <n v="0.86506366140844537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52"/>
    <n v="34682"/>
    <s v="V-clip adipose"/>
    <m/>
    <s v="F"/>
    <s v="F"/>
    <s v=""/>
    <s v=""/>
    <x v="59"/>
    <n v="20"/>
    <n v="7.7"/>
    <n v="6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3"/>
    <s v="L"/>
    <n v="86"/>
    <s v="Yes"/>
    <s v=""/>
    <s v="Not Aged"/>
    <s v=""/>
    <s v="F"/>
    <n v="1.3619999999999977"/>
    <n v="0.7960845578489657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53"/>
    <n v="34683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54"/>
    <n v="34684"/>
    <s v="V-clip adipose"/>
    <m/>
    <s v="F"/>
    <s v="F"/>
    <s v=""/>
    <s v=""/>
    <x v="5"/>
    <n v="19.7"/>
    <n v="7.3"/>
    <n v="5.8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7"/>
    <s v="L"/>
    <n v="84"/>
    <s v="Yes"/>
    <s v=""/>
    <s v="Not Aged"/>
    <s v=""/>
    <s v="F"/>
    <n v="1.6659999999999988"/>
    <n v="0.84104178838274757"/>
    <s v=""/>
    <s v=""/>
    <s v="F"/>
    <s v=""/>
    <s v=""/>
    <s v=""/>
    <s v=""/>
    <m/>
    <m/>
    <m/>
    <m/>
    <m/>
    <m/>
    <m/>
    <m/>
  </r>
  <r>
    <d v="2020-07-09T00:00:00"/>
    <n v="7134"/>
    <n v="8374"/>
    <x v="4"/>
    <n v="1755"/>
    <n v="34685"/>
    <s v="V-clip adipose"/>
    <m/>
    <s v="F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4"/>
    <x v="4"/>
    <n v="1756"/>
    <n v="34686"/>
    <s v="V-clip adipose"/>
    <m/>
    <s v="F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756"/>
    <n v="34687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758"/>
    <n v="34688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758"/>
    <n v="34689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759"/>
    <n v="34690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00"/>
    <n v="34691"/>
    <s v="V-clip adipose"/>
    <m/>
    <s v="F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00"/>
    <n v="34692"/>
    <s v="V-clip adipose"/>
    <m/>
    <s v="M"/>
    <s v="M"/>
    <s v=""/>
    <s v=""/>
    <x v="6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7.944699999999997"/>
    <s v="M"/>
    <n v="5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01"/>
    <n v="34693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02"/>
    <n v="34694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02"/>
    <n v="34695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03"/>
    <n v="34696"/>
    <s v="V-clip adipose"/>
    <m/>
    <s v="F"/>
    <s v="F"/>
    <s v=""/>
    <s v=""/>
    <x v="59"/>
    <n v="18.5"/>
    <n v="6.8"/>
    <n v="5.4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2"/>
    <s v="L"/>
    <n v="86"/>
    <s v="Yes"/>
    <s v=""/>
    <s v="Not Aged"/>
    <s v=""/>
    <s v="F"/>
    <n v="3.0939999999999968"/>
    <n v="0.95664457135376679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04"/>
    <n v="34697"/>
    <s v="V-clip adipose"/>
    <m/>
    <s v="F"/>
    <s v="F"/>
    <s v=""/>
    <s v=""/>
    <x v="54"/>
    <n v="21.2"/>
    <n v="8.3000000000000007"/>
    <n v="6.2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7"/>
    <s v="L"/>
    <n v="87"/>
    <s v="Yes"/>
    <s v=""/>
    <s v="Not Aged"/>
    <s v=""/>
    <s v="F"/>
    <n v="1.0599999999999967"/>
    <n v="0.74269054530268519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05"/>
    <n v="34698"/>
    <s v="V-clip adipose"/>
    <m/>
    <s v="F"/>
    <s v="F"/>
    <s v=""/>
    <s v=""/>
    <x v="4"/>
    <n v="18.100000000000001"/>
    <n v="6.8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2"/>
    <s v="L"/>
    <n v="83"/>
    <s v="Yes"/>
    <s v=""/>
    <s v="Not Aged"/>
    <s v=""/>
    <s v="F"/>
    <n v="1.9079999999999977"/>
    <n v="0.87079429149283361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06"/>
    <n v="34699"/>
    <s v="V-clip adipose"/>
    <m/>
    <s v="F"/>
    <s v="F"/>
    <s v=""/>
    <s v=""/>
    <x v="9"/>
    <n v="17.600000000000001"/>
    <n v="6.4"/>
    <n v="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599999999999994"/>
    <s v="L"/>
    <n v="78"/>
    <s v="Yes"/>
    <s v=""/>
    <s v="Not Aged"/>
    <s v=""/>
    <s v="F"/>
    <n v="0.69599999999999951"/>
    <n v="0.66730032482709145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07"/>
    <n v="34700"/>
    <s v="V-clip adipose"/>
    <m/>
    <s v="F"/>
    <s v="F"/>
    <s v=""/>
    <s v=""/>
    <x v="113"/>
    <n v="18.3"/>
    <n v="6.6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400000000000006"/>
    <s v="L"/>
    <n v="80"/>
    <s v="Yes"/>
    <s v=""/>
    <s v="Not Aged"/>
    <s v=""/>
    <s v="F"/>
    <n v="0.87399999999999878"/>
    <n v="0.70557733259142896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08"/>
    <n v="34701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09"/>
    <n v="34702"/>
    <s v="V-clip adipose"/>
    <m/>
    <s v="F"/>
    <s v="F"/>
    <s v=""/>
    <s v=""/>
    <x v="113"/>
    <n v="18.5"/>
    <n v="7.6"/>
    <n v="5.3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400000000000006"/>
    <s v="L"/>
    <n v="80"/>
    <s v="Yes"/>
    <s v=""/>
    <s v="Not Aged"/>
    <s v=""/>
    <s v="M"/>
    <n v="-0.44200000000000039"/>
    <n v="0.39126451260924971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11"/>
    <n v="34703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11"/>
    <n v="34704"/>
    <s v="V-clip adipose"/>
    <m/>
    <s v="F"/>
    <s v="F"/>
    <s v=""/>
    <s v=""/>
    <x v="7"/>
    <n v="19.899999999999999"/>
    <n v="7.3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2"/>
    <s v="L"/>
    <n v="89.5"/>
    <s v="Yes"/>
    <s v=""/>
    <s v="Not Aged"/>
    <s v=""/>
    <s v="F"/>
    <n v="4.0630000000000006"/>
    <n v="0.9830933991247921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12"/>
    <n v="34705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13"/>
    <n v="34706"/>
    <s v="V-clip adipose"/>
    <m/>
    <s v="F"/>
    <s v="F"/>
    <s v=""/>
    <s v=""/>
    <x v="113"/>
    <n v="17.899999999999999"/>
    <n v="7"/>
    <n v="5.2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"/>
    <s v="L"/>
    <n v="80"/>
    <s v="Yes"/>
    <s v=""/>
    <s v="Not Aged"/>
    <s v=""/>
    <s v="F"/>
    <n v="0.47999999999999821"/>
    <n v="0.61774787476924864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14"/>
    <n v="34707"/>
    <s v="V-clip adipose"/>
    <m/>
    <s v="F"/>
    <s v="F"/>
    <s v=""/>
    <s v=""/>
    <x v="49"/>
    <n v="20.3"/>
    <n v="8"/>
    <n v="9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"/>
    <s v="L"/>
    <n v="93"/>
    <s v="Yes"/>
    <s v=""/>
    <s v="Not Aged"/>
    <s v=""/>
    <s v="F"/>
    <n v="1.7800000000000018"/>
    <n v="0.85569686590948157"/>
    <s v=""/>
    <s v=""/>
    <s v="F"/>
    <s v=""/>
    <s v=""/>
    <s v=""/>
    <s v=""/>
    <m/>
    <m/>
    <m/>
    <m/>
    <m/>
    <m/>
    <m/>
    <m/>
  </r>
  <r>
    <d v="2020-07-09T00:00:00"/>
    <n v="7134"/>
    <n v="8375"/>
    <x v="4"/>
    <n v="1818"/>
    <n v="34708"/>
    <s v="V-clip adipose"/>
    <m/>
    <s v="F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18"/>
    <n v="34709"/>
    <s v="V-clip adipose"/>
    <m/>
    <s v="M"/>
    <s v="M"/>
    <s v=""/>
    <s v=""/>
    <x v="2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19"/>
    <n v="34710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5"/>
    <x v="4"/>
    <n v="1820"/>
    <n v="34711"/>
    <s v="V-clip adipose"/>
    <m/>
    <s v="F"/>
    <s v="M"/>
    <s v=""/>
    <s v=""/>
    <x v="2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6"/>
    <x v="4"/>
    <n v="1820"/>
    <n v="34712"/>
    <s v="V-clip adipose"/>
    <m/>
    <s v="F"/>
    <s v="F"/>
    <s v=""/>
    <s v=""/>
    <x v="26"/>
    <n v="20"/>
    <n v="8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"/>
    <s v="L"/>
    <n v="89"/>
    <s v="Yes"/>
    <s v=""/>
    <s v="Not Aged"/>
    <s v=""/>
    <s v="F"/>
    <n v="2.575999999999997"/>
    <n v="0.92930091707846907"/>
    <s v=""/>
    <s v=""/>
    <s v="F"/>
    <s v=""/>
    <s v=""/>
    <s v=""/>
    <s v=""/>
    <m/>
    <m/>
    <m/>
    <m/>
    <m/>
    <m/>
    <m/>
    <m/>
  </r>
  <r>
    <d v="2020-07-09T00:00:00"/>
    <n v="7134"/>
    <n v="8376"/>
    <x v="4"/>
    <n v="1821"/>
    <n v="34713"/>
    <s v="V-clip adipose"/>
    <m/>
    <s v="F"/>
    <s v="F"/>
    <s v=""/>
    <s v=""/>
    <x v="69"/>
    <n v="20.5"/>
    <n v="8.1999999999999993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3"/>
    <s v="L"/>
    <n v="84.5"/>
    <s v="Yes"/>
    <s v=""/>
    <s v="Not Aged"/>
    <s v=""/>
    <s v="F"/>
    <n v="0.58900000000000285"/>
    <n v="0.64313566637919017"/>
    <s v=""/>
    <s v=""/>
    <s v="F"/>
    <s v=""/>
    <s v=""/>
    <s v=""/>
    <s v=""/>
    <m/>
    <m/>
    <m/>
    <m/>
    <m/>
    <m/>
    <m/>
    <m/>
  </r>
  <r>
    <d v="2020-07-09T00:00:00"/>
    <n v="7134"/>
    <n v="8376"/>
    <x v="4"/>
    <n v="1822"/>
    <n v="34714"/>
    <s v="V-clip adipose"/>
    <m/>
    <s v="F"/>
    <s v="M"/>
    <s v=""/>
    <s v=""/>
    <x v="10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4"/>
    <n v="8376"/>
    <x v="4"/>
    <n v="1823"/>
    <n v="34715"/>
    <s v="V-clip adipose"/>
    <m/>
    <s v="F"/>
    <s v="F"/>
    <s v=""/>
    <s v=""/>
    <x v="25"/>
    <n v="19.5"/>
    <n v="7.4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599999999999994"/>
    <s v="L"/>
    <n v="82"/>
    <s v="Yes"/>
    <s v=""/>
    <s v="Not Aged"/>
    <s v=""/>
    <s v="F"/>
    <n v="0.53799999999999737"/>
    <n v="0.63134704423415156"/>
    <s v=""/>
    <s v=""/>
    <s v="F"/>
    <s v=""/>
    <s v=""/>
    <s v=""/>
    <s v=""/>
    <m/>
    <m/>
    <m/>
    <m/>
    <m/>
    <m/>
    <m/>
    <m/>
  </r>
  <r>
    <d v="2020-07-09T00:00:00"/>
    <n v="7134"/>
    <n v="8376"/>
    <x v="4"/>
    <n v="1824"/>
    <n v="34716"/>
    <s v="V-clip adipose"/>
    <m/>
    <s v="F"/>
    <s v="F"/>
    <s v=""/>
    <s v=""/>
    <x v="32"/>
    <n v="18"/>
    <n v="6.7"/>
    <n v="4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8"/>
    <s v="L"/>
    <n v="82.5"/>
    <s v="Yes"/>
    <s v=""/>
    <s v="Not Aged"/>
    <s v=""/>
    <s v="F"/>
    <n v="2.1250000000000018"/>
    <n v="0.89330940605434894"/>
    <s v=""/>
    <s v=""/>
    <s v="F"/>
    <s v=""/>
    <s v=""/>
    <s v=""/>
    <s v=""/>
    <m/>
    <m/>
    <m/>
    <m/>
    <m/>
    <m/>
    <m/>
    <m/>
  </r>
  <r>
    <d v="2020-07-09T00:00:00"/>
    <n v="7135"/>
    <n v="8376"/>
    <x v="5"/>
    <n v="1835"/>
    <n v="34717"/>
    <s v="V-clip adipose"/>
    <m/>
    <s v="F"/>
    <s v="F"/>
    <s v=""/>
    <s v=""/>
    <x v="50"/>
    <n v="18.2"/>
    <n v="6.2"/>
    <n v="5.7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8"/>
    <s v="L"/>
    <n v="77"/>
    <s v="Yes"/>
    <s v=""/>
    <s v="Not Aged"/>
    <s v=""/>
    <s v="M"/>
    <n v="-4.0000000000000924E-2"/>
    <n v="0.49000133312003435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36"/>
    <n v="34718"/>
    <s v="V-clip adipose"/>
    <m/>
    <s v="F"/>
    <s v="F"/>
    <s v=""/>
    <s v=""/>
    <x v="36"/>
    <n v="17.5"/>
    <n v="6.6"/>
    <n v="4.2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400000000000006"/>
    <s v="L"/>
    <n v="81"/>
    <s v="Yes"/>
    <s v=""/>
    <s v="Not Aged"/>
    <s v=""/>
    <s v="F"/>
    <n v="2.3599999999999985"/>
    <n v="0.91372580550408322"/>
    <s v=""/>
    <s v=""/>
    <s v="F"/>
    <s v=""/>
    <s v=""/>
    <s v=""/>
    <s v=""/>
    <m/>
    <m/>
    <m/>
    <m/>
    <m/>
    <m/>
    <m/>
    <m/>
  </r>
  <r>
    <d v="2020-07-09T00:00:00"/>
    <n v="7135"/>
    <n v="8376"/>
    <x v="5"/>
    <n v="1837"/>
    <n v="34719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38"/>
    <n v="34720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39"/>
    <n v="34721"/>
    <s v="V-clip adipose"/>
    <m/>
    <s v="M"/>
    <s v="M"/>
    <s v=""/>
    <s v=""/>
    <x v="1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9.332949999999997"/>
    <s v="M"/>
    <n v="5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39"/>
    <n v="34722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0"/>
    <n v="34723"/>
    <s v="V-clip adipose"/>
    <m/>
    <s v="F"/>
    <s v="F"/>
    <s v=""/>
    <s v=""/>
    <x v="74"/>
    <n v="20.100000000000001"/>
    <n v="8"/>
    <n v="7.7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"/>
    <s v="L"/>
    <n v="85.5"/>
    <s v="Yes"/>
    <s v=""/>
    <s v="Not Aged"/>
    <s v=""/>
    <s v="M"/>
    <n v="-0.3069999999999995"/>
    <n v="0.42384717322871135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1"/>
    <n v="34724"/>
    <s v="V-clip adipose"/>
    <m/>
    <s v="F"/>
    <s v="F"/>
    <s v=""/>
    <s v=""/>
    <x v="129"/>
    <n v="20.6"/>
    <n v="8.1999999999999993"/>
    <n v="6.7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3"/>
    <s v="L"/>
    <n v="81.5"/>
    <s v="Yes"/>
    <s v=""/>
    <s v="Not Aged"/>
    <s v=""/>
    <s v="M"/>
    <n v="-1.6029999999999962"/>
    <n v="0.16756274102588017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2"/>
    <n v="34725"/>
    <s v="V-clip adipose"/>
    <m/>
    <s v="F"/>
    <s v="F"/>
    <s v=""/>
    <s v=""/>
    <x v="4"/>
    <n v="20"/>
    <n v="8.1999999999999993"/>
    <n v="6.5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8"/>
    <s v="L"/>
    <n v="83"/>
    <s v="Yes"/>
    <s v=""/>
    <s v="Not Aged"/>
    <s v=""/>
    <s v="M"/>
    <n v="-0.90800000000000014"/>
    <n v="0.28740927339250555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3"/>
    <n v="34726"/>
    <s v="V-clip adipose"/>
    <m/>
    <s v="F"/>
    <s v="M"/>
    <s v=""/>
    <s v=""/>
    <x v="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4"/>
    <n v="34727"/>
    <s v="V-clip adipose"/>
    <m/>
    <s v="M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5"/>
    <n v="34728"/>
    <s v="V-clip adipose"/>
    <m/>
    <s v="M"/>
    <s v="M"/>
    <s v=""/>
    <s v=""/>
    <x v="45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5"/>
    <n v="34729"/>
    <s v="V-clip adipose"/>
    <m/>
    <s v="F"/>
    <s v="F"/>
    <s v=""/>
    <s v=""/>
    <x v="32"/>
    <n v="19"/>
    <n v="7.4"/>
    <n v="5.3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099999999999994"/>
    <s v="L"/>
    <n v="82.5"/>
    <s v="Yes"/>
    <s v=""/>
    <s v="Not Aged"/>
    <s v=""/>
    <s v="F"/>
    <n v="0.8890000000000009"/>
    <n v="0.70868376457091375"/>
    <s v=""/>
    <s v=""/>
    <s v="F"/>
    <s v=""/>
    <s v=""/>
    <s v=""/>
    <s v=""/>
    <m/>
    <m/>
    <m/>
    <m/>
    <m/>
    <m/>
    <m/>
    <m/>
  </r>
  <r>
    <d v="2020-07-09T00:00:00"/>
    <n v="7135"/>
    <n v="8376"/>
    <x v="5"/>
    <n v="1846"/>
    <n v="34730"/>
    <s v="V-clip adipose"/>
    <m/>
    <s v="F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7"/>
    <n v="34731"/>
    <s v="V-clip adipose"/>
    <m/>
    <s v="F"/>
    <s v="M"/>
    <s v=""/>
    <s v=""/>
    <x v="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034950000000002"/>
    <s v="M"/>
    <n v="5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49"/>
    <n v="34732"/>
    <s v="V-clip adipose"/>
    <m/>
    <s v="F"/>
    <s v="F"/>
    <s v=""/>
    <s v=""/>
    <x v="11"/>
    <n v="20"/>
    <n v="8"/>
    <n v="7.5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"/>
    <s v="L"/>
    <n v="79"/>
    <s v="Yes"/>
    <s v=""/>
    <s v="Not Aged"/>
    <s v=""/>
    <s v="M"/>
    <n v="-3.3100000000000009"/>
    <n v="3.5229719205921453E-2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51"/>
    <n v="34733"/>
    <s v="V-clip adipose"/>
    <m/>
    <s v="F"/>
    <s v="F"/>
    <s v=""/>
    <s v=""/>
    <x v="50"/>
    <n v="18.899999999999999"/>
    <n v="7.2"/>
    <n v="5.6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8"/>
    <s v="L"/>
    <n v="77"/>
    <s v="Yes"/>
    <s v=""/>
    <s v="Not Aged"/>
    <s v=""/>
    <s v="M"/>
    <n v="-1.2520000000000007"/>
    <n v="0.22235412126790416"/>
    <s v=""/>
    <s v=""/>
    <s v="M"/>
    <s v="Damdochax"/>
    <s v=""/>
    <s v=""/>
    <s v=""/>
    <m/>
    <m/>
    <m/>
    <m/>
    <m/>
    <m/>
    <m/>
    <m/>
  </r>
  <r>
    <d v="2020-07-09T00:00:00"/>
    <n v="7135"/>
    <n v="8376"/>
    <x v="5"/>
    <n v="1853"/>
    <n v="34734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5"/>
    <n v="8376"/>
    <x v="5"/>
    <n v="1857"/>
    <n v="34735"/>
    <s v="V-clip adipose"/>
    <m/>
    <s v="F"/>
    <s v="F"/>
    <s v=""/>
    <s v=""/>
    <x v="15"/>
    <n v="22.2"/>
    <n v="8.9"/>
    <n v="7.7"/>
    <m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099999999999994"/>
    <s v="L"/>
    <n v="90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09T00:00:00"/>
    <n v="7135"/>
    <n v="8376"/>
    <x v="5"/>
    <n v="1858"/>
    <n v="34736"/>
    <s v="V-clip adipose"/>
    <m/>
    <s v="F"/>
    <s v="F"/>
    <s v=""/>
    <s v=""/>
    <x v="9"/>
    <n v="17.8"/>
    <n v="6.6"/>
    <n v="5.0999999999999996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400000000000006"/>
    <s v="L"/>
    <n v="78"/>
    <s v="Yes"/>
    <s v=""/>
    <s v="Not Aged"/>
    <s v=""/>
    <s v="F"/>
    <n v="0.37199999999999966"/>
    <n v="0.59194216039958925"/>
    <s v=""/>
    <s v=""/>
    <s v="F"/>
    <s v=""/>
    <s v=""/>
    <s v=""/>
    <s v=""/>
    <m/>
    <m/>
    <m/>
    <m/>
    <m/>
    <m/>
    <m/>
    <m/>
  </r>
  <r>
    <d v="2020-07-09T00:00:00"/>
    <n v="7135"/>
    <n v="8377"/>
    <x v="5"/>
    <n v="1855"/>
    <n v="34737"/>
    <s v="V-clip adipose"/>
    <m/>
    <s v="F"/>
    <s v="F"/>
    <s v=""/>
    <s v=""/>
    <x v="107"/>
    <n v="18.3"/>
    <n v="7.2"/>
    <n v="5.4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3"/>
    <s v="L"/>
    <n v="77.5"/>
    <s v="Yes"/>
    <s v=""/>
    <s v="Not Aged"/>
    <s v=""/>
    <s v="M"/>
    <n v="-0.90099999999999802"/>
    <n v="0.28884504042581682"/>
    <s v=""/>
    <s v=""/>
    <s v="M"/>
    <s v=""/>
    <s v=""/>
    <s v=""/>
    <s v=""/>
    <m/>
    <m/>
    <m/>
    <m/>
    <m/>
    <m/>
    <m/>
    <m/>
  </r>
  <r>
    <d v="2020-07-09T00:00:00"/>
    <n v="7135"/>
    <n v="8377"/>
    <x v="5"/>
    <n v="1900"/>
    <n v="34738"/>
    <s v="V-clip adipose"/>
    <m/>
    <s v="F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912"/>
    <n v="34739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914"/>
    <n v="34740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914"/>
    <n v="34741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915"/>
    <n v="34742"/>
    <s v="V-clip adipose"/>
    <m/>
    <s v="F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916"/>
    <n v="34743"/>
    <s v="V-clip adipose"/>
    <m/>
    <s v="F"/>
    <s v="F"/>
    <s v=""/>
    <s v=""/>
    <x v="4"/>
    <n v="17.8"/>
    <n v="6.8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2"/>
    <s v="L"/>
    <n v="83"/>
    <s v="Yes"/>
    <s v=""/>
    <s v="Not Aged"/>
    <s v=""/>
    <s v="F"/>
    <n v="1.9079999999999977"/>
    <n v="0.87079429149283361"/>
    <s v=""/>
    <s v=""/>
    <s v="F"/>
    <s v=""/>
    <s v=""/>
    <s v=""/>
    <s v=""/>
    <m/>
    <m/>
    <m/>
    <m/>
    <m/>
    <m/>
    <m/>
    <m/>
  </r>
  <r>
    <d v="2020-07-09T00:00:00"/>
    <n v="7136"/>
    <n v="8377"/>
    <x v="4"/>
    <n v="1918"/>
    <n v="34744"/>
    <s v="V-clip adipose"/>
    <m/>
    <s v="M"/>
    <s v="M"/>
    <s v=""/>
    <s v=""/>
    <x v="59"/>
    <n v="20.5"/>
    <n v="8.3000000000000007"/>
    <n v="8"/>
    <n v="2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7"/>
    <s v="L"/>
    <n v="86"/>
    <s v="Yes"/>
    <s v=""/>
    <s v="Not Aged"/>
    <s v=""/>
    <s v="M"/>
    <n v="-1.2820000000000031"/>
    <n v="0.21720997165086808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919"/>
    <n v="34745"/>
    <s v="V-clip adipose"/>
    <m/>
    <s v="M"/>
    <s v="M"/>
    <s v=""/>
    <s v=""/>
    <x v="50"/>
    <n v="18"/>
    <n v="7"/>
    <n v="6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"/>
    <s v="L"/>
    <n v="77"/>
    <s v="Yes"/>
    <s v=""/>
    <s v="Not Aged"/>
    <s v=""/>
    <s v="M"/>
    <n v="-1.6120000000000008"/>
    <n v="0.16631112500884623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921"/>
    <n v="34746"/>
    <s v="V-clip adipose"/>
    <m/>
    <s v="M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09T00:00:00"/>
    <n v="7136"/>
    <n v="8377"/>
    <x v="4"/>
    <n v="1823"/>
    <n v="34747"/>
    <s v="V-clip adipose"/>
    <m/>
    <s v="F"/>
    <s v="F"/>
    <s v=""/>
    <s v=""/>
    <x v="114"/>
    <n v="19.7"/>
    <n v="7.3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6.2"/>
    <s v="L"/>
    <n v="93.5"/>
    <s v="Yes"/>
    <s v=""/>
    <s v="Not Aged"/>
    <s v=""/>
    <s v="F"/>
    <n v="5.7829999999999995"/>
    <n v="0.99692999083275002"/>
    <s v=""/>
    <s v=""/>
    <s v="F"/>
    <s v=""/>
    <s v=""/>
    <s v=""/>
    <s v=""/>
    <m/>
    <m/>
    <m/>
    <m/>
    <m/>
    <m/>
    <m/>
    <m/>
  </r>
  <r>
    <d v="2020-07-09T00:00:00"/>
    <n v="7136"/>
    <n v="8377"/>
    <x v="4"/>
    <n v="1924"/>
    <n v="34748"/>
    <s v="V-clip adipose"/>
    <m/>
    <s v="F"/>
    <s v="F"/>
    <s v=""/>
    <s v=""/>
    <x v="113"/>
    <n v="17.5"/>
    <n v="6.5"/>
    <n v="4.5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5"/>
    <s v="L"/>
    <n v="80"/>
    <s v="Yes"/>
    <s v=""/>
    <s v="Not Aged"/>
    <s v=""/>
    <s v="F"/>
    <n v="1.853999999999999"/>
    <n v="0.86459606512979259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11"/>
    <n v="34749"/>
    <s v="V-clip adipose"/>
    <m/>
    <s v="F"/>
    <s v="F"/>
    <s v=""/>
    <s v=""/>
    <x v="36"/>
    <n v="17.100000000000001"/>
    <n v="5.8"/>
    <n v="5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2"/>
    <s v="L"/>
    <n v="81"/>
    <s v="Yes"/>
    <s v=""/>
    <s v="Not Aged"/>
    <s v=""/>
    <s v="F"/>
    <n v="2.2419999999999995"/>
    <n v="0.90395823411791221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14"/>
    <n v="34750"/>
    <s v="V-clip adipose"/>
    <m/>
    <s v="M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15"/>
    <n v="34751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15"/>
    <n v="34752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16"/>
    <n v="34753"/>
    <s v="V-clip adipose"/>
    <m/>
    <s v="F"/>
    <s v="F"/>
    <s v=""/>
    <s v=""/>
    <x v="59"/>
    <n v="18.8"/>
    <n v="6.4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599999999999994"/>
    <s v="L"/>
    <n v="86"/>
    <s v="Yes"/>
    <s v=""/>
    <s v="Not Aged"/>
    <s v=""/>
    <s v="F"/>
    <n v="3.3339999999999979"/>
    <n v="0.96557696993620723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17"/>
    <n v="34754"/>
    <s v="V-clip adipose"/>
    <m/>
    <s v="M"/>
    <s v="M"/>
    <s v=""/>
    <s v=""/>
    <x v="1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18"/>
    <n v="34755"/>
    <s v="V-clip adipose"/>
    <m/>
    <s v="F"/>
    <s v="F"/>
    <s v=""/>
    <s v=""/>
    <x v="5"/>
    <n v="19.3"/>
    <n v="6.9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099999999999994"/>
    <s v="L"/>
    <n v="84"/>
    <s v="Yes"/>
    <s v=""/>
    <s v="Not Aged"/>
    <s v=""/>
    <s v="F"/>
    <n v="1.6979999999999975"/>
    <n v="0.8452733428696001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18"/>
    <n v="34756"/>
    <s v="V-clip adipose"/>
    <m/>
    <s v="F"/>
    <s v="F"/>
    <s v=""/>
    <s v=""/>
    <x v="141"/>
    <n v="23.3"/>
    <n v="9.5"/>
    <n v="7.2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7.5"/>
    <s v="L"/>
    <n v="97"/>
    <s v="Yes"/>
    <s v=""/>
    <s v="Not Aged"/>
    <s v=""/>
    <s v="F"/>
    <n v="2.7140000000000009"/>
    <n v="0.93784771488867924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20"/>
    <n v="34757"/>
    <s v="V-clip adipose"/>
    <m/>
    <s v="M"/>
    <s v="M"/>
    <s v=""/>
    <s v=""/>
    <x v="1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9.332949999999997"/>
    <s v="M"/>
    <n v="5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21"/>
    <n v="34758"/>
    <s v="V-clip adipose"/>
    <m/>
    <s v="F"/>
    <s v="F"/>
    <s v=""/>
    <s v=""/>
    <x v="4"/>
    <n v="18.100000000000001"/>
    <n v="6.6"/>
    <n v="5.2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400000000000006"/>
    <s v="L"/>
    <n v="83"/>
    <s v="Yes"/>
    <s v=""/>
    <s v="Not Aged"/>
    <s v=""/>
    <s v="F"/>
    <n v="2.5399999999999974"/>
    <n v="0.92689882657762168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22"/>
    <n v="34759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22"/>
    <n v="34760"/>
    <s v="V-clip adipose"/>
    <m/>
    <s v="M"/>
    <s v="M"/>
    <s v=""/>
    <s v=""/>
    <x v="47"/>
    <n v="21.6"/>
    <n v="8.4"/>
    <n v="7.1"/>
    <n v="2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6"/>
    <s v="L"/>
    <n v="94"/>
    <s v="Yes"/>
    <s v=""/>
    <s v="Not Aged"/>
    <s v=""/>
    <s v="F"/>
    <n v="2.7280000000000015"/>
    <n v="0.93865878121173396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23"/>
    <n v="34761"/>
    <s v="V-clip adipose"/>
    <m/>
    <s v="F"/>
    <s v="F"/>
    <s v=""/>
    <s v=""/>
    <x v="36"/>
    <n v="18"/>
    <n v="6.5"/>
    <n v="4.8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5"/>
    <s v="L"/>
    <n v="81"/>
    <s v="Yes"/>
    <s v=""/>
    <s v="Not Aged"/>
    <s v=""/>
    <s v="F"/>
    <n v="1.9939999999999987"/>
    <n v="0.88016567574291016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25"/>
    <n v="34762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25"/>
    <n v="34763"/>
    <s v="V-clip adipose"/>
    <m/>
    <s v="F"/>
    <s v="F"/>
    <s v=""/>
    <s v=""/>
    <x v="54"/>
    <n v="19"/>
    <n v="6.5"/>
    <n v="5.8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5"/>
    <s v="L"/>
    <n v="87"/>
    <s v="Yes"/>
    <s v=""/>
    <s v="Not Aged"/>
    <s v=""/>
    <s v="F"/>
    <n v="3.4639999999999969"/>
    <n v="0.96964591900434338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26"/>
    <n v="34764"/>
    <s v="V-clip adipose"/>
    <m/>
    <s v="F"/>
    <s v="F"/>
    <s v=""/>
    <s v=""/>
    <x v="59"/>
    <n v="17.5"/>
    <n v="5.8"/>
    <n v="5.7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2"/>
    <s v="L"/>
    <n v="86"/>
    <s v="Yes"/>
    <s v=""/>
    <s v="Not Aged"/>
    <s v=""/>
    <s v="F"/>
    <n v="4.1699999999999982"/>
    <n v="0.98478287879134363"/>
    <s v=""/>
    <s v=""/>
    <s v="F"/>
    <s v=""/>
    <s v=""/>
    <s v=""/>
    <s v=""/>
    <m/>
    <m/>
    <m/>
    <m/>
    <m/>
    <m/>
    <m/>
    <m/>
  </r>
  <r>
    <d v="2020-07-10T00:00:00"/>
    <n v="7137"/>
    <n v="8378"/>
    <x v="2"/>
    <n v="927"/>
    <n v="34765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28"/>
    <n v="34766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29"/>
    <n v="34767"/>
    <s v="V-clip adipose"/>
    <m/>
    <s v="M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29"/>
    <n v="34768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30"/>
    <n v="34769"/>
    <s v="V-clip adipose"/>
    <m/>
    <s v="F"/>
    <s v="M"/>
    <s v=""/>
    <s v=""/>
    <x v="6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31"/>
    <n v="34770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31"/>
    <n v="34771"/>
    <s v="V-clip adipose"/>
    <m/>
    <s v="F"/>
    <s v="F"/>
    <s v=""/>
    <s v=""/>
    <x v="9"/>
    <n v="18.5"/>
    <n v="7.5"/>
    <n v="5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5"/>
    <s v="L"/>
    <n v="78"/>
    <s v="Yes"/>
    <s v=""/>
    <s v="Not Aged"/>
    <s v=""/>
    <s v="M"/>
    <n v="-1.056"/>
    <n v="0.25807460164972579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32"/>
    <n v="34772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8"/>
    <x v="2"/>
    <n v="933"/>
    <n v="34773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9"/>
    <x v="2"/>
    <n v="934"/>
    <n v="34774"/>
    <s v="V-clip adipose"/>
    <m/>
    <s v="F"/>
    <s v="F"/>
    <s v=""/>
    <s v=""/>
    <x v="59"/>
    <n v="18.5"/>
    <n v="6.8"/>
    <n v="6"/>
    <n v="1.7"/>
    <x v="2"/>
    <m/>
    <m/>
    <s v=""/>
    <m/>
    <m/>
    <s v="GN"/>
    <m/>
    <s v="12"/>
    <m/>
    <m/>
    <m/>
    <m/>
    <s v="Release code was not recorded by data person (NM). -NP"/>
    <x v="1"/>
    <s v=""/>
    <x v="4"/>
    <s v="no age"/>
    <n v="0"/>
    <s v=""/>
    <n v="28"/>
    <s v="GH"/>
    <n v="79.2"/>
    <s v="L"/>
    <n v="86"/>
    <s v="Yes"/>
    <s v=""/>
    <s v="Not Aged"/>
    <s v=""/>
    <s v="F"/>
    <n v="2.9439999999999973"/>
    <n v="0.94997914437009467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36"/>
    <n v="34775"/>
    <s v="V-clip adipose"/>
    <m/>
    <s v="F"/>
    <s v="F"/>
    <s v=""/>
    <s v=""/>
    <x v="36"/>
    <n v="17.5"/>
    <n v="6"/>
    <n v="5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"/>
    <s v="L"/>
    <n v="81"/>
    <s v="Yes"/>
    <s v=""/>
    <s v="Not Aged"/>
    <s v=""/>
    <s v="F"/>
    <n v="2.5839999999999987"/>
    <n v="0.92982472110920922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36"/>
    <n v="34776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9"/>
    <x v="2"/>
    <n v="937"/>
    <n v="34777"/>
    <s v="V-clip adipose"/>
    <m/>
    <s v="M"/>
    <s v="M"/>
    <s v=""/>
    <s v=""/>
    <x v="73"/>
    <n v="22"/>
    <n v="8.8000000000000007"/>
    <n v="7.5"/>
    <n v="2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2"/>
    <s v="L"/>
    <n v="91"/>
    <s v="Yes"/>
    <s v=""/>
    <s v="Not Aged"/>
    <s v=""/>
    <s v="F"/>
    <n v="0.74000000000000155"/>
    <n v="0.67699585623852332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38"/>
    <n v="34778"/>
    <s v="V-clip adipose"/>
    <m/>
    <s v="F"/>
    <s v="F"/>
    <s v=""/>
    <s v=""/>
    <x v="113"/>
    <n v="17.399999999999999"/>
    <n v="5.9"/>
    <n v="5.2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099999999999994"/>
    <s v="L"/>
    <n v="80"/>
    <s v="Yes"/>
    <s v=""/>
    <s v="Not Aged"/>
    <s v=""/>
    <s v="F"/>
    <n v="2.2319999999999984"/>
    <n v="0.90308654266169852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39"/>
    <n v="34779"/>
    <s v="V-clip adipose"/>
    <m/>
    <s v="M"/>
    <s v="M"/>
    <s v=""/>
    <s v=""/>
    <x v="2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140949999999989"/>
    <s v="M"/>
    <n v="7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9"/>
    <x v="2"/>
    <n v="940"/>
    <n v="34780"/>
    <s v="V-clip adipose"/>
    <m/>
    <s v="F"/>
    <s v="F"/>
    <s v=""/>
    <s v=""/>
    <x v="15"/>
    <n v="19.100000000000001"/>
    <n v="7"/>
    <n v="6.9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3"/>
    <s v="L"/>
    <n v="90"/>
    <s v="Yes"/>
    <s v=""/>
    <s v="Not Aged"/>
    <s v=""/>
    <s v="F"/>
    <n v="3.5380000000000029"/>
    <n v="0.97174985966151717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41"/>
    <n v="34781"/>
    <s v="V-clip adipose"/>
    <m/>
    <s v="F"/>
    <s v="F"/>
    <s v=""/>
    <s v=""/>
    <x v="5"/>
    <n v="18"/>
    <n v="6.2"/>
    <n v="5.3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8"/>
    <s v="L"/>
    <n v="84"/>
    <s v="Yes"/>
    <s v=""/>
    <s v="Not Aged"/>
    <s v=""/>
    <s v="F"/>
    <n v="3.3279999999999985"/>
    <n v="0.96537698337094191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42"/>
    <n v="34782"/>
    <s v="V-clip adipose"/>
    <m/>
    <s v="M"/>
    <s v="M"/>
    <s v=""/>
    <s v=""/>
    <x v="6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9"/>
    <x v="2"/>
    <n v="943"/>
    <n v="34783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7"/>
    <n v="8379"/>
    <x v="2"/>
    <n v="944"/>
    <n v="34784"/>
    <s v="V-clip adipose"/>
    <m/>
    <s v="F"/>
    <s v="F"/>
    <s v=""/>
    <s v=""/>
    <x v="59"/>
    <n v="19"/>
    <n v="7"/>
    <n v="7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"/>
    <s v="L"/>
    <n v="86"/>
    <s v="Yes"/>
    <s v=""/>
    <s v="Not Aged"/>
    <s v=""/>
    <s v="F"/>
    <n v="1.8359999999999963"/>
    <n v="0.86247494731062058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45"/>
    <n v="34785"/>
    <s v="V-clip adipose"/>
    <m/>
    <s v="M"/>
    <s v="M"/>
    <s v=""/>
    <s v=""/>
    <x v="137"/>
    <n v="22.8"/>
    <n v="9.3000000000000007"/>
    <n v="8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7"/>
    <s v="L"/>
    <n v="95"/>
    <s v="Yes"/>
    <s v=""/>
    <s v="Not Aged"/>
    <s v=""/>
    <s v="F"/>
    <n v="1.5660000000000003"/>
    <n v="0.82721262877194446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46"/>
    <n v="34786"/>
    <s v="V-clip adipose"/>
    <m/>
    <s v="F"/>
    <s v="F"/>
    <s v=""/>
    <s v=""/>
    <x v="24"/>
    <n v="20"/>
    <n v="7.4"/>
    <n v="4.8"/>
    <n v="1.7"/>
    <x v="2"/>
    <m/>
    <m/>
    <s v=""/>
    <m/>
    <m/>
    <s v="HW"/>
    <m/>
    <s v="12"/>
    <m/>
    <m/>
    <m/>
    <m/>
    <s v="Release code was not recorded by data person (NM). -NP"/>
    <x v="1"/>
    <s v=""/>
    <x v="4"/>
    <s v="no age"/>
    <n v="0"/>
    <s v=""/>
    <n v="28"/>
    <s v="GH"/>
    <n v="80.599999999999994"/>
    <s v="L"/>
    <n v="88"/>
    <s v="Yes"/>
    <s v=""/>
    <s v="Not Aged"/>
    <s v=""/>
    <s v="F"/>
    <n v="3.8519999999999959"/>
    <n v="0.97920442078375991"/>
    <s v=""/>
    <s v=""/>
    <s v="F"/>
    <s v=""/>
    <s v=""/>
    <s v=""/>
    <s v=""/>
    <m/>
    <m/>
    <m/>
    <m/>
    <m/>
    <m/>
    <m/>
    <m/>
  </r>
  <r>
    <d v="2020-07-10T00:00:00"/>
    <n v="7137"/>
    <n v="8379"/>
    <x v="2"/>
    <n v="947"/>
    <n v="34787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958"/>
    <n v="34788"/>
    <s v="V-clip adipose"/>
    <m/>
    <s v="F"/>
    <s v="F"/>
    <s v=""/>
    <s v=""/>
    <x v="5"/>
    <n v="19"/>
    <n v="6.5"/>
    <n v="5.5"/>
    <n v="2"/>
    <x v="2"/>
    <m/>
    <m/>
    <s v=""/>
    <m/>
    <m/>
    <s v="GN"/>
    <m/>
    <s v="7"/>
    <m/>
    <m/>
    <m/>
    <m/>
    <s v="Release code was not recorded by data person (NM). -NP"/>
    <x v="1"/>
    <s v=""/>
    <x v="4"/>
    <s v="no age"/>
    <n v="0"/>
    <s v=""/>
    <n v="28"/>
    <s v="GH"/>
    <n v="77.5"/>
    <s v="L"/>
    <n v="84"/>
    <s v="Yes"/>
    <s v=""/>
    <s v="Not Aged"/>
    <s v=""/>
    <s v="F"/>
    <n v="2.549999999999998"/>
    <n v="0.92757351463848203"/>
    <s v=""/>
    <s v=""/>
    <s v="F"/>
    <s v=""/>
    <s v=""/>
    <s v=""/>
    <s v=""/>
    <m/>
    <m/>
    <m/>
    <m/>
    <m/>
    <m/>
    <m/>
    <m/>
  </r>
  <r>
    <d v="2020-07-10T00:00:00"/>
    <n v="7138"/>
    <n v="8379"/>
    <x v="4"/>
    <n v="1000"/>
    <n v="34789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0"/>
    <n v="34790"/>
    <s v="V-clip adipose"/>
    <m/>
    <s v="M"/>
    <s v="M"/>
    <s v=""/>
    <s v=""/>
    <x v="2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140949999999989"/>
    <s v="M"/>
    <n v="7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2"/>
    <n v="34791"/>
    <s v="V-clip adipose"/>
    <m/>
    <s v="F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2"/>
    <n v="34792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3"/>
    <n v="34793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4"/>
    <n v="34794"/>
    <s v="V-clip adipose"/>
    <m/>
    <s v="M"/>
    <s v="M"/>
    <s v=""/>
    <s v=""/>
    <x v="136"/>
    <n v="17.399999999999999"/>
    <n v="6.3"/>
    <n v="5.8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2"/>
    <s v="L"/>
    <n v="76.5"/>
    <s v="Yes"/>
    <s v=""/>
    <s v="Not Aged"/>
    <s v=""/>
    <s v="M"/>
    <n v="-0.79500000000000326"/>
    <n v="0.31109608202304467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5"/>
    <n v="34795"/>
    <s v="V-clip adipose"/>
    <m/>
    <s v="M"/>
    <s v="M"/>
    <s v=""/>
    <s v=""/>
    <x v="37"/>
    <n v="23.4"/>
    <n v="9.5"/>
    <n v="7.3"/>
    <n v="2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8.5"/>
    <s v="L"/>
    <n v="98"/>
    <s v="Yes"/>
    <s v=""/>
    <s v="Not Aged"/>
    <s v=""/>
    <s v="F"/>
    <n v="2.9900000000000007"/>
    <n v="0.95212031015008103"/>
    <s v=""/>
    <s v=""/>
    <s v="F"/>
    <s v=""/>
    <s v=""/>
    <s v=""/>
    <s v=""/>
    <m/>
    <m/>
    <m/>
    <m/>
    <m/>
    <m/>
    <m/>
    <m/>
  </r>
  <r>
    <d v="2020-07-10T00:00:00"/>
    <n v="7138"/>
    <n v="8379"/>
    <x v="4"/>
    <n v="1006"/>
    <n v="34796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7"/>
    <n v="34797"/>
    <s v="V-clip adipose"/>
    <m/>
    <s v="M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79"/>
    <x v="4"/>
    <n v="1008"/>
    <n v="34798"/>
    <s v="V-clip adipose"/>
    <m/>
    <s v="F"/>
    <s v="F"/>
    <s v=""/>
    <s v=""/>
    <x v="4"/>
    <n v="18.100000000000001"/>
    <n v="6.4"/>
    <n v="5.8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599999999999994"/>
    <s v="L"/>
    <n v="83"/>
    <s v="Yes"/>
    <s v=""/>
    <s v="Not Aged"/>
    <s v=""/>
    <s v="F"/>
    <n v="2.1299999999999986"/>
    <n v="0.89378500832482433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09"/>
    <n v="34799"/>
    <s v="V-clip adipose"/>
    <m/>
    <s v="M"/>
    <s v="M"/>
    <s v=""/>
    <s v=""/>
    <x v="14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09"/>
    <n v="34800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10"/>
    <n v="34801"/>
    <s v="V-clip adipose"/>
    <m/>
    <s v="M"/>
    <s v="M"/>
    <s v=""/>
    <s v=""/>
    <x v="26"/>
    <n v="20.5"/>
    <n v="7.3"/>
    <n v="6.2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7"/>
    <s v="L"/>
    <n v="89"/>
    <s v="Yes"/>
    <s v=""/>
    <s v="Not Aged"/>
    <s v=""/>
    <s v="F"/>
    <n v="3.1999999999999975"/>
    <n v="0.96083427720323544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11"/>
    <n v="34802"/>
    <s v="V-clip adipose"/>
    <m/>
    <s v="M"/>
    <s v="M"/>
    <s v=""/>
    <s v=""/>
    <x v="7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8.305699999999987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12"/>
    <n v="34803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13"/>
    <n v="34804"/>
    <s v="V-clip adipose"/>
    <m/>
    <s v="F"/>
    <s v="F"/>
    <s v=""/>
    <s v=""/>
    <x v="50"/>
    <n v="17.5"/>
    <n v="6.1"/>
    <n v="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900000000000006"/>
    <s v="L"/>
    <n v="77"/>
    <s v="Yes"/>
    <s v=""/>
    <s v="Not Aged"/>
    <s v=""/>
    <s v="F"/>
    <n v="0.56400000000000006"/>
    <n v="0.63737755698169973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13"/>
    <n v="34805"/>
    <s v="V-clip adipose"/>
    <m/>
    <s v="F"/>
    <s v="F"/>
    <s v=""/>
    <s v=""/>
    <x v="73"/>
    <n v="18.8"/>
    <n v="6.3"/>
    <n v="4.9000000000000004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4.7"/>
    <s v="L"/>
    <n v="91"/>
    <s v="Yes"/>
    <s v=""/>
    <s v="Not Aged"/>
    <s v=""/>
    <s v="F"/>
    <n v="6.4820000000000029"/>
    <n v="0.99847159347881431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14"/>
    <n v="34806"/>
    <s v="V-clip adipose"/>
    <m/>
    <s v="F"/>
    <s v="F"/>
    <s v=""/>
    <s v=""/>
    <x v="54"/>
    <n v="18.7"/>
    <n v="6.8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2"/>
    <s v="L"/>
    <n v="87"/>
    <s v="Yes"/>
    <s v=""/>
    <s v="Not Aged"/>
    <s v=""/>
    <s v="F"/>
    <n v="3.7139999999999969"/>
    <n v="0.97620042045932487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15"/>
    <n v="34807"/>
    <s v="V-clip adipose"/>
    <m/>
    <s v="F"/>
    <s v="F"/>
    <s v=""/>
    <s v=""/>
    <x v="48"/>
    <n v="19.100000000000001"/>
    <n v="6.5"/>
    <n v="4.9000000000000004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"/>
    <s v="L"/>
    <n v="86.5"/>
    <s v="Yes"/>
    <s v=""/>
    <s v="Not Aged"/>
    <s v=""/>
    <s v="F"/>
    <n v="4.2910000000000004"/>
    <n v="0.98649369072694459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17"/>
    <n v="34808"/>
    <s v="V-clip adipose"/>
    <m/>
    <s v="M"/>
    <s v="M"/>
    <s v=""/>
    <s v=""/>
    <x v="73"/>
    <n v="22.2"/>
    <n v="8.8000000000000007"/>
    <n v="6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2"/>
    <s v="L"/>
    <n v="91"/>
    <s v="Yes"/>
    <s v=""/>
    <s v="Not Aged"/>
    <s v=""/>
    <s v="F"/>
    <n v="1.9360000000000024"/>
    <n v="0.87391204317079774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18"/>
    <n v="34809"/>
    <s v="V-clip adipose"/>
    <m/>
    <s v="F"/>
    <s v="F"/>
    <s v=""/>
    <s v=""/>
    <x v="36"/>
    <n v="19"/>
    <n v="6.2"/>
    <n v="5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8"/>
    <s v="L"/>
    <n v="81"/>
    <s v="Yes"/>
    <s v=""/>
    <s v="Not Aged"/>
    <s v=""/>
    <s v="F"/>
    <n v="2.3279999999999976"/>
    <n v="0.91116959067390357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19"/>
    <n v="34810"/>
    <s v="V-clip adipose"/>
    <m/>
    <s v="F"/>
    <s v="F"/>
    <s v=""/>
    <s v=""/>
    <x v="126"/>
    <n v="18"/>
    <n v="7.4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099999999999994"/>
    <s v="L"/>
    <n v="80.5"/>
    <s v="Yes"/>
    <s v=""/>
    <s v="Not Aged"/>
    <s v=""/>
    <s v="M"/>
    <n v="-0.44699999999999851"/>
    <n v="0.39007427922302934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0"/>
    <n v="34811"/>
    <s v="V-clip adipose"/>
    <m/>
    <s v="F"/>
    <s v="F"/>
    <s v=""/>
    <s v=""/>
    <x v="48"/>
    <n v="18.600000000000001"/>
    <n v="6.21"/>
    <n v="5.7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290000000000006"/>
    <s v="L"/>
    <n v="86.5"/>
    <s v="Yes"/>
    <s v=""/>
    <s v="Not Aged"/>
    <s v=""/>
    <s v="F"/>
    <n v="3.8602000000000007"/>
    <n v="0.97937074389849865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21"/>
    <n v="34812"/>
    <s v="V-clip adipose"/>
    <m/>
    <s v="F"/>
    <s v="F"/>
    <s v=""/>
    <s v=""/>
    <x v="54"/>
    <n v="18.5"/>
    <n v="6.2"/>
    <n v="5.8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8"/>
    <s v="L"/>
    <n v="87"/>
    <s v="Yes"/>
    <s v=""/>
    <s v="Not Aged"/>
    <s v=""/>
    <s v="F"/>
    <n v="3.8479999999999972"/>
    <n v="0.97912281197095086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22"/>
    <n v="34813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3"/>
    <n v="34814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3"/>
    <n v="34815"/>
    <s v="V-clip adipose"/>
    <m/>
    <s v="M"/>
    <s v="M"/>
    <s v=""/>
    <s v=""/>
    <x v="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4"/>
    <n v="34816"/>
    <s v="V-clip adipose"/>
    <m/>
    <s v="M"/>
    <s v="M"/>
    <s v=""/>
    <s v=""/>
    <x v="5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5"/>
    <n v="34817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6"/>
    <n v="34818"/>
    <s v="V-clip adipose"/>
    <m/>
    <s v="F"/>
    <s v="F"/>
    <s v=""/>
    <s v=""/>
    <x v="114"/>
    <n v="21.1"/>
    <n v="8.3000000000000007"/>
    <n v="7.2"/>
    <n v="2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2"/>
    <s v="L"/>
    <n v="93.5"/>
    <s v="Yes"/>
    <s v=""/>
    <s v="Not Aged"/>
    <s v=""/>
    <s v="F"/>
    <n v="2.6589999999999976"/>
    <n v="0.93456353861259611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26"/>
    <n v="34819"/>
    <s v="V-clip adipose"/>
    <m/>
    <s v="M"/>
    <s v="M"/>
    <s v=""/>
    <s v=""/>
    <x v="45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7"/>
    <n v="34820"/>
    <s v="V-clip adipose"/>
    <m/>
    <s v="F"/>
    <s v="M"/>
    <s v=""/>
    <s v=""/>
    <x v="11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8"/>
    <n v="34821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0"/>
    <x v="4"/>
    <n v="1028"/>
    <n v="34822"/>
    <s v="V-clip adipose"/>
    <m/>
    <s v="F"/>
    <s v="F"/>
    <s v=""/>
    <s v=""/>
    <x v="74"/>
    <n v="17"/>
    <n v="5.2"/>
    <n v="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3"/>
    <s v="L"/>
    <n v="85.5"/>
    <s v="Yes"/>
    <s v=""/>
    <s v="Not Aged"/>
    <s v=""/>
    <s v="F"/>
    <n v="5.1990000000000007"/>
    <n v="0.99450824220208056"/>
    <s v=""/>
    <s v=""/>
    <s v="F"/>
    <s v=""/>
    <s v=""/>
    <s v=""/>
    <s v=""/>
    <m/>
    <m/>
    <m/>
    <m/>
    <m/>
    <m/>
    <m/>
    <m/>
  </r>
  <r>
    <d v="2020-07-10T00:00:00"/>
    <n v="7138"/>
    <n v="8380"/>
    <x v="4"/>
    <n v="1029"/>
    <n v="34823"/>
    <s v="V-clip adipose"/>
    <m/>
    <s v="F"/>
    <s v="F"/>
    <s v=""/>
    <s v=""/>
    <x v="126"/>
    <n v="18.3"/>
    <n v="6.2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3"/>
    <s v="L"/>
    <n v="80.5"/>
    <s v="Yes"/>
    <s v=""/>
    <s v="Not Aged"/>
    <s v=""/>
    <s v="F"/>
    <n v="1.089000000000002"/>
    <n v="0.74819336831887528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31"/>
    <n v="34824"/>
    <s v="V-clip adipose"/>
    <m/>
    <s v="M"/>
    <s v="M"/>
    <s v=""/>
    <s v=""/>
    <x v="141"/>
    <n v="23.5"/>
    <n v="9.4"/>
    <n v="7.9"/>
    <n v="2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7.6"/>
    <s v="L"/>
    <n v="97"/>
    <s v="Yes"/>
    <s v=""/>
    <s v="Not Aged"/>
    <s v=""/>
    <s v="F"/>
    <n v="2.0220000000000011"/>
    <n v="0.883087655079418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32"/>
    <n v="34825"/>
    <s v="V-clip adipose"/>
    <m/>
    <s v="F"/>
    <s v="F"/>
    <s v=""/>
    <s v=""/>
    <x v="31"/>
    <n v="21"/>
    <n v="7.7"/>
    <n v="6.5"/>
    <n v="2.2999999999999998"/>
    <x v="2"/>
    <m/>
    <m/>
    <s v=""/>
    <m/>
    <m/>
    <s v="GN"/>
    <m/>
    <s v="12"/>
    <m/>
    <m/>
    <m/>
    <m/>
    <s v="Release code was not recorded by data person (NM). -NP"/>
    <x v="1"/>
    <s v=""/>
    <x v="4"/>
    <s v="no age"/>
    <n v="0"/>
    <s v=""/>
    <n v="28"/>
    <s v="GH"/>
    <n v="83.8"/>
    <s v="L"/>
    <n v="91.5"/>
    <s v="Yes"/>
    <s v=""/>
    <s v="Not Aged"/>
    <s v=""/>
    <s v="F"/>
    <n v="3.3010000000000002"/>
    <n v="0.96446310067903118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33"/>
    <n v="34826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34"/>
    <n v="34827"/>
    <s v="V-clip adipose"/>
    <m/>
    <s v="F"/>
    <s v="F"/>
    <s v=""/>
    <s v=""/>
    <x v="92"/>
    <n v="18.399999999999999"/>
    <n v="6.8"/>
    <n v="6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7"/>
    <s v="L"/>
    <n v="87.5"/>
    <s v="Yes"/>
    <s v=""/>
    <s v="Not Aged"/>
    <s v=""/>
    <s v="F"/>
    <n v="2.9870000000000001"/>
    <n v="0.95198336282734408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34"/>
    <n v="34828"/>
    <s v="V-clip adipose"/>
    <m/>
    <s v="M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35"/>
    <n v="34829"/>
    <s v="V-clip adipose"/>
    <m/>
    <s v="F"/>
    <s v="F"/>
    <s v=""/>
    <s v=""/>
    <x v="129"/>
    <n v="20.7"/>
    <n v="9"/>
    <n v="6.2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5"/>
    <s v="L"/>
    <n v="81.5"/>
    <s v="Yes"/>
    <s v=""/>
    <s v="Not Aged"/>
    <s v=""/>
    <s v="M"/>
    <n v="-2.0289999999999973"/>
    <n v="0.11619157375380165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36"/>
    <n v="34830"/>
    <s v="V-clip adipose"/>
    <m/>
    <s v="F"/>
    <s v="F"/>
    <s v=""/>
    <s v=""/>
    <x v="74"/>
    <n v="19.7"/>
    <n v="7.5"/>
    <n v="6.1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"/>
    <s v="L"/>
    <n v="85.5"/>
    <s v="Yes"/>
    <s v=""/>
    <s v="Not Aged"/>
    <s v=""/>
    <s v="F"/>
    <n v="1.335000000000002"/>
    <n v="0.79166649072985473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37"/>
    <n v="34831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37"/>
    <n v="34832"/>
    <s v="V-clip adipose"/>
    <m/>
    <s v="M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38"/>
    <n v="34833"/>
    <s v="V-clip adipose"/>
    <m/>
    <s v="F"/>
    <s v="F"/>
    <s v=""/>
    <s v=""/>
    <x v="12"/>
    <n v="16.2"/>
    <n v="5.7"/>
    <n v="5.2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8"/>
    <s v="L"/>
    <n v="79.5"/>
    <s v="Yes"/>
    <s v=""/>
    <s v="Not Aged"/>
    <s v=""/>
    <s v="F"/>
    <n v="2.1010000000000026"/>
    <n v="0.89100033552222169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39"/>
    <n v="34834"/>
    <s v="V-clip adipose"/>
    <m/>
    <s v="F"/>
    <s v="F"/>
    <s v=""/>
    <s v=""/>
    <x v="129"/>
    <n v="17.5"/>
    <n v="5.0999999999999996"/>
    <n v="5.2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400000000000006"/>
    <s v="L"/>
    <n v="81.5"/>
    <s v="Yes"/>
    <s v=""/>
    <s v="Not Aged"/>
    <s v=""/>
    <s v="F"/>
    <n v="3.6430000000000033"/>
    <n v="0.97449388458795683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40"/>
    <n v="34835"/>
    <s v="V-clip adipose"/>
    <m/>
    <s v="F"/>
    <s v="M"/>
    <s v=""/>
    <s v=""/>
    <x v="105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960450000000002"/>
    <s v="M"/>
    <n v="5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41"/>
    <n v="34836"/>
    <s v="V-clip adipose"/>
    <m/>
    <s v="M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41"/>
    <n v="34837"/>
    <s v="V-clip adipose"/>
    <m/>
    <s v="F"/>
    <s v="F"/>
    <s v=""/>
    <s v=""/>
    <x v="77"/>
    <n v="21.1"/>
    <n v="7.7"/>
    <n v="7.1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6.8"/>
    <s v="L"/>
    <n v="94.5"/>
    <s v="Yes"/>
    <s v=""/>
    <s v="Not Aged"/>
    <s v=""/>
    <s v="F"/>
    <n v="4.2689999999999984"/>
    <n v="0.98619740602756256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43"/>
    <n v="34838"/>
    <s v="V-clip adipose"/>
    <m/>
    <s v="M"/>
    <s v="M"/>
    <s v=""/>
    <s v=""/>
    <x v="5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5.630949999999999"/>
    <s v="M"/>
    <n v="5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44"/>
    <n v="34839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44"/>
    <n v="34840"/>
    <s v="V-clip adipose"/>
    <m/>
    <s v="F"/>
    <s v="F"/>
    <s v=""/>
    <s v=""/>
    <x v="32"/>
    <n v="17.8"/>
    <n v="6.2"/>
    <n v="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3"/>
    <s v="L"/>
    <n v="82.5"/>
    <s v="Yes"/>
    <s v=""/>
    <s v="Not Aged"/>
    <s v=""/>
    <s v="F"/>
    <n v="2.8870000000000013"/>
    <n v="0.9472000463403718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46"/>
    <n v="34841"/>
    <s v="V-clip adipose"/>
    <m/>
    <s v="F"/>
    <s v="F"/>
    <s v=""/>
    <s v=""/>
    <x v="31"/>
    <n v="20.5"/>
    <n v="7.3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4.2"/>
    <s v="L"/>
    <n v="91.5"/>
    <s v="Yes"/>
    <s v=""/>
    <s v="Not Aged"/>
    <s v=""/>
    <s v="F"/>
    <n v="4.923"/>
    <n v="0.99277530972729922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47"/>
    <n v="34842"/>
    <s v="V-clip adipose"/>
    <m/>
    <s v="F"/>
    <s v="F"/>
    <s v=""/>
    <s v=""/>
    <x v="9"/>
    <n v="18.2"/>
    <n v="6.9"/>
    <n v="5.2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099999999999994"/>
    <s v="L"/>
    <n v="78"/>
    <s v="Yes"/>
    <s v=""/>
    <s v="Not Aged"/>
    <s v=""/>
    <s v="M"/>
    <n v="-8.0000000000001181E-2"/>
    <n v="0.48001065984441793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47"/>
    <n v="34843"/>
    <s v="V-clip adipose"/>
    <m/>
    <s v="F"/>
    <s v="F"/>
    <s v=""/>
    <s v=""/>
    <x v="5"/>
    <n v="19.5"/>
    <n v="6.8"/>
    <n v="5.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2"/>
    <s v="L"/>
    <n v="84"/>
    <s v="Yes"/>
    <s v=""/>
    <s v="Not Aged"/>
    <s v=""/>
    <s v="F"/>
    <n v="2.0979999999999981"/>
    <n v="0.89070863736589934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48"/>
    <n v="34844"/>
    <s v="V-clip adipose"/>
    <m/>
    <s v="M"/>
    <s v="M"/>
    <s v=""/>
    <s v=""/>
    <x v="2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140949999999989"/>
    <s v="M"/>
    <n v="7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1"/>
    <x v="4"/>
    <n v="1049"/>
    <n v="34845"/>
    <s v="V-clip adipose"/>
    <m/>
    <s v="F"/>
    <s v="F"/>
    <s v=""/>
    <s v=""/>
    <x v="104"/>
    <n v="20.2"/>
    <n v="6.8"/>
    <n v="5.7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90.7"/>
    <s v="L"/>
    <n v="97.5"/>
    <s v="Yes"/>
    <s v=""/>
    <s v="Not Aged"/>
    <s v=""/>
    <s v="F"/>
    <n v="7.7489999999999961"/>
    <n v="0.99956901233190132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50"/>
    <n v="34846"/>
    <s v="V-clip adipose"/>
    <m/>
    <s v="F"/>
    <s v="F"/>
    <s v=""/>
    <s v=""/>
    <x v="74"/>
    <n v="17.3"/>
    <n v="5.7"/>
    <n v="5.7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8"/>
    <s v="L"/>
    <n v="85.5"/>
    <s v="Yes"/>
    <s v=""/>
    <s v="Not Aged"/>
    <s v=""/>
    <s v="F"/>
    <n v="4.1690000000000023"/>
    <n v="0.98476788596389619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51"/>
    <n v="34847"/>
    <s v="V-clip adipose"/>
    <m/>
    <s v="F"/>
    <s v="F"/>
    <s v=""/>
    <s v=""/>
    <x v="9"/>
    <n v="17.399999999999999"/>
    <n v="6.4"/>
    <n v="4.2"/>
    <n v="1.3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599999999999994"/>
    <s v="L"/>
    <n v="78"/>
    <s v="Yes"/>
    <s v=""/>
    <s v="Not Aged"/>
    <s v=""/>
    <s v="F"/>
    <n v="1.5839999999999994"/>
    <n v="0.8297702697724747"/>
    <s v=""/>
    <s v=""/>
    <s v="F"/>
    <s v=""/>
    <s v=""/>
    <s v=""/>
    <s v=""/>
    <m/>
    <m/>
    <m/>
    <m/>
    <m/>
    <m/>
    <m/>
    <m/>
  </r>
  <r>
    <d v="2020-07-10T00:00:00"/>
    <n v="7138"/>
    <n v="8381"/>
    <x v="4"/>
    <n v="1052"/>
    <n v="34848"/>
    <s v="V-clip adipose"/>
    <m/>
    <s v="F"/>
    <s v="F"/>
    <s v=""/>
    <s v=""/>
    <x v="129"/>
    <n v="16.899999999999999"/>
    <n v="5.8"/>
    <n v="4.5"/>
    <n v="1.100000000000000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7"/>
    <s v="L"/>
    <n v="81.5"/>
    <s v="Yes"/>
    <s v=""/>
    <s v="Not Aged"/>
    <s v=""/>
    <s v="F"/>
    <n v="3.8250000000000024"/>
    <n v="0.9786474438389795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053"/>
    <n v="34849"/>
    <s v="V-clip adipose"/>
    <m/>
    <s v="F"/>
    <s v="F"/>
    <s v=""/>
    <s v=""/>
    <x v="99"/>
    <n v="16.899999999999999"/>
    <n v="6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5"/>
    <s v="L"/>
    <n v="75.5"/>
    <s v="Yes"/>
    <s v=""/>
    <s v="Not Aged"/>
    <s v=""/>
    <s v="M"/>
    <n v="-0.49700000000000255"/>
    <n v="0.37824593850636778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054"/>
    <n v="34850"/>
    <s v="V-clip adipose"/>
    <m/>
    <s v="F"/>
    <s v="F"/>
    <s v=""/>
    <s v=""/>
    <x v="107"/>
    <n v="17"/>
    <n v="6.2"/>
    <n v="5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3"/>
    <s v="L"/>
    <n v="77.5"/>
    <s v="Yes"/>
    <s v=""/>
    <s v="Not Aged"/>
    <s v=""/>
    <s v="F"/>
    <n v="0.56900000000000261"/>
    <n v="0.63853239836353182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054"/>
    <n v="34851"/>
    <s v="V-clip adipose"/>
    <m/>
    <s v="M"/>
    <s v="M"/>
    <s v=""/>
    <s v=""/>
    <x v="142"/>
    <n v="22.8"/>
    <n v="9"/>
    <n v="8"/>
    <n v="2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90.5"/>
    <s v="L"/>
    <n v="99.5"/>
    <s v="Yes"/>
    <s v=""/>
    <s v="Not Aged"/>
    <s v=""/>
    <s v="F"/>
    <n v="3.5409999999999977"/>
    <n v="0.97183209941978177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055"/>
    <n v="34852"/>
    <s v="V-clip adipose"/>
    <m/>
    <s v="F"/>
    <s v="F"/>
    <s v=""/>
    <s v=""/>
    <x v="69"/>
    <n v="17.5"/>
    <n v="5.9"/>
    <n v="5.2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599999999999994"/>
    <s v="L"/>
    <n v="84.5"/>
    <s v="Yes"/>
    <s v=""/>
    <s v="Not Aged"/>
    <s v=""/>
    <s v="F"/>
    <n v="4.1670000000000016"/>
    <n v="0.98473785666595126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057"/>
    <n v="34853"/>
    <s v="V-clip adipose"/>
    <m/>
    <s v="F"/>
    <s v="F"/>
    <s v=""/>
    <s v=""/>
    <x v="99"/>
    <n v="16.899999999999999"/>
    <n v="6.4"/>
    <n v="5"/>
    <n v="1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099999999999994"/>
    <s v="L"/>
    <n v="75.5"/>
    <s v="Yes"/>
    <s v=""/>
    <s v="Not Aged"/>
    <s v=""/>
    <s v="M"/>
    <n v="-0.12100000000000333"/>
    <n v="0.46978685356446909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058"/>
    <n v="34854"/>
    <s v="V-clip adipose"/>
    <m/>
    <s v="F"/>
    <s v="F"/>
    <s v=""/>
    <s v=""/>
    <x v="34"/>
    <n v="16.5"/>
    <n v="7.5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"/>
    <s v="L"/>
    <n v="85"/>
    <s v="Yes"/>
    <s v=""/>
    <s v="Not Aged"/>
    <s v=""/>
    <s v="F"/>
    <n v="1.3599999999999983"/>
    <n v="0.79575969771590793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059"/>
    <n v="34855"/>
    <s v="V-clip adipose"/>
    <m/>
    <s v="M"/>
    <s v="M"/>
    <s v=""/>
    <s v=""/>
    <x v="1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885950000000001"/>
    <s v="M"/>
    <n v="6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059"/>
    <n v="34856"/>
    <s v="V-clip adipose"/>
    <m/>
    <s v="M"/>
    <s v="M"/>
    <s v=""/>
    <s v=""/>
    <x v="37"/>
    <n v="22.4"/>
    <n v="9.1999999999999993"/>
    <n v="7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8.8"/>
    <s v="L"/>
    <n v="98"/>
    <s v="Yes"/>
    <s v=""/>
    <s v="Not Aged"/>
    <s v=""/>
    <s v="F"/>
    <n v="3.7540000000000013"/>
    <n v="0.97711225659651324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00"/>
    <n v="34857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101"/>
    <n v="34858"/>
    <s v="V-clip adipose"/>
    <m/>
    <s v="M"/>
    <s v="M"/>
    <s v=""/>
    <s v=""/>
    <x v="104"/>
    <n v="22.4"/>
    <n v="9.1999999999999993"/>
    <n v="7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8.3"/>
    <s v="L"/>
    <n v="97.5"/>
    <s v="Yes"/>
    <s v=""/>
    <s v="Not Aged"/>
    <s v=""/>
    <s v="F"/>
    <n v="3.5349999999999975"/>
    <n v="0.97166738679395259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02"/>
    <n v="34859"/>
    <s v="V-clip adipose"/>
    <m/>
    <s v="M"/>
    <s v="M"/>
    <s v=""/>
    <s v=""/>
    <x v="12"/>
    <n v="17.600000000000001"/>
    <n v="6.6"/>
    <n v="6.5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900000000000006"/>
    <s v="L"/>
    <n v="79.5"/>
    <s v="Yes"/>
    <s v=""/>
    <s v="Not Aged"/>
    <s v=""/>
    <s v="M"/>
    <n v="-0.27899999999999725"/>
    <n v="0.43069895641444361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103"/>
    <n v="34860"/>
    <s v="V-clip adipose"/>
    <m/>
    <s v="M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104"/>
    <n v="34861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104"/>
    <n v="34862"/>
    <s v="V-clip adipose"/>
    <m/>
    <s v="F"/>
    <s v="F"/>
    <s v=""/>
    <s v=""/>
    <x v="129"/>
    <n v="17.8"/>
    <n v="5.9"/>
    <n v="5.5"/>
    <n v="2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99999999999994"/>
    <s v="L"/>
    <n v="81.5"/>
    <s v="Yes"/>
    <s v=""/>
    <s v="Not Aged"/>
    <s v=""/>
    <s v="F"/>
    <n v="1.4690000000000021"/>
    <n v="0.81290534337349607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05"/>
    <n v="34863"/>
    <s v="V-clip adipose"/>
    <m/>
    <s v="F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106"/>
    <n v="34864"/>
    <s v="V-clip adipose"/>
    <m/>
    <s v="F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106"/>
    <n v="34865"/>
    <s v="V-clip adipose"/>
    <m/>
    <s v="F"/>
    <s v="F"/>
    <s v=""/>
    <s v=""/>
    <x v="113"/>
    <n v="18.899999999999999"/>
    <n v="6.6"/>
    <n v="6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400000000000006"/>
    <s v="L"/>
    <n v="80"/>
    <s v="Yes"/>
    <s v=""/>
    <s v="Not Aged"/>
    <s v=""/>
    <s v="F"/>
    <n v="0.27599999999999891"/>
    <n v="0.5685652990777047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07"/>
    <n v="34866"/>
    <s v="V-clip adipose"/>
    <m/>
    <s v="F"/>
    <s v="F"/>
    <s v=""/>
    <s v=""/>
    <x v="36"/>
    <n v="15.2"/>
    <n v="5"/>
    <n v="4.2"/>
    <n v="1.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"/>
    <s v="L"/>
    <n v="81"/>
    <s v="Yes"/>
    <s v=""/>
    <s v="Not Aged"/>
    <s v=""/>
    <s v="F"/>
    <n v="4.7519999999999989"/>
    <n v="0.99143950570530293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08"/>
    <n v="34867"/>
    <s v="V-clip adipose"/>
    <m/>
    <s v="F"/>
    <s v="F"/>
    <s v=""/>
    <s v=""/>
    <x v="49"/>
    <n v="18.8"/>
    <n v="7.2"/>
    <n v="6.4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8"/>
    <s v="L"/>
    <n v="93"/>
    <s v="Yes"/>
    <s v=""/>
    <s v="Not Aged"/>
    <s v=""/>
    <s v="F"/>
    <n v="4.7400000000000011"/>
    <n v="0.99133705621518686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09"/>
    <n v="34868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8"/>
    <n v="8382"/>
    <x v="4"/>
    <n v="1109"/>
    <n v="34869"/>
    <s v="V-clip adipose"/>
    <m/>
    <s v="M"/>
    <s v="M"/>
    <s v=""/>
    <s v=""/>
    <x v="138"/>
    <n v="21"/>
    <n v="8.5"/>
    <n v="7.2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"/>
    <s v="L"/>
    <n v="90.5"/>
    <s v="Yes"/>
    <s v=""/>
    <s v="Not Aged"/>
    <s v=""/>
    <s v="F"/>
    <n v="1.4569999999999983"/>
    <n v="0.81107340371918002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10"/>
    <n v="34870"/>
    <s v="V-clip adipose"/>
    <m/>
    <s v="F"/>
    <s v="F"/>
    <s v=""/>
    <s v=""/>
    <x v="36"/>
    <n v="16"/>
    <n v="5.4"/>
    <n v="4.3"/>
    <n v="1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99999999999994"/>
    <s v="L"/>
    <n v="81"/>
    <s v="Yes"/>
    <s v=""/>
    <s v="Not Aged"/>
    <s v=""/>
    <s v="F"/>
    <n v="3.9999999999999991"/>
    <n v="0.98201379003790845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12"/>
    <n v="34871"/>
    <s v="V-clip adipose"/>
    <m/>
    <s v="F"/>
    <s v="F"/>
    <s v=""/>
    <s v=""/>
    <x v="59"/>
    <n v="18.2"/>
    <n v="6.3"/>
    <n v="5.2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7"/>
    <s v="L"/>
    <n v="86"/>
    <s v="Yes"/>
    <s v=""/>
    <s v="Not Aged"/>
    <s v=""/>
    <s v="F"/>
    <n v="3.9559999999999973"/>
    <n v="0.98121992220708987"/>
    <s v=""/>
    <s v=""/>
    <s v="F"/>
    <s v=""/>
    <s v=""/>
    <s v=""/>
    <s v=""/>
    <m/>
    <m/>
    <m/>
    <m/>
    <m/>
    <m/>
    <m/>
    <m/>
  </r>
  <r>
    <d v="2020-07-10T00:00:00"/>
    <n v="7138"/>
    <n v="8382"/>
    <x v="4"/>
    <n v="1113"/>
    <n v="34872"/>
    <s v="V-clip adipose"/>
    <m/>
    <s v="F"/>
    <s v="F"/>
    <s v=""/>
    <s v=""/>
    <x v="59"/>
    <n v="17.5"/>
    <n v="6"/>
    <n v="4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"/>
    <s v="L"/>
    <n v="86"/>
    <s v="Yes"/>
    <s v=""/>
    <s v="Not Aged"/>
    <s v=""/>
    <s v="F"/>
    <n v="5.1599999999999975"/>
    <n v="0.99429107922297655"/>
    <s v=""/>
    <s v=""/>
    <s v="F"/>
    <s v=""/>
    <s v=""/>
    <s v=""/>
    <s v=""/>
    <m/>
    <m/>
    <m/>
    <m/>
    <m/>
    <m/>
    <m/>
    <m/>
  </r>
  <r>
    <d v="2020-07-10T00:00:00"/>
    <n v="7139"/>
    <n v="8382"/>
    <x v="5"/>
    <n v="1128"/>
    <n v="34873"/>
    <s v="V-clip adipose"/>
    <m/>
    <s v="M"/>
    <s v="M"/>
    <s v=""/>
    <s v=""/>
    <x v="5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183950000000003"/>
    <s v="M"/>
    <n v="5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30"/>
    <n v="34874"/>
    <s v="V-clip adipose"/>
    <m/>
    <s v="F"/>
    <s v="F"/>
    <s v=""/>
    <s v=""/>
    <x v="71"/>
    <n v="17.7"/>
    <n v="5.8"/>
    <n v="4.5"/>
    <n v="1.6"/>
    <x v="2"/>
    <m/>
    <m/>
    <s v=""/>
    <m/>
    <m/>
    <s v="GN"/>
    <m/>
    <s v="12"/>
    <m/>
    <m/>
    <m/>
    <m/>
    <s v="Release code was not recorded by data person (NM). -NP"/>
    <x v="1"/>
    <s v=""/>
    <x v="4"/>
    <s v="no age"/>
    <n v="0"/>
    <s v=""/>
    <n v="28"/>
    <s v="GH"/>
    <n v="77.7"/>
    <s v="L"/>
    <n v="83.5"/>
    <s v="Yes"/>
    <s v=""/>
    <s v="Not Aged"/>
    <s v=""/>
    <s v="F"/>
    <n v="4.2550000000000017"/>
    <n v="0.986005533980572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32"/>
    <n v="34875"/>
    <s v="V-clip adipose"/>
    <m/>
    <s v="F"/>
    <s v="M"/>
    <s v=""/>
    <s v=""/>
    <x v="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33"/>
    <n v="34876"/>
    <s v="V-clip adipose"/>
    <m/>
    <s v="F"/>
    <s v="F"/>
    <s v=""/>
    <s v=""/>
    <x v="49"/>
    <n v="20.6"/>
    <n v="7.4"/>
    <n v="7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6"/>
    <s v="L"/>
    <n v="93"/>
    <s v="Yes"/>
    <s v=""/>
    <s v="Not Aged"/>
    <s v=""/>
    <s v="F"/>
    <n v="4.1620000000000008"/>
    <n v="0.98466252819851163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34"/>
    <n v="34877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34"/>
    <n v="34878"/>
    <s v="V-clip adipose"/>
    <m/>
    <s v="F"/>
    <s v="F"/>
    <s v=""/>
    <s v=""/>
    <x v="138"/>
    <n v="22.2"/>
    <n v="8.3000000000000007"/>
    <n v="7"/>
    <n v="2.299999999999999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2"/>
    <s v="L"/>
    <n v="90.5"/>
    <s v="Yes"/>
    <s v=""/>
    <s v="Not Aged"/>
    <s v=""/>
    <s v="F"/>
    <n v="1.762999999999999"/>
    <n v="0.8535849910135378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36"/>
    <n v="34879"/>
    <s v="V-clip adipose"/>
    <m/>
    <s v="M"/>
    <s v="M"/>
    <s v=""/>
    <s v=""/>
    <x v="14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37"/>
    <n v="34880"/>
    <s v="V-clip adipose"/>
    <m/>
    <s v="F"/>
    <s v="F"/>
    <s v=""/>
    <s v=""/>
    <x v="69"/>
    <n v="17.5"/>
    <n v="6.4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099999999999994"/>
    <s v="L"/>
    <n v="84.5"/>
    <s v="Yes"/>
    <s v=""/>
    <s v="Not Aged"/>
    <s v=""/>
    <s v="F"/>
    <n v="3.0650000000000013"/>
    <n v="0.95542571956611366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38"/>
    <n v="34881"/>
    <s v="V-clip adipose"/>
    <m/>
    <s v="F"/>
    <s v="F"/>
    <s v=""/>
    <s v=""/>
    <x v="129"/>
    <n v="17.5"/>
    <n v="5.9"/>
    <n v="4.8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99999999999994"/>
    <s v="L"/>
    <n v="81.5"/>
    <s v="Yes"/>
    <s v=""/>
    <s v="Not Aged"/>
    <s v=""/>
    <s v="F"/>
    <n v="3.1490000000000018"/>
    <n v="0.95886930092718159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39"/>
    <n v="34882"/>
    <s v="V-clip adipose"/>
    <m/>
    <s v="M"/>
    <s v="M"/>
    <s v=""/>
    <s v=""/>
    <x v="3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39"/>
    <n v="34883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40"/>
    <n v="34884"/>
    <s v="V-clip adipose"/>
    <m/>
    <s v="F"/>
    <s v="F"/>
    <s v=""/>
    <s v=""/>
    <x v="48"/>
    <n v="19.5"/>
    <n v="6.5"/>
    <n v="5.3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"/>
    <s v="L"/>
    <n v="86.5"/>
    <s v="Yes"/>
    <s v=""/>
    <s v="Not Aged"/>
    <s v=""/>
    <s v="F"/>
    <n v="3.9330000000000007"/>
    <n v="0.98079136794669008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41"/>
    <n v="34885"/>
    <s v="V-clip adipose"/>
    <m/>
    <s v="F"/>
    <s v="F"/>
    <s v=""/>
    <s v=""/>
    <x v="5"/>
    <n v="18.3"/>
    <n v="6.2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8"/>
    <s v="L"/>
    <n v="84"/>
    <s v="Yes"/>
    <s v=""/>
    <s v="Not Aged"/>
    <s v=""/>
    <s v="F"/>
    <n v="2.7299999999999986"/>
    <n v="0.93877383718009189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42"/>
    <n v="34886"/>
    <s v="V-clip adipose"/>
    <m/>
    <s v="M"/>
    <s v="M"/>
    <s v=""/>
    <s v=""/>
    <x v="12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43"/>
    <n v="34887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44"/>
    <n v="34888"/>
    <s v="V-clip adipose"/>
    <m/>
    <s v="F"/>
    <s v="F"/>
    <s v=""/>
    <s v=""/>
    <x v="113"/>
    <n v="17.5"/>
    <n v="6.1"/>
    <n v="6.3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900000000000006"/>
    <s v="L"/>
    <n v="80"/>
    <s v="Yes"/>
    <s v=""/>
    <s v="Not Aged"/>
    <s v=""/>
    <s v="F"/>
    <n v="0.71199999999999974"/>
    <n v="0.67084293599273315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45"/>
    <n v="34889"/>
    <s v="V-clip adipose"/>
    <m/>
    <s v="F"/>
    <s v="F"/>
    <s v=""/>
    <s v=""/>
    <x v="7"/>
    <n v="19.2"/>
    <n v="6.2"/>
    <n v="6.2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3.3"/>
    <s v="L"/>
    <n v="89.5"/>
    <s v="Yes"/>
    <s v=""/>
    <s v="Not Aged"/>
    <s v=""/>
    <s v="F"/>
    <n v="4.6509999999999998"/>
    <n v="0.99053833316062412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46"/>
    <n v="34890"/>
    <s v="V-clip adipose"/>
    <m/>
    <s v="F"/>
    <s v="F"/>
    <s v=""/>
    <s v=""/>
    <x v="99"/>
    <n v="17.3"/>
    <n v="5.9"/>
    <n v="4.9000000000000004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9.599999999999994"/>
    <s v="L"/>
    <n v="75.5"/>
    <s v="Yes"/>
    <s v=""/>
    <s v="Not Aged"/>
    <s v=""/>
    <s v="F"/>
    <n v="0.32899999999999641"/>
    <n v="0.58151604156287406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48"/>
    <n v="34891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49"/>
    <n v="34892"/>
    <s v="V-clip adipose"/>
    <m/>
    <s v="F"/>
    <s v="F"/>
    <s v=""/>
    <s v=""/>
    <x v="50"/>
    <n v="16.600000000000001"/>
    <n v="5.8"/>
    <n v="5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2"/>
    <s v="L"/>
    <n v="77"/>
    <s v="Yes"/>
    <s v=""/>
    <s v="Not Aged"/>
    <s v=""/>
    <s v="F"/>
    <n v="0.86600000000000055"/>
    <n v="0.70391270010120632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49"/>
    <n v="34893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51"/>
    <n v="34894"/>
    <s v="V-clip adipose"/>
    <m/>
    <s v="M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51"/>
    <n v="34895"/>
    <s v="V-clip adipose"/>
    <m/>
    <s v="F"/>
    <s v="F"/>
    <s v=""/>
    <s v=""/>
    <x v="143"/>
    <n v="23.3"/>
    <n v="9.4"/>
    <n v="6.9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91.1"/>
    <s v="L"/>
    <n v="100.5"/>
    <s v="Yes"/>
    <s v=""/>
    <s v="Not Aged"/>
    <s v=""/>
    <s v="F"/>
    <n v="4.6369999999999969"/>
    <n v="0.99040621800099549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54"/>
    <n v="34896"/>
    <s v="V-clip adipose"/>
    <m/>
    <s v="F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3"/>
    <x v="5"/>
    <n v="1154"/>
    <n v="34897"/>
    <s v="V-clip adipose"/>
    <m/>
    <s v="F"/>
    <s v="F"/>
    <s v=""/>
    <s v=""/>
    <x v="71"/>
    <n v="18"/>
    <n v="5.7"/>
    <n v="5.2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8"/>
    <s v="L"/>
    <n v="83.5"/>
    <s v="Yes"/>
    <s v=""/>
    <s v="Not Aged"/>
    <s v=""/>
    <s v="F"/>
    <n v="3.8210000000000024"/>
    <n v="0.97856369711198898"/>
    <s v=""/>
    <s v=""/>
    <s v="F"/>
    <s v=""/>
    <s v=""/>
    <s v=""/>
    <s v=""/>
    <m/>
    <m/>
    <m/>
    <m/>
    <m/>
    <m/>
    <m/>
    <m/>
  </r>
  <r>
    <d v="2020-07-10T00:00:00"/>
    <n v="7139"/>
    <n v="8383"/>
    <x v="5"/>
    <n v="1155"/>
    <n v="34898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156"/>
    <n v="34899"/>
    <s v="V-clip adipose"/>
    <m/>
    <s v="M"/>
    <s v="M"/>
    <s v=""/>
    <s v=""/>
    <x v="7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8.305699999999987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157"/>
    <n v="34900"/>
    <s v="V-clip adipose"/>
    <m/>
    <s v="F"/>
    <s v="F"/>
    <s v=""/>
    <s v=""/>
    <x v="25"/>
    <n v="18.8"/>
    <n v="6.8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2"/>
    <s v="L"/>
    <n v="82"/>
    <s v="Yes"/>
    <s v=""/>
    <s v="Not Aged"/>
    <s v=""/>
    <s v="F"/>
    <n v="1.2739999999999982"/>
    <n v="0.78142671296523991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158"/>
    <n v="34901"/>
    <s v="V-clip adipose"/>
    <m/>
    <s v="F"/>
    <s v="F"/>
    <s v=""/>
    <s v=""/>
    <x v="74"/>
    <n v="20.100000000000001"/>
    <n v="7.7"/>
    <n v="5.8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8"/>
    <s v="L"/>
    <n v="85.5"/>
    <s v="Yes"/>
    <s v=""/>
    <s v="Not Aged"/>
    <s v=""/>
    <s v="F"/>
    <n v="1.5410000000000017"/>
    <n v="0.82361004877326804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159"/>
    <n v="34902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00"/>
    <n v="34903"/>
    <s v="V-clip adipose"/>
    <m/>
    <s v="M"/>
    <s v="M"/>
    <s v=""/>
    <s v=""/>
    <x v="12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00"/>
    <n v="34904"/>
    <s v="V-clip adipose"/>
    <m/>
    <s v="F"/>
    <s v="F"/>
    <s v=""/>
    <s v=""/>
    <x v="126"/>
    <n v="17"/>
    <n v="5.8"/>
    <n v="5.3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7"/>
    <s v="L"/>
    <n v="80.5"/>
    <s v="Yes"/>
    <s v=""/>
    <s v="Not Aged"/>
    <s v=""/>
    <s v="F"/>
    <n v="2.3350000000000035"/>
    <n v="0.9117345393130627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02"/>
    <n v="34905"/>
    <s v="V-clip adipose"/>
    <m/>
    <s v="F"/>
    <s v="F"/>
    <s v=""/>
    <s v=""/>
    <x v="62"/>
    <n v="22"/>
    <n v="8.3000000000000007"/>
    <n v="7.5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7.7"/>
    <s v="L"/>
    <n v="96"/>
    <s v="Yes"/>
    <s v=""/>
    <s v="Not Aged"/>
    <s v=""/>
    <s v="F"/>
    <n v="3.616000000000001"/>
    <n v="0.9738141172116288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03"/>
    <n v="34906"/>
    <s v="V-clip adipose"/>
    <m/>
    <s v="F"/>
    <s v="F"/>
    <s v=""/>
    <s v=""/>
    <x v="4"/>
    <n v="17.2"/>
    <n v="5.7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3"/>
    <s v="L"/>
    <n v="83"/>
    <s v="Yes"/>
    <s v=""/>
    <s v="Not Aged"/>
    <s v=""/>
    <s v="F"/>
    <n v="2.8039999999999994"/>
    <n v="0.94289159420762458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03"/>
    <n v="34907"/>
    <s v="V-clip adipose"/>
    <m/>
    <s v="F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04"/>
    <n v="34908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04"/>
    <n v="34909"/>
    <s v="V-clip adipose"/>
    <m/>
    <s v="M"/>
    <s v="M"/>
    <s v=""/>
    <s v=""/>
    <x v="24"/>
    <n v="21.2"/>
    <n v="8"/>
    <n v="7.5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"/>
    <s v="L"/>
    <n v="88"/>
    <s v="Yes"/>
    <s v=""/>
    <s v="Not Aged"/>
    <s v=""/>
    <s v="F"/>
    <n v="0.5599999999999965"/>
    <n v="0.6364525402815655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05"/>
    <n v="34910"/>
    <s v="V-clip adipose"/>
    <m/>
    <s v="F"/>
    <s v="F"/>
    <s v=""/>
    <s v=""/>
    <x v="138"/>
    <n v="20"/>
    <n v="7.3"/>
    <n v="5.9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3.2"/>
    <s v="L"/>
    <n v="90.5"/>
    <s v="Yes"/>
    <s v=""/>
    <s v="Not Aged"/>
    <s v=""/>
    <s v="F"/>
    <n v="3.9630000000000001"/>
    <n v="0.98134848033431799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06"/>
    <n v="34911"/>
    <s v="V-clip adipose"/>
    <m/>
    <s v="F"/>
    <s v="F"/>
    <s v=""/>
    <s v=""/>
    <x v="59"/>
    <n v="19.5"/>
    <n v="6.9"/>
    <n v="6.4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099999999999994"/>
    <s v="L"/>
    <n v="86"/>
    <s v="Yes"/>
    <s v=""/>
    <s v="Not Aged"/>
    <s v=""/>
    <s v="F"/>
    <n v="2.1139999999999963"/>
    <n v="0.89225647645087969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07"/>
    <n v="34912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08"/>
    <n v="34913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09"/>
    <n v="34914"/>
    <s v="V-clip adipose"/>
    <m/>
    <s v="F"/>
    <s v="F"/>
    <s v=""/>
    <s v=""/>
    <x v="50"/>
    <n v="17.2"/>
    <n v="5.9"/>
    <n v="5.3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099999999999994"/>
    <s v="L"/>
    <n v="77"/>
    <s v="Yes"/>
    <s v=""/>
    <s v="Not Aged"/>
    <s v=""/>
    <s v="F"/>
    <n v="0.78799999999999959"/>
    <n v="0.68740173055884912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10"/>
    <n v="34915"/>
    <s v="V-clip adipose"/>
    <m/>
    <s v="F"/>
    <s v="F"/>
    <s v=""/>
    <s v=""/>
    <x v="5"/>
    <n v="17.3"/>
    <n v="5.9"/>
    <n v="5.6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099999999999994"/>
    <s v="L"/>
    <n v="84"/>
    <s v="Yes"/>
    <s v=""/>
    <s v="Not Aged"/>
    <s v=""/>
    <s v="F"/>
    <n v="3.5079999999999991"/>
    <n v="0.97091453833078045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11"/>
    <n v="34916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12"/>
    <n v="34917"/>
    <s v="V-clip adipose"/>
    <m/>
    <s v="F"/>
    <s v="F"/>
    <s v=""/>
    <s v=""/>
    <x v="34"/>
    <n v="17.7"/>
    <n v="5.9"/>
    <n v="5.4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099999999999994"/>
    <s v="L"/>
    <n v="85"/>
    <s v="Yes"/>
    <s v=""/>
    <s v="Not Aged"/>
    <s v=""/>
    <s v="F"/>
    <n v="4.0739999999999981"/>
    <n v="0.98327525932589155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13"/>
    <n v="34918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14"/>
    <n v="34919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4"/>
    <x v="5"/>
    <n v="1214"/>
    <n v="34920"/>
    <s v="V-clip adipose"/>
    <m/>
    <s v="M"/>
    <s v="M"/>
    <s v=""/>
    <s v=""/>
    <x v="143"/>
    <n v="24.9"/>
    <n v="9.8000000000000007"/>
    <n v="8"/>
    <n v="3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90.7"/>
    <s v="L"/>
    <n v="100.5"/>
    <s v="Yes"/>
    <s v=""/>
    <s v="Not Aged"/>
    <s v=""/>
    <s v="F"/>
    <n v="2.8609999999999962"/>
    <n v="0.94588450935248736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15"/>
    <n v="34921"/>
    <s v="V-clip adipose"/>
    <m/>
    <s v="F"/>
    <s v="F"/>
    <s v=""/>
    <s v=""/>
    <x v="69"/>
    <n v="18.5"/>
    <n v="6.8"/>
    <n v="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7"/>
    <s v="L"/>
    <n v="84.5"/>
    <s v="Yes"/>
    <s v=""/>
    <s v="Not Aged"/>
    <s v=""/>
    <s v="F"/>
    <n v="2.8070000000000008"/>
    <n v="0.94305292084333769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16"/>
    <n v="34922"/>
    <s v="V-clip adipose"/>
    <m/>
    <s v="F"/>
    <s v="F"/>
    <s v=""/>
    <s v=""/>
    <x v="5"/>
    <n v="19.600000000000001"/>
    <n v="6.5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"/>
    <s v="L"/>
    <n v="84"/>
    <s v="Yes"/>
    <s v=""/>
    <s v="Not Aged"/>
    <s v=""/>
    <s v="F"/>
    <n v="2.2099999999999982"/>
    <n v="0.90114392682183042"/>
    <s v=""/>
    <s v=""/>
    <s v="F"/>
    <s v=""/>
    <s v=""/>
    <s v=""/>
    <s v=""/>
    <m/>
    <m/>
    <m/>
    <m/>
    <m/>
    <m/>
    <m/>
    <m/>
  </r>
  <r>
    <d v="2020-07-10T00:00:00"/>
    <n v="7139"/>
    <n v="8384"/>
    <x v="5"/>
    <n v="1218"/>
    <n v="34923"/>
    <s v="V-clip adipose"/>
    <m/>
    <s v="M"/>
    <s v="M"/>
    <s v=""/>
    <s v=""/>
    <x v="92"/>
    <n v="20.7"/>
    <n v="7.5"/>
    <n v="6.9"/>
    <n v="2.4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"/>
    <s v="L"/>
    <n v="87.5"/>
    <s v="Yes"/>
    <s v=""/>
    <s v="Not Aged"/>
    <s v=""/>
    <s v="F"/>
    <n v="1.479000000000001"/>
    <n v="0.81442148909886436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19"/>
    <n v="34924"/>
    <s v="V-clip adipose"/>
    <m/>
    <s v="M"/>
    <s v="M"/>
    <s v=""/>
    <s v=""/>
    <x v="5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183950000000003"/>
    <s v="M"/>
    <n v="5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5"/>
    <x v="5"/>
    <n v="1220"/>
    <n v="34925"/>
    <s v="V-clip adipose"/>
    <m/>
    <s v="F"/>
    <s v="M"/>
    <s v=""/>
    <s v=""/>
    <x v="11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5"/>
    <x v="5"/>
    <n v="1220"/>
    <n v="34926"/>
    <s v="V-clip adipose"/>
    <m/>
    <s v="M"/>
    <s v="M"/>
    <s v=""/>
    <s v=""/>
    <x v="13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885950000000001"/>
    <s v="M"/>
    <n v="6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5"/>
    <x v="5"/>
    <n v="1221"/>
    <n v="34927"/>
    <s v="V-clip adipose"/>
    <m/>
    <s v="F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39"/>
    <n v="8385"/>
    <x v="5"/>
    <n v="1222"/>
    <n v="34928"/>
    <s v="V-clip adipose"/>
    <m/>
    <s v="F"/>
    <s v="F"/>
    <s v=""/>
    <s v=""/>
    <x v="59"/>
    <n v="18.600000000000001"/>
    <n v="6.5"/>
    <n v="5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5"/>
    <s v="L"/>
    <n v="86"/>
    <s v="Yes"/>
    <s v=""/>
    <s v="Not Aged"/>
    <s v=""/>
    <s v="F"/>
    <n v="3.4959999999999973"/>
    <n v="0.97057374262140483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23"/>
    <n v="34929"/>
    <s v="V-clip adipose"/>
    <m/>
    <s v="F"/>
    <s v="F"/>
    <s v=""/>
    <s v=""/>
    <x v="126"/>
    <n v="17.7"/>
    <n v="5.5"/>
    <n v="5.099999999999999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"/>
    <s v="L"/>
    <n v="80.5"/>
    <s v="Yes"/>
    <s v=""/>
    <s v="Not Aged"/>
    <s v=""/>
    <s v="F"/>
    <n v="2.5970000000000031"/>
    <n v="0.93066825501563888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24"/>
    <n v="34930"/>
    <s v="V-clip adipose"/>
    <m/>
    <s v="M"/>
    <s v="M"/>
    <s v=""/>
    <s v=""/>
    <x v="36"/>
    <n v="16.8"/>
    <n v="5.5"/>
    <n v="5.6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"/>
    <s v="L"/>
    <n v="81"/>
    <s v="Yes"/>
    <s v=""/>
    <s v="Not Aged"/>
    <s v=""/>
    <s v="F"/>
    <n v="2.2999999999999989"/>
    <n v="0.90887703898514383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25"/>
    <n v="34931"/>
    <s v="V-clip adipose"/>
    <m/>
    <s v="F"/>
    <s v="F"/>
    <s v=""/>
    <s v=""/>
    <x v="11"/>
    <n v="16.8"/>
    <n v="5.6"/>
    <n v="5.4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400000000000006"/>
    <s v="L"/>
    <n v="79"/>
    <s v="Yes"/>
    <s v=""/>
    <s v="Not Aged"/>
    <s v=""/>
    <s v="F"/>
    <n v="1.6199999999999999"/>
    <n v="0.83479512980938542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26"/>
    <n v="34932"/>
    <s v="V-clip adipose"/>
    <m/>
    <s v="M"/>
    <s v="M"/>
    <s v=""/>
    <s v=""/>
    <x v="34"/>
    <n v="20"/>
    <n v="7.8"/>
    <n v="6.5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2"/>
    <s v="L"/>
    <n v="85"/>
    <s v="Yes"/>
    <s v=""/>
    <s v="Not Aged"/>
    <s v=""/>
    <s v="F"/>
    <n v="0.54999999999999805"/>
    <n v="0.63413559101080019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27"/>
    <n v="34933"/>
    <s v="V-clip adipose"/>
    <m/>
    <s v="M"/>
    <s v="M"/>
    <s v=""/>
    <s v=""/>
    <x v="77"/>
    <n v="22.6"/>
    <n v="9.1"/>
    <n v="8"/>
    <n v="3"/>
    <x v="2"/>
    <m/>
    <m/>
    <s v=""/>
    <m/>
    <m/>
    <m/>
    <m/>
    <m/>
    <m/>
    <m/>
    <m/>
    <s v="Bad tag #34934"/>
    <s v="Release code was not recorded by data person (NM). -NP"/>
    <x v="1"/>
    <s v=""/>
    <x v="4"/>
    <s v="no age"/>
    <n v="0"/>
    <s v=""/>
    <n v="28"/>
    <s v="GH"/>
    <n v="85.4"/>
    <s v="L"/>
    <n v="94.5"/>
    <s v="Yes"/>
    <s v=""/>
    <s v="Not Aged"/>
    <s v=""/>
    <s v="F"/>
    <n v="1.1769999999999987"/>
    <n v="0.76440796709918357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28"/>
    <n v="34935"/>
    <s v="V-clip adipose"/>
    <m/>
    <s v="F"/>
    <s v="F"/>
    <s v=""/>
    <s v=""/>
    <x v="126"/>
    <n v="18.3"/>
    <n v="6"/>
    <n v="5.3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5"/>
    <s v="L"/>
    <n v="80.5"/>
    <s v="Yes"/>
    <s v=""/>
    <s v="Not Aged"/>
    <s v=""/>
    <s v="F"/>
    <n v="1.993000000000003"/>
    <n v="0.88006016157985334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29"/>
    <n v="34936"/>
    <s v="V-clip adipose"/>
    <m/>
    <s v="M"/>
    <s v="M"/>
    <s v=""/>
    <s v=""/>
    <x v="15"/>
    <n v="21.9"/>
    <n v="8.6999999999999993"/>
    <n v="6.5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3"/>
    <s v="L"/>
    <n v="90"/>
    <s v="Yes"/>
    <s v=""/>
    <s v="Not Aged"/>
    <s v=""/>
    <s v="F"/>
    <n v="1.2040000000000046"/>
    <n v="0.76923559682987175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31"/>
    <n v="34937"/>
    <s v="V-clip adipose"/>
    <m/>
    <s v="F"/>
    <s v="F"/>
    <s v=""/>
    <s v=""/>
    <x v="69"/>
    <n v="18.600000000000001"/>
    <n v="6.4"/>
    <n v="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099999999999994"/>
    <s v="L"/>
    <n v="84.5"/>
    <s v="Yes"/>
    <s v=""/>
    <s v="Not Aged"/>
    <s v=""/>
    <s v="F"/>
    <n v="3.4910000000000014"/>
    <n v="0.97043060437032058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34"/>
    <n v="34938"/>
    <s v="V-clip adipose"/>
    <m/>
    <s v="M"/>
    <s v="M"/>
    <s v=""/>
    <s v=""/>
    <x v="31"/>
    <n v="21.5"/>
    <n v="9"/>
    <n v="7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5"/>
    <s v="L"/>
    <n v="91.5"/>
    <s v="Yes"/>
    <s v=""/>
    <s v="Not Aged"/>
    <s v=""/>
    <s v="F"/>
    <n v="1.1249999999999996"/>
    <n v="0.75491498686762826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35"/>
    <n v="34939"/>
    <s v="V-clip adipose"/>
    <m/>
    <s v="F"/>
    <s v="F"/>
    <s v=""/>
    <s v=""/>
    <x v="69"/>
    <n v="18"/>
    <n v="6"/>
    <n v="6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5"/>
    <s v="L"/>
    <n v="84.5"/>
    <s v="Yes"/>
    <s v=""/>
    <s v="Not Aged"/>
    <s v=""/>
    <s v="F"/>
    <n v="3.4950000000000019"/>
    <n v="0.97054516882495268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35"/>
    <n v="34940"/>
    <s v="V-clip adipose"/>
    <m/>
    <s v="F"/>
    <s v="F"/>
    <s v=""/>
    <s v=""/>
    <x v="32"/>
    <n v="16"/>
    <n v="5.5"/>
    <n v="5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"/>
    <s v="L"/>
    <n v="82.5"/>
    <s v="Yes"/>
    <s v=""/>
    <s v="Not Aged"/>
    <s v=""/>
    <s v="F"/>
    <n v="3.6150000000000029"/>
    <n v="0.97378860494335095"/>
    <s v=""/>
    <s v=""/>
    <s v="F"/>
    <s v=""/>
    <s v=""/>
    <s v=""/>
    <s v=""/>
    <m/>
    <m/>
    <m/>
    <m/>
    <m/>
    <m/>
    <m/>
    <m/>
  </r>
  <r>
    <d v="2020-07-10T00:00:00"/>
    <n v="7139"/>
    <n v="8385"/>
    <x v="5"/>
    <n v="1237"/>
    <n v="34941"/>
    <s v="V-clip adipose"/>
    <m/>
    <s v="F"/>
    <s v="F"/>
    <s v=""/>
    <s v=""/>
    <x v="129"/>
    <n v="16"/>
    <n v="5.5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"/>
    <s v="L"/>
    <n v="81.5"/>
    <s v="Yes"/>
    <s v=""/>
    <s v="Not Aged"/>
    <s v=""/>
    <s v="F"/>
    <n v="2.7550000000000034"/>
    <n v="0.94019511071034301"/>
    <s v=""/>
    <s v=""/>
    <s v="F"/>
    <s v=""/>
    <s v=""/>
    <s v=""/>
    <s v=""/>
    <m/>
    <m/>
    <m/>
    <m/>
    <m/>
    <m/>
    <m/>
    <m/>
  </r>
  <r>
    <d v="2020-07-10T00:00:00"/>
    <n v="7140"/>
    <n v="8385"/>
    <x v="2"/>
    <n v="1425"/>
    <n v="34942"/>
    <s v="V-clip adipose"/>
    <m/>
    <s v="F"/>
    <s v="F"/>
    <s v=""/>
    <s v=""/>
    <x v="5"/>
    <n v="18.2"/>
    <n v="6.4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99999999999994"/>
    <s v="L"/>
    <n v="84"/>
    <s v="Yes"/>
    <s v=""/>
    <s v="Not Aged"/>
    <s v=""/>
    <s v="F"/>
    <n v="2.6779999999999982"/>
    <n v="0.9357159251144731"/>
    <s v=""/>
    <s v=""/>
    <s v="F"/>
    <s v=""/>
    <s v=""/>
    <s v=""/>
    <s v=""/>
    <m/>
    <m/>
    <m/>
    <m/>
    <m/>
    <m/>
    <m/>
    <m/>
  </r>
  <r>
    <d v="2020-07-10T00:00:00"/>
    <n v="7140"/>
    <n v="8385"/>
    <x v="2"/>
    <n v="1426"/>
    <n v="34943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5"/>
    <x v="2"/>
    <n v="1427"/>
    <n v="34944"/>
    <s v="V-clip adipose"/>
    <m/>
    <s v="F"/>
    <s v="F"/>
    <s v=""/>
    <s v=""/>
    <x v="59"/>
    <n v="18.5"/>
    <n v="6.4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599999999999994"/>
    <s v="L"/>
    <n v="86"/>
    <s v="Yes"/>
    <s v=""/>
    <s v="Not Aged"/>
    <s v=""/>
    <s v="F"/>
    <n v="3.7959999999999976"/>
    <n v="0.97803295521422517"/>
    <s v=""/>
    <s v=""/>
    <s v="F"/>
    <s v=""/>
    <s v=""/>
    <s v=""/>
    <s v=""/>
    <m/>
    <m/>
    <m/>
    <m/>
    <m/>
    <m/>
    <m/>
    <m/>
  </r>
  <r>
    <d v="2020-07-10T00:00:00"/>
    <n v="7140"/>
    <n v="8385"/>
    <x v="2"/>
    <n v="1428"/>
    <n v="34945"/>
    <s v="V-clip adipose"/>
    <m/>
    <s v="F"/>
    <s v="F"/>
    <s v=""/>
    <s v=""/>
    <x v="26"/>
    <n v="18"/>
    <n v="6.3"/>
    <n v="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2.7"/>
    <s v="L"/>
    <n v="89"/>
    <s v="Yes"/>
    <s v=""/>
    <s v="Not Aged"/>
    <s v=""/>
    <s v="F"/>
    <n v="5.7259999999999964"/>
    <n v="0.99675050210680283"/>
    <s v=""/>
    <s v=""/>
    <s v="F"/>
    <s v=""/>
    <s v=""/>
    <s v=""/>
    <s v=""/>
    <m/>
    <m/>
    <m/>
    <m/>
    <m/>
    <m/>
    <m/>
    <m/>
  </r>
  <r>
    <d v="2020-07-10T00:00:00"/>
    <n v="7140"/>
    <n v="8385"/>
    <x v="2"/>
    <n v="1429"/>
    <n v="34946"/>
    <s v="V-clip adipose"/>
    <m/>
    <s v="F"/>
    <s v="F"/>
    <s v=""/>
    <s v=""/>
    <x v="12"/>
    <n v="17.3"/>
    <n v="6"/>
    <n v="4.7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5"/>
    <s v="L"/>
    <n v="79.5"/>
    <s v="Yes"/>
    <s v=""/>
    <s v="Not Aged"/>
    <s v=""/>
    <s v="F"/>
    <n v="2.057000000000003"/>
    <n v="0.88665302115033084"/>
    <s v=""/>
    <s v=""/>
    <s v="F"/>
    <s v=""/>
    <s v=""/>
    <s v=""/>
    <s v=""/>
    <m/>
    <m/>
    <m/>
    <m/>
    <m/>
    <m/>
    <m/>
    <m/>
  </r>
  <r>
    <d v="2020-07-10T00:00:00"/>
    <n v="7140"/>
    <n v="8385"/>
    <x v="2"/>
    <n v="1430"/>
    <n v="34947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5"/>
    <x v="2"/>
    <n v="1430"/>
    <n v="34948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5"/>
    <x v="2"/>
    <n v="1431"/>
    <n v="34949"/>
    <s v="V-clip adipose"/>
    <m/>
    <s v="F"/>
    <s v="F"/>
    <s v=""/>
    <s v=""/>
    <x v="26"/>
    <n v="18.8"/>
    <n v="6"/>
    <n v="6.4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3"/>
    <s v="L"/>
    <n v="89"/>
    <s v="Yes"/>
    <s v=""/>
    <s v="Not Aged"/>
    <s v=""/>
    <s v="F"/>
    <n v="4.2979999999999965"/>
    <n v="0.98658664103142135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32"/>
    <n v="34950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33"/>
    <n v="34951"/>
    <s v="V-clip adipose"/>
    <m/>
    <s v="F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35"/>
    <n v="34952"/>
    <s v="no mark applied"/>
    <m/>
    <s v="F"/>
    <s v="F"/>
    <s v=""/>
    <s v=""/>
    <x v="25"/>
    <m/>
    <n v="5.9"/>
    <m/>
    <m/>
    <x v="2"/>
    <m/>
    <m/>
    <s v=""/>
    <m/>
    <m/>
    <m/>
    <m/>
    <m/>
    <m/>
    <m/>
    <m/>
    <s v="ESCAPED"/>
    <s v="Release code was not recorded by data person (NM). -NP"/>
    <x v="1"/>
    <s v=""/>
    <x v="4"/>
    <s v="no age"/>
    <n v="0"/>
    <s v=""/>
    <n v="28"/>
    <s v="GH"/>
    <n v="76.099999999999994"/>
    <s v="L"/>
    <n v="82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36"/>
    <n v="34953"/>
    <s v="V-clip adipose"/>
    <m/>
    <s v="F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36"/>
    <n v="34954"/>
    <s v="V-clip adipose"/>
    <m/>
    <s v="F"/>
    <s v="F"/>
    <s v=""/>
    <s v=""/>
    <x v="11"/>
    <n v="18"/>
    <n v="6.5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2.5"/>
    <s v="L"/>
    <n v="79"/>
    <s v="Yes"/>
    <s v=""/>
    <s v="Not Aged"/>
    <s v=""/>
    <s v="F"/>
    <n v="0.65799999999999925"/>
    <n v="0.65881097319575332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37"/>
    <n v="34955"/>
    <s v="V-clip adipose"/>
    <m/>
    <s v="F"/>
    <s v="F"/>
    <s v=""/>
    <s v=""/>
    <x v="54"/>
    <n v="20.6"/>
    <n v="7.9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9.099999999999994"/>
    <s v="L"/>
    <n v="87"/>
    <s v="Yes"/>
    <s v=""/>
    <s v="Not Aged"/>
    <s v=""/>
    <s v="F"/>
    <n v="2.0159999999999973"/>
    <n v="0.88246676672293967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39"/>
    <n v="34956"/>
    <s v="V-clip adipose"/>
    <m/>
    <s v="F"/>
    <s v="F"/>
    <s v=""/>
    <s v=""/>
    <x v="5"/>
    <n v="18.2"/>
    <n v="6.4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99999999999994"/>
    <s v="L"/>
    <n v="84"/>
    <s v="Yes"/>
    <s v=""/>
    <s v="Not Aged"/>
    <s v=""/>
    <s v="F"/>
    <n v="2.6459999999999981"/>
    <n v="0.93376402425332239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39"/>
    <n v="34957"/>
    <s v="V-clip adipose"/>
    <m/>
    <s v="F"/>
    <s v="F"/>
    <s v=""/>
    <s v=""/>
    <x v="26"/>
    <n v="19.7"/>
    <n v="7.7"/>
    <n v="6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3"/>
    <s v="L"/>
    <n v="89"/>
    <s v="Yes"/>
    <s v=""/>
    <s v="Not Aged"/>
    <s v=""/>
    <s v="F"/>
    <n v="2.4519999999999964"/>
    <n v="0.92070758398353159"/>
    <s v=""/>
    <s v=""/>
    <s v="F"/>
    <s v="Kwinageese"/>
    <s v=""/>
    <s v=""/>
    <s v=""/>
    <m/>
    <m/>
    <m/>
    <m/>
    <m/>
    <m/>
    <m/>
    <m/>
  </r>
  <r>
    <d v="2020-07-10T00:00:00"/>
    <n v="7140"/>
    <n v="8386"/>
    <x v="2"/>
    <n v="1441"/>
    <n v="34958"/>
    <s v="V-clip adipose"/>
    <m/>
    <s v="F"/>
    <s v="F"/>
    <s v=""/>
    <s v=""/>
    <x v="36"/>
    <n v="17"/>
    <n v="5.7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3"/>
    <s v="L"/>
    <n v="81"/>
    <s v="Yes"/>
    <s v=""/>
    <s v="Not Aged"/>
    <s v=""/>
    <s v="F"/>
    <n v="2.0799999999999992"/>
    <n v="0.88894403328859239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42"/>
    <n v="34959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43"/>
    <n v="34960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44"/>
    <n v="34961"/>
    <s v="V-clip adipose"/>
    <m/>
    <s v="F"/>
    <s v="M"/>
    <s v=""/>
    <s v=""/>
    <x v="1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45"/>
    <n v="34962"/>
    <s v="V-clip adipose"/>
    <m/>
    <s v="F"/>
    <s v="F"/>
    <s v=""/>
    <s v=""/>
    <x v="5"/>
    <n v="17.600000000000001"/>
    <n v="6.6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400000000000006"/>
    <s v="L"/>
    <n v="84"/>
    <s v="Yes"/>
    <s v=""/>
    <s v="Not Aged"/>
    <s v=""/>
    <s v="F"/>
    <n v="2.0819999999999981"/>
    <n v="0.88914132483003117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46"/>
    <n v="34963"/>
    <s v="V-clip adipose"/>
    <m/>
    <s v="M"/>
    <s v="M"/>
    <s v=""/>
    <s v=""/>
    <x v="25"/>
    <n v="19.7"/>
    <n v="7.5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4.5"/>
    <s v="L"/>
    <n v="82"/>
    <s v="Yes"/>
    <s v=""/>
    <s v="Not Aged"/>
    <s v=""/>
    <s v="F"/>
    <n v="0.20599999999999929"/>
    <n v="0.55131864837821498"/>
    <s v=""/>
    <s v=""/>
    <s v="F"/>
    <s v=""/>
    <s v=""/>
    <s v=""/>
    <s v=""/>
    <m/>
    <m/>
    <m/>
    <m/>
    <m/>
    <m/>
    <m/>
    <m/>
  </r>
  <r>
    <d v="2020-07-10T00:00:00"/>
    <n v="7140"/>
    <n v="8386"/>
    <x v="2"/>
    <n v="1447"/>
    <n v="34964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47"/>
    <n v="34965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0"/>
    <n v="8386"/>
    <x v="2"/>
    <n v="1449"/>
    <n v="34966"/>
    <s v="V-clip adipose"/>
    <m/>
    <s v="F"/>
    <s v="F"/>
    <s v=""/>
    <s v=""/>
    <x v="34"/>
    <n v="18.8"/>
    <n v="6.4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599999999999994"/>
    <s v="L"/>
    <n v="85"/>
    <s v="Yes"/>
    <s v=""/>
    <s v="Not Aged"/>
    <s v=""/>
    <s v="F"/>
    <n v="2.9039999999999981"/>
    <n v="0.94804381734966925"/>
    <s v=""/>
    <s v=""/>
    <s v="F"/>
    <s v=""/>
    <s v=""/>
    <s v=""/>
    <s v=""/>
    <m/>
    <m/>
    <m/>
    <m/>
    <m/>
    <m/>
    <m/>
    <m/>
  </r>
  <r>
    <d v="2020-07-10T00:00:00"/>
    <n v="7141"/>
    <n v="8386"/>
    <x v="4"/>
    <n v="1501"/>
    <n v="34967"/>
    <s v="V-clip adipose"/>
    <m/>
    <s v="M"/>
    <s v="M"/>
    <s v=""/>
    <s v=""/>
    <x v="3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215449999999997"/>
    <s v="M"/>
    <n v="69.5"/>
    <s v="Large Only"/>
    <s v=""/>
    <s v="Not Aged"/>
    <s v=""/>
    <s v=""/>
    <s v=""/>
    <s v=""/>
    <s v=""/>
    <s v=""/>
    <s v="M"/>
    <s v="Damdochax-tag alone"/>
    <s v=""/>
    <s v=""/>
    <s v=""/>
    <m/>
    <m/>
    <m/>
    <m/>
    <m/>
    <m/>
    <m/>
    <m/>
  </r>
  <r>
    <d v="2020-07-10T00:00:00"/>
    <n v="7141"/>
    <n v="8386"/>
    <x v="4"/>
    <n v="1502"/>
    <n v="34968"/>
    <s v="V-clip adipose"/>
    <m/>
    <s v="M"/>
    <s v="M"/>
    <s v=""/>
    <s v=""/>
    <x v="4"/>
    <n v="18.2"/>
    <n v="7.7"/>
    <n v="6.2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3"/>
    <s v="L"/>
    <n v="83"/>
    <s v="Yes"/>
    <s v=""/>
    <s v="Not Aged"/>
    <s v=""/>
    <s v="F"/>
    <n v="0.19399999999999862"/>
    <n v="0.54834845815069355"/>
    <s v=""/>
    <s v=""/>
    <s v="F"/>
    <s v=""/>
    <s v=""/>
    <s v=""/>
    <s v=""/>
    <m/>
    <m/>
    <m/>
    <m/>
    <m/>
    <m/>
    <m/>
    <m/>
  </r>
  <r>
    <d v="2020-07-10T00:00:00"/>
    <n v="7141"/>
    <n v="8386"/>
    <x v="4"/>
    <n v="1503"/>
    <n v="34969"/>
    <s v="V-clip adipose"/>
    <m/>
    <s v="M"/>
    <s v="M"/>
    <s v=""/>
    <s v=""/>
    <x v="144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6.556449999999998"/>
    <s v="M"/>
    <n v="5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6"/>
    <x v="4"/>
    <n v="1504"/>
    <n v="34970"/>
    <s v="V-clip adipose"/>
    <m/>
    <s v="M"/>
    <s v="M"/>
    <s v=""/>
    <s v=""/>
    <x v="12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6"/>
    <x v="4"/>
    <n v="1505"/>
    <n v="34971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6"/>
    <x v="4"/>
    <n v="1505"/>
    <n v="34972"/>
    <s v="V-clip adipose"/>
    <m/>
    <s v="F"/>
    <s v="M"/>
    <s v=""/>
    <s v=""/>
    <x v="7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6"/>
    <x v="4"/>
    <n v="1506"/>
    <n v="34973"/>
    <s v="V-clip adipose"/>
    <m/>
    <s v="F"/>
    <s v="F"/>
    <s v=""/>
    <s v=""/>
    <x v="15"/>
    <n v="19.8"/>
    <n v="7.2"/>
    <n v="6.1"/>
    <n v="2"/>
    <x v="2"/>
    <m/>
    <m/>
    <s v=""/>
    <m/>
    <m/>
    <s v="GN"/>
    <m/>
    <s v="12"/>
    <m/>
    <m/>
    <m/>
    <m/>
    <s v="Release code was not recorded by data person (NM). -NP"/>
    <x v="1"/>
    <s v=""/>
    <x v="4"/>
    <s v="no age"/>
    <n v="0"/>
    <s v=""/>
    <n v="28"/>
    <s v="GH"/>
    <n v="82.8"/>
    <s v="L"/>
    <n v="90"/>
    <s v="Yes"/>
    <s v=""/>
    <s v="Not Aged"/>
    <s v=""/>
    <s v="F"/>
    <n v="3.8260000000000032"/>
    <n v="0.97866833046441548"/>
    <s v=""/>
    <s v=""/>
    <s v="F"/>
    <s v=""/>
    <s v=""/>
    <s v=""/>
    <s v=""/>
    <m/>
    <m/>
    <m/>
    <m/>
    <m/>
    <m/>
    <m/>
    <m/>
  </r>
  <r>
    <d v="2020-07-10T00:00:00"/>
    <n v="7141"/>
    <n v="8386"/>
    <x v="4"/>
    <n v="1506"/>
    <n v="34974"/>
    <s v="V-clip adipose"/>
    <m/>
    <s v="F"/>
    <s v="M"/>
    <s v=""/>
    <s v=""/>
    <x v="3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07"/>
    <n v="34975"/>
    <s v="V-clip adipose"/>
    <m/>
    <s v="M"/>
    <s v="M"/>
    <s v=""/>
    <s v=""/>
    <x v="25"/>
    <n v="18.2"/>
    <n v="6.2"/>
    <n v="5.8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8"/>
    <s v="L"/>
    <n v="82"/>
    <s v="Yes"/>
    <s v=""/>
    <s v="Not Aged"/>
    <s v=""/>
    <s v="F"/>
    <n v="2.041999999999998"/>
    <n v="0.88513676398028129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08"/>
    <n v="34976"/>
    <s v="V-clip adipose"/>
    <m/>
    <s v="M"/>
    <s v="M"/>
    <s v=""/>
    <s v=""/>
    <x v="3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09"/>
    <n v="34977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10"/>
    <n v="34978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11"/>
    <n v="34979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13"/>
    <n v="34980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13"/>
    <n v="34981"/>
    <s v="V-clip adipose"/>
    <m/>
    <s v="M"/>
    <s v="M"/>
    <s v=""/>
    <s v=""/>
    <x v="2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14"/>
    <n v="34982"/>
    <s v="V-clip adipose"/>
    <m/>
    <s v="F"/>
    <s v="F"/>
    <s v=""/>
    <s v=""/>
    <x v="25"/>
    <n v="16"/>
    <n v="5.4"/>
    <n v="5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599999999999994"/>
    <s v="L"/>
    <n v="82"/>
    <s v="Yes"/>
    <s v=""/>
    <s v="Not Aged"/>
    <s v=""/>
    <s v="F"/>
    <n v="3.7819999999999974"/>
    <n v="0.97773015074056369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15"/>
    <n v="34983"/>
    <s v="V-clip adipose"/>
    <m/>
    <s v="F"/>
    <s v="F"/>
    <s v=""/>
    <s v=""/>
    <x v="69"/>
    <n v="19.399999999999999"/>
    <n v="7"/>
    <n v="6.9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"/>
    <s v="L"/>
    <n v="84.5"/>
    <s v="Yes"/>
    <s v=""/>
    <s v="Not Aged"/>
    <s v=""/>
    <s v="F"/>
    <n v="1.0870000000000006"/>
    <n v="0.74781638120929117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16"/>
    <n v="34984"/>
    <s v="V-clip adipose"/>
    <m/>
    <s v="F"/>
    <s v="F"/>
    <s v=""/>
    <s v=""/>
    <x v="145"/>
    <n v="23"/>
    <n v="8.5"/>
    <n v="7.2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93"/>
    <s v="L"/>
    <n v="101.5"/>
    <s v="Yes"/>
    <s v=""/>
    <s v="Not Aged"/>
    <s v=""/>
    <s v="F"/>
    <n v="5.9289999999999949"/>
    <n v="0.99734592107990649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17"/>
    <n v="34985"/>
    <s v="V-clip adipose"/>
    <m/>
    <s v="M"/>
    <s v="M"/>
    <s v=""/>
    <s v=""/>
    <x v="1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18"/>
    <n v="34986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19"/>
    <n v="34987"/>
    <s v="V-clip adipose"/>
    <m/>
    <s v="M"/>
    <s v="M"/>
    <s v=""/>
    <s v=""/>
    <x v="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034950000000002"/>
    <s v="M"/>
    <n v="5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20"/>
    <n v="34988"/>
    <s v="V-clip adipose"/>
    <m/>
    <s v="M"/>
    <s v="M"/>
    <s v=""/>
    <s v=""/>
    <x v="146"/>
    <n v="25.1"/>
    <n v="10.5"/>
    <n v="8.5"/>
    <n v="3.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90.5"/>
    <s v="L"/>
    <n v="101"/>
    <s v="Yes"/>
    <s v=""/>
    <s v="Not Aged"/>
    <s v=""/>
    <s v="F"/>
    <n v="1.6680000000000006"/>
    <n v="0.8413089870390198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22"/>
    <n v="34989"/>
    <s v="V-clip adipose"/>
    <m/>
    <s v="F"/>
    <s v="F"/>
    <s v=""/>
    <s v=""/>
    <x v="74"/>
    <n v="20.100000000000001"/>
    <n v="7.9"/>
    <n v="5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99999999999994"/>
    <s v="L"/>
    <n v="85.5"/>
    <s v="Yes"/>
    <s v=""/>
    <s v="Not Aged"/>
    <s v=""/>
    <s v="F"/>
    <n v="1.4890000000000012"/>
    <n v="0.81592813061079084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23"/>
    <n v="34990"/>
    <s v="V-clip adipose"/>
    <m/>
    <s v="M"/>
    <s v="M"/>
    <s v=""/>
    <s v=""/>
    <x v="2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24"/>
    <n v="34991"/>
    <s v="V-clip adipose"/>
    <m/>
    <s v="M"/>
    <s v="M"/>
    <s v=""/>
    <s v=""/>
    <x v="21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24"/>
    <n v="34992"/>
    <s v="V-clip adipose"/>
    <m/>
    <s v="F"/>
    <s v="F"/>
    <s v=""/>
    <s v=""/>
    <x v="25"/>
    <n v="17.399999999999999"/>
    <n v="6.5"/>
    <n v="5.0999999999999996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"/>
    <s v="L"/>
    <n v="82"/>
    <s v="Yes"/>
    <s v=""/>
    <s v="Not Aged"/>
    <s v=""/>
    <s v="F"/>
    <n v="2.1339999999999986"/>
    <n v="0.89416414409625289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25"/>
    <n v="34993"/>
    <s v="V-clip adipose"/>
    <m/>
    <s v="M"/>
    <s v="M"/>
    <s v=""/>
    <s v=""/>
    <x v="3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26"/>
    <n v="34994"/>
    <s v="V-clip adipose"/>
    <m/>
    <s v="M"/>
    <s v="M"/>
    <s v=""/>
    <s v=""/>
    <x v="105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960450000000002"/>
    <s v="M"/>
    <n v="5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26"/>
    <n v="34995"/>
    <s v="V-clip adipose"/>
    <m/>
    <s v="F"/>
    <s v="F"/>
    <s v=""/>
    <s v=""/>
    <x v="136"/>
    <n v="15.5"/>
    <n v="4.9000000000000004"/>
    <n v="5.9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599999999999994"/>
    <s v="L"/>
    <n v="76.5"/>
    <s v="Yes"/>
    <s v=""/>
    <s v="Not Aged"/>
    <s v=""/>
    <s v="F"/>
    <n v="1.2729999999999961"/>
    <n v="0.7812558658933173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28"/>
    <n v="34996"/>
    <s v="V-clip adipose"/>
    <m/>
    <s v="F"/>
    <s v="F"/>
    <s v=""/>
    <s v=""/>
    <x v="12"/>
    <n v="16.600000000000001"/>
    <n v="6"/>
    <n v="4.9000000000000004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5"/>
    <s v="L"/>
    <n v="79.5"/>
    <s v="Yes"/>
    <s v=""/>
    <s v="Not Aged"/>
    <s v=""/>
    <s v="F"/>
    <n v="1.8350000000000031"/>
    <n v="0.86235629239850409"/>
    <s v=""/>
    <s v=""/>
    <s v="F"/>
    <s v=""/>
    <s v=""/>
    <s v=""/>
    <s v=""/>
    <m/>
    <m/>
    <m/>
    <m/>
    <m/>
    <m/>
    <m/>
    <m/>
  </r>
  <r>
    <d v="2020-07-10T00:00:00"/>
    <n v="7141"/>
    <n v="8387"/>
    <x v="4"/>
    <n v="1529"/>
    <n v="34997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30"/>
    <n v="34998"/>
    <s v="V-clip adipose"/>
    <m/>
    <s v="M"/>
    <s v="M"/>
    <s v=""/>
    <s v=""/>
    <x v="1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7"/>
    <x v="4"/>
    <n v="1530"/>
    <n v="34999"/>
    <s v="V-clip adipose"/>
    <m/>
    <s v="M"/>
    <s v="M"/>
    <s v=""/>
    <s v=""/>
    <x v="1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8"/>
    <x v="4"/>
    <n v="1531"/>
    <n v="35000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8"/>
    <x v="4"/>
    <n v="1533"/>
    <n v="59301"/>
    <s v="V-clip adipose"/>
    <m/>
    <s v="F"/>
    <s v="F"/>
    <s v=""/>
    <s v=""/>
    <x v="129"/>
    <n v="16.5"/>
    <n v="5.3"/>
    <n v="4.8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2"/>
    <s v="L"/>
    <n v="81.5"/>
    <s v="Yes"/>
    <s v=""/>
    <s v="Not Aged"/>
    <s v=""/>
    <s v="F"/>
    <n v="3.7450000000000037"/>
    <n v="0.97691011491103774"/>
    <s v=""/>
    <s v=""/>
    <s v="F"/>
    <s v=""/>
    <s v=""/>
    <s v=""/>
    <s v=""/>
    <m/>
    <m/>
    <m/>
    <m/>
    <m/>
    <m/>
    <m/>
    <m/>
  </r>
  <r>
    <d v="2020-07-10T00:00:00"/>
    <n v="7141"/>
    <n v="8388"/>
    <x v="4"/>
    <n v="1534"/>
    <n v="59302"/>
    <s v="V-clip adipose"/>
    <m/>
    <s v="F"/>
    <s v="F"/>
    <s v=""/>
    <s v=""/>
    <x v="4"/>
    <n v="16.600000000000001"/>
    <n v="5.3"/>
    <n v="4.9000000000000004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7"/>
    <s v="L"/>
    <n v="83"/>
    <s v="Yes"/>
    <s v=""/>
    <s v="Not Aged"/>
    <s v=""/>
    <s v="F"/>
    <n v="4.4079999999999986"/>
    <n v="0.98796704254871814"/>
    <s v=""/>
    <s v=""/>
    <s v="F"/>
    <s v=""/>
    <s v=""/>
    <s v=""/>
    <s v=""/>
    <m/>
    <m/>
    <m/>
    <m/>
    <m/>
    <m/>
    <m/>
    <m/>
  </r>
  <r>
    <d v="2020-07-10T00:00:00"/>
    <n v="7141"/>
    <n v="8388"/>
    <x v="4"/>
    <n v="1534"/>
    <n v="59303"/>
    <s v="V-clip adipose"/>
    <m/>
    <s v="F"/>
    <s v="F"/>
    <s v=""/>
    <s v=""/>
    <x v="38"/>
    <n v="16.100000000000001"/>
    <n v="5.5"/>
    <n v="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.5"/>
    <s v="L"/>
    <n v="76"/>
    <s v="Yes"/>
    <s v=""/>
    <s v="Not Aged"/>
    <s v=""/>
    <s v="F"/>
    <n v="0.81600000000000028"/>
    <n v="0.69338659205649578"/>
    <s v=""/>
    <s v=""/>
    <s v="F"/>
    <s v=""/>
    <s v=""/>
    <s v=""/>
    <s v=""/>
    <m/>
    <m/>
    <m/>
    <m/>
    <m/>
    <m/>
    <m/>
    <m/>
  </r>
  <r>
    <d v="2020-07-10T00:00:00"/>
    <n v="7141"/>
    <n v="8388"/>
    <x v="4"/>
    <n v="1536"/>
    <n v="59304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8"/>
    <x v="4"/>
    <n v="1536"/>
    <n v="59305"/>
    <s v="V-clip adipose"/>
    <m/>
    <s v="F"/>
    <s v="F"/>
    <s v=""/>
    <s v=""/>
    <x v="24"/>
    <n v="19.5"/>
    <n v="6.9"/>
    <n v="6.2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1.099999999999994"/>
    <s v="L"/>
    <n v="88"/>
    <s v="Yes"/>
    <s v=""/>
    <s v="Not Aged"/>
    <s v=""/>
    <s v="F"/>
    <n v="3.2819999999999965"/>
    <n v="0.9638061161528193"/>
    <s v=""/>
    <s v=""/>
    <s v="F"/>
    <s v=""/>
    <s v=""/>
    <s v=""/>
    <s v=""/>
    <m/>
    <m/>
    <m/>
    <m/>
    <m/>
    <m/>
    <m/>
    <m/>
  </r>
  <r>
    <d v="2020-07-10T00:00:00"/>
    <n v="7141"/>
    <n v="8388"/>
    <x v="4"/>
    <n v="1537"/>
    <n v="59306"/>
    <s v="V-clip adipose"/>
    <m/>
    <s v="F"/>
    <s v="F"/>
    <s v=""/>
    <s v=""/>
    <x v="11"/>
    <n v="16.5"/>
    <n v="5.9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099999999999994"/>
    <s v="L"/>
    <n v="79"/>
    <s v="Yes"/>
    <s v=""/>
    <s v="Not Aged"/>
    <s v=""/>
    <s v="F"/>
    <n v="1.339999999999999"/>
    <n v="0.79248994144036422"/>
    <s v=""/>
    <s v=""/>
    <s v="F"/>
    <s v=""/>
    <s v=""/>
    <s v=""/>
    <s v=""/>
    <m/>
    <m/>
    <m/>
    <m/>
    <m/>
    <m/>
    <m/>
    <m/>
  </r>
  <r>
    <d v="2020-07-10T00:00:00"/>
    <n v="7141"/>
    <n v="8388"/>
    <x v="4"/>
    <n v="1539"/>
    <n v="59307"/>
    <s v="V-clip adipose"/>
    <m/>
    <s v="F"/>
    <s v="M"/>
    <s v=""/>
    <s v=""/>
    <x v="18"/>
    <m/>
    <m/>
    <m/>
    <m/>
    <x v="1"/>
    <m/>
    <m/>
    <s v=""/>
    <m/>
    <m/>
    <m/>
    <m/>
    <m/>
    <m/>
    <m/>
    <m/>
    <s v="Bad tag #59308"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8"/>
    <x v="4"/>
    <n v="1539"/>
    <n v="59309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1"/>
    <n v="8388"/>
    <x v="4"/>
    <n v="1540"/>
    <n v="59310"/>
    <s v="V-clip adipose"/>
    <m/>
    <s v="F"/>
    <s v="F"/>
    <s v=""/>
    <s v=""/>
    <x v="147"/>
    <n v="17.100000000000001"/>
    <n v="5.7"/>
    <n v="4.8"/>
    <n v="1.6"/>
    <x v="2"/>
    <m/>
    <m/>
    <s v=""/>
    <m/>
    <m/>
    <s v="GN"/>
    <m/>
    <s v="12"/>
    <m/>
    <m/>
    <m/>
    <m/>
    <s v="Release code was not recorded by data person (NM). -NP"/>
    <x v="1"/>
    <s v=""/>
    <x v="4"/>
    <s v="no age"/>
    <n v="0"/>
    <s v=""/>
    <n v="28"/>
    <s v="GH"/>
    <n v="70.2"/>
    <s v="L"/>
    <n v="75.900000000000006"/>
    <s v="Yes"/>
    <s v=""/>
    <s v="Not Aged"/>
    <s v=""/>
    <s v="F"/>
    <n v="0.9110000000000007"/>
    <n v="0.71320475008876438"/>
    <s v=""/>
    <s v=""/>
    <s v="F"/>
    <s v=""/>
    <s v=""/>
    <s v=""/>
    <s v=""/>
    <m/>
    <m/>
    <m/>
    <m/>
    <m/>
    <m/>
    <m/>
    <m/>
  </r>
  <r>
    <d v="2020-07-10T00:00:00"/>
    <n v="7141"/>
    <n v="8388"/>
    <x v="4"/>
    <n v="1543"/>
    <n v="59311"/>
    <s v="V-clip adipose"/>
    <m/>
    <s v="F"/>
    <s v="F"/>
    <s v=""/>
    <s v=""/>
    <x v="59"/>
    <n v="17.5"/>
    <n v="6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"/>
    <s v="L"/>
    <n v="86"/>
    <s v="Yes"/>
    <s v=""/>
    <s v="Not Aged"/>
    <s v=""/>
    <s v="F"/>
    <n v="4.2219999999999978"/>
    <n v="0.98554280007093575"/>
    <s v=""/>
    <s v=""/>
    <s v="F"/>
    <s v=""/>
    <s v=""/>
    <s v=""/>
    <s v=""/>
    <m/>
    <m/>
    <m/>
    <m/>
    <m/>
    <m/>
    <m/>
    <m/>
  </r>
  <r>
    <d v="2020-07-10T00:00:00"/>
    <n v="7142"/>
    <n v="8388"/>
    <x v="5"/>
    <n v="1555"/>
    <n v="59312"/>
    <s v="V-clip adipose"/>
    <m/>
    <s v="F"/>
    <s v="M"/>
    <s v=""/>
    <s v=""/>
    <x v="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556"/>
    <n v="59313"/>
    <s v="V-clip adipose"/>
    <m/>
    <s v="F"/>
    <s v="M"/>
    <s v=""/>
    <s v=""/>
    <x v="23"/>
    <m/>
    <m/>
    <m/>
    <m/>
    <x v="1"/>
    <m/>
    <m/>
    <s v=""/>
    <m/>
    <m/>
    <m/>
    <m/>
    <m/>
    <m/>
    <m/>
    <m/>
    <s v="Bad tag #59314"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557"/>
    <n v="59315"/>
    <s v="V-clip adipose"/>
    <m/>
    <s v="F"/>
    <s v="F"/>
    <s v=""/>
    <s v=""/>
    <x v="34"/>
    <n v="18.100000000000001"/>
    <n v="6.8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2"/>
    <s v="L"/>
    <n v="85"/>
    <s v="Yes"/>
    <s v=""/>
    <s v="Not Aged"/>
    <s v=""/>
    <s v="F"/>
    <n v="2.8539999999999974"/>
    <n v="0.94552507994187496"/>
    <s v=""/>
    <s v=""/>
    <s v="F"/>
    <s v=""/>
    <s v=""/>
    <s v=""/>
    <s v=""/>
    <m/>
    <m/>
    <m/>
    <m/>
    <m/>
    <m/>
    <m/>
    <m/>
  </r>
  <r>
    <d v="2020-07-10T00:00:00"/>
    <n v="7142"/>
    <n v="8388"/>
    <x v="5"/>
    <n v="1559"/>
    <n v="59316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559"/>
    <n v="59317"/>
    <s v="V-clip adipose"/>
    <m/>
    <s v="F"/>
    <s v="F"/>
    <s v=""/>
    <s v=""/>
    <x v="54"/>
    <n v="18.8"/>
    <n v="6.4"/>
    <n v="5.8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599999999999994"/>
    <s v="L"/>
    <n v="87"/>
    <s v="Yes"/>
    <s v=""/>
    <s v="Not Aged"/>
    <s v=""/>
    <s v="F"/>
    <n v="3.7639999999999976"/>
    <n v="0.97733483175441849"/>
    <s v=""/>
    <s v=""/>
    <s v="F"/>
    <s v=""/>
    <s v=""/>
    <s v=""/>
    <s v=""/>
    <m/>
    <m/>
    <m/>
    <m/>
    <m/>
    <m/>
    <m/>
    <m/>
  </r>
  <r>
    <d v="2020-07-10T00:00:00"/>
    <n v="7142"/>
    <n v="8388"/>
    <x v="5"/>
    <n v="1601"/>
    <n v="59318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602"/>
    <n v="59319"/>
    <s v="V-clip adipose"/>
    <m/>
    <s v="M"/>
    <s v="M"/>
    <s v=""/>
    <s v=""/>
    <x v="7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8.305699999999987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602"/>
    <n v="59320"/>
    <s v="V-clip adipose"/>
    <m/>
    <s v="F"/>
    <s v="F"/>
    <s v=""/>
    <s v=""/>
    <x v="67"/>
    <n v="19.600000000000001"/>
    <n v="6.5"/>
    <n v="5.5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5.5"/>
    <s v="L"/>
    <n v="92"/>
    <s v="Yes"/>
    <s v=""/>
    <s v="Not Aged"/>
    <s v=""/>
    <s v="F"/>
    <n v="5.9040000000000026"/>
    <n v="0.99727891557727522"/>
    <s v=""/>
    <s v=""/>
    <s v="F"/>
    <s v=""/>
    <s v=""/>
    <s v=""/>
    <s v=""/>
    <m/>
    <m/>
    <m/>
    <m/>
    <m/>
    <m/>
    <m/>
    <m/>
  </r>
  <r>
    <d v="2020-07-10T00:00:00"/>
    <n v="7142"/>
    <n v="8388"/>
    <x v="5"/>
    <n v="1602"/>
    <n v="59321"/>
    <s v="V-clip adipose"/>
    <m/>
    <s v="F"/>
    <s v="M"/>
    <s v=""/>
    <s v=""/>
    <x v="10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603"/>
    <n v="59322"/>
    <s v="V-clip adipose"/>
    <m/>
    <s v="F"/>
    <s v="M"/>
    <s v=""/>
    <s v=""/>
    <x v="23"/>
    <m/>
    <m/>
    <m/>
    <m/>
    <x v="1"/>
    <m/>
    <m/>
    <s v=""/>
    <m/>
    <m/>
    <m/>
    <m/>
    <m/>
    <m/>
    <m/>
    <m/>
    <s v="Bad tag #59323"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604"/>
    <n v="59324"/>
    <s v="V-clip adipose"/>
    <m/>
    <s v="F"/>
    <s v="F"/>
    <s v=""/>
    <s v=""/>
    <x v="25"/>
    <n v="15.6"/>
    <n v="5.6"/>
    <n v="4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400000000000006"/>
    <s v="L"/>
    <n v="82"/>
    <s v="Yes"/>
    <s v=""/>
    <s v="Not Aged"/>
    <s v=""/>
    <s v="F"/>
    <n v="3.9519999999999991"/>
    <n v="0.98114607060422432"/>
    <s v=""/>
    <s v=""/>
    <s v="F"/>
    <s v=""/>
    <s v=""/>
    <s v=""/>
    <s v=""/>
    <m/>
    <m/>
    <m/>
    <m/>
    <m/>
    <m/>
    <m/>
    <m/>
  </r>
  <r>
    <d v="2020-07-10T00:00:00"/>
    <n v="7142"/>
    <n v="8388"/>
    <x v="5"/>
    <n v="1607"/>
    <n v="59325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608"/>
    <n v="59326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8"/>
    <x v="5"/>
    <n v="1608"/>
    <n v="59328"/>
    <s v="V-clip adipose"/>
    <m/>
    <s v="M"/>
    <s v="M"/>
    <s v=""/>
    <s v=""/>
    <x v="2"/>
    <m/>
    <m/>
    <m/>
    <m/>
    <x v="1"/>
    <m/>
    <m/>
    <s v=""/>
    <m/>
    <m/>
    <m/>
    <m/>
    <m/>
    <m/>
    <m/>
    <m/>
    <s v="Bad tag #59327"/>
    <s v="GH Data person (NM) need to remember to please record total missing/bad tags onto correspoding CTS sheet. 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9"/>
    <x v="5"/>
    <n v="1610"/>
    <n v="59329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2"/>
    <n v="8389"/>
    <x v="5"/>
    <n v="1610"/>
    <n v="59330"/>
    <s v="V-clip adipose"/>
    <m/>
    <s v="F"/>
    <s v="F"/>
    <s v=""/>
    <s v=""/>
    <x v="50"/>
    <n v="16.8"/>
    <n v="5.4"/>
    <n v="5.4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1.599999999999994"/>
    <s v="L"/>
    <n v="77"/>
    <s v="Yes"/>
    <s v=""/>
    <s v="Not Aged"/>
    <s v=""/>
    <s v="F"/>
    <n v="1.4459999999999988"/>
    <n v="0.8093820666311442"/>
    <s v=""/>
    <s v=""/>
    <s v="F"/>
    <s v=""/>
    <s v=""/>
    <s v=""/>
    <s v=""/>
    <m/>
    <m/>
    <m/>
    <m/>
    <m/>
    <m/>
    <m/>
    <m/>
  </r>
  <r>
    <d v="2020-07-10T00:00:00"/>
    <n v="7142"/>
    <n v="8389"/>
    <x v="5"/>
    <n v="1612"/>
    <n v="59331"/>
    <s v="V-clip adipose"/>
    <m/>
    <s v="F"/>
    <s v="F"/>
    <s v=""/>
    <s v=""/>
    <x v="47"/>
    <n v="19.100000000000001"/>
    <n v="6.1"/>
    <n v="5.5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7.9"/>
    <s v="L"/>
    <n v="94"/>
    <s v="Yes"/>
    <s v=""/>
    <s v="Not Aged"/>
    <s v=""/>
    <s v="F"/>
    <n v="7.3620000000000028"/>
    <n v="0.99936547554275357"/>
    <s v=""/>
    <s v=""/>
    <s v="F"/>
    <s v=""/>
    <s v=""/>
    <s v=""/>
    <s v=""/>
    <m/>
    <m/>
    <m/>
    <m/>
    <m/>
    <m/>
    <m/>
    <m/>
  </r>
  <r>
    <d v="2020-07-10T00:00:00"/>
    <n v="7142"/>
    <n v="8389"/>
    <x v="5"/>
    <n v="1613"/>
    <n v="59332"/>
    <s v="V-clip adipose"/>
    <m/>
    <s v="F"/>
    <s v="F"/>
    <s v=""/>
    <s v=""/>
    <x v="4"/>
    <n v="16.8"/>
    <n v="6"/>
    <n v="5.5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"/>
    <s v="L"/>
    <n v="83"/>
    <s v="Yes"/>
    <s v=""/>
    <s v="Not Aged"/>
    <s v=""/>
    <s v="F"/>
    <n v="2.8459999999999988"/>
    <n v="0.9451115490150348"/>
    <s v=""/>
    <s v=""/>
    <s v="F"/>
    <s v=""/>
    <s v=""/>
    <s v=""/>
    <s v=""/>
    <m/>
    <m/>
    <m/>
    <m/>
    <m/>
    <m/>
    <m/>
    <m/>
  </r>
  <r>
    <d v="2020-07-10T00:00:00"/>
    <n v="7142"/>
    <n v="8389"/>
    <x v="5"/>
    <n v="1615"/>
    <n v="59333"/>
    <s v="V-clip adipose"/>
    <m/>
    <s v="M"/>
    <s v="M"/>
    <s v=""/>
    <s v=""/>
    <x v="34"/>
    <n v="19.100000000000001"/>
    <n v="6.8"/>
    <n v="6"/>
    <n v="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2"/>
    <s v="L"/>
    <n v="85"/>
    <s v="Yes"/>
    <s v=""/>
    <s v="Not Aged"/>
    <s v=""/>
    <s v="F"/>
    <n v="2.2559999999999976"/>
    <n v="0.90516682771018508"/>
    <s v=""/>
    <s v=""/>
    <s v="F"/>
    <s v=""/>
    <s v=""/>
    <s v=""/>
    <s v=""/>
    <m/>
    <m/>
    <m/>
    <m/>
    <m/>
    <m/>
    <m/>
    <m/>
  </r>
  <r>
    <d v="2020-07-10T00:00:00"/>
    <n v="7142"/>
    <n v="8389"/>
    <x v="5"/>
    <n v="1616"/>
    <n v="59334"/>
    <s v="V-clip adipose"/>
    <m/>
    <s v="F"/>
    <s v="F"/>
    <s v=""/>
    <s v=""/>
    <x v="4"/>
    <n v="17.7"/>
    <n v="6.6"/>
    <n v="5.5"/>
    <n v="1.7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6.400000000000006"/>
    <s v="L"/>
    <n v="83"/>
    <s v="Yes"/>
    <s v=""/>
    <s v="Not Aged"/>
    <s v=""/>
    <s v="F"/>
    <n v="2.2499999999999982"/>
    <n v="0.90465053510089044"/>
    <s v=""/>
    <s v=""/>
    <s v="F"/>
    <s v=""/>
    <s v=""/>
    <s v=""/>
    <s v=""/>
    <m/>
    <m/>
    <m/>
    <m/>
    <m/>
    <m/>
    <m/>
    <m/>
  </r>
  <r>
    <d v="2020-07-10T00:00:00"/>
    <n v="7142"/>
    <n v="8389"/>
    <x v="5"/>
    <n v="1618"/>
    <n v="59335"/>
    <s v="V-clip adipose"/>
    <m/>
    <s v="M"/>
    <s v="M"/>
    <s v=""/>
    <s v=""/>
    <x v="10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3"/>
    <n v="8389"/>
    <x v="2"/>
    <n v="1730"/>
    <n v="59336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3"/>
    <n v="8389"/>
    <x v="2"/>
    <n v="1731"/>
    <n v="59337"/>
    <s v="V-clip adipose"/>
    <m/>
    <s v="M"/>
    <s v="M"/>
    <s v=""/>
    <s v=""/>
    <x v="11"/>
    <n v="16.5"/>
    <n v="6"/>
    <n v="6.3"/>
    <n v="2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"/>
    <s v="L"/>
    <n v="79"/>
    <s v="Yes"/>
    <s v=""/>
    <s v="Not Aged"/>
    <s v=""/>
    <s v="F"/>
    <n v="6.6000000000000281E-2"/>
    <n v="0.51649401310787679"/>
    <s v=""/>
    <s v=""/>
    <s v="F"/>
    <s v=""/>
    <s v=""/>
    <s v=""/>
    <s v=""/>
    <m/>
    <m/>
    <m/>
    <m/>
    <m/>
    <m/>
    <m/>
    <m/>
  </r>
  <r>
    <d v="2020-07-10T00:00:00"/>
    <n v="7143"/>
    <n v="8389"/>
    <x v="2"/>
    <n v="1732"/>
    <n v="59338"/>
    <s v="V-clip adipose"/>
    <m/>
    <s v="M"/>
    <s v="M"/>
    <s v=""/>
    <s v=""/>
    <x v="130"/>
    <n v="22"/>
    <n v="8.5"/>
    <n v="8"/>
    <n v="3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91.5"/>
    <s v="L"/>
    <n v="100"/>
    <s v="Yes"/>
    <s v=""/>
    <s v="Not Aged"/>
    <s v=""/>
    <s v="F"/>
    <n v="3.88"/>
    <n v="0.97976700290421459"/>
    <s v=""/>
    <s v=""/>
    <s v="F"/>
    <s v=""/>
    <s v=""/>
    <s v=""/>
    <s v=""/>
    <m/>
    <m/>
    <m/>
    <m/>
    <m/>
    <m/>
    <m/>
    <m/>
  </r>
  <r>
    <d v="2020-07-10T00:00:00"/>
    <n v="7143"/>
    <n v="8389"/>
    <x v="2"/>
    <n v="1734"/>
    <n v="59339"/>
    <s v="V-clip adipose"/>
    <m/>
    <s v="M"/>
    <s v="M"/>
    <s v=""/>
    <s v=""/>
    <x v="10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3"/>
    <n v="8389"/>
    <x v="2"/>
    <n v="1735"/>
    <n v="59340"/>
    <s v="V-clip adipose"/>
    <m/>
    <s v="F"/>
    <s v="F"/>
    <s v=""/>
    <s v=""/>
    <x v="113"/>
    <n v="17.399999999999999"/>
    <n v="6.6"/>
    <n v="4.9000000000000004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400000000000006"/>
    <s v="L"/>
    <n v="80"/>
    <s v="Yes"/>
    <s v=""/>
    <s v="Not Aged"/>
    <s v=""/>
    <s v="F"/>
    <n v="1.5399999999999987"/>
    <n v="0.8234647252208831"/>
    <s v=""/>
    <s v=""/>
    <s v="F"/>
    <s v=""/>
    <s v=""/>
    <s v=""/>
    <s v=""/>
    <m/>
    <m/>
    <m/>
    <m/>
    <m/>
    <m/>
    <m/>
    <m/>
  </r>
  <r>
    <d v="2020-07-10T00:00:00"/>
    <n v="7143"/>
    <n v="8389"/>
    <x v="2"/>
    <n v="1737"/>
    <n v="59341"/>
    <s v="V-clip adipose"/>
    <m/>
    <s v="M"/>
    <s v="M"/>
    <s v=""/>
    <s v=""/>
    <x v="5"/>
    <n v="19.899999999999999"/>
    <n v="8.1999999999999993"/>
    <n v="6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8"/>
    <s v="L"/>
    <n v="84"/>
    <s v="Yes"/>
    <s v=""/>
    <s v="Not Aged"/>
    <s v=""/>
    <s v="F"/>
    <n v="0.12399999999999967"/>
    <n v="0.53096033964730882"/>
    <s v=""/>
    <s v=""/>
    <s v="F"/>
    <s v=""/>
    <s v=""/>
    <s v=""/>
    <s v=""/>
    <m/>
    <m/>
    <m/>
    <m/>
    <m/>
    <m/>
    <m/>
    <m/>
  </r>
  <r>
    <d v="2020-07-10T00:00:00"/>
    <n v="7143"/>
    <n v="8389"/>
    <x v="2"/>
    <m/>
    <m/>
    <s v="CWT"/>
    <m/>
    <s v="F"/>
    <s v="F"/>
    <s v=""/>
    <s v=""/>
    <x v="4"/>
    <m/>
    <m/>
    <m/>
    <m/>
    <x v="2"/>
    <m/>
    <m/>
    <s v=""/>
    <m/>
    <m/>
    <m/>
    <m/>
    <m/>
    <m/>
    <m/>
    <m/>
    <s v="CWT"/>
    <s v="Confirmed CWT with Niva (IB)"/>
    <x v="1"/>
    <s v=""/>
    <x v="4"/>
    <s v="no age"/>
    <n v="0"/>
    <s v=""/>
    <n v="28"/>
    <s v="GH"/>
    <n v="75.709699999999998"/>
    <s v="L"/>
    <n v="83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10T00:00:00"/>
    <n v="7139"/>
    <n v="8389"/>
    <x v="5"/>
    <m/>
    <m/>
    <s v="CWT"/>
    <m/>
    <s v="F"/>
    <s v="F"/>
    <s v=""/>
    <s v=""/>
    <x v="4"/>
    <m/>
    <m/>
    <m/>
    <m/>
    <x v="2"/>
    <m/>
    <m/>
    <s v=""/>
    <m/>
    <m/>
    <m/>
    <m/>
    <m/>
    <m/>
    <m/>
    <m/>
    <s v="CWT"/>
    <s v="Confirmed CWT with Niva (IB)"/>
    <x v="1"/>
    <s v=""/>
    <x v="4"/>
    <s v="no age"/>
    <n v="0"/>
    <s v=""/>
    <n v="28"/>
    <s v="GH"/>
    <n v="75.709699999999998"/>
    <s v="L"/>
    <n v="83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10T00:00:00"/>
    <n v="7144"/>
    <n v="8389"/>
    <x v="4"/>
    <n v="1758"/>
    <n v="59342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4"/>
    <n v="8389"/>
    <x v="4"/>
    <n v="1759"/>
    <n v="59343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4"/>
    <n v="8389"/>
    <x v="4"/>
    <n v="1801"/>
    <n v="59344"/>
    <s v="V-clip adipose"/>
    <m/>
    <s v="M"/>
    <s v="M"/>
    <s v=""/>
    <s v=""/>
    <x v="26"/>
    <n v="24.5"/>
    <n v="8.5"/>
    <n v="6.6"/>
    <n v="2.5"/>
    <x v="2"/>
    <m/>
    <m/>
    <s v=""/>
    <m/>
    <m/>
    <m/>
    <m/>
    <m/>
    <m/>
    <m/>
    <m/>
    <s v="Bad tag #59345"/>
    <s v="Release code was not recorded by data person (NM). -NP"/>
    <x v="1"/>
    <s v=""/>
    <x v="4"/>
    <s v="no age"/>
    <n v="0"/>
    <s v=""/>
    <n v="28"/>
    <s v="GH"/>
    <n v="80.5"/>
    <s v="L"/>
    <n v="89"/>
    <s v="Yes"/>
    <s v=""/>
    <s v="Not Aged"/>
    <s v=""/>
    <s v="F"/>
    <n v="0.96199999999999575"/>
    <n v="0.72352205970007999"/>
    <s v=""/>
    <s v=""/>
    <s v="F"/>
    <s v=""/>
    <s v=""/>
    <s v=""/>
    <s v=""/>
    <m/>
    <m/>
    <m/>
    <m/>
    <m/>
    <m/>
    <m/>
    <m/>
  </r>
  <r>
    <d v="2020-07-10T00:00:00"/>
    <n v="7144"/>
    <n v="8389"/>
    <x v="4"/>
    <n v="1802"/>
    <n v="59346"/>
    <s v="V-clip adipose"/>
    <m/>
    <s v="F"/>
    <s v="F"/>
    <s v=""/>
    <s v=""/>
    <x v="36"/>
    <n v="18.5"/>
    <n v="5.4"/>
    <n v="6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.599999999999994"/>
    <s v="L"/>
    <n v="81"/>
    <s v="Yes"/>
    <s v=""/>
    <s v="Not Aged"/>
    <s v=""/>
    <s v="F"/>
    <n v="2.4139999999999984"/>
    <n v="0.91788866250956902"/>
    <s v=""/>
    <s v=""/>
    <s v="F"/>
    <s v=""/>
    <s v=""/>
    <s v=""/>
    <s v=""/>
    <m/>
    <m/>
    <m/>
    <m/>
    <m/>
    <m/>
    <m/>
    <m/>
  </r>
  <r>
    <d v="2020-07-10T00:00:00"/>
    <n v="7144"/>
    <n v="8389"/>
    <x v="4"/>
    <n v="1804"/>
    <n v="59347"/>
    <s v="V-clip adipose"/>
    <m/>
    <s v="M"/>
    <s v="M"/>
    <s v=""/>
    <s v=""/>
    <x v="25"/>
    <n v="19.2"/>
    <n v="7"/>
    <n v="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5"/>
    <s v="L"/>
    <n v="82"/>
    <s v="Yes"/>
    <s v=""/>
    <s v="Not Aged"/>
    <s v=""/>
    <s v="F"/>
    <n v="1.5619999999999976"/>
    <n v="0.82664015266731239"/>
    <s v=""/>
    <s v=""/>
    <s v="F"/>
    <s v=""/>
    <s v=""/>
    <s v=""/>
    <s v=""/>
    <m/>
    <m/>
    <m/>
    <m/>
    <m/>
    <m/>
    <m/>
    <m/>
  </r>
  <r>
    <d v="2020-07-10T00:00:00"/>
    <n v="7144"/>
    <n v="8389"/>
    <x v="4"/>
    <n v="1805"/>
    <n v="59348"/>
    <s v="V-clip adipose"/>
    <m/>
    <s v="F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4"/>
    <n v="8389"/>
    <x v="4"/>
    <n v="1806"/>
    <n v="59349"/>
    <s v="V-clip adipose"/>
    <m/>
    <s v="F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4"/>
    <n v="8389"/>
    <x v="4"/>
    <n v="1806"/>
    <n v="59350"/>
    <s v="V-clip adipose"/>
    <m/>
    <s v="F"/>
    <s v="F"/>
    <s v=""/>
    <s v=""/>
    <x v="34"/>
    <n v="18.5"/>
    <n v="6.6"/>
    <n v="6.2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400000000000006"/>
    <s v="L"/>
    <n v="85"/>
    <s v="Yes"/>
    <s v=""/>
    <s v="Not Aged"/>
    <s v=""/>
    <s v="F"/>
    <n v="2.5479999999999974"/>
    <n v="0.92743903790677074"/>
    <s v=""/>
    <s v=""/>
    <s v="F"/>
    <s v=""/>
    <s v=""/>
    <s v=""/>
    <s v=""/>
    <m/>
    <m/>
    <m/>
    <m/>
    <m/>
    <m/>
    <m/>
    <m/>
  </r>
  <r>
    <d v="2020-07-10T00:00:00"/>
    <n v="7144"/>
    <n v="8389"/>
    <x v="4"/>
    <n v="1807"/>
    <n v="59351"/>
    <s v="V-clip adipose"/>
    <m/>
    <s v="F"/>
    <s v="M"/>
    <s v=""/>
    <s v=""/>
    <x v="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4"/>
    <n v="8389"/>
    <x v="4"/>
    <n v="1809"/>
    <n v="59352"/>
    <s v="V-clip adipose"/>
    <m/>
    <s v="F"/>
    <s v="F"/>
    <s v=""/>
    <s v=""/>
    <x v="54"/>
    <n v="19.5"/>
    <n v="6.5"/>
    <n v="6.2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5"/>
    <s v="L"/>
    <n v="87"/>
    <s v="Yes"/>
    <s v=""/>
    <s v="Not Aged"/>
    <s v=""/>
    <s v="F"/>
    <n v="3.2779999999999969"/>
    <n v="0.96366632144216802"/>
    <s v=""/>
    <s v=""/>
    <s v="F"/>
    <s v=""/>
    <s v=""/>
    <s v=""/>
    <s v=""/>
    <m/>
    <m/>
    <m/>
    <m/>
    <m/>
    <m/>
    <m/>
    <m/>
  </r>
  <r>
    <d v="2020-07-10T00:00:00"/>
    <n v="7144"/>
    <n v="8390"/>
    <x v="4"/>
    <n v="1810"/>
    <n v="59353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4"/>
    <n v="8390"/>
    <x v="4"/>
    <n v="1811"/>
    <n v="59354"/>
    <s v="V-clip adipose"/>
    <m/>
    <s v="F"/>
    <s v="M"/>
    <s v=""/>
    <s v=""/>
    <x v="1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24"/>
    <n v="59355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25"/>
    <n v="59356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26"/>
    <n v="59357"/>
    <s v="V-clip adipose"/>
    <m/>
    <s v="F"/>
    <s v="F"/>
    <s v=""/>
    <s v=""/>
    <x v="69"/>
    <n v="17.399999999999999"/>
    <n v="6.2"/>
    <n v="4.8"/>
    <n v="1.6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8.3"/>
    <s v="L"/>
    <n v="84.5"/>
    <s v="Yes"/>
    <s v=""/>
    <s v="Not Aged"/>
    <s v=""/>
    <s v="F"/>
    <n v="3.9690000000000012"/>
    <n v="0.98145798558755792"/>
    <s v=""/>
    <s v=""/>
    <s v="F"/>
    <s v=""/>
    <s v=""/>
    <s v=""/>
    <s v=""/>
    <m/>
    <m/>
    <m/>
    <m/>
    <m/>
    <m/>
    <m/>
    <m/>
  </r>
  <r>
    <d v="2020-07-10T00:00:00"/>
    <n v="7145"/>
    <n v="8390"/>
    <x v="5"/>
    <n v="1827"/>
    <n v="59358"/>
    <s v="V-clip adipose"/>
    <m/>
    <s v="M"/>
    <s v="M"/>
    <s v=""/>
    <s v=""/>
    <x v="112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49.795699999999997"/>
    <s v="M"/>
    <n v="5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28"/>
    <n v="59359"/>
    <s v="V-clip adipose"/>
    <m/>
    <s v="F"/>
    <s v="F"/>
    <s v=""/>
    <s v=""/>
    <x v="92"/>
    <n v="19.399999999999999"/>
    <n v="7.1"/>
    <n v="6.5"/>
    <n v="2.2000000000000002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80.400000000000006"/>
    <s v="L"/>
    <n v="87.5"/>
    <s v="Yes"/>
    <s v=""/>
    <s v="Not Aged"/>
    <s v=""/>
    <s v="F"/>
    <n v="2.4350000000000014"/>
    <n v="0.9194575868828212"/>
    <s v=""/>
    <s v=""/>
    <s v="F"/>
    <s v=""/>
    <s v=""/>
    <s v=""/>
    <s v=""/>
    <m/>
    <m/>
    <m/>
    <m/>
    <m/>
    <m/>
    <m/>
    <m/>
  </r>
  <r>
    <d v="2020-07-10T00:00:00"/>
    <n v="7145"/>
    <n v="8390"/>
    <x v="5"/>
    <n v="1828"/>
    <n v="59360"/>
    <s v="V-clip adipose"/>
    <m/>
    <s v="M"/>
    <s v="M"/>
    <s v=""/>
    <s v=""/>
    <x v="1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29"/>
    <n v="59361"/>
    <s v="V-clip adipose"/>
    <m/>
    <s v="F"/>
    <s v="M"/>
    <s v=""/>
    <s v=""/>
    <x v="10"/>
    <m/>
    <m/>
    <m/>
    <m/>
    <x v="1"/>
    <m/>
    <m/>
    <s v=""/>
    <m/>
    <m/>
    <m/>
    <m/>
    <m/>
    <m/>
    <m/>
    <m/>
    <s v="Bad tag #59362"/>
    <s v="Release code was not recorded by data person (NM). -NP"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0"/>
    <n v="59363"/>
    <s v="V-clip adipose"/>
    <m/>
    <s v="F"/>
    <s v="F"/>
    <s v=""/>
    <s v=""/>
    <x v="36"/>
    <n v="18.5"/>
    <n v="7.5"/>
    <n v="4.5"/>
    <n v="1.5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5"/>
    <s v="L"/>
    <n v="81"/>
    <s v="Yes"/>
    <s v=""/>
    <s v="Not Aged"/>
    <s v=""/>
    <s v="F"/>
    <n v="1.0899999999999994"/>
    <n v="0.74838172160706407"/>
    <s v=""/>
    <s v=""/>
    <s v="F"/>
    <s v=""/>
    <s v=""/>
    <s v=""/>
    <s v=""/>
    <m/>
    <m/>
    <m/>
    <m/>
    <m/>
    <m/>
    <m/>
    <m/>
  </r>
  <r>
    <d v="2020-07-10T00:00:00"/>
    <n v="7145"/>
    <n v="8390"/>
    <x v="5"/>
    <n v="1831"/>
    <n v="59364"/>
    <s v="V-clip adipose"/>
    <m/>
    <s v="M"/>
    <s v="M"/>
    <s v=""/>
    <s v=""/>
    <x v="14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2"/>
    <n v="59365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3"/>
    <n v="59366"/>
    <s v="V-clip adipose"/>
    <m/>
    <s v="F"/>
    <s v="M"/>
    <s v=""/>
    <s v=""/>
    <x v="2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5"/>
    <n v="59367"/>
    <s v="V-clip adipose"/>
    <m/>
    <s v="F"/>
    <s v="F"/>
    <s v=""/>
    <s v=""/>
    <x v="50"/>
    <n v="18"/>
    <n v="7"/>
    <n v="6"/>
    <n v="1.9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0"/>
    <s v="L"/>
    <n v="77"/>
    <s v="Yes"/>
    <s v=""/>
    <s v="Not Aged"/>
    <s v=""/>
    <s v="M"/>
    <n v="-1.3540000000000005"/>
    <n v="0.20521719010495154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6"/>
    <n v="59368"/>
    <s v="V-clip adipose"/>
    <m/>
    <s v="F"/>
    <s v="M"/>
    <s v=""/>
    <s v=""/>
    <x v="125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7"/>
    <n v="59369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8"/>
    <n v="59370"/>
    <s v="V-clip adipose"/>
    <m/>
    <s v="M"/>
    <s v="M"/>
    <s v=""/>
    <s v=""/>
    <x v="2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38"/>
    <n v="59371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40"/>
    <n v="59372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41"/>
    <n v="59373"/>
    <s v="V-clip adipose"/>
    <m/>
    <s v="F"/>
    <s v="M"/>
    <s v=""/>
    <s v=""/>
    <x v="9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42"/>
    <n v="59374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5"/>
    <n v="8390"/>
    <x v="5"/>
    <n v="1843"/>
    <n v="59375"/>
    <s v="V-clip adipose"/>
    <m/>
    <s v="F"/>
    <s v="F"/>
    <s v=""/>
    <s v=""/>
    <x v="12"/>
    <n v="17.100000000000001"/>
    <n v="5.6"/>
    <n v="5.5"/>
    <n v="1.8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3.900000000000006"/>
    <s v="L"/>
    <n v="79.5"/>
    <s v="Yes"/>
    <s v=""/>
    <s v="Not Aged"/>
    <s v=""/>
    <s v="F"/>
    <n v="1.9390000000000036"/>
    <n v="0.87424224187924315"/>
    <s v=""/>
    <s v=""/>
    <s v="F"/>
    <s v=""/>
    <s v=""/>
    <s v=""/>
    <s v=""/>
    <m/>
    <m/>
    <m/>
    <m/>
    <m/>
    <m/>
    <m/>
    <m/>
  </r>
  <r>
    <d v="2020-07-10T00:00:00"/>
    <n v="7146"/>
    <n v="8390"/>
    <x v="4"/>
    <n v="1854"/>
    <n v="59376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6"/>
    <n v="8390"/>
    <x v="4"/>
    <n v="1855"/>
    <n v="59377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6"/>
    <n v="8390"/>
    <x v="4"/>
    <n v="1855"/>
    <n v="59378"/>
    <s v="V-clip adipose"/>
    <m/>
    <s v="M"/>
    <s v="M"/>
    <s v=""/>
    <s v=""/>
    <x v="76"/>
    <m/>
    <m/>
    <m/>
    <m/>
    <x v="1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68.305699999999987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7146"/>
    <n v="8391"/>
    <x v="4"/>
    <n v="1857"/>
    <n v="59379"/>
    <s v="V-clip adipose"/>
    <m/>
    <s v="F"/>
    <s v="F"/>
    <s v=""/>
    <s v=""/>
    <x v="5"/>
    <n v="18.399999999999999"/>
    <n v="6.5"/>
    <n v="6.2"/>
    <n v="2.1"/>
    <x v="2"/>
    <m/>
    <m/>
    <s v=""/>
    <m/>
    <m/>
    <m/>
    <m/>
    <m/>
    <m/>
    <m/>
    <m/>
    <m/>
    <s v="Release code was not recorded by data person (NM). -NP"/>
    <x v="1"/>
    <s v=""/>
    <x v="4"/>
    <s v="no age"/>
    <n v="0"/>
    <s v=""/>
    <n v="28"/>
    <s v="GH"/>
    <n v="77.5"/>
    <s v="L"/>
    <n v="84"/>
    <s v="Yes"/>
    <s v=""/>
    <s v="Not Aged"/>
    <s v=""/>
    <s v="F"/>
    <n v="1.9879999999999978"/>
    <n v="0.87953138648182172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854"/>
    <n v="27645"/>
    <s v="adipose hole"/>
    <m/>
    <s v="F"/>
    <s v="F"/>
    <s v=""/>
    <s v=""/>
    <x v="25"/>
    <n v="18.3"/>
    <n v="6.1"/>
    <n v="4.5999999999999996"/>
    <n v="1.7"/>
    <x v="2"/>
    <n v="95802"/>
    <n v="1"/>
    <s v="20NC95802"/>
    <s v="X"/>
    <d v="2020-07-31T00:00:00"/>
    <m/>
    <m/>
    <m/>
    <m/>
    <m/>
    <n v="1"/>
    <m/>
    <m/>
    <x v="1"/>
    <s v="20NC958021"/>
    <x v="2"/>
    <s v="M3"/>
    <n v="3"/>
    <s v=""/>
    <n v="28"/>
    <s v="GW"/>
    <n v="75.900000000000006"/>
    <s v="L"/>
    <n v="82"/>
    <s v="Yes"/>
    <s v=""/>
    <s v="ch2020-0016"/>
    <s v=""/>
    <s v="F"/>
    <n v="3.0719999999999992"/>
    <n v="0.95572288289962637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855"/>
    <n v="27646"/>
    <s v="adipose hole"/>
    <m/>
    <s v="F"/>
    <s v="M"/>
    <s v=""/>
    <s v=""/>
    <x v="2"/>
    <m/>
    <m/>
    <m/>
    <m/>
    <x v="1"/>
    <n v="95802"/>
    <n v="2"/>
    <s v="20NC95802"/>
    <s v="X"/>
    <d v="2020-07-31T00:00:00"/>
    <m/>
    <m/>
    <m/>
    <m/>
    <m/>
    <n v="1"/>
    <m/>
    <m/>
    <x v="1"/>
    <s v="20NC958022"/>
    <x v="1"/>
    <n v="1.2"/>
    <n v="2"/>
    <n v="2016"/>
    <n v="28"/>
    <s v="GW"/>
    <n v="55.348700000000001"/>
    <s v="M"/>
    <n v="61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19"/>
    <n v="8431"/>
    <x v="1"/>
    <n v="856"/>
    <n v="27647"/>
    <s v="adipose hole"/>
    <m/>
    <s v="M"/>
    <s v="M"/>
    <s v=""/>
    <s v=""/>
    <x v="132"/>
    <m/>
    <m/>
    <m/>
    <m/>
    <x v="1"/>
    <n v="95802"/>
    <n v="3"/>
    <s v="20NC95802"/>
    <s v="X"/>
    <d v="2020-07-31T00:00:00"/>
    <m/>
    <m/>
    <m/>
    <m/>
    <m/>
    <n v="1"/>
    <m/>
    <m/>
    <x v="1"/>
    <s v="20NC958023"/>
    <x v="1"/>
    <n v="1.2"/>
    <n v="2"/>
    <n v="2016"/>
    <n v="28"/>
    <s v="GW"/>
    <n v="67.842949999999988"/>
    <s v="M"/>
    <n v="74.5"/>
    <s v="Large Only"/>
    <s v=""/>
    <s v="ch2020-0016"/>
    <n v="195"/>
    <s v=""/>
    <s v=""/>
    <s v=""/>
    <s v=""/>
    <s v=""/>
    <s v="M"/>
    <s v=""/>
    <s v=""/>
    <s v="KITEEN_RIVER"/>
    <n v="0.99032179999999992"/>
    <m/>
    <m/>
    <m/>
    <m/>
    <m/>
    <m/>
    <m/>
    <m/>
  </r>
  <r>
    <d v="2020-07-10T00:00:00"/>
    <n v="6519"/>
    <n v="8431"/>
    <x v="1"/>
    <n v="857"/>
    <n v="27648"/>
    <s v="adipose hole"/>
    <m/>
    <s v="F"/>
    <s v="F"/>
    <s v=""/>
    <s v=""/>
    <x v="9"/>
    <n v="16.899999999999999"/>
    <n v="6.4"/>
    <n v="4.0999999999999996"/>
    <n v="1.4"/>
    <x v="2"/>
    <n v="95802"/>
    <n v="4"/>
    <s v="20NC95802"/>
    <s v="X"/>
    <d v="2020-07-31T00:00:00"/>
    <m/>
    <m/>
    <m/>
    <m/>
    <m/>
    <n v="1"/>
    <m/>
    <m/>
    <x v="1"/>
    <s v="20NC958024"/>
    <x v="2"/>
    <s v="M3"/>
    <n v="3"/>
    <s v=""/>
    <n v="28"/>
    <s v="GW"/>
    <n v="71.599999999999994"/>
    <s v="L"/>
    <n v="78"/>
    <s v="Yes"/>
    <s v=""/>
    <s v="ch2020-0016"/>
    <s v=""/>
    <s v="F"/>
    <n v="1.5660000000000001"/>
    <n v="0.82721262877194446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858"/>
    <n v="27649"/>
    <s v="adipose hole"/>
    <m/>
    <s v="F"/>
    <s v="F"/>
    <s v=""/>
    <s v=""/>
    <x v="54"/>
    <n v="18.899999999999999"/>
    <n v="7.4"/>
    <n v="4.4000000000000004"/>
    <n v="1.5"/>
    <x v="2"/>
    <n v="95802"/>
    <n v="5"/>
    <s v="20NC95802"/>
    <s v="X"/>
    <d v="2020-07-31T00:00:00"/>
    <m/>
    <m/>
    <m/>
    <m/>
    <m/>
    <n v="1"/>
    <m/>
    <m/>
    <x v="1"/>
    <s v="20NC958025"/>
    <x v="3"/>
    <n v="1.3"/>
    <n v="3"/>
    <n v="2015"/>
    <n v="28"/>
    <s v="GW"/>
    <n v="79.599999999999994"/>
    <s v="L"/>
    <n v="87"/>
    <s v="Yes"/>
    <s v=""/>
    <s v="ch2020-0016"/>
    <s v=""/>
    <s v="F"/>
    <n v="3.8659999999999952"/>
    <n v="0.97948760007120172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859"/>
    <n v="27650"/>
    <s v="adipose hole"/>
    <m/>
    <s v="M"/>
    <s v="M"/>
    <s v=""/>
    <s v=""/>
    <x v="18"/>
    <m/>
    <m/>
    <m/>
    <m/>
    <x v="1"/>
    <n v="95802"/>
    <n v="6"/>
    <s v="20NC95802"/>
    <s v="X"/>
    <d v="2020-07-31T00:00:00"/>
    <m/>
    <m/>
    <m/>
    <m/>
    <m/>
    <n v="1"/>
    <m/>
    <m/>
    <x v="1"/>
    <s v="20NC958026"/>
    <x v="1"/>
    <n v="1.2"/>
    <n v="2"/>
    <n v="2016"/>
    <n v="28"/>
    <s v="GW"/>
    <n v="64.603699999999989"/>
    <s v="M"/>
    <n v="71"/>
    <s v="Large Only"/>
    <s v=""/>
    <s v="ch2020-0016"/>
    <n v="196"/>
    <s v=""/>
    <s v=""/>
    <s v=""/>
    <s v=""/>
    <s v=""/>
    <s v="M"/>
    <s v=""/>
    <s v=""/>
    <s v="KITEEN_RIVER"/>
    <n v="0.78729680000000002"/>
    <m/>
    <m/>
    <m/>
    <m/>
    <m/>
    <m/>
    <m/>
    <m/>
  </r>
  <r>
    <d v="2020-07-10T00:00:00"/>
    <n v="6519"/>
    <n v="8431"/>
    <x v="1"/>
    <n v="900"/>
    <n v="27651"/>
    <s v="adipose hole"/>
    <m/>
    <s v="M"/>
    <s v="M"/>
    <s v=""/>
    <s v=""/>
    <x v="2"/>
    <m/>
    <m/>
    <m/>
    <m/>
    <x v="1"/>
    <n v="95802"/>
    <n v="7"/>
    <s v="20NC95802"/>
    <s v="X"/>
    <d v="2020-07-31T00:00:00"/>
    <m/>
    <m/>
    <m/>
    <m/>
    <m/>
    <n v="1"/>
    <m/>
    <m/>
    <x v="1"/>
    <s v="20NC958027"/>
    <x v="1"/>
    <n v="1.2"/>
    <n v="2"/>
    <n v="2016"/>
    <n v="28"/>
    <s v="GW"/>
    <n v="55.348700000000001"/>
    <s v="M"/>
    <n v="61"/>
    <s v="Large Only"/>
    <s v=""/>
    <s v="ch2020-0016"/>
    <n v="197"/>
    <s v=""/>
    <s v=""/>
    <s v=""/>
    <s v=""/>
    <s v=""/>
    <s v="M"/>
    <s v=""/>
    <s v=""/>
    <s v="SNOWBANK_CREEK"/>
    <n v="0.62351630000000002"/>
    <m/>
    <m/>
    <m/>
    <m/>
    <m/>
    <m/>
    <m/>
    <m/>
  </r>
  <r>
    <d v="2020-07-10T00:00:00"/>
    <n v="6519"/>
    <n v="8431"/>
    <x v="1"/>
    <n v="908"/>
    <n v="27652"/>
    <s v="adipose hole"/>
    <m/>
    <s v="F"/>
    <s v="F"/>
    <s v=""/>
    <s v=""/>
    <x v="129"/>
    <n v="16.600000000000001"/>
    <n v="5.9"/>
    <n v="4.7"/>
    <n v="1.6"/>
    <x v="2"/>
    <n v="95802"/>
    <n v="8"/>
    <s v="20NC95802"/>
    <s v="X"/>
    <d v="2020-07-31T00:00:00"/>
    <m/>
    <m/>
    <m/>
    <m/>
    <m/>
    <n v="1"/>
    <m/>
    <m/>
    <x v="1"/>
    <s v="20NC958028"/>
    <x v="3"/>
    <n v="1.3"/>
    <n v="3"/>
    <n v="2015"/>
    <n v="28"/>
    <s v="GW"/>
    <n v="75.599999999999994"/>
    <s v="L"/>
    <n v="81.5"/>
    <s v="Yes"/>
    <s v=""/>
    <s v="ch2020-0016"/>
    <n v="198"/>
    <s v="F"/>
    <n v="3.1310000000000011"/>
    <n v="0.9581535066814304"/>
    <s v=""/>
    <s v=""/>
    <s v="F"/>
    <s v=""/>
    <s v=""/>
    <s v="KITEEN_RIVER"/>
    <n v="0.72792869999999998"/>
    <m/>
    <m/>
    <m/>
    <m/>
    <m/>
    <m/>
    <m/>
    <m/>
  </r>
  <r>
    <d v="2020-07-10T00:00:00"/>
    <n v="6519"/>
    <n v="8431"/>
    <x v="1"/>
    <n v="909"/>
    <n v="27653"/>
    <s v="adipose hole"/>
    <m/>
    <s v="F"/>
    <s v="F"/>
    <s v=""/>
    <s v=""/>
    <x v="4"/>
    <n v="17.600000000000001"/>
    <n v="7"/>
    <n v="4.0999999999999996"/>
    <n v="1.4"/>
    <x v="2"/>
    <n v="95802"/>
    <n v="9"/>
    <s v="20NC95802"/>
    <s v="X"/>
    <d v="2020-07-31T00:00:00"/>
    <m/>
    <m/>
    <m/>
    <m/>
    <m/>
    <n v="1"/>
    <m/>
    <m/>
    <x v="1"/>
    <s v="20NC958029"/>
    <x v="3"/>
    <n v="1.3"/>
    <n v="3"/>
    <n v="2015"/>
    <n v="28"/>
    <s v="GW"/>
    <n v="76"/>
    <s v="L"/>
    <n v="83"/>
    <s v="Yes"/>
    <s v=""/>
    <s v="ch2020-0016"/>
    <n v="199"/>
    <s v="F"/>
    <n v="2.9479999999999977"/>
    <n v="0.95016887769149438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910"/>
    <n v="27654"/>
    <s v="adipose hole"/>
    <m/>
    <s v="F"/>
    <s v="M"/>
    <s v=""/>
    <s v=""/>
    <x v="16"/>
    <m/>
    <m/>
    <m/>
    <m/>
    <x v="1"/>
    <n v="95802"/>
    <n v="10"/>
    <s v="20NC95802"/>
    <s v="X"/>
    <d v="2020-07-31T00:00:00"/>
    <m/>
    <m/>
    <m/>
    <m/>
    <m/>
    <n v="1"/>
    <m/>
    <m/>
    <x v="1"/>
    <s v="20NC9580210"/>
    <x v="1"/>
    <n v="1.2"/>
    <n v="2"/>
    <n v="2016"/>
    <n v="28"/>
    <s v="GW"/>
    <n v="62.752699999999997"/>
    <s v="M"/>
    <n v="69"/>
    <s v="Large Only"/>
    <s v=""/>
    <s v="ch2020-0016"/>
    <n v="200"/>
    <s v=""/>
    <s v=""/>
    <s v=""/>
    <s v=""/>
    <s v=""/>
    <s v="M"/>
    <s v=""/>
    <s v=""/>
    <s v="KITEEN_RIVER"/>
    <n v="0.99759609999999999"/>
    <m/>
    <m/>
    <m/>
    <m/>
    <m/>
    <m/>
    <m/>
    <m/>
  </r>
  <r>
    <d v="2020-07-10T00:00:00"/>
    <n v="6519"/>
    <n v="8431"/>
    <x v="1"/>
    <n v="911"/>
    <n v="27655"/>
    <s v="adipose hole"/>
    <m/>
    <s v="F"/>
    <s v="F"/>
    <s v=""/>
    <s v=""/>
    <x v="7"/>
    <m/>
    <m/>
    <m/>
    <m/>
    <x v="2"/>
    <n v="95804"/>
    <n v="1"/>
    <s v="20NC95804"/>
    <s v="X"/>
    <d v="2020-07-31T00:00:00"/>
    <m/>
    <m/>
    <m/>
    <m/>
    <m/>
    <n v="4"/>
    <s v="no morphs - BG2"/>
    <m/>
    <x v="1"/>
    <s v="20NC958041"/>
    <x v="11"/>
    <n v="1.4"/>
    <n v="4"/>
    <n v="2014"/>
    <n v="28"/>
    <s v="GW"/>
    <n v="81.725449999999995"/>
    <s v="L"/>
    <n v="89.5"/>
    <s v="No"/>
    <s v=""/>
    <s v="ch2020-0016"/>
    <s v=""/>
    <s v=""/>
    <s v=""/>
    <s v="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912"/>
    <n v="27656"/>
    <s v="adipose hole"/>
    <m/>
    <s v="F"/>
    <s v="F"/>
    <s v=""/>
    <s v=""/>
    <x v="113"/>
    <n v="16.5"/>
    <n v="5.7"/>
    <n v="2.9"/>
    <n v="1.4"/>
    <x v="2"/>
    <n v="95804"/>
    <n v="2"/>
    <s v="20NC95804"/>
    <s v="X"/>
    <d v="2020-07-31T00:00:00"/>
    <m/>
    <m/>
    <m/>
    <m/>
    <m/>
    <n v="1"/>
    <m/>
    <m/>
    <x v="1"/>
    <s v="20NC958042"/>
    <x v="3"/>
    <n v="1.3"/>
    <n v="3"/>
    <n v="2015"/>
    <n v="28"/>
    <s v="GW"/>
    <n v="74.3"/>
    <s v="L"/>
    <n v="80"/>
    <s v="Yes"/>
    <s v=""/>
    <s v="ch2020-0016"/>
    <s v=""/>
    <s v="F"/>
    <n v="4.137999999999999"/>
    <n v="0.9842958267549976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913"/>
    <n v="27657"/>
    <s v="adipose hole"/>
    <m/>
    <s v="F"/>
    <s v="F"/>
    <s v=""/>
    <s v=""/>
    <x v="113"/>
    <n v="17.100000000000001"/>
    <n v="6.2"/>
    <n v="4"/>
    <n v="1.5"/>
    <x v="2"/>
    <n v="95804"/>
    <n v="3"/>
    <s v="20NC95804"/>
    <s v="X"/>
    <d v="2020-07-31T00:00:00"/>
    <m/>
    <m/>
    <m/>
    <m/>
    <m/>
    <n v="1"/>
    <m/>
    <m/>
    <x v="1"/>
    <s v="20NC958043"/>
    <x v="3"/>
    <n v="1.3"/>
    <n v="3"/>
    <n v="2015"/>
    <n v="28"/>
    <s v="GW"/>
    <n v="73.8"/>
    <s v="L"/>
    <n v="80"/>
    <s v="Yes"/>
    <s v=""/>
    <s v="ch2020-0016"/>
    <s v=""/>
    <s v="F"/>
    <n v="2.6639999999999984"/>
    <n v="0.93486864768510392"/>
    <s v=""/>
    <s v=""/>
    <s v="F"/>
    <s v=""/>
    <s v=""/>
    <s v=""/>
    <s v=""/>
    <m/>
    <m/>
    <m/>
    <m/>
    <m/>
    <m/>
    <m/>
    <m/>
  </r>
  <r>
    <d v="2020-07-10T00:00:00"/>
    <n v="6519"/>
    <n v="8431"/>
    <x v="1"/>
    <n v="938"/>
    <n v="27658"/>
    <s v="adipose hole"/>
    <m/>
    <s v="M"/>
    <s v="M"/>
    <s v=""/>
    <s v=""/>
    <x v="108"/>
    <m/>
    <m/>
    <m/>
    <m/>
    <x v="1"/>
    <n v="95804"/>
    <n v="4"/>
    <s v="20NC95804"/>
    <s v="X"/>
    <d v="2020-07-31T00:00:00"/>
    <m/>
    <m/>
    <m/>
    <m/>
    <m/>
    <n v="1"/>
    <m/>
    <m/>
    <x v="1"/>
    <s v="20NC958044"/>
    <x v="1"/>
    <n v="1.2"/>
    <n v="2"/>
    <n v="2016"/>
    <n v="28"/>
    <s v="GW"/>
    <n v="53.497700000000002"/>
    <s v="M"/>
    <n v="59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19"/>
    <n v="8431"/>
    <x v="1"/>
    <n v="939"/>
    <n v="27659"/>
    <s v="adipose hole"/>
    <m/>
    <s v="M"/>
    <s v="M"/>
    <s v=""/>
    <s v=""/>
    <x v="27"/>
    <m/>
    <m/>
    <m/>
    <m/>
    <x v="1"/>
    <n v="95804"/>
    <n v="5"/>
    <s v="20NC95804"/>
    <s v="X"/>
    <d v="2020-07-31T00:00:00"/>
    <m/>
    <m/>
    <m/>
    <m/>
    <m/>
    <n v="1"/>
    <m/>
    <m/>
    <x v="1"/>
    <s v="20NC958045"/>
    <x v="1"/>
    <n v="1.2"/>
    <n v="2"/>
    <n v="2016"/>
    <n v="28"/>
    <s v="GW"/>
    <n v="61.827199999999998"/>
    <s v="M"/>
    <n v="68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19"/>
    <n v="8431"/>
    <x v="1"/>
    <n v="940"/>
    <n v="27660"/>
    <s v="adipose hole"/>
    <m/>
    <s v="F"/>
    <s v="M"/>
    <s v=""/>
    <s v=""/>
    <x v="17"/>
    <m/>
    <m/>
    <m/>
    <m/>
    <x v="1"/>
    <n v="95804"/>
    <n v="6"/>
    <s v="20NC95804"/>
    <s v="X"/>
    <d v="2020-07-31T00:00:00"/>
    <m/>
    <m/>
    <m/>
    <m/>
    <m/>
    <n v="1"/>
    <m/>
    <m/>
    <x v="1"/>
    <s v="20NC958046"/>
    <x v="1"/>
    <n v="1.2"/>
    <n v="2"/>
    <n v="2016"/>
    <n v="28"/>
    <s v="GW"/>
    <n v="52.572200000000002"/>
    <s v="M"/>
    <n v="58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19"/>
    <n v="8431"/>
    <x v="1"/>
    <n v="941"/>
    <n v="27661"/>
    <s v="adipose hole"/>
    <m/>
    <s v="M"/>
    <s v="M"/>
    <s v=""/>
    <s v=""/>
    <x v="70"/>
    <m/>
    <m/>
    <m/>
    <m/>
    <x v="1"/>
    <n v="95804"/>
    <n v="7"/>
    <s v="20NC95804"/>
    <s v="X"/>
    <d v="2020-07-31T00:00:00"/>
    <m/>
    <m/>
    <m/>
    <m/>
    <m/>
    <n v="1"/>
    <m/>
    <m/>
    <x v="1"/>
    <s v="20NC958047"/>
    <x v="1"/>
    <n v="1.2"/>
    <n v="2"/>
    <n v="2016"/>
    <n v="28"/>
    <s v="GW"/>
    <n v="57.1997"/>
    <s v="M"/>
    <n v="63"/>
    <s v="Large Only"/>
    <s v=""/>
    <s v="ch2020-0016"/>
    <n v="201"/>
    <s v=""/>
    <s v=""/>
    <s v=""/>
    <s v=""/>
    <s v=""/>
    <s v="M"/>
    <s v=""/>
    <s v=""/>
    <s v="KWINAGEESE_RIVER"/>
    <n v="0.77280230000000005"/>
    <m/>
    <m/>
    <m/>
    <m/>
    <m/>
    <m/>
    <m/>
    <m/>
  </r>
  <r>
    <d v="2020-07-10T00:00:00"/>
    <n v="6519"/>
    <n v="8431"/>
    <x v="1"/>
    <n v="942"/>
    <n v="27662"/>
    <s v="adipose hole"/>
    <m/>
    <s v="M"/>
    <s v="M"/>
    <s v=""/>
    <s v=""/>
    <x v="66"/>
    <m/>
    <m/>
    <m/>
    <m/>
    <x v="1"/>
    <n v="95804"/>
    <n v="8"/>
    <s v="20NC95804"/>
    <s v="X"/>
    <d v="2020-07-31T00:00:00"/>
    <m/>
    <m/>
    <m/>
    <m/>
    <m/>
    <n v="1"/>
    <m/>
    <m/>
    <x v="1"/>
    <s v="20NC958048"/>
    <x v="1"/>
    <n v="1.2"/>
    <n v="2"/>
    <n v="2016"/>
    <n v="28"/>
    <s v="GW"/>
    <n v="48.870199999999997"/>
    <s v="M"/>
    <n v="54"/>
    <s v="Large Only"/>
    <s v=""/>
    <s v="ch2020-0016"/>
    <n v="202"/>
    <s v=""/>
    <s v=""/>
    <s v=""/>
    <s v=""/>
    <s v=""/>
    <s v="M"/>
    <s v=""/>
    <s v=""/>
    <s v="KITEEN_RIVER"/>
    <n v="0.61798799999999998"/>
    <m/>
    <m/>
    <m/>
    <m/>
    <m/>
    <m/>
    <m/>
    <m/>
  </r>
  <r>
    <d v="2020-07-10T00:00:00"/>
    <n v="6519"/>
    <n v="8431"/>
    <x v="1"/>
    <n v="950"/>
    <n v="27663"/>
    <s v="adipose hole"/>
    <m/>
    <s v="M"/>
    <s v="M"/>
    <s v=""/>
    <s v=""/>
    <x v="18"/>
    <m/>
    <m/>
    <m/>
    <m/>
    <x v="1"/>
    <n v="95804"/>
    <n v="9"/>
    <s v="20NC95804"/>
    <s v="X"/>
    <d v="2020-07-31T00:00:00"/>
    <m/>
    <m/>
    <m/>
    <m/>
    <m/>
    <n v="1"/>
    <m/>
    <m/>
    <x v="1"/>
    <s v="20NC958049"/>
    <x v="7"/>
    <s v="M2"/>
    <n v="2"/>
    <s v=""/>
    <n v="28"/>
    <s v="GW"/>
    <n v="64.603699999999989"/>
    <s v="M"/>
    <n v="71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19"/>
    <n v="8431"/>
    <x v="1"/>
    <n v="951"/>
    <n v="27664"/>
    <s v="adipose hole"/>
    <m/>
    <s v="M"/>
    <s v="M"/>
    <s v=""/>
    <s v=""/>
    <x v="40"/>
    <m/>
    <m/>
    <m/>
    <m/>
    <x v="1"/>
    <n v="95804"/>
    <n v="10"/>
    <s v="20NC95804"/>
    <s v="X"/>
    <d v="2020-07-31T00:00:00"/>
    <m/>
    <m/>
    <m/>
    <m/>
    <m/>
    <n v="1"/>
    <m/>
    <m/>
    <x v="1"/>
    <s v="20NC9580410"/>
    <x v="7"/>
    <s v="M2"/>
    <n v="2"/>
    <s v=""/>
    <n v="28"/>
    <s v="GW"/>
    <n v="59.050699999999999"/>
    <s v="M"/>
    <n v="65"/>
    <s v="Large Only"/>
    <s v=""/>
    <s v="ch2020-0016"/>
    <n v="203"/>
    <s v=""/>
    <s v=""/>
    <s v=""/>
    <s v=""/>
    <s v=""/>
    <s v="M"/>
    <s v=""/>
    <s v=""/>
    <s v="MEZIADIN_RIVER"/>
    <n v="0.48938910000000002"/>
    <m/>
    <m/>
    <m/>
    <m/>
    <m/>
    <m/>
    <m/>
    <m/>
  </r>
  <r>
    <d v="2020-07-10T00:00:00"/>
    <n v="6519"/>
    <n v="8431"/>
    <x v="1"/>
    <n v="952"/>
    <n v="27665"/>
    <s v="adipose hole"/>
    <m/>
    <s v="M"/>
    <s v="M"/>
    <s v=""/>
    <s v=""/>
    <x v="19"/>
    <m/>
    <m/>
    <m/>
    <m/>
    <x v="1"/>
    <n v="95806"/>
    <n v="1"/>
    <s v="20NC95806"/>
    <s v="X"/>
    <d v="2020-07-31T00:00:00"/>
    <m/>
    <m/>
    <m/>
    <m/>
    <m/>
    <n v="1"/>
    <m/>
    <m/>
    <x v="1"/>
    <s v="20NC958061"/>
    <x v="1"/>
    <n v="1.2"/>
    <n v="2"/>
    <n v="2016"/>
    <n v="28"/>
    <s v="GW"/>
    <n v="56.2742"/>
    <s v="M"/>
    <n v="62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19"/>
    <n v="8431"/>
    <x v="1"/>
    <n v="955"/>
    <n v="27666"/>
    <s v="adipose hole"/>
    <m/>
    <s v="M"/>
    <s v="M"/>
    <s v=""/>
    <s v=""/>
    <x v="52"/>
    <m/>
    <m/>
    <m/>
    <m/>
    <x v="1"/>
    <n v="95806"/>
    <n v="2"/>
    <s v="20NC95806"/>
    <s v="X"/>
    <d v="2020-07-31T00:00:00"/>
    <m/>
    <m/>
    <m/>
    <m/>
    <m/>
    <n v="1"/>
    <m/>
    <m/>
    <x v="1"/>
    <s v="20NC958062"/>
    <x v="1"/>
    <n v="1.2"/>
    <n v="2"/>
    <n v="2016"/>
    <n v="28"/>
    <s v="GW"/>
    <n v="60.901699999999998"/>
    <s v="M"/>
    <n v="67"/>
    <s v="Large Only"/>
    <s v=""/>
    <s v="ch2020-0016"/>
    <n v="204"/>
    <s v=""/>
    <s v=""/>
    <s v=""/>
    <s v=""/>
    <s v=""/>
    <s v="M"/>
    <s v=""/>
    <s v=""/>
    <s v=""/>
    <s v=""/>
    <m/>
    <m/>
    <m/>
    <m/>
    <m/>
    <m/>
    <m/>
    <m/>
  </r>
  <r>
    <d v="2020-07-10T00:00:00"/>
    <n v="6520"/>
    <n v="8431"/>
    <x v="0"/>
    <n v="1018"/>
    <m/>
    <s v="caudal hole"/>
    <m/>
    <s v="M"/>
    <s v="M"/>
    <s v=""/>
    <s v=""/>
    <x v="44"/>
    <m/>
    <m/>
    <m/>
    <m/>
    <x v="3"/>
    <n v="95806"/>
    <n v="3"/>
    <s v="20NC95806"/>
    <s v="X"/>
    <d v="2020-07-31T00:00:00"/>
    <m/>
    <m/>
    <m/>
    <m/>
    <m/>
    <n v="1"/>
    <s v="jack 1"/>
    <m/>
    <x v="2"/>
    <s v="20NC958063"/>
    <x v="4"/>
    <s v="no age"/>
    <n v="0"/>
    <s v="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0"/>
    <n v="8431"/>
    <x v="0"/>
    <n v="1019"/>
    <n v="27667"/>
    <s v="adipose hole"/>
    <m/>
    <s v="F"/>
    <s v="M"/>
    <s v=""/>
    <s v=""/>
    <x v="10"/>
    <m/>
    <m/>
    <m/>
    <m/>
    <x v="1"/>
    <n v="95806"/>
    <n v="4"/>
    <s v="20NC95806"/>
    <s v="X"/>
    <d v="2020-07-31T00:00:00"/>
    <m/>
    <m/>
    <m/>
    <m/>
    <m/>
    <n v="1"/>
    <m/>
    <m/>
    <x v="1"/>
    <s v="20NC958064"/>
    <x v="12"/>
    <n v="0.3"/>
    <n v="3"/>
    <n v="2016"/>
    <n v="28"/>
    <s v="GW"/>
    <n v="66.454699999999988"/>
    <s v="M"/>
    <n v="73"/>
    <s v="Large Only"/>
    <s v=""/>
    <s v="ch2020-0016"/>
    <n v="205"/>
    <s v=""/>
    <s v=""/>
    <s v=""/>
    <s v=""/>
    <s v=""/>
    <s v="M"/>
    <s v=""/>
    <s v=""/>
    <s v="SEASKINNISH_CREEK"/>
    <n v="0.51466509999999999"/>
    <m/>
    <m/>
    <m/>
    <m/>
    <m/>
    <m/>
    <m/>
    <m/>
  </r>
  <r>
    <d v="2020-07-10T00:00:00"/>
    <n v="6520"/>
    <n v="8431"/>
    <x v="0"/>
    <n v="1027"/>
    <m/>
    <s v="caudal hole"/>
    <m/>
    <s v="M"/>
    <s v="M"/>
    <s v=""/>
    <s v=""/>
    <x v="124"/>
    <m/>
    <m/>
    <m/>
    <m/>
    <x v="3"/>
    <n v="95806"/>
    <n v="5"/>
    <s v="20NC95806"/>
    <s v="X"/>
    <d v="2020-07-31T00:00:00"/>
    <m/>
    <m/>
    <m/>
    <m/>
    <m/>
    <n v="1"/>
    <s v="jack 2"/>
    <m/>
    <x v="2"/>
    <s v="20NC958065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0"/>
    <n v="8433"/>
    <x v="0"/>
    <n v="1029"/>
    <m/>
    <s v="caudal hole"/>
    <m/>
    <s v="M"/>
    <s v="M"/>
    <s v=""/>
    <s v=""/>
    <x v="53"/>
    <m/>
    <m/>
    <m/>
    <m/>
    <x v="3"/>
    <n v="95806"/>
    <n v="6"/>
    <s v="20NC95806"/>
    <s v="X"/>
    <d v="2020-07-31T00:00:00"/>
    <m/>
    <m/>
    <m/>
    <m/>
    <m/>
    <n v="1"/>
    <m/>
    <m/>
    <x v="2"/>
    <s v="20NC958066"/>
    <x v="9"/>
    <s v="M1"/>
    <n v="1"/>
    <s v="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0"/>
    <n v="8433"/>
    <x v="0"/>
    <n v="1030"/>
    <n v="27668"/>
    <s v="adipose hole"/>
    <m/>
    <s v="F"/>
    <s v="M"/>
    <s v=""/>
    <s v=""/>
    <x v="20"/>
    <m/>
    <m/>
    <m/>
    <m/>
    <x v="1"/>
    <n v="95806"/>
    <n v="7"/>
    <s v="20NC95806"/>
    <s v="X"/>
    <d v="2020-07-31T00:00:00"/>
    <m/>
    <m/>
    <m/>
    <m/>
    <m/>
    <n v="1"/>
    <m/>
    <m/>
    <x v="1"/>
    <s v="20NC958067"/>
    <x v="1"/>
    <n v="1.2"/>
    <n v="2"/>
    <n v="2016"/>
    <n v="28"/>
    <s v="GW"/>
    <n v="67.380199999999988"/>
    <s v="M"/>
    <n v="74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0"/>
    <n v="8433"/>
    <x v="0"/>
    <n v="1031"/>
    <n v="27669"/>
    <s v="adipose hole"/>
    <m/>
    <s v="M"/>
    <s v="M"/>
    <s v=""/>
    <s v=""/>
    <x v="63"/>
    <m/>
    <m/>
    <m/>
    <m/>
    <x v="1"/>
    <n v="95806"/>
    <n v="8"/>
    <s v="20NC95806"/>
    <s v="X"/>
    <d v="2020-07-31T00:00:00"/>
    <m/>
    <m/>
    <m/>
    <m/>
    <m/>
    <n v="1"/>
    <m/>
    <m/>
    <x v="1"/>
    <s v="20NC958068"/>
    <x v="1"/>
    <n v="1.2"/>
    <n v="2"/>
    <n v="2016"/>
    <n v="28"/>
    <s v="GW"/>
    <n v="59.976199999999999"/>
    <s v="M"/>
    <n v="66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0"/>
    <n v="8433"/>
    <x v="0"/>
    <n v="1051"/>
    <m/>
    <s v="caudal hole"/>
    <m/>
    <s v="M"/>
    <s v="M"/>
    <s v=""/>
    <s v=""/>
    <x v="148"/>
    <m/>
    <m/>
    <m/>
    <m/>
    <x v="3"/>
    <n v="95806"/>
    <n v="9"/>
    <s v="20NC95806"/>
    <s v="X"/>
    <d v="2020-07-31T00:00:00"/>
    <m/>
    <m/>
    <m/>
    <m/>
    <m/>
    <n v="1"/>
    <s v="Jack"/>
    <m/>
    <x v="2"/>
    <s v="20NC958069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453"/>
    <n v="27670"/>
    <s v="no mark applied"/>
    <m/>
    <s v="F"/>
    <s v="F"/>
    <s v=""/>
    <s v=""/>
    <x v="54"/>
    <n v="18.600000000000001"/>
    <n v="7"/>
    <m/>
    <m/>
    <x v="2"/>
    <n v="95806"/>
    <n v="10"/>
    <s v="20NC95806"/>
    <s v="X"/>
    <d v="2020-07-31T00:00:00"/>
    <m/>
    <m/>
    <m/>
    <m/>
    <m/>
    <n v="1"/>
    <s v="no punch - BG2"/>
    <m/>
    <x v="1"/>
    <s v="20NC9580610"/>
    <x v="2"/>
    <s v="M3"/>
    <n v="3"/>
    <s v=""/>
    <n v="28"/>
    <s v="GW"/>
    <n v="80"/>
    <s v="L"/>
    <n v="87"/>
    <s v="No"/>
    <s v=""/>
    <s v="ch2020-0016"/>
    <s v=""/>
    <s v=""/>
    <s v=""/>
    <s v=""/>
    <s v=""/>
    <s v=""/>
    <s v="F"/>
    <s v=""/>
    <s v=""/>
    <s v=""/>
    <s v=""/>
    <m/>
    <m/>
    <m/>
    <m/>
    <m/>
    <m/>
    <m/>
    <m/>
  </r>
  <r>
    <d v="2020-07-10T00:00:00"/>
    <n v="6521"/>
    <n v="8433"/>
    <x v="1"/>
    <n v="1454"/>
    <m/>
    <s v="caudal hole"/>
    <m/>
    <s v="M"/>
    <s v="M"/>
    <s v=""/>
    <s v=""/>
    <x v="55"/>
    <m/>
    <m/>
    <m/>
    <m/>
    <x v="3"/>
    <n v="95808"/>
    <n v="1"/>
    <s v="20NC95808"/>
    <s v="X"/>
    <d v="2020-07-31T00:00:00"/>
    <m/>
    <m/>
    <m/>
    <m/>
    <m/>
    <n v="1"/>
    <s v="Jack"/>
    <m/>
    <x v="2"/>
    <s v="20NC958081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455"/>
    <n v="27671"/>
    <s v="adipose hole"/>
    <m/>
    <s v="F"/>
    <s v="F"/>
    <s v=""/>
    <s v=""/>
    <x v="4"/>
    <n v="17.600000000000001"/>
    <n v="6.5"/>
    <n v="5.7"/>
    <n v="1.8"/>
    <x v="2"/>
    <n v="95808"/>
    <n v="2"/>
    <s v="20NC95808"/>
    <s v="X"/>
    <d v="2020-07-31T00:00:00"/>
    <m/>
    <m/>
    <m/>
    <m/>
    <m/>
    <n v="1"/>
    <m/>
    <m/>
    <x v="1"/>
    <s v="20NC958082"/>
    <x v="3"/>
    <n v="1.3"/>
    <n v="3"/>
    <n v="2015"/>
    <n v="28"/>
    <s v="GW"/>
    <n v="76.5"/>
    <s v="L"/>
    <n v="83"/>
    <s v="Yes"/>
    <s v=""/>
    <s v="ch2020-0016"/>
    <s v=""/>
    <s v="F"/>
    <n v="2.1559999999999979"/>
    <n v="0.89622812461835477"/>
    <s v=""/>
    <s v=""/>
    <s v="F"/>
    <s v=""/>
    <s v=""/>
    <s v=""/>
    <s v=""/>
    <m/>
    <m/>
    <m/>
    <m/>
    <m/>
    <m/>
    <m/>
    <m/>
  </r>
  <r>
    <d v="2020-07-10T00:00:00"/>
    <n v="6521"/>
    <n v="8433"/>
    <x v="1"/>
    <n v="1456"/>
    <n v="27672"/>
    <s v="adipose hole"/>
    <m/>
    <s v="M"/>
    <s v="M"/>
    <s v=""/>
    <s v=""/>
    <x v="36"/>
    <n v="18.8"/>
    <n v="7.4"/>
    <n v="5.5"/>
    <n v="2.1"/>
    <x v="2"/>
    <n v="95808"/>
    <n v="3"/>
    <s v="20NC95808"/>
    <s v="X"/>
    <d v="2020-07-31T00:00:00"/>
    <m/>
    <m/>
    <m/>
    <m/>
    <m/>
    <n v="1"/>
    <m/>
    <m/>
    <x v="1"/>
    <s v="20NC958083"/>
    <x v="7"/>
    <s v="M2"/>
    <n v="2"/>
    <s v=""/>
    <n v="28"/>
    <s v="GW"/>
    <n v="73.599999999999994"/>
    <s v="L"/>
    <n v="81"/>
    <s v="Yes"/>
    <s v=""/>
    <s v="ch2020-0016"/>
    <s v=""/>
    <s v="F"/>
    <n v="2.1999999999997577E-2"/>
    <n v="0.50549977817740233"/>
    <s v=""/>
    <s v=""/>
    <s v="F"/>
    <s v=""/>
    <s v=""/>
    <s v=""/>
    <s v=""/>
    <m/>
    <m/>
    <m/>
    <m/>
    <m/>
    <m/>
    <m/>
    <m/>
  </r>
  <r>
    <d v="2020-07-10T00:00:00"/>
    <n v="6521"/>
    <n v="8433"/>
    <x v="1"/>
    <n v="1457"/>
    <m/>
    <s v="caudal hole"/>
    <m/>
    <s v="M"/>
    <s v="M"/>
    <s v=""/>
    <s v=""/>
    <x v="68"/>
    <m/>
    <m/>
    <m/>
    <m/>
    <x v="3"/>
    <n v="95808"/>
    <n v="4"/>
    <s v="20NC95808"/>
    <s v="X"/>
    <d v="2020-07-31T00:00:00"/>
    <m/>
    <m/>
    <m/>
    <m/>
    <m/>
    <n v="1"/>
    <s v="Jack"/>
    <m/>
    <x v="2"/>
    <s v="20NC958084"/>
    <x v="8"/>
    <n v="1.1000000000000001"/>
    <n v="1"/>
    <n v="2017"/>
    <n v="28"/>
    <s v="GW"/>
    <s v="No MEF"/>
    <s v="L"/>
    <s v="No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458"/>
    <n v="27673"/>
    <s v="adipose hole"/>
    <m/>
    <s v="M"/>
    <s v="M"/>
    <s v=""/>
    <s v=""/>
    <x v="76"/>
    <m/>
    <m/>
    <m/>
    <m/>
    <x v="1"/>
    <n v="95808"/>
    <n v="5"/>
    <s v="20NC95808"/>
    <s v="X"/>
    <d v="2020-07-31T00:00:00"/>
    <m/>
    <m/>
    <m/>
    <m/>
    <m/>
    <n v="1"/>
    <m/>
    <m/>
    <x v="1"/>
    <s v="20NC958085"/>
    <x v="2"/>
    <s v="M3"/>
    <n v="3"/>
    <s v=""/>
    <n v="28"/>
    <s v="GW"/>
    <n v="68.305699999999987"/>
    <s v="M"/>
    <n v="7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523"/>
    <n v="27674"/>
    <s v="adipose hole"/>
    <m/>
    <s v="M"/>
    <s v="M"/>
    <s v=""/>
    <s v=""/>
    <x v="108"/>
    <m/>
    <m/>
    <m/>
    <m/>
    <x v="1"/>
    <n v="95808"/>
    <n v="6"/>
    <s v="20NC95808"/>
    <s v="X"/>
    <d v="2020-07-31T00:00:00"/>
    <m/>
    <m/>
    <m/>
    <m/>
    <m/>
    <n v="1"/>
    <m/>
    <m/>
    <x v="1"/>
    <s v="20NC958086"/>
    <x v="1"/>
    <n v="1.2"/>
    <n v="2"/>
    <n v="2016"/>
    <n v="28"/>
    <s v="GW"/>
    <n v="53.497700000000002"/>
    <s v="M"/>
    <n v="59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524"/>
    <n v="27675"/>
    <s v="adipose hole"/>
    <m/>
    <s v="M"/>
    <s v="M"/>
    <s v=""/>
    <s v=""/>
    <x v="137"/>
    <n v="22.6"/>
    <n v="9.8000000000000007"/>
    <n v="6.4"/>
    <n v="2.2000000000000002"/>
    <x v="2"/>
    <n v="95808"/>
    <n v="7"/>
    <s v="20NC95808"/>
    <s v="X"/>
    <d v="2020-07-31T00:00:00"/>
    <m/>
    <m/>
    <m/>
    <m/>
    <m/>
    <n v="1"/>
    <m/>
    <m/>
    <x v="1"/>
    <s v="20NC958087"/>
    <x v="2"/>
    <s v="M3"/>
    <n v="3"/>
    <s v=""/>
    <n v="28"/>
    <s v="GW"/>
    <n v="85.2"/>
    <s v="L"/>
    <n v="95"/>
    <s v="Yes"/>
    <s v=""/>
    <s v="ch2020-0016"/>
    <n v="206"/>
    <s v="F"/>
    <n v="2.2720000000000011"/>
    <n v="0.90653139006083705"/>
    <s v=""/>
    <s v=""/>
    <s v="F"/>
    <s v=""/>
    <s v=""/>
    <s v="DAMDOCHAX_CREEK"/>
    <n v="0.57976320000000003"/>
    <m/>
    <m/>
    <m/>
    <m/>
    <m/>
    <m/>
    <m/>
    <m/>
  </r>
  <r>
    <d v="2020-07-10T00:00:00"/>
    <n v="6521"/>
    <n v="8433"/>
    <x v="1"/>
    <n v="1525"/>
    <n v="27676"/>
    <s v="adipose hole"/>
    <m/>
    <s v="M"/>
    <s v="M"/>
    <s v=""/>
    <s v=""/>
    <x v="17"/>
    <m/>
    <m/>
    <m/>
    <m/>
    <x v="1"/>
    <n v="95808"/>
    <n v="8"/>
    <s v="20NC95808"/>
    <s v="X"/>
    <d v="2020-07-31T00:00:00"/>
    <m/>
    <m/>
    <m/>
    <m/>
    <m/>
    <n v="1"/>
    <m/>
    <m/>
    <x v="1"/>
    <s v="20NC958088"/>
    <x v="1"/>
    <n v="1.2"/>
    <n v="2"/>
    <n v="2016"/>
    <n v="28"/>
    <s v="GW"/>
    <n v="52.572200000000002"/>
    <s v="M"/>
    <n v="58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526"/>
    <n v="27677"/>
    <s v="adipose hole"/>
    <m/>
    <s v="M"/>
    <s v="M"/>
    <s v=""/>
    <s v=""/>
    <x v="66"/>
    <m/>
    <m/>
    <m/>
    <m/>
    <x v="1"/>
    <n v="95808"/>
    <n v="9"/>
    <s v="20NC95808"/>
    <s v="X"/>
    <d v="2020-07-31T00:00:00"/>
    <m/>
    <m/>
    <m/>
    <m/>
    <m/>
    <n v="1"/>
    <m/>
    <m/>
    <x v="1"/>
    <s v="20NC958089"/>
    <x v="1"/>
    <n v="1.2"/>
    <n v="2"/>
    <n v="2016"/>
    <n v="28"/>
    <s v="GW"/>
    <n v="48.870199999999997"/>
    <s v="M"/>
    <n v="54"/>
    <s v="Large Only"/>
    <s v=""/>
    <s v="ch2020-0016"/>
    <n v="207"/>
    <s v=""/>
    <s v=""/>
    <s v=""/>
    <s v=""/>
    <s v=""/>
    <s v="M"/>
    <s v=""/>
    <s v=""/>
    <s v="SEASKINNISH_CREEK"/>
    <n v="0.91336569999999995"/>
    <m/>
    <m/>
    <m/>
    <m/>
    <m/>
    <m/>
    <m/>
    <m/>
  </r>
  <r>
    <d v="2020-07-10T00:00:00"/>
    <n v="6521"/>
    <n v="8433"/>
    <x v="1"/>
    <n v="1527"/>
    <n v="27678"/>
    <s v="adipose hole"/>
    <m/>
    <s v="M"/>
    <s v="M"/>
    <s v=""/>
    <s v=""/>
    <x v="20"/>
    <m/>
    <m/>
    <m/>
    <m/>
    <x v="1"/>
    <n v="95808"/>
    <n v="10"/>
    <s v="20NC95808"/>
    <s v="X"/>
    <d v="2020-07-31T00:00:00"/>
    <m/>
    <m/>
    <m/>
    <m/>
    <m/>
    <n v="1"/>
    <m/>
    <m/>
    <x v="1"/>
    <s v="20NC9580810"/>
    <x v="1"/>
    <n v="1.2"/>
    <n v="2"/>
    <n v="2016"/>
    <n v="28"/>
    <s v="GW"/>
    <n v="67.380199999999988"/>
    <s v="M"/>
    <n v="74"/>
    <s v="Large Only"/>
    <s v=""/>
    <s v="ch2020-0016"/>
    <n v="208"/>
    <s v=""/>
    <s v=""/>
    <s v=""/>
    <s v=""/>
    <s v=""/>
    <s v="M"/>
    <s v=""/>
    <s v=""/>
    <s v="MEZIADIN_RIVER"/>
    <n v="0.98581869999999994"/>
    <m/>
    <m/>
    <m/>
    <m/>
    <m/>
    <m/>
    <m/>
    <m/>
  </r>
  <r>
    <d v="2020-07-10T00:00:00"/>
    <n v="6521"/>
    <n v="8433"/>
    <x v="1"/>
    <n v="1528"/>
    <n v="27679"/>
    <s v="adipose hole"/>
    <m/>
    <s v="M"/>
    <s v="M"/>
    <s v=""/>
    <s v=""/>
    <x v="5"/>
    <n v="18.5"/>
    <n v="7"/>
    <n v="4.5"/>
    <n v="1.7"/>
    <x v="2"/>
    <n v="95809"/>
    <n v="1"/>
    <s v="20NC95809"/>
    <s v="X"/>
    <d v="2020-07-31T00:00:00"/>
    <m/>
    <m/>
    <m/>
    <m/>
    <m/>
    <n v="1"/>
    <m/>
    <m/>
    <x v="1"/>
    <s v="20NC958091"/>
    <x v="2"/>
    <s v="M3"/>
    <n v="3"/>
    <s v=""/>
    <n v="28"/>
    <s v="GW"/>
    <n v="77"/>
    <s v="L"/>
    <n v="84"/>
    <s v="Yes"/>
    <s v=""/>
    <s v="ch2020-0016"/>
    <s v=""/>
    <s v="F"/>
    <n v="2.8479999999999972"/>
    <n v="0.94521520811862025"/>
    <s v=""/>
    <s v=""/>
    <s v="F"/>
    <s v=""/>
    <s v=""/>
    <s v=""/>
    <s v=""/>
    <m/>
    <m/>
    <m/>
    <m/>
    <m/>
    <m/>
    <m/>
    <m/>
  </r>
  <r>
    <d v="2020-07-10T00:00:00"/>
    <n v="6521"/>
    <n v="8433"/>
    <x v="1"/>
    <n v="1529"/>
    <n v="27680"/>
    <s v="adipose hole"/>
    <m/>
    <s v="F"/>
    <s v="M"/>
    <s v=""/>
    <s v=""/>
    <x v="111"/>
    <m/>
    <m/>
    <m/>
    <m/>
    <x v="1"/>
    <n v="95809"/>
    <n v="2"/>
    <s v="20NC95809"/>
    <s v="X"/>
    <d v="2020-07-31T00:00:00"/>
    <m/>
    <m/>
    <m/>
    <m/>
    <m/>
    <n v="1"/>
    <m/>
    <m/>
    <x v="1"/>
    <s v="20NC958092"/>
    <x v="7"/>
    <s v="M2"/>
    <n v="2"/>
    <s v=""/>
    <n v="28"/>
    <s v="GW"/>
    <n v="66.917449999999988"/>
    <s v="M"/>
    <n v="73.5"/>
    <s v="Large Only"/>
    <s v=""/>
    <s v="ch2020-0016"/>
    <n v="209"/>
    <s v=""/>
    <s v=""/>
    <s v=""/>
    <s v=""/>
    <s v=""/>
    <s v="M"/>
    <s v=""/>
    <s v=""/>
    <s v="KWINAGEESE_RIVER"/>
    <n v="0.61404049999999999"/>
    <m/>
    <m/>
    <m/>
    <m/>
    <m/>
    <m/>
    <m/>
    <m/>
  </r>
  <r>
    <d v="2020-07-10T00:00:00"/>
    <n v="6521"/>
    <n v="8433"/>
    <x v="1"/>
    <n v="1530"/>
    <n v="27681"/>
    <s v="adipose hole"/>
    <m/>
    <s v="M"/>
    <s v="M"/>
    <s v=""/>
    <s v=""/>
    <x v="73"/>
    <n v="20.5"/>
    <n v="7.9"/>
    <n v="4.5999999999999996"/>
    <n v="2"/>
    <x v="2"/>
    <n v="95809"/>
    <n v="3"/>
    <s v="20NC95809"/>
    <s v="X"/>
    <d v="2020-07-31T00:00:00"/>
    <m/>
    <m/>
    <m/>
    <m/>
    <m/>
    <n v="1"/>
    <m/>
    <m/>
    <x v="1"/>
    <s v="20NC958093"/>
    <x v="3"/>
    <n v="1.3"/>
    <n v="3"/>
    <n v="2015"/>
    <n v="28"/>
    <s v="GW"/>
    <n v="83.1"/>
    <s v="L"/>
    <n v="91"/>
    <s v="Yes"/>
    <s v=""/>
    <s v="ch2020-0016"/>
    <s v=""/>
    <s v="F"/>
    <n v="4.3800000000000034"/>
    <n v="0.98762958525983768"/>
    <s v=""/>
    <s v=""/>
    <s v="F"/>
    <s v=""/>
    <s v=""/>
    <s v=""/>
    <s v=""/>
    <m/>
    <m/>
    <m/>
    <m/>
    <m/>
    <m/>
    <m/>
    <m/>
  </r>
  <r>
    <d v="2020-07-10T00:00:00"/>
    <n v="6521"/>
    <n v="8433"/>
    <x v="1"/>
    <n v="1612"/>
    <n v="27682"/>
    <s v="adipose hole"/>
    <m/>
    <s v="M"/>
    <s v="M"/>
    <s v=""/>
    <s v=""/>
    <x v="19"/>
    <m/>
    <m/>
    <m/>
    <m/>
    <x v="1"/>
    <n v="95809"/>
    <n v="4"/>
    <s v="20NC95809"/>
    <s v="X"/>
    <d v="2020-07-31T00:00:00"/>
    <m/>
    <m/>
    <m/>
    <m/>
    <m/>
    <n v="1"/>
    <m/>
    <m/>
    <x v="1"/>
    <s v="20NC958094"/>
    <x v="1"/>
    <n v="1.2"/>
    <n v="2"/>
    <n v="2016"/>
    <n v="28"/>
    <s v="GW"/>
    <n v="56.2742"/>
    <s v="M"/>
    <n v="62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613"/>
    <n v="27683"/>
    <s v="adipose hole"/>
    <m/>
    <s v="M"/>
    <s v="M"/>
    <s v=""/>
    <s v=""/>
    <x v="39"/>
    <m/>
    <m/>
    <m/>
    <m/>
    <x v="1"/>
    <n v="95809"/>
    <n v="5"/>
    <s v="20NC95809"/>
    <s v="X"/>
    <d v="2020-07-31T00:00:00"/>
    <m/>
    <m/>
    <m/>
    <m/>
    <m/>
    <n v="1"/>
    <m/>
    <m/>
    <x v="1"/>
    <s v="20NC958095"/>
    <x v="1"/>
    <n v="1.2"/>
    <n v="2"/>
    <n v="2016"/>
    <n v="28"/>
    <s v="GW"/>
    <n v="61.364449999999998"/>
    <s v="M"/>
    <n v="67.5"/>
    <s v="Large Only"/>
    <s v=""/>
    <s v="ch2020-0016"/>
    <n v="210"/>
    <s v=""/>
    <s v=""/>
    <s v=""/>
    <s v=""/>
    <s v=""/>
    <s v="M"/>
    <s v=""/>
    <s v=""/>
    <s v="DAMDOCHAX_CREEK"/>
    <n v="0.42989769999999999"/>
    <m/>
    <m/>
    <m/>
    <m/>
    <m/>
    <m/>
    <m/>
    <m/>
  </r>
  <r>
    <d v="2020-07-10T00:00:00"/>
    <n v="6521"/>
    <n v="8433"/>
    <x v="1"/>
    <n v="1614"/>
    <n v="27684"/>
    <s v="adipose hole"/>
    <m/>
    <s v="M"/>
    <s v="M"/>
    <s v=""/>
    <s v=""/>
    <x v="107"/>
    <n v="17.5"/>
    <n v="7.2"/>
    <n v="4.9000000000000004"/>
    <n v="2"/>
    <x v="2"/>
    <n v="95809"/>
    <n v="6"/>
    <s v="20NC95809"/>
    <s v="X"/>
    <d v="2020-07-31T00:00:00"/>
    <m/>
    <m/>
    <m/>
    <m/>
    <m/>
    <n v="1"/>
    <m/>
    <m/>
    <x v="1"/>
    <s v="20NC958096"/>
    <x v="1"/>
    <n v="1.2"/>
    <n v="2"/>
    <n v="2016"/>
    <n v="28"/>
    <s v="GW"/>
    <n v="70.3"/>
    <s v="L"/>
    <n v="77.5"/>
    <s v="Yes"/>
    <s v=""/>
    <s v="ch2020-0016"/>
    <s v=""/>
    <s v="M"/>
    <n v="-0.73299999999999765"/>
    <n v="0.32453674361825474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615"/>
    <n v="27685"/>
    <s v="adipose hole"/>
    <m/>
    <s v="M"/>
    <s v="M"/>
    <s v=""/>
    <s v=""/>
    <x v="125"/>
    <m/>
    <m/>
    <m/>
    <m/>
    <x v="1"/>
    <n v="95809"/>
    <n v="7"/>
    <s v="20NC95809"/>
    <s v="X"/>
    <d v="2020-07-31T00:00:00"/>
    <m/>
    <m/>
    <m/>
    <m/>
    <m/>
    <n v="1"/>
    <m/>
    <m/>
    <x v="1"/>
    <s v="20NC958097"/>
    <x v="1"/>
    <n v="1.2"/>
    <n v="2"/>
    <n v="2016"/>
    <n v="28"/>
    <s v="GW"/>
    <n v="65.991949999999989"/>
    <s v="M"/>
    <n v="72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3"/>
    <x v="1"/>
    <n v="1617"/>
    <n v="27686"/>
    <s v="adipose hole"/>
    <m/>
    <s v="M"/>
    <s v="M"/>
    <s v=""/>
    <s v=""/>
    <x v="34"/>
    <n v="19.399999999999999"/>
    <n v="8.1"/>
    <n v="4.4000000000000004"/>
    <n v="1.9"/>
    <x v="2"/>
    <n v="95809"/>
    <n v="8"/>
    <s v="20NC95809"/>
    <s v="X"/>
    <d v="2020-07-31T00:00:00"/>
    <m/>
    <m/>
    <m/>
    <m/>
    <m/>
    <n v="1"/>
    <m/>
    <m/>
    <x v="1"/>
    <s v="20NC958098"/>
    <x v="3"/>
    <n v="1.3"/>
    <n v="3"/>
    <n v="2015"/>
    <n v="28"/>
    <s v="GW"/>
    <n v="76.900000000000006"/>
    <s v="L"/>
    <n v="85"/>
    <s v="Yes"/>
    <s v=""/>
    <s v="ch2020-0016"/>
    <n v="211"/>
    <s v="F"/>
    <n v="1.7659999999999973"/>
    <n v="0.85395952640474704"/>
    <s v=""/>
    <s v=""/>
    <s v="F"/>
    <s v=""/>
    <s v=""/>
    <s v="DAMDOCHAX_CREEK"/>
    <n v="0.36628129999999998"/>
    <m/>
    <m/>
    <m/>
    <m/>
    <m/>
    <m/>
    <m/>
    <m/>
  </r>
  <r>
    <d v="2020-07-10T00:00:00"/>
    <n v="6521"/>
    <n v="8433"/>
    <x v="1"/>
    <n v="1618"/>
    <n v="27687"/>
    <s v="adipose hole"/>
    <m/>
    <s v="F"/>
    <s v="F"/>
    <s v=""/>
    <s v=""/>
    <x v="54"/>
    <n v="18.3"/>
    <n v="6.5"/>
    <n v="3.9"/>
    <n v="1.7"/>
    <x v="2"/>
    <n v="95809"/>
    <n v="9"/>
    <s v="20NC95809"/>
    <s v="X"/>
    <d v="2020-07-31T00:00:00"/>
    <m/>
    <m/>
    <m/>
    <m/>
    <m/>
    <n v="1"/>
    <m/>
    <m/>
    <x v="1"/>
    <s v="20NC958099"/>
    <x v="3"/>
    <n v="1.3"/>
    <n v="3"/>
    <n v="2015"/>
    <n v="28"/>
    <s v="GW"/>
    <n v="80.5"/>
    <s v="L"/>
    <n v="87"/>
    <s v="Yes"/>
    <s v=""/>
    <s v="ch2020-0016"/>
    <n v="212"/>
    <s v="F"/>
    <n v="5.1859999999999973"/>
    <n v="0.99443678304649763"/>
    <s v=""/>
    <s v=""/>
    <s v="F"/>
    <s v=""/>
    <s v=""/>
    <s v="MEZIADIN_RIVER"/>
    <n v="0.62928220000000001"/>
    <m/>
    <m/>
    <m/>
    <m/>
    <m/>
    <m/>
    <m/>
    <m/>
  </r>
  <r>
    <d v="2020-07-10T00:00:00"/>
    <n v="6521"/>
    <n v="8433"/>
    <x v="1"/>
    <n v="1621"/>
    <n v="27688"/>
    <s v="adipose hole"/>
    <m/>
    <s v="M"/>
    <s v="M"/>
    <s v=""/>
    <s v=""/>
    <x v="26"/>
    <n v="19"/>
    <n v="7"/>
    <n v="5.5"/>
    <n v="2.6"/>
    <x v="2"/>
    <n v="95809"/>
    <n v="10"/>
    <s v="20NC95809"/>
    <s v="X"/>
    <d v="2020-07-31T00:00:00"/>
    <m/>
    <m/>
    <m/>
    <m/>
    <m/>
    <n v="1"/>
    <m/>
    <m/>
    <x v="1"/>
    <s v="20NC9580910"/>
    <x v="3"/>
    <n v="1.3"/>
    <n v="3"/>
    <n v="2015"/>
    <n v="28"/>
    <s v="GW"/>
    <n v="82"/>
    <s v="L"/>
    <n v="89"/>
    <s v="Yes"/>
    <s v=""/>
    <s v="ch2020-0016"/>
    <n v="213"/>
    <s v="F"/>
    <n v="3.5439999999999956"/>
    <n v="0.97191410668716438"/>
    <s v=""/>
    <s v=""/>
    <s v="F"/>
    <s v=""/>
    <s v=""/>
    <s v="KITEEN_RIVER"/>
    <n v="0.78802629999999996"/>
    <m/>
    <m/>
    <m/>
    <m/>
    <m/>
    <m/>
    <m/>
    <m/>
  </r>
  <r>
    <d v="2020-07-10T00:00:00"/>
    <n v="6521"/>
    <n v="8435"/>
    <x v="1"/>
    <n v="1623"/>
    <n v="27689"/>
    <s v="adipose hole"/>
    <m/>
    <s v="M"/>
    <s v="M"/>
    <s v=""/>
    <s v=""/>
    <x v="63"/>
    <m/>
    <m/>
    <m/>
    <m/>
    <x v="1"/>
    <n v="95810"/>
    <n v="1"/>
    <s v="20NC95810"/>
    <s v="X"/>
    <d v="2020-07-31T00:00:00"/>
    <m/>
    <m/>
    <m/>
    <m/>
    <m/>
    <n v="1"/>
    <m/>
    <m/>
    <x v="1"/>
    <s v="20NC958101"/>
    <x v="7"/>
    <s v="M2"/>
    <n v="2"/>
    <s v=""/>
    <n v="28"/>
    <s v="GW"/>
    <n v="59.976199999999999"/>
    <s v="M"/>
    <n v="66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624"/>
    <n v="27690"/>
    <s v="adipose hole"/>
    <m/>
    <s v="F"/>
    <s v="F"/>
    <s v=""/>
    <s v=""/>
    <x v="113"/>
    <n v="17"/>
    <n v="5.8"/>
    <n v="4.0999999999999996"/>
    <n v="1.6"/>
    <x v="2"/>
    <n v="95810"/>
    <n v="2"/>
    <s v="20NC95810"/>
    <s v="X"/>
    <d v="2020-07-31T00:00:00"/>
    <m/>
    <m/>
    <m/>
    <m/>
    <m/>
    <n v="1"/>
    <m/>
    <m/>
    <x v="1"/>
    <s v="20NC958102"/>
    <x v="3"/>
    <n v="1.3"/>
    <n v="3"/>
    <n v="2015"/>
    <n v="28"/>
    <s v="GW"/>
    <n v="74.2"/>
    <s v="L"/>
    <n v="80"/>
    <s v="Yes"/>
    <s v=""/>
    <s v="ch2020-0016"/>
    <s v=""/>
    <s v="F"/>
    <n v="3.0219999999999994"/>
    <n v="0.95355817583416735"/>
    <s v=""/>
    <s v=""/>
    <s v="F"/>
    <s v=""/>
    <s v=""/>
    <s v=""/>
    <s v=""/>
    <m/>
    <m/>
    <m/>
    <m/>
    <m/>
    <m/>
    <m/>
    <m/>
  </r>
  <r>
    <d v="2020-07-10T00:00:00"/>
    <n v="6521"/>
    <n v="8435"/>
    <x v="1"/>
    <n v="1625"/>
    <n v="27691"/>
    <s v="adipose hole"/>
    <m/>
    <s v="F"/>
    <s v="F"/>
    <s v=""/>
    <s v=""/>
    <x v="54"/>
    <n v="18.5"/>
    <n v="6.5"/>
    <n v="3.5"/>
    <n v="1.6"/>
    <x v="2"/>
    <n v="95810"/>
    <n v="3"/>
    <s v="20NC95810"/>
    <s v="X"/>
    <d v="2020-07-31T00:00:00"/>
    <m/>
    <m/>
    <m/>
    <m/>
    <m/>
    <n v="1"/>
    <m/>
    <m/>
    <x v="1"/>
    <s v="20NC958103"/>
    <x v="3"/>
    <n v="1.3"/>
    <n v="3"/>
    <n v="2015"/>
    <n v="28"/>
    <s v="GW"/>
    <n v="80.5"/>
    <s v="L"/>
    <n v="87"/>
    <s v="Yes"/>
    <s v=""/>
    <s v="ch2020-0016"/>
    <n v="214"/>
    <s v="F"/>
    <n v="5.543999999999996"/>
    <n v="0.99610438308029037"/>
    <s v=""/>
    <s v=""/>
    <s v="F"/>
    <s v=""/>
    <s v=""/>
    <s v="MEZIADIN_RIVER"/>
    <n v="0.99920159999999991"/>
    <m/>
    <m/>
    <m/>
    <m/>
    <m/>
    <m/>
    <m/>
    <m/>
  </r>
  <r>
    <d v="2020-07-10T00:00:00"/>
    <n v="6521"/>
    <n v="8435"/>
    <x v="1"/>
    <n v="1626"/>
    <n v="27692"/>
    <s v="adipose hole"/>
    <m/>
    <s v="F"/>
    <s v="F"/>
    <s v=""/>
    <s v=""/>
    <x v="69"/>
    <n v="16"/>
    <n v="5.6"/>
    <n v="3.2"/>
    <n v="1.8"/>
    <x v="2"/>
    <n v="95810"/>
    <n v="4"/>
    <s v="20NC95810"/>
    <s v="X"/>
    <d v="2020-07-31T00:00:00"/>
    <s v="SCL"/>
    <m/>
    <s v="M"/>
    <m/>
    <m/>
    <n v="1"/>
    <m/>
    <m/>
    <x v="1"/>
    <s v="20NC958104"/>
    <x v="2"/>
    <s v="M3"/>
    <n v="3"/>
    <s v=""/>
    <n v="28"/>
    <s v="GW"/>
    <n v="78.900000000000006"/>
    <s v="L"/>
    <n v="84.5"/>
    <s v="Yes"/>
    <s v=""/>
    <s v="ch2020-0016"/>
    <s v=""/>
    <s v="F"/>
    <n v="5.6530000000000022"/>
    <n v="0.99650527589009441"/>
    <s v=""/>
    <s v=""/>
    <s v="F"/>
    <s v=""/>
    <s v=""/>
    <s v=""/>
    <s v=""/>
    <m/>
    <m/>
    <m/>
    <m/>
    <m/>
    <m/>
    <m/>
    <m/>
  </r>
  <r>
    <d v="2020-07-10T00:00:00"/>
    <n v="6521"/>
    <n v="8435"/>
    <x v="1"/>
    <n v="1627"/>
    <n v="27693"/>
    <s v="adipose hole"/>
    <m/>
    <s v="M"/>
    <s v="M"/>
    <s v=""/>
    <s v=""/>
    <x v="40"/>
    <m/>
    <m/>
    <m/>
    <m/>
    <x v="1"/>
    <n v="95810"/>
    <n v="5"/>
    <s v="20NC95810"/>
    <s v="X"/>
    <d v="2020-07-31T00:00:00"/>
    <m/>
    <m/>
    <m/>
    <m/>
    <m/>
    <n v="1"/>
    <m/>
    <m/>
    <x v="1"/>
    <s v="20NC958105"/>
    <x v="7"/>
    <s v="M2"/>
    <n v="2"/>
    <s v=""/>
    <n v="28"/>
    <s v="GW"/>
    <n v="59.050699999999999"/>
    <s v="M"/>
    <n v="6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628"/>
    <n v="27694"/>
    <s v="adipose hole"/>
    <m/>
    <s v="F"/>
    <s v="F"/>
    <s v=""/>
    <s v=""/>
    <x v="99"/>
    <n v="16"/>
    <n v="5.8"/>
    <n v="4"/>
    <n v="1.5"/>
    <x v="2"/>
    <n v="95810"/>
    <n v="6"/>
    <s v="20NC95810"/>
    <s v="X"/>
    <d v="2020-07-31T00:00:00"/>
    <m/>
    <m/>
    <m/>
    <m/>
    <m/>
    <n v="1"/>
    <m/>
    <m/>
    <x v="1"/>
    <s v="20NC958106"/>
    <x v="1"/>
    <n v="1.2"/>
    <n v="2"/>
    <n v="2016"/>
    <n v="28"/>
    <s v="GW"/>
    <n v="69.7"/>
    <s v="L"/>
    <n v="75.5"/>
    <s v="Yes"/>
    <s v=""/>
    <s v="ch2020-0016"/>
    <s v=""/>
    <s v="F"/>
    <n v="1.2409999999999974"/>
    <n v="0.77573803077592429"/>
    <s v=""/>
    <s v=""/>
    <s v="F"/>
    <s v=""/>
    <s v=""/>
    <s v=""/>
    <s v=""/>
    <m/>
    <m/>
    <m/>
    <m/>
    <m/>
    <m/>
    <m/>
    <m/>
  </r>
  <r>
    <d v="2020-07-10T00:00:00"/>
    <n v="6521"/>
    <n v="8435"/>
    <x v="1"/>
    <n v="1638"/>
    <n v="27695"/>
    <s v="adipose hole"/>
    <m/>
    <s v="M"/>
    <s v="M"/>
    <s v=""/>
    <s v=""/>
    <x v="139"/>
    <m/>
    <m/>
    <m/>
    <m/>
    <x v="1"/>
    <n v="95810"/>
    <n v="7"/>
    <s v="20NC95810"/>
    <s v="X"/>
    <d v="2020-07-31T00:00:00"/>
    <m/>
    <m/>
    <m/>
    <m/>
    <m/>
    <n v="1"/>
    <m/>
    <m/>
    <x v="1"/>
    <s v="20NC958107"/>
    <x v="7"/>
    <s v="M2"/>
    <n v="2"/>
    <s v=""/>
    <n v="28"/>
    <s v="GW"/>
    <n v="54.885950000000001"/>
    <s v="M"/>
    <n v="60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639"/>
    <n v="27696"/>
    <s v="adipose hole"/>
    <m/>
    <s v="M"/>
    <s v="M"/>
    <s v=""/>
    <s v=""/>
    <x v="21"/>
    <m/>
    <m/>
    <m/>
    <m/>
    <x v="1"/>
    <n v="95810"/>
    <n v="8"/>
    <s v="20NC95810"/>
    <s v="X"/>
    <d v="2020-07-31T00:00:00"/>
    <m/>
    <m/>
    <m/>
    <m/>
    <m/>
    <n v="1"/>
    <m/>
    <m/>
    <x v="1"/>
    <s v="20NC958108"/>
    <x v="1"/>
    <n v="1.2"/>
    <n v="2"/>
    <n v="2016"/>
    <n v="28"/>
    <s v="GW"/>
    <n v="52.109450000000002"/>
    <s v="M"/>
    <n v="57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654"/>
    <n v="27697"/>
    <s v="adipose hole"/>
    <m/>
    <s v="M"/>
    <s v="M"/>
    <s v=""/>
    <s v=""/>
    <x v="70"/>
    <m/>
    <m/>
    <m/>
    <m/>
    <x v="1"/>
    <n v="95810"/>
    <n v="9"/>
    <s v="20NC95810"/>
    <s v="X"/>
    <d v="2020-07-31T00:00:00"/>
    <m/>
    <m/>
    <m/>
    <m/>
    <m/>
    <n v="1"/>
    <m/>
    <m/>
    <x v="1"/>
    <s v="20NC958109"/>
    <x v="1"/>
    <n v="1.2"/>
    <n v="2"/>
    <n v="2016"/>
    <n v="28"/>
    <s v="GW"/>
    <n v="57.1997"/>
    <s v="M"/>
    <n v="63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655"/>
    <n v="27698"/>
    <s v="adipose hole"/>
    <m/>
    <s v="M"/>
    <s v="M"/>
    <s v=""/>
    <s v=""/>
    <x v="11"/>
    <n v="18.100000000000001"/>
    <n v="7"/>
    <n v="5.0999999999999996"/>
    <n v="3"/>
    <x v="2"/>
    <n v="95810"/>
    <n v="10"/>
    <s v="20NC95810"/>
    <s v="X"/>
    <d v="2020-07-31T00:00:00"/>
    <m/>
    <m/>
    <m/>
    <m/>
    <m/>
    <n v="1"/>
    <m/>
    <m/>
    <x v="1"/>
    <s v="20NC9581010"/>
    <x v="1"/>
    <n v="1.2"/>
    <n v="2"/>
    <n v="2016"/>
    <n v="28"/>
    <s v="GW"/>
    <n v="72"/>
    <s v="L"/>
    <n v="79"/>
    <s v="Yes"/>
    <s v=""/>
    <s v="ch2020-0016"/>
    <n v="215"/>
    <s v="M"/>
    <n v="-0.82800000000000118"/>
    <n v="0.30406812565627311"/>
    <s v=""/>
    <s v=""/>
    <s v="M"/>
    <s v=""/>
    <s v=""/>
    <s v="MEZIADIN_RIVER"/>
    <n v="0.95225229999999994"/>
    <m/>
    <m/>
    <m/>
    <m/>
    <m/>
    <m/>
    <m/>
    <m/>
  </r>
  <r>
    <d v="2020-07-10T00:00:00"/>
    <n v="6521"/>
    <n v="8435"/>
    <x v="1"/>
    <n v="1656"/>
    <n v="27699"/>
    <s v="adipose hole"/>
    <m/>
    <s v="F"/>
    <s v="M"/>
    <s v=""/>
    <s v=""/>
    <x v="43"/>
    <m/>
    <m/>
    <m/>
    <m/>
    <x v="1"/>
    <n v="95813"/>
    <n v="1"/>
    <s v="20NC95813"/>
    <s v="X"/>
    <d v="2020-07-31T00:00:00"/>
    <m/>
    <m/>
    <m/>
    <m/>
    <m/>
    <n v="1"/>
    <m/>
    <m/>
    <x v="1"/>
    <s v="20NC958131"/>
    <x v="1"/>
    <n v="1.2"/>
    <n v="2"/>
    <n v="2016"/>
    <n v="28"/>
    <s v="GW"/>
    <n v="58.1252"/>
    <s v="M"/>
    <n v="64"/>
    <s v="Large Only"/>
    <s v=""/>
    <s v="ch2020-0016"/>
    <n v="216"/>
    <s v=""/>
    <s v=""/>
    <s v=""/>
    <s v=""/>
    <s v=""/>
    <s v="M"/>
    <s v="Kwinageese"/>
    <s v="NO"/>
    <s v="DAMDOCHAX_CREEK"/>
    <n v="0.62701819999999997"/>
    <m/>
    <m/>
    <m/>
    <m/>
    <m/>
    <m/>
    <m/>
    <m/>
  </r>
  <r>
    <d v="2020-07-10T00:00:00"/>
    <n v="6521"/>
    <n v="8435"/>
    <x v="1"/>
    <n v="1657"/>
    <n v="27700"/>
    <s v="adipose hole"/>
    <m/>
    <s v="F"/>
    <s v="F"/>
    <s v=""/>
    <s v=""/>
    <x v="25"/>
    <n v="18"/>
    <n v="6.5"/>
    <n v="3"/>
    <n v="1.5"/>
    <x v="2"/>
    <n v="95813"/>
    <n v="2"/>
    <s v="20NC95813"/>
    <s v="X"/>
    <d v="2020-07-31T00:00:00"/>
    <m/>
    <m/>
    <m/>
    <m/>
    <m/>
    <n v="1"/>
    <m/>
    <m/>
    <x v="1"/>
    <s v="20NC958132"/>
    <x v="2"/>
    <s v="M3"/>
    <n v="3"/>
    <s v=""/>
    <n v="28"/>
    <s v="GW"/>
    <n v="75.5"/>
    <s v="L"/>
    <n v="82"/>
    <s v="Yes"/>
    <s v=""/>
    <s v="ch2020-0016"/>
    <n v="217"/>
    <s v="F"/>
    <n v="3.8199999999999985"/>
    <n v="0.97854271028239648"/>
    <s v=""/>
    <s v=""/>
    <s v="F"/>
    <s v=""/>
    <s v=""/>
    <s v="CRANBERRY_RIVER"/>
    <n v="0.47986030000000002"/>
    <m/>
    <m/>
    <m/>
    <m/>
    <m/>
    <m/>
    <m/>
    <m/>
  </r>
  <r>
    <d v="2020-07-10T00:00:00"/>
    <n v="6521"/>
    <n v="8435"/>
    <x v="1"/>
    <n v="1658"/>
    <n v="27701"/>
    <s v="adipose hole"/>
    <m/>
    <s v="M"/>
    <s v="M"/>
    <s v=""/>
    <s v=""/>
    <x v="10"/>
    <m/>
    <m/>
    <m/>
    <m/>
    <x v="1"/>
    <n v="95813"/>
    <n v="3"/>
    <s v="20NC95813"/>
    <s v="X"/>
    <d v="2020-07-31T00:00:00"/>
    <m/>
    <m/>
    <m/>
    <m/>
    <m/>
    <n v="1"/>
    <m/>
    <m/>
    <x v="1"/>
    <s v="20NC958133"/>
    <x v="1"/>
    <n v="1.2"/>
    <n v="2"/>
    <n v="2016"/>
    <n v="28"/>
    <s v="GW"/>
    <n v="66.454699999999988"/>
    <s v="M"/>
    <n v="73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659"/>
    <n v="27702"/>
    <s v="adipose hole"/>
    <m/>
    <s v="F"/>
    <s v="M"/>
    <s v=""/>
    <s v=""/>
    <x v="132"/>
    <m/>
    <m/>
    <m/>
    <m/>
    <x v="1"/>
    <n v="95813"/>
    <n v="4"/>
    <s v="20NC95813"/>
    <s v="X"/>
    <d v="2020-07-31T00:00:00"/>
    <m/>
    <m/>
    <m/>
    <m/>
    <m/>
    <n v="1"/>
    <m/>
    <m/>
    <x v="1"/>
    <s v="20NC958134"/>
    <x v="1"/>
    <n v="1.2"/>
    <n v="2"/>
    <n v="2016"/>
    <n v="28"/>
    <s v="GW"/>
    <n v="67.842949999999988"/>
    <s v="M"/>
    <n v="74.5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714"/>
    <n v="27703"/>
    <s v="adipose hole"/>
    <m/>
    <s v="F"/>
    <s v="M"/>
    <s v=""/>
    <s v=""/>
    <x v="20"/>
    <m/>
    <m/>
    <m/>
    <m/>
    <x v="1"/>
    <n v="95813"/>
    <n v="5"/>
    <s v="20NC95813"/>
    <s v="X"/>
    <d v="2020-07-31T00:00:00"/>
    <m/>
    <m/>
    <m/>
    <m/>
    <m/>
    <n v="1"/>
    <m/>
    <m/>
    <x v="1"/>
    <s v="20NC958135"/>
    <x v="1"/>
    <n v="1.2"/>
    <n v="2"/>
    <n v="2016"/>
    <n v="28"/>
    <s v="GW"/>
    <n v="67.380199999999988"/>
    <s v="M"/>
    <n v="74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715"/>
    <n v="27704"/>
    <s v="adipose hole"/>
    <m/>
    <s v="M"/>
    <s v="M"/>
    <s v=""/>
    <s v=""/>
    <x v="19"/>
    <m/>
    <m/>
    <m/>
    <m/>
    <x v="1"/>
    <n v="95813"/>
    <n v="6"/>
    <s v="20NC95813"/>
    <s v="X"/>
    <d v="2020-07-31T00:00:00"/>
    <m/>
    <m/>
    <m/>
    <m/>
    <m/>
    <n v="1"/>
    <m/>
    <m/>
    <x v="1"/>
    <s v="20NC958136"/>
    <x v="1"/>
    <n v="1.2"/>
    <n v="2"/>
    <n v="2016"/>
    <n v="28"/>
    <s v="GW"/>
    <n v="56.2742"/>
    <s v="M"/>
    <n v="62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716"/>
    <n v="27705"/>
    <s v="adipose hole"/>
    <m/>
    <s v="F"/>
    <s v="F"/>
    <s v=""/>
    <s v=""/>
    <x v="73"/>
    <n v="19"/>
    <n v="7"/>
    <n v="4.5"/>
    <n v="2"/>
    <x v="2"/>
    <n v="95813"/>
    <n v="7"/>
    <s v="20NC95813"/>
    <s v="X"/>
    <d v="2020-07-31T00:00:00"/>
    <m/>
    <m/>
    <m/>
    <m/>
    <m/>
    <n v="1"/>
    <m/>
    <m/>
    <x v="1"/>
    <s v="20NC958137"/>
    <x v="3"/>
    <n v="1.3"/>
    <n v="3"/>
    <n v="2015"/>
    <n v="28"/>
    <s v="GW"/>
    <n v="84"/>
    <s v="L"/>
    <n v="91"/>
    <s v="Yes"/>
    <s v=""/>
    <s v="ch2020-0016"/>
    <s v=""/>
    <s v="F"/>
    <n v="5.6000000000000023"/>
    <n v="0.99631576010056411"/>
    <s v=""/>
    <s v=""/>
    <s v="F"/>
    <s v=""/>
    <s v=""/>
    <s v=""/>
    <s v=""/>
    <m/>
    <m/>
    <m/>
    <m/>
    <m/>
    <m/>
    <m/>
    <m/>
  </r>
  <r>
    <d v="2020-07-10T00:00:00"/>
    <n v="6521"/>
    <n v="8435"/>
    <x v="1"/>
    <n v="1717"/>
    <n v="27706"/>
    <s v="adipose hole"/>
    <m/>
    <s v="F"/>
    <s v="F"/>
    <s v=""/>
    <s v=""/>
    <x v="129"/>
    <n v="18"/>
    <n v="6.9"/>
    <n v="3.5"/>
    <n v="2"/>
    <x v="2"/>
    <n v="95813"/>
    <n v="8"/>
    <s v="20NC95813"/>
    <s v="X"/>
    <d v="2020-07-31T00:00:00"/>
    <m/>
    <m/>
    <m/>
    <m/>
    <m/>
    <n v="1"/>
    <m/>
    <m/>
    <x v="1"/>
    <s v="20NC958138"/>
    <x v="3"/>
    <n v="1.3"/>
    <n v="3"/>
    <n v="2015"/>
    <n v="28"/>
    <s v="GW"/>
    <n v="74.599999999999994"/>
    <s v="L"/>
    <n v="81.5"/>
    <s v="Yes"/>
    <s v=""/>
    <s v="ch2020-0016"/>
    <n v="218"/>
    <s v="F"/>
    <n v="2.3230000000000013"/>
    <n v="0.91076405997076781"/>
    <s v=""/>
    <s v=""/>
    <s v="F"/>
    <s v=""/>
    <s v=""/>
    <s v="CRANBERRY_RIVER"/>
    <n v="0.97318510000000003"/>
    <m/>
    <m/>
    <m/>
    <m/>
    <m/>
    <m/>
    <m/>
    <m/>
  </r>
  <r>
    <d v="2020-07-10T00:00:00"/>
    <n v="6521"/>
    <n v="8435"/>
    <x v="1"/>
    <n v="1718"/>
    <n v="27707"/>
    <s v="adipose hole"/>
    <m/>
    <s v="M"/>
    <s v="M"/>
    <s v=""/>
    <s v=""/>
    <x v="27"/>
    <m/>
    <m/>
    <m/>
    <m/>
    <x v="1"/>
    <n v="95813"/>
    <n v="9"/>
    <s v="20NC95813"/>
    <s v="X"/>
    <d v="2020-07-31T00:00:00"/>
    <m/>
    <m/>
    <m/>
    <m/>
    <m/>
    <n v="1"/>
    <m/>
    <m/>
    <x v="1"/>
    <s v="20NC958139"/>
    <x v="2"/>
    <s v="M3"/>
    <n v="3"/>
    <s v=""/>
    <n v="28"/>
    <s v="GW"/>
    <n v="61.827199999999998"/>
    <s v="M"/>
    <n v="68"/>
    <s v="Large Only"/>
    <s v=""/>
    <s v="ch2020-0016"/>
    <n v="219"/>
    <s v=""/>
    <s v=""/>
    <s v=""/>
    <s v=""/>
    <s v=""/>
    <s v="M"/>
    <s v=""/>
    <s v=""/>
    <s v="DAMDOCHAX_CREEK"/>
    <n v="0.70217039999999997"/>
    <m/>
    <m/>
    <m/>
    <m/>
    <m/>
    <m/>
    <m/>
    <m/>
  </r>
  <r>
    <d v="2020-07-10T00:00:00"/>
    <n v="6521"/>
    <n v="8435"/>
    <x v="1"/>
    <n v="1719"/>
    <n v="27708"/>
    <s v="adipose hole"/>
    <m/>
    <s v="M"/>
    <s v="M"/>
    <s v=""/>
    <s v=""/>
    <x v="52"/>
    <m/>
    <m/>
    <m/>
    <m/>
    <x v="1"/>
    <n v="95813"/>
    <n v="10"/>
    <s v="20NC95813"/>
    <s v="X"/>
    <d v="2020-07-31T00:00:00"/>
    <m/>
    <m/>
    <m/>
    <m/>
    <m/>
    <n v="1"/>
    <m/>
    <m/>
    <x v="1"/>
    <s v="20NC9581310"/>
    <x v="1"/>
    <n v="1.2"/>
    <n v="2"/>
    <n v="2016"/>
    <n v="28"/>
    <s v="GW"/>
    <n v="60.901699999999998"/>
    <s v="M"/>
    <n v="67"/>
    <s v="Large Only"/>
    <s v=""/>
    <s v="ch2020-0016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726"/>
    <n v="27709"/>
    <s v="adipose hole"/>
    <m/>
    <s v="F"/>
    <s v="F"/>
    <s v=""/>
    <s v=""/>
    <x v="36"/>
    <n v="16.5"/>
    <n v="6"/>
    <n v="4"/>
    <n v="1.9"/>
    <x v="2"/>
    <n v="95814"/>
    <n v="1"/>
    <s v="20NC95814"/>
    <s v="X"/>
    <d v="2020-07-31T00:00:00"/>
    <m/>
    <m/>
    <m/>
    <m/>
    <m/>
    <n v="1"/>
    <m/>
    <m/>
    <x v="1"/>
    <s v="20NC958141"/>
    <x v="3"/>
    <n v="1.3"/>
    <n v="3"/>
    <n v="2015"/>
    <n v="28"/>
    <s v="GW"/>
    <n v="75"/>
    <s v="L"/>
    <n v="81"/>
    <s v="Yes"/>
    <s v=""/>
    <s v="ch2020-0017"/>
    <n v="220"/>
    <s v="F"/>
    <n v="3.0059999999999989"/>
    <n v="0.95284445191698208"/>
    <s v=""/>
    <s v=""/>
    <s v="F"/>
    <s v=""/>
    <s v=""/>
    <s v="KITEEN_RIVER"/>
    <n v="0.97761690000000001"/>
    <m/>
    <m/>
    <m/>
    <m/>
    <m/>
    <m/>
    <m/>
    <m/>
  </r>
  <r>
    <d v="2020-07-10T00:00:00"/>
    <n v="6521"/>
    <n v="8435"/>
    <x v="1"/>
    <n v="1727"/>
    <n v="27710"/>
    <s v="adipose hole"/>
    <m/>
    <s v="M"/>
    <s v="M"/>
    <s v=""/>
    <s v=""/>
    <x v="3"/>
    <m/>
    <m/>
    <m/>
    <m/>
    <x v="1"/>
    <n v="95814"/>
    <n v="2"/>
    <s v="20NC95814"/>
    <s v="X"/>
    <d v="2020-07-31T00:00:00"/>
    <m/>
    <m/>
    <m/>
    <m/>
    <m/>
    <n v="1"/>
    <m/>
    <m/>
    <x v="1"/>
    <s v="20NC958142"/>
    <x v="13"/>
    <n v="0.2"/>
    <n v="2"/>
    <n v="2017"/>
    <n v="28"/>
    <s v="GW"/>
    <n v="63.678199999999997"/>
    <s v="M"/>
    <n v="7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0T00:00:00"/>
    <n v="6521"/>
    <n v="8435"/>
    <x v="1"/>
    <n v="1731"/>
    <n v="27711"/>
    <s v="adipose hole"/>
    <m/>
    <s v="F"/>
    <s v="F"/>
    <s v=""/>
    <s v=""/>
    <x v="26"/>
    <n v="20"/>
    <n v="7.6"/>
    <n v="3.4"/>
    <n v="1.8"/>
    <x v="2"/>
    <n v="95814"/>
    <n v="3"/>
    <s v="20NC95814"/>
    <s v="X"/>
    <d v="2020-07-31T00:00:00"/>
    <m/>
    <m/>
    <m/>
    <m/>
    <m/>
    <n v="1"/>
    <m/>
    <m/>
    <x v="1"/>
    <s v="20NC958143"/>
    <x v="3"/>
    <n v="1.3"/>
    <n v="3"/>
    <n v="2015"/>
    <n v="28"/>
    <s v="GW"/>
    <n v="81.400000000000006"/>
    <s v="L"/>
    <n v="89"/>
    <s v="Yes"/>
    <s v=""/>
    <s v="ch2020-0017"/>
    <n v="221"/>
    <s v="F"/>
    <n v="4.8919999999999968"/>
    <n v="0.99254953149416347"/>
    <s v=""/>
    <s v=""/>
    <s v="F"/>
    <s v=""/>
    <s v=""/>
    <s v="KWINAGEESE_RIVER"/>
    <n v="0.42006129999999997"/>
    <m/>
    <m/>
    <m/>
    <m/>
    <m/>
    <m/>
    <m/>
    <m/>
  </r>
  <r>
    <d v="2020-07-10T00:00:00"/>
    <n v="6522"/>
    <n v="8435"/>
    <x v="0"/>
    <n v="1825"/>
    <n v="27712"/>
    <s v="adipose hole"/>
    <m/>
    <s v="F"/>
    <s v="F"/>
    <s v=""/>
    <s v=""/>
    <x v="113"/>
    <n v="17"/>
    <n v="5.5"/>
    <n v="5.5"/>
    <n v="1.7"/>
    <x v="2"/>
    <n v="95814"/>
    <n v="4"/>
    <s v="20NC95814"/>
    <s v="X"/>
    <d v="2020-07-31T00:00:00"/>
    <m/>
    <m/>
    <m/>
    <m/>
    <m/>
    <n v="1"/>
    <s v="estimate - BG2"/>
    <m/>
    <x v="1"/>
    <s v="20NC958144"/>
    <x v="3"/>
    <n v="1.3"/>
    <n v="3"/>
    <n v="2015"/>
    <n v="28"/>
    <s v="GW"/>
    <n v="74.5"/>
    <s v="L"/>
    <n v="80"/>
    <s v="Yes"/>
    <s v=""/>
    <s v="ch2020-0017"/>
    <n v="222"/>
    <s v="F"/>
    <n v="2.3679999999999994"/>
    <n v="0.91435436938982662"/>
    <s v=""/>
    <s v=""/>
    <s v="F"/>
    <s v=""/>
    <s v=""/>
    <s v="SEASKINNISH_CREEK"/>
    <n v="0.67032579999999997"/>
    <m/>
    <m/>
    <m/>
    <m/>
    <m/>
    <m/>
    <m/>
    <m/>
  </r>
  <r>
    <d v="2020-07-10T00:00:00"/>
    <n v="6522"/>
    <n v="8435"/>
    <x v="0"/>
    <n v="1852"/>
    <n v="27713"/>
    <s v="adipose hole"/>
    <m/>
    <s v="M"/>
    <s v="M"/>
    <s v=""/>
    <s v=""/>
    <x v="63"/>
    <m/>
    <m/>
    <m/>
    <m/>
    <x v="1"/>
    <n v="95814"/>
    <n v="5"/>
    <s v="20NC95814"/>
    <s v="X"/>
    <d v="2020-07-31T00:00:00"/>
    <m/>
    <m/>
    <m/>
    <m/>
    <m/>
    <n v="1"/>
    <m/>
    <m/>
    <x v="1"/>
    <s v="20NC958145"/>
    <x v="1"/>
    <n v="1.2"/>
    <n v="2"/>
    <n v="2016"/>
    <n v="28"/>
    <s v="GW"/>
    <n v="59.976199999999999"/>
    <s v="M"/>
    <n v="66"/>
    <s v="Large Only"/>
    <s v=""/>
    <s v="ch2020-0017"/>
    <n v="223"/>
    <s v=""/>
    <s v=""/>
    <s v=""/>
    <s v=""/>
    <s v=""/>
    <s v="M"/>
    <s v=""/>
    <s v=""/>
    <s v="DAMDOCHAX_CREEK"/>
    <n v="0.86599729999999997"/>
    <m/>
    <m/>
    <m/>
    <m/>
    <m/>
    <m/>
    <m/>
    <m/>
  </r>
  <r>
    <d v="2020-07-10T00:00:00"/>
    <n v="6522"/>
    <n v="8439"/>
    <x v="0"/>
    <n v="1906"/>
    <n v="27714"/>
    <s v="adipose hole"/>
    <m/>
    <s v="F"/>
    <s v="F"/>
    <s v=""/>
    <s v=""/>
    <x v="54"/>
    <n v="14.5"/>
    <n v="7"/>
    <n v="5.5"/>
    <n v="1.8"/>
    <x v="2"/>
    <n v="95814"/>
    <n v="6"/>
    <s v="20NC95814"/>
    <s v="X"/>
    <d v="2020-07-31T00:00:00"/>
    <m/>
    <m/>
    <m/>
    <m/>
    <m/>
    <n v="1"/>
    <m/>
    <m/>
    <x v="1"/>
    <s v="20NC958146"/>
    <x v="3"/>
    <n v="1.3"/>
    <n v="3"/>
    <n v="2015"/>
    <n v="28"/>
    <s v="GW"/>
    <n v="80"/>
    <s v="L"/>
    <n v="87"/>
    <s v="Yes"/>
    <s v=""/>
    <s v="ch2020-0017"/>
    <n v="224"/>
    <s v="F"/>
    <n v="3.3719999999999963"/>
    <n v="0.96681791317097365"/>
    <s v=""/>
    <s v=""/>
    <s v="F"/>
    <s v=""/>
    <s v=""/>
    <s v="KITEEN_RIVER"/>
    <n v="0.68571320000000002"/>
    <m/>
    <m/>
    <m/>
    <m/>
    <m/>
    <m/>
    <m/>
    <m/>
  </r>
  <r>
    <d v="2020-07-10T00:00:00"/>
    <n v="6523"/>
    <n v="8439"/>
    <x v="1"/>
    <n v="1931"/>
    <n v="27715"/>
    <s v="adipose hole"/>
    <m/>
    <s v="M"/>
    <s v="M"/>
    <s v=""/>
    <s v=""/>
    <x v="137"/>
    <n v="23"/>
    <n v="9.5"/>
    <n v="7"/>
    <n v="2.2999999999999998"/>
    <x v="2"/>
    <n v="95814"/>
    <n v="7"/>
    <s v="20NC95814"/>
    <s v="X"/>
    <d v="2020-07-31T00:00:00"/>
    <m/>
    <m/>
    <m/>
    <m/>
    <m/>
    <n v="1"/>
    <m/>
    <m/>
    <x v="1"/>
    <s v="20NC958147"/>
    <x v="3"/>
    <n v="1.3"/>
    <n v="3"/>
    <n v="2015"/>
    <n v="28"/>
    <s v="GW"/>
    <n v="85.5"/>
    <s v="L"/>
    <n v="95"/>
    <s v="Yes"/>
    <s v=""/>
    <s v="ch2020-0017"/>
    <s v=""/>
    <s v="F"/>
    <n v="2.1620000000000017"/>
    <n v="0.89678481911973151"/>
    <s v=""/>
    <s v=""/>
    <s v="F"/>
    <s v=""/>
    <s v=""/>
    <s v=""/>
    <s v=""/>
    <m/>
    <m/>
    <m/>
    <m/>
    <m/>
    <m/>
    <m/>
    <m/>
  </r>
  <r>
    <d v="2020-07-10T00:00:00"/>
    <n v="6523"/>
    <n v="8439"/>
    <x v="1"/>
    <n v="1932"/>
    <n v="27716"/>
    <s v="adipose hole"/>
    <m/>
    <s v="M"/>
    <s v="M"/>
    <s v=""/>
    <s v=""/>
    <x v="19"/>
    <m/>
    <m/>
    <m/>
    <m/>
    <x v="1"/>
    <n v="95814"/>
    <n v="8"/>
    <s v="20NC95814"/>
    <s v="X"/>
    <d v="2020-07-31T00:00:00"/>
    <m/>
    <m/>
    <m/>
    <m/>
    <m/>
    <n v="1"/>
    <m/>
    <m/>
    <x v="1"/>
    <s v="20NC958148"/>
    <x v="1"/>
    <n v="1.2"/>
    <n v="2"/>
    <n v="2016"/>
    <n v="28"/>
    <s v="GW"/>
    <n v="56.2742"/>
    <s v="M"/>
    <n v="62"/>
    <s v="Large Only"/>
    <s v=""/>
    <s v="ch2020-0017"/>
    <n v="225"/>
    <s v=""/>
    <s v=""/>
    <s v=""/>
    <s v=""/>
    <s v=""/>
    <s v="M"/>
    <s v=""/>
    <s v=""/>
    <s v="DAMDOCHAX_CREEK"/>
    <n v="0.99459699999999995"/>
    <m/>
    <m/>
    <m/>
    <m/>
    <m/>
    <m/>
    <m/>
    <m/>
  </r>
  <r>
    <d v="2020-07-10T00:00:00"/>
    <n v="6523"/>
    <n v="8439"/>
    <x v="1"/>
    <n v="1933"/>
    <n v="27717"/>
    <s v="adipose hole"/>
    <m/>
    <s v="F"/>
    <s v="F"/>
    <s v=""/>
    <s v=""/>
    <x v="113"/>
    <n v="17.8"/>
    <n v="7"/>
    <n v="5.5"/>
    <n v="2.1"/>
    <x v="2"/>
    <n v="95814"/>
    <n v="9"/>
    <s v="20NC95814"/>
    <s v="X"/>
    <d v="2020-07-31T00:00:00"/>
    <m/>
    <m/>
    <m/>
    <m/>
    <m/>
    <n v="1"/>
    <m/>
    <m/>
    <x v="1"/>
    <s v="20NC958149"/>
    <x v="1"/>
    <n v="1.2"/>
    <n v="2"/>
    <n v="2016"/>
    <n v="28"/>
    <s v="GW"/>
    <n v="73"/>
    <s v="L"/>
    <n v="80"/>
    <s v="Yes"/>
    <s v=""/>
    <s v="ch2020-0017"/>
    <s v=""/>
    <s v="F"/>
    <n v="0.10399999999999832"/>
    <n v="0.52597659065255709"/>
    <s v=""/>
    <s v=""/>
    <s v="F"/>
    <s v=""/>
    <s v=""/>
    <s v=""/>
    <s v=""/>
    <m/>
    <m/>
    <m/>
    <m/>
    <m/>
    <m/>
    <m/>
    <m/>
  </r>
  <r>
    <d v="2020-07-10T00:00:00"/>
    <n v="6523"/>
    <n v="8439"/>
    <x v="1"/>
    <n v="1948"/>
    <n v="27718"/>
    <s v="adipose hole"/>
    <m/>
    <s v="F"/>
    <s v="F"/>
    <s v=""/>
    <s v=""/>
    <x v="92"/>
    <n v="20"/>
    <n v="7.6"/>
    <n v="5.7"/>
    <n v="1.6"/>
    <x v="2"/>
    <n v="95814"/>
    <n v="10"/>
    <s v="20NC95814"/>
    <s v="X"/>
    <d v="2020-07-31T00:00:00"/>
    <m/>
    <m/>
    <m/>
    <m/>
    <m/>
    <n v="1"/>
    <m/>
    <m/>
    <x v="1"/>
    <s v="20NC9581410"/>
    <x v="3"/>
    <n v="1.3"/>
    <n v="3"/>
    <n v="2015"/>
    <n v="28"/>
    <s v="GW"/>
    <n v="79.900000000000006"/>
    <s v="L"/>
    <n v="87.5"/>
    <s v="Yes"/>
    <s v=""/>
    <s v="ch2020-0017"/>
    <n v="226"/>
    <s v="F"/>
    <n v="2.8550000000000004"/>
    <n v="0.945576564403109"/>
    <s v=""/>
    <s v=""/>
    <s v="F"/>
    <s v=""/>
    <s v=""/>
    <s v="KWINAGEESE_RIVER"/>
    <n v="0.87344009999999994"/>
    <m/>
    <m/>
    <m/>
    <m/>
    <m/>
    <m/>
    <m/>
    <m/>
  </r>
  <r>
    <d v="2020-07-10T00:00:00"/>
    <n v="6523"/>
    <n v="8439"/>
    <x v="1"/>
    <n v="1949"/>
    <n v="27719"/>
    <s v="adipose hole"/>
    <m/>
    <s v="M"/>
    <s v="M"/>
    <s v=""/>
    <s v=""/>
    <x v="36"/>
    <n v="17.5"/>
    <n v="7"/>
    <n v="5.5"/>
    <n v="1.8"/>
    <x v="2"/>
    <n v="95816"/>
    <n v="1"/>
    <s v="20NC95816"/>
    <s v="X"/>
    <d v="2020-07-31T00:00:00"/>
    <m/>
    <m/>
    <m/>
    <m/>
    <m/>
    <n v="1"/>
    <m/>
    <m/>
    <x v="1"/>
    <s v="20NC958161"/>
    <x v="3"/>
    <n v="1.3"/>
    <n v="3"/>
    <n v="2015"/>
    <n v="28"/>
    <s v="GW"/>
    <n v="74"/>
    <s v="L"/>
    <n v="81"/>
    <s v="Yes"/>
    <s v=""/>
    <s v="ch2020-0017"/>
    <n v="227"/>
    <s v="F"/>
    <n v="0.79199999999999804"/>
    <n v="0.68826060795876909"/>
    <s v=""/>
    <s v=""/>
    <s v="F"/>
    <s v=""/>
    <s v=""/>
    <s v="KITEEN_RIVER"/>
    <n v="0.80309010000000003"/>
    <m/>
    <m/>
    <m/>
    <m/>
    <m/>
    <m/>
    <m/>
    <m/>
  </r>
  <r>
    <d v="2020-07-10T00:00:00"/>
    <n v="6523"/>
    <n v="8439"/>
    <x v="1"/>
    <n v="2005"/>
    <n v="27720"/>
    <s v="adipose hole"/>
    <m/>
    <s v="M"/>
    <s v="M"/>
    <s v=""/>
    <s v=""/>
    <x v="52"/>
    <m/>
    <m/>
    <m/>
    <m/>
    <x v="1"/>
    <n v="95816"/>
    <n v="2"/>
    <s v="20NC95816"/>
    <s v="X"/>
    <d v="2020-07-31T00:00:00"/>
    <m/>
    <m/>
    <m/>
    <m/>
    <m/>
    <n v="1"/>
    <m/>
    <m/>
    <x v="1"/>
    <s v="20NC958162"/>
    <x v="1"/>
    <n v="1.2"/>
    <n v="2"/>
    <n v="2016"/>
    <n v="28"/>
    <s v="GW"/>
    <n v="60.901699999999998"/>
    <s v="M"/>
    <n v="67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03"/>
    <n v="27721"/>
    <s v="adipose hole"/>
    <m/>
    <s v="F"/>
    <s v="F"/>
    <s v=""/>
    <s v=""/>
    <x v="4"/>
    <n v="17.3"/>
    <n v="6"/>
    <n v="6"/>
    <n v="1.3"/>
    <x v="2"/>
    <n v="95816"/>
    <n v="3"/>
    <s v="20NC95816"/>
    <s v="X"/>
    <d v="2020-07-31T00:00:00"/>
    <m/>
    <m/>
    <m/>
    <m/>
    <m/>
    <n v="1"/>
    <m/>
    <m/>
    <x v="1"/>
    <s v="20NC958163"/>
    <x v="2"/>
    <s v="M3"/>
    <n v="3"/>
    <s v=""/>
    <n v="28"/>
    <s v="GW"/>
    <n v="77"/>
    <s v="L"/>
    <n v="83"/>
    <s v="Yes"/>
    <s v=""/>
    <s v="ch2020-0017"/>
    <s v=""/>
    <s v="F"/>
    <n v="3.0219999999999985"/>
    <n v="0.95355817583416735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04"/>
    <n v="27722"/>
    <s v="adipose hole"/>
    <m/>
    <s v="M"/>
    <s v="M"/>
    <s v=""/>
    <s v=""/>
    <x v="23"/>
    <m/>
    <m/>
    <m/>
    <m/>
    <x v="1"/>
    <n v="95816"/>
    <n v="4"/>
    <s v="20NC95816"/>
    <s v="X"/>
    <d v="2020-07-31T00:00:00"/>
    <m/>
    <m/>
    <m/>
    <m/>
    <m/>
    <n v="1"/>
    <m/>
    <m/>
    <x v="1"/>
    <s v="20NC958164"/>
    <x v="1"/>
    <n v="1.2"/>
    <n v="2"/>
    <n v="2016"/>
    <n v="28"/>
    <s v="GW"/>
    <n v="54.423200000000001"/>
    <s v="M"/>
    <n v="6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05"/>
    <n v="27723"/>
    <s v="adipose hole"/>
    <m/>
    <s v="F"/>
    <s v="F"/>
    <s v=""/>
    <s v=""/>
    <x v="113"/>
    <n v="16.5"/>
    <n v="6.2"/>
    <n v="4.5"/>
    <n v="1.6"/>
    <x v="2"/>
    <n v="95816"/>
    <n v="5"/>
    <s v="20NC95816"/>
    <s v="X"/>
    <d v="2020-07-31T00:00:00"/>
    <m/>
    <m/>
    <m/>
    <m/>
    <m/>
    <n v="1"/>
    <m/>
    <m/>
    <x v="1"/>
    <s v="20NC958165"/>
    <x v="2"/>
    <s v="M3"/>
    <n v="3"/>
    <s v=""/>
    <n v="28"/>
    <s v="GW"/>
    <n v="73.8"/>
    <s v="L"/>
    <n v="80"/>
    <s v="Yes"/>
    <s v=""/>
    <s v="ch2020-0017"/>
    <n v="228"/>
    <s v="F"/>
    <n v="2.2379999999999987"/>
    <n v="0.9036104015620352"/>
    <s v=""/>
    <s v=""/>
    <s v="F"/>
    <s v=""/>
    <s v=""/>
    <s v="DAMDOCHAX_CREEK"/>
    <n v="0.98718590000000006"/>
    <m/>
    <m/>
    <m/>
    <m/>
    <m/>
    <m/>
    <m/>
    <m/>
  </r>
  <r>
    <d v="2020-07-11T00:00:00"/>
    <n v="6524"/>
    <n v="8440"/>
    <x v="1"/>
    <n v="906"/>
    <n v="27724"/>
    <s v="adipose hole"/>
    <m/>
    <s v="F"/>
    <s v="M"/>
    <s v=""/>
    <s v=""/>
    <x v="3"/>
    <m/>
    <m/>
    <m/>
    <m/>
    <x v="1"/>
    <n v="95816"/>
    <n v="6"/>
    <s v="20NC95816"/>
    <s v="X"/>
    <d v="2020-07-31T00:00:00"/>
    <m/>
    <m/>
    <m/>
    <m/>
    <m/>
    <n v="1"/>
    <m/>
    <m/>
    <x v="1"/>
    <s v="20NC958166"/>
    <x v="1"/>
    <n v="1.2"/>
    <n v="2"/>
    <n v="2016"/>
    <n v="28"/>
    <s v="GW"/>
    <n v="63.678199999999997"/>
    <s v="M"/>
    <n v="7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07"/>
    <n v="27725"/>
    <s v="adipose hole"/>
    <m/>
    <s v="M"/>
    <s v="M"/>
    <s v=""/>
    <s v=""/>
    <x v="67"/>
    <n v="21"/>
    <n v="8.3000000000000007"/>
    <n v="6.2"/>
    <n v="1.8"/>
    <x v="2"/>
    <n v="95816"/>
    <n v="7"/>
    <s v="20NC95816"/>
    <s v="X"/>
    <d v="2020-07-31T00:00:00"/>
    <m/>
    <m/>
    <m/>
    <m/>
    <m/>
    <n v="1"/>
    <m/>
    <m/>
    <x v="1"/>
    <s v="20NC958167"/>
    <x v="2"/>
    <s v="M3"/>
    <n v="3"/>
    <s v=""/>
    <n v="28"/>
    <s v="GW"/>
    <n v="83.7"/>
    <s v="L"/>
    <n v="92"/>
    <s v="Yes"/>
    <s v=""/>
    <s v="ch2020-0017"/>
    <s v=""/>
    <s v="F"/>
    <n v="3.3820000000000023"/>
    <n v="0.96713723024015086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08"/>
    <n v="27726"/>
    <s v="adipose hole"/>
    <m/>
    <s v="F"/>
    <s v="M"/>
    <s v=""/>
    <s v=""/>
    <x v="16"/>
    <m/>
    <m/>
    <m/>
    <m/>
    <x v="1"/>
    <n v="95816"/>
    <n v="8"/>
    <s v="20NC95816"/>
    <s v="X"/>
    <d v="2020-07-31T00:00:00"/>
    <m/>
    <m/>
    <m/>
    <m/>
    <m/>
    <n v="1"/>
    <m/>
    <m/>
    <x v="1"/>
    <s v="20NC958168"/>
    <x v="1"/>
    <n v="1.2"/>
    <n v="2"/>
    <n v="2016"/>
    <n v="28"/>
    <s v="GW"/>
    <n v="62.752699999999997"/>
    <s v="M"/>
    <n v="69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22"/>
    <n v="27727"/>
    <s v="adipose hole"/>
    <m/>
    <s v="M"/>
    <s v="M"/>
    <s v=""/>
    <s v=""/>
    <x v="47"/>
    <n v="21.5"/>
    <n v="8.5"/>
    <n v="6"/>
    <n v="1.8"/>
    <x v="2"/>
    <n v="95816"/>
    <n v="9"/>
    <s v="20NC95816"/>
    <s v="X"/>
    <d v="2020-07-31T00:00:00"/>
    <m/>
    <m/>
    <m/>
    <m/>
    <m/>
    <n v="1"/>
    <m/>
    <m/>
    <x v="1"/>
    <s v="20NC958169"/>
    <x v="2"/>
    <s v="M3"/>
    <n v="3"/>
    <s v=""/>
    <n v="28"/>
    <s v="GW"/>
    <n v="85.5"/>
    <s v="L"/>
    <n v="94"/>
    <s v="Yes"/>
    <s v=""/>
    <s v="ch2020-0017"/>
    <s v=""/>
    <s v="F"/>
    <n v="4.1220000000000017"/>
    <n v="0.98404657988977173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23"/>
    <n v="27728"/>
    <s v="adipose hole"/>
    <m/>
    <s v="F"/>
    <s v="F"/>
    <s v=""/>
    <s v=""/>
    <x v="59"/>
    <n v="17.5"/>
    <n v="6.5"/>
    <n v="5"/>
    <n v="1.5"/>
    <x v="2"/>
    <n v="95816"/>
    <n v="10"/>
    <s v="20NC95816"/>
    <s v="X"/>
    <d v="2020-07-31T00:00:00"/>
    <m/>
    <m/>
    <m/>
    <m/>
    <m/>
    <n v="1"/>
    <m/>
    <m/>
    <x v="1"/>
    <s v="20NC9581610"/>
    <x v="3"/>
    <n v="1.3"/>
    <n v="3"/>
    <n v="2015"/>
    <n v="28"/>
    <s v="GW"/>
    <n v="79.5"/>
    <s v="L"/>
    <n v="86"/>
    <s v="Yes"/>
    <s v=""/>
    <s v="ch2020-0017"/>
    <s v=""/>
    <s v="F"/>
    <n v="4.1799999999999971"/>
    <n v="0.98493201018940713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24"/>
    <n v="27729"/>
    <s v="adipose hole"/>
    <m/>
    <s v="M"/>
    <s v="M"/>
    <s v=""/>
    <s v=""/>
    <x v="66"/>
    <m/>
    <m/>
    <m/>
    <m/>
    <x v="1"/>
    <n v="95819"/>
    <n v="1"/>
    <s v="20NC95819"/>
    <s v="X"/>
    <d v="2020-07-31T00:00:00"/>
    <m/>
    <m/>
    <m/>
    <m/>
    <m/>
    <n v="1"/>
    <m/>
    <m/>
    <x v="1"/>
    <s v="20NC958191"/>
    <x v="1"/>
    <n v="1.2"/>
    <n v="2"/>
    <n v="2016"/>
    <n v="28"/>
    <s v="GW"/>
    <n v="48.870199999999997"/>
    <s v="M"/>
    <n v="5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25"/>
    <n v="27730"/>
    <s v="adipose hole"/>
    <m/>
    <s v="F"/>
    <s v="F"/>
    <s v=""/>
    <s v=""/>
    <x v="34"/>
    <n v="18"/>
    <n v="6.2"/>
    <n v="4.5"/>
    <n v="1.5"/>
    <x v="2"/>
    <n v="95819"/>
    <n v="2"/>
    <s v="20NC95819"/>
    <s v="X"/>
    <d v="2020-07-31T00:00:00"/>
    <m/>
    <m/>
    <m/>
    <m/>
    <m/>
    <n v="1"/>
    <m/>
    <m/>
    <x v="1"/>
    <s v="20NC958192"/>
    <x v="3"/>
    <n v="1.3"/>
    <n v="3"/>
    <n v="2015"/>
    <n v="28"/>
    <s v="GW"/>
    <n v="78.8"/>
    <s v="L"/>
    <n v="85"/>
    <s v="Yes"/>
    <s v=""/>
    <s v="ch2020-0017"/>
    <n v="229"/>
    <s v="F"/>
    <n v="4.4739999999999975"/>
    <n v="0.98872691338411944"/>
    <s v=""/>
    <s v=""/>
    <s v="F"/>
    <s v=""/>
    <s v=""/>
    <s v="DAMDOCHAX_CREEK"/>
    <n v="0.63418180000000002"/>
    <m/>
    <m/>
    <m/>
    <m/>
    <m/>
    <m/>
    <m/>
    <m/>
  </r>
  <r>
    <d v="2020-07-11T00:00:00"/>
    <n v="6524"/>
    <n v="8440"/>
    <x v="1"/>
    <n v="926"/>
    <n v="27731"/>
    <s v="adipose hole"/>
    <m/>
    <s v="M"/>
    <s v="M"/>
    <s v=""/>
    <s v=""/>
    <x v="45"/>
    <m/>
    <m/>
    <m/>
    <m/>
    <x v="1"/>
    <n v="95819"/>
    <n v="3"/>
    <s v="20NC95819"/>
    <s v="X"/>
    <d v="2020-07-31T00:00:00"/>
    <m/>
    <m/>
    <m/>
    <m/>
    <m/>
    <n v="1"/>
    <m/>
    <m/>
    <x v="1"/>
    <s v="20NC958193"/>
    <x v="1"/>
    <n v="1.2"/>
    <n v="2"/>
    <n v="2016"/>
    <n v="28"/>
    <s v="GW"/>
    <n v="46.093699999999998"/>
    <s v="M"/>
    <n v="51"/>
    <s v="Large Only"/>
    <s v=""/>
    <s v="ch2020-0017"/>
    <n v="230"/>
    <s v=""/>
    <s v=""/>
    <s v=""/>
    <s v=""/>
    <s v=""/>
    <s v="M"/>
    <s v=""/>
    <s v=""/>
    <s v="OWEEGEE_CREEK"/>
    <n v="0.54799730000000002"/>
    <m/>
    <m/>
    <m/>
    <m/>
    <m/>
    <m/>
    <m/>
    <m/>
  </r>
  <r>
    <d v="2020-07-11T00:00:00"/>
    <n v="6524"/>
    <n v="8440"/>
    <x v="1"/>
    <n v="933"/>
    <m/>
    <s v="caudal hole"/>
    <m/>
    <s v="M"/>
    <s v="M"/>
    <s v=""/>
    <s v=""/>
    <x v="124"/>
    <m/>
    <m/>
    <m/>
    <m/>
    <x v="3"/>
    <n v="95819"/>
    <n v="4"/>
    <s v="20NC95819"/>
    <s v="X"/>
    <d v="2020-07-31T00:00:00"/>
    <m/>
    <m/>
    <m/>
    <m/>
    <m/>
    <n v="1"/>
    <m/>
    <m/>
    <x v="2"/>
    <s v="20NC958194"/>
    <x v="8"/>
    <n v="1.1000000000000001"/>
    <n v="1"/>
    <n v="2017"/>
    <n v="28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34"/>
    <n v="27732"/>
    <s v="adipose hole"/>
    <m/>
    <s v="F"/>
    <s v="M"/>
    <s v=""/>
    <s v=""/>
    <x v="27"/>
    <m/>
    <m/>
    <m/>
    <m/>
    <x v="1"/>
    <n v="95819"/>
    <n v="5"/>
    <s v="20NC95819"/>
    <s v="X"/>
    <d v="2020-07-31T00:00:00"/>
    <m/>
    <m/>
    <m/>
    <m/>
    <m/>
    <n v="1"/>
    <m/>
    <m/>
    <x v="1"/>
    <s v="20NC958195"/>
    <x v="1"/>
    <n v="1.2"/>
    <n v="2"/>
    <n v="2016"/>
    <n v="28"/>
    <s v="GW"/>
    <n v="61.827199999999998"/>
    <s v="M"/>
    <n v="68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35"/>
    <n v="27733"/>
    <s v="adipose hole"/>
    <m/>
    <s v="F"/>
    <s v="F"/>
    <s v=""/>
    <s v=""/>
    <x v="5"/>
    <n v="17.2"/>
    <n v="6"/>
    <n v="5"/>
    <n v="1.8"/>
    <x v="2"/>
    <n v="95819"/>
    <n v="6"/>
    <s v="20NC95819"/>
    <s v="X"/>
    <d v="2020-07-31T00:00:00"/>
    <m/>
    <m/>
    <m/>
    <m/>
    <m/>
    <n v="1"/>
    <m/>
    <m/>
    <x v="1"/>
    <s v="20NC958196"/>
    <x v="3"/>
    <n v="1.3"/>
    <n v="3"/>
    <n v="2015"/>
    <n v="28"/>
    <s v="GW"/>
    <n v="78"/>
    <s v="L"/>
    <n v="84"/>
    <s v="Yes"/>
    <s v=""/>
    <s v="ch2020-0017"/>
    <s v=""/>
    <s v="F"/>
    <n v="3.7019999999999982"/>
    <n v="0.97592002360824615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36"/>
    <n v="27734"/>
    <s v="adipose hole"/>
    <m/>
    <s v="F"/>
    <s v="F"/>
    <s v=""/>
    <s v=""/>
    <x v="54"/>
    <n v="19.5"/>
    <n v="7.4"/>
    <n v="6"/>
    <n v="2"/>
    <x v="2"/>
    <n v="95819"/>
    <n v="7"/>
    <s v="20NC95819"/>
    <s v="X"/>
    <d v="2020-07-31T00:00:00"/>
    <m/>
    <m/>
    <m/>
    <m/>
    <m/>
    <n v="1"/>
    <m/>
    <m/>
    <x v="1"/>
    <s v="20NC958197"/>
    <x v="3"/>
    <n v="1.3"/>
    <n v="3"/>
    <n v="2015"/>
    <n v="28"/>
    <s v="GW"/>
    <n v="79.599999999999994"/>
    <s v="L"/>
    <n v="87"/>
    <s v="Yes"/>
    <s v=""/>
    <s v="ch2020-0017"/>
    <s v=""/>
    <s v="F"/>
    <n v="2.3479999999999963"/>
    <n v="0.91277512556802709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37"/>
    <n v="27735"/>
    <s v="adipose hole"/>
    <m/>
    <s v="F"/>
    <s v="M"/>
    <s v=""/>
    <s v=""/>
    <x v="18"/>
    <m/>
    <m/>
    <m/>
    <m/>
    <x v="1"/>
    <n v="95819"/>
    <n v="8"/>
    <s v="20NC95819"/>
    <s v="X"/>
    <d v="2020-07-31T00:00:00"/>
    <m/>
    <m/>
    <m/>
    <m/>
    <m/>
    <n v="1"/>
    <m/>
    <m/>
    <x v="1"/>
    <s v="20NC958198"/>
    <x v="1"/>
    <n v="1.2"/>
    <n v="2"/>
    <n v="2016"/>
    <n v="28"/>
    <s v="GW"/>
    <n v="64.603699999999989"/>
    <s v="M"/>
    <n v="71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49"/>
    <n v="27736"/>
    <s v="adipose hole"/>
    <m/>
    <s v="F"/>
    <s v="M"/>
    <s v=""/>
    <s v=""/>
    <x v="132"/>
    <m/>
    <m/>
    <m/>
    <m/>
    <x v="1"/>
    <n v="95819"/>
    <n v="9"/>
    <s v="20NC95819"/>
    <s v="X"/>
    <d v="2020-07-31T00:00:00"/>
    <m/>
    <m/>
    <m/>
    <m/>
    <m/>
    <n v="1"/>
    <m/>
    <m/>
    <x v="1"/>
    <s v="20NC958199"/>
    <x v="1"/>
    <n v="1.2"/>
    <n v="2"/>
    <n v="2016"/>
    <n v="28"/>
    <s v="GW"/>
    <n v="67.842949999999988"/>
    <s v="M"/>
    <n v="74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50"/>
    <n v="27737"/>
    <s v="adipose hole"/>
    <m/>
    <s v="M"/>
    <s v="M"/>
    <s v=""/>
    <s v=""/>
    <x v="37"/>
    <n v="22.5"/>
    <n v="9"/>
    <n v="7.7"/>
    <n v="2.9"/>
    <x v="2"/>
    <n v="95819"/>
    <n v="10"/>
    <s v="20NC95819"/>
    <s v="X"/>
    <d v="2020-07-31T00:00:00"/>
    <m/>
    <m/>
    <m/>
    <m/>
    <m/>
    <n v="1"/>
    <m/>
    <m/>
    <x v="1"/>
    <s v="20NC9581910"/>
    <x v="3"/>
    <n v="1.3"/>
    <n v="3"/>
    <n v="2015"/>
    <n v="28"/>
    <s v="GW"/>
    <n v="89"/>
    <s v="L"/>
    <n v="98"/>
    <s v="Yes"/>
    <s v=""/>
    <s v="ch2020-0017"/>
    <n v="231"/>
    <s v="F"/>
    <n v="3.1000000000000014"/>
    <n v="0.95689274505891386"/>
    <s v=""/>
    <s v=""/>
    <s v="F"/>
    <s v=""/>
    <s v=""/>
    <s v="MEZIADIN_RIVER"/>
    <n v="0.99831270000000005"/>
    <m/>
    <m/>
    <m/>
    <m/>
    <m/>
    <m/>
    <m/>
    <m/>
  </r>
  <r>
    <d v="2020-07-11T00:00:00"/>
    <n v="6524"/>
    <n v="8440"/>
    <x v="1"/>
    <n v="951"/>
    <n v="27738"/>
    <s v="adipose hole"/>
    <m/>
    <s v="M"/>
    <s v="M"/>
    <s v=""/>
    <s v=""/>
    <x v="2"/>
    <m/>
    <m/>
    <m/>
    <m/>
    <x v="1"/>
    <n v="95821"/>
    <n v="1"/>
    <s v="20NC95821"/>
    <s v="X"/>
    <d v="2020-07-31T00:00:00"/>
    <m/>
    <m/>
    <m/>
    <m/>
    <m/>
    <n v="1"/>
    <m/>
    <m/>
    <x v="1"/>
    <s v="20NC958211"/>
    <x v="7"/>
    <s v="M2"/>
    <n v="2"/>
    <s v=""/>
    <n v="28"/>
    <s v="GW"/>
    <n v="55.348700000000001"/>
    <s v="M"/>
    <n v="61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4"/>
    <n v="8440"/>
    <x v="1"/>
    <n v="952"/>
    <n v="27739"/>
    <s v="adipose hole"/>
    <m/>
    <s v="M"/>
    <s v="M"/>
    <s v=""/>
    <s v=""/>
    <x v="141"/>
    <n v="22.3"/>
    <n v="8.5"/>
    <n v="6.9"/>
    <n v="2.8"/>
    <x v="2"/>
    <n v="95821"/>
    <n v="2"/>
    <s v="20NC95821"/>
    <s v="X"/>
    <d v="2020-07-31T00:00:00"/>
    <m/>
    <m/>
    <m/>
    <m/>
    <m/>
    <n v="1"/>
    <m/>
    <m/>
    <x v="1"/>
    <s v="20NC958212"/>
    <x v="3"/>
    <n v="1.3"/>
    <n v="3"/>
    <n v="2015"/>
    <n v="28"/>
    <s v="GW"/>
    <n v="88.5"/>
    <s v="L"/>
    <n v="97"/>
    <s v="Yes"/>
    <s v=""/>
    <s v="ch2020-0017"/>
    <s v=""/>
    <s v="F"/>
    <n v="3.9400000000000008"/>
    <n v="0.98092280268474186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53"/>
    <n v="27740"/>
    <s v="adipose hole"/>
    <m/>
    <s v="M"/>
    <s v="M"/>
    <s v=""/>
    <s v=""/>
    <x v="73"/>
    <n v="21"/>
    <n v="8.4"/>
    <n v="7"/>
    <n v="2.6"/>
    <x v="2"/>
    <n v="95821"/>
    <n v="3"/>
    <s v="20NC95821"/>
    <s v="X"/>
    <d v="2020-07-31T00:00:00"/>
    <m/>
    <m/>
    <m/>
    <m/>
    <m/>
    <n v="1"/>
    <m/>
    <m/>
    <x v="1"/>
    <s v="20NC958213"/>
    <x v="3"/>
    <n v="1.3"/>
    <n v="3"/>
    <n v="2015"/>
    <n v="28"/>
    <s v="GW"/>
    <n v="82.6"/>
    <s v="L"/>
    <n v="91"/>
    <s v="Yes"/>
    <s v=""/>
    <s v="ch2020-0017"/>
    <s v=""/>
    <s v="F"/>
    <n v="1.5920000000000019"/>
    <n v="0.83089730301857012"/>
    <s v=""/>
    <s v=""/>
    <s v="F"/>
    <s v=""/>
    <s v=""/>
    <s v=""/>
    <s v=""/>
    <m/>
    <m/>
    <m/>
    <m/>
    <m/>
    <m/>
    <m/>
    <m/>
  </r>
  <r>
    <d v="2020-07-11T00:00:00"/>
    <n v="6524"/>
    <n v="8440"/>
    <x v="1"/>
    <n v="957"/>
    <m/>
    <s v="caudal hole"/>
    <m/>
    <s v="M"/>
    <s v="M"/>
    <s v=""/>
    <s v=""/>
    <x v="106"/>
    <m/>
    <m/>
    <m/>
    <m/>
    <x v="3"/>
    <n v="95821"/>
    <n v="4"/>
    <s v="20NC95821"/>
    <s v="X"/>
    <d v="2020-07-31T00:00:00"/>
    <m/>
    <m/>
    <m/>
    <m/>
    <m/>
    <n v="1"/>
    <m/>
    <m/>
    <x v="2"/>
    <s v="20NC958214"/>
    <x v="8"/>
    <n v="1.1000000000000001"/>
    <n v="1"/>
    <n v="2017"/>
    <n v="28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5"/>
    <n v="8440"/>
    <x v="0"/>
    <n v="1020"/>
    <n v="27741"/>
    <s v="adipose hole"/>
    <m/>
    <s v="M"/>
    <s v="M"/>
    <s v=""/>
    <s v=""/>
    <x v="20"/>
    <m/>
    <m/>
    <m/>
    <m/>
    <x v="1"/>
    <n v="95821"/>
    <n v="5"/>
    <s v="20NC95821"/>
    <s v="X"/>
    <d v="2020-07-31T00:00:00"/>
    <m/>
    <m/>
    <m/>
    <m/>
    <s v="1"/>
    <n v="1"/>
    <m/>
    <m/>
    <x v="1"/>
    <s v="20NC958215"/>
    <x v="3"/>
    <n v="1.3"/>
    <n v="3"/>
    <n v="2015"/>
    <n v="28"/>
    <s v="GW"/>
    <n v="67.380199999999988"/>
    <s v="M"/>
    <n v="74"/>
    <s v="Large Only"/>
    <s v=""/>
    <s v="ch2020-0017"/>
    <n v="232"/>
    <s v=""/>
    <s v=""/>
    <s v=""/>
    <s v=""/>
    <s v=""/>
    <s v="M"/>
    <s v=""/>
    <s v=""/>
    <s v="DAMDOCHAX_CREEK"/>
    <n v="0.9505846"/>
    <m/>
    <m/>
    <m/>
    <m/>
    <m/>
    <m/>
    <m/>
    <m/>
  </r>
  <r>
    <d v="2020-07-11T00:00:00"/>
    <n v="6525"/>
    <n v="8440"/>
    <x v="0"/>
    <n v="1021"/>
    <n v="27742"/>
    <s v="adipose hole"/>
    <m/>
    <s v="F"/>
    <s v="M"/>
    <s v=""/>
    <s v=""/>
    <x v="43"/>
    <m/>
    <m/>
    <m/>
    <m/>
    <x v="1"/>
    <n v="95821"/>
    <n v="6"/>
    <s v="20NC95821"/>
    <s v="X"/>
    <d v="2020-07-31T00:00:00"/>
    <m/>
    <m/>
    <m/>
    <m/>
    <m/>
    <n v="4"/>
    <m/>
    <m/>
    <x v="1"/>
    <s v="20NC958216"/>
    <x v="7"/>
    <s v="M2"/>
    <n v="2"/>
    <s v=""/>
    <n v="28"/>
    <s v="GW"/>
    <n v="58.1252"/>
    <s v="M"/>
    <n v="6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5"/>
    <n v="8440"/>
    <x v="0"/>
    <n v="1027"/>
    <m/>
    <s v="caudal hole"/>
    <m/>
    <s v="M"/>
    <s v="M"/>
    <s v=""/>
    <s v=""/>
    <x v="56"/>
    <m/>
    <m/>
    <m/>
    <m/>
    <x v="3"/>
    <n v="95821"/>
    <n v="7"/>
    <s v="20NC95821"/>
    <s v="X"/>
    <d v="2020-07-31T00:00:00"/>
    <m/>
    <m/>
    <m/>
    <m/>
    <m/>
    <n v="1"/>
    <m/>
    <m/>
    <x v="2"/>
    <s v="20NC958217"/>
    <x v="8"/>
    <n v="1.1000000000000001"/>
    <n v="1"/>
    <n v="2017"/>
    <n v="28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5"/>
    <n v="8443"/>
    <x v="0"/>
    <n v="1033"/>
    <m/>
    <s v="caudal hole"/>
    <m/>
    <s v="M"/>
    <s v="M"/>
    <s v=""/>
    <s v=""/>
    <x v="149"/>
    <m/>
    <m/>
    <m/>
    <m/>
    <x v="3"/>
    <n v="95821"/>
    <n v="8"/>
    <s v="20NC95821"/>
    <s v="X"/>
    <d v="2020-07-31T00:00:00"/>
    <m/>
    <m/>
    <m/>
    <m/>
    <m/>
    <n v="1"/>
    <m/>
    <m/>
    <x v="2"/>
    <s v="20NC958218"/>
    <x v="8"/>
    <n v="1.1000000000000001"/>
    <n v="1"/>
    <n v="2017"/>
    <n v="28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5"/>
    <n v="8443"/>
    <x v="0"/>
    <n v="1034"/>
    <n v="27743"/>
    <s v="adipose hole"/>
    <m/>
    <s v="M"/>
    <s v="M"/>
    <s v=""/>
    <s v=""/>
    <x v="14"/>
    <m/>
    <m/>
    <m/>
    <m/>
    <x v="1"/>
    <n v="95821"/>
    <n v="9"/>
    <s v="20NC95821"/>
    <s v="X"/>
    <d v="2020-07-31T00:00:00"/>
    <m/>
    <m/>
    <m/>
    <m/>
    <m/>
    <n v="1"/>
    <m/>
    <m/>
    <x v="1"/>
    <s v="20NC958219"/>
    <x v="1"/>
    <n v="1.2"/>
    <n v="2"/>
    <n v="2016"/>
    <n v="28"/>
    <s v="GW"/>
    <n v="57.66245"/>
    <s v="M"/>
    <n v="63.5"/>
    <s v="Large Only"/>
    <s v=""/>
    <s v="ch2020-0017"/>
    <n v="233"/>
    <s v=""/>
    <s v=""/>
    <s v=""/>
    <s v=""/>
    <s v=""/>
    <s v="M"/>
    <s v=""/>
    <s v=""/>
    <s v="OWEEGEE_CREEK"/>
    <n v="0.80362700000000009"/>
    <m/>
    <m/>
    <m/>
    <m/>
    <m/>
    <m/>
    <m/>
    <m/>
  </r>
  <r>
    <d v="2020-07-11T00:00:00"/>
    <n v="6525"/>
    <n v="8443"/>
    <x v="0"/>
    <n v="1044"/>
    <n v="27744"/>
    <s v="adipose hole"/>
    <m/>
    <s v="F"/>
    <s v="F"/>
    <s v=""/>
    <s v=""/>
    <x v="54"/>
    <n v="18"/>
    <n v="6"/>
    <n v="5.8"/>
    <n v="2"/>
    <x v="2"/>
    <n v="95821"/>
    <n v="10"/>
    <s v="20NC95821"/>
    <s v="X"/>
    <d v="2020-07-31T00:00:00"/>
    <m/>
    <m/>
    <m/>
    <m/>
    <m/>
    <n v="1"/>
    <m/>
    <m/>
    <x v="1"/>
    <s v="20NC9582110"/>
    <x v="2"/>
    <s v="M3"/>
    <n v="3"/>
    <s v=""/>
    <n v="28"/>
    <s v="GW"/>
    <n v="81"/>
    <s v="L"/>
    <n v="87"/>
    <s v="Yes"/>
    <s v=""/>
    <s v="ch2020-0017"/>
    <n v="234"/>
    <s v="F"/>
    <n v="4.275999999999998"/>
    <n v="0.98629236702786582"/>
    <s v=""/>
    <s v=""/>
    <s v="F"/>
    <s v=""/>
    <s v=""/>
    <s v="SEASKINNISH_CREEK"/>
    <n v="0.68780019999999997"/>
    <m/>
    <m/>
    <m/>
    <m/>
    <m/>
    <m/>
    <m/>
    <m/>
  </r>
  <r>
    <d v="2020-07-11T00:00:00"/>
    <n v="6526"/>
    <n v="8443"/>
    <x v="1"/>
    <n v="1502"/>
    <m/>
    <s v="caudal hole"/>
    <m/>
    <s v="M"/>
    <s v="M"/>
    <s v=""/>
    <s v=""/>
    <x v="65"/>
    <m/>
    <m/>
    <m/>
    <m/>
    <x v="3"/>
    <n v="95823"/>
    <n v="1"/>
    <s v="20NC95823"/>
    <s v="X"/>
    <d v="2020-07-31T00:00:00"/>
    <m/>
    <m/>
    <m/>
    <m/>
    <m/>
    <n v="1"/>
    <m/>
    <m/>
    <x v="2"/>
    <s v="20NC958231"/>
    <x v="9"/>
    <s v="M1"/>
    <n v="1"/>
    <s v=""/>
    <n v="28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6"/>
    <n v="8443"/>
    <x v="1"/>
    <n v="1503"/>
    <n v="27745"/>
    <s v="adipose hole"/>
    <m/>
    <s v="F"/>
    <s v="F"/>
    <s v=""/>
    <s v=""/>
    <x v="71"/>
    <n v="17.2"/>
    <n v="5.5"/>
    <n v="5.8"/>
    <n v="1.4"/>
    <x v="2"/>
    <n v="95823"/>
    <n v="2"/>
    <s v="20NC95823"/>
    <s v="X"/>
    <d v="2020-07-31T00:00:00"/>
    <m/>
    <m/>
    <m/>
    <m/>
    <m/>
    <n v="1"/>
    <m/>
    <m/>
    <x v="1"/>
    <s v="20NC958232"/>
    <x v="3"/>
    <n v="1.3"/>
    <n v="3"/>
    <n v="2015"/>
    <n v="28"/>
    <s v="GW"/>
    <n v="78"/>
    <s v="L"/>
    <n v="83.5"/>
    <s v="Yes"/>
    <s v=""/>
    <s v="ch2020-0017"/>
    <n v="235"/>
    <s v="F"/>
    <n v="3.9270000000000032"/>
    <n v="0.98067800329526122"/>
    <s v=""/>
    <s v=""/>
    <s v="F"/>
    <s v=""/>
    <s v=""/>
    <s v="KITEEN_RIVER"/>
    <n v="0.83376689999999998"/>
    <m/>
    <m/>
    <m/>
    <m/>
    <m/>
    <m/>
    <m/>
    <m/>
  </r>
  <r>
    <d v="2020-07-11T00:00:00"/>
    <n v="6526"/>
    <n v="8443"/>
    <x v="1"/>
    <n v="1504"/>
    <n v="27746"/>
    <s v="adipose hole"/>
    <m/>
    <s v="F"/>
    <s v="F"/>
    <s v=""/>
    <s v=""/>
    <x v="36"/>
    <n v="16"/>
    <n v="4.7"/>
    <n v="5.4"/>
    <n v="1.6"/>
    <x v="2"/>
    <n v="95823"/>
    <n v="3"/>
    <s v="20NC95823"/>
    <s v="X"/>
    <d v="2020-07-31T00:00:00"/>
    <m/>
    <m/>
    <m/>
    <m/>
    <m/>
    <n v="1"/>
    <m/>
    <m/>
    <x v="1"/>
    <s v="20NC958233"/>
    <x v="3"/>
    <n v="1.3"/>
    <n v="3"/>
    <n v="2015"/>
    <n v="28"/>
    <s v="GW"/>
    <n v="76.3"/>
    <s v="L"/>
    <n v="81"/>
    <s v="Yes"/>
    <s v=""/>
    <s v="ch2020-0017"/>
    <s v=""/>
    <s v="F"/>
    <n v="3.9759999999999982"/>
    <n v="0.98158494464776624"/>
    <s v=""/>
    <s v=""/>
    <s v="F"/>
    <s v=""/>
    <s v=""/>
    <s v=""/>
    <s v=""/>
    <m/>
    <m/>
    <m/>
    <m/>
    <m/>
    <m/>
    <m/>
    <m/>
  </r>
  <r>
    <d v="2020-07-11T00:00:00"/>
    <n v="6526"/>
    <n v="8443"/>
    <x v="1"/>
    <n v="1521"/>
    <n v="27747"/>
    <s v="adipose hole"/>
    <m/>
    <s v="M"/>
    <s v="M"/>
    <s v=""/>
    <s v=""/>
    <x v="8"/>
    <m/>
    <m/>
    <m/>
    <m/>
    <x v="1"/>
    <n v="95823"/>
    <n v="4"/>
    <s v="20NC95823"/>
    <s v="X"/>
    <d v="2020-07-31T00:00:00"/>
    <m/>
    <m/>
    <m/>
    <m/>
    <m/>
    <n v="1"/>
    <m/>
    <m/>
    <x v="1"/>
    <s v="20NC958234"/>
    <x v="1"/>
    <n v="1.2"/>
    <n v="2"/>
    <n v="2016"/>
    <n v="28"/>
    <s v="GW"/>
    <n v="51.646700000000003"/>
    <s v="M"/>
    <n v="57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6"/>
    <n v="8443"/>
    <x v="1"/>
    <n v="1522"/>
    <n v="27748"/>
    <s v="adipose hole"/>
    <m/>
    <s v="M"/>
    <s v="M"/>
    <s v=""/>
    <s v=""/>
    <x v="18"/>
    <m/>
    <m/>
    <m/>
    <m/>
    <x v="1"/>
    <n v="95823"/>
    <n v="5"/>
    <s v="20NC95823"/>
    <s v="X"/>
    <d v="2020-07-31T00:00:00"/>
    <m/>
    <m/>
    <m/>
    <m/>
    <m/>
    <n v="1"/>
    <m/>
    <m/>
    <x v="1"/>
    <s v="20NC958235"/>
    <x v="1"/>
    <n v="1.2"/>
    <n v="2"/>
    <n v="2016"/>
    <n v="28"/>
    <s v="GW"/>
    <n v="64.603699999999989"/>
    <s v="M"/>
    <n v="71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6"/>
    <n v="8443"/>
    <x v="1"/>
    <n v="1523"/>
    <n v="27749"/>
    <s v="adipose hole"/>
    <m/>
    <s v="F"/>
    <s v="F"/>
    <s v=""/>
    <s v=""/>
    <x v="32"/>
    <n v="18"/>
    <n v="6.4"/>
    <n v="5.3"/>
    <n v="2"/>
    <x v="2"/>
    <n v="95823"/>
    <n v="6"/>
    <s v="20NC95823"/>
    <s v="X"/>
    <d v="2020-07-31T00:00:00"/>
    <m/>
    <m/>
    <m/>
    <m/>
    <m/>
    <n v="1"/>
    <m/>
    <m/>
    <x v="1"/>
    <s v="20NC958236"/>
    <x v="2"/>
    <s v="M3"/>
    <n v="3"/>
    <s v=""/>
    <n v="28"/>
    <s v="GW"/>
    <n v="76.099999999999994"/>
    <s v="L"/>
    <n v="82.5"/>
    <s v="Yes"/>
    <s v=""/>
    <s v="ch2020-0017"/>
    <s v=""/>
    <s v="F"/>
    <n v="2.1690000000000023"/>
    <n v="0.89743095449560273"/>
    <s v=""/>
    <s v=""/>
    <s v="F"/>
    <s v=""/>
    <s v=""/>
    <s v=""/>
    <s v=""/>
    <m/>
    <m/>
    <m/>
    <m/>
    <m/>
    <m/>
    <m/>
    <m/>
  </r>
  <r>
    <d v="2020-07-11T00:00:00"/>
    <n v="6526"/>
    <n v="8443"/>
    <x v="1"/>
    <n v="1524"/>
    <n v="27750"/>
    <s v="no mark applied"/>
    <m/>
    <s v="F"/>
    <s v="F"/>
    <s v=""/>
    <s v=""/>
    <x v="26"/>
    <n v="18.2"/>
    <n v="6.5"/>
    <n v="6.4"/>
    <n v="2.2000000000000002"/>
    <x v="2"/>
    <m/>
    <m/>
    <s v=""/>
    <m/>
    <m/>
    <s v="GN"/>
    <m/>
    <s v="12"/>
    <m/>
    <m/>
    <n v="1"/>
    <s v="no scales"/>
    <m/>
    <x v="1"/>
    <s v=""/>
    <x v="4"/>
    <s v="no age"/>
    <n v="0"/>
    <s v=""/>
    <n v="28"/>
    <s v="GW"/>
    <n v="82.5"/>
    <s v="L"/>
    <n v="89"/>
    <s v="Yes"/>
    <s v=""/>
    <s v="Not Aged"/>
    <s v=""/>
    <s v="F"/>
    <n v="3.9159999999999959"/>
    <n v="0.98046846223996342"/>
    <s v=""/>
    <s v=""/>
    <s v="F"/>
    <s v="Meziadin fishway"/>
    <s v=""/>
    <s v=""/>
    <s v=""/>
    <m/>
    <m/>
    <m/>
    <m/>
    <m/>
    <m/>
    <m/>
    <m/>
  </r>
  <r>
    <d v="2020-07-11T00:00:00"/>
    <n v="6526"/>
    <n v="8443"/>
    <x v="1"/>
    <n v="1548"/>
    <n v="27751"/>
    <s v="adipose hole"/>
    <m/>
    <s v="F"/>
    <s v="F"/>
    <s v=""/>
    <s v=""/>
    <x v="15"/>
    <n v="17.899999999999999"/>
    <n v="6.5"/>
    <n v="4.5"/>
    <n v="1.9"/>
    <x v="2"/>
    <n v="95823"/>
    <n v="7"/>
    <s v="20NC95823"/>
    <s v="X"/>
    <d v="2020-07-31T00:00:00"/>
    <m/>
    <m/>
    <m/>
    <m/>
    <m/>
    <n v="1"/>
    <m/>
    <m/>
    <x v="1"/>
    <s v="20NC958237"/>
    <x v="3"/>
    <n v="1.3"/>
    <n v="3"/>
    <n v="2015"/>
    <n v="28"/>
    <s v="GW"/>
    <n v="83.5"/>
    <s v="L"/>
    <n v="90"/>
    <s v="Yes"/>
    <s v=""/>
    <s v="ch2020-0017"/>
    <n v="236"/>
    <s v="F"/>
    <n v="5.8960000000000026"/>
    <n v="0.99725711954287533"/>
    <s v=""/>
    <s v=""/>
    <s v="F"/>
    <s v=""/>
    <s v=""/>
    <s v="SNOWBANK_CREEK"/>
    <n v="0.46328290000000005"/>
    <m/>
    <m/>
    <m/>
    <m/>
    <m/>
    <m/>
    <m/>
    <m/>
  </r>
  <r>
    <d v="2020-07-11T00:00:00"/>
    <n v="6526"/>
    <n v="8443"/>
    <x v="1"/>
    <n v="1549"/>
    <n v="27752"/>
    <s v="adipose hole"/>
    <m/>
    <s v="M"/>
    <s v="M"/>
    <s v=""/>
    <s v=""/>
    <x v="17"/>
    <m/>
    <m/>
    <m/>
    <m/>
    <x v="1"/>
    <n v="95823"/>
    <n v="8"/>
    <s v="20NC95823"/>
    <s v="X"/>
    <d v="2020-07-31T00:00:00"/>
    <m/>
    <m/>
    <m/>
    <m/>
    <m/>
    <n v="1"/>
    <m/>
    <m/>
    <x v="1"/>
    <s v="20NC958238"/>
    <x v="1"/>
    <n v="1.2"/>
    <n v="2"/>
    <n v="2016"/>
    <n v="28"/>
    <s v="GW"/>
    <n v="52.572200000000002"/>
    <s v="M"/>
    <n v="58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6"/>
    <n v="8443"/>
    <x v="1"/>
    <n v="1550"/>
    <n v="27753"/>
    <s v="adipose hole"/>
    <m/>
    <s v="M"/>
    <s v="M"/>
    <s v=""/>
    <s v=""/>
    <x v="40"/>
    <m/>
    <m/>
    <m/>
    <m/>
    <x v="1"/>
    <n v="95823"/>
    <n v="9"/>
    <s v="20NC95823"/>
    <s v="X"/>
    <d v="2020-07-31T00:00:00"/>
    <m/>
    <m/>
    <m/>
    <m/>
    <m/>
    <n v="1"/>
    <m/>
    <m/>
    <x v="1"/>
    <s v="20NC958239"/>
    <x v="1"/>
    <n v="1.2"/>
    <n v="2"/>
    <n v="2016"/>
    <n v="28"/>
    <s v="GW"/>
    <n v="59.050699999999999"/>
    <s v="M"/>
    <n v="65"/>
    <s v="Large Only"/>
    <s v=""/>
    <s v="ch2020-0017"/>
    <n v="237"/>
    <s v=""/>
    <s v=""/>
    <s v=""/>
    <s v=""/>
    <s v=""/>
    <s v="M"/>
    <s v=""/>
    <s v=""/>
    <s v="DAMDOCHAX_CREEK"/>
    <n v="0.4533372"/>
    <m/>
    <m/>
    <m/>
    <m/>
    <m/>
    <m/>
    <m/>
    <m/>
  </r>
  <r>
    <d v="2020-07-11T00:00:00"/>
    <n v="6526"/>
    <n v="8443"/>
    <x v="1"/>
    <n v="1551"/>
    <n v="27754"/>
    <s v="adipose hole"/>
    <m/>
    <s v="M"/>
    <s v="M"/>
    <s v=""/>
    <s v=""/>
    <x v="23"/>
    <m/>
    <m/>
    <m/>
    <m/>
    <x v="1"/>
    <n v="95823"/>
    <n v="10"/>
    <s v="20NC95823"/>
    <s v="X"/>
    <d v="2020-07-31T00:00:00"/>
    <m/>
    <m/>
    <m/>
    <m/>
    <m/>
    <n v="1"/>
    <m/>
    <m/>
    <x v="1"/>
    <s v="20NC9582310"/>
    <x v="7"/>
    <s v="M2"/>
    <n v="2"/>
    <s v=""/>
    <n v="28"/>
    <s v="GW"/>
    <n v="54.423200000000001"/>
    <s v="M"/>
    <n v="60"/>
    <s v="Large Only"/>
    <s v=""/>
    <s v="ch2020-0017"/>
    <n v="238"/>
    <s v=""/>
    <s v=""/>
    <s v=""/>
    <s v=""/>
    <s v=""/>
    <s v="M"/>
    <s v=""/>
    <s v=""/>
    <s v="DAMDOCHAX_CREEK"/>
    <n v="0.95823440000000004"/>
    <m/>
    <m/>
    <m/>
    <m/>
    <m/>
    <m/>
    <m/>
    <m/>
  </r>
  <r>
    <d v="2020-07-11T00:00:00"/>
    <n v="6526"/>
    <n v="8443"/>
    <x v="1"/>
    <n v="1602"/>
    <n v="27755"/>
    <s v="adipose hole"/>
    <m/>
    <s v="F"/>
    <s v="F"/>
    <s v=""/>
    <s v=""/>
    <x v="47"/>
    <n v="21.2"/>
    <n v="7.5"/>
    <n v="6.5"/>
    <n v="2.2000000000000002"/>
    <x v="2"/>
    <n v="95826"/>
    <n v="1"/>
    <s v="20NC95826"/>
    <s v="X"/>
    <d v="2020-07-31T00:00:00"/>
    <m/>
    <m/>
    <m/>
    <m/>
    <m/>
    <n v="1"/>
    <m/>
    <m/>
    <x v="1"/>
    <s v="20NC958261"/>
    <x v="3"/>
    <n v="1.3"/>
    <n v="3"/>
    <n v="2015"/>
    <n v="28"/>
    <s v="GW"/>
    <n v="86.5"/>
    <s v="L"/>
    <n v="94"/>
    <s v="Yes"/>
    <s v=""/>
    <s v="ch2020-0017"/>
    <n v="239"/>
    <s v="F"/>
    <n v="4.7180000000000026"/>
    <n v="0.99114606568427921"/>
    <s v=""/>
    <s v=""/>
    <s v="F"/>
    <s v=""/>
    <s v=""/>
    <s v="DAMDOCHAX_CREEK"/>
    <n v="0.90961029999999998"/>
    <m/>
    <m/>
    <m/>
    <m/>
    <m/>
    <m/>
    <m/>
    <m/>
  </r>
  <r>
    <d v="2020-07-11T00:00:00"/>
    <n v="6526"/>
    <n v="8443"/>
    <x v="1"/>
    <n v="1603"/>
    <n v="27756"/>
    <s v="adipose hole"/>
    <m/>
    <s v="F"/>
    <s v="M"/>
    <s v=""/>
    <s v=""/>
    <x v="14"/>
    <m/>
    <m/>
    <m/>
    <m/>
    <x v="1"/>
    <n v="95826"/>
    <n v="2"/>
    <s v="20NC95826"/>
    <s v="X"/>
    <d v="2020-07-31T00:00:00"/>
    <m/>
    <m/>
    <m/>
    <m/>
    <m/>
    <n v="1"/>
    <m/>
    <m/>
    <x v="1"/>
    <s v="20NC958262"/>
    <x v="7"/>
    <s v="M2"/>
    <n v="2"/>
    <s v=""/>
    <n v="28"/>
    <s v="GW"/>
    <n v="57.66245"/>
    <s v="M"/>
    <n v="63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6"/>
    <n v="8443"/>
    <x v="1"/>
    <n v="1618"/>
    <n v="27757"/>
    <s v="adipose hole"/>
    <m/>
    <s v="F"/>
    <s v="M"/>
    <s v=""/>
    <s v=""/>
    <x v="27"/>
    <m/>
    <m/>
    <m/>
    <m/>
    <x v="1"/>
    <n v="95826"/>
    <n v="3"/>
    <s v="20NC95826"/>
    <s v="X"/>
    <d v="2020-07-31T00:00:00"/>
    <m/>
    <m/>
    <m/>
    <m/>
    <m/>
    <n v="1"/>
    <m/>
    <m/>
    <x v="1"/>
    <s v="20NC958263"/>
    <x v="1"/>
    <n v="1.2"/>
    <n v="2"/>
    <n v="2016"/>
    <n v="28"/>
    <s v="GW"/>
    <n v="61.827199999999998"/>
    <s v="M"/>
    <n v="68"/>
    <s v="Large Only"/>
    <s v=""/>
    <s v="ch2020-0017"/>
    <n v="240"/>
    <s v=""/>
    <s v=""/>
    <s v=""/>
    <s v=""/>
    <s v=""/>
    <s v="M"/>
    <s v=""/>
    <s v=""/>
    <s v="KITEEN_RIVER"/>
    <n v="0.82221689999999992"/>
    <m/>
    <m/>
    <m/>
    <m/>
    <m/>
    <m/>
    <m/>
    <m/>
  </r>
  <r>
    <d v="2020-07-11T00:00:00"/>
    <n v="6527"/>
    <n v="8443"/>
    <x v="0"/>
    <n v="1652"/>
    <n v="27758"/>
    <s v="adipose hole"/>
    <m/>
    <s v="F"/>
    <s v="M"/>
    <s v=""/>
    <s v=""/>
    <x v="70"/>
    <m/>
    <m/>
    <m/>
    <m/>
    <x v="1"/>
    <n v="95826"/>
    <n v="4"/>
    <s v="20NC95826"/>
    <s v="X"/>
    <d v="2020-07-31T00:00:00"/>
    <m/>
    <m/>
    <m/>
    <m/>
    <m/>
    <n v="1"/>
    <m/>
    <m/>
    <x v="1"/>
    <s v="20NC958264"/>
    <x v="7"/>
    <s v="M2"/>
    <n v="2"/>
    <s v=""/>
    <n v="28"/>
    <s v="GW"/>
    <n v="57.1997"/>
    <s v="M"/>
    <n v="63"/>
    <s v="Large Only"/>
    <s v=""/>
    <s v="ch2020-0017"/>
    <n v="241"/>
    <s v=""/>
    <s v=""/>
    <s v=""/>
    <s v=""/>
    <s v=""/>
    <s v="M"/>
    <s v=""/>
    <s v=""/>
    <s v="MEZIADIN_RIVER"/>
    <n v="0.99989159999999999"/>
    <m/>
    <m/>
    <m/>
    <m/>
    <m/>
    <m/>
    <m/>
    <m/>
  </r>
  <r>
    <d v="2020-07-11T00:00:00"/>
    <n v="6527"/>
    <n v="8443"/>
    <x v="0"/>
    <n v="1653"/>
    <n v="27759"/>
    <s v="adipose hole"/>
    <m/>
    <s v="F"/>
    <s v="F"/>
    <s v=""/>
    <s v=""/>
    <x v="25"/>
    <n v="16.3"/>
    <n v="5.5"/>
    <n v="5"/>
    <n v="1.5"/>
    <x v="2"/>
    <n v="95826"/>
    <n v="5"/>
    <s v="20NC95826"/>
    <s v="X"/>
    <d v="2020-07-31T00:00:00"/>
    <m/>
    <m/>
    <m/>
    <m/>
    <m/>
    <n v="1"/>
    <m/>
    <m/>
    <x v="1"/>
    <s v="20NC958265"/>
    <x v="3"/>
    <n v="1.3"/>
    <n v="3"/>
    <n v="2015"/>
    <n v="28"/>
    <s v="GW"/>
    <n v="76.5"/>
    <s v="L"/>
    <n v="82"/>
    <s v="Yes"/>
    <s v=""/>
    <s v="ch2020-0017"/>
    <s v=""/>
    <s v="F"/>
    <n v="3.7399999999999993"/>
    <n v="0.97679706185435577"/>
    <s v=""/>
    <s v=""/>
    <s v="F"/>
    <s v=""/>
    <s v=""/>
    <s v=""/>
    <s v=""/>
    <m/>
    <m/>
    <m/>
    <m/>
    <m/>
    <m/>
    <m/>
    <m/>
  </r>
  <r>
    <d v="2020-07-11T00:00:00"/>
    <n v="6527"/>
    <n v="8443"/>
    <x v="0"/>
    <n v="1718"/>
    <n v="27760"/>
    <s v="adipose hole"/>
    <m/>
    <s v="F"/>
    <s v="M"/>
    <s v=""/>
    <s v=""/>
    <x v="103"/>
    <m/>
    <m/>
    <m/>
    <m/>
    <x v="1"/>
    <n v="95826"/>
    <n v="6"/>
    <s v="20NC95826"/>
    <s v="X"/>
    <d v="2020-07-31T00:00:00"/>
    <m/>
    <m/>
    <m/>
    <m/>
    <m/>
    <n v="1"/>
    <m/>
    <m/>
    <x v="1"/>
    <s v="20NC958266"/>
    <x v="1"/>
    <n v="1.2"/>
    <n v="2"/>
    <n v="2016"/>
    <n v="28"/>
    <s v="GW"/>
    <n v="48.407449999999997"/>
    <s v="M"/>
    <n v="53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8"/>
    <n v="8443"/>
    <x v="1"/>
    <n v="1733"/>
    <n v="27761"/>
    <s v="adipose hole"/>
    <m/>
    <s v="F"/>
    <s v="M"/>
    <s v=""/>
    <s v=""/>
    <x v="43"/>
    <m/>
    <m/>
    <m/>
    <m/>
    <x v="1"/>
    <n v="95826"/>
    <n v="7"/>
    <s v="20NC95826"/>
    <s v="X"/>
    <d v="2020-07-31T00:00:00"/>
    <m/>
    <m/>
    <m/>
    <m/>
    <m/>
    <n v="1"/>
    <s v="tag on but no - crimp"/>
    <m/>
    <x v="1"/>
    <s v="20NC958267"/>
    <x v="1"/>
    <n v="1.2"/>
    <n v="2"/>
    <n v="2016"/>
    <n v="28"/>
    <s v="GW"/>
    <n v="58.1252"/>
    <s v="M"/>
    <n v="6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8"/>
    <n v="8443"/>
    <x v="1"/>
    <n v="1734"/>
    <n v="27762"/>
    <s v="adipose hole"/>
    <m/>
    <s v="F"/>
    <s v="M"/>
    <s v=""/>
    <s v=""/>
    <x v="43"/>
    <m/>
    <m/>
    <m/>
    <m/>
    <x v="1"/>
    <n v="95826"/>
    <n v="8"/>
    <s v="20NC95826"/>
    <s v="X"/>
    <d v="2020-07-31T00:00:00"/>
    <m/>
    <m/>
    <m/>
    <m/>
    <m/>
    <n v="1"/>
    <m/>
    <m/>
    <x v="1"/>
    <s v="20NC958268"/>
    <x v="1"/>
    <n v="1.2"/>
    <n v="2"/>
    <n v="2016"/>
    <n v="28"/>
    <s v="GW"/>
    <n v="58.1252"/>
    <s v="M"/>
    <n v="6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8"/>
    <n v="8443"/>
    <x v="1"/>
    <n v="1735"/>
    <n v="27763"/>
    <s v="adipose hole"/>
    <m/>
    <s v="M"/>
    <s v="M"/>
    <s v=""/>
    <s v=""/>
    <x v="18"/>
    <m/>
    <m/>
    <m/>
    <m/>
    <x v="1"/>
    <n v="95826"/>
    <n v="9"/>
    <s v="20NC95826"/>
    <s v="X"/>
    <d v="2020-07-31T00:00:00"/>
    <m/>
    <m/>
    <m/>
    <m/>
    <m/>
    <n v="1"/>
    <m/>
    <m/>
    <x v="1"/>
    <s v="20NC958269"/>
    <x v="1"/>
    <n v="1.2"/>
    <n v="2"/>
    <n v="2016"/>
    <n v="28"/>
    <s v="GW"/>
    <n v="64.603699999999989"/>
    <s v="M"/>
    <n v="71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6528"/>
    <n v="8443"/>
    <x v="1"/>
    <n v="1742"/>
    <n v="27764"/>
    <s v="adipose hole"/>
    <m/>
    <s v="F"/>
    <s v="F"/>
    <s v=""/>
    <s v=""/>
    <x v="9"/>
    <n v="17"/>
    <n v="6"/>
    <n v="4.5999999999999996"/>
    <n v="1.7"/>
    <x v="2"/>
    <n v="95826"/>
    <n v="10"/>
    <s v="20NC95826"/>
    <s v="X"/>
    <d v="2020-07-31T00:00:00"/>
    <m/>
    <m/>
    <m/>
    <m/>
    <m/>
    <n v="1"/>
    <m/>
    <m/>
    <x v="1"/>
    <s v="20NC9582610"/>
    <x v="3"/>
    <n v="1.3"/>
    <n v="3"/>
    <n v="2015"/>
    <n v="28"/>
    <s v="GW"/>
    <n v="72"/>
    <s v="L"/>
    <n v="78"/>
    <s v="Yes"/>
    <s v=""/>
    <s v="ch2020-0017"/>
    <s v=""/>
    <s v="F"/>
    <n v="1.4800000000000002"/>
    <n v="0.81457258070701777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13"/>
    <n v="59380"/>
    <s v="V-clip adipose"/>
    <m/>
    <s v="F"/>
    <s v="F"/>
    <s v=""/>
    <s v=""/>
    <x v="24"/>
    <n v="19.8"/>
    <n v="7"/>
    <n v="6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81"/>
    <s v="L"/>
    <n v="88"/>
    <s v="Yes"/>
    <s v=""/>
    <s v="Not Aged"/>
    <s v=""/>
    <s v="F"/>
    <n v="3.2899999999999965"/>
    <n v="0.96408415411723813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15"/>
    <n v="59381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16"/>
    <n v="59382"/>
    <s v="V-clip adipose"/>
    <m/>
    <s v="F"/>
    <s v="M"/>
    <s v=""/>
    <s v=""/>
    <x v="4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17"/>
    <n v="59383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19"/>
    <n v="59384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20"/>
    <n v="59385"/>
    <s v="V-clip adipose"/>
    <m/>
    <s v="M"/>
    <s v="M"/>
    <s v=""/>
    <s v=""/>
    <x v="4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21"/>
    <n v="59386"/>
    <s v="V-clip adipose"/>
    <m/>
    <s v="F"/>
    <s v="F"/>
    <s v=""/>
    <s v=""/>
    <x v="36"/>
    <n v="15.5"/>
    <n v="5.6"/>
    <n v="4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5.400000000000006"/>
    <s v="L"/>
    <n v="81"/>
    <s v="Yes"/>
    <s v=""/>
    <s v="Not Aged"/>
    <s v=""/>
    <s v="F"/>
    <n v="3.8619999999999992"/>
    <n v="0.97940707917797176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23"/>
    <n v="59387"/>
    <s v="V-clip adipose"/>
    <m/>
    <s v="F"/>
    <s v="M"/>
    <s v=""/>
    <s v=""/>
    <x v="4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24"/>
    <n v="59388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24"/>
    <n v="59389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25"/>
    <n v="59390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26"/>
    <n v="59391"/>
    <s v="V-clip adipose"/>
    <m/>
    <s v="F"/>
    <s v="F"/>
    <s v=""/>
    <s v=""/>
    <x v="24"/>
    <n v="18"/>
    <n v="5.5"/>
    <n v="5.4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82.5"/>
    <s v="L"/>
    <n v="88"/>
    <s v="Yes"/>
    <s v=""/>
    <s v="Not Aged"/>
    <s v=""/>
    <s v="F"/>
    <n v="6.0479999999999974"/>
    <n v="0.99764298619008751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28"/>
    <n v="59392"/>
    <s v="V-clip adipose"/>
    <m/>
    <s v="M"/>
    <s v="M"/>
    <s v=""/>
    <s v=""/>
    <x v="49"/>
    <n v="18.3"/>
    <n v="8"/>
    <n v="8.4"/>
    <n v="2.7"/>
    <x v="2"/>
    <m/>
    <m/>
    <s v=""/>
    <m/>
    <m/>
    <m/>
    <m/>
    <m/>
    <m/>
    <m/>
    <m/>
    <m/>
    <m/>
    <x v="1"/>
    <s v=""/>
    <x v="4"/>
    <s v="no age"/>
    <n v="0"/>
    <s v=""/>
    <n v="28"/>
    <s v="GH"/>
    <n v="85"/>
    <s v="L"/>
    <n v="93"/>
    <s v="Yes"/>
    <s v=""/>
    <s v="Not Aged"/>
    <s v=""/>
    <s v="F"/>
    <n v="1.9260000000000019"/>
    <n v="0.87280601899032095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29"/>
    <n v="59393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31"/>
    <n v="59394"/>
    <s v="V-clip adipose"/>
    <m/>
    <s v="M"/>
    <s v="M"/>
    <s v=""/>
    <s v=""/>
    <x v="50"/>
    <n v="17.8"/>
    <n v="6.4"/>
    <n v="5.5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0.599999999999994"/>
    <s v="L"/>
    <n v="77"/>
    <s v="Yes"/>
    <s v=""/>
    <s v="Not Aged"/>
    <s v=""/>
    <s v="M"/>
    <n v="-0.16000000000000014"/>
    <n v="0.46008511544443426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32"/>
    <n v="59395"/>
    <s v="V-clip adipose"/>
    <m/>
    <s v="F"/>
    <s v="F"/>
    <s v=""/>
    <s v=""/>
    <x v="4"/>
    <n v="16.5"/>
    <n v="4.5"/>
    <n v="5.6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8.5"/>
    <s v="L"/>
    <n v="83"/>
    <s v="Yes"/>
    <s v=""/>
    <s v="Not Aged"/>
    <s v=""/>
    <s v="F"/>
    <n v="4.7839999999999989"/>
    <n v="0.99170686910807782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34"/>
    <n v="59396"/>
    <s v="V-clip adipose"/>
    <m/>
    <s v="F"/>
    <s v="F"/>
    <s v=""/>
    <s v=""/>
    <x v="5"/>
    <n v="17.8"/>
    <n v="5.8"/>
    <n v="7"/>
    <n v="2.2000000000000002"/>
    <x v="2"/>
    <m/>
    <m/>
    <s v=""/>
    <m/>
    <m/>
    <m/>
    <m/>
    <m/>
    <m/>
    <m/>
    <m/>
    <m/>
    <m/>
    <x v="1"/>
    <s v=""/>
    <x v="4"/>
    <s v="no age"/>
    <n v="0"/>
    <s v=""/>
    <n v="28"/>
    <s v="GH"/>
    <n v="78.2"/>
    <s v="L"/>
    <n v="84"/>
    <s v="Yes"/>
    <s v=""/>
    <s v="Not Aged"/>
    <s v=""/>
    <s v="F"/>
    <n v="2.2539999999999978"/>
    <n v="0.90499500885340922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35"/>
    <n v="59397"/>
    <s v="V-clip adipose"/>
    <m/>
    <s v="M"/>
    <s v="M"/>
    <s v=""/>
    <s v=""/>
    <x v="5"/>
    <n v="18.899999999999999"/>
    <n v="6.5"/>
    <n v="7"/>
    <n v="1.9"/>
    <x v="2"/>
    <m/>
    <m/>
    <s v=""/>
    <m/>
    <m/>
    <m/>
    <m/>
    <m/>
    <m/>
    <m/>
    <m/>
    <m/>
    <m/>
    <x v="1"/>
    <s v=""/>
    <x v="4"/>
    <s v="no age"/>
    <n v="0"/>
    <s v=""/>
    <n v="28"/>
    <s v="GH"/>
    <n v="77.5"/>
    <s v="L"/>
    <n v="84"/>
    <s v="Yes"/>
    <s v=""/>
    <s v="Not Aged"/>
    <s v=""/>
    <s v="F"/>
    <n v="1.6159999999999974"/>
    <n v="0.83424274191457048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36"/>
    <n v="59398"/>
    <s v="V-clip adipose"/>
    <m/>
    <s v="M"/>
    <s v="M"/>
    <s v=""/>
    <s v=""/>
    <x v="67"/>
    <n v="20.2"/>
    <n v="7.8"/>
    <n v="7.3"/>
    <n v="2.6"/>
    <x v="2"/>
    <m/>
    <m/>
    <s v=""/>
    <m/>
    <m/>
    <m/>
    <m/>
    <m/>
    <m/>
    <m/>
    <m/>
    <m/>
    <m/>
    <x v="1"/>
    <s v=""/>
    <x v="4"/>
    <s v="no age"/>
    <n v="0"/>
    <s v=""/>
    <n v="28"/>
    <s v="GH"/>
    <n v="84.2"/>
    <s v="L"/>
    <n v="92"/>
    <s v="Yes"/>
    <s v=""/>
    <s v="Not Aged"/>
    <s v=""/>
    <s v="F"/>
    <n v="2.5860000000000025"/>
    <n v="0.92995511039491652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38"/>
    <n v="59399"/>
    <s v="V-clip adipose"/>
    <m/>
    <s v="F"/>
    <s v="F"/>
    <s v=""/>
    <s v=""/>
    <x v="25"/>
    <n v="17.3"/>
    <n v="5.8"/>
    <n v="5.5"/>
    <n v="2.1"/>
    <x v="2"/>
    <m/>
    <m/>
    <s v=""/>
    <m/>
    <m/>
    <m/>
    <m/>
    <m/>
    <m/>
    <m/>
    <m/>
    <m/>
    <m/>
    <x v="1"/>
    <s v=""/>
    <x v="4"/>
    <s v="no age"/>
    <n v="0"/>
    <s v=""/>
    <n v="28"/>
    <s v="GH"/>
    <n v="76.2"/>
    <s v="L"/>
    <n v="82"/>
    <s v="Yes"/>
    <s v=""/>
    <s v="Not Aged"/>
    <s v=""/>
    <s v="F"/>
    <n v="2.4999999999999991"/>
    <n v="0.92414181997875633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40"/>
    <n v="59400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2"/>
    <x v="2"/>
    <n v="943"/>
    <n v="59401"/>
    <s v="V-clip adipose"/>
    <m/>
    <s v="F"/>
    <s v="F"/>
    <s v=""/>
    <s v=""/>
    <x v="15"/>
    <n v="19.2"/>
    <n v="6.6"/>
    <n v="5.9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83.4"/>
    <s v="L"/>
    <n v="90"/>
    <s v="Yes"/>
    <s v=""/>
    <s v="Not Aged"/>
    <s v=""/>
    <s v="F"/>
    <n v="4.7300000000000031"/>
    <n v="0.99125075392735285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44"/>
    <n v="59402"/>
    <s v="V-clip adipose"/>
    <m/>
    <s v="F"/>
    <s v="F"/>
    <s v=""/>
    <s v=""/>
    <x v="25"/>
    <n v="17.2"/>
    <n v="5.9"/>
    <n v="4.9000000000000004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6.099999999999994"/>
    <s v="L"/>
    <n v="82"/>
    <s v="Yes"/>
    <s v=""/>
    <s v="Not Aged"/>
    <s v=""/>
    <s v="F"/>
    <n v="3.2959999999999985"/>
    <n v="0.96429133199526718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45"/>
    <n v="59403"/>
    <s v="V-clip adipose"/>
    <m/>
    <s v="M"/>
    <s v="M"/>
    <s v=""/>
    <s v=""/>
    <x v="59"/>
    <n v="17.5"/>
    <n v="6.6"/>
    <n v="7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79.400000000000006"/>
    <s v="L"/>
    <n v="86"/>
    <s v="Yes"/>
    <s v=""/>
    <s v="Not Aged"/>
    <s v=""/>
    <s v="F"/>
    <n v="2.2619999999999969"/>
    <n v="0.90568061619884765"/>
    <s v=""/>
    <s v=""/>
    <s v="F"/>
    <s v=""/>
    <s v=""/>
    <s v=""/>
    <s v=""/>
    <m/>
    <m/>
    <m/>
    <m/>
    <m/>
    <m/>
    <m/>
    <m/>
  </r>
  <r>
    <d v="2020-07-11T00:00:00"/>
    <n v="7147"/>
    <n v="8392"/>
    <x v="2"/>
    <n v="946"/>
    <n v="59404"/>
    <s v="V-clip adipose"/>
    <m/>
    <s v="M"/>
    <s v="M"/>
    <s v=""/>
    <s v=""/>
    <x v="54"/>
    <n v="19.100000000000001"/>
    <n v="7"/>
    <n v="5.5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80"/>
    <s v="L"/>
    <n v="87"/>
    <s v="Yes"/>
    <s v=""/>
    <s v="Not Aged"/>
    <s v=""/>
    <s v="F"/>
    <n v="3.3719999999999963"/>
    <n v="0.96681791317097365"/>
    <s v=""/>
    <s v=""/>
    <s v="F"/>
    <s v=""/>
    <s v=""/>
    <s v=""/>
    <s v=""/>
    <m/>
    <m/>
    <m/>
    <m/>
    <m/>
    <m/>
    <m/>
    <m/>
  </r>
  <r>
    <d v="2020-07-11T00:00:00"/>
    <n v="7147"/>
    <n v="8393"/>
    <x v="2"/>
    <n v="948"/>
    <n v="59405"/>
    <s v="V-clip adipose"/>
    <m/>
    <s v="M"/>
    <s v="M"/>
    <s v=""/>
    <s v=""/>
    <x v="121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3"/>
    <x v="2"/>
    <n v="949"/>
    <n v="59406"/>
    <s v="V-clip adipose"/>
    <m/>
    <s v="F"/>
    <s v="F"/>
    <s v=""/>
    <s v=""/>
    <x v="9"/>
    <n v="13.5"/>
    <n v="4"/>
    <n v="4.9000000000000004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4"/>
    <s v="L"/>
    <n v="78"/>
    <s v="Yes"/>
    <s v=""/>
    <s v="Not Aged"/>
    <s v=""/>
    <s v="F"/>
    <n v="4.0079999999999982"/>
    <n v="0.9821545481580658"/>
    <s v=""/>
    <s v=""/>
    <s v="F"/>
    <s v=""/>
    <s v=""/>
    <s v=""/>
    <s v=""/>
    <m/>
    <m/>
    <m/>
    <m/>
    <m/>
    <m/>
    <m/>
    <m/>
  </r>
  <r>
    <d v="2020-07-11T00:00:00"/>
    <n v="7147"/>
    <n v="8393"/>
    <x v="2"/>
    <n v="950"/>
    <n v="59407"/>
    <s v="V-clip adipose"/>
    <m/>
    <s v="M"/>
    <s v="M"/>
    <s v=""/>
    <s v=""/>
    <x v="1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7"/>
    <n v="8393"/>
    <x v="2"/>
    <n v="951"/>
    <n v="59408"/>
    <s v="V-clip adipose"/>
    <m/>
    <s v="M"/>
    <s v="M"/>
    <s v=""/>
    <s v=""/>
    <x v="113"/>
    <n v="17.2"/>
    <n v="6.6"/>
    <n v="5.9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3.400000000000006"/>
    <s v="L"/>
    <n v="80"/>
    <s v="Yes"/>
    <s v=""/>
    <s v="Not Aged"/>
    <s v=""/>
    <s v="F"/>
    <n v="0.60199999999999854"/>
    <n v="0.64611374129762422"/>
    <s v=""/>
    <s v=""/>
    <s v="F"/>
    <s v="Damdochax-tag alone"/>
    <s v=""/>
    <s v=""/>
    <s v=""/>
    <m/>
    <m/>
    <m/>
    <m/>
    <m/>
    <m/>
    <m/>
    <m/>
  </r>
  <r>
    <d v="2020-07-11T00:00:00"/>
    <n v="7148"/>
    <n v="8393"/>
    <x v="4"/>
    <n v="1009"/>
    <n v="59409"/>
    <s v="V-clip adipose"/>
    <m/>
    <s v="M"/>
    <s v="M"/>
    <s v=""/>
    <s v=""/>
    <x v="14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11"/>
    <n v="59410"/>
    <s v="V-clip adipose"/>
    <m/>
    <s v="M"/>
    <s v="M"/>
    <s v=""/>
    <s v=""/>
    <x v="12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11"/>
    <n v="59411"/>
    <s v="V-clip adipose"/>
    <m/>
    <s v="F"/>
    <s v="F"/>
    <s v=""/>
    <s v=""/>
    <x v="12"/>
    <n v="17.5"/>
    <n v="6.5"/>
    <n v="5"/>
    <n v="1"/>
    <x v="2"/>
    <m/>
    <m/>
    <s v=""/>
    <m/>
    <m/>
    <m/>
    <m/>
    <m/>
    <m/>
    <m/>
    <m/>
    <m/>
    <m/>
    <x v="1"/>
    <s v=""/>
    <x v="4"/>
    <s v="no age"/>
    <n v="0"/>
    <s v=""/>
    <n v="28"/>
    <s v="GH"/>
    <n v="73"/>
    <s v="L"/>
    <n v="79.5"/>
    <s v="Yes"/>
    <s v=""/>
    <s v="Not Aged"/>
    <s v=""/>
    <s v="F"/>
    <n v="1.8150000000000026"/>
    <n v="0.85996508437222763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14"/>
    <n v="59412"/>
    <s v="V-clip adipose"/>
    <m/>
    <s v="M"/>
    <s v="M"/>
    <s v=""/>
    <s v=""/>
    <x v="74"/>
    <n v="19.5"/>
    <n v="7.5"/>
    <n v="6.5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78"/>
    <s v="L"/>
    <n v="85.5"/>
    <s v="Yes"/>
    <s v=""/>
    <s v="Not Aged"/>
    <s v=""/>
    <s v="F"/>
    <n v="1.2350000000000019"/>
    <n v="0.77469249291492859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17"/>
    <n v="59413"/>
    <s v="V-clip adipose"/>
    <m/>
    <s v="M"/>
    <s v="M"/>
    <s v=""/>
    <s v=""/>
    <x v="6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18"/>
    <n v="59414"/>
    <s v="V-clip adipose"/>
    <m/>
    <s v="F"/>
    <s v="F"/>
    <s v=""/>
    <s v=""/>
    <x v="71"/>
    <n v="17.5"/>
    <n v="5.9"/>
    <n v="5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7.599999999999994"/>
    <s v="L"/>
    <n v="83.5"/>
    <s v="Yes"/>
    <s v=""/>
    <s v="Not Aged"/>
    <s v=""/>
    <s v="F"/>
    <n v="3.873000000000002"/>
    <n v="0.97962777051854555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19"/>
    <n v="59415"/>
    <s v="V-clip adipose"/>
    <m/>
    <s v="F"/>
    <s v="F"/>
    <s v=""/>
    <s v=""/>
    <x v="74"/>
    <n v="19"/>
    <n v="7"/>
    <n v="7"/>
    <n v="2.2000000000000002"/>
    <x v="2"/>
    <m/>
    <m/>
    <s v=""/>
    <m/>
    <m/>
    <m/>
    <m/>
    <m/>
    <m/>
    <m/>
    <m/>
    <m/>
    <m/>
    <x v="1"/>
    <s v=""/>
    <x v="4"/>
    <s v="no age"/>
    <n v="0"/>
    <s v=""/>
    <n v="28"/>
    <s v="GH"/>
    <n v="78.5"/>
    <s v="L"/>
    <n v="85.5"/>
    <s v="Yes"/>
    <s v=""/>
    <s v="Not Aged"/>
    <s v=""/>
    <s v="F"/>
    <n v="1.3629999999999998"/>
    <n v="0.79624684371970522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21"/>
    <n v="59416"/>
    <s v="V-clip adipose"/>
    <m/>
    <s v="F"/>
    <s v="F"/>
    <s v=""/>
    <s v=""/>
    <x v="15"/>
    <n v="19.100000000000001"/>
    <n v="7"/>
    <n v="6.2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83"/>
    <s v="L"/>
    <n v="90"/>
    <s v="Yes"/>
    <s v=""/>
    <s v="Not Aged"/>
    <s v=""/>
    <s v="F"/>
    <n v="4.0140000000000029"/>
    <n v="0.98225940644623078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22"/>
    <n v="59417"/>
    <s v="V-clip adipose"/>
    <m/>
    <s v="F"/>
    <s v="F"/>
    <s v=""/>
    <s v=""/>
    <x v="47"/>
    <n v="21.5"/>
    <n v="8"/>
    <n v="8"/>
    <n v="3"/>
    <x v="2"/>
    <m/>
    <m/>
    <s v=""/>
    <m/>
    <m/>
    <m/>
    <m/>
    <m/>
    <m/>
    <m/>
    <m/>
    <m/>
    <m/>
    <x v="1"/>
    <s v=""/>
    <x v="4"/>
    <s v="no age"/>
    <n v="0"/>
    <s v=""/>
    <n v="28"/>
    <s v="GH"/>
    <n v="86"/>
    <s v="L"/>
    <n v="94"/>
    <s v="Yes"/>
    <s v=""/>
    <s v="Not Aged"/>
    <s v=""/>
    <s v="F"/>
    <n v="2.3700000000000019"/>
    <n v="0.9145108605651936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23"/>
    <n v="59418"/>
    <s v="V-clip adipose"/>
    <m/>
    <s v="F"/>
    <s v="M"/>
    <s v=""/>
    <s v=""/>
    <x v="2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24"/>
    <n v="59419"/>
    <s v="V-clip adipose"/>
    <m/>
    <s v="M"/>
    <s v="M"/>
    <s v=""/>
    <s v=""/>
    <x v="12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25"/>
    <n v="59420"/>
    <s v="V-clip adipose"/>
    <m/>
    <s v="F"/>
    <s v="F"/>
    <s v=""/>
    <s v=""/>
    <x v="107"/>
    <n v="16.5"/>
    <n v="6.2"/>
    <n v="6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71.3"/>
    <s v="L"/>
    <n v="77.5"/>
    <s v="Yes"/>
    <s v=""/>
    <s v="Not Aged"/>
    <s v=""/>
    <s v="M"/>
    <n v="-0.20099999999999718"/>
    <n v="0.44991849846956083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26"/>
    <n v="59421"/>
    <s v="V-clip adipose"/>
    <m/>
    <s v="F"/>
    <s v="M"/>
    <s v=""/>
    <s v=""/>
    <x v="14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27"/>
    <n v="59422"/>
    <s v="V-clip adipose"/>
    <m/>
    <s v="F"/>
    <s v="F"/>
    <s v=""/>
    <s v=""/>
    <x v="9"/>
    <n v="16.5"/>
    <n v="5.5"/>
    <n v="5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2.5"/>
    <s v="L"/>
    <n v="78"/>
    <s v="Yes"/>
    <s v=""/>
    <s v="Not Aged"/>
    <s v=""/>
    <s v="F"/>
    <n v="1.7619999999999996"/>
    <n v="0.85345996916397682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28"/>
    <n v="59423"/>
    <s v="V-clip adipose"/>
    <m/>
    <s v="F"/>
    <s v="F"/>
    <s v=""/>
    <s v=""/>
    <x v="4"/>
    <n v="17.5"/>
    <n v="6.5"/>
    <n v="5.2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6.5"/>
    <s v="L"/>
    <n v="83"/>
    <s v="Yes"/>
    <s v=""/>
    <s v="Not Aged"/>
    <s v=""/>
    <s v="F"/>
    <n v="2.7539999999999978"/>
    <n v="0.94013885768821837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29"/>
    <n v="59424"/>
    <s v="V-clip adipose"/>
    <m/>
    <s v="M"/>
    <s v="M"/>
    <s v=""/>
    <s v=""/>
    <x v="3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32"/>
    <n v="59425"/>
    <s v="V-clip adipose"/>
    <m/>
    <s v="F"/>
    <s v="M"/>
    <s v=""/>
    <s v=""/>
    <x v="4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34"/>
    <n v="59426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35"/>
    <n v="59427"/>
    <s v="V-clip adipose"/>
    <m/>
    <s v="F"/>
    <s v="F"/>
    <s v=""/>
    <s v=""/>
    <x v="36"/>
    <n v="17.2"/>
    <n v="6.4"/>
    <n v="5.2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4.599999999999994"/>
    <s v="L"/>
    <n v="81"/>
    <s v="Yes"/>
    <s v=""/>
    <s v="Not Aged"/>
    <s v=""/>
    <s v="F"/>
    <n v="2.0219999999999985"/>
    <n v="0.88308765507941767"/>
    <s v=""/>
    <s v=""/>
    <s v="F"/>
    <s v=""/>
    <s v=""/>
    <s v=""/>
    <s v=""/>
    <m/>
    <m/>
    <m/>
    <m/>
    <m/>
    <m/>
    <m/>
    <m/>
  </r>
  <r>
    <d v="2020-07-11T00:00:00"/>
    <n v="7148"/>
    <n v="8393"/>
    <x v="4"/>
    <n v="1038"/>
    <n v="59428"/>
    <s v="V-clip adipose"/>
    <m/>
    <s v="F"/>
    <s v="F"/>
    <s v=""/>
    <s v=""/>
    <x v="38"/>
    <n v="18"/>
    <n v="7"/>
    <n v="5.5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69"/>
    <s v="L"/>
    <n v="76"/>
    <s v="Yes"/>
    <s v=""/>
    <s v="Not Aged"/>
    <s v=""/>
    <s v="M"/>
    <n v="-1.5300000000000005"/>
    <n v="0.17799368578624641"/>
    <s v=""/>
    <s v=""/>
    <s v="M"/>
    <s v=""/>
    <s v=""/>
    <s v=""/>
    <s v=""/>
    <m/>
    <m/>
    <m/>
    <m/>
    <m/>
    <m/>
    <m/>
    <m/>
  </r>
  <r>
    <d v="2020-07-11T00:00:00"/>
    <n v="7148"/>
    <n v="8393"/>
    <x v="4"/>
    <n v="1039"/>
    <n v="59429"/>
    <s v="V-clip adipose"/>
    <m/>
    <s v="M"/>
    <s v="M"/>
    <s v=""/>
    <s v=""/>
    <x v="3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040"/>
    <n v="59430"/>
    <s v="V-clip adipose"/>
    <m/>
    <s v="M"/>
    <s v="M"/>
    <s v=""/>
    <s v=""/>
    <x v="12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041"/>
    <n v="59431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042"/>
    <n v="59432"/>
    <s v="V-clip adipose"/>
    <m/>
    <s v="M"/>
    <s v="M"/>
    <s v=""/>
    <s v=""/>
    <x v="134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5.811450000000001"/>
    <s v="M"/>
    <n v="6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045"/>
    <n v="59433"/>
    <s v="V-clip adipose"/>
    <m/>
    <s v="F"/>
    <s v="F"/>
    <s v=""/>
    <s v=""/>
    <x v="107"/>
    <n v="16.5"/>
    <n v="5.5"/>
    <n v="5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2"/>
    <s v="L"/>
    <n v="77.5"/>
    <s v="Yes"/>
    <s v=""/>
    <s v="Not Aged"/>
    <s v=""/>
    <s v="F"/>
    <n v="1.8050000000000033"/>
    <n v="0.85875649255492559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46"/>
    <n v="59434"/>
    <s v="V-clip adipose"/>
    <m/>
    <s v="M"/>
    <s v="M"/>
    <s v=""/>
    <s v=""/>
    <x v="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047"/>
    <n v="59435"/>
    <s v="V-clip adipose"/>
    <m/>
    <s v="M"/>
    <s v="M"/>
    <s v=""/>
    <s v=""/>
    <x v="73"/>
    <n v="21.5"/>
    <n v="8"/>
    <n v="6.5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83"/>
    <s v="L"/>
    <n v="91"/>
    <s v="Yes"/>
    <s v=""/>
    <s v="Not Aged"/>
    <s v=""/>
    <s v="F"/>
    <n v="2.9600000000000035"/>
    <n v="0.95073399391597346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48"/>
    <n v="59436"/>
    <s v="V-clip adipose"/>
    <m/>
    <s v="F"/>
    <s v="F"/>
    <s v=""/>
    <s v=""/>
    <x v="5"/>
    <n v="17.2"/>
    <n v="5.9"/>
    <n v="6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8.099999999999994"/>
    <s v="L"/>
    <n v="84"/>
    <s v="Yes"/>
    <s v=""/>
    <s v="Not Aged"/>
    <s v=""/>
    <s v="F"/>
    <n v="3.4079999999999986"/>
    <n v="0.96795362172356281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49"/>
    <n v="59437"/>
    <s v="V-clip adipose"/>
    <m/>
    <s v="F"/>
    <s v="F"/>
    <s v=""/>
    <s v=""/>
    <x v="25"/>
    <n v="17"/>
    <n v="6"/>
    <n v="5.5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6"/>
    <s v="L"/>
    <n v="82"/>
    <s v="Yes"/>
    <s v=""/>
    <s v="Not Aged"/>
    <s v=""/>
    <s v="F"/>
    <n v="2.7599999999999989"/>
    <n v="0.94047563402349843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50"/>
    <n v="59438"/>
    <s v="V-clip adipose"/>
    <m/>
    <s v="F"/>
    <s v="F"/>
    <s v=""/>
    <s v=""/>
    <x v="12"/>
    <n v="16.5"/>
    <n v="5.2"/>
    <n v="5.2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4.3"/>
    <s v="L"/>
    <n v="79.5"/>
    <s v="Yes"/>
    <s v=""/>
    <s v="Not Aged"/>
    <s v=""/>
    <s v="F"/>
    <n v="2.655000000000002"/>
    <n v="0.93431849486737917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52"/>
    <n v="59439"/>
    <s v="V-clip adipose"/>
    <m/>
    <s v="F"/>
    <s v="F"/>
    <s v=""/>
    <s v=""/>
    <x v="25"/>
    <n v="16"/>
    <n v="5.5"/>
    <n v="6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6.5"/>
    <s v="L"/>
    <n v="82"/>
    <s v="Yes"/>
    <s v=""/>
    <s v="Not Aged"/>
    <s v=""/>
    <s v="F"/>
    <n v="3.0599999999999996"/>
    <n v="0.95521229695021315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53"/>
    <n v="59440"/>
    <s v="V-clip adipose"/>
    <m/>
    <s v="M"/>
    <s v="M"/>
    <s v=""/>
    <s v=""/>
    <x v="137"/>
    <n v="22"/>
    <n v="8.5"/>
    <n v="6.5"/>
    <n v="2.5"/>
    <x v="2"/>
    <m/>
    <m/>
    <s v=""/>
    <m/>
    <m/>
    <m/>
    <m/>
    <m/>
    <m/>
    <m/>
    <m/>
    <m/>
    <m/>
    <x v="1"/>
    <s v=""/>
    <x v="4"/>
    <s v="no age"/>
    <n v="0"/>
    <s v=""/>
    <n v="28"/>
    <s v="GH"/>
    <n v="86.5"/>
    <s v="L"/>
    <n v="95"/>
    <s v="Yes"/>
    <s v=""/>
    <s v="Not Aged"/>
    <s v=""/>
    <s v="F"/>
    <n v="3.6100000000000017"/>
    <n v="0.97366068037471676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54"/>
    <n v="59441"/>
    <s v="V-clip adipose"/>
    <m/>
    <s v="F"/>
    <s v="F"/>
    <s v=""/>
    <s v=""/>
    <x v="4"/>
    <n v="15.5"/>
    <n v="5.5"/>
    <n v="6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7.5"/>
    <s v="L"/>
    <n v="83"/>
    <s v="Yes"/>
    <s v=""/>
    <s v="Not Aged"/>
    <s v=""/>
    <s v="F"/>
    <n v="3.4899999999999993"/>
    <n v="0.97040189582086089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55"/>
    <n v="59442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056"/>
    <n v="59443"/>
    <s v="V-clip adipose"/>
    <m/>
    <s v="M"/>
    <s v="M"/>
    <s v=""/>
    <s v=""/>
    <x v="10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057"/>
    <n v="59444"/>
    <s v="V-clip adipose"/>
    <m/>
    <s v="M"/>
    <s v="M"/>
    <s v=""/>
    <s v=""/>
    <x v="49"/>
    <n v="21.2"/>
    <n v="8"/>
    <n v="7"/>
    <n v="2.6"/>
    <x v="2"/>
    <m/>
    <m/>
    <s v=""/>
    <m/>
    <m/>
    <m/>
    <m/>
    <m/>
    <m/>
    <m/>
    <m/>
    <m/>
    <m/>
    <x v="1"/>
    <s v=""/>
    <x v="4"/>
    <s v="no age"/>
    <n v="0"/>
    <s v=""/>
    <n v="28"/>
    <s v="GH"/>
    <n v="85"/>
    <s v="L"/>
    <n v="93"/>
    <s v="Yes"/>
    <s v=""/>
    <s v="Not Aged"/>
    <s v=""/>
    <s v="F"/>
    <n v="2.9640000000000017"/>
    <n v="0.9509210119519852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059"/>
    <n v="59445"/>
    <s v="V-clip adipose"/>
    <m/>
    <s v="F"/>
    <s v="F"/>
    <s v=""/>
    <s v=""/>
    <x v="138"/>
    <n v="20"/>
    <n v="6.5"/>
    <n v="6.5"/>
    <n v="2.2000000000000002"/>
    <x v="2"/>
    <m/>
    <m/>
    <s v=""/>
    <m/>
    <m/>
    <m/>
    <m/>
    <m/>
    <m/>
    <m/>
    <m/>
    <m/>
    <m/>
    <x v="1"/>
    <s v=""/>
    <x v="4"/>
    <s v="no age"/>
    <n v="0"/>
    <s v=""/>
    <n v="28"/>
    <s v="GH"/>
    <n v="84"/>
    <s v="L"/>
    <n v="90.5"/>
    <s v="Yes"/>
    <s v=""/>
    <s v="Not Aged"/>
    <s v=""/>
    <s v="F"/>
    <n v="4.4929999999999994"/>
    <n v="0.98893673280705641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100"/>
    <n v="59446"/>
    <s v="V-clip adipose"/>
    <m/>
    <s v="F"/>
    <s v="F"/>
    <s v=""/>
    <s v=""/>
    <x v="126"/>
    <n v="15.5"/>
    <n v="5.5"/>
    <n v="6.2"/>
    <n v="1.9"/>
    <x v="2"/>
    <m/>
    <m/>
    <s v=""/>
    <m/>
    <m/>
    <m/>
    <m/>
    <m/>
    <m/>
    <m/>
    <m/>
    <m/>
    <m/>
    <x v="1"/>
    <s v=""/>
    <x v="4"/>
    <s v="no age"/>
    <n v="0"/>
    <s v=""/>
    <n v="28"/>
    <s v="GH"/>
    <n v="75"/>
    <s v="L"/>
    <n v="80.5"/>
    <s v="Yes"/>
    <s v=""/>
    <s v="Not Aged"/>
    <s v=""/>
    <s v="F"/>
    <n v="1.9350000000000027"/>
    <n v="0.87380181217931663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101"/>
    <n v="59447"/>
    <s v="V-clip adipose"/>
    <m/>
    <s v="F"/>
    <s v="F"/>
    <s v=""/>
    <s v=""/>
    <x v="5"/>
    <n v="17"/>
    <n v="5.5"/>
    <n v="5.5"/>
    <n v="1.7"/>
    <x v="2"/>
    <m/>
    <m/>
    <s v=""/>
    <m/>
    <m/>
    <m/>
    <m/>
    <m/>
    <m/>
    <m/>
    <m/>
    <m/>
    <m/>
    <x v="1"/>
    <s v=""/>
    <x v="4"/>
    <s v="no age"/>
    <n v="0"/>
    <s v=""/>
    <n v="28"/>
    <s v="GH"/>
    <n v="78.5"/>
    <s v="L"/>
    <n v="84"/>
    <s v="Yes"/>
    <s v=""/>
    <s v="Not Aged"/>
    <s v=""/>
    <s v="F"/>
    <n v="4.0879999999999992"/>
    <n v="0.9835039387116834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102"/>
    <n v="59448"/>
    <s v="V-clip adipose"/>
    <m/>
    <s v="F"/>
    <s v="F"/>
    <s v=""/>
    <s v=""/>
    <x v="25"/>
    <n v="17.2"/>
    <n v="6.2"/>
    <n v="6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5.8"/>
    <s v="L"/>
    <n v="82"/>
    <s v="Yes"/>
    <s v=""/>
    <s v="Not Aged"/>
    <s v=""/>
    <s v="F"/>
    <n v="2.1639999999999979"/>
    <n v="0.89696979588076309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103"/>
    <n v="59449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104"/>
    <n v="59450"/>
    <s v="no mark applied"/>
    <m/>
    <s v="F"/>
    <s v="F"/>
    <s v=""/>
    <s v=""/>
    <x v="5"/>
    <n v="18.399999999999999"/>
    <n v="6.5"/>
    <n v="6"/>
    <n v="2"/>
    <x v="2"/>
    <m/>
    <m/>
    <s v=""/>
    <m/>
    <m/>
    <m/>
    <m/>
    <m/>
    <m/>
    <m/>
    <m/>
    <s v="damaged adipose"/>
    <m/>
    <x v="1"/>
    <s v=""/>
    <x v="4"/>
    <s v="no age"/>
    <n v="0"/>
    <s v=""/>
    <n v="28"/>
    <s v="GH"/>
    <n v="77.5"/>
    <s v="L"/>
    <n v="84"/>
    <s v="Yes"/>
    <s v=""/>
    <s v="Not Aged"/>
    <s v=""/>
    <s v="F"/>
    <n v="2.2099999999999982"/>
    <n v="0.90114392682183042"/>
    <s v=""/>
    <s v=""/>
    <s v="F"/>
    <s v="Damdochax"/>
    <s v=""/>
    <s v=""/>
    <s v=""/>
    <m/>
    <m/>
    <m/>
    <m/>
    <m/>
    <m/>
    <m/>
    <m/>
  </r>
  <r>
    <d v="2020-07-11T00:00:00"/>
    <n v="7148"/>
    <n v="8394"/>
    <x v="4"/>
    <n v="1106"/>
    <n v="59451"/>
    <s v="V-clip adipose"/>
    <m/>
    <s v="F"/>
    <s v="F"/>
    <s v=""/>
    <s v=""/>
    <x v="136"/>
    <n v="15"/>
    <n v="4.5"/>
    <n v="5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2"/>
    <s v="L"/>
    <n v="76.5"/>
    <s v="Yes"/>
    <s v=""/>
    <s v="Not Aged"/>
    <s v=""/>
    <s v="F"/>
    <n v="2.6549999999999967"/>
    <n v="0.93431849486737872"/>
    <s v=""/>
    <s v=""/>
    <s v="F"/>
    <s v=""/>
    <s v=""/>
    <s v=""/>
    <s v=""/>
    <m/>
    <m/>
    <m/>
    <m/>
    <m/>
    <m/>
    <m/>
    <m/>
  </r>
  <r>
    <d v="2020-07-11T00:00:00"/>
    <n v="7148"/>
    <n v="8394"/>
    <x v="4"/>
    <n v="1107"/>
    <n v="59452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108"/>
    <n v="59453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8"/>
    <n v="8394"/>
    <x v="4"/>
    <n v="1109"/>
    <n v="59454"/>
    <s v="V-clip adipose"/>
    <m/>
    <s v="M"/>
    <s v="M"/>
    <s v=""/>
    <s v=""/>
    <x v="47"/>
    <n v="22.5"/>
    <n v="9.1999999999999993"/>
    <n v="7.2"/>
    <n v="3"/>
    <x v="2"/>
    <m/>
    <m/>
    <s v=""/>
    <m/>
    <m/>
    <s v="GN"/>
    <m/>
    <s v="12"/>
    <m/>
    <m/>
    <m/>
    <m/>
    <m/>
    <x v="1"/>
    <s v=""/>
    <x v="4"/>
    <s v="no age"/>
    <n v="0"/>
    <s v=""/>
    <n v="28"/>
    <s v="GH"/>
    <n v="84.8"/>
    <s v="L"/>
    <n v="94"/>
    <s v="Yes"/>
    <s v=""/>
    <s v="Not Aged"/>
    <s v=""/>
    <s v="F"/>
    <n v="1.3780000000000019"/>
    <n v="0.79866959940114268"/>
    <s v=""/>
    <s v=""/>
    <s v="F"/>
    <s v=""/>
    <s v=""/>
    <s v=""/>
    <s v=""/>
    <m/>
    <m/>
    <m/>
    <m/>
    <m/>
    <m/>
    <m/>
    <m/>
  </r>
  <r>
    <d v="2020-07-11T00:00:00"/>
    <n v="7149"/>
    <n v="8395"/>
    <x v="5"/>
    <n v="1129"/>
    <n v="59455"/>
    <s v="V-clip adipose"/>
    <m/>
    <s v="M"/>
    <s v="M"/>
    <s v=""/>
    <s v=""/>
    <x v="24"/>
    <n v="20.2"/>
    <n v="7.6"/>
    <n v="7"/>
    <n v="2.5"/>
    <x v="2"/>
    <m/>
    <m/>
    <s v=""/>
    <m/>
    <m/>
    <m/>
    <m/>
    <m/>
    <m/>
    <m/>
    <m/>
    <m/>
    <m/>
    <x v="1"/>
    <s v=""/>
    <x v="4"/>
    <s v="no age"/>
    <n v="0"/>
    <s v=""/>
    <n v="28"/>
    <s v="GH"/>
    <n v="80.400000000000006"/>
    <s v="L"/>
    <n v="88"/>
    <s v="Yes"/>
    <s v=""/>
    <s v="Not Aged"/>
    <s v=""/>
    <s v="F"/>
    <n v="1.4119999999999968"/>
    <n v="0.80408120450108"/>
    <s v=""/>
    <s v=""/>
    <s v="F"/>
    <s v="Damdochax"/>
    <s v=""/>
    <s v=""/>
    <s v=""/>
    <m/>
    <m/>
    <m/>
    <m/>
    <m/>
    <m/>
    <m/>
    <m/>
  </r>
  <r>
    <d v="2020-07-11T00:00:00"/>
    <n v="7149"/>
    <n v="8395"/>
    <x v="5"/>
    <n v="1130"/>
    <n v="59456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32"/>
    <n v="59457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34"/>
    <n v="59458"/>
    <s v="V-clip adipose"/>
    <m/>
    <s v="F"/>
    <s v="F"/>
    <s v=""/>
    <s v=""/>
    <x v="48"/>
    <n v="20"/>
    <n v="8"/>
    <n v="7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78.5"/>
    <s v="L"/>
    <n v="86.5"/>
    <s v="Yes"/>
    <s v=""/>
    <s v="Not Aged"/>
    <s v=""/>
    <s v="F"/>
    <n v="0.68500000000000028"/>
    <n v="0.66485373040597362"/>
    <s v=""/>
    <s v=""/>
    <s v="F"/>
    <s v=""/>
    <s v=""/>
    <s v=""/>
    <s v=""/>
    <m/>
    <m/>
    <m/>
    <m/>
    <m/>
    <m/>
    <m/>
    <m/>
  </r>
  <r>
    <d v="2020-07-11T00:00:00"/>
    <n v="7149"/>
    <n v="8395"/>
    <x v="5"/>
    <n v="1135"/>
    <n v="59459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36"/>
    <n v="59460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40"/>
    <n v="59461"/>
    <s v="V-clip adipose"/>
    <m/>
    <s v="F"/>
    <s v="F"/>
    <s v=""/>
    <s v=""/>
    <x v="36"/>
    <n v="18.2"/>
    <n v="6.5"/>
    <n v="5.7"/>
    <n v="1.7"/>
    <x v="2"/>
    <m/>
    <m/>
    <s v=""/>
    <m/>
    <m/>
    <m/>
    <m/>
    <m/>
    <m/>
    <m/>
    <m/>
    <m/>
    <m/>
    <x v="1"/>
    <s v=""/>
    <x v="4"/>
    <s v="no age"/>
    <n v="0"/>
    <s v=""/>
    <n v="28"/>
    <s v="GH"/>
    <n v="74.5"/>
    <s v="L"/>
    <n v="81"/>
    <s v="Yes"/>
    <s v=""/>
    <s v="Not Aged"/>
    <s v=""/>
    <s v="F"/>
    <n v="1.3819999999999986"/>
    <n v="0.79931201694379939"/>
    <s v=""/>
    <s v=""/>
    <s v="F"/>
    <s v=""/>
    <s v=""/>
    <s v=""/>
    <s v=""/>
    <m/>
    <m/>
    <m/>
    <m/>
    <m/>
    <m/>
    <m/>
    <m/>
  </r>
  <r>
    <d v="2020-07-11T00:00:00"/>
    <n v="7149"/>
    <n v="8395"/>
    <x v="5"/>
    <n v="1142"/>
    <n v="59462"/>
    <s v="V-clip adipose"/>
    <m/>
    <s v="F"/>
    <s v="F"/>
    <s v=""/>
    <s v=""/>
    <x v="26"/>
    <n v="19"/>
    <n v="6"/>
    <n v="6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83"/>
    <s v="L"/>
    <n v="89"/>
    <s v="Yes"/>
    <s v=""/>
    <s v="Not Aged"/>
    <s v=""/>
    <s v="F"/>
    <n v="4.9999999999999973"/>
    <n v="0.99330714907571505"/>
    <s v=""/>
    <s v=""/>
    <s v="F"/>
    <s v=""/>
    <s v=""/>
    <s v=""/>
    <s v=""/>
    <m/>
    <m/>
    <m/>
    <m/>
    <m/>
    <m/>
    <m/>
    <m/>
  </r>
  <r>
    <d v="2020-07-11T00:00:00"/>
    <n v="7149"/>
    <n v="8395"/>
    <x v="5"/>
    <n v="1143"/>
    <n v="59463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Damdochax"/>
    <s v=""/>
    <s v=""/>
    <s v=""/>
    <m/>
    <m/>
    <m/>
    <m/>
    <m/>
    <m/>
    <m/>
    <m/>
  </r>
  <r>
    <d v="2020-07-11T00:00:00"/>
    <n v="7149"/>
    <n v="8395"/>
    <x v="5"/>
    <n v="1145"/>
    <n v="59464"/>
    <s v="V-clip adipose"/>
    <m/>
    <s v="M"/>
    <s v="M"/>
    <s v=""/>
    <s v=""/>
    <x v="24"/>
    <n v="22.5"/>
    <n v="9"/>
    <n v="6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79"/>
    <s v="L"/>
    <n v="88"/>
    <s v="Yes"/>
    <s v=""/>
    <s v="Not Aged"/>
    <s v=""/>
    <s v="F"/>
    <n v="0.72999999999999754"/>
    <n v="0.67480527258231304"/>
    <s v=""/>
    <s v=""/>
    <s v="F"/>
    <s v=""/>
    <s v=""/>
    <s v=""/>
    <s v=""/>
    <m/>
    <m/>
    <m/>
    <m/>
    <m/>
    <m/>
    <m/>
    <m/>
  </r>
  <r>
    <d v="2020-07-11T00:00:00"/>
    <n v="7149"/>
    <n v="8395"/>
    <x v="5"/>
    <n v="1146"/>
    <n v="59465"/>
    <s v="V-clip adipose"/>
    <m/>
    <s v="M"/>
    <s v="M"/>
    <s v=""/>
    <s v=""/>
    <x v="10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3.960450000000002"/>
    <s v="M"/>
    <n v="5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47"/>
    <n v="59466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49"/>
    <n v="59468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50"/>
    <n v="59469"/>
    <s v="V-clip adipose"/>
    <m/>
    <s v="M"/>
    <s v="M"/>
    <s v=""/>
    <s v=""/>
    <x v="1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50"/>
    <n v="59470"/>
    <s v="V-clip adipose"/>
    <m/>
    <s v="F"/>
    <s v="F"/>
    <s v=""/>
    <s v=""/>
    <x v="5"/>
    <n v="17"/>
    <n v="6"/>
    <n v="6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8"/>
    <s v="L"/>
    <n v="84"/>
    <s v="Yes"/>
    <s v=""/>
    <s v="Not Aged"/>
    <s v=""/>
    <s v="F"/>
    <n v="3.2799999999999985"/>
    <n v="0.96373628362535169"/>
    <s v=""/>
    <s v=""/>
    <s v="F"/>
    <s v=""/>
    <s v=""/>
    <s v=""/>
    <s v=""/>
    <m/>
    <m/>
    <m/>
    <m/>
    <m/>
    <m/>
    <m/>
    <m/>
  </r>
  <r>
    <d v="2020-07-11T00:00:00"/>
    <n v="7149"/>
    <n v="8395"/>
    <x v="5"/>
    <n v="1152"/>
    <n v="59471"/>
    <s v="V-clip adipose"/>
    <m/>
    <s v="F"/>
    <s v="F"/>
    <s v=""/>
    <s v=""/>
    <x v="38"/>
    <n v="17"/>
    <n v="6.6"/>
    <n v="6.2"/>
    <n v="1.6"/>
    <x v="2"/>
    <m/>
    <m/>
    <s v=""/>
    <m/>
    <m/>
    <m/>
    <m/>
    <m/>
    <m/>
    <m/>
    <m/>
    <m/>
    <m/>
    <x v="1"/>
    <s v=""/>
    <x v="4"/>
    <s v="no age"/>
    <n v="0"/>
    <s v=""/>
    <n v="28"/>
    <s v="GH"/>
    <n v="69.400000000000006"/>
    <s v="L"/>
    <n v="76"/>
    <s v="Yes"/>
    <s v=""/>
    <s v="Not Aged"/>
    <s v=""/>
    <s v="M"/>
    <n v="-1.1500000000000001"/>
    <n v="0.24048908305088887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54"/>
    <n v="59472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56"/>
    <n v="59473"/>
    <s v="V-clip adipose"/>
    <m/>
    <s v="M"/>
    <s v="M"/>
    <s v=""/>
    <s v=""/>
    <x v="50"/>
    <n v="17.5"/>
    <n v="7"/>
    <n v="6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0"/>
    <s v="L"/>
    <n v="77"/>
    <s v="Yes"/>
    <s v=""/>
    <s v="Not Aged"/>
    <s v=""/>
    <s v="M"/>
    <n v="-1.2680000000000007"/>
    <n v="0.21959981133472325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58"/>
    <n v="59474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49"/>
    <n v="8395"/>
    <x v="5"/>
    <n v="1159"/>
    <n v="59475"/>
    <s v="V-clip adipose"/>
    <m/>
    <s v="M"/>
    <s v="M"/>
    <s v=""/>
    <s v=""/>
    <x v="114"/>
    <n v="22"/>
    <n v="8.5"/>
    <n v="8"/>
    <n v="2.5"/>
    <x v="2"/>
    <m/>
    <m/>
    <s v=""/>
    <m/>
    <m/>
    <m/>
    <m/>
    <m/>
    <m/>
    <m/>
    <m/>
    <m/>
    <m/>
    <x v="1"/>
    <s v=""/>
    <x v="4"/>
    <s v="no age"/>
    <n v="0"/>
    <s v=""/>
    <n v="28"/>
    <s v="GH"/>
    <n v="85"/>
    <s v="L"/>
    <n v="93.5"/>
    <s v="Yes"/>
    <s v=""/>
    <s v="Not Aged"/>
    <s v=""/>
    <s v="F"/>
    <n v="1.9449999999999981"/>
    <n v="0.8749004184661846"/>
    <s v=""/>
    <s v=""/>
    <s v="F"/>
    <s v=""/>
    <s v=""/>
    <s v=""/>
    <s v=""/>
    <m/>
    <m/>
    <m/>
    <m/>
    <m/>
    <m/>
    <m/>
    <m/>
  </r>
  <r>
    <d v="2020-07-11T00:00:00"/>
    <n v="7150"/>
    <n v="8395"/>
    <x v="2"/>
    <n v="1500"/>
    <n v="59476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0"/>
    <n v="8395"/>
    <x v="2"/>
    <n v="1501"/>
    <n v="59477"/>
    <s v="V-clip adipose"/>
    <m/>
    <s v="F"/>
    <s v="F"/>
    <s v=""/>
    <s v=""/>
    <x v="113"/>
    <n v="18.399999999999999"/>
    <n v="7"/>
    <n v="5.3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3"/>
    <s v="L"/>
    <n v="80"/>
    <s v="Yes"/>
    <s v=""/>
    <s v="Not Aged"/>
    <s v=""/>
    <s v="F"/>
    <n v="0.49799999999999844"/>
    <n v="0.62198920879240671"/>
    <s v=""/>
    <s v=""/>
    <s v="F"/>
    <s v=""/>
    <s v=""/>
    <s v=""/>
    <s v=""/>
    <m/>
    <m/>
    <m/>
    <m/>
    <m/>
    <m/>
    <m/>
    <m/>
  </r>
  <r>
    <d v="2020-07-11T00:00:00"/>
    <n v="7150"/>
    <n v="8395"/>
    <x v="2"/>
    <n v="1503"/>
    <n v="59478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0"/>
    <n v="8395"/>
    <x v="2"/>
    <n v="1504"/>
    <n v="59479"/>
    <s v="V-clip adipose"/>
    <m/>
    <s v="F"/>
    <s v="F"/>
    <s v=""/>
    <s v=""/>
    <x v="11"/>
    <n v="17.5"/>
    <n v="6.6"/>
    <n v="5.5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2.400000000000006"/>
    <s v="L"/>
    <n v="79"/>
    <s v="Yes"/>
    <s v=""/>
    <s v="Not Aged"/>
    <s v=""/>
    <s v="F"/>
    <n v="0.44399999999999906"/>
    <n v="0.60921173684912999"/>
    <s v=""/>
    <s v=""/>
    <s v="F"/>
    <s v=""/>
    <s v=""/>
    <s v=""/>
    <s v=""/>
    <m/>
    <m/>
    <m/>
    <m/>
    <m/>
    <m/>
    <m/>
    <m/>
  </r>
  <r>
    <d v="2020-07-11T00:00:00"/>
    <n v="7150"/>
    <n v="8395"/>
    <x v="2"/>
    <n v="1508"/>
    <n v="59480"/>
    <s v="V-clip adipose"/>
    <m/>
    <s v="F"/>
    <s v="M"/>
    <s v=""/>
    <s v=""/>
    <x v="6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0"/>
    <n v="8396"/>
    <x v="2"/>
    <n v="1508"/>
    <n v="59481"/>
    <s v="V-clip adipose"/>
    <m/>
    <s v="F"/>
    <s v="M"/>
    <s v=""/>
    <s v=""/>
    <x v="4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0"/>
    <n v="8396"/>
    <x v="2"/>
    <n v="1510"/>
    <n v="59482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0"/>
    <n v="8396"/>
    <x v="2"/>
    <n v="1515"/>
    <n v="59483"/>
    <s v="V-clip adipose"/>
    <m/>
    <s v="M"/>
    <s v="M"/>
    <s v=""/>
    <s v=""/>
    <x v="47"/>
    <n v="22.2"/>
    <n v="8.6"/>
    <n v="6.5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85.4"/>
    <s v="L"/>
    <n v="94"/>
    <s v="Yes"/>
    <s v=""/>
    <s v="Not Aged"/>
    <s v=""/>
    <s v="F"/>
    <n v="3.4820000000000038"/>
    <n v="0.97017125263977433"/>
    <s v=""/>
    <s v=""/>
    <s v="F"/>
    <s v=""/>
    <s v=""/>
    <s v=""/>
    <s v=""/>
    <m/>
    <m/>
    <m/>
    <m/>
    <m/>
    <m/>
    <m/>
    <m/>
  </r>
  <r>
    <d v="2020-07-11T00:00:00"/>
    <n v="7150"/>
    <n v="8396"/>
    <x v="2"/>
    <n v="1516"/>
    <n v="59484"/>
    <s v="V-clip adipose"/>
    <m/>
    <s v="F"/>
    <s v="F"/>
    <s v=""/>
    <s v=""/>
    <x v="4"/>
    <n v="17.2"/>
    <n v="5.9"/>
    <n v="5.5"/>
    <n v="1.6"/>
    <x v="2"/>
    <m/>
    <m/>
    <s v=""/>
    <m/>
    <m/>
    <m/>
    <m/>
    <m/>
    <m/>
    <m/>
    <m/>
    <m/>
    <m/>
    <x v="1"/>
    <s v=""/>
    <x v="4"/>
    <s v="no age"/>
    <n v="0"/>
    <s v=""/>
    <n v="28"/>
    <s v="GH"/>
    <n v="77.099999999999994"/>
    <s v="L"/>
    <n v="83"/>
    <s v="Yes"/>
    <s v=""/>
    <s v="Not Aged"/>
    <s v=""/>
    <s v="F"/>
    <n v="3.2319999999999984"/>
    <n v="0.96202089387716183"/>
    <s v=""/>
    <s v=""/>
    <s v="F"/>
    <s v=""/>
    <s v=""/>
    <s v=""/>
    <s v=""/>
    <m/>
    <m/>
    <m/>
    <m/>
    <m/>
    <m/>
    <m/>
    <m/>
  </r>
  <r>
    <d v="2020-07-11T00:00:00"/>
    <n v="7150"/>
    <n v="8396"/>
    <x v="2"/>
    <n v="1517"/>
    <n v="59485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0"/>
    <n v="8396"/>
    <x v="2"/>
    <n v="1518"/>
    <n v="59486"/>
    <s v="V-clip adipose"/>
    <m/>
    <s v="F"/>
    <s v="F"/>
    <s v=""/>
    <s v=""/>
    <x v="67"/>
    <n v="19.600000000000001"/>
    <n v="7.5"/>
    <n v="6.9"/>
    <n v="2.9"/>
    <x v="2"/>
    <m/>
    <m/>
    <s v=""/>
    <m/>
    <m/>
    <m/>
    <m/>
    <m/>
    <m/>
    <m/>
    <m/>
    <m/>
    <m/>
    <x v="1"/>
    <s v=""/>
    <x v="4"/>
    <s v="no age"/>
    <n v="0"/>
    <s v=""/>
    <n v="28"/>
    <s v="GH"/>
    <n v="84.5"/>
    <s v="L"/>
    <n v="92"/>
    <s v="Yes"/>
    <s v=""/>
    <s v="Not Aged"/>
    <s v=""/>
    <s v="F"/>
    <n v="2.9840000000000035"/>
    <n v="0.95184604361315106"/>
    <s v=""/>
    <s v=""/>
    <s v="F"/>
    <s v=""/>
    <s v=""/>
    <s v=""/>
    <s v=""/>
    <m/>
    <m/>
    <m/>
    <m/>
    <m/>
    <m/>
    <m/>
    <m/>
  </r>
  <r>
    <d v="2020-07-11T00:00:00"/>
    <n v="7150"/>
    <n v="8396"/>
    <x v="2"/>
    <n v="1521"/>
    <n v="59487"/>
    <s v="V-clip adipose"/>
    <m/>
    <s v="F"/>
    <s v="F"/>
    <s v=""/>
    <s v=""/>
    <x v="36"/>
    <n v="16"/>
    <n v="5"/>
    <m/>
    <m/>
    <x v="2"/>
    <m/>
    <m/>
    <s v=""/>
    <m/>
    <m/>
    <m/>
    <m/>
    <m/>
    <m/>
    <m/>
    <m/>
    <m/>
    <m/>
    <x v="1"/>
    <s v=""/>
    <x v="4"/>
    <s v="no age"/>
    <n v="0"/>
    <s v=""/>
    <n v="28"/>
    <s v="GH"/>
    <n v="76"/>
    <s v="L"/>
    <n v="81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11T00:00:00"/>
    <n v="7150"/>
    <n v="8396"/>
    <x v="2"/>
    <n v="1522"/>
    <n v="59488"/>
    <s v="V-clip adipose"/>
    <m/>
    <s v="M"/>
    <s v="M"/>
    <s v=""/>
    <s v=""/>
    <x v="121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0"/>
    <n v="8396"/>
    <x v="2"/>
    <n v="1523"/>
    <n v="59489"/>
    <s v="V-clip adipose"/>
    <m/>
    <s v="M"/>
    <s v="M"/>
    <s v=""/>
    <s v=""/>
    <x v="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1"/>
    <n v="8396"/>
    <x v="4"/>
    <n v="1540"/>
    <n v="59490"/>
    <s v="V-clip adipose"/>
    <m/>
    <s v="M"/>
    <s v="M"/>
    <s v=""/>
    <s v=""/>
    <x v="12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1"/>
    <n v="8396"/>
    <x v="4"/>
    <n v="1544"/>
    <n v="59491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1"/>
    <n v="8396"/>
    <x v="4"/>
    <n v="1545"/>
    <n v="59492"/>
    <s v="V-clip adipose"/>
    <m/>
    <s v="F"/>
    <s v="M"/>
    <s v=""/>
    <s v=""/>
    <x v="1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1"/>
    <n v="8396"/>
    <x v="4"/>
    <n v="1546"/>
    <n v="59493"/>
    <s v="V-clip adipose"/>
    <m/>
    <s v="M"/>
    <s v="M"/>
    <s v=""/>
    <s v=""/>
    <x v="4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1"/>
    <n v="8396"/>
    <x v="4"/>
    <n v="1548"/>
    <n v="59494"/>
    <s v="V-clip adipose"/>
    <m/>
    <s v="M"/>
    <s v="M"/>
    <s v=""/>
    <s v=""/>
    <x v="51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51.183950000000003"/>
    <s v="M"/>
    <n v="5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1"/>
    <n v="8396"/>
    <x v="4"/>
    <n v="1552"/>
    <n v="59495"/>
    <s v="V-clip adipose"/>
    <m/>
    <s v="F"/>
    <s v="F"/>
    <s v=""/>
    <s v=""/>
    <x v="99"/>
    <n v="16.5"/>
    <n v="6"/>
    <n v="5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69.5"/>
    <s v="L"/>
    <n v="75.5"/>
    <s v="Yes"/>
    <s v=""/>
    <s v="Not Aged"/>
    <s v=""/>
    <s v="F"/>
    <n v="0.30499999999999705"/>
    <n v="0.57566435104254876"/>
    <s v=""/>
    <s v=""/>
    <s v="F"/>
    <s v=""/>
    <s v=""/>
    <s v=""/>
    <s v=""/>
    <m/>
    <m/>
    <m/>
    <m/>
    <m/>
    <m/>
    <m/>
    <m/>
  </r>
  <r>
    <d v="2020-07-11T00:00:00"/>
    <n v="7151"/>
    <n v="8396"/>
    <x v="4"/>
    <n v="1554"/>
    <n v="59496"/>
    <s v="V-clip adipose"/>
    <m/>
    <s v="M"/>
    <s v="M"/>
    <s v=""/>
    <s v=""/>
    <x v="54"/>
    <n v="19.5"/>
    <n v="7.5"/>
    <n v="4.5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9.5"/>
    <s v="L"/>
    <n v="87"/>
    <s v="Yes"/>
    <s v=""/>
    <s v="Not Aged"/>
    <s v=""/>
    <s v="F"/>
    <n v="3.6699999999999973"/>
    <n v="0.97515645585899613"/>
    <s v=""/>
    <s v=""/>
    <s v="F"/>
    <s v=""/>
    <s v=""/>
    <s v=""/>
    <s v=""/>
    <m/>
    <m/>
    <m/>
    <m/>
    <m/>
    <m/>
    <m/>
    <m/>
  </r>
  <r>
    <d v="2020-07-11T00:00:00"/>
    <n v="7151"/>
    <n v="8396"/>
    <x v="4"/>
    <n v="1557"/>
    <n v="59497"/>
    <s v="V-clip adipose"/>
    <m/>
    <s v="M"/>
    <s v="M"/>
    <s v=""/>
    <s v=""/>
    <x v="26"/>
    <n v="21"/>
    <n v="8.5"/>
    <n v="7"/>
    <n v="2.5"/>
    <x v="2"/>
    <m/>
    <m/>
    <s v=""/>
    <m/>
    <m/>
    <m/>
    <m/>
    <m/>
    <m/>
    <m/>
    <m/>
    <m/>
    <m/>
    <x v="1"/>
    <s v=""/>
    <x v="4"/>
    <s v="no age"/>
    <n v="0"/>
    <s v=""/>
    <n v="28"/>
    <s v="GH"/>
    <n v="80.5"/>
    <s v="L"/>
    <n v="89"/>
    <s v="Yes"/>
    <s v=""/>
    <s v="Not Aged"/>
    <s v=""/>
    <s v="F"/>
    <n v="0.68999999999999551"/>
    <n v="0.66596692675181923"/>
    <s v=""/>
    <s v=""/>
    <s v="F"/>
    <s v=""/>
    <s v=""/>
    <s v=""/>
    <s v=""/>
    <m/>
    <m/>
    <m/>
    <m/>
    <m/>
    <m/>
    <m/>
    <m/>
  </r>
  <r>
    <d v="2020-07-11T00:00:00"/>
    <n v="7152"/>
    <n v="8396"/>
    <x v="5"/>
    <n v="1616"/>
    <n v="59498"/>
    <s v="V-clip adipose"/>
    <m/>
    <s v="M"/>
    <s v="M"/>
    <s v=""/>
    <s v=""/>
    <x v="6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2"/>
    <n v="8396"/>
    <x v="5"/>
    <n v="1617"/>
    <n v="59499"/>
    <s v="V-clip adipose"/>
    <m/>
    <s v="F"/>
    <s v="F"/>
    <s v=""/>
    <s v=""/>
    <x v="50"/>
    <n v="15.3"/>
    <n v="5.5"/>
    <n v="6.2"/>
    <n v="2.1"/>
    <x v="2"/>
    <m/>
    <m/>
    <s v=""/>
    <m/>
    <m/>
    <m/>
    <m/>
    <m/>
    <m/>
    <m/>
    <m/>
    <m/>
    <m/>
    <x v="1"/>
    <s v=""/>
    <x v="4"/>
    <s v="no age"/>
    <n v="0"/>
    <s v=""/>
    <n v="28"/>
    <s v="GH"/>
    <n v="71.5"/>
    <s v="L"/>
    <n v="77"/>
    <s v="Yes"/>
    <s v=""/>
    <s v="Not Aged"/>
    <s v=""/>
    <s v="F"/>
    <n v="0.25800000000000001"/>
    <n v="0.56414458410304302"/>
    <s v=""/>
    <s v=""/>
    <s v="F"/>
    <s v=""/>
    <s v=""/>
    <s v=""/>
    <s v=""/>
    <m/>
    <m/>
    <m/>
    <m/>
    <m/>
    <m/>
    <m/>
    <m/>
  </r>
  <r>
    <d v="2020-07-11T00:00:00"/>
    <n v="7152"/>
    <n v="8396"/>
    <x v="5"/>
    <n v="1618"/>
    <n v="59500"/>
    <s v="V-clip adipose"/>
    <m/>
    <s v="F"/>
    <s v="F"/>
    <s v=""/>
    <s v=""/>
    <x v="5"/>
    <n v="17"/>
    <n v="5.8"/>
    <n v="6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78.2"/>
    <s v="L"/>
    <n v="84"/>
    <s v="Yes"/>
    <s v=""/>
    <s v="Not Aged"/>
    <s v=""/>
    <s v="F"/>
    <n v="3.2779999999999987"/>
    <n v="0.96366632144216802"/>
    <s v=""/>
    <s v=""/>
    <s v="F"/>
    <s v=""/>
    <s v=""/>
    <s v=""/>
    <s v=""/>
    <m/>
    <m/>
    <m/>
    <m/>
    <m/>
    <m/>
    <m/>
    <m/>
  </r>
  <r>
    <d v="2020-07-11T00:00:00"/>
    <n v="7152"/>
    <n v="8396"/>
    <x v="5"/>
    <n v="1619"/>
    <n v="59501"/>
    <s v="V-clip adipose"/>
    <m/>
    <s v="F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2"/>
    <n v="8396"/>
    <x v="5"/>
    <n v="1624"/>
    <n v="59502"/>
    <s v="V-clip adipose"/>
    <m/>
    <s v="M"/>
    <s v="M"/>
    <s v=""/>
    <s v=""/>
    <x v="2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2"/>
    <n v="8396"/>
    <x v="5"/>
    <n v="1630"/>
    <n v="59503"/>
    <s v="V-clip adipose"/>
    <m/>
    <s v="M"/>
    <s v="M"/>
    <s v=""/>
    <s v=""/>
    <x v="6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2"/>
    <n v="8396"/>
    <x v="5"/>
    <n v="1631"/>
    <n v="59504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2"/>
    <n v="8396"/>
    <x v="5"/>
    <n v="1636"/>
    <n v="59505"/>
    <s v="V-clip adipose"/>
    <m/>
    <s v="F"/>
    <s v="F"/>
    <s v=""/>
    <s v=""/>
    <x v="25"/>
    <n v="17.899999999999999"/>
    <n v="6.5"/>
    <n v="5.3"/>
    <n v="1.7"/>
    <x v="2"/>
    <m/>
    <m/>
    <s v=""/>
    <m/>
    <m/>
    <m/>
    <m/>
    <m/>
    <m/>
    <m/>
    <m/>
    <m/>
    <m/>
    <x v="1"/>
    <s v=""/>
    <x v="4"/>
    <s v="no age"/>
    <n v="0"/>
    <s v=""/>
    <n v="28"/>
    <s v="GH"/>
    <n v="75.5"/>
    <s v="L"/>
    <n v="82"/>
    <s v="Yes"/>
    <s v=""/>
    <s v="Not Aged"/>
    <s v=""/>
    <s v="F"/>
    <n v="2.0839999999999987"/>
    <n v="0.88933830951322734"/>
    <s v=""/>
    <s v=""/>
    <s v="F"/>
    <s v="Damdochax"/>
    <s v=""/>
    <s v=""/>
    <s v=""/>
    <m/>
    <m/>
    <m/>
    <m/>
    <m/>
    <m/>
    <m/>
    <m/>
  </r>
  <r>
    <d v="2020-07-11T00:00:00"/>
    <n v="7152"/>
    <n v="8397"/>
    <x v="5"/>
    <n v="1637"/>
    <n v="59506"/>
    <s v="V-clip adipose"/>
    <m/>
    <s v="F"/>
    <s v="F"/>
    <s v=""/>
    <s v=""/>
    <x v="15"/>
    <n v="20.7"/>
    <n v="7.8"/>
    <n v="5.8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82.2"/>
    <s v="L"/>
    <n v="90"/>
    <s v="Yes"/>
    <s v=""/>
    <s v="Not Aged"/>
    <s v=""/>
    <s v="F"/>
    <n v="3.4340000000000037"/>
    <n v="0.96875038736189589"/>
    <s v=""/>
    <s v=""/>
    <s v="F"/>
    <s v=""/>
    <s v=""/>
    <s v=""/>
    <s v=""/>
    <m/>
    <m/>
    <m/>
    <m/>
    <m/>
    <m/>
    <m/>
    <m/>
  </r>
  <r>
    <d v="2020-07-11T00:00:00"/>
    <n v="7152"/>
    <n v="8397"/>
    <x v="5"/>
    <n v="1639"/>
    <n v="59507"/>
    <s v="V-clip adipose"/>
    <m/>
    <s v="F"/>
    <s v="F"/>
    <s v=""/>
    <s v=""/>
    <x v="54"/>
    <n v="17.7"/>
    <n v="6.8"/>
    <n v="6.3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80.2"/>
    <s v="L"/>
    <n v="87"/>
    <s v="Yes"/>
    <s v=""/>
    <s v="Not Aged"/>
    <s v=""/>
    <s v="F"/>
    <n v="3.083999999999997"/>
    <n v="0.95622791483197944"/>
    <s v=""/>
    <s v=""/>
    <s v="F"/>
    <s v=""/>
    <s v=""/>
    <s v=""/>
    <s v=""/>
    <m/>
    <m/>
    <m/>
    <m/>
    <m/>
    <m/>
    <m/>
    <m/>
  </r>
  <r>
    <d v="2020-07-11T00:00:00"/>
    <n v="7153"/>
    <n v="8397"/>
    <x v="2"/>
    <n v="1736"/>
    <n v="59508"/>
    <s v="V-clip adipose"/>
    <m/>
    <s v="F"/>
    <s v="F"/>
    <s v=""/>
    <s v=""/>
    <x v="34"/>
    <n v="18"/>
    <n v="6"/>
    <n v="5.5"/>
    <n v="1.5"/>
    <x v="2"/>
    <m/>
    <m/>
    <s v=""/>
    <m/>
    <m/>
    <m/>
    <m/>
    <m/>
    <m/>
    <m/>
    <m/>
    <m/>
    <m/>
    <x v="1"/>
    <s v=""/>
    <x v="4"/>
    <s v="no age"/>
    <n v="0"/>
    <s v=""/>
    <n v="28"/>
    <s v="GH"/>
    <n v="79"/>
    <s v="L"/>
    <n v="85"/>
    <s v="Yes"/>
    <s v=""/>
    <s v="Not Aged"/>
    <s v=""/>
    <s v="F"/>
    <n v="4.049999999999998"/>
    <n v="0.98287596668427235"/>
    <s v=""/>
    <s v=""/>
    <s v="F"/>
    <s v=""/>
    <s v=""/>
    <s v=""/>
    <s v=""/>
    <m/>
    <m/>
    <m/>
    <m/>
    <m/>
    <m/>
    <m/>
    <m/>
  </r>
  <r>
    <d v="2020-07-11T00:00:00"/>
    <n v="7154"/>
    <n v="8397"/>
    <x v="4"/>
    <n v="1753"/>
    <n v="59509"/>
    <s v="V-clip adipose"/>
    <m/>
    <s v="M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5"/>
    <n v="8397"/>
    <x v="5"/>
    <n v="1805"/>
    <n v="59510"/>
    <s v="V-clip adipose"/>
    <m/>
    <s v="F"/>
    <s v="F"/>
    <s v=""/>
    <s v=""/>
    <x v="64"/>
    <n v="18.5"/>
    <n v="6.9"/>
    <n v="5.9"/>
    <n v="1.8"/>
    <x v="2"/>
    <m/>
    <m/>
    <s v=""/>
    <m/>
    <m/>
    <m/>
    <m/>
    <m/>
    <m/>
    <m/>
    <m/>
    <m/>
    <m/>
    <x v="1"/>
    <s v=""/>
    <x v="4"/>
    <s v="no age"/>
    <n v="0"/>
    <s v=""/>
    <n v="28"/>
    <s v="GH"/>
    <n v="81.599999999999994"/>
    <s v="L"/>
    <n v="88.5"/>
    <s v="Yes"/>
    <s v=""/>
    <s v="Not Aged"/>
    <s v=""/>
    <s v="F"/>
    <n v="3.8729999999999993"/>
    <n v="0.97962777051854555"/>
    <s v=""/>
    <s v=""/>
    <s v="F"/>
    <s v=""/>
    <s v=""/>
    <s v=""/>
    <s v=""/>
    <m/>
    <m/>
    <m/>
    <m/>
    <m/>
    <m/>
    <m/>
    <m/>
  </r>
  <r>
    <d v="2020-07-11T00:00:00"/>
    <n v="7155"/>
    <n v="8397"/>
    <x v="5"/>
    <n v="1806"/>
    <n v="59511"/>
    <s v="V-clip adipose"/>
    <m/>
    <s v="M"/>
    <s v="M"/>
    <s v=""/>
    <s v=""/>
    <x v="9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5"/>
    <n v="8397"/>
    <x v="5"/>
    <n v="1807"/>
    <n v="59512"/>
    <s v="V-clip adipose"/>
    <m/>
    <s v="F"/>
    <s v="F"/>
    <s v=""/>
    <s v=""/>
    <x v="48"/>
    <n v="18.2"/>
    <n v="6.3"/>
    <n v="6.2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80.2"/>
    <s v="L"/>
    <n v="86.5"/>
    <s v="Yes"/>
    <s v=""/>
    <s v="Not Aged"/>
    <s v=""/>
    <s v="F"/>
    <n v="3.4050000000000011"/>
    <n v="0.96786043274534772"/>
    <s v=""/>
    <s v=""/>
    <s v="F"/>
    <s v=""/>
    <s v=""/>
    <s v=""/>
    <s v=""/>
    <m/>
    <m/>
    <m/>
    <m/>
    <m/>
    <m/>
    <m/>
    <m/>
  </r>
  <r>
    <d v="2020-07-11T00:00:00"/>
    <n v="7155"/>
    <n v="8397"/>
    <x v="5"/>
    <n v="1809"/>
    <n v="59513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5"/>
    <n v="8397"/>
    <x v="5"/>
    <n v="1811"/>
    <n v="59514"/>
    <s v="V-clip adipose"/>
    <m/>
    <s v="M"/>
    <s v="M"/>
    <s v=""/>
    <s v=""/>
    <x v="2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8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1T00:00:00"/>
    <n v="7155"/>
    <n v="8397"/>
    <x v="5"/>
    <n v="1812"/>
    <n v="59515"/>
    <s v="V-clip adipose"/>
    <m/>
    <s v="M"/>
    <s v="M"/>
    <s v=""/>
    <s v=""/>
    <x v="25"/>
    <n v="19.5"/>
    <n v="7"/>
    <n v="7"/>
    <n v="2"/>
    <x v="2"/>
    <m/>
    <m/>
    <s v=""/>
    <m/>
    <m/>
    <m/>
    <m/>
    <m/>
    <m/>
    <m/>
    <m/>
    <m/>
    <m/>
    <x v="1"/>
    <s v=""/>
    <x v="4"/>
    <s v="no age"/>
    <n v="0"/>
    <s v=""/>
    <n v="28"/>
    <s v="GH"/>
    <n v="75"/>
    <s v="L"/>
    <n v="82"/>
    <s v="Yes"/>
    <s v=""/>
    <s v="Not Aged"/>
    <s v=""/>
    <s v="F"/>
    <n v="2.9999999999997362E-2"/>
    <n v="0.50749943755061977"/>
    <s v=""/>
    <s v=""/>
    <s v="F"/>
    <s v=""/>
    <s v=""/>
    <s v=""/>
    <s v=""/>
    <m/>
    <m/>
    <m/>
    <m/>
    <m/>
    <m/>
    <m/>
    <m/>
  </r>
  <r>
    <d v="2020-07-12T00:00:00"/>
    <n v="6529"/>
    <n v="8447"/>
    <x v="1"/>
    <n v="903"/>
    <n v="27765"/>
    <s v="adipose hole"/>
    <m/>
    <s v="M"/>
    <s v="M"/>
    <s v=""/>
    <s v=""/>
    <x v="45"/>
    <m/>
    <m/>
    <m/>
    <m/>
    <x v="1"/>
    <n v="95828"/>
    <n v="1"/>
    <s v="20NC95828"/>
    <s v="X"/>
    <d v="2020-07-31T00:00:00"/>
    <m/>
    <m/>
    <m/>
    <m/>
    <m/>
    <n v="1"/>
    <m/>
    <m/>
    <x v="1"/>
    <s v="20NC958281"/>
    <x v="1"/>
    <n v="1.2"/>
    <n v="2"/>
    <n v="2016"/>
    <n v="29"/>
    <s v="GW"/>
    <n v="46.093699999999998"/>
    <s v="M"/>
    <n v="51"/>
    <s v="Large Only"/>
    <s v=""/>
    <s v="ch2020-0017"/>
    <n v="242"/>
    <s v=""/>
    <s v=""/>
    <s v=""/>
    <s v=""/>
    <s v=""/>
    <s v="M"/>
    <s v=""/>
    <s v=""/>
    <s v="DAMDOCHAX_CREEK"/>
    <n v="0.80881429999999999"/>
    <m/>
    <m/>
    <m/>
    <m/>
    <m/>
    <m/>
    <m/>
    <m/>
  </r>
  <r>
    <d v="2020-07-12T00:00:00"/>
    <n v="6529"/>
    <n v="8447"/>
    <x v="1"/>
    <n v="903"/>
    <m/>
    <s v="caudal hole"/>
    <m/>
    <s v="M"/>
    <s v="M"/>
    <s v=""/>
    <s v=""/>
    <x v="61"/>
    <m/>
    <m/>
    <m/>
    <m/>
    <x v="3"/>
    <n v="95828"/>
    <n v="2"/>
    <s v="20NC95828"/>
    <s v="X"/>
    <d v="2020-07-31T00:00:00"/>
    <m/>
    <m/>
    <m/>
    <m/>
    <m/>
    <n v="1"/>
    <s v="JACK"/>
    <m/>
    <x v="2"/>
    <s v="20NC958282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6529"/>
    <n v="8447"/>
    <x v="1"/>
    <n v="903"/>
    <n v="27766"/>
    <s v="adipose hole"/>
    <m/>
    <s v="F"/>
    <s v="F"/>
    <s v=""/>
    <s v=""/>
    <x v="50"/>
    <n v="16.5"/>
    <n v="6.5"/>
    <n v="5"/>
    <n v="1.5"/>
    <x v="2"/>
    <n v="95828"/>
    <n v="3"/>
    <s v="20NC95828"/>
    <s v="X"/>
    <d v="2020-07-31T00:00:00"/>
    <m/>
    <m/>
    <m/>
    <m/>
    <m/>
    <n v="1"/>
    <m/>
    <m/>
    <x v="1"/>
    <s v="20NC958283"/>
    <x v="3"/>
    <n v="1.3"/>
    <n v="3"/>
    <n v="2015"/>
    <n v="29"/>
    <s v="GW"/>
    <n v="70.5"/>
    <s v="L"/>
    <n v="77"/>
    <s v="Yes"/>
    <s v=""/>
    <s v="ch2020-0017"/>
    <n v="243"/>
    <s v="F"/>
    <n v="0.30999999999999961"/>
    <n v="0.57688526113204619"/>
    <s v=""/>
    <s v=""/>
    <s v="F"/>
    <s v=""/>
    <s v=""/>
    <s v="MEZIADIN_RIVER"/>
    <n v="0.99957530000000006"/>
    <m/>
    <m/>
    <m/>
    <m/>
    <m/>
    <m/>
    <m/>
    <m/>
  </r>
  <r>
    <d v="2020-07-12T00:00:00"/>
    <n v="6529"/>
    <n v="8447"/>
    <x v="1"/>
    <n v="903"/>
    <n v="27767"/>
    <s v="adipose hole"/>
    <m/>
    <s v="M"/>
    <s v="M"/>
    <s v=""/>
    <s v=""/>
    <x v="4"/>
    <n v="17"/>
    <n v="6"/>
    <n v="4.5"/>
    <n v="1.5"/>
    <x v="2"/>
    <n v="95828"/>
    <n v="4"/>
    <s v="20NC95828"/>
    <s v="X"/>
    <d v="2020-07-31T00:00:00"/>
    <m/>
    <m/>
    <m/>
    <m/>
    <m/>
    <n v="1"/>
    <m/>
    <m/>
    <x v="1"/>
    <s v="20NC958284"/>
    <x v="3"/>
    <n v="1.3"/>
    <n v="3"/>
    <n v="2015"/>
    <n v="29"/>
    <s v="GW"/>
    <n v="77"/>
    <s v="L"/>
    <n v="83"/>
    <s v="Yes"/>
    <s v=""/>
    <s v="ch2020-0017"/>
    <n v="244"/>
    <s v="F"/>
    <n v="3.8699999999999983"/>
    <n v="0.97956781268594706"/>
    <s v=""/>
    <s v=""/>
    <s v="F"/>
    <s v=""/>
    <s v=""/>
    <s v="MEZIADIN_RIVER"/>
    <n v="0.92997380000000007"/>
    <m/>
    <m/>
    <m/>
    <m/>
    <m/>
    <m/>
    <m/>
    <m/>
  </r>
  <r>
    <d v="2020-07-12T00:00:00"/>
    <n v="6529"/>
    <n v="8447"/>
    <x v="1"/>
    <n v="903"/>
    <n v="27768"/>
    <s v="adipose hole"/>
    <m/>
    <s v="F"/>
    <s v="M"/>
    <s v=""/>
    <s v=""/>
    <x v="3"/>
    <m/>
    <m/>
    <m/>
    <m/>
    <x v="1"/>
    <n v="95828"/>
    <n v="5"/>
    <s v="20NC95828"/>
    <s v="X"/>
    <d v="2020-07-31T00:00:00"/>
    <m/>
    <m/>
    <m/>
    <m/>
    <m/>
    <n v="1"/>
    <m/>
    <m/>
    <x v="1"/>
    <s v="20NC958285"/>
    <x v="1"/>
    <n v="1.2"/>
    <n v="2"/>
    <n v="2016"/>
    <n v="29"/>
    <s v="GW"/>
    <n v="63.678199999999997"/>
    <s v="M"/>
    <n v="7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6529"/>
    <n v="8447"/>
    <x v="1"/>
    <n v="903"/>
    <n v="27769"/>
    <s v="adipose hole"/>
    <m/>
    <s v="M"/>
    <s v="M"/>
    <s v=""/>
    <s v=""/>
    <x v="24"/>
    <n v="21"/>
    <n v="7.5"/>
    <n v="7"/>
    <n v="2"/>
    <x v="2"/>
    <n v="95828"/>
    <n v="6"/>
    <s v="20NC95828"/>
    <s v="X"/>
    <d v="2020-07-31T00:00:00"/>
    <m/>
    <m/>
    <m/>
    <m/>
    <m/>
    <n v="1"/>
    <m/>
    <m/>
    <x v="1"/>
    <s v="20NC958286"/>
    <x v="2"/>
    <s v="M3"/>
    <n v="3"/>
    <s v=""/>
    <n v="29"/>
    <s v="GW"/>
    <n v="80.5"/>
    <s v="L"/>
    <n v="88"/>
    <s v="Yes"/>
    <s v=""/>
    <s v="ch2020-0017"/>
    <n v="245"/>
    <s v="F"/>
    <n v="1.9699999999999969"/>
    <n v="0.87761111317695084"/>
    <s v=""/>
    <s v=""/>
    <s v="F"/>
    <s v=""/>
    <s v=""/>
    <s v="SEASKINNISH_CREEK"/>
    <n v="0.99957879999999999"/>
    <m/>
    <m/>
    <m/>
    <m/>
    <m/>
    <m/>
    <m/>
    <m/>
  </r>
  <r>
    <d v="2020-07-12T00:00:00"/>
    <n v="6529"/>
    <n v="8447"/>
    <x v="1"/>
    <n v="925"/>
    <n v="27770"/>
    <s v="adipose hole"/>
    <m/>
    <s v="M"/>
    <s v="M"/>
    <s v=""/>
    <s v=""/>
    <x v="43"/>
    <m/>
    <m/>
    <m/>
    <m/>
    <x v="1"/>
    <n v="95828"/>
    <n v="7"/>
    <s v="20NC95828"/>
    <s v="X"/>
    <d v="2020-07-31T00:00:00"/>
    <m/>
    <m/>
    <m/>
    <m/>
    <m/>
    <n v="1"/>
    <m/>
    <m/>
    <x v="1"/>
    <s v="20NC958287"/>
    <x v="1"/>
    <n v="1.2"/>
    <n v="2"/>
    <n v="2016"/>
    <n v="29"/>
    <s v="GW"/>
    <n v="58.1252"/>
    <s v="M"/>
    <n v="64"/>
    <s v="Large Only"/>
    <s v=""/>
    <s v="ch2020-0017"/>
    <n v="246"/>
    <s v=""/>
    <s v=""/>
    <s v=""/>
    <s v=""/>
    <s v=""/>
    <s v="M"/>
    <s v=""/>
    <s v=""/>
    <s v="MEZIADIN_RIVER"/>
    <n v="0.47725070000000003"/>
    <m/>
    <m/>
    <m/>
    <m/>
    <m/>
    <m/>
    <m/>
    <m/>
  </r>
  <r>
    <d v="2020-07-12T00:00:00"/>
    <n v="6529"/>
    <n v="8447"/>
    <x v="1"/>
    <n v="925"/>
    <n v="27771"/>
    <s v="adipose hole"/>
    <m/>
    <s v="F"/>
    <s v="F"/>
    <s v=""/>
    <s v=""/>
    <x v="38"/>
    <n v="15.3"/>
    <n v="5.5"/>
    <n v="5"/>
    <n v="1.5"/>
    <x v="2"/>
    <n v="95828"/>
    <n v="8"/>
    <s v="20NC95828"/>
    <s v="X"/>
    <d v="2020-07-31T00:00:00"/>
    <m/>
    <m/>
    <m/>
    <m/>
    <m/>
    <n v="1"/>
    <m/>
    <m/>
    <x v="1"/>
    <s v="20NC958288"/>
    <x v="1"/>
    <n v="1.2"/>
    <n v="2"/>
    <n v="2016"/>
    <n v="29"/>
    <s v="GW"/>
    <n v="70.5"/>
    <s v="L"/>
    <n v="76"/>
    <s v="Yes"/>
    <s v=""/>
    <s v="ch2020-0017"/>
    <s v=""/>
    <s v="F"/>
    <n v="1.1600000000000001"/>
    <n v="0.76133271484291043"/>
    <s v=""/>
    <s v=""/>
    <s v="F"/>
    <s v=""/>
    <s v=""/>
    <s v=""/>
    <s v=""/>
    <m/>
    <m/>
    <m/>
    <m/>
    <m/>
    <m/>
    <m/>
    <m/>
  </r>
  <r>
    <d v="2020-07-12T00:00:00"/>
    <n v="6529"/>
    <n v="8447"/>
    <x v="1"/>
    <n v="925"/>
    <n v="27772"/>
    <s v="adipose hole"/>
    <m/>
    <s v="M"/>
    <s v="M"/>
    <s v=""/>
    <s v=""/>
    <x v="128"/>
    <m/>
    <m/>
    <m/>
    <m/>
    <x v="1"/>
    <n v="95828"/>
    <n v="9"/>
    <s v="20NC95828"/>
    <s v="X"/>
    <d v="2020-07-31T00:00:00"/>
    <m/>
    <m/>
    <m/>
    <m/>
    <m/>
    <n v="1"/>
    <m/>
    <m/>
    <x v="1"/>
    <s v="20NC958289"/>
    <x v="7"/>
    <s v="M2"/>
    <n v="2"/>
    <s v=""/>
    <n v="29"/>
    <s v="GW"/>
    <n v="47.019199999999998"/>
    <s v="M"/>
    <n v="52"/>
    <s v="Large Only"/>
    <s v=""/>
    <s v="ch2020-0017"/>
    <n v="247"/>
    <s v=""/>
    <s v=""/>
    <s v=""/>
    <s v=""/>
    <s v=""/>
    <s v="M"/>
    <s v=""/>
    <s v=""/>
    <s v="SEASKINNISH_CREEK"/>
    <n v="0.40918589999999999"/>
    <m/>
    <m/>
    <m/>
    <m/>
    <m/>
    <m/>
    <m/>
    <m/>
  </r>
  <r>
    <d v="2020-07-12T00:00:00"/>
    <n v="6529"/>
    <n v="8447"/>
    <x v="1"/>
    <n v="936"/>
    <n v="27773"/>
    <s v="adipose hole"/>
    <m/>
    <s v="F"/>
    <s v="M"/>
    <s v=""/>
    <s v=""/>
    <x v="140"/>
    <m/>
    <m/>
    <m/>
    <m/>
    <x v="1"/>
    <n v="95828"/>
    <n v="10"/>
    <s v="20NC95828"/>
    <s v="X"/>
    <d v="2020-07-31T00:00:00"/>
    <m/>
    <m/>
    <m/>
    <m/>
    <m/>
    <n v="1"/>
    <m/>
    <m/>
    <x v="1"/>
    <s v="20NC9582810"/>
    <x v="1"/>
    <n v="1.2"/>
    <n v="2"/>
    <n v="2016"/>
    <n v="29"/>
    <s v="GW"/>
    <n v="49.332949999999997"/>
    <s v="M"/>
    <n v="54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6529"/>
    <n v="8447"/>
    <x v="1"/>
    <n v="949"/>
    <n v="27774"/>
    <s v="adipose hole"/>
    <m/>
    <s v="M"/>
    <s v="M"/>
    <s v=""/>
    <s v=""/>
    <x v="139"/>
    <m/>
    <m/>
    <m/>
    <m/>
    <x v="1"/>
    <n v="95830"/>
    <n v="1"/>
    <s v="20NC95830"/>
    <s v="X"/>
    <d v="2020-07-31T00:00:00"/>
    <m/>
    <m/>
    <m/>
    <m/>
    <m/>
    <n v="1"/>
    <m/>
    <m/>
    <x v="1"/>
    <s v="20NC958301"/>
    <x v="1"/>
    <n v="1.2"/>
    <n v="2"/>
    <n v="2016"/>
    <n v="29"/>
    <s v="GW"/>
    <n v="54.885950000000001"/>
    <s v="M"/>
    <n v="60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6530"/>
    <n v="8447"/>
    <x v="0"/>
    <n v="1001"/>
    <n v="27775"/>
    <s v="adipose hole"/>
    <m/>
    <s v="F"/>
    <s v="M"/>
    <s v=""/>
    <s v=""/>
    <x v="43"/>
    <m/>
    <m/>
    <m/>
    <m/>
    <x v="1"/>
    <n v="95830"/>
    <n v="2"/>
    <s v="20NC95830"/>
    <s v="X"/>
    <d v="2020-07-31T00:00:00"/>
    <m/>
    <m/>
    <m/>
    <m/>
    <m/>
    <n v="1"/>
    <m/>
    <m/>
    <x v="1"/>
    <s v="20NC958302"/>
    <x v="1"/>
    <n v="1.2"/>
    <n v="2"/>
    <n v="2016"/>
    <n v="29"/>
    <s v="GW"/>
    <n v="58.1252"/>
    <s v="M"/>
    <n v="64"/>
    <s v="Large Only"/>
    <s v=""/>
    <s v="ch2020-0017"/>
    <n v="248"/>
    <s v=""/>
    <s v=""/>
    <s v=""/>
    <s v=""/>
    <s v=""/>
    <s v="M"/>
    <s v=""/>
    <s v=""/>
    <s v="DAMDOCHAX_CREEK"/>
    <n v="0.99735919999999989"/>
    <m/>
    <m/>
    <m/>
    <m/>
    <m/>
    <m/>
    <m/>
    <m/>
  </r>
  <r>
    <d v="2020-07-12T00:00:00"/>
    <n v="6530"/>
    <n v="8447"/>
    <x v="0"/>
    <n v="1001"/>
    <m/>
    <s v="caudal hole"/>
    <m/>
    <s v="M"/>
    <s v="M"/>
    <s v=""/>
    <s v=""/>
    <x v="150"/>
    <m/>
    <m/>
    <m/>
    <m/>
    <x v="3"/>
    <n v="95830"/>
    <n v="3"/>
    <s v="20NC95830"/>
    <s v="X"/>
    <d v="2020-07-31T00:00:00"/>
    <m/>
    <m/>
    <m/>
    <m/>
    <m/>
    <n v="1"/>
    <s v="JACK"/>
    <m/>
    <x v="2"/>
    <s v="20NC958303"/>
    <x v="1"/>
    <n v="1.2"/>
    <n v="2"/>
    <n v="2016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6530"/>
    <n v="8447"/>
    <x v="0"/>
    <n v="1001"/>
    <n v="27776"/>
    <s v="adipose hole"/>
    <m/>
    <s v="M"/>
    <s v="M"/>
    <s v=""/>
    <s v=""/>
    <x v="123"/>
    <m/>
    <m/>
    <m/>
    <m/>
    <x v="1"/>
    <n v="95830"/>
    <n v="4"/>
    <s v="20NC95830"/>
    <s v="X"/>
    <d v="2020-07-31T00:00:00"/>
    <m/>
    <m/>
    <m/>
    <m/>
    <m/>
    <n v="1"/>
    <m/>
    <m/>
    <x v="1"/>
    <s v="20NC958304"/>
    <x v="9"/>
    <s v="M1"/>
    <n v="1"/>
    <s v=""/>
    <n v="29"/>
    <s v="GW"/>
    <n v="58.587949999999999"/>
    <s v="M"/>
    <n v="64.5"/>
    <s v="Large Only"/>
    <s v=""/>
    <s v="ch2020-0017"/>
    <n v="249"/>
    <s v=""/>
    <s v=""/>
    <s v=""/>
    <s v=""/>
    <s v=""/>
    <s v="M"/>
    <s v=""/>
    <s v=""/>
    <s v="SEASKINNISH_CREEK"/>
    <n v="0.98525040000000008"/>
    <m/>
    <m/>
    <m/>
    <m/>
    <m/>
    <m/>
    <m/>
    <m/>
  </r>
  <r>
    <d v="2020-07-12T00:00:00"/>
    <n v="6530"/>
    <n v="8447"/>
    <x v="0"/>
    <n v="1034"/>
    <n v="27777"/>
    <s v="adipose hole"/>
    <m/>
    <s v="M"/>
    <s v="M"/>
    <s v=""/>
    <s v=""/>
    <x v="151"/>
    <m/>
    <m/>
    <m/>
    <m/>
    <x v="1"/>
    <n v="95830"/>
    <n v="5"/>
    <s v="20NC95830"/>
    <s v="X"/>
    <d v="2020-07-31T00:00:00"/>
    <m/>
    <m/>
    <m/>
    <m/>
    <m/>
    <n v="1"/>
    <m/>
    <m/>
    <x v="1"/>
    <s v="20NC958305"/>
    <x v="9"/>
    <s v="M1"/>
    <n v="1"/>
    <s v=""/>
    <n v="29"/>
    <s v="GW"/>
    <n v="45.168199999999999"/>
    <s v="M"/>
    <n v="50"/>
    <s v="Large Only"/>
    <s v=""/>
    <s v="ch2020-0017"/>
    <n v="250"/>
    <s v=""/>
    <s v=""/>
    <s v=""/>
    <s v=""/>
    <s v=""/>
    <s v="M"/>
    <s v=""/>
    <s v=""/>
    <s v="DAMDOCHAX_CREEK"/>
    <n v="0.61432189999999998"/>
    <m/>
    <m/>
    <m/>
    <m/>
    <m/>
    <m/>
    <m/>
    <m/>
  </r>
  <r>
    <d v="2020-07-12T00:00:00"/>
    <n v="6531"/>
    <n v="8447"/>
    <x v="1"/>
    <n v="1622"/>
    <m/>
    <s v="caudal hole"/>
    <m/>
    <s v="M"/>
    <s v="M"/>
    <s v=""/>
    <s v=""/>
    <x v="44"/>
    <m/>
    <m/>
    <m/>
    <m/>
    <x v="3"/>
    <n v="95830"/>
    <n v="6"/>
    <s v="20NC95830"/>
    <s v="X"/>
    <d v="2020-07-31T00:00:00"/>
    <m/>
    <m/>
    <m/>
    <m/>
    <m/>
    <n v="1"/>
    <s v="JACK"/>
    <m/>
    <x v="2"/>
    <s v="20NC958306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6531"/>
    <n v="8447"/>
    <x v="1"/>
    <n v="1640"/>
    <m/>
    <s v="caudal hole"/>
    <m/>
    <s v="M"/>
    <s v="M"/>
    <s v=""/>
    <s v=""/>
    <x v="56"/>
    <m/>
    <m/>
    <m/>
    <m/>
    <x v="3"/>
    <n v="95830"/>
    <n v="7"/>
    <s v="20NC95830"/>
    <s v="X"/>
    <d v="2020-07-31T00:00:00"/>
    <m/>
    <m/>
    <m/>
    <m/>
    <m/>
    <n v="1"/>
    <s v="JACK"/>
    <m/>
    <x v="2"/>
    <s v="20NC958307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6532"/>
    <n v="8447"/>
    <x v="0"/>
    <n v="1703"/>
    <m/>
    <s v="caudal hole"/>
    <m/>
    <s v="M"/>
    <s v="M"/>
    <s v=""/>
    <s v=""/>
    <x v="61"/>
    <m/>
    <m/>
    <m/>
    <m/>
    <x v="3"/>
    <n v="95830"/>
    <n v="8"/>
    <s v="20NC95830"/>
    <s v="X"/>
    <d v="2020-07-31T00:00:00"/>
    <m/>
    <m/>
    <m/>
    <m/>
    <m/>
    <n v="1"/>
    <s v="JACK"/>
    <m/>
    <x v="2"/>
    <s v="20NC958308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6"/>
    <n v="8398"/>
    <x v="2"/>
    <n v="854"/>
    <n v="59516"/>
    <s v="V-clip adipose"/>
    <m/>
    <s v="M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6"/>
    <n v="8398"/>
    <x v="2"/>
    <n v="857"/>
    <n v="59517"/>
    <s v="V-clip adipose"/>
    <m/>
    <s v="F"/>
    <s v="F"/>
    <s v=""/>
    <s v=""/>
    <x v="11"/>
    <n v="17.2"/>
    <n v="7"/>
    <n v="5.5"/>
    <n v="2.4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"/>
    <s v="L"/>
    <n v="79"/>
    <s v="Yes"/>
    <s v=""/>
    <s v="Not Aged"/>
    <s v=""/>
    <s v="M"/>
    <n v="-0.58400000000000141"/>
    <n v="0.35801271400436019"/>
    <s v=""/>
    <s v=""/>
    <s v="M"/>
    <s v=""/>
    <s v=""/>
    <s v=""/>
    <s v=""/>
    <m/>
    <m/>
    <m/>
    <m/>
    <m/>
    <m/>
    <m/>
    <m/>
  </r>
  <r>
    <d v="2020-07-12T00:00:00"/>
    <n v="7156"/>
    <n v="8398"/>
    <x v="2"/>
    <n v="858"/>
    <n v="59518"/>
    <s v="V-clip adipose"/>
    <m/>
    <s v="M"/>
    <s v="M"/>
    <s v=""/>
    <s v=""/>
    <x v="1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6"/>
    <n v="8398"/>
    <x v="2"/>
    <n v="859"/>
    <n v="59519"/>
    <s v="V-clip adipose"/>
    <m/>
    <s v="M"/>
    <s v="M"/>
    <s v=""/>
    <s v=""/>
    <x v="38"/>
    <n v="16.2"/>
    <n v="7.8"/>
    <n v="5.9"/>
    <n v="2.1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68.2"/>
    <s v="M"/>
    <n v="76"/>
    <s v="Yes"/>
    <s v=""/>
    <s v="Not Aged"/>
    <s v=""/>
    <s v="M"/>
    <n v="-2.9119999999999999"/>
    <n v="5.1563538217837428E-2"/>
    <s v=""/>
    <s v=""/>
    <s v="M"/>
    <s v=""/>
    <s v=""/>
    <s v=""/>
    <s v=""/>
    <m/>
    <m/>
    <m/>
    <m/>
    <m/>
    <m/>
    <m/>
    <m/>
  </r>
  <r>
    <d v="2020-07-12T00:00:00"/>
    <n v="7156"/>
    <n v="8398"/>
    <x v="2"/>
    <n v="901"/>
    <n v="59520"/>
    <s v="V-clip adipose"/>
    <m/>
    <s v="F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1"/>
    <n v="59521"/>
    <s v="V-clip adipose"/>
    <m/>
    <s v="M"/>
    <s v="M"/>
    <s v=""/>
    <s v=""/>
    <x v="3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2"/>
    <n v="59522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3"/>
    <n v="59523"/>
    <s v="V-clip adipose"/>
    <m/>
    <s v="F"/>
    <s v="F"/>
    <s v=""/>
    <s v=""/>
    <x v="12"/>
    <n v="16.5"/>
    <n v="5.3"/>
    <n v="6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2"/>
    <s v="L"/>
    <n v="79.5"/>
    <s v="Yes"/>
    <s v=""/>
    <s v="Not Aged"/>
    <s v=""/>
    <s v="F"/>
    <n v="2.2410000000000032"/>
    <n v="0.90387138129514899"/>
    <s v=""/>
    <s v=""/>
    <s v="F"/>
    <s v=""/>
    <s v=""/>
    <s v=""/>
    <s v=""/>
    <m/>
    <m/>
    <m/>
    <m/>
    <m/>
    <m/>
    <m/>
    <m/>
  </r>
  <r>
    <d v="2020-07-12T00:00:00"/>
    <n v="7157"/>
    <n v="8398"/>
    <x v="4"/>
    <n v="914"/>
    <n v="59524"/>
    <s v="V-clip adipose"/>
    <m/>
    <s v="M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5"/>
    <n v="59525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5"/>
    <n v="59526"/>
    <s v="V-clip adipose"/>
    <m/>
    <s v="M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6"/>
    <n v="59527"/>
    <s v="V-clip adipose"/>
    <m/>
    <s v="M"/>
    <s v="M"/>
    <s v=""/>
    <s v=""/>
    <x v="13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7"/>
    <n v="59528"/>
    <s v="V-clip adipose"/>
    <m/>
    <s v="M"/>
    <s v="M"/>
    <s v=""/>
    <s v=""/>
    <x v="13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4.885950000000001"/>
    <s v="M"/>
    <n v="6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7"/>
    <n v="59529"/>
    <s v="V-clip adipose"/>
    <m/>
    <s v="M"/>
    <s v="M"/>
    <s v=""/>
    <s v=""/>
    <x v="3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8"/>
    <n v="59530"/>
    <s v="V-clip adipose"/>
    <m/>
    <s v="M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19"/>
    <n v="59531"/>
    <s v="V-clip adipose"/>
    <m/>
    <s v="F"/>
    <s v="F"/>
    <s v=""/>
    <s v=""/>
    <x v="15"/>
    <n v="18"/>
    <n v="6.5"/>
    <n v="5.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3.5"/>
    <s v="L"/>
    <n v="90"/>
    <s v="Yes"/>
    <s v=""/>
    <s v="Not Aged"/>
    <s v=""/>
    <s v="F"/>
    <n v="4.9940000000000033"/>
    <n v="0.99326714244236081"/>
    <s v=""/>
    <s v=""/>
    <s v="F"/>
    <s v=""/>
    <s v=""/>
    <s v=""/>
    <s v=""/>
    <m/>
    <m/>
    <m/>
    <m/>
    <m/>
    <m/>
    <m/>
    <m/>
  </r>
  <r>
    <d v="2020-07-12T00:00:00"/>
    <n v="7157"/>
    <n v="8398"/>
    <x v="4"/>
    <n v="919"/>
    <n v="59532"/>
    <s v="V-clip adipose"/>
    <m/>
    <s v="F"/>
    <s v="F"/>
    <s v=""/>
    <s v=""/>
    <x v="138"/>
    <n v="20.5"/>
    <n v="8"/>
    <n v="6.5"/>
    <n v="2.200000000000000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2.5"/>
    <s v="L"/>
    <n v="90.5"/>
    <s v="Yes"/>
    <s v=""/>
    <s v="Not Aged"/>
    <s v=""/>
    <s v="F"/>
    <n v="2.5729999999999995"/>
    <n v="0.92910356088311263"/>
    <s v=""/>
    <s v=""/>
    <s v="F"/>
    <s v=""/>
    <s v=""/>
    <s v=""/>
    <s v=""/>
    <m/>
    <m/>
    <m/>
    <m/>
    <m/>
    <m/>
    <m/>
    <m/>
  </r>
  <r>
    <d v="2020-07-12T00:00:00"/>
    <n v="7157"/>
    <n v="8398"/>
    <x v="4"/>
    <n v="921"/>
    <n v="59533"/>
    <s v="V-clip adipose"/>
    <m/>
    <s v="M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22"/>
    <n v="59534"/>
    <s v="V-clip adipose"/>
    <m/>
    <s v="F"/>
    <s v="F"/>
    <s v=""/>
    <s v=""/>
    <x v="69"/>
    <n v="18.2"/>
    <n v="6.6"/>
    <n v="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900000000000006"/>
    <s v="L"/>
    <n v="84.5"/>
    <s v="Yes"/>
    <s v=""/>
    <s v="Not Aged"/>
    <s v=""/>
    <s v="F"/>
    <n v="2.9770000000000012"/>
    <n v="0.95152418083035006"/>
    <s v=""/>
    <s v=""/>
    <s v="F"/>
    <s v=""/>
    <s v=""/>
    <s v=""/>
    <s v=""/>
    <m/>
    <m/>
    <m/>
    <m/>
    <m/>
    <m/>
    <m/>
    <m/>
  </r>
  <r>
    <d v="2020-07-12T00:00:00"/>
    <n v="7157"/>
    <n v="8398"/>
    <x v="4"/>
    <n v="923"/>
    <n v="59535"/>
    <s v="V-clip adipose"/>
    <m/>
    <s v="M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24"/>
    <n v="59536"/>
    <s v="V-clip adipose"/>
    <m/>
    <s v="F"/>
    <s v="F"/>
    <s v=""/>
    <s v=""/>
    <x v="34"/>
    <n v="17"/>
    <n v="6"/>
    <n v="4.5"/>
    <n v="1.6"/>
    <x v="2"/>
    <m/>
    <m/>
    <s v=""/>
    <m/>
    <m/>
    <s v="GN"/>
    <m/>
    <s v="12"/>
    <m/>
    <m/>
    <n v="1"/>
    <m/>
    <m/>
    <x v="1"/>
    <s v=""/>
    <x v="4"/>
    <s v="no age"/>
    <n v="0"/>
    <s v=""/>
    <n v="29"/>
    <s v="GH"/>
    <n v="79"/>
    <s v="L"/>
    <n v="85"/>
    <s v="Yes"/>
    <s v=""/>
    <s v="Not Aged"/>
    <s v=""/>
    <s v="F"/>
    <n v="4.6439999999999975"/>
    <n v="0.99047250237586903"/>
    <s v=""/>
    <s v=""/>
    <s v="F"/>
    <s v=""/>
    <s v=""/>
    <s v=""/>
    <s v=""/>
    <m/>
    <m/>
    <m/>
    <m/>
    <m/>
    <m/>
    <m/>
    <m/>
  </r>
  <r>
    <d v="2020-07-12T00:00:00"/>
    <n v="7157"/>
    <n v="8398"/>
    <x v="4"/>
    <n v="925"/>
    <n v="59537"/>
    <s v="V-clip adipose"/>
    <m/>
    <s v="F"/>
    <s v="F"/>
    <s v=""/>
    <s v=""/>
    <x v="69"/>
    <n v="17.5"/>
    <n v="5.8"/>
    <n v="6.4"/>
    <n v="2"/>
    <x v="2"/>
    <m/>
    <m/>
    <s v=""/>
    <m/>
    <m/>
    <s v="GN"/>
    <m/>
    <s v="12"/>
    <m/>
    <m/>
    <n v="1"/>
    <m/>
    <m/>
    <x v="1"/>
    <s v=""/>
    <x v="4"/>
    <s v="no age"/>
    <n v="0"/>
    <s v=""/>
    <n v="29"/>
    <s v="GH"/>
    <n v="78.7"/>
    <s v="L"/>
    <n v="84.5"/>
    <s v="Yes"/>
    <s v=""/>
    <s v="Not Aged"/>
    <s v=""/>
    <s v="F"/>
    <n v="3.0490000000000022"/>
    <n v="0.9547393340235456"/>
    <s v=""/>
    <s v=""/>
    <s v="F"/>
    <s v=""/>
    <s v=""/>
    <s v=""/>
    <s v=""/>
    <m/>
    <m/>
    <m/>
    <m/>
    <m/>
    <m/>
    <m/>
    <m/>
  </r>
  <r>
    <d v="2020-07-12T00:00:00"/>
    <n v="7157"/>
    <n v="8398"/>
    <x v="4"/>
    <n v="926"/>
    <n v="59538"/>
    <s v="V-clip adipose"/>
    <m/>
    <s v="M"/>
    <s v="M"/>
    <s v=""/>
    <s v=""/>
    <x v="1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7"/>
    <n v="8398"/>
    <x v="4"/>
    <n v="926"/>
    <n v="59539"/>
    <s v="V-clip adipose"/>
    <m/>
    <s v="F"/>
    <s v="F"/>
    <s v=""/>
    <s v=""/>
    <x v="64"/>
    <n v="19"/>
    <n v="6.5"/>
    <n v="5.5"/>
    <n v="1.7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2"/>
    <s v="L"/>
    <n v="88.5"/>
    <s v="Yes"/>
    <s v=""/>
    <s v="Not Aged"/>
    <s v=""/>
    <s v="F"/>
    <n v="4.7430000000000003"/>
    <n v="0.99136278196741567"/>
    <s v=""/>
    <s v=""/>
    <s v="F"/>
    <s v=""/>
    <s v=""/>
    <s v=""/>
    <s v=""/>
    <m/>
    <m/>
    <m/>
    <m/>
    <m/>
    <m/>
    <m/>
    <m/>
  </r>
  <r>
    <d v="2020-07-12T00:00:00"/>
    <n v="7157"/>
    <n v="8398"/>
    <x v="4"/>
    <n v="927"/>
    <n v="59540"/>
    <s v="V-clip adipose"/>
    <m/>
    <s v="F"/>
    <s v="F"/>
    <s v=""/>
    <s v=""/>
    <x v="9"/>
    <n v="16.3"/>
    <n v="4.8"/>
    <n v="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2"/>
    <s v="L"/>
    <n v="78"/>
    <s v="Yes"/>
    <s v=""/>
    <s v="Not Aged"/>
    <s v=""/>
    <s v="F"/>
    <n v="2.4859999999999998"/>
    <n v="0.92315452150896937"/>
    <s v=""/>
    <s v=""/>
    <s v="F"/>
    <s v=""/>
    <s v=""/>
    <s v=""/>
    <s v=""/>
    <m/>
    <m/>
    <m/>
    <m/>
    <m/>
    <m/>
    <m/>
    <m/>
  </r>
  <r>
    <d v="2020-07-12T00:00:00"/>
    <n v="7157"/>
    <n v="8399"/>
    <x v="4"/>
    <n v="928"/>
    <n v="59541"/>
    <s v="V-clip adipose"/>
    <m/>
    <s v="F"/>
    <s v="F"/>
    <s v=""/>
    <s v=""/>
    <x v="74"/>
    <n v="19"/>
    <n v="5.5"/>
    <n v="5.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"/>
    <s v="L"/>
    <n v="85.5"/>
    <s v="Yes"/>
    <s v=""/>
    <s v="Not Aged"/>
    <s v=""/>
    <s v="F"/>
    <n v="4.3390000000000022"/>
    <n v="0.98711852645478149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42"/>
    <n v="59542"/>
    <s v="V-clip adipose"/>
    <m/>
    <s v="F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8"/>
    <n v="8399"/>
    <x v="5"/>
    <n v="944"/>
    <n v="59543"/>
    <s v="V-clip adipose"/>
    <m/>
    <s v="M"/>
    <s v="M"/>
    <s v=""/>
    <s v=""/>
    <x v="25"/>
    <n v="19.2"/>
    <n v="7.5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5"/>
    <s v="L"/>
    <n v="82"/>
    <s v="Yes"/>
    <s v=""/>
    <s v="Not Aged"/>
    <s v=""/>
    <s v="F"/>
    <n v="6.9999999999999174E-2"/>
    <n v="0.51749285766638942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45"/>
    <n v="59544"/>
    <s v="V-clip adipose"/>
    <m/>
    <s v="F"/>
    <s v="F"/>
    <s v=""/>
    <s v=""/>
    <x v="4"/>
    <n v="18.600000000000001"/>
    <n v="6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5"/>
    <s v="L"/>
    <n v="83"/>
    <s v="Yes"/>
    <s v=""/>
    <s v="Not Aged"/>
    <s v=""/>
    <s v="F"/>
    <n v="2.8899999999999979"/>
    <n v="0.94734988156469702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46"/>
    <n v="59545"/>
    <s v="V-clip adipose"/>
    <m/>
    <s v="M"/>
    <s v="M"/>
    <s v=""/>
    <s v=""/>
    <x v="9"/>
    <n v="18"/>
    <n v="7"/>
    <n v="5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"/>
    <s v="L"/>
    <n v="78"/>
    <s v="Yes"/>
    <s v=""/>
    <s v="Not Aged"/>
    <s v=""/>
    <s v="M"/>
    <n v="-0.15800000000000125"/>
    <n v="0.4605819685464666"/>
    <s v=""/>
    <s v=""/>
    <s v="M"/>
    <s v=""/>
    <s v=""/>
    <s v=""/>
    <s v=""/>
    <m/>
    <m/>
    <m/>
    <m/>
    <m/>
    <m/>
    <m/>
    <m/>
  </r>
  <r>
    <d v="2020-07-12T00:00:00"/>
    <n v="7158"/>
    <n v="8399"/>
    <x v="5"/>
    <n v="946"/>
    <n v="59546"/>
    <s v="V-clip adipose"/>
    <m/>
    <s v="M"/>
    <s v="M"/>
    <s v=""/>
    <s v=""/>
    <x v="50"/>
    <n v="17.2"/>
    <n v="6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"/>
    <s v="L"/>
    <n v="77"/>
    <s v="Yes"/>
    <s v=""/>
    <s v="Not Aged"/>
    <s v=""/>
    <s v="F"/>
    <n v="0.61000000000000032"/>
    <n v="0.6479408020806503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47"/>
    <n v="59547"/>
    <s v="V-clip adipose"/>
    <m/>
    <s v="F"/>
    <s v="F"/>
    <s v=""/>
    <s v=""/>
    <x v="54"/>
    <n v="18.5"/>
    <n v="6.2"/>
    <n v="4.2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8"/>
    <s v="L"/>
    <n v="87"/>
    <s v="Yes"/>
    <s v=""/>
    <s v="Not Aged"/>
    <s v=""/>
    <s v="F"/>
    <n v="5.5379999999999976"/>
    <n v="0.99608103099337941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48"/>
    <n v="59548"/>
    <s v="V-clip adipose"/>
    <m/>
    <s v="M"/>
    <s v="M"/>
    <s v=""/>
    <s v=""/>
    <x v="6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8"/>
    <n v="8399"/>
    <x v="5"/>
    <n v="949"/>
    <n v="59549"/>
    <s v="V-clip adipose"/>
    <m/>
    <s v="F"/>
    <s v="F"/>
    <s v=""/>
    <s v=""/>
    <x v="4"/>
    <n v="18.2"/>
    <n v="6.6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400000000000006"/>
    <s v="L"/>
    <n v="83"/>
    <s v="Yes"/>
    <s v=""/>
    <s v="Not Aged"/>
    <s v=""/>
    <s v="F"/>
    <n v="2.7619999999999978"/>
    <n v="0.94058749787127516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51"/>
    <n v="59550"/>
    <s v="V-clip adipose"/>
    <m/>
    <s v="M"/>
    <s v="M"/>
    <s v=""/>
    <s v=""/>
    <x v="73"/>
    <n v="21"/>
    <n v="8.5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2.5"/>
    <s v="L"/>
    <n v="91"/>
    <s v="Yes"/>
    <s v=""/>
    <s v="Not Aged"/>
    <s v=""/>
    <s v="F"/>
    <n v="3.0000000000000027"/>
    <n v="0.95257412682243336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53"/>
    <n v="59551"/>
    <s v="V-clip adipose"/>
    <m/>
    <s v="M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8"/>
    <n v="8399"/>
    <x v="5"/>
    <n v="953"/>
    <n v="59552"/>
    <s v="V-clip adipose"/>
    <m/>
    <s v="M"/>
    <s v="M"/>
    <s v=""/>
    <s v=""/>
    <x v="47"/>
    <n v="23"/>
    <n v="9.3000000000000007"/>
    <n v="7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4.7"/>
    <s v="L"/>
    <n v="94"/>
    <s v="Yes"/>
    <s v=""/>
    <s v="Not Aged"/>
    <s v=""/>
    <s v="F"/>
    <n v="1.8160000000000003"/>
    <n v="0.86008546616698545"/>
    <s v=""/>
    <s v=""/>
    <s v="F"/>
    <s v=""/>
    <s v=""/>
    <s v=""/>
    <s v=""/>
    <m/>
    <m/>
    <m/>
    <m/>
    <m/>
    <m/>
    <m/>
    <m/>
  </r>
  <r>
    <d v="2020-07-12T00:00:00"/>
    <n v="7158"/>
    <n v="8399"/>
    <x v="5"/>
    <n v="956"/>
    <n v="59553"/>
    <s v="V-clip adipose"/>
    <m/>
    <s v="F"/>
    <s v="F"/>
    <s v=""/>
    <s v=""/>
    <x v="15"/>
    <n v="20.6"/>
    <n v="8.1999999999999993"/>
    <n v="5.6"/>
    <n v="1.7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8"/>
    <s v="L"/>
    <n v="90"/>
    <s v="Yes"/>
    <s v=""/>
    <s v="Not Aged"/>
    <s v=""/>
    <s v="F"/>
    <n v="3.1440000000000055"/>
    <n v="0.9586716530428826"/>
    <s v=""/>
    <s v=""/>
    <s v="F"/>
    <s v=""/>
    <s v=""/>
    <s v=""/>
    <s v=""/>
    <m/>
    <m/>
    <m/>
    <m/>
    <m/>
    <m/>
    <m/>
    <m/>
  </r>
  <r>
    <d v="2020-07-12T00:00:00"/>
    <n v="7159"/>
    <n v="8399"/>
    <x v="2"/>
    <n v="1456"/>
    <n v="59554"/>
    <s v="V-clip adipose"/>
    <m/>
    <s v="M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9"/>
    <n v="8399"/>
    <x v="2"/>
    <n v="1504"/>
    <n v="59555"/>
    <s v="V-clip adipose"/>
    <m/>
    <s v="F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59"/>
    <n v="8399"/>
    <x v="2"/>
    <n v="1510"/>
    <n v="59556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0"/>
    <n v="8399"/>
    <x v="4"/>
    <n v="1529"/>
    <n v="59557"/>
    <s v="V-clip adipose"/>
    <m/>
    <s v="F"/>
    <s v="M"/>
    <s v=""/>
    <s v=""/>
    <x v="4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0"/>
    <n v="8399"/>
    <x v="4"/>
    <n v="1531"/>
    <n v="59558"/>
    <s v="V-clip adipose"/>
    <m/>
    <s v="F"/>
    <s v="F"/>
    <s v=""/>
    <s v=""/>
    <x v="9"/>
    <n v="15.9"/>
    <n v="6"/>
    <n v="5.0999999999999996"/>
    <n v="1.7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"/>
    <s v="L"/>
    <n v="78"/>
    <s v="Yes"/>
    <s v=""/>
    <s v="Not Aged"/>
    <s v=""/>
    <s v="F"/>
    <n v="1.1400000000000003"/>
    <n v="0.75767963900370494"/>
    <s v=""/>
    <s v=""/>
    <s v="F"/>
    <s v=""/>
    <s v=""/>
    <s v=""/>
    <s v=""/>
    <m/>
    <m/>
    <m/>
    <m/>
    <m/>
    <m/>
    <m/>
    <m/>
  </r>
  <r>
    <d v="2020-07-12T00:00:00"/>
    <n v="7160"/>
    <n v="8399"/>
    <x v="4"/>
    <n v="1533"/>
    <n v="59559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0"/>
    <n v="8399"/>
    <x v="4"/>
    <n v="1535"/>
    <n v="59560"/>
    <s v="V-clip adipose"/>
    <m/>
    <s v="M"/>
    <s v="M"/>
    <s v=""/>
    <s v=""/>
    <x v="38"/>
    <n v="18"/>
    <n v="6.9"/>
    <n v="6.7"/>
    <n v="2.4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69.099999999999994"/>
    <s v="L"/>
    <n v="76"/>
    <s v="Yes"/>
    <s v=""/>
    <s v="Not Aged"/>
    <s v=""/>
    <s v="M"/>
    <n v="-2.5620000000000003"/>
    <n v="7.1624439513832378E-2"/>
    <s v=""/>
    <s v=""/>
    <s v="M"/>
    <s v=""/>
    <s v=""/>
    <s v=""/>
    <s v=""/>
    <m/>
    <m/>
    <m/>
    <m/>
    <m/>
    <m/>
    <m/>
    <m/>
  </r>
  <r>
    <d v="2020-07-12T00:00:00"/>
    <n v="7160"/>
    <n v="8399"/>
    <x v="4"/>
    <n v="1537"/>
    <n v="59561"/>
    <s v="V-clip adipose"/>
    <m/>
    <s v="F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0"/>
    <n v="8399"/>
    <x v="4"/>
    <n v="1639"/>
    <n v="59562"/>
    <s v="V-clip adipose"/>
    <m/>
    <s v="F"/>
    <s v="F"/>
    <s v=""/>
    <s v=""/>
    <x v="54"/>
    <n v="17.399999999999999"/>
    <n v="6.5"/>
    <n v="4.9000000000000004"/>
    <n v="1.7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5"/>
    <s v="L"/>
    <n v="87"/>
    <s v="Yes"/>
    <s v=""/>
    <s v="Not Aged"/>
    <s v=""/>
    <s v="F"/>
    <n v="4.5059999999999967"/>
    <n v="0.98907806381870589"/>
    <s v=""/>
    <s v=""/>
    <s v="F"/>
    <s v=""/>
    <s v=""/>
    <s v=""/>
    <s v=""/>
    <m/>
    <m/>
    <m/>
    <m/>
    <m/>
    <m/>
    <m/>
    <m/>
  </r>
  <r>
    <d v="2020-07-12T00:00:00"/>
    <n v="7161"/>
    <n v="8399"/>
    <x v="5"/>
    <n v="1551"/>
    <n v="59563"/>
    <s v="V-clip adipose"/>
    <m/>
    <s v="M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1"/>
    <n v="8399"/>
    <x v="5"/>
    <n v="1552"/>
    <n v="59564"/>
    <s v="V-clip adipose"/>
    <m/>
    <s v="M"/>
    <s v="M"/>
    <s v=""/>
    <s v=""/>
    <x v="1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1"/>
    <n v="8399"/>
    <x v="5"/>
    <n v="1553"/>
    <n v="59565"/>
    <s v="V-clip adipose"/>
    <m/>
    <s v="M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1"/>
    <n v="8400"/>
    <x v="5"/>
    <n v="155"/>
    <n v="59566"/>
    <s v="V-clip adipose"/>
    <m/>
    <s v="M"/>
    <s v="M"/>
    <s v=""/>
    <s v=""/>
    <x v="5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1"/>
    <n v="8400"/>
    <x v="5"/>
    <n v="1557"/>
    <n v="59567"/>
    <s v="V-clip adipose"/>
    <m/>
    <s v="F"/>
    <s v="F"/>
    <s v=""/>
    <s v=""/>
    <x v="4"/>
    <n v="18"/>
    <n v="6.7"/>
    <n v="5.4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3"/>
    <s v="L"/>
    <n v="83"/>
    <s v="Yes"/>
    <s v=""/>
    <s v="Not Aged"/>
    <s v=""/>
    <s v="F"/>
    <n v="2.1039999999999974"/>
    <n v="0.89129135015636607"/>
    <s v=""/>
    <s v=""/>
    <s v="F"/>
    <s v=""/>
    <s v=""/>
    <s v=""/>
    <s v=""/>
    <m/>
    <m/>
    <m/>
    <m/>
    <m/>
    <m/>
    <m/>
    <m/>
  </r>
  <r>
    <d v="2020-07-12T00:00:00"/>
    <n v="7162"/>
    <n v="8400"/>
    <x v="2"/>
    <n v="1705"/>
    <n v="59568"/>
    <s v="V-clip adipose"/>
    <m/>
    <s v="F"/>
    <s v="M"/>
    <s v=""/>
    <s v=""/>
    <x v="6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2"/>
    <n v="8400"/>
    <x v="2"/>
    <n v="1706"/>
    <n v="59569"/>
    <s v="V-clip adipose"/>
    <m/>
    <s v="F"/>
    <s v="M"/>
    <s v=""/>
    <s v=""/>
    <x v="10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3"/>
    <n v="8400"/>
    <x v="4"/>
    <n v="1716"/>
    <n v="59570"/>
    <s v="V-clip adipose"/>
    <m/>
    <s v="M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2T00:00:00"/>
    <n v="7164"/>
    <n v="8400"/>
    <x v="5"/>
    <n v="1728"/>
    <n v="59571"/>
    <s v="V-clip adipose"/>
    <m/>
    <s v="F"/>
    <s v="F"/>
    <s v=""/>
    <s v=""/>
    <x v="73"/>
    <n v="20.2"/>
    <n v="8"/>
    <n v="6"/>
    <n v="2.4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3"/>
    <s v="L"/>
    <n v="91"/>
    <s v="Yes"/>
    <s v=""/>
    <s v="Not Aged"/>
    <s v=""/>
    <s v="F"/>
    <n v="2.9560000000000031"/>
    <n v="0.95054630029974418"/>
    <s v=""/>
    <s v=""/>
    <s v="F"/>
    <s v=""/>
    <s v=""/>
    <s v=""/>
    <s v=""/>
    <m/>
    <m/>
    <m/>
    <m/>
    <m/>
    <m/>
    <m/>
    <m/>
  </r>
  <r>
    <d v="2020-07-12T00:00:00"/>
    <n v="7164"/>
    <n v="8400"/>
    <x v="5"/>
    <n v="1731"/>
    <n v="59572"/>
    <s v="V-clip adipose"/>
    <m/>
    <s v="M"/>
    <s v="M"/>
    <s v=""/>
    <s v=""/>
    <x v="69"/>
    <n v="19"/>
    <n v="7.5"/>
    <n v="5.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"/>
    <s v="L"/>
    <n v="84.5"/>
    <s v="Yes"/>
    <s v=""/>
    <s v="Not Aged"/>
    <s v=""/>
    <s v="F"/>
    <n v="1.3490000000000018"/>
    <n v="0.79396609235012705"/>
    <s v=""/>
    <s v=""/>
    <s v="F"/>
    <s v=""/>
    <s v=""/>
    <s v=""/>
    <s v=""/>
    <m/>
    <m/>
    <m/>
    <m/>
    <m/>
    <m/>
    <m/>
    <m/>
  </r>
  <r>
    <d v="2020-07-12T00:00:00"/>
    <n v="7164"/>
    <n v="8400"/>
    <x v="5"/>
    <n v="1733"/>
    <n v="59573"/>
    <s v="V-clip adipose"/>
    <m/>
    <s v="M"/>
    <s v="M"/>
    <s v=""/>
    <s v=""/>
    <x v="12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11"/>
    <m/>
    <s v="caudal hole"/>
    <m/>
    <s v="M"/>
    <s v="M"/>
    <s v=""/>
    <s v=""/>
    <x v="53"/>
    <m/>
    <m/>
    <m/>
    <m/>
    <x v="3"/>
    <n v="95830"/>
    <n v="9"/>
    <s v="20NC95830"/>
    <s v="X"/>
    <d v="2020-07-31T00:00:00"/>
    <m/>
    <m/>
    <m/>
    <m/>
    <m/>
    <n v="1"/>
    <s v="JACK"/>
    <m/>
    <x v="2"/>
    <s v="20NC958309"/>
    <x v="9"/>
    <s v="M1"/>
    <n v="1"/>
    <s v="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19"/>
    <m/>
    <s v="caudal hole"/>
    <m/>
    <s v="M"/>
    <s v="M"/>
    <s v=""/>
    <s v=""/>
    <x v="56"/>
    <m/>
    <m/>
    <m/>
    <m/>
    <x v="3"/>
    <n v="95830"/>
    <n v="10"/>
    <s v="20NC95830"/>
    <s v="X"/>
    <d v="2020-07-31T00:00:00"/>
    <m/>
    <m/>
    <m/>
    <m/>
    <m/>
    <n v="1"/>
    <s v="JACK"/>
    <m/>
    <x v="2"/>
    <s v="20NC9583010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22"/>
    <m/>
    <s v="caudal hole"/>
    <m/>
    <s v="M"/>
    <s v="M"/>
    <s v=""/>
    <s v=""/>
    <x v="56"/>
    <m/>
    <m/>
    <m/>
    <m/>
    <x v="3"/>
    <n v="95835"/>
    <n v="1"/>
    <s v="20NC95835"/>
    <s v="X"/>
    <d v="2020-07-31T00:00:00"/>
    <m/>
    <m/>
    <m/>
    <m/>
    <m/>
    <n v="1"/>
    <s v="JACK"/>
    <m/>
    <x v="2"/>
    <s v="20NC958351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24"/>
    <m/>
    <s v="caudal hole"/>
    <m/>
    <s v="M"/>
    <s v="M"/>
    <s v=""/>
    <s v=""/>
    <x v="124"/>
    <m/>
    <m/>
    <m/>
    <m/>
    <x v="3"/>
    <n v="95835"/>
    <n v="2"/>
    <s v="20NC95835"/>
    <s v="X"/>
    <d v="2020-07-31T00:00:00"/>
    <m/>
    <m/>
    <m/>
    <m/>
    <m/>
    <n v="1"/>
    <s v="JACK"/>
    <m/>
    <x v="2"/>
    <s v="20NC958352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27"/>
    <m/>
    <s v="caudal hole"/>
    <m/>
    <s v="M"/>
    <s v="M"/>
    <s v=""/>
    <s v=""/>
    <x v="152"/>
    <m/>
    <m/>
    <m/>
    <m/>
    <x v="3"/>
    <n v="95835"/>
    <n v="3"/>
    <s v="20NC95835"/>
    <s v="X"/>
    <d v="2020-07-31T00:00:00"/>
    <m/>
    <m/>
    <m/>
    <m/>
    <m/>
    <n v="1"/>
    <s v="JACK"/>
    <m/>
    <x v="2"/>
    <s v="20NC958353"/>
    <x v="9"/>
    <s v="M1"/>
    <n v="1"/>
    <s v="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33"/>
    <n v="27778"/>
    <s v="adipose hole"/>
    <m/>
    <s v="F"/>
    <s v="F"/>
    <s v=""/>
    <s v=""/>
    <x v="50"/>
    <n v="18.5"/>
    <n v="7"/>
    <n v="5.7"/>
    <n v="2.2000000000000002"/>
    <x v="2"/>
    <n v="95835"/>
    <n v="4"/>
    <s v="20NC95835"/>
    <s v="X"/>
    <d v="2020-07-31T00:00:00"/>
    <m/>
    <m/>
    <m/>
    <m/>
    <m/>
    <n v="1"/>
    <m/>
    <m/>
    <x v="1"/>
    <s v="20NC958354"/>
    <x v="1"/>
    <n v="1.2"/>
    <n v="2"/>
    <n v="2016"/>
    <n v="29"/>
    <s v="GW"/>
    <n v="70"/>
    <s v="L"/>
    <n v="77"/>
    <s v="Yes"/>
    <s v=""/>
    <s v="ch2020-0017"/>
    <s v=""/>
    <s v="M"/>
    <n v="-1.408000000000001"/>
    <n v="0.19654970052743354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34"/>
    <n v="27780"/>
    <s v="adipose hole"/>
    <m/>
    <s v="M"/>
    <s v="M"/>
    <s v=""/>
    <s v=""/>
    <x v="108"/>
    <m/>
    <m/>
    <m/>
    <m/>
    <x v="1"/>
    <n v="95835"/>
    <n v="5"/>
    <s v="20NC95835"/>
    <s v="X"/>
    <d v="2020-07-31T00:00:00"/>
    <m/>
    <m/>
    <m/>
    <m/>
    <m/>
    <n v="1"/>
    <s v="bad tag 27779"/>
    <m/>
    <x v="1"/>
    <s v="20NC958355"/>
    <x v="1"/>
    <n v="1.2"/>
    <n v="2"/>
    <n v="2016"/>
    <n v="29"/>
    <s v="GW"/>
    <n v="53.497700000000002"/>
    <s v="M"/>
    <n v="59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36"/>
    <n v="27782"/>
    <s v="adipose hole"/>
    <m/>
    <s v="M"/>
    <s v="M"/>
    <s v=""/>
    <s v=""/>
    <x v="16"/>
    <m/>
    <m/>
    <m/>
    <m/>
    <x v="1"/>
    <n v="95835"/>
    <n v="6"/>
    <s v="20NC95835"/>
    <s v="X"/>
    <d v="2020-07-31T00:00:00"/>
    <m/>
    <m/>
    <m/>
    <m/>
    <m/>
    <n v="1"/>
    <s v="bad tag 27781"/>
    <m/>
    <x v="1"/>
    <s v="20NC958356"/>
    <x v="3"/>
    <n v="1.3"/>
    <n v="3"/>
    <n v="2015"/>
    <n v="29"/>
    <s v="GW"/>
    <n v="62.752699999999997"/>
    <s v="M"/>
    <n v="69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38"/>
    <n v="27783"/>
    <s v="adipose hole"/>
    <m/>
    <s v="F"/>
    <s v="F"/>
    <s v=""/>
    <s v=""/>
    <x v="36"/>
    <n v="17.7"/>
    <n v="6.5"/>
    <n v="5.0999999999999996"/>
    <n v="2.2000000000000002"/>
    <x v="2"/>
    <n v="95835"/>
    <n v="7"/>
    <s v="20NC95835"/>
    <s v="X"/>
    <d v="2020-07-31T00:00:00"/>
    <s v="GN"/>
    <m/>
    <s v="12"/>
    <m/>
    <m/>
    <n v="1"/>
    <m/>
    <m/>
    <x v="1"/>
    <s v="20NC958357"/>
    <x v="3"/>
    <n v="1.3"/>
    <n v="3"/>
    <n v="2015"/>
    <n v="29"/>
    <s v="GW"/>
    <n v="74.5"/>
    <s v="L"/>
    <n v="81"/>
    <s v="Yes"/>
    <s v=""/>
    <s v="ch2020-0017"/>
    <n v="251"/>
    <s v="F"/>
    <n v="1.3599999999999988"/>
    <n v="0.79575969771590793"/>
    <s v=""/>
    <s v=""/>
    <s v="F"/>
    <s v=""/>
    <s v=""/>
    <s v=""/>
    <s v=""/>
    <m/>
    <m/>
    <m/>
    <m/>
    <m/>
    <m/>
    <m/>
    <m/>
  </r>
  <r>
    <d v="2020-07-13T00:00:00"/>
    <n v="6533"/>
    <n v="8452"/>
    <x v="1"/>
    <n v="940"/>
    <n v="27784"/>
    <s v="adipose hole"/>
    <m/>
    <s v="M"/>
    <s v="M"/>
    <s v=""/>
    <s v=""/>
    <x v="63"/>
    <m/>
    <m/>
    <m/>
    <m/>
    <x v="1"/>
    <n v="95835"/>
    <n v="8"/>
    <s v="20NC95835"/>
    <s v="X"/>
    <d v="2020-07-31T00:00:00"/>
    <m/>
    <m/>
    <m/>
    <m/>
    <m/>
    <n v="1"/>
    <m/>
    <m/>
    <x v="1"/>
    <s v="20NC958358"/>
    <x v="1"/>
    <n v="1.2"/>
    <n v="2"/>
    <n v="2016"/>
    <n v="29"/>
    <s v="GW"/>
    <n v="59.976199999999999"/>
    <s v="M"/>
    <n v="66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3"/>
    <n v="8452"/>
    <x v="1"/>
    <n v="942"/>
    <n v="27785"/>
    <s v="adipose hole"/>
    <m/>
    <s v="F"/>
    <s v="F"/>
    <s v=""/>
    <s v=""/>
    <x v="25"/>
    <n v="18"/>
    <n v="6.5"/>
    <n v="5.0999999999999996"/>
    <n v="1.9"/>
    <x v="2"/>
    <n v="95835"/>
    <n v="9"/>
    <s v="20NC95835"/>
    <s v="X"/>
    <d v="2020-07-31T00:00:00"/>
    <m/>
    <m/>
    <m/>
    <m/>
    <m/>
    <n v="1"/>
    <m/>
    <m/>
    <x v="1"/>
    <s v="20NC958359"/>
    <x v="3"/>
    <n v="1.3"/>
    <n v="3"/>
    <n v="2015"/>
    <n v="29"/>
    <s v="GW"/>
    <n v="75.5"/>
    <s v="L"/>
    <n v="82"/>
    <s v="Yes"/>
    <s v=""/>
    <s v="ch2020-0017"/>
    <n v="252"/>
    <s v="F"/>
    <n v="2.0479999999999987"/>
    <n v="0.88574537380452845"/>
    <s v=""/>
    <s v=""/>
    <s v="F"/>
    <s v=""/>
    <s v=""/>
    <s v="SEASKINNISH_CREEK"/>
    <n v="0.6622015"/>
    <m/>
    <m/>
    <m/>
    <m/>
    <m/>
    <m/>
    <m/>
    <m/>
  </r>
  <r>
    <d v="2020-07-13T00:00:00"/>
    <n v="6533"/>
    <n v="8452"/>
    <x v="1"/>
    <n v="944"/>
    <n v="27786"/>
    <s v="adipose hole"/>
    <m/>
    <s v="M"/>
    <s v="M"/>
    <s v=""/>
    <s v=""/>
    <x v="23"/>
    <m/>
    <m/>
    <m/>
    <m/>
    <x v="1"/>
    <n v="95835"/>
    <n v="10"/>
    <s v="20NC95835"/>
    <s v="X"/>
    <d v="2020-07-31T00:00:00"/>
    <m/>
    <m/>
    <m/>
    <m/>
    <m/>
    <n v="1"/>
    <m/>
    <m/>
    <x v="1"/>
    <s v="20NC9583510"/>
    <x v="1"/>
    <n v="1.2"/>
    <n v="2"/>
    <n v="2016"/>
    <n v="29"/>
    <s v="GW"/>
    <n v="54.423200000000001"/>
    <s v="M"/>
    <n v="6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4"/>
    <n v="8452"/>
    <x v="0"/>
    <n v="1007"/>
    <n v="27787"/>
    <s v="adipose hole"/>
    <m/>
    <s v="M"/>
    <s v="M"/>
    <s v=""/>
    <s v=""/>
    <x v="52"/>
    <m/>
    <m/>
    <m/>
    <m/>
    <x v="1"/>
    <n v="95836"/>
    <n v="1"/>
    <s v="20NC95836"/>
    <s v="X"/>
    <d v="2020-07-31T00:00:00"/>
    <s v="GN"/>
    <m/>
    <s v="12"/>
    <m/>
    <m/>
    <n v="1"/>
    <m/>
    <m/>
    <x v="1"/>
    <s v="20NC958361"/>
    <x v="4"/>
    <s v="no age"/>
    <n v="0"/>
    <s v=""/>
    <n v="29"/>
    <s v="GW"/>
    <n v="60.901699999999998"/>
    <s v="M"/>
    <n v="67"/>
    <s v="Large Only"/>
    <s v=""/>
    <s v="ch2020-0017"/>
    <n v="253"/>
    <s v=""/>
    <s v=""/>
    <s v=""/>
    <s v=""/>
    <s v=""/>
    <s v="M"/>
    <s v=""/>
    <s v=""/>
    <s v=""/>
    <s v=""/>
    <m/>
    <m/>
    <m/>
    <m/>
    <m/>
    <m/>
    <m/>
    <m/>
  </r>
  <r>
    <d v="2020-07-13T00:00:00"/>
    <n v="6534"/>
    <n v="8452"/>
    <x v="0"/>
    <n v="1028"/>
    <n v="27788"/>
    <s v="adipose hole"/>
    <m/>
    <s v="F"/>
    <s v="F"/>
    <s v=""/>
    <s v=""/>
    <x v="113"/>
    <m/>
    <m/>
    <m/>
    <m/>
    <x v="2"/>
    <m/>
    <m/>
    <s v=""/>
    <m/>
    <m/>
    <m/>
    <m/>
    <m/>
    <m/>
    <m/>
    <n v="1"/>
    <s v="No scales"/>
    <m/>
    <x v="1"/>
    <s v=""/>
    <x v="4"/>
    <s v="no age"/>
    <n v="0"/>
    <s v=""/>
    <n v="29"/>
    <s v="GW"/>
    <n v="72.933199999999985"/>
    <s v="L"/>
    <n v="80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13T00:00:00"/>
    <n v="6534"/>
    <n v="8452"/>
    <x v="0"/>
    <n v="1029"/>
    <n v="27789"/>
    <s v="adipose hole"/>
    <m/>
    <s v="F"/>
    <s v="F"/>
    <s v=""/>
    <s v=""/>
    <x v="11"/>
    <n v="14.9"/>
    <n v="7"/>
    <n v="5.7"/>
    <n v="2.2000000000000002"/>
    <x v="2"/>
    <n v="95836"/>
    <n v="2"/>
    <s v="20NC95836"/>
    <s v="X"/>
    <d v="2020-07-31T00:00:00"/>
    <m/>
    <m/>
    <m/>
    <m/>
    <m/>
    <n v="1"/>
    <m/>
    <m/>
    <x v="1"/>
    <s v="20NC958362"/>
    <x v="1"/>
    <n v="1.2"/>
    <n v="2"/>
    <n v="2016"/>
    <n v="29"/>
    <s v="GW"/>
    <n v="72"/>
    <s v="L"/>
    <n v="79"/>
    <s v="Yes"/>
    <s v=""/>
    <s v="ch2020-0017"/>
    <s v=""/>
    <s v="M"/>
    <n v="-0.5480000000000016"/>
    <n v="0.36632854863622583"/>
    <s v=""/>
    <s v=""/>
    <s v="M"/>
    <s v=""/>
    <s v=""/>
    <s v=""/>
    <s v=""/>
    <m/>
    <m/>
    <m/>
    <m/>
    <m/>
    <m/>
    <m/>
    <m/>
  </r>
  <r>
    <d v="2020-07-13T00:00:00"/>
    <n v="6534"/>
    <n v="8452"/>
    <x v="0"/>
    <n v="1031"/>
    <n v="27790"/>
    <s v="adipose hole"/>
    <m/>
    <s v="M"/>
    <s v="M"/>
    <s v=""/>
    <s v=""/>
    <x v="112"/>
    <m/>
    <m/>
    <m/>
    <m/>
    <x v="1"/>
    <n v="95836"/>
    <n v="3"/>
    <s v="20NC95836"/>
    <s v="X"/>
    <d v="2020-07-31T00:00:00"/>
    <m/>
    <m/>
    <m/>
    <m/>
    <m/>
    <n v="1"/>
    <m/>
    <m/>
    <x v="1"/>
    <s v="20NC958363"/>
    <x v="1"/>
    <n v="1.2"/>
    <n v="2"/>
    <n v="2016"/>
    <n v="29"/>
    <s v="GW"/>
    <n v="49.795699999999997"/>
    <s v="M"/>
    <n v="55"/>
    <s v="Large Only"/>
    <s v=""/>
    <s v="ch2020-0017"/>
    <n v="254"/>
    <s v=""/>
    <s v=""/>
    <s v=""/>
    <s v=""/>
    <s v=""/>
    <s v="M"/>
    <s v=""/>
    <s v=""/>
    <s v="MEZIADIN_RIVER"/>
    <n v="0.98100890000000007"/>
    <m/>
    <m/>
    <m/>
    <m/>
    <m/>
    <m/>
    <m/>
    <m/>
  </r>
  <r>
    <d v="2020-07-13T00:00:00"/>
    <n v="6535"/>
    <n v="8452"/>
    <x v="0"/>
    <n v="1632"/>
    <n v="27791"/>
    <s v="adipose hole"/>
    <m/>
    <s v="M"/>
    <s v="M"/>
    <s v=""/>
    <s v=""/>
    <x v="17"/>
    <m/>
    <m/>
    <m/>
    <m/>
    <x v="1"/>
    <n v="95836"/>
    <n v="4"/>
    <s v="20NC95836"/>
    <s v="X"/>
    <d v="2020-07-31T00:00:00"/>
    <m/>
    <m/>
    <m/>
    <m/>
    <m/>
    <n v="1"/>
    <m/>
    <m/>
    <x v="1"/>
    <s v="20NC958364"/>
    <x v="7"/>
    <s v="M2"/>
    <n v="2"/>
    <s v=""/>
    <n v="29"/>
    <s v="GW"/>
    <n v="52.572200000000002"/>
    <s v="M"/>
    <n v="58"/>
    <s v="Large Only"/>
    <s v=""/>
    <s v="ch2020-0017"/>
    <n v="255"/>
    <s v=""/>
    <s v=""/>
    <s v=""/>
    <s v=""/>
    <s v=""/>
    <s v="M"/>
    <s v=""/>
    <s v=""/>
    <s v="MEZIADIN_RIVER"/>
    <n v="0.76813450000000005"/>
    <m/>
    <m/>
    <m/>
    <m/>
    <m/>
    <m/>
    <m/>
    <m/>
  </r>
  <r>
    <d v="2020-07-13T00:00:00"/>
    <n v="6535"/>
    <n v="8452"/>
    <x v="0"/>
    <n v="1635"/>
    <n v="27792"/>
    <s v="adipose hole"/>
    <m/>
    <s v="F"/>
    <s v="F"/>
    <s v=""/>
    <s v=""/>
    <x v="24"/>
    <n v="19.7"/>
    <n v="7.4"/>
    <n v="6.2"/>
    <n v="2.1"/>
    <x v="2"/>
    <n v="95836"/>
    <n v="5"/>
    <s v="20NC95836"/>
    <s v="X"/>
    <d v="2020-07-31T00:00:00"/>
    <m/>
    <m/>
    <m/>
    <m/>
    <m/>
    <n v="1"/>
    <m/>
    <m/>
    <x v="1"/>
    <s v="20NC958365"/>
    <x v="3"/>
    <n v="1.3"/>
    <n v="3"/>
    <n v="2015"/>
    <n v="29"/>
    <s v="GW"/>
    <n v="80.599999999999994"/>
    <s v="L"/>
    <n v="88"/>
    <s v="Yes"/>
    <s v=""/>
    <s v="ch2020-0017"/>
    <s v=""/>
    <s v="F"/>
    <n v="2.5559999999999956"/>
    <n v="0.92797556732731545"/>
    <s v=""/>
    <s v=""/>
    <s v="F"/>
    <s v=""/>
    <s v=""/>
    <s v=""/>
    <s v=""/>
    <m/>
    <m/>
    <m/>
    <m/>
    <m/>
    <m/>
    <m/>
    <m/>
  </r>
  <r>
    <d v="2020-07-13T00:00:00"/>
    <n v="6535"/>
    <n v="8452"/>
    <x v="0"/>
    <n v="1641"/>
    <n v="27793"/>
    <s v="adipose hole"/>
    <m/>
    <s v="M"/>
    <s v="M"/>
    <s v=""/>
    <s v=""/>
    <x v="60"/>
    <m/>
    <m/>
    <m/>
    <m/>
    <x v="1"/>
    <n v="95836"/>
    <n v="6"/>
    <s v="20NC95836"/>
    <s v="X"/>
    <d v="2020-07-31T00:00:00"/>
    <m/>
    <m/>
    <m/>
    <m/>
    <m/>
    <n v="1"/>
    <m/>
    <m/>
    <x v="1"/>
    <s v="20NC958366"/>
    <x v="8"/>
    <n v="1.1000000000000001"/>
    <n v="1"/>
    <n v="2017"/>
    <n v="29"/>
    <s v="GW"/>
    <n v="47.944699999999997"/>
    <s v="M"/>
    <n v="53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6"/>
    <n v="8452"/>
    <x v="1"/>
    <n v="1725"/>
    <n v="27794"/>
    <s v="adipose hole"/>
    <m/>
    <s v="M"/>
    <s v="M"/>
    <s v=""/>
    <s v=""/>
    <x v="19"/>
    <m/>
    <m/>
    <m/>
    <m/>
    <x v="1"/>
    <n v="95836"/>
    <n v="7"/>
    <s v="20NC95836"/>
    <s v="X"/>
    <d v="2020-07-31T00:00:00"/>
    <m/>
    <m/>
    <m/>
    <m/>
    <m/>
    <n v="1"/>
    <m/>
    <m/>
    <x v="1"/>
    <s v="20NC958367"/>
    <x v="7"/>
    <s v="M2"/>
    <n v="2"/>
    <s v=""/>
    <n v="29"/>
    <s v="GW"/>
    <n v="56.2742"/>
    <s v="M"/>
    <n v="62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6"/>
    <n v="8452"/>
    <x v="1"/>
    <n v="1752"/>
    <n v="27795"/>
    <s v="adipose hole"/>
    <m/>
    <s v="M"/>
    <s v="M"/>
    <s v=""/>
    <s v=""/>
    <x v="43"/>
    <m/>
    <m/>
    <m/>
    <m/>
    <x v="1"/>
    <n v="95836"/>
    <n v="8"/>
    <s v="20NC95836"/>
    <s v="X"/>
    <d v="2020-07-31T00:00:00"/>
    <m/>
    <m/>
    <m/>
    <m/>
    <m/>
    <n v="1"/>
    <m/>
    <m/>
    <x v="1"/>
    <s v="20NC958368"/>
    <x v="1"/>
    <n v="1.2"/>
    <n v="2"/>
    <n v="2016"/>
    <n v="29"/>
    <s v="GW"/>
    <n v="58.1252"/>
    <s v="M"/>
    <n v="6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6"/>
    <n v="8452"/>
    <x v="1"/>
    <n v="1804"/>
    <n v="27796"/>
    <s v="adipose hole"/>
    <m/>
    <s v="F"/>
    <s v="F"/>
    <s v=""/>
    <s v=""/>
    <x v="5"/>
    <n v="18.7"/>
    <n v="7.2"/>
    <n v="5.6"/>
    <n v="1.7"/>
    <x v="2"/>
    <n v="95836"/>
    <n v="9"/>
    <s v="20NC95836"/>
    <s v="X"/>
    <d v="2020-07-31T00:00:00"/>
    <m/>
    <m/>
    <m/>
    <m/>
    <m/>
    <n v="1"/>
    <m/>
    <m/>
    <x v="1"/>
    <s v="20NC958369"/>
    <x v="3"/>
    <n v="1.3"/>
    <n v="3"/>
    <n v="2015"/>
    <n v="29"/>
    <s v="GW"/>
    <n v="76.8"/>
    <s v="L"/>
    <n v="84"/>
    <s v="Yes"/>
    <s v=""/>
    <s v="ch2020-0017"/>
    <s v=""/>
    <s v="F"/>
    <n v="1.8439999999999974"/>
    <n v="0.86342109392952138"/>
    <s v=""/>
    <s v=""/>
    <s v="F"/>
    <s v=""/>
    <s v=""/>
    <s v=""/>
    <s v=""/>
    <m/>
    <m/>
    <m/>
    <m/>
    <m/>
    <m/>
    <m/>
    <m/>
  </r>
  <r>
    <d v="2020-07-13T00:00:00"/>
    <n v="6536"/>
    <n v="8452"/>
    <x v="1"/>
    <n v="1806"/>
    <n v="27797"/>
    <s v="adipose hole"/>
    <m/>
    <s v="M"/>
    <s v="M"/>
    <s v=""/>
    <s v=""/>
    <x v="62"/>
    <n v="22.9"/>
    <n v="9.6"/>
    <n v="7.4"/>
    <n v="3.1"/>
    <x v="2"/>
    <n v="95836"/>
    <n v="10"/>
    <s v="20NC95836"/>
    <s v="X"/>
    <d v="2020-07-31T00:00:00"/>
    <m/>
    <m/>
    <m/>
    <m/>
    <m/>
    <n v="1"/>
    <m/>
    <m/>
    <x v="1"/>
    <s v="20NC9583610"/>
    <x v="2"/>
    <s v="M3"/>
    <n v="3"/>
    <s v=""/>
    <n v="29"/>
    <s v="GW"/>
    <n v="86.4"/>
    <s v="L"/>
    <n v="96"/>
    <s v="Yes"/>
    <s v=""/>
    <s v="ch2020-0017"/>
    <n v="256"/>
    <s v="F"/>
    <n v="1.5040000000000009"/>
    <n v="0.81817030432825688"/>
    <s v=""/>
    <s v=""/>
    <s v="F"/>
    <s v=""/>
    <s v=""/>
    <s v="DAMDOCHAX_CREEK"/>
    <n v="0.66720659999999998"/>
    <m/>
    <m/>
    <m/>
    <m/>
    <m/>
    <m/>
    <m/>
    <m/>
  </r>
  <r>
    <d v="2020-07-13T00:00:00"/>
    <n v="6536"/>
    <n v="8452"/>
    <x v="1"/>
    <n v="1803"/>
    <n v="27798"/>
    <s v="adipose hole"/>
    <m/>
    <s v="M"/>
    <s v="M"/>
    <s v=""/>
    <s v=""/>
    <x v="43"/>
    <m/>
    <m/>
    <m/>
    <m/>
    <x v="1"/>
    <n v="95839"/>
    <n v="1"/>
    <s v="20NC95839"/>
    <s v="X"/>
    <d v="2020-07-31T00:00:00"/>
    <m/>
    <m/>
    <m/>
    <m/>
    <m/>
    <n v="1"/>
    <m/>
    <m/>
    <x v="1"/>
    <s v="20NC958391"/>
    <x v="1"/>
    <n v="1.2"/>
    <n v="2"/>
    <n v="2016"/>
    <n v="29"/>
    <s v="GW"/>
    <n v="58.1252"/>
    <s v="M"/>
    <n v="6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6"/>
    <n v="8452"/>
    <x v="1"/>
    <n v="1818"/>
    <n v="27799"/>
    <s v="adipose hole"/>
    <m/>
    <s v="F"/>
    <s v="M"/>
    <s v=""/>
    <s v=""/>
    <x v="20"/>
    <m/>
    <m/>
    <m/>
    <m/>
    <x v="1"/>
    <n v="95839"/>
    <n v="2"/>
    <s v="20NC95839"/>
    <s v="X"/>
    <d v="2020-07-31T00:00:00"/>
    <m/>
    <m/>
    <m/>
    <m/>
    <m/>
    <n v="1"/>
    <m/>
    <m/>
    <x v="1"/>
    <s v="20NC958392"/>
    <x v="1"/>
    <n v="1.2"/>
    <n v="2"/>
    <n v="2016"/>
    <n v="29"/>
    <s v="GW"/>
    <n v="67.380199999999988"/>
    <s v="M"/>
    <n v="7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6536"/>
    <n v="8455"/>
    <x v="1"/>
    <n v="1828"/>
    <n v="27800"/>
    <s v="adipose hole"/>
    <m/>
    <s v="M"/>
    <s v="M"/>
    <s v=""/>
    <s v=""/>
    <x v="17"/>
    <m/>
    <m/>
    <m/>
    <m/>
    <x v="1"/>
    <n v="95839"/>
    <n v="3"/>
    <s v="20NC95839"/>
    <s v="X"/>
    <d v="2020-07-31T00:00:00"/>
    <m/>
    <m/>
    <m/>
    <m/>
    <m/>
    <n v="1"/>
    <m/>
    <m/>
    <x v="1"/>
    <s v="20NC958393"/>
    <x v="1"/>
    <n v="1.2"/>
    <n v="2"/>
    <n v="2016"/>
    <n v="29"/>
    <s v="GW"/>
    <n v="52.572200000000002"/>
    <s v="M"/>
    <n v="58"/>
    <s v="Large Only"/>
    <s v=""/>
    <s v="ch2020-0017"/>
    <n v="257"/>
    <s v=""/>
    <s v=""/>
    <s v=""/>
    <s v=""/>
    <s v=""/>
    <s v="M"/>
    <s v=""/>
    <s v=""/>
    <s v="SEASKINNISH_CREEK"/>
    <n v="0.54669429999999997"/>
    <m/>
    <m/>
    <m/>
    <m/>
    <m/>
    <m/>
    <m/>
    <m/>
  </r>
  <r>
    <d v="2020-07-13T00:00:00"/>
    <n v="6536"/>
    <n v="8455"/>
    <x v="1"/>
    <n v="1830"/>
    <n v="27801"/>
    <s v="adipose hole"/>
    <m/>
    <s v="F"/>
    <s v="F"/>
    <s v=""/>
    <s v=""/>
    <x v="9"/>
    <m/>
    <m/>
    <m/>
    <m/>
    <x v="2"/>
    <n v="95839"/>
    <n v="4"/>
    <s v="20NC95839"/>
    <s v="X"/>
    <d v="2020-07-31T00:00:00"/>
    <m/>
    <m/>
    <m/>
    <m/>
    <m/>
    <n v="1"/>
    <s v="No Morph."/>
    <m/>
    <x v="1"/>
    <s v="20NC958394"/>
    <x v="3"/>
    <n v="1.3"/>
    <n v="3"/>
    <n v="2015"/>
    <n v="29"/>
    <s v="GW"/>
    <n v="71.082199999999986"/>
    <s v="L"/>
    <n v="78"/>
    <s v="No"/>
    <s v=""/>
    <s v="ch2020-0017"/>
    <s v=""/>
    <s v=""/>
    <s v=""/>
    <s v=""/>
    <s v=""/>
    <s v=""/>
    <s v="F"/>
    <s v=""/>
    <s v=""/>
    <s v=""/>
    <s v=""/>
    <m/>
    <m/>
    <m/>
    <m/>
    <m/>
    <m/>
    <m/>
    <m/>
  </r>
  <r>
    <d v="2020-07-13T00:00:00"/>
    <n v="6536"/>
    <n v="8455"/>
    <x v="1"/>
    <n v="1831"/>
    <n v="27802"/>
    <s v="adipose hole"/>
    <m/>
    <s v="M"/>
    <s v="M"/>
    <s v=""/>
    <s v=""/>
    <x v="25"/>
    <n v="19.5"/>
    <n v="7.5"/>
    <n v="6.1"/>
    <n v="2.2999999999999998"/>
    <x v="2"/>
    <n v="95839"/>
    <n v="5"/>
    <s v="20NC95839"/>
    <s v="X"/>
    <d v="2020-07-31T00:00:00"/>
    <m/>
    <m/>
    <m/>
    <m/>
    <m/>
    <n v="1"/>
    <m/>
    <m/>
    <x v="1"/>
    <s v="20NC958395"/>
    <x v="3"/>
    <n v="1.3"/>
    <n v="3"/>
    <n v="2015"/>
    <n v="29"/>
    <s v="GW"/>
    <n v="74.5"/>
    <s v="L"/>
    <n v="82"/>
    <s v="Yes"/>
    <s v=""/>
    <s v="ch2020-0017"/>
    <n v="258"/>
    <s v="M"/>
    <n v="-0.25600000000000023"/>
    <n v="0.4363472497746318"/>
    <s v=""/>
    <s v=""/>
    <s v="M"/>
    <s v=""/>
    <s v=""/>
    <s v="KATEEN_RIVER"/>
    <n v="0.55039099999999996"/>
    <m/>
    <m/>
    <m/>
    <m/>
    <m/>
    <m/>
    <m/>
    <m/>
  </r>
  <r>
    <d v="2020-07-13T00:00:00"/>
    <n v="6536"/>
    <n v="8455"/>
    <x v="1"/>
    <n v="1834"/>
    <n v="27803"/>
    <s v="adipose hole"/>
    <m/>
    <s v="M"/>
    <s v="M"/>
    <s v=""/>
    <s v=""/>
    <x v="25"/>
    <n v="18.100000000000001"/>
    <n v="7.1"/>
    <n v="4.9000000000000004"/>
    <n v="2.1"/>
    <x v="2"/>
    <n v="95839"/>
    <n v="6"/>
    <s v="20NC95839"/>
    <s v="X"/>
    <d v="2020-07-31T00:00:00"/>
    <m/>
    <m/>
    <m/>
    <m/>
    <m/>
    <n v="1"/>
    <m/>
    <m/>
    <x v="1"/>
    <s v="20NC958396"/>
    <x v="2"/>
    <s v="M3"/>
    <n v="3"/>
    <s v=""/>
    <n v="29"/>
    <s v="GW"/>
    <n v="74.900000000000006"/>
    <s v="L"/>
    <n v="82"/>
    <s v="Yes"/>
    <s v=""/>
    <s v="ch2020-0017"/>
    <n v="259"/>
    <s v="F"/>
    <n v="1.2439999999999993"/>
    <n v="0.77625950462945048"/>
    <s v=""/>
    <s v=""/>
    <s v="F"/>
    <s v=""/>
    <s v=""/>
    <s v="KITEEN_RIVER"/>
    <n v="0.76043400000000005"/>
    <m/>
    <m/>
    <m/>
    <m/>
    <m/>
    <m/>
    <m/>
    <m/>
  </r>
  <r>
    <d v="2020-07-13T00:00:00"/>
    <n v="6536"/>
    <n v="8455"/>
    <x v="1"/>
    <n v="1839"/>
    <n v="27804"/>
    <s v="adipose hole"/>
    <m/>
    <s v="M"/>
    <s v="M"/>
    <s v=""/>
    <s v=""/>
    <x v="27"/>
    <m/>
    <m/>
    <m/>
    <m/>
    <x v="1"/>
    <n v="95839"/>
    <n v="7"/>
    <s v="20NC95839"/>
    <s v="X"/>
    <d v="2020-07-31T00:00:00"/>
    <m/>
    <m/>
    <m/>
    <m/>
    <m/>
    <n v="1"/>
    <m/>
    <m/>
    <x v="1"/>
    <s v="20NC958397"/>
    <x v="1"/>
    <n v="1.2"/>
    <n v="2"/>
    <n v="2016"/>
    <n v="29"/>
    <s v="GW"/>
    <n v="61.827199999999998"/>
    <s v="M"/>
    <n v="68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5"/>
    <n v="8312"/>
    <x v="2"/>
    <n v="902"/>
    <n v="59574"/>
    <s v="V-clip adipose"/>
    <m/>
    <s v="M"/>
    <s v="M"/>
    <s v=""/>
    <s v=""/>
    <x v="49"/>
    <n v="24.2"/>
    <n v="9"/>
    <n v="7.5"/>
    <n v="2.5"/>
    <x v="2"/>
    <m/>
    <m/>
    <s v=""/>
    <m/>
    <m/>
    <m/>
    <m/>
    <m/>
    <m/>
    <m/>
    <n v="1"/>
    <m/>
    <s v="Tag numbers entered incorrectly as 58xxx. Corrected to match datasheet."/>
    <x v="1"/>
    <s v=""/>
    <x v="4"/>
    <s v="no age"/>
    <n v="0"/>
    <s v=""/>
    <n v="29"/>
    <s v="GH"/>
    <n v="84"/>
    <s v="L"/>
    <n v="93"/>
    <s v="Yes"/>
    <s v=""/>
    <s v="Not Aged"/>
    <s v=""/>
    <s v="F"/>
    <n v="1.4300000000000028"/>
    <n v="0.80690131576678403"/>
    <s v=""/>
    <s v=""/>
    <s v="F"/>
    <s v=""/>
    <s v=""/>
    <s v=""/>
    <s v=""/>
    <m/>
    <m/>
    <m/>
    <m/>
    <m/>
    <m/>
    <m/>
    <m/>
  </r>
  <r>
    <d v="2020-07-13T00:00:00"/>
    <n v="7165"/>
    <n v="8312"/>
    <x v="2"/>
    <n v="902"/>
    <n v="59575"/>
    <s v="V-clip adipose"/>
    <m/>
    <s v="F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5"/>
    <n v="8312"/>
    <x v="2"/>
    <n v="902"/>
    <n v="59576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5"/>
    <n v="8312"/>
    <x v="2"/>
    <n v="902"/>
    <n v="59577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5"/>
    <n v="8312"/>
    <x v="2"/>
    <n v="908"/>
    <n v="59578"/>
    <s v="V-clip adipose"/>
    <m/>
    <s v="F"/>
    <s v="F"/>
    <s v=""/>
    <s v=""/>
    <x v="11"/>
    <n v="16.7"/>
    <n v="5.5"/>
    <n v="5.5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5"/>
    <s v="L"/>
    <n v="79"/>
    <s v="Yes"/>
    <s v=""/>
    <s v="Not Aged"/>
    <s v=""/>
    <s v="F"/>
    <n v="1.8519999999999994"/>
    <n v="0.86436175493216016"/>
    <s v=""/>
    <s v=""/>
    <s v="F"/>
    <s v=""/>
    <s v=""/>
    <s v=""/>
    <s v=""/>
    <m/>
    <m/>
    <m/>
    <m/>
    <m/>
    <m/>
    <m/>
    <m/>
  </r>
  <r>
    <d v="2020-07-13T00:00:00"/>
    <n v="7165"/>
    <n v="8312"/>
    <x v="2"/>
    <n v="908"/>
    <n v="59579"/>
    <s v="V-clip adipose"/>
    <m/>
    <s v="F"/>
    <s v="F"/>
    <s v=""/>
    <s v=""/>
    <x v="36"/>
    <n v="19.100000000000001"/>
    <n v="7"/>
    <n v="5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"/>
    <s v="L"/>
    <n v="81"/>
    <s v="Yes"/>
    <s v=""/>
    <s v="Not Aged"/>
    <s v=""/>
    <s v="F"/>
    <n v="1.1319999999999979"/>
    <n v="0.75620780312724556"/>
    <s v=""/>
    <s v=""/>
    <s v="F"/>
    <s v=""/>
    <s v=""/>
    <s v=""/>
    <s v=""/>
    <m/>
    <m/>
    <m/>
    <m/>
    <m/>
    <m/>
    <m/>
    <m/>
  </r>
  <r>
    <d v="2020-07-13T00:00:00"/>
    <n v="7165"/>
    <n v="8312"/>
    <x v="2"/>
    <n v="908"/>
    <n v="59580"/>
    <s v="V-clip adipose"/>
    <m/>
    <s v="F"/>
    <s v="F"/>
    <s v=""/>
    <s v=""/>
    <x v="12"/>
    <n v="16.8"/>
    <n v="5.5"/>
    <n v="4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"/>
    <s v="L"/>
    <n v="79.5"/>
    <s v="Yes"/>
    <s v=""/>
    <s v="Not Aged"/>
    <s v=""/>
    <s v="F"/>
    <n v="3.0050000000000034"/>
    <n v="0.95279949966198096"/>
    <s v=""/>
    <s v=""/>
    <s v="F"/>
    <s v=""/>
    <s v=""/>
    <s v=""/>
    <s v=""/>
    <m/>
    <m/>
    <m/>
    <m/>
    <m/>
    <m/>
    <m/>
    <m/>
  </r>
  <r>
    <d v="2020-07-13T00:00:00"/>
    <n v="7165"/>
    <n v="8312"/>
    <x v="2"/>
    <n v="908"/>
    <n v="59581"/>
    <s v="V-clip adipose"/>
    <m/>
    <s v="F"/>
    <s v="F"/>
    <s v=""/>
    <s v=""/>
    <x v="5"/>
    <n v="18"/>
    <n v="6.5"/>
    <n v="7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5"/>
    <s v="L"/>
    <n v="84"/>
    <s v="Yes"/>
    <s v=""/>
    <s v="Not Aged"/>
    <s v=""/>
    <s v="F"/>
    <n v="1.0999999999999974"/>
    <n v="0.75026010559511713"/>
    <s v=""/>
    <s v=""/>
    <s v="F"/>
    <s v=""/>
    <s v=""/>
    <s v=""/>
    <s v=""/>
    <m/>
    <m/>
    <m/>
    <m/>
    <m/>
    <m/>
    <m/>
    <m/>
  </r>
  <r>
    <d v="2020-07-13T00:00:00"/>
    <n v="7165"/>
    <n v="8312"/>
    <x v="2"/>
    <n v="908"/>
    <n v="59582"/>
    <s v="V-clip adipose"/>
    <m/>
    <s v="M"/>
    <s v="M"/>
    <s v=""/>
    <s v=""/>
    <x v="74"/>
    <n v="20"/>
    <n v="8"/>
    <n v="6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5"/>
    <s v="L"/>
    <n v="85.5"/>
    <s v="Yes"/>
    <s v=""/>
    <s v="Not Aged"/>
    <s v=""/>
    <s v="F"/>
    <n v="0.67700000000000138"/>
    <n v="0.66306879992543721"/>
    <s v=""/>
    <s v=""/>
    <s v="F"/>
    <s v=""/>
    <s v=""/>
    <s v=""/>
    <s v=""/>
    <m/>
    <m/>
    <m/>
    <m/>
    <m/>
    <m/>
    <m/>
    <m/>
  </r>
  <r>
    <d v="2020-07-13T00:00:00"/>
    <n v="7165"/>
    <n v="8312"/>
    <x v="2"/>
    <n v="917"/>
    <n v="59583"/>
    <s v="V-clip adipose"/>
    <m/>
    <s v="F"/>
    <s v="M"/>
    <s v=""/>
    <s v=""/>
    <x v="76"/>
    <n v="16.5"/>
    <n v="5.6"/>
    <n v="5"/>
    <n v="1.6"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9.400000000000006"/>
    <s v="L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5"/>
    <n v="8312"/>
    <x v="2"/>
    <n v="917"/>
    <n v="59584"/>
    <s v="V-clip adipose"/>
    <m/>
    <s v="F"/>
    <s v="F"/>
    <s v=""/>
    <s v=""/>
    <x v="11"/>
    <n v="16.600000000000001"/>
    <n v="5.8"/>
    <n v="4"/>
    <n v="1.4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2"/>
    <s v="L"/>
    <n v="79"/>
    <s v="Yes"/>
    <s v=""/>
    <s v="Not Aged"/>
    <s v=""/>
    <s v="F"/>
    <n v="2.8319999999999999"/>
    <n v="0.94438074698845176"/>
    <s v=""/>
    <s v=""/>
    <s v="F"/>
    <s v=""/>
    <s v=""/>
    <s v=""/>
    <s v=""/>
    <m/>
    <m/>
    <m/>
    <m/>
    <m/>
    <m/>
    <m/>
    <m/>
  </r>
  <r>
    <d v="2020-07-13T00:00:00"/>
    <n v="7165"/>
    <n v="8312"/>
    <x v="2"/>
    <n v="917"/>
    <n v="59585"/>
    <s v="V-clip adipose"/>
    <m/>
    <s v="F"/>
    <s v="M"/>
    <s v=""/>
    <s v=""/>
    <x v="10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3.960450000000002"/>
    <s v="M"/>
    <n v="5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5"/>
    <n v="8312"/>
    <x v="2"/>
    <n v="917"/>
    <n v="59586"/>
    <s v="V-clip adipose"/>
    <m/>
    <s v="F"/>
    <s v="M"/>
    <s v=""/>
    <s v=""/>
    <x v="7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5"/>
    <n v="8312"/>
    <x v="2"/>
    <n v="920"/>
    <n v="59587"/>
    <s v="V-clip adipose"/>
    <m/>
    <s v="F"/>
    <s v="F"/>
    <s v=""/>
    <s v=""/>
    <x v="129"/>
    <n v="17.5"/>
    <n v="5.5"/>
    <n v="4.5999999999999996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"/>
    <s v="L"/>
    <n v="81.5"/>
    <s v="Yes"/>
    <s v=""/>
    <s v="Not Aged"/>
    <s v=""/>
    <s v="F"/>
    <n v="3.7970000000000033"/>
    <n v="0.97805442944077714"/>
    <s v=""/>
    <s v=""/>
    <s v="F"/>
    <s v=""/>
    <s v=""/>
    <s v=""/>
    <s v=""/>
    <m/>
    <m/>
    <m/>
    <m/>
    <m/>
    <m/>
    <m/>
    <m/>
  </r>
  <r>
    <d v="2020-07-13T00:00:00"/>
    <n v="7166"/>
    <n v="8312"/>
    <x v="4"/>
    <n v="936"/>
    <n v="59588"/>
    <s v="V-clip adipose"/>
    <m/>
    <s v="F"/>
    <s v="F"/>
    <s v=""/>
    <s v=""/>
    <x v="25"/>
    <n v="19.5"/>
    <n v="8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"/>
    <s v="L"/>
    <n v="82"/>
    <s v="Yes"/>
    <s v=""/>
    <s v="Not Aged"/>
    <s v=""/>
    <s v="M"/>
    <n v="-0.23000000000000154"/>
    <n v="0.44275214540144403"/>
    <s v=""/>
    <s v=""/>
    <s v="M"/>
    <s v=""/>
    <s v=""/>
    <s v=""/>
    <s v=""/>
    <m/>
    <m/>
    <m/>
    <m/>
    <m/>
    <m/>
    <m/>
    <m/>
  </r>
  <r>
    <d v="2020-07-13T00:00:00"/>
    <n v="7166"/>
    <n v="8312"/>
    <x v="4"/>
    <n v="936"/>
    <n v="59589"/>
    <s v="V-clip adipose"/>
    <m/>
    <s v="F"/>
    <s v="F"/>
    <s v=""/>
    <s v=""/>
    <x v="9"/>
    <n v="18"/>
    <n v="6.2"/>
    <n v="5.9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.8"/>
    <s v="L"/>
    <n v="78"/>
    <s v="Yes"/>
    <s v=""/>
    <s v="Not Aged"/>
    <s v=""/>
    <s v="F"/>
    <n v="0.51199999999999868"/>
    <n v="0.62527520399908698"/>
    <s v=""/>
    <s v=""/>
    <s v="F"/>
    <s v=""/>
    <s v=""/>
    <s v=""/>
    <s v=""/>
    <m/>
    <m/>
    <m/>
    <m/>
    <m/>
    <m/>
    <m/>
    <m/>
  </r>
  <r>
    <d v="2020-07-13T00:00:00"/>
    <n v="7166"/>
    <n v="8312"/>
    <x v="4"/>
    <n v="936"/>
    <n v="59590"/>
    <s v="V-clip adipose"/>
    <m/>
    <s v="M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6"/>
    <n v="8312"/>
    <x v="4"/>
    <n v="936"/>
    <n v="59591"/>
    <s v="V-clip adipose"/>
    <m/>
    <s v="F"/>
    <s v="F"/>
    <s v=""/>
    <s v=""/>
    <x v="38"/>
    <n v="17.5"/>
    <n v="6.6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69.400000000000006"/>
    <s v="L"/>
    <n v="76"/>
    <s v="Yes"/>
    <s v=""/>
    <s v="Not Aged"/>
    <s v=""/>
    <s v="M"/>
    <n v="-1.018"/>
    <n v="0.26541715932383375"/>
    <s v=""/>
    <s v=""/>
    <s v="M"/>
    <s v=""/>
    <s v=""/>
    <s v=""/>
    <s v=""/>
    <m/>
    <m/>
    <m/>
    <m/>
    <m/>
    <m/>
    <m/>
    <m/>
  </r>
  <r>
    <d v="2020-07-13T00:00:00"/>
    <n v="7166"/>
    <n v="8312"/>
    <x v="4"/>
    <n v="936"/>
    <n v="59592"/>
    <s v="V-clip adipose"/>
    <m/>
    <s v="M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6"/>
    <n v="8312"/>
    <x v="4"/>
    <n v="951"/>
    <n v="59593"/>
    <s v="V-clip adipose"/>
    <m/>
    <s v="F"/>
    <s v="F"/>
    <s v=""/>
    <s v=""/>
    <x v="59"/>
    <n v="18.600000000000001"/>
    <n v="6.3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.7"/>
    <s v="L"/>
    <n v="86"/>
    <s v="Yes"/>
    <s v=""/>
    <s v="Not Aged"/>
    <s v=""/>
    <s v="F"/>
    <n v="3.6659999999999977"/>
    <n v="0.97505936608729993"/>
    <s v=""/>
    <s v=""/>
    <s v="F"/>
    <s v=""/>
    <s v=""/>
    <s v=""/>
    <s v=""/>
    <m/>
    <m/>
    <m/>
    <m/>
    <m/>
    <m/>
    <m/>
    <m/>
  </r>
  <r>
    <d v="2020-07-13T00:00:00"/>
    <n v="7166"/>
    <n v="8312"/>
    <x v="4"/>
    <n v="951"/>
    <n v="59594"/>
    <s v="V-clip adipose"/>
    <m/>
    <s v="F"/>
    <s v="F"/>
    <s v=""/>
    <s v=""/>
    <x v="113"/>
    <n v="17.2"/>
    <n v="6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5"/>
    <s v="L"/>
    <n v="80"/>
    <s v="Yes"/>
    <s v=""/>
    <s v="Not Aged"/>
    <s v=""/>
    <s v="F"/>
    <n v="1.5999999999999988"/>
    <n v="0.83201838513392434"/>
    <s v=""/>
    <s v=""/>
    <s v="F"/>
    <s v=""/>
    <s v=""/>
    <s v=""/>
    <s v=""/>
    <m/>
    <m/>
    <m/>
    <m/>
    <m/>
    <m/>
    <m/>
    <m/>
  </r>
  <r>
    <d v="2020-07-13T00:00:00"/>
    <n v="7166"/>
    <n v="8312"/>
    <x v="4"/>
    <n v="951"/>
    <n v="59595"/>
    <s v="V-clip adipose"/>
    <m/>
    <s v="F"/>
    <s v="F"/>
    <s v=""/>
    <s v=""/>
    <x v="11"/>
    <n v="17"/>
    <n v="6.2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.8"/>
    <s v="L"/>
    <n v="79"/>
    <s v="Yes"/>
    <s v=""/>
    <s v="Not Aged"/>
    <s v=""/>
    <s v="F"/>
    <n v="1.2139999999999986"/>
    <n v="0.77100593762345038"/>
    <s v=""/>
    <s v=""/>
    <s v="F"/>
    <s v=""/>
    <s v=""/>
    <s v=""/>
    <s v=""/>
    <m/>
    <m/>
    <m/>
    <m/>
    <m/>
    <m/>
    <m/>
    <m/>
  </r>
  <r>
    <d v="2020-07-13T00:00:00"/>
    <n v="7166"/>
    <n v="8312"/>
    <x v="4"/>
    <n v="951"/>
    <n v="59596"/>
    <s v="V-clip adipose"/>
    <m/>
    <s v="F"/>
    <s v="F"/>
    <s v=""/>
    <s v=""/>
    <x v="36"/>
    <n v="19"/>
    <n v="6.9"/>
    <n v="6.3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099999999999994"/>
    <s v="L"/>
    <n v="81"/>
    <s v="Yes"/>
    <s v=""/>
    <s v="Not Aged"/>
    <s v=""/>
    <s v="F"/>
    <n v="0.20399999999999863"/>
    <n v="0.55082386496725355"/>
    <s v=""/>
    <s v=""/>
    <s v="F"/>
    <s v=""/>
    <s v=""/>
    <s v=""/>
    <s v=""/>
    <m/>
    <m/>
    <m/>
    <m/>
    <m/>
    <m/>
    <m/>
    <m/>
  </r>
  <r>
    <d v="2020-07-13T00:00:00"/>
    <n v="7166"/>
    <n v="8312"/>
    <x v="4"/>
    <n v="951"/>
    <n v="59597"/>
    <s v="V-clip adipose"/>
    <m/>
    <s v="F"/>
    <s v="F"/>
    <s v=""/>
    <s v=""/>
    <x v="26"/>
    <n v="20"/>
    <n v="8.3000000000000007"/>
    <n v="6.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7"/>
    <s v="L"/>
    <n v="89"/>
    <s v="Yes"/>
    <s v=""/>
    <s v="Not Aged"/>
    <s v=""/>
    <s v="F"/>
    <n v="1.5799999999999963"/>
    <n v="0.82920451797762496"/>
    <s v=""/>
    <s v=""/>
    <s v="F"/>
    <s v=""/>
    <s v=""/>
    <s v=""/>
    <s v=""/>
    <m/>
    <m/>
    <m/>
    <m/>
    <m/>
    <m/>
    <m/>
    <m/>
  </r>
  <r>
    <d v="2020-07-13T00:00:00"/>
    <n v="7166"/>
    <n v="8312"/>
    <x v="4"/>
    <n v="1004"/>
    <n v="59598"/>
    <s v="V-clip adipose"/>
    <m/>
    <s v="M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6"/>
    <n v="8314"/>
    <x v="4"/>
    <n v="1005"/>
    <n v="59599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6"/>
    <n v="8314"/>
    <x v="4"/>
    <n v="1010"/>
    <n v="59600"/>
    <s v="V-clip adipose"/>
    <m/>
    <s v="M"/>
    <s v="M"/>
    <s v=""/>
    <s v=""/>
    <x v="59"/>
    <n v="20.7"/>
    <n v="7.5"/>
    <n v="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.5"/>
    <s v="L"/>
    <n v="86"/>
    <s v="Yes"/>
    <s v=""/>
    <s v="Not Aged"/>
    <s v=""/>
    <s v="F"/>
    <n v="1.1099999999999974"/>
    <n v="0.75212911143956973"/>
    <s v=""/>
    <s v=""/>
    <s v="F"/>
    <s v=""/>
    <s v=""/>
    <s v=""/>
    <s v=""/>
    <m/>
    <m/>
    <m/>
    <m/>
    <m/>
    <m/>
    <m/>
    <m/>
  </r>
  <r>
    <d v="2020-07-13T00:00:00"/>
    <n v="7167"/>
    <n v="8314"/>
    <x v="5"/>
    <n v="1041"/>
    <n v="59601"/>
    <s v="V-clip adipose"/>
    <m/>
    <s v="M"/>
    <s v="M"/>
    <s v=""/>
    <s v=""/>
    <x v="67"/>
    <n v="22.5"/>
    <n v="9.3000000000000007"/>
    <n v="7.5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2.7"/>
    <s v="L"/>
    <n v="92"/>
    <s v="Yes"/>
    <s v=""/>
    <s v="Not Aged"/>
    <s v=""/>
    <s v="F"/>
    <n v="0.61600000000000099"/>
    <n v="0.6493082652711345"/>
    <s v=""/>
    <s v=""/>
    <s v="F"/>
    <s v=""/>
    <s v=""/>
    <s v=""/>
    <s v=""/>
    <m/>
    <m/>
    <m/>
    <m/>
    <m/>
    <m/>
    <m/>
    <m/>
  </r>
  <r>
    <d v="2020-07-13T00:00:00"/>
    <n v="7167"/>
    <n v="8314"/>
    <x v="5"/>
    <n v="1041"/>
    <n v="59625"/>
    <s v="V-clip adipose"/>
    <m/>
    <s v="F"/>
    <s v="F"/>
    <s v=""/>
    <s v=""/>
    <x v="49"/>
    <n v="29"/>
    <n v="8.1999999999999993"/>
    <n v="6.5"/>
    <n v="2"/>
    <x v="2"/>
    <m/>
    <m/>
    <s v=""/>
    <m/>
    <m/>
    <m/>
    <m/>
    <m/>
    <m/>
    <m/>
    <n v="1"/>
    <m/>
    <s v="CH tag #59625 was applied out of sequence during morning shift! CTS sheet #7167 was split to account for tag - NP 13 July/20"/>
    <x v="1"/>
    <s v=""/>
    <x v="4"/>
    <s v="no age"/>
    <n v="0"/>
    <s v=""/>
    <n v="29"/>
    <s v="GH"/>
    <n v="84.8"/>
    <s v="L"/>
    <n v="93"/>
    <s v="Yes"/>
    <s v=""/>
    <s v="Not Aged"/>
    <s v=""/>
    <s v="F"/>
    <n v="3.5640000000000045"/>
    <n v="0.97245492577504022"/>
    <s v=""/>
    <s v=""/>
    <s v="F"/>
    <s v=""/>
    <s v=""/>
    <s v=""/>
    <s v=""/>
    <m/>
    <m/>
    <m/>
    <m/>
    <m/>
    <m/>
    <m/>
    <m/>
  </r>
  <r>
    <d v="2020-07-13T00:00:00"/>
    <n v="7167"/>
    <n v="8314"/>
    <x v="5"/>
    <n v="1046"/>
    <n v="59602"/>
    <s v="V-clip adipose"/>
    <m/>
    <s v="F"/>
    <s v="F"/>
    <s v=""/>
    <s v=""/>
    <x v="34"/>
    <n v="16.5"/>
    <n v="6.5"/>
    <n v="5"/>
    <n v="1.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.5"/>
    <s v="L"/>
    <n v="85"/>
    <s v="Yes"/>
    <s v=""/>
    <s v="Not Aged"/>
    <s v=""/>
    <s v="F"/>
    <n v="4.0079999999999973"/>
    <n v="0.9821545481580658"/>
    <s v=""/>
    <s v=""/>
    <s v="F"/>
    <s v=""/>
    <s v=""/>
    <s v=""/>
    <s v=""/>
    <m/>
    <m/>
    <m/>
    <m/>
    <m/>
    <m/>
    <m/>
    <m/>
  </r>
  <r>
    <d v="2020-07-13T00:00:00"/>
    <n v="7167"/>
    <n v="8314"/>
    <x v="5"/>
    <n v="1046"/>
    <n v="59603"/>
    <s v="V-clip adipose"/>
    <m/>
    <s v="M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7"/>
    <n v="8314"/>
    <x v="5"/>
    <n v="1046"/>
    <n v="59604"/>
    <s v="V-clip adipose"/>
    <m/>
    <s v="M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7"/>
    <n v="8314"/>
    <x v="5"/>
    <n v="1046"/>
    <n v="59605"/>
    <s v="V-clip adipose"/>
    <m/>
    <s v="F"/>
    <s v="F"/>
    <s v=""/>
    <s v=""/>
    <x v="25"/>
    <n v="19.399999999999999"/>
    <n v="7.5"/>
    <n v="4.3"/>
    <n v="1.1000000000000001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5"/>
    <s v="L"/>
    <n v="82"/>
    <s v="Yes"/>
    <s v=""/>
    <s v="Not Aged"/>
    <s v=""/>
    <s v="F"/>
    <n v="1.9999999999999991"/>
    <n v="0.88079707797788231"/>
    <s v=""/>
    <s v=""/>
    <s v="F"/>
    <s v=""/>
    <s v=""/>
    <s v=""/>
    <s v=""/>
    <m/>
    <m/>
    <m/>
    <m/>
    <m/>
    <m/>
    <m/>
    <m/>
  </r>
  <r>
    <d v="2020-07-13T00:00:00"/>
    <n v="7167"/>
    <n v="8314"/>
    <x v="5"/>
    <n v="1046"/>
    <n v="59606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7"/>
    <n v="8314"/>
    <x v="5"/>
    <n v="1100"/>
    <n v="59607"/>
    <s v="V-clip adipose"/>
    <m/>
    <s v="F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8"/>
    <n v="8314"/>
    <x v="2"/>
    <n v="1456"/>
    <n v="59608"/>
    <s v="V-clip adipose"/>
    <m/>
    <s v="F"/>
    <s v="F"/>
    <s v=""/>
    <s v=""/>
    <x v="113"/>
    <n v="18"/>
    <n v="7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"/>
    <s v="L"/>
    <n v="80"/>
    <s v="Yes"/>
    <s v=""/>
    <s v="Not Aged"/>
    <s v=""/>
    <s v="M"/>
    <n v="-0.15000000000000147"/>
    <n v="0.46257015465625007"/>
    <s v=""/>
    <s v=""/>
    <s v="M"/>
    <s v=""/>
    <s v=""/>
    <s v=""/>
    <s v=""/>
    <m/>
    <m/>
    <m/>
    <m/>
    <m/>
    <m/>
    <m/>
    <m/>
  </r>
  <r>
    <d v="2020-07-13T00:00:00"/>
    <n v="7168"/>
    <n v="8314"/>
    <x v="2"/>
    <n v="1456"/>
    <n v="59609"/>
    <s v="V-clip adipose"/>
    <m/>
    <s v="F"/>
    <s v="F"/>
    <s v=""/>
    <s v=""/>
    <x v="9"/>
    <n v="18.3"/>
    <n v="7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"/>
    <s v="L"/>
    <n v="78"/>
    <s v="Yes"/>
    <s v=""/>
    <s v="Not Aged"/>
    <s v=""/>
    <s v="M"/>
    <n v="-1.0100000000000009"/>
    <n v="0.26697985076114228"/>
    <s v=""/>
    <s v=""/>
    <s v="M"/>
    <s v=""/>
    <s v=""/>
    <s v=""/>
    <s v=""/>
    <m/>
    <m/>
    <m/>
    <m/>
    <m/>
    <m/>
    <m/>
    <m/>
  </r>
  <r>
    <d v="2020-07-13T00:00:00"/>
    <n v="7168"/>
    <n v="8314"/>
    <x v="2"/>
    <n v="1456"/>
    <n v="59610"/>
    <s v="V-clip adipose"/>
    <m/>
    <s v="F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8"/>
    <n v="8314"/>
    <x v="2"/>
    <n v="1456"/>
    <n v="59611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8"/>
    <n v="8314"/>
    <x v="2"/>
    <n v="1500"/>
    <n v="59612"/>
    <s v="V-clip adipose"/>
    <m/>
    <s v="F"/>
    <s v="F"/>
    <s v=""/>
    <s v=""/>
    <x v="5"/>
    <n v="19.3"/>
    <n v="7.7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3"/>
    <s v="L"/>
    <n v="84"/>
    <s v="Yes"/>
    <s v=""/>
    <s v="Not Aged"/>
    <s v=""/>
    <s v="F"/>
    <n v="0.33399999999999852"/>
    <n v="0.58273231897320432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00"/>
    <n v="59613"/>
    <s v="V-clip adipose"/>
    <m/>
    <s v="F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8"/>
    <n v="8314"/>
    <x v="2"/>
    <n v="1500"/>
    <n v="59614"/>
    <s v="V-clip adipose"/>
    <m/>
    <s v="F"/>
    <s v="F"/>
    <s v=""/>
    <s v=""/>
    <x v="36"/>
    <n v="17"/>
    <n v="6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"/>
    <s v="L"/>
    <n v="81"/>
    <s v="Yes"/>
    <s v=""/>
    <s v="Not Aged"/>
    <s v=""/>
    <s v="F"/>
    <n v="2.669999999999999"/>
    <n v="0.93523303139321445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00"/>
    <n v="59615"/>
    <s v="V-clip adipose"/>
    <m/>
    <s v="F"/>
    <s v="F"/>
    <s v=""/>
    <s v=""/>
    <x v="36"/>
    <n v="18.5"/>
    <n v="7.2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8"/>
    <s v="L"/>
    <n v="81"/>
    <s v="Yes"/>
    <s v=""/>
    <s v="Not Aged"/>
    <s v=""/>
    <s v="F"/>
    <n v="2.3999999999998023E-2"/>
    <n v="0.50599971201658733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00"/>
    <n v="59616"/>
    <s v="V-clip adipose"/>
    <m/>
    <s v="F"/>
    <s v="F"/>
    <s v=""/>
    <s v=""/>
    <x v="38"/>
    <n v="17.5"/>
    <n v="6.3"/>
    <n v="4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69.7"/>
    <s v="L"/>
    <n v="76"/>
    <s v="Yes"/>
    <s v=""/>
    <s v="Not Aged"/>
    <s v=""/>
    <s v="F"/>
    <n v="0.47600000000000042"/>
    <n v="0.61680288919710902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11"/>
    <n v="59617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8"/>
    <n v="8314"/>
    <x v="2"/>
    <n v="1511"/>
    <n v="59618"/>
    <s v="V-clip adipose"/>
    <m/>
    <s v="F"/>
    <s v="F"/>
    <s v=""/>
    <s v=""/>
    <x v="9"/>
    <n v="17.3"/>
    <n v="6"/>
    <n v="5"/>
    <n v="1.9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"/>
    <s v="L"/>
    <n v="78"/>
    <s v="Yes"/>
    <s v=""/>
    <s v="Not Aged"/>
    <s v=""/>
    <s v="F"/>
    <n v="1.036"/>
    <n v="0.73807746633142879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11"/>
    <n v="59619"/>
    <s v="V-clip adipose"/>
    <m/>
    <s v="F"/>
    <s v="F"/>
    <s v=""/>
    <s v=""/>
    <x v="54"/>
    <n v="18.5"/>
    <n v="6.8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2"/>
    <s v="L"/>
    <n v="87"/>
    <s v="Yes"/>
    <s v=""/>
    <s v="Not Aged"/>
    <s v=""/>
    <s v="F"/>
    <n v="3.115999999999997"/>
    <n v="0.9575479258364803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11"/>
    <n v="59620"/>
    <s v="V-clip adipose"/>
    <m/>
    <s v="M"/>
    <s v="M"/>
    <s v=""/>
    <s v=""/>
    <x v="41"/>
    <n v="22.5"/>
    <n v="8.5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90.5"/>
    <s v="L"/>
    <n v="99"/>
    <s v="Yes"/>
    <s v=""/>
    <s v="Not Aged"/>
    <s v=""/>
    <s v="F"/>
    <n v="6.44"/>
    <n v="0.99840613777169696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11"/>
    <n v="59621"/>
    <s v="V-clip adipose"/>
    <m/>
    <s v="F"/>
    <s v="F"/>
    <s v=""/>
    <s v=""/>
    <x v="71"/>
    <n v="17.600000000000001"/>
    <n v="5.9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599999999999994"/>
    <s v="L"/>
    <n v="83.5"/>
    <s v="Yes"/>
    <s v=""/>
    <s v="Not Aged"/>
    <s v=""/>
    <s v="F"/>
    <n v="3.5330000000000021"/>
    <n v="0.97161227507104864"/>
    <s v=""/>
    <s v=""/>
    <s v="F"/>
    <s v=""/>
    <s v=""/>
    <s v=""/>
    <s v=""/>
    <m/>
    <m/>
    <m/>
    <m/>
    <m/>
    <m/>
    <m/>
    <m/>
  </r>
  <r>
    <d v="2020-07-13T00:00:00"/>
    <n v="7168"/>
    <n v="8314"/>
    <x v="2"/>
    <n v="1521"/>
    <n v="59622"/>
    <s v="NR"/>
    <m/>
    <s v="NR"/>
    <s v="NR"/>
    <s v=""/>
    <s v=""/>
    <x v="36"/>
    <n v="18.5"/>
    <n v="6.5"/>
    <n v="5.5"/>
    <n v="1.9"/>
    <x v="2"/>
    <m/>
    <m/>
    <s v=""/>
    <m/>
    <m/>
    <m/>
    <m/>
    <m/>
    <m/>
    <m/>
    <n v="1"/>
    <m/>
    <s v="Tag color, sex and size class was not recorded by GH data person (GG) - NP"/>
    <x v="1"/>
    <s v=""/>
    <x v="4"/>
    <s v="no age"/>
    <n v="0"/>
    <s v=""/>
    <n v="29"/>
    <s v="GH"/>
    <n v="74.5"/>
    <s v="L"/>
    <n v="81"/>
    <s v="Yes"/>
    <s v=""/>
    <s v="Not Aged"/>
    <s v=""/>
    <s v="F"/>
    <n v="1.3459999999999988"/>
    <n v="0.79347490773400298"/>
    <s v=""/>
    <s v=""/>
    <s v="F"/>
    <s v=""/>
    <s v=""/>
    <s v=""/>
    <s v=""/>
    <m/>
    <m/>
    <m/>
    <m/>
    <m/>
    <m/>
    <m/>
    <m/>
  </r>
  <r>
    <d v="2020-07-13T00:00:00"/>
    <n v="7168"/>
    <n v="8313"/>
    <x v="2"/>
    <n v="1522"/>
    <n v="59623"/>
    <s v="V-clip adipose"/>
    <m/>
    <s v="F"/>
    <s v="M"/>
    <s v=""/>
    <s v=""/>
    <x v="1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35"/>
    <n v="59624"/>
    <s v="V-clip adipose"/>
    <m/>
    <s v="M"/>
    <s v="M"/>
    <s v=""/>
    <s v=""/>
    <x v="11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9.795699999999997"/>
    <s v="M"/>
    <n v="5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35"/>
    <n v="59626"/>
    <s v="V-clip adipose"/>
    <m/>
    <s v="F"/>
    <s v="F"/>
    <s v=""/>
    <s v=""/>
    <x v="50"/>
    <n v="18.5"/>
    <n v="7.5"/>
    <n v="6"/>
    <n v="2"/>
    <x v="2"/>
    <m/>
    <m/>
    <s v=""/>
    <m/>
    <m/>
    <m/>
    <m/>
    <m/>
    <m/>
    <m/>
    <n v="1"/>
    <m/>
    <s v="Note: CH tag #'s are out of sequence as CH tag #59625 was applied during morning shift! -NP 13 July/20"/>
    <x v="1"/>
    <s v=""/>
    <x v="4"/>
    <s v="no age"/>
    <n v="0"/>
    <s v=""/>
    <n v="29"/>
    <s v="GH"/>
    <n v="69.5"/>
    <s v="L"/>
    <n v="77"/>
    <s v="Yes"/>
    <s v=""/>
    <s v="Not Aged"/>
    <s v=""/>
    <s v="M"/>
    <n v="-2.0799999999999992"/>
    <n v="0.11105596671140765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35"/>
    <n v="59627"/>
    <s v="V-clip adipose"/>
    <m/>
    <s v="M"/>
    <s v="M"/>
    <s v=""/>
    <s v=""/>
    <x v="141"/>
    <n v="21"/>
    <n v="9"/>
    <n v="5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8"/>
    <s v="L"/>
    <n v="97"/>
    <s v="Yes"/>
    <s v=""/>
    <s v="Not Aged"/>
    <s v=""/>
    <s v="F"/>
    <n v="4.8500000000000014"/>
    <n v="0.9922324299219849"/>
    <s v=""/>
    <s v=""/>
    <s v="F"/>
    <s v=""/>
    <s v=""/>
    <s v=""/>
    <s v=""/>
    <m/>
    <m/>
    <m/>
    <m/>
    <m/>
    <m/>
    <m/>
    <m/>
  </r>
  <r>
    <d v="2020-07-13T00:00:00"/>
    <n v="7169"/>
    <n v="8313"/>
    <x v="4"/>
    <n v="1541"/>
    <n v="59628"/>
    <s v="V-clip adipose"/>
    <m/>
    <s v="F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41"/>
    <n v="59629"/>
    <s v="V-clip adipose"/>
    <m/>
    <s v="F"/>
    <s v="F"/>
    <s v=""/>
    <s v=""/>
    <x v="137"/>
    <n v="20.5"/>
    <n v="7.5"/>
    <n v="7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7.5"/>
    <s v="L"/>
    <n v="95"/>
    <s v="Yes"/>
    <s v=""/>
    <s v="Not Aged"/>
    <s v=""/>
    <s v="F"/>
    <n v="4.7220000000000022"/>
    <n v="0.99118109898035733"/>
    <s v=""/>
    <s v=""/>
    <s v="F"/>
    <s v=""/>
    <s v=""/>
    <s v=""/>
    <s v=""/>
    <m/>
    <m/>
    <m/>
    <m/>
    <m/>
    <m/>
    <m/>
    <m/>
  </r>
  <r>
    <d v="2020-07-13T00:00:00"/>
    <n v="7169"/>
    <n v="8313"/>
    <x v="4"/>
    <n v="1541"/>
    <n v="59630"/>
    <s v="V-clip adipose"/>
    <m/>
    <s v="F"/>
    <s v="F"/>
    <s v=""/>
    <s v=""/>
    <x v="74"/>
    <n v="17"/>
    <n v="8"/>
    <n v="6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5"/>
    <s v="L"/>
    <n v="85.5"/>
    <s v="Yes"/>
    <s v=""/>
    <s v="Not Aged"/>
    <s v=""/>
    <s v="F"/>
    <n v="0.67700000000000138"/>
    <n v="0.66306879992543721"/>
    <s v=""/>
    <s v=""/>
    <s v="F"/>
    <s v=""/>
    <s v=""/>
    <s v=""/>
    <s v=""/>
    <m/>
    <m/>
    <m/>
    <m/>
    <m/>
    <m/>
    <m/>
    <m/>
  </r>
  <r>
    <d v="2020-07-13T00:00:00"/>
    <n v="7169"/>
    <n v="8313"/>
    <x v="4"/>
    <n v="1541"/>
    <n v="59631"/>
    <s v="V-clip adipose"/>
    <m/>
    <s v="F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41"/>
    <n v="59632"/>
    <s v="V-clip adipose"/>
    <m/>
    <s v="F"/>
    <s v="F"/>
    <s v=""/>
    <s v=""/>
    <x v="25"/>
    <n v="16.3"/>
    <n v="5.5"/>
    <n v="5.6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5"/>
    <s v="L"/>
    <n v="82"/>
    <s v="Yes"/>
    <s v=""/>
    <s v="Not Aged"/>
    <s v=""/>
    <s v="F"/>
    <n v="3.3319999999999999"/>
    <n v="0.96551043183103769"/>
    <s v=""/>
    <s v=""/>
    <s v="F"/>
    <s v=""/>
    <s v=""/>
    <s v=""/>
    <s v=""/>
    <m/>
    <m/>
    <m/>
    <m/>
    <m/>
    <m/>
    <m/>
    <m/>
  </r>
  <r>
    <d v="2020-07-13T00:00:00"/>
    <n v="7169"/>
    <n v="8313"/>
    <x v="4"/>
    <n v="1550"/>
    <n v="59633"/>
    <s v="V-clip adipose"/>
    <m/>
    <s v="F"/>
    <s v="M"/>
    <s v=""/>
    <s v=""/>
    <x v="76"/>
    <n v="17.3"/>
    <n v="6.5"/>
    <n v="4.5"/>
    <n v="1.5"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8.5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50"/>
    <n v="59634"/>
    <s v="V-clip adipose"/>
    <m/>
    <s v="F"/>
    <s v="F"/>
    <s v=""/>
    <s v=""/>
    <x v="113"/>
    <n v="16.5"/>
    <n v="7.2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.8"/>
    <s v="L"/>
    <n v="80"/>
    <s v="Yes"/>
    <s v=""/>
    <s v="Not Aged"/>
    <s v=""/>
    <s v="M"/>
    <n v="-6.6000000000001835E-2"/>
    <n v="0.48350598689212287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50"/>
    <n v="59635"/>
    <s v="V-clip adipose"/>
    <m/>
    <s v="F"/>
    <s v="M"/>
    <s v=""/>
    <s v=""/>
    <x v="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50"/>
    <n v="59636"/>
    <s v="V-clip adipose"/>
    <m/>
    <s v="F"/>
    <s v="M"/>
    <s v=""/>
    <s v=""/>
    <x v="11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550"/>
    <n v="59637"/>
    <s v="V-clip adipose"/>
    <m/>
    <s v="F"/>
    <s v="F"/>
    <s v=""/>
    <s v=""/>
    <x v="113"/>
    <n v="17.5"/>
    <n v="6"/>
    <n v="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"/>
    <s v="L"/>
    <n v="80"/>
    <s v="Yes"/>
    <s v=""/>
    <s v="Not Aged"/>
    <s v=""/>
    <s v="F"/>
    <n v="1.8099999999999994"/>
    <n v="0.85936187426586574"/>
    <s v=""/>
    <s v=""/>
    <s v="F"/>
    <s v=""/>
    <s v=""/>
    <s v=""/>
    <s v=""/>
    <m/>
    <m/>
    <m/>
    <m/>
    <m/>
    <m/>
    <m/>
    <m/>
  </r>
  <r>
    <d v="2020-07-13T00:00:00"/>
    <n v="7169"/>
    <n v="8313"/>
    <x v="4"/>
    <n v="1603"/>
    <n v="59638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69"/>
    <n v="8313"/>
    <x v="4"/>
    <n v="1603"/>
    <n v="59639"/>
    <s v="V-clip adipose"/>
    <m/>
    <s v="F"/>
    <s v="F"/>
    <s v=""/>
    <s v=""/>
    <x v="113"/>
    <n v="17.5"/>
    <n v="5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5"/>
    <s v="L"/>
    <n v="80"/>
    <s v="Yes"/>
    <s v=""/>
    <s v="Not Aged"/>
    <s v=""/>
    <s v="F"/>
    <n v="2.879999999999999"/>
    <n v="0.94684886360193621"/>
    <s v=""/>
    <s v=""/>
    <s v="F"/>
    <s v=""/>
    <s v=""/>
    <s v=""/>
    <s v=""/>
    <m/>
    <m/>
    <m/>
    <m/>
    <m/>
    <m/>
    <m/>
    <m/>
  </r>
  <r>
    <d v="2020-07-13T00:00:00"/>
    <n v="7169"/>
    <n v="8313"/>
    <x v="4"/>
    <n v="1603"/>
    <n v="59640"/>
    <s v="V-clip adipose"/>
    <m/>
    <s v="F"/>
    <s v="F"/>
    <s v=""/>
    <s v=""/>
    <x v="37"/>
    <n v="22"/>
    <n v="8"/>
    <n v="6"/>
    <n v="3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90"/>
    <s v="L"/>
    <n v="98"/>
    <s v="Yes"/>
    <s v=""/>
    <s v="Not Aged"/>
    <s v=""/>
    <s v="F"/>
    <n v="5.4500000000000011"/>
    <n v="0.99572207458029516"/>
    <s v=""/>
    <s v=""/>
    <s v="F"/>
    <s v=""/>
    <s v=""/>
    <s v=""/>
    <s v=""/>
    <m/>
    <m/>
    <m/>
    <m/>
    <m/>
    <m/>
    <m/>
    <m/>
  </r>
  <r>
    <d v="2020-07-13T00:00:00"/>
    <n v="7169"/>
    <n v="8313"/>
    <x v="4"/>
    <n v="1607"/>
    <n v="59641"/>
    <s v="V-clip adipose"/>
    <m/>
    <s v="F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3"/>
    <x v="5"/>
    <n v="1620"/>
    <n v="59642"/>
    <s v="V-clip adipose"/>
    <m/>
    <s v="F"/>
    <s v="M"/>
    <s v=""/>
    <s v=""/>
    <x v="18"/>
    <m/>
    <m/>
    <m/>
    <m/>
    <x v="1"/>
    <m/>
    <m/>
    <s v=""/>
    <m/>
    <m/>
    <m/>
    <m/>
    <m/>
    <m/>
    <m/>
    <n v="1"/>
    <m/>
    <s v="Note FW # was not recorded by data person (GG)! -NP 13 July/20"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3"/>
    <x v="5"/>
    <n v="1620"/>
    <n v="59643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s v="Missing CH tag #59644; see CTS #7170 -NP 13 July/20"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3"/>
    <x v="5"/>
    <n v="1620"/>
    <n v="59645"/>
    <s v="V-clip adipose"/>
    <m/>
    <s v="F"/>
    <s v="F"/>
    <s v=""/>
    <s v=""/>
    <x v="15"/>
    <n v="19.5"/>
    <n v="7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3"/>
    <s v="L"/>
    <n v="90"/>
    <s v="Yes"/>
    <s v=""/>
    <s v="Not Aged"/>
    <s v=""/>
    <s v="F"/>
    <n v="5.2600000000000025"/>
    <n v="0.99483154696971143"/>
    <s v=""/>
    <s v=""/>
    <s v="F"/>
    <s v=""/>
    <s v=""/>
    <s v=""/>
    <s v=""/>
    <m/>
    <m/>
    <m/>
    <m/>
    <m/>
    <m/>
    <m/>
    <m/>
  </r>
  <r>
    <d v="2020-07-13T00:00:00"/>
    <n v="7170"/>
    <n v="8313"/>
    <x v="5"/>
    <n v="1620"/>
    <n v="59646"/>
    <s v="V-clip adipose"/>
    <m/>
    <s v="F"/>
    <s v="M"/>
    <s v=""/>
    <s v=""/>
    <x v="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3"/>
    <x v="5"/>
    <n v="1620"/>
    <n v="59647"/>
    <s v="V-clip adipose"/>
    <m/>
    <s v="F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3"/>
    <x v="5"/>
    <n v="1620"/>
    <n v="59648"/>
    <s v="no mark applied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3"/>
    <x v="5"/>
    <n v="1620"/>
    <n v="59649"/>
    <s v="V-clip adipose"/>
    <m/>
    <s v="F"/>
    <s v="F"/>
    <s v=""/>
    <s v=""/>
    <x v="54"/>
    <n v="18"/>
    <n v="6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"/>
    <s v="L"/>
    <n v="87"/>
    <s v="Yes"/>
    <s v=""/>
    <s v="Not Aged"/>
    <s v=""/>
    <s v="F"/>
    <n v="4.1399999999999979"/>
    <n v="0.98432671193395138"/>
    <s v=""/>
    <s v=""/>
    <s v="F"/>
    <s v=""/>
    <s v=""/>
    <s v=""/>
    <s v=""/>
    <m/>
    <m/>
    <m/>
    <m/>
    <m/>
    <m/>
    <m/>
    <m/>
  </r>
  <r>
    <d v="2020-07-13T00:00:00"/>
    <n v="7170"/>
    <n v="8315"/>
    <x v="5"/>
    <n v="1634"/>
    <n v="59650"/>
    <s v="V-clip adipose"/>
    <m/>
    <s v="M"/>
    <s v="M"/>
    <s v=""/>
    <s v=""/>
    <x v="9"/>
    <n v="18"/>
    <n v="7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"/>
    <s v="L"/>
    <n v="78"/>
    <s v="Yes"/>
    <s v=""/>
    <s v="Not Aged"/>
    <s v=""/>
    <s v="F"/>
    <n v="9.9999999999998757E-2"/>
    <n v="0.52497918747893968"/>
    <s v=""/>
    <s v=""/>
    <s v="F"/>
    <s v=""/>
    <s v=""/>
    <s v=""/>
    <s v=""/>
    <m/>
    <m/>
    <m/>
    <m/>
    <m/>
    <m/>
    <m/>
    <m/>
  </r>
  <r>
    <d v="2020-07-13T00:00:00"/>
    <n v="7170"/>
    <n v="8315"/>
    <x v="5"/>
    <n v="1634"/>
    <n v="59651"/>
    <s v="V-clip adipose"/>
    <m/>
    <s v="F"/>
    <s v="F"/>
    <s v=""/>
    <s v=""/>
    <x v="59"/>
    <n v="19.5"/>
    <n v="8"/>
    <n v="5"/>
    <n v="2"/>
    <x v="2"/>
    <m/>
    <m/>
    <s v=""/>
    <m/>
    <m/>
    <m/>
    <m/>
    <s v="1-2"/>
    <m/>
    <m/>
    <n v="1"/>
    <m/>
    <m/>
    <x v="1"/>
    <s v=""/>
    <x v="4"/>
    <s v="no age"/>
    <n v="0"/>
    <s v=""/>
    <n v="29"/>
    <s v="GH"/>
    <n v="78"/>
    <s v="L"/>
    <n v="86"/>
    <s v="Yes"/>
    <s v=""/>
    <s v="Not Aged"/>
    <s v=""/>
    <s v="F"/>
    <n v="1.8299999999999972"/>
    <n v="0.86176172682750563"/>
    <s v=""/>
    <s v=""/>
    <s v="F"/>
    <s v=""/>
    <s v=""/>
    <s v=""/>
    <s v=""/>
    <m/>
    <m/>
    <m/>
    <m/>
    <m/>
    <m/>
    <m/>
    <m/>
  </r>
  <r>
    <d v="2020-07-13T00:00:00"/>
    <n v="7170"/>
    <n v="8315"/>
    <x v="5"/>
    <n v="1634"/>
    <n v="59652"/>
    <s v="V-clip adipose"/>
    <m/>
    <s v="F"/>
    <s v="F"/>
    <s v=""/>
    <s v=""/>
    <x v="34"/>
    <n v="18.5"/>
    <n v="6.5"/>
    <n v="4"/>
    <n v="1.3"/>
    <x v="2"/>
    <m/>
    <m/>
    <s v=""/>
    <m/>
    <m/>
    <m/>
    <m/>
    <s v="1-2"/>
    <m/>
    <m/>
    <n v="1"/>
    <m/>
    <m/>
    <x v="1"/>
    <s v=""/>
    <x v="4"/>
    <s v="no age"/>
    <n v="0"/>
    <s v=""/>
    <n v="29"/>
    <s v="GH"/>
    <n v="78.5"/>
    <s v="L"/>
    <n v="85"/>
    <s v="Yes"/>
    <s v=""/>
    <s v="Not Aged"/>
    <s v=""/>
    <s v="F"/>
    <n v="4.6019999999999968"/>
    <n v="0.99006788435914739"/>
    <s v=""/>
    <s v=""/>
    <s v="F"/>
    <s v=""/>
    <s v=""/>
    <s v=""/>
    <s v=""/>
    <m/>
    <m/>
    <m/>
    <m/>
    <m/>
    <m/>
    <m/>
    <m/>
  </r>
  <r>
    <d v="2020-07-13T00:00:00"/>
    <n v="7170"/>
    <n v="8315"/>
    <x v="5"/>
    <n v="1634"/>
    <n v="59653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38"/>
    <n v="59654"/>
    <s v="V-clip adipose"/>
    <m/>
    <s v="F"/>
    <s v="M"/>
    <s v=""/>
    <s v=""/>
    <x v="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38"/>
    <n v="59655"/>
    <s v="V-clip adipose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38"/>
    <n v="59656"/>
    <s v="V-clip adipose"/>
    <m/>
    <s v="F"/>
    <s v="F"/>
    <s v=""/>
    <s v=""/>
    <x v="113"/>
    <n v="16.5"/>
    <n v="5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5"/>
    <s v="L"/>
    <n v="80"/>
    <s v="Yes"/>
    <s v=""/>
    <s v="Not Aged"/>
    <s v=""/>
    <s v="F"/>
    <n v="2.879999999999999"/>
    <n v="0.94684886360193621"/>
    <s v=""/>
    <s v=""/>
    <s v="F"/>
    <s v=""/>
    <s v=""/>
    <s v=""/>
    <s v=""/>
    <m/>
    <m/>
    <m/>
    <m/>
    <m/>
    <m/>
    <m/>
    <m/>
  </r>
  <r>
    <d v="2020-07-13T00:00:00"/>
    <n v="7170"/>
    <n v="8315"/>
    <x v="5"/>
    <n v="1638"/>
    <n v="59657"/>
    <s v="V-clip adipose"/>
    <m/>
    <s v="F"/>
    <s v="M"/>
    <s v=""/>
    <s v=""/>
    <x v="1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38"/>
    <n v="59658"/>
    <s v="V-clip adipose"/>
    <m/>
    <s v="F"/>
    <s v="F"/>
    <s v=""/>
    <s v=""/>
    <x v="113"/>
    <n v="18"/>
    <n v="7.5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.5"/>
    <s v="L"/>
    <n v="80"/>
    <s v="Yes"/>
    <s v=""/>
    <s v="Not Aged"/>
    <s v=""/>
    <s v="M"/>
    <n v="-0.79000000000000026"/>
    <n v="0.31216866941715954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49"/>
    <n v="59659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49"/>
    <n v="59660"/>
    <s v="V-clip adipose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49"/>
    <n v="59661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49"/>
    <n v="59662"/>
    <s v="V-clip adipose"/>
    <m/>
    <s v="M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53"/>
    <n v="59663"/>
    <s v="V-clip adipose"/>
    <m/>
    <s v="F"/>
    <s v="M"/>
    <s v=""/>
    <s v=""/>
    <x v="4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0"/>
    <n v="8315"/>
    <x v="5"/>
    <n v="1657"/>
    <n v="59664"/>
    <s v="V-clip adipose"/>
    <m/>
    <s v="F"/>
    <s v="F"/>
    <s v=""/>
    <s v=""/>
    <x v="25"/>
    <n v="18.5"/>
    <n v="7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"/>
    <s v="L"/>
    <n v="82"/>
    <s v="Yes"/>
    <s v=""/>
    <s v="Not Aged"/>
    <s v=""/>
    <s v="F"/>
    <n v="1.4799999999999978"/>
    <n v="0.81457258070701744"/>
    <s v=""/>
    <s v=""/>
    <s v="F"/>
    <s v=""/>
    <s v=""/>
    <s v=""/>
    <s v=""/>
    <m/>
    <m/>
    <m/>
    <m/>
    <m/>
    <m/>
    <m/>
    <m/>
  </r>
  <r>
    <d v="2020-07-13T00:00:00"/>
    <n v="7171"/>
    <n v="8315"/>
    <x v="2"/>
    <n v="1739"/>
    <n v="59665"/>
    <s v="V-clip adipose"/>
    <m/>
    <s v="F"/>
    <s v="F"/>
    <s v=""/>
    <s v=""/>
    <x v="73"/>
    <n v="19.5"/>
    <n v="7.3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3.7"/>
    <s v="L"/>
    <n v="91"/>
    <s v="Yes"/>
    <s v=""/>
    <s v="Not Aged"/>
    <s v=""/>
    <s v="F"/>
    <n v="4.1960000000000042"/>
    <n v="0.98516763212085634"/>
    <s v=""/>
    <s v=""/>
    <s v="F"/>
    <s v=""/>
    <s v=""/>
    <s v=""/>
    <s v=""/>
    <m/>
    <m/>
    <m/>
    <m/>
    <m/>
    <m/>
    <m/>
    <m/>
  </r>
  <r>
    <d v="2020-07-13T00:00:00"/>
    <n v="7171"/>
    <n v="8315"/>
    <x v="2"/>
    <n v="1739"/>
    <n v="59666"/>
    <s v="V-clip adipose"/>
    <m/>
    <s v="F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1"/>
    <n v="8315"/>
    <x v="2"/>
    <n v="1739"/>
    <n v="59667"/>
    <s v="V-clip adipose"/>
    <m/>
    <s v="F"/>
    <s v="F"/>
    <s v=""/>
    <s v=""/>
    <x v="24"/>
    <n v="19"/>
    <n v="7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"/>
    <s v="L"/>
    <n v="88"/>
    <s v="Yes"/>
    <s v=""/>
    <s v="Not Aged"/>
    <s v=""/>
    <s v="F"/>
    <n v="2.9499999999999966"/>
    <n v="0.95026348844144315"/>
    <s v=""/>
    <s v=""/>
    <s v="F"/>
    <s v=""/>
    <s v=""/>
    <s v=""/>
    <s v=""/>
    <m/>
    <m/>
    <m/>
    <m/>
    <m/>
    <m/>
    <m/>
    <m/>
  </r>
  <r>
    <d v="2020-07-13T00:00:00"/>
    <n v="7171"/>
    <n v="8315"/>
    <x v="2"/>
    <n v="1739"/>
    <n v="59668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1"/>
    <n v="8315"/>
    <x v="2"/>
    <n v="1747"/>
    <n v="59669"/>
    <s v="V-clip adipose"/>
    <m/>
    <s v="M"/>
    <s v="M"/>
    <s v=""/>
    <s v=""/>
    <x v="73"/>
    <n v="22"/>
    <n v="7.3"/>
    <n v="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3.7"/>
    <s v="L"/>
    <n v="91"/>
    <s v="Yes"/>
    <s v=""/>
    <s v="Not Aged"/>
    <s v=""/>
    <s v="F"/>
    <n v="3.5160000000000036"/>
    <n v="0.97113960521299936"/>
    <s v=""/>
    <s v=""/>
    <s v="F"/>
    <s v=""/>
    <s v=""/>
    <s v=""/>
    <s v=""/>
    <m/>
    <m/>
    <m/>
    <m/>
    <m/>
    <m/>
    <m/>
    <m/>
  </r>
  <r>
    <d v="2020-07-13T00:00:00"/>
    <n v="7171"/>
    <n v="8315"/>
    <x v="2"/>
    <n v="1747"/>
    <n v="59670"/>
    <s v="V-clip adipose"/>
    <m/>
    <s v="F"/>
    <s v="F"/>
    <s v=""/>
    <s v=""/>
    <x v="34"/>
    <n v="19"/>
    <n v="7.3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7"/>
    <s v="L"/>
    <n v="85"/>
    <s v="Yes"/>
    <s v=""/>
    <s v="Not Aged"/>
    <s v=""/>
    <s v="F"/>
    <n v="1.2759999999999987"/>
    <n v="0.78176811870050944"/>
    <s v=""/>
    <s v=""/>
    <s v="F"/>
    <s v=""/>
    <s v=""/>
    <s v=""/>
    <s v=""/>
    <m/>
    <m/>
    <m/>
    <m/>
    <m/>
    <m/>
    <m/>
    <m/>
  </r>
  <r>
    <d v="2020-07-13T00:00:00"/>
    <n v="7171"/>
    <n v="8315"/>
    <x v="2"/>
    <n v="1747"/>
    <n v="59671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1"/>
    <n v="8315"/>
    <x v="2"/>
    <n v="1754"/>
    <n v="59672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2"/>
    <n v="8315"/>
    <x v="4"/>
    <n v="1804"/>
    <n v="59673"/>
    <s v="V-clip adipose"/>
    <m/>
    <s v="F"/>
    <s v="F"/>
    <s v=""/>
    <s v=""/>
    <x v="50"/>
    <n v="17.5"/>
    <n v="7"/>
    <n v="7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0"/>
    <s v="L"/>
    <n v="77"/>
    <s v="Yes"/>
    <s v=""/>
    <s v="Not Aged"/>
    <s v=""/>
    <s v="M"/>
    <n v="-2.5500000000000012"/>
    <n v="7.2426485361517634E-2"/>
    <s v=""/>
    <s v=""/>
    <s v="M"/>
    <s v=""/>
    <s v=""/>
    <s v=""/>
    <s v=""/>
    <m/>
    <m/>
    <m/>
    <m/>
    <m/>
    <m/>
    <m/>
    <m/>
  </r>
  <r>
    <d v="2020-07-13T00:00:00"/>
    <n v="7172"/>
    <n v="8315"/>
    <x v="4"/>
    <n v="1807"/>
    <n v="59674"/>
    <s v="V-clip adipose"/>
    <m/>
    <s v="M"/>
    <s v="M"/>
    <s v=""/>
    <s v=""/>
    <x v="34"/>
    <n v="20"/>
    <n v="6.8"/>
    <n v="7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.2"/>
    <s v="L"/>
    <n v="85"/>
    <s v="Yes"/>
    <s v=""/>
    <s v="Not Aged"/>
    <s v=""/>
    <s v="F"/>
    <n v="1.1459999999999968"/>
    <n v="0.7587795423896091"/>
    <s v=""/>
    <s v=""/>
    <s v="F"/>
    <s v=""/>
    <s v=""/>
    <s v=""/>
    <s v=""/>
    <m/>
    <m/>
    <m/>
    <m/>
    <m/>
    <m/>
    <m/>
    <m/>
  </r>
  <r>
    <d v="2020-07-13T00:00:00"/>
    <n v="7172"/>
    <n v="8316"/>
    <x v="4"/>
    <n v="1809"/>
    <n v="59675"/>
    <s v="V-clip adipose"/>
    <m/>
    <s v="F"/>
    <s v="F"/>
    <s v=""/>
    <s v=""/>
    <x v="34"/>
    <n v="19.5"/>
    <n v="5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.5"/>
    <s v="L"/>
    <n v="85"/>
    <s v="Yes"/>
    <s v=""/>
    <s v="Not Aged"/>
    <s v=""/>
    <s v="F"/>
    <n v="5.0299999999999985"/>
    <n v="0.99350366771566156"/>
    <s v=""/>
    <s v=""/>
    <s v="F"/>
    <s v=""/>
    <s v=""/>
    <s v=""/>
    <s v=""/>
    <m/>
    <m/>
    <m/>
    <m/>
    <m/>
    <m/>
    <m/>
    <m/>
  </r>
  <r>
    <d v="2020-07-13T00:00:00"/>
    <n v="7172"/>
    <n v="8316"/>
    <x v="4"/>
    <n v="1809"/>
    <n v="59676"/>
    <s v="V-clip adipose"/>
    <m/>
    <s v="F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2"/>
    <n v="8316"/>
    <x v="4"/>
    <n v="1809"/>
    <n v="59677"/>
    <s v="V-clip adipose"/>
    <m/>
    <s v="F"/>
    <s v="F"/>
    <s v=""/>
    <s v=""/>
    <x v="5"/>
    <n v="18.3"/>
    <n v="6"/>
    <n v="6"/>
    <n v="1.7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"/>
    <s v="L"/>
    <n v="84"/>
    <s v="Yes"/>
    <s v=""/>
    <s v="Not Aged"/>
    <s v=""/>
    <s v="F"/>
    <n v="3.1079999999999988"/>
    <n v="0.9572215336923463"/>
    <s v=""/>
    <s v=""/>
    <s v="F"/>
    <s v=""/>
    <s v=""/>
    <s v=""/>
    <s v=""/>
    <m/>
    <m/>
    <m/>
    <m/>
    <m/>
    <m/>
    <m/>
    <m/>
  </r>
  <r>
    <d v="2020-07-13T00:00:00"/>
    <n v="7172"/>
    <n v="8316"/>
    <x v="4"/>
    <n v="1809"/>
    <n v="59678"/>
    <s v="V-clip adipose"/>
    <m/>
    <s v="F"/>
    <s v="F"/>
    <s v=""/>
    <s v=""/>
    <x v="34"/>
    <n v="18"/>
    <n v="7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"/>
    <s v="L"/>
    <n v="85"/>
    <s v="Yes"/>
    <s v=""/>
    <s v="Not Aged"/>
    <s v=""/>
    <s v="F"/>
    <n v="2.7699999999999969"/>
    <n v="0.94103298653520806"/>
    <s v=""/>
    <s v=""/>
    <s v="F"/>
    <s v=""/>
    <s v=""/>
    <s v=""/>
    <s v=""/>
    <m/>
    <m/>
    <m/>
    <m/>
    <m/>
    <m/>
    <m/>
    <m/>
  </r>
  <r>
    <d v="2020-07-13T00:00:00"/>
    <n v="7172"/>
    <n v="8316"/>
    <x v="4"/>
    <n v="1814"/>
    <n v="59679"/>
    <s v="V-clip adipose"/>
    <m/>
    <s v="M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3T00:00:00"/>
    <n v="7172"/>
    <n v="8316"/>
    <x v="4"/>
    <n v="1815"/>
    <n v="59680"/>
    <s v="V-clip adipose"/>
    <m/>
    <s v="M"/>
    <s v="M"/>
    <s v=""/>
    <s v=""/>
    <x v="67"/>
    <n v="23"/>
    <n v="9"/>
    <n v="6"/>
    <n v="2"/>
    <x v="2"/>
    <m/>
    <m/>
    <s v=""/>
    <m/>
    <m/>
    <m/>
    <m/>
    <m/>
    <m/>
    <m/>
    <m/>
    <m/>
    <s v="Release code was not recorded by data person (GG). -NP"/>
    <x v="1"/>
    <s v=""/>
    <x v="4"/>
    <s v="no age"/>
    <n v="0"/>
    <s v=""/>
    <n v="29"/>
    <s v="GH"/>
    <n v="83"/>
    <s v="L"/>
    <n v="92"/>
    <s v="Yes"/>
    <s v=""/>
    <s v="Not Aged"/>
    <s v=""/>
    <s v="F"/>
    <n v="2.4500000000000037"/>
    <n v="0.92056145081602192"/>
    <s v=""/>
    <s v=""/>
    <s v="F"/>
    <s v=""/>
    <s v=""/>
    <s v=""/>
    <s v=""/>
    <m/>
    <m/>
    <m/>
    <m/>
    <m/>
    <m/>
    <m/>
    <m/>
  </r>
  <r>
    <d v="2020-07-13T00:00:00"/>
    <n v="7173"/>
    <n v="8316"/>
    <x v="5"/>
    <n v="1825"/>
    <n v="59681"/>
    <s v="V-clip adipose"/>
    <m/>
    <s v="M"/>
    <s v="M"/>
    <s v=""/>
    <s v=""/>
    <x v="38"/>
    <n v="18.5"/>
    <n v="7"/>
    <n v="5.2"/>
    <n v="2"/>
    <x v="2"/>
    <m/>
    <m/>
    <s v=""/>
    <m/>
    <m/>
    <m/>
    <m/>
    <m/>
    <m/>
    <m/>
    <m/>
    <m/>
    <s v="Release code was not recorded by data person (GG). -NP"/>
    <x v="1"/>
    <s v=""/>
    <x v="4"/>
    <s v="no age"/>
    <n v="0"/>
    <s v=""/>
    <n v="29"/>
    <s v="GH"/>
    <n v="69"/>
    <s v="L"/>
    <n v="76"/>
    <s v="Yes"/>
    <s v=""/>
    <s v="Not Aged"/>
    <s v=""/>
    <s v="M"/>
    <n v="-1.3260000000000007"/>
    <n v="0.20982178186118192"/>
    <s v=""/>
    <s v=""/>
    <s v="M"/>
    <s v=""/>
    <s v=""/>
    <s v=""/>
    <s v=""/>
    <m/>
    <m/>
    <m/>
    <m/>
    <m/>
    <m/>
    <m/>
    <m/>
  </r>
  <r>
    <d v="2020-07-13T00:00:00"/>
    <n v="7173"/>
    <n v="8316"/>
    <x v="5"/>
    <n v="1825"/>
    <n v="59682"/>
    <s v="V-clip adipose"/>
    <m/>
    <s v="F"/>
    <s v="F"/>
    <s v=""/>
    <s v=""/>
    <x v="107"/>
    <n v="16.5"/>
    <n v="5.5"/>
    <n v="5.7"/>
    <n v="1.7"/>
    <x v="2"/>
    <m/>
    <m/>
    <s v=""/>
    <m/>
    <m/>
    <m/>
    <m/>
    <m/>
    <m/>
    <m/>
    <m/>
    <m/>
    <s v="Release code was not recorded by data person (GG). -NP"/>
    <x v="1"/>
    <s v=""/>
    <x v="4"/>
    <s v="no age"/>
    <n v="0"/>
    <s v=""/>
    <n v="29"/>
    <s v="GH"/>
    <n v="72"/>
    <s v="L"/>
    <n v="77.5"/>
    <s v="Yes"/>
    <s v=""/>
    <s v="Not Aged"/>
    <s v=""/>
    <s v="F"/>
    <n v="1.1570000000000034"/>
    <n v="0.76078717191096323"/>
    <s v=""/>
    <s v=""/>
    <s v="F"/>
    <s v=""/>
    <s v=""/>
    <s v=""/>
    <s v=""/>
    <m/>
    <m/>
    <m/>
    <m/>
    <m/>
    <m/>
    <m/>
    <m/>
  </r>
  <r>
    <d v="2020-07-13T00:00:00"/>
    <n v="7173"/>
    <n v="8316"/>
    <x v="5"/>
    <n v="1825"/>
    <n v="59683"/>
    <s v="V-clip adipose"/>
    <m/>
    <s v="F"/>
    <s v="F"/>
    <s v=""/>
    <s v=""/>
    <x v="62"/>
    <n v="26"/>
    <n v="7.5"/>
    <n v="7"/>
    <n v="2"/>
    <x v="2"/>
    <m/>
    <m/>
    <s v=""/>
    <m/>
    <m/>
    <m/>
    <m/>
    <m/>
    <m/>
    <m/>
    <m/>
    <m/>
    <s v="Release code was not recorded by data person (GG). -NP"/>
    <x v="1"/>
    <s v=""/>
    <x v="4"/>
    <s v="no age"/>
    <n v="0"/>
    <s v=""/>
    <n v="29"/>
    <s v="GH"/>
    <n v="88.5"/>
    <s v="L"/>
    <n v="96"/>
    <s v="Yes"/>
    <s v=""/>
    <s v="Not Aged"/>
    <s v=""/>
    <s v="F"/>
    <n v="5.4100000000000019"/>
    <n v="0.99554826633989646"/>
    <s v=""/>
    <s v=""/>
    <s v="F"/>
    <s v=""/>
    <s v=""/>
    <s v=""/>
    <s v=""/>
    <m/>
    <m/>
    <m/>
    <m/>
    <m/>
    <m/>
    <m/>
    <m/>
  </r>
  <r>
    <d v="2020-07-13T00:00:00"/>
    <n v="7173"/>
    <n v="8316"/>
    <x v="5"/>
    <n v="1829"/>
    <n v="59684"/>
    <s v="V-clip adipose"/>
    <m/>
    <s v="F"/>
    <s v="F"/>
    <s v=""/>
    <s v=""/>
    <x v="38"/>
    <n v="17.5"/>
    <n v="5.8"/>
    <n v="5"/>
    <n v="2"/>
    <x v="2"/>
    <m/>
    <m/>
    <s v=""/>
    <m/>
    <m/>
    <m/>
    <m/>
    <m/>
    <m/>
    <m/>
    <m/>
    <m/>
    <s v="Release code was not recorded by data person (GG). -NP"/>
    <x v="1"/>
    <s v=""/>
    <x v="4"/>
    <s v="no age"/>
    <n v="0"/>
    <s v=""/>
    <n v="29"/>
    <s v="GH"/>
    <n v="70.2"/>
    <s v="L"/>
    <n v="76"/>
    <s v="Yes"/>
    <s v=""/>
    <s v="Not Aged"/>
    <s v=""/>
    <s v="F"/>
    <n v="0.34600000000000075"/>
    <n v="0.58564725444237864"/>
    <s v=""/>
    <s v=""/>
    <s v="F"/>
    <s v=""/>
    <s v=""/>
    <s v=""/>
    <s v=""/>
    <m/>
    <m/>
    <m/>
    <m/>
    <m/>
    <m/>
    <m/>
    <m/>
  </r>
  <r>
    <d v="2020-07-13T00:00:00"/>
    <n v="7173"/>
    <n v="8316"/>
    <x v="5"/>
    <n v="1830"/>
    <n v="59685"/>
    <s v="V-clip adipose"/>
    <m/>
    <s v="F"/>
    <s v="F"/>
    <s v=""/>
    <s v=""/>
    <x v="73"/>
    <n v="21"/>
    <n v="7.5"/>
    <n v="6.5"/>
    <n v="2"/>
    <x v="2"/>
    <m/>
    <m/>
    <s v=""/>
    <m/>
    <m/>
    <m/>
    <m/>
    <m/>
    <m/>
    <m/>
    <m/>
    <m/>
    <s v="Release code was not recorded by data person (GG). -NP"/>
    <x v="1"/>
    <s v=""/>
    <x v="4"/>
    <s v="no age"/>
    <n v="0"/>
    <s v=""/>
    <n v="29"/>
    <s v="GH"/>
    <n v="83.5"/>
    <s v="L"/>
    <n v="91"/>
    <s v="Yes"/>
    <s v=""/>
    <s v="Not Aged"/>
    <s v=""/>
    <s v="F"/>
    <n v="3.6000000000000041"/>
    <n v="0.97340300642313426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857"/>
    <n v="59686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859"/>
    <n v="59687"/>
    <s v="V-clip adipose"/>
    <m/>
    <s v="F"/>
    <s v="F"/>
    <s v=""/>
    <s v=""/>
    <x v="153"/>
    <n v="17.5"/>
    <n v="6.7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.5"/>
    <s v="L"/>
    <n v="82.2"/>
    <s v="Yes"/>
    <s v=""/>
    <s v="Not Aged"/>
    <s v=""/>
    <s v="F"/>
    <n v="1.9500000000000037"/>
    <n v="0.87544664181258403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00"/>
    <n v="59688"/>
    <s v="V-clip adipose"/>
    <m/>
    <s v="F"/>
    <s v="F"/>
    <s v=""/>
    <s v=""/>
    <x v="34"/>
    <n v="19.5"/>
    <n v="6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.5"/>
    <s v="L"/>
    <n v="85"/>
    <s v="Yes"/>
    <s v=""/>
    <s v="Not Aged"/>
    <s v=""/>
    <s v="F"/>
    <n v="3.4099999999999975"/>
    <n v="0.96801560251046659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02"/>
    <n v="59689"/>
    <s v="V-clip adipose"/>
    <m/>
    <s v="F"/>
    <s v="F"/>
    <s v=""/>
    <s v=""/>
    <x v="4"/>
    <n v="18.8"/>
    <n v="6.9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099999999999994"/>
    <s v="L"/>
    <n v="83"/>
    <s v="Yes"/>
    <s v=""/>
    <s v="Not Aged"/>
    <s v=""/>
    <s v="F"/>
    <n v="1.2679999999999978"/>
    <n v="0.78040018866527616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03"/>
    <n v="59690"/>
    <s v="V-clip adipose"/>
    <m/>
    <s v="M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903"/>
    <n v="59691"/>
    <s v="V-clip adipose"/>
    <m/>
    <s v="F"/>
    <s v="F"/>
    <s v=""/>
    <s v=""/>
    <x v="92"/>
    <n v="19.5"/>
    <n v="7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5"/>
    <s v="L"/>
    <n v="87.5"/>
    <s v="Yes"/>
    <s v=""/>
    <s v="Not Aged"/>
    <s v=""/>
    <s v="F"/>
    <n v="4.1849999999999996"/>
    <n v="0.98500603527698394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04"/>
    <n v="59692"/>
    <s v="V-clip adipose"/>
    <m/>
    <s v="F"/>
    <s v="F"/>
    <s v=""/>
    <s v=""/>
    <x v="69"/>
    <n v="18.5"/>
    <n v="6.5"/>
    <n v="5.5"/>
    <n v="1.5"/>
    <x v="2"/>
    <m/>
    <m/>
    <s v=""/>
    <m/>
    <m/>
    <s v="HD"/>
    <m/>
    <s v="7"/>
    <m/>
    <m/>
    <n v="1"/>
    <m/>
    <m/>
    <x v="1"/>
    <s v=""/>
    <x v="4"/>
    <s v="no age"/>
    <n v="0"/>
    <s v=""/>
    <n v="29"/>
    <s v="GH"/>
    <n v="78"/>
    <s v="L"/>
    <n v="84.5"/>
    <s v="Yes"/>
    <s v=""/>
    <s v="Not Aged"/>
    <s v=""/>
    <s v="F"/>
    <n v="3.1950000000000012"/>
    <n v="0.96064568420076479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05"/>
    <n v="59693"/>
    <s v="V-clip adipose"/>
    <m/>
    <s v="M"/>
    <s v="M"/>
    <s v=""/>
    <s v=""/>
    <x v="5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906"/>
    <n v="59694"/>
    <s v="V-clip adipose"/>
    <m/>
    <s v="F"/>
    <s v="F"/>
    <s v=""/>
    <s v=""/>
    <x v="74"/>
    <n v="19"/>
    <n v="7"/>
    <n v="5.8"/>
    <n v="1.6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.5"/>
    <s v="L"/>
    <n v="85.5"/>
    <s v="Yes"/>
    <s v=""/>
    <s v="Not Aged"/>
    <s v=""/>
    <s v="F"/>
    <n v="2.6950000000000003"/>
    <n v="0.93673095988754007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09"/>
    <n v="59695"/>
    <s v="V-clip adipose"/>
    <m/>
    <s v="F"/>
    <s v="F"/>
    <s v=""/>
    <s v=""/>
    <x v="9"/>
    <n v="16.5"/>
    <n v="4.8"/>
    <n v="4.7"/>
    <n v="1.4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2"/>
    <s v="L"/>
    <n v="78"/>
    <s v="Yes"/>
    <s v=""/>
    <s v="Not Aged"/>
    <s v=""/>
    <s v="F"/>
    <n v="3.2060000000000004"/>
    <n v="0.96105944455246572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10"/>
    <n v="59696"/>
    <s v="V-clip adipose"/>
    <m/>
    <s v="M"/>
    <s v="M"/>
    <s v=""/>
    <s v=""/>
    <x v="54"/>
    <n v="19"/>
    <n v="6.7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3"/>
    <s v="L"/>
    <n v="87"/>
    <s v="Yes"/>
    <s v=""/>
    <s v="Not Aged"/>
    <s v=""/>
    <s v="F"/>
    <n v="3.2439999999999971"/>
    <n v="0.96245691157696456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11"/>
    <n v="59697"/>
    <s v="V-clip adipose"/>
    <m/>
    <s v="M"/>
    <s v="M"/>
    <s v=""/>
    <s v=""/>
    <x v="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912"/>
    <n v="59698"/>
    <s v="no mark applied"/>
    <m/>
    <s v="M"/>
    <s v="M"/>
    <s v=""/>
    <s v=""/>
    <x v="138"/>
    <n v="21.5"/>
    <n v="8.5"/>
    <n v="7.5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2"/>
    <s v="L"/>
    <n v="90.5"/>
    <s v="Yes"/>
    <s v=""/>
    <s v="Not Aged"/>
    <s v=""/>
    <s v="F"/>
    <n v="0.99499999999999877"/>
    <n v="0.73007438398111857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13"/>
    <n v="59699"/>
    <s v="V-clip adipose"/>
    <m/>
    <s v="M"/>
    <s v="M"/>
    <s v=""/>
    <s v=""/>
    <x v="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914"/>
    <n v="59700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916"/>
    <n v="59701"/>
    <s v="V-clip adipose"/>
    <m/>
    <s v="M"/>
    <s v="M"/>
    <s v=""/>
    <s v=""/>
    <x v="25"/>
    <n v="17.2"/>
    <m/>
    <n v="6"/>
    <n v="1.6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784199999999998"/>
    <s v="L"/>
    <n v="82"/>
    <s v="No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916"/>
    <n v="59702"/>
    <s v="V-clip adipose"/>
    <m/>
    <s v="M"/>
    <s v="M"/>
    <s v=""/>
    <s v=""/>
    <x v="5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4"/>
    <n v="8318"/>
    <x v="2"/>
    <n v="917"/>
    <n v="59703"/>
    <s v="V-clip adipose"/>
    <m/>
    <s v="F"/>
    <s v="F"/>
    <s v=""/>
    <s v=""/>
    <x v="64"/>
    <n v="20"/>
    <n v="7.7"/>
    <n v="7"/>
    <n v="2.4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8"/>
    <s v="L"/>
    <n v="88.5"/>
    <s v="Yes"/>
    <s v=""/>
    <s v="Not Aged"/>
    <s v=""/>
    <s v="F"/>
    <n v="1.585"/>
    <n v="0.82991147476467353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18"/>
    <n v="59704"/>
    <s v="V-clip adipose"/>
    <m/>
    <s v="F"/>
    <s v="F"/>
    <s v=""/>
    <s v=""/>
    <x v="38"/>
    <n v="17"/>
    <n v="5.7"/>
    <n v="4"/>
    <n v="1.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0.3"/>
    <s v="L"/>
    <n v="76"/>
    <s v="Yes"/>
    <s v=""/>
    <s v="Not Aged"/>
    <s v=""/>
    <s v="F"/>
    <n v="1.8420000000000001"/>
    <n v="0.86318507224070073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19"/>
    <n v="59705"/>
    <s v="V-clip adipose"/>
    <m/>
    <s v="F"/>
    <s v="F"/>
    <s v=""/>
    <s v=""/>
    <x v="48"/>
    <n v="19.600000000000001"/>
    <n v="7.2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.3"/>
    <s v="L"/>
    <n v="86.5"/>
    <s v="Yes"/>
    <s v=""/>
    <s v="Not Aged"/>
    <s v=""/>
    <s v="F"/>
    <n v="2.3890000000000002"/>
    <n v="0.91598464333186358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20"/>
    <n v="59706"/>
    <s v="V-clip adipose"/>
    <m/>
    <s v="F"/>
    <s v="F"/>
    <s v=""/>
    <s v=""/>
    <x v="96"/>
    <n v="17.100000000000001"/>
    <n v="6.4"/>
    <n v="5.8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.099999999999994"/>
    <s v="L"/>
    <n v="78.5"/>
    <s v="Yes"/>
    <s v=""/>
    <s v="Not Aged"/>
    <s v=""/>
    <s v="F"/>
    <n v="0.53900000000000325"/>
    <n v="0.63157976160199225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21"/>
    <n v="59707"/>
    <s v="V-clip adipose"/>
    <m/>
    <s v="M"/>
    <s v="M"/>
    <s v=""/>
    <s v=""/>
    <x v="4"/>
    <n v="19"/>
    <n v="7.2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.8"/>
    <s v="L"/>
    <n v="83"/>
    <s v="Yes"/>
    <s v=""/>
    <s v="Not Aged"/>
    <s v=""/>
    <s v="F"/>
    <n v="1.6539999999999973"/>
    <n v="0.83943092928688712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22"/>
    <n v="59708"/>
    <s v="V-clip adipose"/>
    <m/>
    <s v="F"/>
    <s v="F"/>
    <s v=""/>
    <s v=""/>
    <x v="71"/>
    <n v="18"/>
    <n v="6.3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2"/>
    <s v="L"/>
    <n v="83.5"/>
    <s v="Yes"/>
    <s v=""/>
    <s v="Not Aged"/>
    <s v=""/>
    <s v="F"/>
    <n v="2.2510000000000021"/>
    <n v="0.90473675814794585"/>
    <s v=""/>
    <s v=""/>
    <s v="F"/>
    <s v=""/>
    <s v=""/>
    <s v=""/>
    <s v=""/>
    <m/>
    <m/>
    <m/>
    <m/>
    <m/>
    <m/>
    <m/>
    <m/>
  </r>
  <r>
    <d v="2020-07-14T00:00:00"/>
    <n v="7174"/>
    <n v="8318"/>
    <x v="2"/>
    <n v="923"/>
    <n v="59709"/>
    <s v="V-clip adipose"/>
    <m/>
    <s v="M"/>
    <s v="M"/>
    <s v=""/>
    <s v=""/>
    <x v="12"/>
    <n v="19.5"/>
    <n v="7.8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.7"/>
    <s v="L"/>
    <n v="79.5"/>
    <s v="Yes"/>
    <s v=""/>
    <s v="Not Aged"/>
    <s v=""/>
    <s v="M"/>
    <n v="-1.3889999999999969"/>
    <n v="0.19956744914098287"/>
    <s v=""/>
    <s v=""/>
    <s v="M"/>
    <s v=""/>
    <s v=""/>
    <s v=""/>
    <s v=""/>
    <m/>
    <m/>
    <m/>
    <m/>
    <m/>
    <m/>
    <m/>
    <m/>
  </r>
  <r>
    <d v="2020-07-14T00:00:00"/>
    <n v="7175"/>
    <n v="8318"/>
    <x v="4"/>
    <n v="938"/>
    <n v="59710"/>
    <s v="V-clip adipose"/>
    <m/>
    <s v="M"/>
    <s v="M"/>
    <s v=""/>
    <s v=""/>
    <x v="119"/>
    <n v="23"/>
    <n v="8.5"/>
    <n v="7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4"/>
    <s v="L"/>
    <n v="92.5"/>
    <s v="Yes"/>
    <s v=""/>
    <s v="Not Aged"/>
    <s v=""/>
    <s v="F"/>
    <n v="2.3669999999999982"/>
    <n v="0.91427602647805961"/>
    <s v=""/>
    <s v=""/>
    <s v="F"/>
    <s v=""/>
    <s v=""/>
    <s v=""/>
    <s v=""/>
    <m/>
    <m/>
    <m/>
    <m/>
    <m/>
    <m/>
    <m/>
    <m/>
  </r>
  <r>
    <d v="2020-07-14T00:00:00"/>
    <n v="7175"/>
    <n v="8319"/>
    <x v="4"/>
    <n v="940"/>
    <n v="59711"/>
    <s v="V-clip adipose"/>
    <m/>
    <s v="M"/>
    <s v="M"/>
    <s v=""/>
    <s v=""/>
    <x v="11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40"/>
    <n v="59712"/>
    <s v="V-clip adipose"/>
    <m/>
    <s v="M"/>
    <s v="M"/>
    <s v=""/>
    <s v=""/>
    <x v="13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41"/>
    <n v="59713"/>
    <s v="V-clip adipose"/>
    <m/>
    <s v="F"/>
    <s v="F"/>
    <s v=""/>
    <s v=""/>
    <x v="34"/>
    <n v="17.5"/>
    <n v="6.7"/>
    <n v="5"/>
    <n v="1.6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.3"/>
    <s v="L"/>
    <n v="85"/>
    <s v="Yes"/>
    <s v=""/>
    <s v="Not Aged"/>
    <s v=""/>
    <s v="F"/>
    <n v="3.4079999999999968"/>
    <n v="0.9679536217235627"/>
    <s v=""/>
    <s v=""/>
    <s v="F"/>
    <s v=""/>
    <s v=""/>
    <s v=""/>
    <s v=""/>
    <m/>
    <m/>
    <m/>
    <m/>
    <m/>
    <m/>
    <m/>
    <m/>
  </r>
  <r>
    <d v="2020-07-14T00:00:00"/>
    <n v="7175"/>
    <n v="8319"/>
    <x v="4"/>
    <n v="943"/>
    <n v="59714"/>
    <s v="V-clip adipose"/>
    <m/>
    <s v="M"/>
    <s v="M"/>
    <s v=""/>
    <s v=""/>
    <x v="5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43"/>
    <n v="59715"/>
    <s v="V-clip adipose"/>
    <m/>
    <s v="M"/>
    <s v="M"/>
    <s v=""/>
    <s v=""/>
    <x v="136"/>
    <n v="17.5"/>
    <n v="6.7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69.8"/>
    <s v="L"/>
    <n v="76.5"/>
    <s v="Yes"/>
    <s v=""/>
    <s v="Not Aged"/>
    <s v=""/>
    <s v="M"/>
    <n v="-0.16100000000000403"/>
    <n v="0.45983671857787439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44"/>
    <n v="59716"/>
    <s v="V-clip adipose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46"/>
    <n v="59717"/>
    <s v="V-clip adipose"/>
    <m/>
    <s v="F"/>
    <s v="F"/>
    <s v=""/>
    <s v=""/>
    <x v="24"/>
    <n v="18.600000000000001"/>
    <n v="6.3"/>
    <n v="4.3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7"/>
    <s v="L"/>
    <n v="88"/>
    <s v="Yes"/>
    <s v=""/>
    <s v="Not Aged"/>
    <s v=""/>
    <s v="F"/>
    <n v="5.7719999999999976"/>
    <n v="0.99689613970974"/>
    <s v=""/>
    <s v=""/>
    <s v="F"/>
    <s v=""/>
    <s v=""/>
    <s v=""/>
    <s v=""/>
    <m/>
    <m/>
    <m/>
    <m/>
    <m/>
    <m/>
    <m/>
    <m/>
  </r>
  <r>
    <d v="2020-07-14T00:00:00"/>
    <n v="7175"/>
    <n v="8319"/>
    <x v="4"/>
    <n v="948"/>
    <n v="59718"/>
    <s v="V-clip adipose"/>
    <m/>
    <s v="M"/>
    <s v="M"/>
    <s v=""/>
    <s v=""/>
    <x v="7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49"/>
    <n v="59719"/>
    <s v="V-clip adipose"/>
    <m/>
    <s v="F"/>
    <s v="F"/>
    <s v=""/>
    <s v=""/>
    <x v="154"/>
    <n v="18"/>
    <n v="5.0999999999999996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.600000000000009"/>
    <s v="L"/>
    <n v="84.7"/>
    <s v="Yes"/>
    <s v=""/>
    <s v="Not Aged"/>
    <s v=""/>
    <s v="F"/>
    <n v="5.4130000000000011"/>
    <n v="0.99556154234042482"/>
    <s v=""/>
    <s v=""/>
    <s v="F"/>
    <s v=""/>
    <s v=""/>
    <s v=""/>
    <s v=""/>
    <m/>
    <m/>
    <m/>
    <m/>
    <m/>
    <m/>
    <m/>
    <m/>
  </r>
  <r>
    <d v="2020-07-14T00:00:00"/>
    <n v="7175"/>
    <n v="8319"/>
    <x v="4"/>
    <n v="950"/>
    <n v="59720"/>
    <s v="V-clip adipose"/>
    <m/>
    <s v="F"/>
    <s v="F"/>
    <s v=""/>
    <s v=""/>
    <x v="34"/>
    <n v="17.3"/>
    <n v="5.5"/>
    <n v="5.2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.5"/>
    <s v="L"/>
    <n v="85"/>
    <s v="Yes"/>
    <s v=""/>
    <s v="Not Aged"/>
    <s v=""/>
    <s v="F"/>
    <n v="4.8939999999999984"/>
    <n v="0.99256430685209673"/>
    <s v=""/>
    <s v=""/>
    <s v="F"/>
    <s v=""/>
    <s v=""/>
    <s v=""/>
    <s v=""/>
    <m/>
    <m/>
    <m/>
    <m/>
    <m/>
    <m/>
    <m/>
    <m/>
  </r>
  <r>
    <d v="2020-07-14T00:00:00"/>
    <n v="7175"/>
    <n v="8319"/>
    <x v="4"/>
    <n v="952"/>
    <n v="59721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52"/>
    <n v="59722"/>
    <s v="V-clip adipose"/>
    <m/>
    <s v="M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54"/>
    <n v="59723"/>
    <s v="V-clip adipose"/>
    <m/>
    <s v="M"/>
    <s v="M"/>
    <s v=""/>
    <s v=""/>
    <x v="52"/>
    <m/>
    <m/>
    <m/>
    <m/>
    <x v="1"/>
    <m/>
    <m/>
    <s v=""/>
    <m/>
    <m/>
    <s v="GN"/>
    <m/>
    <s v="7-2"/>
    <m/>
    <m/>
    <n v="1"/>
    <m/>
    <m/>
    <x v="1"/>
    <s v=""/>
    <x v="4"/>
    <s v="no age"/>
    <n v="0"/>
    <s v=""/>
    <n v="29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55"/>
    <n v="59724"/>
    <s v="V-clip adipose"/>
    <m/>
    <s v="M"/>
    <s v="M"/>
    <s v=""/>
    <s v=""/>
    <x v="87"/>
    <n v="22"/>
    <n v="8.3000000000000007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8.2"/>
    <s v="L"/>
    <n v="96.5"/>
    <s v="Yes"/>
    <s v=""/>
    <s v="Not Aged"/>
    <s v=""/>
    <s v="F"/>
    <n v="5.2809999999999979"/>
    <n v="0.99493840913101028"/>
    <s v=""/>
    <s v=""/>
    <s v="F"/>
    <s v=""/>
    <s v=""/>
    <s v=""/>
    <s v=""/>
    <m/>
    <m/>
    <m/>
    <m/>
    <m/>
    <m/>
    <m/>
    <m/>
  </r>
  <r>
    <d v="2020-07-14T00:00:00"/>
    <n v="7175"/>
    <n v="8319"/>
    <x v="4"/>
    <n v="955"/>
    <n v="59725"/>
    <s v="V-clip adipose"/>
    <m/>
    <s v="M"/>
    <s v="M"/>
    <s v=""/>
    <s v=""/>
    <x v="11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956"/>
    <n v="59726"/>
    <s v="V-clip adipose"/>
    <m/>
    <s v="M"/>
    <s v="M"/>
    <s v=""/>
    <s v=""/>
    <x v="3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5"/>
    <n v="8319"/>
    <x v="4"/>
    <n v="1000"/>
    <n v="59727"/>
    <s v="V-clip adipose"/>
    <m/>
    <s v="F"/>
    <s v="F"/>
    <s v=""/>
    <s v=""/>
    <x v="34"/>
    <n v="18.5"/>
    <n v="6"/>
    <n v="5.5"/>
    <n v="1.7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"/>
    <s v="L"/>
    <n v="85"/>
    <s v="Yes"/>
    <s v=""/>
    <s v="Not Aged"/>
    <s v=""/>
    <s v="F"/>
    <n v="3.8779999999999983"/>
    <n v="0.9797273175921879"/>
    <s v=""/>
    <s v=""/>
    <s v="F"/>
    <s v=""/>
    <s v=""/>
    <s v=""/>
    <s v=""/>
    <m/>
    <m/>
    <m/>
    <m/>
    <m/>
    <m/>
    <m/>
    <m/>
  </r>
  <r>
    <d v="2020-07-14T00:00:00"/>
    <n v="7176"/>
    <n v="8319"/>
    <x v="5"/>
    <n v="1014"/>
    <n v="59728"/>
    <s v="V-clip adipose"/>
    <m/>
    <s v="M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19"/>
    <x v="5"/>
    <n v="1014"/>
    <n v="59729"/>
    <s v="V-clip adipose"/>
    <m/>
    <s v="F"/>
    <s v="F"/>
    <s v=""/>
    <s v=""/>
    <x v="12"/>
    <n v="17.5"/>
    <n v="6.3"/>
    <n v="4.5"/>
    <n v="1.3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2"/>
    <s v="L"/>
    <n v="79.5"/>
    <s v="Yes"/>
    <s v=""/>
    <s v="Not Aged"/>
    <s v=""/>
    <s v="F"/>
    <n v="2.1530000000000031"/>
    <n v="0.8959487829590117"/>
    <s v=""/>
    <s v=""/>
    <s v="F"/>
    <s v=""/>
    <s v=""/>
    <s v=""/>
    <s v=""/>
    <m/>
    <m/>
    <m/>
    <m/>
    <m/>
    <m/>
    <m/>
    <m/>
  </r>
  <r>
    <d v="2020-07-14T00:00:00"/>
    <n v="7176"/>
    <n v="8319"/>
    <x v="5"/>
    <n v="1015"/>
    <n v="59730"/>
    <s v="V-clip adipose"/>
    <m/>
    <s v="M"/>
    <s v="M"/>
    <s v=""/>
    <s v=""/>
    <x v="1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19"/>
    <x v="5"/>
    <n v="1017"/>
    <n v="59731"/>
    <s v="V-clip adipose"/>
    <m/>
    <s v="F"/>
    <s v="F"/>
    <s v=""/>
    <s v=""/>
    <x v="107"/>
    <n v="17"/>
    <n v="6.5"/>
    <n v="4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"/>
    <s v="L"/>
    <n v="77.5"/>
    <s v="Yes"/>
    <s v=""/>
    <s v="Not Aged"/>
    <s v=""/>
    <s v="F"/>
    <n v="0.86500000000000332"/>
    <n v="0.70370423799977133"/>
    <s v=""/>
    <s v=""/>
    <s v="F"/>
    <s v=""/>
    <s v=""/>
    <s v=""/>
    <s v=""/>
    <m/>
    <m/>
    <m/>
    <m/>
    <m/>
    <m/>
    <m/>
    <m/>
  </r>
  <r>
    <d v="2020-07-14T00:00:00"/>
    <n v="7176"/>
    <n v="8319"/>
    <x v="5"/>
    <n v="1020"/>
    <n v="59732"/>
    <s v="V-clip adipose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19"/>
    <x v="5"/>
    <n v="1021"/>
    <n v="59733"/>
    <s v="V-clip adipose"/>
    <m/>
    <s v="M"/>
    <s v="M"/>
    <s v=""/>
    <s v=""/>
    <x v="76"/>
    <n v="18.3"/>
    <n v="7.4"/>
    <n v="6"/>
    <n v="2.2999999999999998"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599999999999994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19"/>
    <x v="5"/>
    <n v="1022"/>
    <n v="59734"/>
    <s v="V-clip adipose"/>
    <m/>
    <s v="M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19"/>
    <x v="5"/>
    <n v="1023"/>
    <n v="59735"/>
    <s v="V-clip adipose"/>
    <m/>
    <s v="F"/>
    <s v="M"/>
    <s v=""/>
    <s v=""/>
    <x v="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09"/>
    <m/>
    <s v="caudal hole"/>
    <m/>
    <s v="M"/>
    <s v="M"/>
    <s v=""/>
    <s v=""/>
    <x v="55"/>
    <m/>
    <m/>
    <m/>
    <m/>
    <x v="3"/>
    <n v="95839"/>
    <n v="8"/>
    <s v="20NC95839"/>
    <s v="X"/>
    <d v="2020-07-31T00:00:00"/>
    <m/>
    <m/>
    <m/>
    <m/>
    <m/>
    <n v="1"/>
    <s v="JACK"/>
    <m/>
    <x v="2"/>
    <s v="20NC958398"/>
    <x v="4"/>
    <s v="no age"/>
    <n v="0"/>
    <s v="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11"/>
    <m/>
    <s v="caudal hole"/>
    <m/>
    <s v="M"/>
    <s v="M"/>
    <s v=""/>
    <s v=""/>
    <x v="102"/>
    <m/>
    <m/>
    <m/>
    <m/>
    <x v="3"/>
    <n v="95839"/>
    <n v="9"/>
    <s v="20NC95839"/>
    <s v="X"/>
    <d v="2020-07-31T00:00:00"/>
    <m/>
    <m/>
    <m/>
    <m/>
    <m/>
    <n v="1"/>
    <s v="JACK"/>
    <m/>
    <x v="2"/>
    <s v="20NC958399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15"/>
    <n v="27805"/>
    <s v="adipose hole"/>
    <m/>
    <s v="F"/>
    <s v="F"/>
    <s v=""/>
    <s v=""/>
    <x v="9"/>
    <n v="16.8"/>
    <n v="6.1"/>
    <n v="4.7"/>
    <n v="2"/>
    <x v="2"/>
    <n v="95839"/>
    <n v="10"/>
    <s v="20NC95839"/>
    <s v="X"/>
    <d v="2020-07-31T00:00:00"/>
    <s v="GN"/>
    <m/>
    <s v="12"/>
    <m/>
    <m/>
    <n v="1"/>
    <m/>
    <m/>
    <x v="1"/>
    <s v="20NC9583910"/>
    <x v="1"/>
    <n v="1.2"/>
    <n v="2"/>
    <n v="2016"/>
    <n v="29"/>
    <s v="GW"/>
    <n v="71.900000000000006"/>
    <s v="L"/>
    <n v="78"/>
    <s v="Yes"/>
    <s v=""/>
    <s v="ch2020-0017"/>
    <s v=""/>
    <s v="F"/>
    <n v="1.026"/>
    <n v="0.73613967784164802"/>
    <s v=""/>
    <s v=""/>
    <s v="F"/>
    <s v=""/>
    <s v=""/>
    <s v=""/>
    <s v=""/>
    <m/>
    <m/>
    <m/>
    <m/>
    <m/>
    <m/>
    <m/>
    <m/>
  </r>
  <r>
    <d v="2020-07-14T00:00:00"/>
    <n v="6537"/>
    <n v="8457"/>
    <x v="1"/>
    <n v="917"/>
    <n v="27806"/>
    <s v="adipose hole"/>
    <m/>
    <s v="F"/>
    <s v="M"/>
    <s v=""/>
    <s v=""/>
    <x v="51"/>
    <m/>
    <m/>
    <m/>
    <m/>
    <x v="1"/>
    <n v="95840"/>
    <n v="1"/>
    <s v="20NC95840"/>
    <s v="X"/>
    <d v="2020-07-31T00:00:00"/>
    <m/>
    <m/>
    <m/>
    <m/>
    <m/>
    <n v="1"/>
    <m/>
    <m/>
    <x v="1"/>
    <s v="20NC958401"/>
    <x v="1"/>
    <n v="1.2"/>
    <n v="2"/>
    <n v="2016"/>
    <n v="29"/>
    <s v="GW"/>
    <n v="51.183950000000003"/>
    <s v="M"/>
    <n v="56.5"/>
    <s v="Large Only"/>
    <s v=""/>
    <s v="ch2020-0017"/>
    <n v="260"/>
    <s v=""/>
    <s v=""/>
    <s v=""/>
    <s v=""/>
    <s v=""/>
    <s v="M"/>
    <s v=""/>
    <s v=""/>
    <s v="DAMDOCHAX_CREEK"/>
    <n v="0.46081800000000001"/>
    <m/>
    <m/>
    <m/>
    <m/>
    <m/>
    <m/>
    <m/>
    <m/>
  </r>
  <r>
    <d v="2020-07-14T00:00:00"/>
    <n v="6537"/>
    <n v="8457"/>
    <x v="1"/>
    <n v="918"/>
    <m/>
    <s v="caudal hole"/>
    <m/>
    <s v="M"/>
    <s v="M"/>
    <s v=""/>
    <s v=""/>
    <x v="35"/>
    <m/>
    <m/>
    <m/>
    <m/>
    <x v="3"/>
    <n v="95840"/>
    <n v="2"/>
    <s v="20NC95840"/>
    <s v="X"/>
    <d v="2020-07-31T00:00:00"/>
    <m/>
    <m/>
    <m/>
    <m/>
    <m/>
    <n v="1"/>
    <s v="JACK"/>
    <m/>
    <x v="2"/>
    <s v="20NC958402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20"/>
    <m/>
    <s v="caudal hole"/>
    <m/>
    <s v="M"/>
    <s v="M"/>
    <s v=""/>
    <s v=""/>
    <x v="42"/>
    <m/>
    <m/>
    <m/>
    <m/>
    <x v="3"/>
    <n v="95840"/>
    <n v="3"/>
    <s v="20NC95840"/>
    <s v="X"/>
    <d v="2020-07-31T00:00:00"/>
    <m/>
    <m/>
    <m/>
    <m/>
    <m/>
    <n v="1"/>
    <s v="JACK"/>
    <m/>
    <x v="2"/>
    <s v="20NC958403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28"/>
    <m/>
    <s v="caudal hole"/>
    <m/>
    <s v="M"/>
    <s v="M"/>
    <s v=""/>
    <s v=""/>
    <x v="95"/>
    <m/>
    <m/>
    <m/>
    <m/>
    <x v="3"/>
    <n v="95840"/>
    <n v="4"/>
    <s v="20NC95840"/>
    <s v="X"/>
    <d v="2020-07-31T00:00:00"/>
    <m/>
    <m/>
    <m/>
    <m/>
    <m/>
    <n v="1"/>
    <s v="JACK"/>
    <m/>
    <x v="2"/>
    <s v="20NC958404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33"/>
    <n v="27807"/>
    <s v="adipose hole"/>
    <m/>
    <s v="M"/>
    <s v="M"/>
    <s v=""/>
    <s v=""/>
    <x v="40"/>
    <m/>
    <m/>
    <m/>
    <m/>
    <x v="1"/>
    <n v="95840"/>
    <n v="5"/>
    <s v="20NC95840"/>
    <s v="X"/>
    <d v="2020-07-31T00:00:00"/>
    <m/>
    <m/>
    <m/>
    <m/>
    <m/>
    <n v="1"/>
    <m/>
    <m/>
    <x v="1"/>
    <s v="20NC958405"/>
    <x v="1"/>
    <n v="1.2"/>
    <n v="2"/>
    <n v="2016"/>
    <n v="29"/>
    <s v="GW"/>
    <n v="59.050699999999999"/>
    <s v="M"/>
    <n v="6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43"/>
    <n v="27808"/>
    <s v="adipose hole"/>
    <m/>
    <s v="F"/>
    <s v="F"/>
    <s v=""/>
    <s v=""/>
    <x v="7"/>
    <n v="17.399999999999999"/>
    <n v="6.5"/>
    <n v="5.7"/>
    <n v="2"/>
    <x v="2"/>
    <n v="95840"/>
    <n v="6"/>
    <s v="20NC95840"/>
    <s v="X"/>
    <d v="2020-07-31T00:00:00"/>
    <s v="GN"/>
    <m/>
    <s v="12"/>
    <m/>
    <m/>
    <n v="1"/>
    <m/>
    <m/>
    <x v="1"/>
    <s v="20NC958406"/>
    <x v="3"/>
    <n v="1.3"/>
    <n v="3"/>
    <n v="2015"/>
    <n v="29"/>
    <s v="GW"/>
    <n v="83"/>
    <s v="L"/>
    <n v="89.5"/>
    <s v="Yes"/>
    <s v=""/>
    <s v="ch2020-0017"/>
    <s v=""/>
    <s v="F"/>
    <n v="4.7789999999999999"/>
    <n v="0.99166564607134766"/>
    <s v=""/>
    <s v=""/>
    <s v="F"/>
    <s v=""/>
    <s v=""/>
    <s v=""/>
    <s v=""/>
    <m/>
    <m/>
    <m/>
    <m/>
    <m/>
    <m/>
    <m/>
    <m/>
  </r>
  <r>
    <d v="2020-07-14T00:00:00"/>
    <n v="6537"/>
    <n v="8457"/>
    <x v="1"/>
    <n v="946"/>
    <n v="27809"/>
    <s v="adipose hole"/>
    <m/>
    <s v="F"/>
    <s v="M"/>
    <s v=""/>
    <s v=""/>
    <x v="132"/>
    <m/>
    <m/>
    <m/>
    <m/>
    <x v="1"/>
    <n v="95840"/>
    <n v="7"/>
    <s v="20NC95840"/>
    <s v="X"/>
    <d v="2020-07-31T00:00:00"/>
    <m/>
    <m/>
    <m/>
    <m/>
    <m/>
    <n v="1"/>
    <m/>
    <m/>
    <x v="1"/>
    <s v="20NC958407"/>
    <x v="1"/>
    <n v="1.2"/>
    <n v="2"/>
    <n v="2016"/>
    <n v="29"/>
    <s v="GW"/>
    <n v="67.842949999999988"/>
    <s v="M"/>
    <n v="74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7"/>
    <n v="8457"/>
    <x v="1"/>
    <n v="949"/>
    <n v="27810"/>
    <s v="adipose hole"/>
    <m/>
    <s v="F"/>
    <s v="F"/>
    <s v=""/>
    <s v=""/>
    <x v="99"/>
    <n v="14.2"/>
    <n v="5"/>
    <n v="4.8"/>
    <n v="1.8"/>
    <x v="2"/>
    <n v="95840"/>
    <n v="8"/>
    <s v="20NC95840"/>
    <s v="X"/>
    <d v="2020-07-31T00:00:00"/>
    <m/>
    <m/>
    <m/>
    <m/>
    <m/>
    <n v="1"/>
    <m/>
    <m/>
    <x v="1"/>
    <s v="20NC958408"/>
    <x v="1"/>
    <n v="1.2"/>
    <n v="2"/>
    <n v="2016"/>
    <n v="29"/>
    <s v="GW"/>
    <n v="70.5"/>
    <s v="L"/>
    <n v="75.5"/>
    <s v="Yes"/>
    <s v=""/>
    <s v="ch2020-0017"/>
    <s v=""/>
    <s v="F"/>
    <n v="1.4629999999999965"/>
    <n v="0.81199108818773225"/>
    <s v=""/>
    <s v=""/>
    <s v="F"/>
    <s v=""/>
    <s v=""/>
    <s v=""/>
    <s v=""/>
    <m/>
    <m/>
    <m/>
    <m/>
    <m/>
    <m/>
    <m/>
    <m/>
  </r>
  <r>
    <d v="2020-07-14T00:00:00"/>
    <n v="6538"/>
    <n v="8457"/>
    <x v="0"/>
    <n v="1017"/>
    <n v="27811"/>
    <s v="adipose hole"/>
    <m/>
    <s v="M"/>
    <s v="M"/>
    <s v=""/>
    <s v=""/>
    <x v="46"/>
    <m/>
    <m/>
    <m/>
    <m/>
    <x v="1"/>
    <n v="95840"/>
    <n v="9"/>
    <s v="20NC95840"/>
    <s v="X"/>
    <d v="2020-07-31T00:00:00"/>
    <m/>
    <m/>
    <m/>
    <m/>
    <m/>
    <n v="1"/>
    <m/>
    <m/>
    <x v="1"/>
    <s v="20NC958409"/>
    <x v="1"/>
    <n v="1.2"/>
    <n v="2"/>
    <n v="2016"/>
    <n v="29"/>
    <s v="GW"/>
    <n v="65.529199999999989"/>
    <s v="M"/>
    <n v="72"/>
    <s v="Large Only"/>
    <s v=""/>
    <s v="ch2020-0017"/>
    <n v="261"/>
    <s v=""/>
    <s v=""/>
    <s v=""/>
    <s v=""/>
    <s v=""/>
    <s v="M"/>
    <s v=""/>
    <s v=""/>
    <s v="KITEEN_RIVER"/>
    <n v="0.72430019999999995"/>
    <m/>
    <m/>
    <m/>
    <m/>
    <m/>
    <m/>
    <m/>
    <m/>
  </r>
  <r>
    <d v="2020-07-14T00:00:00"/>
    <n v="6538"/>
    <n v="8457"/>
    <x v="0"/>
    <n v="1025"/>
    <n v="27812"/>
    <s v="adipose hole"/>
    <m/>
    <s v="F"/>
    <s v="M"/>
    <s v=""/>
    <s v=""/>
    <x v="18"/>
    <m/>
    <m/>
    <m/>
    <m/>
    <x v="1"/>
    <n v="95840"/>
    <n v="10"/>
    <s v="20NC95840"/>
    <s v="X"/>
    <d v="2020-07-31T00:00:00"/>
    <m/>
    <m/>
    <m/>
    <m/>
    <m/>
    <n v="1"/>
    <m/>
    <m/>
    <x v="1"/>
    <s v="20NC9584010"/>
    <x v="1"/>
    <n v="1.2"/>
    <n v="2"/>
    <n v="2016"/>
    <n v="29"/>
    <s v="GW"/>
    <n v="64.603699999999989"/>
    <s v="M"/>
    <n v="71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8"/>
    <n v="8457"/>
    <x v="0"/>
    <n v="1035"/>
    <n v="27813"/>
    <s v="adipose hole"/>
    <m/>
    <s v="F"/>
    <s v="F"/>
    <s v=""/>
    <s v=""/>
    <x v="99"/>
    <n v="17"/>
    <n v="5.5"/>
    <n v="4.7"/>
    <n v="1.8"/>
    <x v="2"/>
    <n v="95843"/>
    <n v="1"/>
    <s v="20NC95843"/>
    <s v="X"/>
    <d v="2020-07-31T00:00:00"/>
    <m/>
    <m/>
    <m/>
    <m/>
    <m/>
    <n v="1"/>
    <m/>
    <m/>
    <x v="1"/>
    <s v="20NC958431"/>
    <x v="1"/>
    <n v="1.2"/>
    <n v="2"/>
    <n v="2016"/>
    <n v="29"/>
    <s v="GW"/>
    <n v="70"/>
    <s v="L"/>
    <n v="75.5"/>
    <s v="Yes"/>
    <s v=""/>
    <s v="ch2020-0017"/>
    <s v=""/>
    <s v="F"/>
    <n v="0.89099999999999691"/>
    <n v="0.70909649434613886"/>
    <s v=""/>
    <s v=""/>
    <s v="F"/>
    <s v=""/>
    <s v=""/>
    <s v=""/>
    <s v=""/>
    <m/>
    <m/>
    <m/>
    <m/>
    <m/>
    <m/>
    <m/>
    <m/>
  </r>
  <r>
    <d v="2020-07-14T00:00:00"/>
    <n v="6538"/>
    <n v="8457"/>
    <x v="0"/>
    <n v="1042"/>
    <n v="27814"/>
    <s v="adipose hole"/>
    <m/>
    <s v="M"/>
    <s v="M"/>
    <s v=""/>
    <s v=""/>
    <x v="43"/>
    <m/>
    <m/>
    <m/>
    <m/>
    <x v="1"/>
    <n v="95843"/>
    <n v="2"/>
    <s v="20NC95843"/>
    <s v="X"/>
    <d v="2020-07-31T00:00:00"/>
    <m/>
    <m/>
    <m/>
    <m/>
    <m/>
    <n v="1"/>
    <m/>
    <m/>
    <x v="1"/>
    <s v="20NC958432"/>
    <x v="1"/>
    <n v="1.2"/>
    <n v="2"/>
    <n v="2016"/>
    <n v="29"/>
    <s v="GW"/>
    <n v="58.1252"/>
    <s v="M"/>
    <n v="6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8"/>
    <n v="8457"/>
    <x v="0"/>
    <n v="1045"/>
    <n v="27815"/>
    <s v="adipose hole"/>
    <m/>
    <s v="F"/>
    <s v="F"/>
    <s v=""/>
    <s v=""/>
    <x v="71"/>
    <n v="17"/>
    <n v="6.1"/>
    <n v="5"/>
    <n v="2"/>
    <x v="2"/>
    <n v="95843"/>
    <n v="3"/>
    <s v="20NC95843"/>
    <s v="X"/>
    <d v="2020-07-31T00:00:00"/>
    <m/>
    <m/>
    <m/>
    <m/>
    <m/>
    <n v="1"/>
    <m/>
    <m/>
    <x v="1"/>
    <s v="20NC958433"/>
    <x v="3"/>
    <n v="1.3"/>
    <n v="3"/>
    <n v="2015"/>
    <n v="29"/>
    <s v="GW"/>
    <n v="77.400000000000006"/>
    <s v="L"/>
    <n v="83.5"/>
    <s v="Yes"/>
    <s v=""/>
    <s v="ch2020-0017"/>
    <n v="262"/>
    <s v="F"/>
    <n v="3.1870000000000021"/>
    <n v="0.96034212271643904"/>
    <s v=""/>
    <s v=""/>
    <s v="F"/>
    <s v=""/>
    <s v=""/>
    <s v="OWEEGEE_CREEK"/>
    <n v="0.97564229999999996"/>
    <m/>
    <m/>
    <m/>
    <m/>
    <m/>
    <m/>
    <m/>
    <m/>
  </r>
  <r>
    <d v="2020-07-14T00:00:00"/>
    <n v="6538"/>
    <n v="8457"/>
    <x v="0"/>
    <n v="1048"/>
    <n v="27816"/>
    <s v="adipose hole"/>
    <m/>
    <s v="M"/>
    <s v="M"/>
    <s v=""/>
    <s v=""/>
    <x v="63"/>
    <m/>
    <m/>
    <m/>
    <m/>
    <x v="1"/>
    <n v="95843"/>
    <n v="4"/>
    <s v="20NC95843"/>
    <s v="X"/>
    <d v="2020-07-31T00:00:00"/>
    <m/>
    <m/>
    <m/>
    <m/>
    <m/>
    <n v="1"/>
    <m/>
    <m/>
    <x v="1"/>
    <s v="20NC958434"/>
    <x v="1"/>
    <n v="1.2"/>
    <n v="2"/>
    <n v="2016"/>
    <n v="29"/>
    <s v="GW"/>
    <n v="59.976199999999999"/>
    <s v="M"/>
    <n v="66"/>
    <s v="Large Only"/>
    <s v=""/>
    <s v="ch2020-0017"/>
    <n v="263"/>
    <s v=""/>
    <s v=""/>
    <s v=""/>
    <s v=""/>
    <s v=""/>
    <s v="M"/>
    <s v=""/>
    <s v=""/>
    <s v="DAMDOCHAX_CREEK"/>
    <n v="0.82120840000000006"/>
    <m/>
    <m/>
    <m/>
    <m/>
    <m/>
    <m/>
    <m/>
    <m/>
  </r>
  <r>
    <d v="2020-07-14T00:00:00"/>
    <n v="6538"/>
    <n v="8457"/>
    <x v="0"/>
    <n v="1049"/>
    <n v="27817"/>
    <s v="adipose hole"/>
    <m/>
    <s v="M"/>
    <s v="M"/>
    <s v=""/>
    <s v=""/>
    <x v="76"/>
    <m/>
    <m/>
    <m/>
    <m/>
    <x v="1"/>
    <n v="95843"/>
    <n v="5"/>
    <s v="20NC95843"/>
    <s v="X"/>
    <d v="2020-07-31T00:00:00"/>
    <m/>
    <m/>
    <m/>
    <m/>
    <m/>
    <n v="1"/>
    <m/>
    <m/>
    <x v="1"/>
    <s v="20NC958435"/>
    <x v="1"/>
    <n v="1.2"/>
    <n v="2"/>
    <n v="2016"/>
    <n v="29"/>
    <s v="GW"/>
    <n v="68.305699999999987"/>
    <s v="M"/>
    <n v="7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38"/>
    <n v="8457"/>
    <x v="0"/>
    <n v="1050"/>
    <n v="27818"/>
    <s v="adipose hole"/>
    <m/>
    <s v="M"/>
    <s v="M"/>
    <s v=""/>
    <s v=""/>
    <x v="45"/>
    <m/>
    <m/>
    <m/>
    <m/>
    <x v="1"/>
    <n v="95843"/>
    <n v="6"/>
    <s v="20NC95843"/>
    <s v="X"/>
    <d v="2020-07-31T00:00:00"/>
    <m/>
    <m/>
    <m/>
    <m/>
    <m/>
    <n v="1"/>
    <m/>
    <m/>
    <x v="1"/>
    <s v="20NC958436"/>
    <x v="8"/>
    <n v="1.1000000000000001"/>
    <n v="1"/>
    <n v="2017"/>
    <n v="29"/>
    <s v="GW"/>
    <n v="46.093699999999998"/>
    <s v="M"/>
    <n v="51"/>
    <s v="Large Only"/>
    <s v=""/>
    <s v="ch2020-0017"/>
    <n v="264"/>
    <s v=""/>
    <s v=""/>
    <s v=""/>
    <s v=""/>
    <s v=""/>
    <s v="M"/>
    <s v=""/>
    <s v=""/>
    <s v="KITEEN_RIVER"/>
    <n v="0.84096709999999997"/>
    <m/>
    <m/>
    <m/>
    <m/>
    <m/>
    <m/>
    <m/>
    <m/>
  </r>
  <r>
    <d v="2020-07-14T00:00:00"/>
    <n v="6539"/>
    <n v="8457"/>
    <x v="0"/>
    <n v="1525"/>
    <n v="27819"/>
    <s v="adipose hole"/>
    <m/>
    <s v="F"/>
    <s v="M"/>
    <s v=""/>
    <s v=""/>
    <x v="23"/>
    <m/>
    <m/>
    <m/>
    <m/>
    <x v="1"/>
    <n v="95843"/>
    <n v="7"/>
    <s v="20NC95843"/>
    <s v="X"/>
    <d v="2020-07-31T00:00:00"/>
    <m/>
    <m/>
    <m/>
    <m/>
    <m/>
    <n v="1"/>
    <m/>
    <m/>
    <x v="1"/>
    <s v="20NC958437"/>
    <x v="1"/>
    <n v="1.2"/>
    <n v="2"/>
    <n v="2016"/>
    <n v="29"/>
    <s v="GW"/>
    <n v="54.423200000000001"/>
    <s v="M"/>
    <n v="6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40"/>
    <n v="8457"/>
    <x v="1"/>
    <n v="1644"/>
    <n v="27820"/>
    <s v="adipose hole"/>
    <m/>
    <s v="M"/>
    <s v="M"/>
    <s v=""/>
    <s v=""/>
    <x v="9"/>
    <n v="16.5"/>
    <n v="6"/>
    <n v="5.5"/>
    <n v="2"/>
    <x v="2"/>
    <n v="95843"/>
    <n v="8"/>
    <s v="20NC95843"/>
    <s v="X"/>
    <d v="2020-07-31T00:00:00"/>
    <m/>
    <m/>
    <m/>
    <m/>
    <m/>
    <n v="1"/>
    <m/>
    <m/>
    <x v="1"/>
    <s v="20NC958438"/>
    <x v="3"/>
    <n v="1.3"/>
    <n v="3"/>
    <n v="2015"/>
    <n v="29"/>
    <s v="GW"/>
    <n v="72"/>
    <s v="L"/>
    <n v="78"/>
    <s v="Yes"/>
    <s v=""/>
    <s v="ch2020-0017"/>
    <n v="265"/>
    <s v="F"/>
    <n v="0.6100000000000001"/>
    <n v="0.6479408020806503"/>
    <s v=""/>
    <s v=""/>
    <s v="F"/>
    <s v=""/>
    <s v=""/>
    <s v="KITEEN_RIVER"/>
    <n v="0.99052240000000003"/>
    <m/>
    <m/>
    <m/>
    <m/>
    <m/>
    <m/>
    <m/>
    <m/>
  </r>
  <r>
    <d v="2020-07-14T00:00:00"/>
    <n v="6540"/>
    <n v="8457"/>
    <x v="1"/>
    <n v="1646"/>
    <n v="27821"/>
    <s v="adipose hole"/>
    <m/>
    <s v="M"/>
    <s v="M"/>
    <s v=""/>
    <s v=""/>
    <x v="96"/>
    <n v="18"/>
    <n v="6.5"/>
    <n v="5.5"/>
    <n v="2"/>
    <x v="2"/>
    <n v="95843"/>
    <n v="9"/>
    <s v="20NC95843"/>
    <s v="X"/>
    <d v="2020-07-31T00:00:00"/>
    <m/>
    <m/>
    <m/>
    <m/>
    <m/>
    <n v="1"/>
    <m/>
    <m/>
    <x v="1"/>
    <s v="20NC958439"/>
    <x v="1"/>
    <n v="1.2"/>
    <n v="2"/>
    <n v="2016"/>
    <n v="29"/>
    <s v="GW"/>
    <n v="72"/>
    <s v="L"/>
    <n v="78.5"/>
    <s v="Yes"/>
    <s v=""/>
    <s v="ch2020-0017"/>
    <n v="266"/>
    <s v="F"/>
    <n v="0.18500000000000294"/>
    <n v="0.54611854104578039"/>
    <s v=""/>
    <s v=""/>
    <s v="F"/>
    <s v=""/>
    <s v=""/>
    <s v="OWEEGEE_CREEK"/>
    <n v="0.91226200000000002"/>
    <m/>
    <m/>
    <m/>
    <m/>
    <m/>
    <m/>
    <m/>
    <m/>
  </r>
  <r>
    <d v="2020-07-14T00:00:00"/>
    <n v="6540"/>
    <n v="8457"/>
    <x v="1"/>
    <n v="1649"/>
    <n v="27822"/>
    <s v="adipose hole"/>
    <m/>
    <s v="M"/>
    <s v="M"/>
    <s v=""/>
    <s v=""/>
    <x v="121"/>
    <m/>
    <m/>
    <m/>
    <m/>
    <x v="1"/>
    <n v="95843"/>
    <n v="10"/>
    <s v="20NC95843"/>
    <s v="X"/>
    <d v="2020-07-31T00:00:00"/>
    <m/>
    <m/>
    <m/>
    <m/>
    <m/>
    <n v="1"/>
    <m/>
    <m/>
    <x v="1"/>
    <s v="20NC9584310"/>
    <x v="1"/>
    <n v="1.2"/>
    <n v="2"/>
    <n v="2016"/>
    <n v="29"/>
    <s v="GW"/>
    <n v="50.721200000000003"/>
    <s v="M"/>
    <n v="56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40"/>
    <n v="8457"/>
    <x v="1"/>
    <n v="1650"/>
    <n v="27823"/>
    <s v="adipose hole"/>
    <m/>
    <s v="F"/>
    <s v="M"/>
    <s v=""/>
    <s v=""/>
    <x v="76"/>
    <m/>
    <m/>
    <m/>
    <m/>
    <x v="1"/>
    <n v="95845"/>
    <n v="1"/>
    <s v="20NC95845"/>
    <s v="X"/>
    <d v="2020-07-31T00:00:00"/>
    <m/>
    <m/>
    <m/>
    <m/>
    <m/>
    <n v="1"/>
    <m/>
    <m/>
    <x v="1"/>
    <s v="20NC958451"/>
    <x v="4"/>
    <s v="no age"/>
    <n v="0"/>
    <s v=""/>
    <n v="29"/>
    <s v="GW"/>
    <n v="68.305699999999987"/>
    <s v="M"/>
    <n v="75"/>
    <s v="Large Only"/>
    <s v=""/>
    <s v="ch2020-0017"/>
    <n v="267"/>
    <s v=""/>
    <s v=""/>
    <s v=""/>
    <s v=""/>
    <s v=""/>
    <s v="M"/>
    <s v=""/>
    <s v=""/>
    <s v="KITEEN_RIVER"/>
    <n v="0.93620000000000003"/>
    <m/>
    <m/>
    <m/>
    <m/>
    <m/>
    <m/>
    <m/>
    <m/>
  </r>
  <r>
    <d v="2020-07-14T00:00:00"/>
    <n v="6540"/>
    <n v="8457"/>
    <x v="1"/>
    <n v="1652"/>
    <n v="27824"/>
    <s v="adipose hole"/>
    <m/>
    <s v="M"/>
    <s v="M"/>
    <s v=""/>
    <s v=""/>
    <x v="27"/>
    <m/>
    <m/>
    <m/>
    <m/>
    <x v="1"/>
    <n v="95845"/>
    <n v="2"/>
    <s v="20NC95845"/>
    <s v="X"/>
    <d v="2020-07-31T00:00:00"/>
    <m/>
    <m/>
    <m/>
    <m/>
    <m/>
    <n v="1"/>
    <s v="4 scales only."/>
    <m/>
    <x v="1"/>
    <s v="20NC958452"/>
    <x v="1"/>
    <n v="1.2"/>
    <n v="2"/>
    <n v="2016"/>
    <n v="29"/>
    <s v="GW"/>
    <n v="61.827199999999998"/>
    <s v="M"/>
    <n v="68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6540"/>
    <n v="8461"/>
    <x v="1"/>
    <n v="1656"/>
    <n v="27825"/>
    <s v="adipose hole"/>
    <m/>
    <s v="M"/>
    <s v="M"/>
    <s v=""/>
    <s v=""/>
    <x v="146"/>
    <n v="25.5"/>
    <n v="11"/>
    <n v="9.5"/>
    <n v="3.8"/>
    <x v="2"/>
    <n v="95845"/>
    <n v="3"/>
    <s v="20NC95845"/>
    <s v="X"/>
    <d v="2020-07-31T00:00:00"/>
    <m/>
    <m/>
    <m/>
    <m/>
    <m/>
    <n v="1"/>
    <m/>
    <m/>
    <x v="1"/>
    <s v="20NC958453"/>
    <x v="6"/>
    <s v="M4"/>
    <n v="4"/>
    <s v=""/>
    <n v="29"/>
    <s v="GW"/>
    <n v="90"/>
    <s v="L"/>
    <n v="101"/>
    <s v="Yes"/>
    <s v=""/>
    <s v="ch2020-0017"/>
    <s v=""/>
    <s v="M"/>
    <n v="-0.16800000000000015"/>
    <n v="0.45809850598604357"/>
    <s v=""/>
    <s v=""/>
    <s v="M"/>
    <s v=""/>
    <s v=""/>
    <s v=""/>
    <s v=""/>
    <m/>
    <m/>
    <m/>
    <m/>
    <m/>
    <m/>
    <m/>
    <m/>
  </r>
  <r>
    <d v="2020-07-14T00:00:00"/>
    <n v="6540"/>
    <n v="8461"/>
    <x v="1"/>
    <n v="1709"/>
    <n v="27826"/>
    <s v="adipose hole"/>
    <m/>
    <s v="F"/>
    <s v="M"/>
    <s v=""/>
    <s v=""/>
    <x v="43"/>
    <m/>
    <m/>
    <m/>
    <m/>
    <x v="1"/>
    <n v="95845"/>
    <n v="4"/>
    <s v="20NC95845"/>
    <s v="X"/>
    <d v="2020-07-31T00:00:00"/>
    <m/>
    <m/>
    <m/>
    <m/>
    <m/>
    <n v="1"/>
    <m/>
    <m/>
    <x v="1"/>
    <s v="20NC958454"/>
    <x v="1"/>
    <n v="1.2"/>
    <n v="2"/>
    <n v="2016"/>
    <n v="29"/>
    <s v="GW"/>
    <n v="58.1252"/>
    <s v="M"/>
    <n v="64"/>
    <s v="Large Only"/>
    <s v=""/>
    <s v="ch2020-0017"/>
    <n v="268"/>
    <s v=""/>
    <s v=""/>
    <s v=""/>
    <s v=""/>
    <s v=""/>
    <s v="M"/>
    <s v=""/>
    <s v=""/>
    <s v="DAMDOCHAX_CREEK"/>
    <n v="0.68507720000000005"/>
    <m/>
    <m/>
    <m/>
    <m/>
    <m/>
    <m/>
    <m/>
    <m/>
  </r>
  <r>
    <d v="2020-07-14T00:00:00"/>
    <n v="6540"/>
    <n v="8461"/>
    <x v="1"/>
    <n v="1716"/>
    <n v="27827"/>
    <s v="adipose hole"/>
    <m/>
    <s v="F"/>
    <s v="F"/>
    <s v=""/>
    <s v=""/>
    <x v="11"/>
    <n v="15"/>
    <n v="6.5"/>
    <n v="4.5"/>
    <n v="1.4"/>
    <x v="2"/>
    <n v="95845"/>
    <n v="5"/>
    <s v="20NC95845"/>
    <s v="X"/>
    <d v="2020-07-31T00:00:00"/>
    <m/>
    <m/>
    <m/>
    <m/>
    <m/>
    <n v="1"/>
    <m/>
    <m/>
    <x v="1"/>
    <s v="20NC958455"/>
    <x v="3"/>
    <n v="1.3"/>
    <n v="3"/>
    <n v="2015"/>
    <n v="29"/>
    <s v="GW"/>
    <n v="72.5"/>
    <s v="L"/>
    <n v="79"/>
    <s v="Yes"/>
    <s v=""/>
    <s v="ch2020-0017"/>
    <n v="269"/>
    <s v="F"/>
    <n v="1.5959999999999994"/>
    <n v="0.83145858725984445"/>
    <s v=""/>
    <s v=""/>
    <s v="F"/>
    <s v=""/>
    <s v=""/>
    <s v="MEZIADIN_RIVER"/>
    <n v="0.79774050000000007"/>
    <m/>
    <m/>
    <m/>
    <m/>
    <m/>
    <m/>
    <m/>
    <m/>
  </r>
  <r>
    <d v="2020-07-14T00:00:00"/>
    <n v="6540"/>
    <n v="8461"/>
    <x v="1"/>
    <n v="1718"/>
    <n v="27828"/>
    <s v="adipose hole"/>
    <m/>
    <s v="M"/>
    <s v="M"/>
    <s v=""/>
    <s v=""/>
    <x v="9"/>
    <n v="16.5"/>
    <n v="6"/>
    <n v="5.5"/>
    <n v="2"/>
    <x v="2"/>
    <n v="95845"/>
    <n v="6"/>
    <s v="20NC95845"/>
    <s v="X"/>
    <d v="2020-07-31T00:00:00"/>
    <m/>
    <m/>
    <m/>
    <m/>
    <m/>
    <n v="1"/>
    <m/>
    <m/>
    <x v="1"/>
    <s v="20NC958456"/>
    <x v="4"/>
    <s v="no age"/>
    <n v="0"/>
    <s v=""/>
    <n v="29"/>
    <s v="GW"/>
    <n v="72"/>
    <s v="L"/>
    <n v="78"/>
    <s v="Yes"/>
    <s v=""/>
    <s v="ch2020-0017"/>
    <s v=""/>
    <s v="F"/>
    <n v="0.6100000000000001"/>
    <n v="0.6479408020806503"/>
    <s v=""/>
    <s v=""/>
    <s v="F"/>
    <s v=""/>
    <s v=""/>
    <s v=""/>
    <s v=""/>
    <m/>
    <m/>
    <m/>
    <m/>
    <m/>
    <m/>
    <m/>
    <m/>
  </r>
  <r>
    <d v="2020-07-14T00:00:00"/>
    <n v="6540"/>
    <n v="8461"/>
    <x v="1"/>
    <n v="1736"/>
    <n v="27829"/>
    <s v="adipose hole"/>
    <m/>
    <s v="F"/>
    <s v="F"/>
    <s v=""/>
    <s v=""/>
    <x v="107"/>
    <n v="16.5"/>
    <n v="5.5"/>
    <n v="4.5"/>
    <n v="1.4"/>
    <x v="2"/>
    <n v="95845"/>
    <n v="7"/>
    <s v="20NC95845"/>
    <s v="X"/>
    <d v="2020-07-31T00:00:00"/>
    <m/>
    <m/>
    <m/>
    <m/>
    <m/>
    <n v="1"/>
    <m/>
    <m/>
    <x v="1"/>
    <s v="20NC958457"/>
    <x v="3"/>
    <n v="1.3"/>
    <n v="3"/>
    <n v="2015"/>
    <n v="29"/>
    <s v="GW"/>
    <n v="72"/>
    <s v="L"/>
    <n v="77.5"/>
    <s v="Yes"/>
    <s v=""/>
    <s v="ch2020-0017"/>
    <s v=""/>
    <s v="F"/>
    <n v="2.2310000000000034"/>
    <n v="0.90299898613701357"/>
    <s v=""/>
    <s v=""/>
    <s v="F"/>
    <s v=""/>
    <s v=""/>
    <s v=""/>
    <s v=""/>
    <m/>
    <m/>
    <m/>
    <m/>
    <m/>
    <m/>
    <m/>
    <m/>
  </r>
  <r>
    <d v="2020-07-14T00:00:00"/>
    <n v="7176"/>
    <n v="8320"/>
    <x v="5"/>
    <n v="1024"/>
    <n v="59736"/>
    <s v="V-clip adipose"/>
    <m/>
    <s v="M"/>
    <s v="M"/>
    <s v=""/>
    <s v=""/>
    <x v="5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25"/>
    <n v="59737"/>
    <s v="V-clip adipose"/>
    <m/>
    <s v="M"/>
    <s v="M"/>
    <s v=""/>
    <s v=""/>
    <x v="1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26"/>
    <n v="59738"/>
    <s v="V-clip adipose"/>
    <m/>
    <s v="F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27"/>
    <n v="59739"/>
    <s v="V-clip adipose"/>
    <m/>
    <s v="F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28"/>
    <n v="59740"/>
    <s v="V-clip adipose"/>
    <m/>
    <s v="M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28"/>
    <n v="59741"/>
    <s v="V-clip adipose"/>
    <m/>
    <s v="F"/>
    <s v="M"/>
    <s v=""/>
    <s v=""/>
    <x v="12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29"/>
    <n v="59742"/>
    <s v="V-clip adipose"/>
    <m/>
    <s v="M"/>
    <s v="M"/>
    <s v=""/>
    <s v=""/>
    <x v="132"/>
    <m/>
    <m/>
    <m/>
    <m/>
    <x v="1"/>
    <m/>
    <m/>
    <s v=""/>
    <m/>
    <m/>
    <s v="GN"/>
    <m/>
    <s v="7-2"/>
    <m/>
    <m/>
    <n v="1"/>
    <m/>
    <m/>
    <x v="1"/>
    <s v=""/>
    <x v="4"/>
    <s v="no age"/>
    <n v="0"/>
    <s v=""/>
    <n v="29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30"/>
    <n v="59743"/>
    <s v="V-clip adipose"/>
    <m/>
    <s v="F"/>
    <s v="F"/>
    <s v=""/>
    <s v=""/>
    <x v="113"/>
    <n v="19"/>
    <n v="7.3"/>
    <n v="4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.7"/>
    <s v="L"/>
    <n v="80"/>
    <s v="Yes"/>
    <s v=""/>
    <s v="Not Aged"/>
    <s v=""/>
    <s v="F"/>
    <n v="0.91599999999999993"/>
    <n v="0.71422637755393059"/>
    <s v=""/>
    <s v=""/>
    <s v="F"/>
    <s v=""/>
    <s v=""/>
    <s v=""/>
    <s v=""/>
    <m/>
    <m/>
    <m/>
    <m/>
    <m/>
    <m/>
    <m/>
    <m/>
  </r>
  <r>
    <d v="2020-07-14T00:00:00"/>
    <n v="7176"/>
    <n v="8320"/>
    <x v="5"/>
    <n v="1031"/>
    <n v="59744"/>
    <s v="V-clip adipose"/>
    <m/>
    <s v="F"/>
    <s v="F"/>
    <s v=""/>
    <s v=""/>
    <x v="26"/>
    <n v="19.5"/>
    <n v="7.5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5"/>
    <s v="L"/>
    <n v="89"/>
    <s v="Yes"/>
    <s v=""/>
    <s v="Not Aged"/>
    <s v=""/>
    <s v="F"/>
    <n v="3.0799999999999974"/>
    <n v="0.95606018460385855"/>
    <s v=""/>
    <s v=""/>
    <s v="F"/>
    <s v=""/>
    <s v=""/>
    <s v=""/>
    <s v=""/>
    <m/>
    <m/>
    <m/>
    <m/>
    <m/>
    <m/>
    <m/>
    <m/>
  </r>
  <r>
    <d v="2020-07-14T00:00:00"/>
    <n v="7176"/>
    <n v="8320"/>
    <x v="5"/>
    <n v="1032"/>
    <n v="59745"/>
    <s v="V-clip adipose"/>
    <m/>
    <s v="M"/>
    <s v="M"/>
    <s v=""/>
    <s v=""/>
    <x v="26"/>
    <n v="20.3"/>
    <n v="8.1999999999999993"/>
    <n v="6"/>
    <n v="1.7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8"/>
    <s v="L"/>
    <n v="89"/>
    <s v="Yes"/>
    <s v=""/>
    <s v="Not Aged"/>
    <s v=""/>
    <s v="F"/>
    <n v="2.4419999999999984"/>
    <n v="0.91997445447369841"/>
    <s v=""/>
    <s v=""/>
    <s v="F"/>
    <s v=""/>
    <s v=""/>
    <s v=""/>
    <s v=""/>
    <m/>
    <m/>
    <m/>
    <m/>
    <m/>
    <m/>
    <m/>
    <m/>
  </r>
  <r>
    <d v="2020-07-14T00:00:00"/>
    <n v="7176"/>
    <n v="8320"/>
    <x v="5"/>
    <n v="1035"/>
    <n v="59746"/>
    <s v="V-clip adipose"/>
    <m/>
    <s v="M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37"/>
    <n v="59747"/>
    <s v="V-clip adipose"/>
    <m/>
    <s v="M"/>
    <s v="M"/>
    <s v=""/>
    <s v=""/>
    <x v="13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38"/>
    <n v="59748"/>
    <s v="V-clip adipose"/>
    <m/>
    <s v="M"/>
    <s v="M"/>
    <s v=""/>
    <s v=""/>
    <x v="1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6"/>
    <n v="8320"/>
    <x v="5"/>
    <n v="1039"/>
    <n v="59749"/>
    <s v="V-clip adipose"/>
    <m/>
    <s v="M"/>
    <s v="M"/>
    <s v=""/>
    <s v=""/>
    <x v="59"/>
    <n v="20"/>
    <n v="8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"/>
    <s v="L"/>
    <n v="86"/>
    <s v="Yes"/>
    <s v=""/>
    <s v="Not Aged"/>
    <s v=""/>
    <s v="F"/>
    <n v="1.1499999999999975"/>
    <n v="0.75951091694911066"/>
    <s v=""/>
    <s v=""/>
    <s v="F"/>
    <s v=""/>
    <s v=""/>
    <s v=""/>
    <s v=""/>
    <m/>
    <m/>
    <m/>
    <m/>
    <m/>
    <m/>
    <m/>
    <m/>
  </r>
  <r>
    <d v="2020-07-14T00:00:00"/>
    <n v="7176"/>
    <n v="8320"/>
    <x v="5"/>
    <n v="1040"/>
    <n v="59750"/>
    <s v="V-clip adipose"/>
    <m/>
    <s v="F"/>
    <s v="F"/>
    <s v=""/>
    <s v=""/>
    <x v="69"/>
    <n v="18.5"/>
    <n v="7"/>
    <n v="4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5"/>
    <s v="L"/>
    <n v="84.5"/>
    <s v="Yes"/>
    <s v=""/>
    <s v="Not Aged"/>
    <s v=""/>
    <s v="F"/>
    <n v="3.5750000000000002"/>
    <n v="0.97274804922978397"/>
    <s v=""/>
    <s v=""/>
    <s v="F"/>
    <s v=""/>
    <s v=""/>
    <s v=""/>
    <s v=""/>
    <m/>
    <m/>
    <m/>
    <m/>
    <m/>
    <m/>
    <m/>
    <m/>
  </r>
  <r>
    <d v="2020-07-14T00:00:00"/>
    <n v="7176"/>
    <n v="8320"/>
    <x v="5"/>
    <n v="1042"/>
    <n v="59751"/>
    <s v="V-clip adipose"/>
    <m/>
    <s v="F"/>
    <s v="F"/>
    <s v=""/>
    <s v=""/>
    <x v="71"/>
    <n v="18.600000000000001"/>
    <n v="6.7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8"/>
    <s v="L"/>
    <n v="83.5"/>
    <s v="Yes"/>
    <s v=""/>
    <s v="Not Aged"/>
    <s v=""/>
    <s v="F"/>
    <n v="2.8490000000000011"/>
    <n v="0.94526696848826319"/>
    <s v=""/>
    <s v=""/>
    <s v="F"/>
    <s v=""/>
    <s v=""/>
    <s v=""/>
    <s v=""/>
    <m/>
    <m/>
    <m/>
    <m/>
    <m/>
    <m/>
    <m/>
    <m/>
  </r>
  <r>
    <d v="2020-07-14T00:00:00"/>
    <n v="7176"/>
    <n v="8320"/>
    <x v="5"/>
    <n v="1043"/>
    <n v="59752"/>
    <s v="V-clip adipose"/>
    <m/>
    <s v="M"/>
    <s v="M"/>
    <s v=""/>
    <s v=""/>
    <x v="11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0"/>
    <x v="2"/>
    <n v="1503"/>
    <n v="59753"/>
    <s v="no mark applied"/>
    <m/>
    <s v="NR"/>
    <s v="NR"/>
    <s v=""/>
    <s v=""/>
    <x v="0"/>
    <m/>
    <m/>
    <m/>
    <m/>
    <x v="2"/>
    <m/>
    <m/>
    <s v=""/>
    <m/>
    <m/>
    <m/>
    <m/>
    <m/>
    <m/>
    <m/>
    <n v="1"/>
    <m/>
    <m/>
    <x v="1"/>
    <s v=""/>
    <x v="4"/>
    <s v="no age"/>
    <n v="0"/>
    <s v=""/>
    <n v="29"/>
    <s v="GH"/>
    <s v=""/>
    <s v=""/>
    <s v=""/>
    <s v=""/>
    <s v=""/>
    <s v="Not Aged"/>
    <s v=""/>
    <s v=""/>
    <s v=""/>
    <s v=""/>
    <s v=""/>
    <s v=""/>
    <s v="NR"/>
    <s v=""/>
    <s v=""/>
    <s v=""/>
    <s v=""/>
    <m/>
    <m/>
    <m/>
    <m/>
    <m/>
    <m/>
    <m/>
    <m/>
  </r>
  <r>
    <d v="2020-07-14T00:00:00"/>
    <n v="7177"/>
    <n v="8320"/>
    <x v="2"/>
    <n v="1504"/>
    <n v="59754"/>
    <s v="V-clip adipose"/>
    <m/>
    <s v="F"/>
    <s v="F"/>
    <s v=""/>
    <s v=""/>
    <x v="54"/>
    <n v="20.2"/>
    <n v="7.5"/>
    <n v="6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.5"/>
    <s v="L"/>
    <n v="87"/>
    <s v="Yes"/>
    <s v=""/>
    <s v="Not Aged"/>
    <s v=""/>
    <s v="F"/>
    <n v="1.7899999999999978"/>
    <n v="0.85692727651991896"/>
    <s v=""/>
    <s v=""/>
    <s v="F"/>
    <s v=""/>
    <s v=""/>
    <s v=""/>
    <s v=""/>
    <m/>
    <m/>
    <m/>
    <m/>
    <m/>
    <m/>
    <m/>
    <m/>
  </r>
  <r>
    <d v="2020-07-14T00:00:00"/>
    <n v="7177"/>
    <n v="8320"/>
    <x v="2"/>
    <n v="1505"/>
    <n v="59755"/>
    <s v="V-clip adipose"/>
    <m/>
    <s v="F"/>
    <s v="F"/>
    <s v=""/>
    <s v=""/>
    <x v="64"/>
    <n v="19.3"/>
    <n v="6.6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900000000000006"/>
    <s v="L"/>
    <n v="88.5"/>
    <s v="Yes"/>
    <s v=""/>
    <s v="Not Aged"/>
    <s v=""/>
    <s v="F"/>
    <n v="4.0170000000000003"/>
    <n v="0.98231160847700061"/>
    <s v=""/>
    <s v=""/>
    <s v="F"/>
    <s v=""/>
    <s v=""/>
    <s v=""/>
    <s v=""/>
    <m/>
    <m/>
    <m/>
    <m/>
    <m/>
    <m/>
    <m/>
    <m/>
  </r>
  <r>
    <d v="2020-07-14T00:00:00"/>
    <n v="7177"/>
    <n v="8320"/>
    <x v="2"/>
    <n v="1507"/>
    <n v="59756"/>
    <s v="V-clip adipose"/>
    <m/>
    <s v="M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0"/>
    <x v="2"/>
    <n v="1507"/>
    <n v="59757"/>
    <s v="V-clip adipose"/>
    <m/>
    <s v="F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0"/>
    <x v="2"/>
    <n v="1508"/>
    <n v="59758"/>
    <s v="V-clip adipose"/>
    <m/>
    <s v="M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0"/>
    <x v="2"/>
    <n v="1509"/>
    <n v="59759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0"/>
    <x v="2"/>
    <n v="1510"/>
    <n v="59760"/>
    <s v="V-clip adipose"/>
    <m/>
    <s v="M"/>
    <s v="M"/>
    <s v=""/>
    <s v=""/>
    <x v="5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5.630949999999999"/>
    <s v="M"/>
    <n v="5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1"/>
    <x v="2"/>
    <n v="1511"/>
    <n v="59761"/>
    <s v="V-clip adipose"/>
    <m/>
    <s v="F"/>
    <s v="F"/>
    <s v=""/>
    <s v=""/>
    <x v="71"/>
    <n v="17.8"/>
    <m/>
    <n v="6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172449999999998"/>
    <s v="L"/>
    <n v="83.5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12"/>
    <n v="59762"/>
    <s v="V-clip adipose"/>
    <m/>
    <s v="M"/>
    <s v="M"/>
    <s v=""/>
    <s v=""/>
    <x v="10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1"/>
    <x v="2"/>
    <n v="1513"/>
    <n v="59763"/>
    <s v="V-clip adipose"/>
    <m/>
    <s v="F"/>
    <s v="F"/>
    <s v=""/>
    <s v=""/>
    <x v="64"/>
    <n v="18.7"/>
    <n v="6.7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8"/>
    <s v="L"/>
    <n v="88.5"/>
    <s v="Yes"/>
    <s v=""/>
    <s v="Not Aged"/>
    <s v=""/>
    <s v="F"/>
    <n v="4.2290000000000001"/>
    <n v="0.98564219915259244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14"/>
    <n v="59764"/>
    <s v="V-clip adipose"/>
    <m/>
    <s v="M"/>
    <s v="M"/>
    <s v=""/>
    <s v=""/>
    <x v="54"/>
    <n v="18.5"/>
    <n v="5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5"/>
    <s v="L"/>
    <n v="87"/>
    <s v="Yes"/>
    <s v=""/>
    <s v="Not Aged"/>
    <s v=""/>
    <s v="F"/>
    <n v="5.549999999999998"/>
    <n v="0.99612759655932892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15"/>
    <n v="59765"/>
    <s v="V-clip adipose"/>
    <m/>
    <s v="M"/>
    <s v="M"/>
    <s v=""/>
    <s v=""/>
    <x v="26"/>
    <n v="19.5"/>
    <n v="6.5"/>
    <n v="6.5"/>
    <n v="2"/>
    <x v="2"/>
    <m/>
    <m/>
    <s v=""/>
    <m/>
    <m/>
    <m/>
    <m/>
    <m/>
    <m/>
    <m/>
    <n v="4"/>
    <m/>
    <m/>
    <x v="1"/>
    <s v=""/>
    <x v="4"/>
    <s v="no age"/>
    <n v="0"/>
    <s v=""/>
    <n v="29"/>
    <s v="GH"/>
    <n v="82.5"/>
    <s v="L"/>
    <n v="89"/>
    <s v="Yes"/>
    <s v=""/>
    <s v="Not Aged"/>
    <s v=""/>
    <s v="F"/>
    <n v="4.0199999999999969"/>
    <n v="0.98236365966027728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17"/>
    <n v="59766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7"/>
    <n v="8321"/>
    <x v="2"/>
    <n v="1518"/>
    <n v="59767"/>
    <s v="V-clip adipose"/>
    <m/>
    <s v="F"/>
    <s v="F"/>
    <s v=""/>
    <s v=""/>
    <x v="25"/>
    <n v="18"/>
    <n v="6.5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.5"/>
    <s v="L"/>
    <n v="82"/>
    <s v="Yes"/>
    <s v=""/>
    <s v="Not Aged"/>
    <s v=""/>
    <s v="F"/>
    <n v="1.0099999999999987"/>
    <n v="0.73302014923885728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19"/>
    <n v="59768"/>
    <s v="V-clip adipose"/>
    <m/>
    <s v="F"/>
    <s v="F"/>
    <s v=""/>
    <s v=""/>
    <x v="5"/>
    <n v="16.7"/>
    <n v="6.6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400000000000006"/>
    <s v="L"/>
    <n v="84"/>
    <s v="Yes"/>
    <s v=""/>
    <s v="Not Aged"/>
    <s v=""/>
    <s v="F"/>
    <n v="2.0819999999999981"/>
    <n v="0.88914132483003117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20"/>
    <n v="59769"/>
    <s v="V-clip adipose"/>
    <m/>
    <s v="F"/>
    <s v="F"/>
    <s v=""/>
    <s v=""/>
    <x v="126"/>
    <n v="16.5"/>
    <n v="6"/>
    <n v="4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.5"/>
    <s v="L"/>
    <n v="80.5"/>
    <s v="Yes"/>
    <s v=""/>
    <s v="Not Aged"/>
    <s v=""/>
    <s v="F"/>
    <n v="2.7950000000000026"/>
    <n v="0.94240503473195791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21"/>
    <n v="59770"/>
    <s v="V-clip adipose"/>
    <m/>
    <s v="F"/>
    <s v="F"/>
    <s v=""/>
    <s v=""/>
    <x v="12"/>
    <n v="16.7"/>
    <n v="5.5"/>
    <n v="5.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4"/>
    <s v="L"/>
    <n v="79.5"/>
    <s v="Yes"/>
    <s v=""/>
    <s v="Not Aged"/>
    <s v=""/>
    <s v="F"/>
    <n v="1.7590000000000028"/>
    <n v="0.85308437302047457"/>
    <s v=""/>
    <s v=""/>
    <s v="F"/>
    <s v=""/>
    <s v=""/>
    <s v=""/>
    <s v=""/>
    <m/>
    <m/>
    <m/>
    <m/>
    <m/>
    <m/>
    <m/>
    <m/>
  </r>
  <r>
    <d v="2020-07-14T00:00:00"/>
    <n v="7177"/>
    <n v="8321"/>
    <x v="2"/>
    <n v="1522"/>
    <n v="59771"/>
    <s v="V-clip adipose"/>
    <m/>
    <s v="F"/>
    <s v="F"/>
    <s v=""/>
    <s v=""/>
    <x v="25"/>
    <n v="16.5"/>
    <n v="5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"/>
    <s v="L"/>
    <n v="82"/>
    <s v="Yes"/>
    <s v=""/>
    <s v="Not Aged"/>
    <s v=""/>
    <s v="F"/>
    <n v="3.2699999999999987"/>
    <n v="0.96338517172551008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37"/>
    <n v="59772"/>
    <s v="V-clip adipose"/>
    <m/>
    <s v="M"/>
    <s v="M"/>
    <s v=""/>
    <s v=""/>
    <x v="13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4.885950000000001"/>
    <s v="M"/>
    <n v="6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1"/>
    <x v="4"/>
    <n v="1538"/>
    <n v="59773"/>
    <s v="V-clip adipose"/>
    <m/>
    <s v="F"/>
    <s v="F"/>
    <s v=""/>
    <s v=""/>
    <x v="24"/>
    <n v="19.5"/>
    <n v="7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5"/>
    <s v="L"/>
    <n v="88"/>
    <s v="Yes"/>
    <s v=""/>
    <s v="Not Aged"/>
    <s v=""/>
    <s v="F"/>
    <n v="3.7599999999999971"/>
    <n v="0.97724605653719587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39"/>
    <n v="59774"/>
    <s v="V-clip adipose"/>
    <m/>
    <s v="M"/>
    <s v="M"/>
    <s v=""/>
    <s v=""/>
    <x v="69"/>
    <n v="19"/>
    <n v="6"/>
    <n v="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8.5"/>
    <s v="L"/>
    <n v="84.5"/>
    <s v="Yes"/>
    <s v=""/>
    <s v="Not Aged"/>
    <s v=""/>
    <s v="F"/>
    <n v="3.7450000000000019"/>
    <n v="0.97691011491103774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40"/>
    <n v="59775"/>
    <s v="V-clip adipose"/>
    <m/>
    <s v="F"/>
    <s v="F"/>
    <s v=""/>
    <s v=""/>
    <x v="129"/>
    <n v="17"/>
    <n v="5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"/>
    <s v="L"/>
    <n v="81.5"/>
    <s v="Yes"/>
    <s v=""/>
    <s v="Not Aged"/>
    <s v=""/>
    <s v="F"/>
    <n v="3.1850000000000032"/>
    <n v="0.96026588228838572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41"/>
    <n v="59776"/>
    <s v="V-clip adipose"/>
    <m/>
    <s v="M"/>
    <s v="M"/>
    <s v=""/>
    <s v=""/>
    <x v="13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5.811450000000001"/>
    <s v="M"/>
    <n v="6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1"/>
    <x v="4"/>
    <n v="1542"/>
    <n v="59777"/>
    <s v="V-clip adipose"/>
    <m/>
    <s v="F"/>
    <s v="F"/>
    <s v=""/>
    <s v=""/>
    <x v="25"/>
    <n v="17"/>
    <n v="5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"/>
    <s v="L"/>
    <n v="82"/>
    <s v="Yes"/>
    <s v=""/>
    <s v="Not Aged"/>
    <s v=""/>
    <s v="F"/>
    <n v="3.6099999999999985"/>
    <n v="0.97366068037471654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43"/>
    <n v="59778"/>
    <s v="V-clip adipose"/>
    <m/>
    <s v="F"/>
    <s v="F"/>
    <s v=""/>
    <s v=""/>
    <x v="32"/>
    <n v="17"/>
    <n v="6"/>
    <n v="4.5"/>
    <n v="1.5"/>
    <x v="2"/>
    <m/>
    <m/>
    <s v=""/>
    <m/>
    <m/>
    <s v="GN"/>
    <m/>
    <s v="12"/>
    <m/>
    <m/>
    <n v="1"/>
    <m/>
    <m/>
    <x v="1"/>
    <s v=""/>
    <x v="4"/>
    <s v="no age"/>
    <n v="0"/>
    <s v=""/>
    <n v="29"/>
    <s v="GH"/>
    <n v="76.5"/>
    <s v="L"/>
    <n v="82.5"/>
    <s v="Yes"/>
    <s v=""/>
    <s v="Not Aged"/>
    <s v=""/>
    <s v="F"/>
    <n v="3.655000000000002"/>
    <n v="0.97479045899800909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44"/>
    <n v="59779"/>
    <s v="V-clip adipose"/>
    <m/>
    <s v="M"/>
    <s v="M"/>
    <s v=""/>
    <s v=""/>
    <x v="6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7.944699999999997"/>
    <s v="M"/>
    <n v="5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1"/>
    <x v="4"/>
    <n v="1545"/>
    <n v="59780"/>
    <s v="V-clip adipose"/>
    <m/>
    <s v="M"/>
    <s v="M"/>
    <s v=""/>
    <s v=""/>
    <x v="31"/>
    <n v="21"/>
    <n v="7.5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4"/>
    <s v="L"/>
    <n v="91.5"/>
    <s v="Yes"/>
    <s v=""/>
    <s v="Not Aged"/>
    <s v=""/>
    <s v="F"/>
    <n v="3.8150000000000004"/>
    <n v="0.97843747432997052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47"/>
    <n v="59781"/>
    <s v="V-clip adipose"/>
    <m/>
    <s v="M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1"/>
    <x v="4"/>
    <n v="1548"/>
    <n v="59782"/>
    <s v="V-clip adipose"/>
    <m/>
    <s v="M"/>
    <s v="M"/>
    <s v=""/>
    <s v=""/>
    <x v="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1"/>
    <x v="4"/>
    <n v="1548"/>
    <n v="59783"/>
    <s v="V-clip adipose"/>
    <m/>
    <s v="F"/>
    <s v="F"/>
    <s v=""/>
    <s v=""/>
    <x v="92"/>
    <n v="18.2"/>
    <n v="6"/>
    <n v="5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5"/>
    <s v="L"/>
    <n v="87.5"/>
    <s v="Yes"/>
    <s v=""/>
    <s v="Not Aged"/>
    <s v=""/>
    <s v="F"/>
    <n v="5.2070000000000007"/>
    <n v="0.99455176258761102"/>
    <s v=""/>
    <s v=""/>
    <s v="F"/>
    <s v=""/>
    <s v=""/>
    <s v=""/>
    <s v=""/>
    <m/>
    <m/>
    <m/>
    <m/>
    <m/>
    <m/>
    <m/>
    <m/>
  </r>
  <r>
    <d v="2020-07-14T00:00:00"/>
    <n v="7178"/>
    <n v="8321"/>
    <x v="4"/>
    <n v="1550"/>
    <n v="59784"/>
    <s v="V-clip adipose"/>
    <m/>
    <s v="M"/>
    <s v="M"/>
    <s v=""/>
    <s v=""/>
    <x v="6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7.944699999999997"/>
    <s v="M"/>
    <n v="5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1"/>
    <x v="4"/>
    <n v="1551"/>
    <n v="59785"/>
    <s v="V-clip adipose"/>
    <m/>
    <s v="F"/>
    <s v="F"/>
    <s v=""/>
    <s v=""/>
    <x v="50"/>
    <n v="15.5"/>
    <n v="5"/>
    <n v="4"/>
    <n v="1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2"/>
    <s v="L"/>
    <n v="77"/>
    <s v="Yes"/>
    <s v=""/>
    <s v="Not Aged"/>
    <s v=""/>
    <s v="F"/>
    <n v="3.3399999999999994"/>
    <n v="0.96577584230760405"/>
    <s v=""/>
    <s v=""/>
    <s v="F"/>
    <s v=""/>
    <s v=""/>
    <s v=""/>
    <s v=""/>
    <m/>
    <m/>
    <m/>
    <m/>
    <m/>
    <m/>
    <m/>
    <m/>
  </r>
  <r>
    <d v="2020-07-14T00:00:00"/>
    <n v="7178"/>
    <n v="8322"/>
    <x v="4"/>
    <n v="1552"/>
    <n v="59786"/>
    <s v="V-clip adipose"/>
    <m/>
    <s v="M"/>
    <s v="M"/>
    <s v=""/>
    <s v=""/>
    <x v="5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1.183950000000003"/>
    <s v="M"/>
    <n v="5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2"/>
    <x v="4"/>
    <n v="1553"/>
    <n v="59787"/>
    <s v="V-clip adipose"/>
    <m/>
    <s v="F"/>
    <s v="F"/>
    <s v=""/>
    <s v=""/>
    <x v="59"/>
    <n v="18"/>
    <n v="6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"/>
    <s v="L"/>
    <n v="86"/>
    <s v="Yes"/>
    <s v=""/>
    <s v="Not Aged"/>
    <s v=""/>
    <s v="F"/>
    <n v="4.4799999999999978"/>
    <n v="0.98879359367815711"/>
    <s v=""/>
    <s v=""/>
    <s v="F"/>
    <s v=""/>
    <s v=""/>
    <s v=""/>
    <s v=""/>
    <m/>
    <m/>
    <m/>
    <m/>
    <m/>
    <m/>
    <m/>
    <m/>
  </r>
  <r>
    <d v="2020-07-14T00:00:00"/>
    <n v="7178"/>
    <n v="8322"/>
    <x v="4"/>
    <n v="1554"/>
    <n v="59788"/>
    <s v="V-clip adipose"/>
    <m/>
    <s v="F"/>
    <s v="F"/>
    <s v=""/>
    <s v=""/>
    <x v="32"/>
    <n v="17.100000000000001"/>
    <n v="6"/>
    <n v="6.2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5"/>
    <s v="L"/>
    <n v="82.5"/>
    <s v="Yes"/>
    <s v=""/>
    <s v="Not Aged"/>
    <s v=""/>
    <s v="F"/>
    <n v="2.0690000000000026"/>
    <n v="0.88785343033820985"/>
    <s v=""/>
    <s v=""/>
    <s v="F"/>
    <s v=""/>
    <s v=""/>
    <s v=""/>
    <s v=""/>
    <m/>
    <m/>
    <m/>
    <m/>
    <m/>
    <m/>
    <m/>
    <m/>
  </r>
  <r>
    <d v="2020-07-14T00:00:00"/>
    <n v="7178"/>
    <n v="8322"/>
    <x v="4"/>
    <n v="1555"/>
    <n v="59789"/>
    <s v="V-clip adipose"/>
    <m/>
    <s v="M"/>
    <s v="M"/>
    <s v=""/>
    <s v=""/>
    <x v="126"/>
    <n v="18"/>
    <n v="7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5"/>
    <s v="L"/>
    <n v="80.5"/>
    <s v="Yes"/>
    <s v=""/>
    <s v="Not Aged"/>
    <s v=""/>
    <s v="M"/>
    <n v="-0.27499999999999791"/>
    <n v="0.43168001652175242"/>
    <s v=""/>
    <s v=""/>
    <s v="M"/>
    <s v=""/>
    <s v=""/>
    <s v=""/>
    <s v=""/>
    <m/>
    <m/>
    <m/>
    <m/>
    <m/>
    <m/>
    <m/>
    <m/>
  </r>
  <r>
    <d v="2020-07-14T00:00:00"/>
    <n v="7178"/>
    <n v="8322"/>
    <x v="4"/>
    <n v="1556"/>
    <n v="59790"/>
    <s v="V-clip adipose"/>
    <m/>
    <s v="F"/>
    <s v="M"/>
    <s v=""/>
    <s v=""/>
    <x v="11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2"/>
    <x v="4"/>
    <n v="1557"/>
    <n v="59791"/>
    <s v="V-clip adipose"/>
    <m/>
    <s v="M"/>
    <s v="M"/>
    <s v=""/>
    <s v=""/>
    <x v="7"/>
    <n v="20.7"/>
    <n v="8"/>
    <n v="6"/>
    <n v="2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5"/>
    <s v="L"/>
    <n v="89.5"/>
    <s v="Yes"/>
    <s v=""/>
    <s v="Not Aged"/>
    <s v=""/>
    <s v="F"/>
    <n v="2.2250000000000001"/>
    <n v="0.90247216295920751"/>
    <s v=""/>
    <s v=""/>
    <s v="F"/>
    <s v=""/>
    <s v=""/>
    <s v=""/>
    <s v=""/>
    <m/>
    <m/>
    <m/>
    <m/>
    <m/>
    <m/>
    <m/>
    <m/>
  </r>
  <r>
    <d v="2020-07-14T00:00:00"/>
    <n v="7178"/>
    <n v="8322"/>
    <x v="4"/>
    <n v="1558"/>
    <n v="59792"/>
    <s v="V-clip adipose"/>
    <m/>
    <s v="F"/>
    <s v="F"/>
    <s v=""/>
    <s v=""/>
    <x v="32"/>
    <n v="18"/>
    <n v="6.5"/>
    <n v="5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"/>
    <s v="L"/>
    <n v="82.5"/>
    <s v="Yes"/>
    <s v=""/>
    <s v="Not Aged"/>
    <s v=""/>
    <s v="F"/>
    <n v="2.4170000000000016"/>
    <n v="0.91811448642967153"/>
    <s v=""/>
    <s v=""/>
    <s v="F"/>
    <s v=""/>
    <s v=""/>
    <s v=""/>
    <s v=""/>
    <m/>
    <m/>
    <m/>
    <m/>
    <m/>
    <m/>
    <m/>
    <m/>
  </r>
  <r>
    <d v="2020-07-14T00:00:00"/>
    <n v="7178"/>
    <n v="8322"/>
    <x v="4"/>
    <n v="1600"/>
    <n v="59793"/>
    <s v="V-clip adipose"/>
    <m/>
    <s v="F"/>
    <s v="M"/>
    <s v=""/>
    <s v=""/>
    <x v="111"/>
    <m/>
    <m/>
    <m/>
    <m/>
    <x v="1"/>
    <m/>
    <m/>
    <s v=""/>
    <m/>
    <m/>
    <s v="GN"/>
    <m/>
    <s v="12"/>
    <m/>
    <m/>
    <n v="1"/>
    <m/>
    <m/>
    <x v="1"/>
    <s v=""/>
    <x v="4"/>
    <s v="no age"/>
    <n v="0"/>
    <s v=""/>
    <n v="29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8"/>
    <n v="8322"/>
    <x v="4"/>
    <n v="1602"/>
    <n v="59794"/>
    <s v="V-clip adipose"/>
    <m/>
    <s v="F"/>
    <s v="F"/>
    <s v=""/>
    <s v=""/>
    <x v="4"/>
    <n v="17"/>
    <n v="5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5"/>
    <s v="L"/>
    <n v="83"/>
    <s v="Yes"/>
    <s v=""/>
    <s v="Not Aged"/>
    <s v=""/>
    <s v="F"/>
    <n v="3.8299999999999992"/>
    <n v="0.97875167728898649"/>
    <s v=""/>
    <s v=""/>
    <s v="F"/>
    <s v=""/>
    <s v=""/>
    <s v=""/>
    <s v=""/>
    <m/>
    <m/>
    <m/>
    <m/>
    <m/>
    <m/>
    <m/>
    <m/>
  </r>
  <r>
    <d v="2020-07-14T00:00:00"/>
    <n v="7179"/>
    <n v="8322"/>
    <x v="5"/>
    <n v="1622"/>
    <n v="59795"/>
    <s v="V-clip adipose"/>
    <m/>
    <s v="F"/>
    <s v="F"/>
    <s v=""/>
    <s v=""/>
    <x v="25"/>
    <n v="16.5"/>
    <n v="5.5"/>
    <n v="5"/>
    <n v="1.9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5"/>
    <s v="L"/>
    <n v="82"/>
    <s v="Yes"/>
    <s v=""/>
    <s v="Not Aged"/>
    <s v=""/>
    <s v="F"/>
    <n v="3.3959999999999995"/>
    <n v="0.96757929128913744"/>
    <s v=""/>
    <s v=""/>
    <s v="F"/>
    <s v=""/>
    <s v=""/>
    <s v=""/>
    <s v=""/>
    <m/>
    <m/>
    <m/>
    <m/>
    <m/>
    <m/>
    <m/>
    <m/>
  </r>
  <r>
    <d v="2020-07-14T00:00:00"/>
    <n v="7179"/>
    <n v="8322"/>
    <x v="5"/>
    <n v="1623"/>
    <n v="59796"/>
    <s v="V-clip adipose"/>
    <m/>
    <s v="M"/>
    <s v="M"/>
    <s v=""/>
    <s v=""/>
    <x v="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25"/>
    <n v="59797"/>
    <s v="V-clip adipose"/>
    <m/>
    <s v="F"/>
    <s v="M"/>
    <s v=""/>
    <s v=""/>
    <x v="76"/>
    <n v="14.5"/>
    <n v="5"/>
    <n v="4.5"/>
    <n v="1.5"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70"/>
    <s v="L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26"/>
    <n v="59798"/>
    <s v="V-clip adipose"/>
    <m/>
    <s v="F"/>
    <s v="F"/>
    <s v=""/>
    <s v=""/>
    <x v="138"/>
    <n v="19.5"/>
    <n v="7.5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3"/>
    <s v="L"/>
    <n v="90.5"/>
    <s v="Yes"/>
    <s v=""/>
    <s v="Not Aged"/>
    <s v=""/>
    <s v="F"/>
    <n v="4.0650000000000004"/>
    <n v="0.98312660856264589"/>
    <s v=""/>
    <s v=""/>
    <s v="F"/>
    <s v=""/>
    <s v=""/>
    <s v=""/>
    <s v=""/>
    <m/>
    <m/>
    <m/>
    <m/>
    <m/>
    <m/>
    <m/>
    <m/>
  </r>
  <r>
    <d v="2020-07-14T00:00:00"/>
    <n v="7179"/>
    <n v="8322"/>
    <x v="5"/>
    <n v="1628"/>
    <n v="59799"/>
    <s v="V-clip adipose"/>
    <m/>
    <s v="M"/>
    <s v="M"/>
    <s v=""/>
    <s v=""/>
    <x v="2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30"/>
    <n v="59800"/>
    <s v="V-clip adipose"/>
    <m/>
    <s v="F"/>
    <s v="F"/>
    <s v=""/>
    <s v=""/>
    <x v="126"/>
    <n v="18.7"/>
    <n v="7"/>
    <n v="5"/>
    <n v="1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.5"/>
    <s v="L"/>
    <n v="80.5"/>
    <s v="Yes"/>
    <s v=""/>
    <s v="Not Aged"/>
    <s v=""/>
    <s v="F"/>
    <n v="1.6050000000000018"/>
    <n v="0.83271604446151715"/>
    <s v=""/>
    <s v=""/>
    <s v="F"/>
    <s v=""/>
    <s v=""/>
    <s v=""/>
    <s v=""/>
    <m/>
    <m/>
    <m/>
    <m/>
    <m/>
    <m/>
    <m/>
    <m/>
  </r>
  <r>
    <d v="2020-07-14T00:00:00"/>
    <n v="7179"/>
    <n v="8322"/>
    <x v="5"/>
    <n v="1630"/>
    <n v="59801"/>
    <s v="V-clip adipose"/>
    <m/>
    <s v="M"/>
    <s v="M"/>
    <s v=""/>
    <s v=""/>
    <x v="3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32"/>
    <n v="59802"/>
    <s v="V-clip adipose"/>
    <m/>
    <s v="M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35"/>
    <n v="59803"/>
    <s v="V-clip adipose"/>
    <m/>
    <s v="M"/>
    <s v="M"/>
    <s v=""/>
    <s v=""/>
    <x v="1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6.2742"/>
    <s v="M"/>
    <n v="62"/>
    <s v="Large Only"/>
    <s v=""/>
    <s v="Not Aged"/>
    <s v=""/>
    <s v=""/>
    <s v=""/>
    <s v=""/>
    <s v=""/>
    <s v=""/>
    <s v="M"/>
    <s v="Damdochax"/>
    <s v=""/>
    <s v=""/>
    <s v=""/>
    <m/>
    <m/>
    <m/>
    <m/>
    <m/>
    <m/>
    <m/>
    <m/>
  </r>
  <r>
    <d v="2020-07-14T00:00:00"/>
    <n v="7179"/>
    <n v="8322"/>
    <x v="5"/>
    <n v="1636"/>
    <n v="59804"/>
    <s v="V-clip adipose"/>
    <m/>
    <s v="F"/>
    <s v="F"/>
    <s v=""/>
    <s v=""/>
    <x v="64"/>
    <n v="19.7"/>
    <n v="7.3"/>
    <n v="5.3"/>
    <n v="2"/>
    <x v="2"/>
    <m/>
    <m/>
    <s v=""/>
    <m/>
    <m/>
    <s v="GN"/>
    <m/>
    <s v="12"/>
    <m/>
    <m/>
    <n v="1"/>
    <m/>
    <m/>
    <x v="1"/>
    <s v=""/>
    <x v="4"/>
    <s v="no age"/>
    <n v="0"/>
    <s v=""/>
    <n v="29"/>
    <s v="GH"/>
    <n v="81.2"/>
    <s v="L"/>
    <n v="88.5"/>
    <s v="Yes"/>
    <s v=""/>
    <s v="Not Aged"/>
    <s v=""/>
    <s v="F"/>
    <n v="3.5970000000000013"/>
    <n v="0.97332522723824011"/>
    <s v=""/>
    <s v=""/>
    <s v="F"/>
    <s v=""/>
    <s v=""/>
    <s v=""/>
    <s v=""/>
    <m/>
    <m/>
    <m/>
    <m/>
    <m/>
    <m/>
    <m/>
    <m/>
  </r>
  <r>
    <d v="2020-07-14T00:00:00"/>
    <n v="7179"/>
    <n v="8322"/>
    <x v="5"/>
    <n v="1638"/>
    <n v="59805"/>
    <s v="V-clip adipose"/>
    <m/>
    <s v="F"/>
    <s v="F"/>
    <s v=""/>
    <s v=""/>
    <x v="129"/>
    <n v="18"/>
    <n v="5.8"/>
    <n v="6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.7"/>
    <s v="L"/>
    <n v="81.5"/>
    <s v="Yes"/>
    <s v=""/>
    <s v="Not Aged"/>
    <s v=""/>
    <s v="F"/>
    <n v="2.461000000000003"/>
    <n v="0.92136214730645671"/>
    <s v=""/>
    <s v=""/>
    <s v="F"/>
    <s v=""/>
    <s v=""/>
    <s v=""/>
    <s v=""/>
    <m/>
    <m/>
    <m/>
    <m/>
    <m/>
    <m/>
    <m/>
    <m/>
  </r>
  <r>
    <d v="2020-07-14T00:00:00"/>
    <n v="7179"/>
    <n v="8322"/>
    <x v="5"/>
    <n v="1639"/>
    <n v="59806"/>
    <s v="V-clip adipose"/>
    <m/>
    <s v="M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40"/>
    <n v="59807"/>
    <s v="V-clip adipose"/>
    <m/>
    <s v="F"/>
    <s v="M"/>
    <s v=""/>
    <s v=""/>
    <x v="3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41"/>
    <n v="59808"/>
    <s v="V-clip adipose"/>
    <m/>
    <s v="M"/>
    <s v="M"/>
    <s v=""/>
    <s v=""/>
    <x v="31"/>
    <n v="21.7"/>
    <n v="9"/>
    <n v="7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2.5"/>
    <s v="L"/>
    <n v="91.5"/>
    <s v="Yes"/>
    <s v=""/>
    <s v="Not Aged"/>
    <s v=""/>
    <s v="F"/>
    <n v="1.5549999999999995"/>
    <n v="0.82563471438258684"/>
    <s v=""/>
    <s v=""/>
    <s v="F"/>
    <s v=""/>
    <s v=""/>
    <s v=""/>
    <s v=""/>
    <m/>
    <m/>
    <m/>
    <m/>
    <m/>
    <m/>
    <m/>
    <m/>
  </r>
  <r>
    <d v="2020-07-14T00:00:00"/>
    <n v="7179"/>
    <n v="8322"/>
    <x v="5"/>
    <n v="1642"/>
    <n v="59809"/>
    <s v="V-clip adipose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79"/>
    <n v="8322"/>
    <x v="5"/>
    <n v="1643"/>
    <n v="59810"/>
    <s v="V-clip adipose"/>
    <m/>
    <s v="F"/>
    <s v="F"/>
    <s v=""/>
    <s v=""/>
    <x v="36"/>
    <n v="18"/>
    <n v="7.3"/>
    <n v="6.5"/>
    <n v="1.5"/>
    <x v="2"/>
    <m/>
    <m/>
    <s v=""/>
    <m/>
    <m/>
    <s v="GN"/>
    <m/>
    <s v="12"/>
    <m/>
    <m/>
    <n v="1"/>
    <m/>
    <m/>
    <x v="1"/>
    <s v=""/>
    <x v="4"/>
    <s v="no age"/>
    <n v="0"/>
    <s v=""/>
    <n v="29"/>
    <s v="GH"/>
    <n v="73.7"/>
    <s v="L"/>
    <n v="81"/>
    <s v="Yes"/>
    <s v=""/>
    <s v="Not Aged"/>
    <s v=""/>
    <s v="M"/>
    <n v="-1.4000000000000234E-2"/>
    <n v="0.49650005716554624"/>
    <s v=""/>
    <s v=""/>
    <s v="M"/>
    <s v=""/>
    <s v=""/>
    <s v=""/>
    <s v=""/>
    <m/>
    <m/>
    <m/>
    <m/>
    <m/>
    <m/>
    <m/>
    <m/>
  </r>
  <r>
    <d v="2020-07-14T00:00:00"/>
    <n v="7179"/>
    <n v="8323"/>
    <x v="5"/>
    <n v="1644"/>
    <n v="59811"/>
    <s v="V-clip adipose"/>
    <m/>
    <s v="F"/>
    <s v="F"/>
    <s v=""/>
    <s v=""/>
    <x v="5"/>
    <n v="19"/>
    <n v="7.3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7"/>
    <s v="L"/>
    <n v="84"/>
    <s v="Yes"/>
    <s v=""/>
    <s v="Not Aged"/>
    <s v=""/>
    <s v="F"/>
    <n v="1.1859999999999988"/>
    <n v="0.76602490424770353"/>
    <s v=""/>
    <s v=""/>
    <s v="F"/>
    <s v=""/>
    <s v=""/>
    <s v=""/>
    <s v=""/>
    <m/>
    <m/>
    <m/>
    <m/>
    <m/>
    <m/>
    <m/>
    <m/>
  </r>
  <r>
    <d v="2020-07-14T00:00:00"/>
    <n v="7179"/>
    <n v="8323"/>
    <x v="5"/>
    <n v="1646"/>
    <n v="59812"/>
    <s v="V-clip adipose"/>
    <m/>
    <s v="M"/>
    <s v="M"/>
    <s v=""/>
    <s v=""/>
    <x v="69"/>
    <n v="20.5"/>
    <n v="9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.5"/>
    <s v="L"/>
    <n v="84.5"/>
    <s v="Yes"/>
    <s v=""/>
    <s v="Not Aged"/>
    <s v=""/>
    <s v="M"/>
    <n v="-0.77499999999999791"/>
    <n v="0.31539849967656974"/>
    <s v=""/>
    <s v=""/>
    <s v="M"/>
    <s v=""/>
    <s v=""/>
    <s v=""/>
    <s v=""/>
    <m/>
    <m/>
    <m/>
    <m/>
    <m/>
    <m/>
    <m/>
    <m/>
  </r>
  <r>
    <d v="2020-07-14T00:00:00"/>
    <n v="7180"/>
    <n v="8323"/>
    <x v="2"/>
    <n v="1727"/>
    <n v="59813"/>
    <s v="V-clip adipose"/>
    <m/>
    <s v="M"/>
    <s v="M"/>
    <s v=""/>
    <s v=""/>
    <x v="3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0"/>
    <n v="8323"/>
    <x v="2"/>
    <n v="1728"/>
    <n v="59814"/>
    <s v="V-clip adipose"/>
    <m/>
    <s v="F"/>
    <s v="F"/>
    <s v=""/>
    <s v=""/>
    <x v="31"/>
    <n v="21"/>
    <n v="7.5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4"/>
    <s v="L"/>
    <n v="91.5"/>
    <s v="Yes"/>
    <s v=""/>
    <s v="Not Aged"/>
    <s v=""/>
    <s v="F"/>
    <n v="4.1550000000000002"/>
    <n v="0.98455645312102302"/>
    <s v=""/>
    <s v=""/>
    <s v="F"/>
    <s v=""/>
    <s v=""/>
    <s v=""/>
    <s v=""/>
    <m/>
    <m/>
    <m/>
    <m/>
    <m/>
    <m/>
    <m/>
    <m/>
  </r>
  <r>
    <d v="2020-07-14T00:00:00"/>
    <n v="7180"/>
    <n v="8323"/>
    <x v="2"/>
    <n v="1729"/>
    <n v="59815"/>
    <s v="V-clip adipose"/>
    <m/>
    <s v="F"/>
    <s v="F"/>
    <s v=""/>
    <s v=""/>
    <x v="26"/>
    <n v="21.3"/>
    <n v="6.1"/>
    <n v="6"/>
    <n v="2"/>
    <x v="2"/>
    <m/>
    <m/>
    <s v=""/>
    <m/>
    <m/>
    <s v="GN"/>
    <m/>
    <m/>
    <m/>
    <m/>
    <n v="1"/>
    <m/>
    <m/>
    <x v="1"/>
    <s v=""/>
    <x v="4"/>
    <s v="no age"/>
    <n v="0"/>
    <s v=""/>
    <n v="29"/>
    <s v="GH"/>
    <n v="82.9"/>
    <s v="L"/>
    <n v="89"/>
    <s v="Yes"/>
    <s v=""/>
    <s v="Not Aged"/>
    <s v=""/>
    <s v="F"/>
    <n v="4.8719999999999972"/>
    <n v="0.99240016589335178"/>
    <s v=""/>
    <s v=""/>
    <s v="F"/>
    <s v=""/>
    <s v=""/>
    <s v=""/>
    <s v=""/>
    <m/>
    <m/>
    <m/>
    <m/>
    <m/>
    <m/>
    <m/>
    <m/>
  </r>
  <r>
    <d v="2020-07-14T00:00:00"/>
    <n v="7180"/>
    <n v="8323"/>
    <x v="2"/>
    <n v="1730"/>
    <n v="59816"/>
    <s v="V-clip adipose"/>
    <m/>
    <s v="F"/>
    <s v="M"/>
    <s v=""/>
    <s v=""/>
    <x v="46"/>
    <m/>
    <m/>
    <m/>
    <m/>
    <x v="1"/>
    <m/>
    <m/>
    <s v=""/>
    <m/>
    <m/>
    <s v="HD"/>
    <m/>
    <s v="2-3"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0"/>
    <n v="8323"/>
    <x v="2"/>
    <n v="1731"/>
    <n v="59817"/>
    <s v="V-clip adipose"/>
    <m/>
    <s v="F"/>
    <s v="F"/>
    <s v=""/>
    <s v=""/>
    <x v="92"/>
    <n v="19"/>
    <n v="7"/>
    <n v="5"/>
    <n v="1.9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0.5"/>
    <s v="L"/>
    <n v="87.5"/>
    <s v="Yes"/>
    <s v=""/>
    <s v="Not Aged"/>
    <s v=""/>
    <s v="F"/>
    <n v="3.8409999999999997"/>
    <n v="0.97897924172539397"/>
    <s v=""/>
    <s v=""/>
    <s v="F"/>
    <s v=""/>
    <s v=""/>
    <s v=""/>
    <s v=""/>
    <m/>
    <m/>
    <m/>
    <m/>
    <m/>
    <m/>
    <m/>
    <m/>
  </r>
  <r>
    <d v="2020-07-14T00:00:00"/>
    <n v="7180"/>
    <n v="8323"/>
    <x v="2"/>
    <n v="1732"/>
    <n v="59818"/>
    <s v="V-clip adipose"/>
    <m/>
    <s v="F"/>
    <s v="F"/>
    <s v=""/>
    <s v=""/>
    <x v="5"/>
    <n v="19"/>
    <n v="7"/>
    <n v="5.5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"/>
    <s v="L"/>
    <n v="84"/>
    <s v="Yes"/>
    <s v=""/>
    <s v="Not Aged"/>
    <s v=""/>
    <s v="F"/>
    <n v="2.0819999999999972"/>
    <n v="0.88914132483003094"/>
    <s v=""/>
    <s v=""/>
    <s v="F"/>
    <s v=""/>
    <s v=""/>
    <s v=""/>
    <s v=""/>
    <m/>
    <m/>
    <m/>
    <m/>
    <m/>
    <m/>
    <m/>
    <m/>
  </r>
  <r>
    <d v="2020-07-14T00:00:00"/>
    <n v="7181"/>
    <n v="8323"/>
    <x v="4"/>
    <n v="1746"/>
    <n v="59819"/>
    <s v="V-clip adipose"/>
    <m/>
    <s v="F"/>
    <s v="M"/>
    <s v=""/>
    <s v=""/>
    <x v="13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1"/>
    <n v="8323"/>
    <x v="4"/>
    <n v="1747"/>
    <n v="59820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1"/>
    <n v="8323"/>
    <x v="4"/>
    <n v="1748"/>
    <n v="59821"/>
    <s v="V-clip adipose"/>
    <m/>
    <s v="F"/>
    <s v="F"/>
    <s v=""/>
    <s v=""/>
    <x v="69"/>
    <n v="17.3"/>
    <n v="5.5"/>
    <n v="4.5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9"/>
    <s v="L"/>
    <n v="84.5"/>
    <s v="Yes"/>
    <s v=""/>
    <s v="Not Aged"/>
    <s v=""/>
    <s v="F"/>
    <n v="4.897000000000002"/>
    <n v="0.99258641537675096"/>
    <s v=""/>
    <s v=""/>
    <s v="F"/>
    <s v=""/>
    <s v=""/>
    <s v=""/>
    <s v=""/>
    <m/>
    <m/>
    <m/>
    <m/>
    <m/>
    <m/>
    <m/>
    <m/>
  </r>
  <r>
    <d v="2020-07-14T00:00:00"/>
    <n v="7181"/>
    <n v="8323"/>
    <x v="4"/>
    <n v="1752"/>
    <n v="59822"/>
    <s v="V-clip adipose"/>
    <m/>
    <s v="F"/>
    <s v="F"/>
    <s v=""/>
    <s v=""/>
    <x v="24"/>
    <n v="17.899999999999999"/>
    <n v="6"/>
    <n v="5.5"/>
    <n v="1.5"/>
    <x v="2"/>
    <m/>
    <m/>
    <s v=""/>
    <m/>
    <m/>
    <s v="HD"/>
    <m/>
    <s v="6"/>
    <m/>
    <m/>
    <n v="1"/>
    <m/>
    <m/>
    <x v="1"/>
    <s v=""/>
    <x v="4"/>
    <s v="no age"/>
    <n v="0"/>
    <s v=""/>
    <n v="29"/>
    <s v="GH"/>
    <n v="82"/>
    <s v="L"/>
    <n v="88"/>
    <s v="Yes"/>
    <s v=""/>
    <s v="Not Aged"/>
    <s v=""/>
    <s v="F"/>
    <n v="5.3399999999999972"/>
    <n v="0.99522701988523676"/>
    <s v=""/>
    <s v=""/>
    <s v="F"/>
    <s v=""/>
    <s v=""/>
    <s v=""/>
    <s v=""/>
    <m/>
    <m/>
    <m/>
    <m/>
    <m/>
    <m/>
    <m/>
    <m/>
  </r>
  <r>
    <d v="2020-07-14T00:00:00"/>
    <n v="7181"/>
    <n v="8323"/>
    <x v="4"/>
    <n v="1753"/>
    <n v="59823"/>
    <s v="V-clip adipose"/>
    <m/>
    <s v="F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1"/>
    <n v="8323"/>
    <x v="4"/>
    <n v="1754"/>
    <n v="59824"/>
    <s v="V-clip adipose"/>
    <m/>
    <s v="F"/>
    <s v="M"/>
    <s v=""/>
    <s v=""/>
    <x v="13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2"/>
    <n v="8323"/>
    <x v="5"/>
    <n v="1818"/>
    <n v="59825"/>
    <s v="V-clip adipose"/>
    <m/>
    <s v="F"/>
    <s v="F"/>
    <s v=""/>
    <s v=""/>
    <x v="34"/>
    <n v="19"/>
    <n v="7"/>
    <n v="5"/>
    <n v="1.5"/>
    <x v="2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78"/>
    <s v="L"/>
    <n v="85"/>
    <s v="Yes"/>
    <s v=""/>
    <s v="Not Aged"/>
    <s v=""/>
    <s v="F"/>
    <n v="3.1099999999999968"/>
    <n v="0.95730335578168602"/>
    <s v=""/>
    <s v=""/>
    <s v="F"/>
    <s v=""/>
    <s v=""/>
    <s v=""/>
    <s v=""/>
    <m/>
    <m/>
    <m/>
    <m/>
    <m/>
    <m/>
    <m/>
    <m/>
  </r>
  <r>
    <d v="2020-07-14T00:00:00"/>
    <n v="7182"/>
    <n v="8323"/>
    <x v="5"/>
    <n v="1820"/>
    <n v="59826"/>
    <s v="V-clip adipose"/>
    <m/>
    <s v="M"/>
    <s v="M"/>
    <s v=""/>
    <s v=""/>
    <x v="40"/>
    <m/>
    <m/>
    <m/>
    <m/>
    <x v="1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2"/>
    <n v="8323"/>
    <x v="5"/>
    <n v="1820"/>
    <n v="59827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2"/>
    <n v="8323"/>
    <x v="5"/>
    <n v="1821"/>
    <n v="59828"/>
    <s v="V-clip adipose"/>
    <m/>
    <s v="F"/>
    <s v="F"/>
    <s v=""/>
    <s v=""/>
    <x v="54"/>
    <n v="19.7"/>
    <n v="8.8000000000000007"/>
    <n v="6"/>
    <n v="1.6"/>
    <x v="2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78.2"/>
    <s v="L"/>
    <n v="87"/>
    <s v="Yes"/>
    <s v=""/>
    <s v="Not Aged"/>
    <s v=""/>
    <s v="F"/>
    <n v="0.89999999999999614"/>
    <n v="0.71094950262500323"/>
    <s v=""/>
    <s v=""/>
    <s v="F"/>
    <s v=""/>
    <s v=""/>
    <s v=""/>
    <s v=""/>
    <m/>
    <m/>
    <m/>
    <m/>
    <m/>
    <m/>
    <m/>
    <m/>
  </r>
  <r>
    <d v="2020-07-14T00:00:00"/>
    <n v="7182"/>
    <n v="8323"/>
    <x v="5"/>
    <n v="1822"/>
    <n v="59829"/>
    <s v="V-clip adipose"/>
    <m/>
    <s v="F"/>
    <s v="F"/>
    <s v=""/>
    <s v=""/>
    <x v="92"/>
    <n v="18"/>
    <n v="6.7"/>
    <n v="5.5"/>
    <n v="2"/>
    <x v="2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80.8"/>
    <s v="L"/>
    <n v="87.5"/>
    <s v="Yes"/>
    <s v=""/>
    <s v="Not Aged"/>
    <s v=""/>
    <s v="F"/>
    <n v="3.7990000000000004"/>
    <n v="0.97809731634691455"/>
    <s v=""/>
    <s v=""/>
    <s v="F"/>
    <s v=""/>
    <s v=""/>
    <s v=""/>
    <s v=""/>
    <m/>
    <m/>
    <m/>
    <m/>
    <m/>
    <m/>
    <m/>
    <m/>
  </r>
  <r>
    <d v="2020-07-14T00:00:00"/>
    <n v="7182"/>
    <n v="8323"/>
    <x v="5"/>
    <n v="1824"/>
    <n v="59830"/>
    <s v="V-clip adipose"/>
    <m/>
    <s v="M"/>
    <s v="M"/>
    <s v=""/>
    <s v=""/>
    <x v="14"/>
    <m/>
    <m/>
    <m/>
    <m/>
    <x v="1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2"/>
    <n v="8323"/>
    <x v="5"/>
    <n v="1824"/>
    <n v="59831"/>
    <s v="V-clip adipose"/>
    <m/>
    <s v="M"/>
    <s v="M"/>
    <s v=""/>
    <s v=""/>
    <x v="92"/>
    <n v="21.5"/>
    <n v="9.3000000000000007"/>
    <n v="7"/>
    <n v="2.5"/>
    <x v="2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78.2"/>
    <s v="L"/>
    <n v="87.5"/>
    <s v="Yes"/>
    <s v=""/>
    <s v="Not Aged"/>
    <s v=""/>
    <s v="M"/>
    <n v="-0.97900000000000142"/>
    <n v="0.27309025057386871"/>
    <s v=""/>
    <s v=""/>
    <s v="M"/>
    <s v=""/>
    <s v=""/>
    <s v=""/>
    <s v=""/>
    <m/>
    <m/>
    <m/>
    <m/>
    <m/>
    <m/>
    <m/>
    <m/>
  </r>
  <r>
    <d v="2020-07-14T00:00:00"/>
    <n v="7182"/>
    <n v="8323"/>
    <x v="5"/>
    <n v="1825"/>
    <n v="59832"/>
    <s v="V-clip adipose"/>
    <m/>
    <s v="M"/>
    <s v="M"/>
    <s v=""/>
    <s v=""/>
    <x v="72"/>
    <m/>
    <m/>
    <m/>
    <m/>
    <x v="1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65.066449999999989"/>
    <s v="M"/>
    <n v="7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4T00:00:00"/>
    <n v="7182"/>
    <n v="8323"/>
    <x v="5"/>
    <n v="1826"/>
    <n v="59833"/>
    <s v="V-clip adipose"/>
    <m/>
    <s v="F"/>
    <s v="F"/>
    <s v=""/>
    <s v=""/>
    <x v="25"/>
    <n v="19"/>
    <n v="7"/>
    <n v="5.5"/>
    <n v="1.5"/>
    <x v="2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75"/>
    <s v="L"/>
    <n v="82"/>
    <s v="Yes"/>
    <s v=""/>
    <s v="Not Aged"/>
    <s v=""/>
    <s v="F"/>
    <n v="1.4799999999999978"/>
    <n v="0.81457258070701744"/>
    <s v=""/>
    <s v=""/>
    <s v="F"/>
    <s v=""/>
    <s v=""/>
    <s v=""/>
    <s v=""/>
    <m/>
    <m/>
    <m/>
    <m/>
    <m/>
    <m/>
    <m/>
    <m/>
  </r>
  <r>
    <d v="2020-07-14T00:00:00"/>
    <n v="7182"/>
    <n v="8323"/>
    <x v="5"/>
    <n v="1829"/>
    <n v="59834"/>
    <s v="V-clip adipose"/>
    <m/>
    <s v="F"/>
    <s v="F"/>
    <s v=""/>
    <s v=""/>
    <x v="26"/>
    <n v="20.5"/>
    <n v="8"/>
    <n v="6"/>
    <n v="1.7"/>
    <x v="2"/>
    <m/>
    <m/>
    <s v=""/>
    <m/>
    <m/>
    <m/>
    <m/>
    <m/>
    <m/>
    <m/>
    <n v="1"/>
    <m/>
    <s v="CTS sheet number was incorrectly recorded as 7181 by data person (KG); corrected to sheet #7182 according to time and FW #. -NP 14 July/20"/>
    <x v="1"/>
    <s v=""/>
    <x v="4"/>
    <s v="no age"/>
    <n v="0"/>
    <s v=""/>
    <n v="29"/>
    <s v="GH"/>
    <n v="81"/>
    <s v="L"/>
    <n v="89"/>
    <s v="Yes"/>
    <s v=""/>
    <s v="Not Aged"/>
    <s v=""/>
    <s v="F"/>
    <n v="2.6979999999999968"/>
    <n v="0.93690852531543356"/>
    <s v=""/>
    <s v=""/>
    <s v="F"/>
    <s v=""/>
    <s v=""/>
    <s v=""/>
    <s v=""/>
    <m/>
    <m/>
    <m/>
    <m/>
    <m/>
    <m/>
    <m/>
    <m/>
  </r>
  <r>
    <d v="2020-07-15T00:00:00"/>
    <n v="6541"/>
    <n v="8462"/>
    <x v="1"/>
    <n v="855"/>
    <n v="27830"/>
    <s v="adipose hole"/>
    <m/>
    <s v="M"/>
    <s v="M"/>
    <s v=""/>
    <s v=""/>
    <x v="70"/>
    <m/>
    <m/>
    <m/>
    <m/>
    <x v="1"/>
    <n v="95845"/>
    <n v="8"/>
    <s v="20NC95845"/>
    <s v="X"/>
    <d v="2020-07-31T00:00:00"/>
    <m/>
    <m/>
    <m/>
    <m/>
    <m/>
    <n v="1"/>
    <m/>
    <m/>
    <x v="1"/>
    <s v="20NC958458"/>
    <x v="1"/>
    <n v="1.2"/>
    <n v="2"/>
    <n v="2016"/>
    <n v="29"/>
    <s v="GW"/>
    <n v="57.1997"/>
    <s v="M"/>
    <n v="63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02"/>
    <m/>
    <s v="caudal hole"/>
    <m/>
    <s v="M"/>
    <s v="M"/>
    <s v=""/>
    <s v=""/>
    <x v="65"/>
    <m/>
    <m/>
    <m/>
    <m/>
    <x v="3"/>
    <n v="95845"/>
    <n v="9"/>
    <s v="20NC95845"/>
    <s v="X"/>
    <d v="2020-07-31T00:00:00"/>
    <m/>
    <m/>
    <m/>
    <m/>
    <m/>
    <n v="1"/>
    <m/>
    <m/>
    <x v="2"/>
    <s v="20NC958459"/>
    <x v="4"/>
    <s v="no age"/>
    <n v="0"/>
    <s v="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04"/>
    <n v="27831"/>
    <s v="adipose hole"/>
    <m/>
    <s v="M"/>
    <s v="M"/>
    <s v=""/>
    <s v=""/>
    <x v="14"/>
    <m/>
    <m/>
    <m/>
    <m/>
    <x v="1"/>
    <n v="95845"/>
    <n v="10"/>
    <s v="20NC95845"/>
    <s v="X"/>
    <d v="2020-07-31T00:00:00"/>
    <m/>
    <m/>
    <m/>
    <m/>
    <m/>
    <n v="1"/>
    <m/>
    <m/>
    <x v="1"/>
    <s v="20NC9584510"/>
    <x v="7"/>
    <s v="M2"/>
    <n v="2"/>
    <s v=""/>
    <n v="29"/>
    <s v="GW"/>
    <n v="57.66245"/>
    <s v="M"/>
    <n v="63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06"/>
    <n v="27832"/>
    <s v="adipose hole"/>
    <m/>
    <s v="F"/>
    <s v="M"/>
    <s v=""/>
    <s v=""/>
    <x v="40"/>
    <m/>
    <m/>
    <m/>
    <m/>
    <x v="1"/>
    <n v="95849"/>
    <n v="1"/>
    <s v="20NC95849"/>
    <s v="X"/>
    <d v="2020-07-31T00:00:00"/>
    <m/>
    <m/>
    <m/>
    <m/>
    <m/>
    <n v="1"/>
    <m/>
    <m/>
    <x v="1"/>
    <s v="20NC958491"/>
    <x v="7"/>
    <s v="M2"/>
    <n v="2"/>
    <s v=""/>
    <n v="29"/>
    <s v="GW"/>
    <n v="59.050699999999999"/>
    <s v="M"/>
    <n v="65"/>
    <s v="Large Only"/>
    <s v=""/>
    <s v="ch2020-0017"/>
    <n v="270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07"/>
    <m/>
    <s v="caudal hole"/>
    <m/>
    <s v="M"/>
    <s v="M"/>
    <s v=""/>
    <s v=""/>
    <x v="56"/>
    <m/>
    <m/>
    <m/>
    <m/>
    <x v="3"/>
    <n v="95849"/>
    <n v="2"/>
    <s v="20NC95849"/>
    <s v="X"/>
    <d v="2020-07-31T00:00:00"/>
    <m/>
    <m/>
    <m/>
    <m/>
    <m/>
    <n v="1"/>
    <m/>
    <m/>
    <x v="2"/>
    <s v="20NC958492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16"/>
    <n v="27833"/>
    <s v="adipose hole"/>
    <m/>
    <s v="M"/>
    <s v="M"/>
    <s v=""/>
    <s v=""/>
    <x v="128"/>
    <m/>
    <m/>
    <m/>
    <m/>
    <x v="1"/>
    <n v="95849"/>
    <n v="3"/>
    <s v="20NC95849"/>
    <s v="X"/>
    <d v="2020-07-31T00:00:00"/>
    <m/>
    <m/>
    <m/>
    <m/>
    <m/>
    <n v="1"/>
    <m/>
    <m/>
    <x v="1"/>
    <s v="20NC958493"/>
    <x v="8"/>
    <n v="1.1000000000000001"/>
    <n v="1"/>
    <n v="2017"/>
    <n v="29"/>
    <s v="GW"/>
    <n v="47.019199999999998"/>
    <s v="M"/>
    <n v="52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17"/>
    <m/>
    <s v="caudal hole"/>
    <m/>
    <s v="M"/>
    <s v="M"/>
    <s v=""/>
    <s v=""/>
    <x v="124"/>
    <m/>
    <m/>
    <m/>
    <m/>
    <x v="3"/>
    <n v="95849"/>
    <n v="4"/>
    <s v="20NC95849"/>
    <s v="X"/>
    <d v="2020-07-31T00:00:00"/>
    <m/>
    <m/>
    <m/>
    <m/>
    <m/>
    <n v="1"/>
    <m/>
    <m/>
    <x v="2"/>
    <s v="20NC958494"/>
    <x v="9"/>
    <s v="M1"/>
    <n v="1"/>
    <s v="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18"/>
    <m/>
    <s v="caudal hole"/>
    <m/>
    <s v="M"/>
    <s v="M"/>
    <s v=""/>
    <s v=""/>
    <x v="116"/>
    <m/>
    <m/>
    <m/>
    <m/>
    <x v="3"/>
    <n v="95849"/>
    <n v="5"/>
    <s v="20NC95849"/>
    <s v="X"/>
    <d v="2020-07-31T00:00:00"/>
    <m/>
    <m/>
    <m/>
    <m/>
    <m/>
    <n v="1"/>
    <m/>
    <m/>
    <x v="2"/>
    <s v="20NC958495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18"/>
    <m/>
    <s v="caudal hole"/>
    <m/>
    <s v="M"/>
    <s v="M"/>
    <s v=""/>
    <s v=""/>
    <x v="118"/>
    <m/>
    <m/>
    <m/>
    <m/>
    <x v="3"/>
    <n v="95849"/>
    <n v="6"/>
    <s v="20NC95849"/>
    <s v="X"/>
    <d v="2020-07-31T00:00:00"/>
    <m/>
    <m/>
    <m/>
    <m/>
    <m/>
    <n v="1"/>
    <m/>
    <m/>
    <x v="2"/>
    <s v="20NC958496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1"/>
    <n v="8462"/>
    <x v="1"/>
    <n v="922"/>
    <n v="27834"/>
    <s v="adipose hole"/>
    <m/>
    <s v="F"/>
    <s v="M"/>
    <s v=""/>
    <s v=""/>
    <x v="76"/>
    <m/>
    <m/>
    <m/>
    <m/>
    <x v="1"/>
    <n v="95849"/>
    <n v="7"/>
    <s v="20NC95849"/>
    <s v="X"/>
    <d v="2020-07-31T00:00:00"/>
    <m/>
    <m/>
    <m/>
    <m/>
    <m/>
    <n v="1"/>
    <m/>
    <m/>
    <x v="1"/>
    <s v="20NC958497"/>
    <x v="1"/>
    <n v="1.2"/>
    <n v="2"/>
    <n v="2016"/>
    <n v="29"/>
    <s v="GW"/>
    <n v="68.305699999999987"/>
    <s v="M"/>
    <n v="75"/>
    <s v="Large Only"/>
    <s v=""/>
    <s v="ch2020-0017"/>
    <n v="271"/>
    <s v=""/>
    <s v=""/>
    <s v=""/>
    <s v=""/>
    <s v=""/>
    <s v="M"/>
    <s v=""/>
    <s v=""/>
    <s v="SEASKINNISH_CREEK"/>
    <n v="0.99253630000000004"/>
    <m/>
    <m/>
    <m/>
    <m/>
    <m/>
    <m/>
    <m/>
    <m/>
  </r>
  <r>
    <d v="2020-07-15T00:00:00"/>
    <n v="6541"/>
    <n v="8462"/>
    <x v="1"/>
    <n v="923"/>
    <n v="27835"/>
    <s v="adipose hole"/>
    <m/>
    <s v="M"/>
    <s v="M"/>
    <s v=""/>
    <s v=""/>
    <x v="27"/>
    <m/>
    <m/>
    <m/>
    <m/>
    <x v="1"/>
    <n v="95849"/>
    <n v="8"/>
    <s v="20NC95849"/>
    <s v="X"/>
    <d v="2020-07-31T00:00:00"/>
    <s v="GN"/>
    <m/>
    <s v="12"/>
    <m/>
    <m/>
    <n v="1"/>
    <m/>
    <m/>
    <x v="1"/>
    <s v="20NC958498"/>
    <x v="1"/>
    <n v="1.2"/>
    <n v="2"/>
    <n v="2016"/>
    <n v="29"/>
    <s v="GW"/>
    <n v="61.827199999999998"/>
    <s v="M"/>
    <n v="68"/>
    <s v="Large Only"/>
    <s v=""/>
    <s v="ch2020-0017"/>
    <n v="272"/>
    <s v=""/>
    <s v=""/>
    <s v=""/>
    <s v=""/>
    <s v=""/>
    <s v="M"/>
    <s v=""/>
    <s v=""/>
    <s v="DAMDOCHAX_CREEK"/>
    <n v="0.70775199999999994"/>
    <m/>
    <m/>
    <m/>
    <m/>
    <m/>
    <m/>
    <m/>
    <m/>
  </r>
  <r>
    <d v="2020-07-15T00:00:00"/>
    <n v="6541"/>
    <n v="8462"/>
    <x v="1"/>
    <n v="929"/>
    <n v="27836"/>
    <s v="adipose hole"/>
    <m/>
    <s v="F"/>
    <s v="F"/>
    <s v=""/>
    <s v=""/>
    <x v="113"/>
    <n v="17.5"/>
    <n v="6.3"/>
    <n v="5.5"/>
    <n v="1.8"/>
    <x v="2"/>
    <n v="95849"/>
    <n v="9"/>
    <s v="20NC95849"/>
    <s v="X"/>
    <d v="2020-07-31T00:00:00"/>
    <m/>
    <m/>
    <m/>
    <m/>
    <m/>
    <n v="1"/>
    <m/>
    <m/>
    <x v="1"/>
    <s v="20NC958499"/>
    <x v="3"/>
    <n v="1.3"/>
    <n v="3"/>
    <n v="2015"/>
    <n v="29"/>
    <s v="GW"/>
    <n v="73.7"/>
    <s v="L"/>
    <n v="80"/>
    <s v="Yes"/>
    <s v=""/>
    <s v="ch2020-0017"/>
    <n v="273"/>
    <s v="F"/>
    <n v="1.2579999999999991"/>
    <n v="0.77868162679390718"/>
    <s v=""/>
    <s v=""/>
    <s v="F"/>
    <s v=""/>
    <s v=""/>
    <s v="OWEEGEE_CREEK"/>
    <n v="0.56187089999999995"/>
    <m/>
    <m/>
    <m/>
    <m/>
    <m/>
    <m/>
    <m/>
    <m/>
  </r>
  <r>
    <d v="2020-07-15T00:00:00"/>
    <n v="6544"/>
    <n v="8462"/>
    <x v="1"/>
    <n v="1629"/>
    <n v="27837"/>
    <s v="adipose hole"/>
    <m/>
    <s v="M"/>
    <s v="M"/>
    <s v=""/>
    <s v=""/>
    <x v="43"/>
    <m/>
    <m/>
    <m/>
    <m/>
    <x v="1"/>
    <n v="95849"/>
    <n v="10"/>
    <s v="20NC95849"/>
    <s v="X"/>
    <d v="2020-07-31T00:00:00"/>
    <m/>
    <m/>
    <m/>
    <m/>
    <m/>
    <n v="1"/>
    <m/>
    <m/>
    <x v="1"/>
    <s v="20NC9584910"/>
    <x v="1"/>
    <n v="1.2"/>
    <n v="2"/>
    <n v="2016"/>
    <n v="29"/>
    <s v="GW"/>
    <n v="58.1252"/>
    <s v="M"/>
    <n v="6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4"/>
    <n v="8462"/>
    <x v="1"/>
    <n v="1634"/>
    <n v="27838"/>
    <s v="adipose hole"/>
    <m/>
    <s v="M"/>
    <s v="M"/>
    <s v=""/>
    <s v=""/>
    <x v="23"/>
    <m/>
    <m/>
    <m/>
    <m/>
    <x v="1"/>
    <n v="1848"/>
    <n v="1"/>
    <s v="20NC01848"/>
    <s v="X"/>
    <d v="2020-07-31T00:00:00"/>
    <m/>
    <m/>
    <m/>
    <m/>
    <m/>
    <n v="1"/>
    <m/>
    <m/>
    <x v="1"/>
    <s v="20NC018481"/>
    <x v="1"/>
    <n v="1.2"/>
    <n v="2"/>
    <n v="2016"/>
    <n v="29"/>
    <s v="GW"/>
    <n v="54.423200000000001"/>
    <s v="M"/>
    <n v="60"/>
    <s v="Large Only"/>
    <s v=""/>
    <s v="ch2020-0017"/>
    <n v="274"/>
    <s v=""/>
    <s v=""/>
    <s v=""/>
    <s v=""/>
    <s v=""/>
    <s v="M"/>
    <s v=""/>
    <s v=""/>
    <s v="OWEEGEE_CREEK"/>
    <n v="0.77934510000000001"/>
    <m/>
    <m/>
    <m/>
    <m/>
    <m/>
    <m/>
    <m/>
    <m/>
  </r>
  <r>
    <d v="2020-07-15T00:00:00"/>
    <n v="6544"/>
    <n v="8462"/>
    <x v="1"/>
    <n v="1649"/>
    <n v="27839"/>
    <s v="adipose hole"/>
    <m/>
    <s v="NR"/>
    <s v="NR"/>
    <s v=""/>
    <s v=""/>
    <x v="0"/>
    <m/>
    <m/>
    <m/>
    <m/>
    <x v="1"/>
    <m/>
    <m/>
    <s v=""/>
    <m/>
    <m/>
    <m/>
    <m/>
    <m/>
    <m/>
    <m/>
    <n v="4"/>
    <s v="no scales, no measurement"/>
    <m/>
    <x v="1"/>
    <s v=""/>
    <x v="4"/>
    <s v="no age"/>
    <n v="0"/>
    <s v=""/>
    <n v="29"/>
    <s v="GW"/>
    <s v=""/>
    <s v=""/>
    <s v=""/>
    <s v=""/>
    <s v=""/>
    <s v="Not Aged"/>
    <s v=""/>
    <s v=""/>
    <s v=""/>
    <s v=""/>
    <s v=""/>
    <s v=""/>
    <s v="NR"/>
    <s v=""/>
    <s v=""/>
    <s v=""/>
    <s v=""/>
    <m/>
    <m/>
    <m/>
    <m/>
    <m/>
    <m/>
    <m/>
    <m/>
  </r>
  <r>
    <d v="2020-07-15T00:00:00"/>
    <n v="6544"/>
    <n v="8462"/>
    <x v="1"/>
    <n v="1709"/>
    <n v="27840"/>
    <s v="adipose hole"/>
    <m/>
    <s v="M"/>
    <s v="M"/>
    <s v=""/>
    <s v=""/>
    <x v="128"/>
    <m/>
    <m/>
    <m/>
    <m/>
    <x v="1"/>
    <n v="1848"/>
    <n v="2"/>
    <s v="20NC01848"/>
    <s v="X"/>
    <d v="2020-07-31T00:00:00"/>
    <m/>
    <m/>
    <m/>
    <m/>
    <m/>
    <n v="1"/>
    <m/>
    <m/>
    <x v="1"/>
    <s v="20NC018482"/>
    <x v="8"/>
    <n v="1.1000000000000001"/>
    <n v="1"/>
    <n v="2017"/>
    <n v="29"/>
    <s v="GW"/>
    <n v="47.019199999999998"/>
    <s v="M"/>
    <n v="52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6544"/>
    <n v="8462"/>
    <x v="1"/>
    <n v="1717"/>
    <n v="27841"/>
    <s v="adipose hole"/>
    <m/>
    <s v="M"/>
    <s v="M"/>
    <s v=""/>
    <s v=""/>
    <x v="3"/>
    <m/>
    <m/>
    <m/>
    <m/>
    <x v="1"/>
    <n v="1848"/>
    <n v="3"/>
    <s v="20NC01848"/>
    <s v="X"/>
    <d v="2020-07-31T00:00:00"/>
    <m/>
    <m/>
    <m/>
    <m/>
    <m/>
    <n v="1"/>
    <m/>
    <m/>
    <x v="1"/>
    <s v="20NC018483"/>
    <x v="1"/>
    <n v="1.2"/>
    <n v="2"/>
    <n v="2016"/>
    <n v="29"/>
    <s v="GW"/>
    <n v="63.678199999999997"/>
    <s v="M"/>
    <n v="7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3"/>
    <n v="8324"/>
    <x v="2"/>
    <n v="923"/>
    <n v="59835"/>
    <s v="V-clip adipose"/>
    <m/>
    <s v="F"/>
    <s v="F"/>
    <s v=""/>
    <s v=""/>
    <x v="99"/>
    <n v="18.3"/>
    <n v="5.8"/>
    <n v="6"/>
    <n v="1.9"/>
    <x v="2"/>
    <m/>
    <m/>
    <s v=""/>
    <m/>
    <m/>
    <m/>
    <m/>
    <m/>
    <m/>
    <m/>
    <m/>
    <m/>
    <m/>
    <x v="1"/>
    <s v=""/>
    <x v="4"/>
    <s v="no age"/>
    <n v="0"/>
    <s v=""/>
    <n v="29"/>
    <s v="GH"/>
    <n v="69.7"/>
    <s v="L"/>
    <n v="75.5"/>
    <s v="Yes"/>
    <s v=""/>
    <s v="Not Aged"/>
    <s v=""/>
    <s v="M"/>
    <n v="-0.4630000000000023"/>
    <n v="0.38627438221524479"/>
    <s v=""/>
    <s v=""/>
    <s v="M"/>
    <s v=""/>
    <s v=""/>
    <s v=""/>
    <s v=""/>
    <m/>
    <m/>
    <m/>
    <m/>
    <m/>
    <m/>
    <m/>
    <m/>
  </r>
  <r>
    <d v="2020-07-15T00:00:00"/>
    <n v="7183"/>
    <n v="8324"/>
    <x v="2"/>
    <n v="926"/>
    <n v="59836"/>
    <s v="V-clip adipose"/>
    <m/>
    <s v="M"/>
    <s v="M"/>
    <s v=""/>
    <s v=""/>
    <x v="4"/>
    <n v="19.5"/>
    <n v="7.5"/>
    <n v="7"/>
    <n v="2"/>
    <x v="2"/>
    <m/>
    <m/>
    <s v=""/>
    <m/>
    <m/>
    <m/>
    <m/>
    <m/>
    <m/>
    <m/>
    <m/>
    <m/>
    <m/>
    <x v="1"/>
    <s v=""/>
    <x v="4"/>
    <s v="no age"/>
    <n v="0"/>
    <s v=""/>
    <n v="29"/>
    <s v="GH"/>
    <n v="75.5"/>
    <s v="L"/>
    <n v="83"/>
    <s v="Yes"/>
    <s v=""/>
    <s v="Not Aged"/>
    <s v=""/>
    <s v="M"/>
    <n v="-0.18000000000000171"/>
    <n v="0.45512110762641961"/>
    <s v=""/>
    <s v=""/>
    <s v="M"/>
    <s v=""/>
    <s v=""/>
    <s v=""/>
    <s v=""/>
    <m/>
    <m/>
    <m/>
    <m/>
    <m/>
    <m/>
    <m/>
    <m/>
  </r>
  <r>
    <d v="2020-07-15T00:00:00"/>
    <n v="7183"/>
    <n v="8324"/>
    <x v="2"/>
    <n v="927"/>
    <n v="59837"/>
    <s v="V-clip adipose"/>
    <m/>
    <s v="F"/>
    <s v="F"/>
    <s v=""/>
    <s v=""/>
    <x v="5"/>
    <n v="17.5"/>
    <n v="7"/>
    <n v="6"/>
    <n v="1.5"/>
    <x v="2"/>
    <m/>
    <m/>
    <s v=""/>
    <m/>
    <m/>
    <m/>
    <m/>
    <m/>
    <m/>
    <m/>
    <m/>
    <m/>
    <m/>
    <x v="1"/>
    <s v=""/>
    <x v="4"/>
    <s v="no age"/>
    <n v="0"/>
    <s v=""/>
    <n v="29"/>
    <s v="GH"/>
    <n v="77"/>
    <s v="L"/>
    <n v="84"/>
    <s v="Yes"/>
    <s v=""/>
    <s v="Not Aged"/>
    <s v=""/>
    <s v="F"/>
    <n v="1.9999999999999973"/>
    <n v="0.8807970779778822"/>
    <s v=""/>
    <s v=""/>
    <s v="F"/>
    <s v=""/>
    <s v=""/>
    <s v=""/>
    <s v=""/>
    <m/>
    <m/>
    <m/>
    <m/>
    <m/>
    <m/>
    <m/>
    <m/>
  </r>
  <r>
    <d v="2020-07-15T00:00:00"/>
    <n v="7183"/>
    <n v="8324"/>
    <x v="2"/>
    <n v="928"/>
    <n v="59838"/>
    <s v="V-clip adipose"/>
    <m/>
    <s v="F"/>
    <s v="M"/>
    <s v=""/>
    <s v=""/>
    <x v="12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9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3"/>
    <n v="8324"/>
    <x v="2"/>
    <n v="929"/>
    <n v="59839"/>
    <s v="V-clip adipose"/>
    <m/>
    <s v="F"/>
    <s v="F"/>
    <s v=""/>
    <s v=""/>
    <x v="34"/>
    <n v="17.899999999999999"/>
    <n v="6"/>
    <n v="6"/>
    <n v="2"/>
    <x v="2"/>
    <m/>
    <m/>
    <s v=""/>
    <m/>
    <m/>
    <m/>
    <m/>
    <m/>
    <m/>
    <m/>
    <m/>
    <m/>
    <m/>
    <x v="1"/>
    <s v=""/>
    <x v="4"/>
    <s v="no age"/>
    <n v="0"/>
    <s v=""/>
    <n v="29"/>
    <s v="GH"/>
    <n v="79"/>
    <s v="L"/>
    <n v="85"/>
    <s v="Yes"/>
    <s v=""/>
    <s v="Not Aged"/>
    <s v=""/>
    <s v="F"/>
    <n v="3.2799999999999985"/>
    <n v="0.96373628362535169"/>
    <s v=""/>
    <s v=""/>
    <s v="F"/>
    <s v=""/>
    <s v=""/>
    <s v=""/>
    <s v=""/>
    <m/>
    <m/>
    <m/>
    <m/>
    <m/>
    <m/>
    <m/>
    <m/>
  </r>
  <r>
    <d v="2020-07-15T00:00:00"/>
    <n v="7183"/>
    <n v="8324"/>
    <x v="2"/>
    <n v="930"/>
    <n v="59840"/>
    <s v="V-clip adipose"/>
    <m/>
    <s v="M"/>
    <s v="M"/>
    <s v=""/>
    <s v=""/>
    <x v="113"/>
    <n v="19"/>
    <n v="6.4"/>
    <n v="6"/>
    <n v="2.1"/>
    <x v="2"/>
    <m/>
    <m/>
    <s v=""/>
    <m/>
    <m/>
    <m/>
    <m/>
    <m/>
    <m/>
    <m/>
    <m/>
    <m/>
    <m/>
    <x v="1"/>
    <s v=""/>
    <x v="4"/>
    <s v="no age"/>
    <n v="0"/>
    <s v=""/>
    <n v="29"/>
    <s v="GH"/>
    <n v="73.599999999999994"/>
    <s v="L"/>
    <n v="80"/>
    <s v="Yes"/>
    <s v=""/>
    <s v="Not Aged"/>
    <s v=""/>
    <s v="F"/>
    <n v="0.53199999999999914"/>
    <n v="0.62994945929117052"/>
    <s v=""/>
    <s v=""/>
    <s v="F"/>
    <s v=""/>
    <s v=""/>
    <s v=""/>
    <s v=""/>
    <m/>
    <m/>
    <m/>
    <m/>
    <m/>
    <m/>
    <m/>
    <m/>
  </r>
  <r>
    <d v="2020-07-15T00:00:00"/>
    <n v="7183"/>
    <n v="8324"/>
    <x v="2"/>
    <n v="931"/>
    <n v="59841"/>
    <s v="V-clip adipose"/>
    <m/>
    <s v="F"/>
    <s v="F"/>
    <s v=""/>
    <s v=""/>
    <x v="34"/>
    <n v="17.2"/>
    <n v="5.5"/>
    <n v="4"/>
    <n v="1.3"/>
    <x v="2"/>
    <m/>
    <m/>
    <s v=""/>
    <m/>
    <m/>
    <m/>
    <m/>
    <m/>
    <m/>
    <m/>
    <m/>
    <m/>
    <m/>
    <x v="1"/>
    <s v=""/>
    <x v="4"/>
    <s v="no age"/>
    <n v="0"/>
    <s v=""/>
    <n v="29"/>
    <s v="GH"/>
    <n v="79.5"/>
    <s v="L"/>
    <n v="85"/>
    <s v="Yes"/>
    <s v=""/>
    <s v="Not Aged"/>
    <s v=""/>
    <s v="F"/>
    <n v="5.8819999999999979"/>
    <n v="0.99721855671486714"/>
    <s v=""/>
    <s v=""/>
    <s v="F"/>
    <s v=""/>
    <s v=""/>
    <s v=""/>
    <s v=""/>
    <m/>
    <m/>
    <m/>
    <m/>
    <m/>
    <m/>
    <m/>
    <m/>
  </r>
  <r>
    <d v="2020-07-15T00:00:00"/>
    <n v="7183"/>
    <n v="8324"/>
    <x v="2"/>
    <n v="933"/>
    <n v="59842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9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3"/>
    <n v="8324"/>
    <x v="2"/>
    <n v="935"/>
    <n v="59843"/>
    <s v="V-clip adipose"/>
    <m/>
    <s v="F"/>
    <s v="F"/>
    <s v=""/>
    <s v=""/>
    <x v="92"/>
    <n v="21"/>
    <n v="8.5"/>
    <n v="6.7"/>
    <n v="2"/>
    <x v="2"/>
    <m/>
    <m/>
    <s v=""/>
    <m/>
    <m/>
    <m/>
    <m/>
    <m/>
    <m/>
    <m/>
    <m/>
    <m/>
    <m/>
    <x v="1"/>
    <s v=""/>
    <x v="4"/>
    <s v="no age"/>
    <n v="0"/>
    <s v=""/>
    <n v="29"/>
    <s v="GH"/>
    <n v="79"/>
    <s v="L"/>
    <n v="87.5"/>
    <s v="Yes"/>
    <s v=""/>
    <s v="Not Aged"/>
    <s v=""/>
    <s v="F"/>
    <n v="0.67900000000000005"/>
    <n v="0.66351547123322008"/>
    <s v=""/>
    <s v=""/>
    <s v="F"/>
    <s v=""/>
    <s v=""/>
    <s v=""/>
    <s v=""/>
    <m/>
    <m/>
    <m/>
    <m/>
    <m/>
    <m/>
    <m/>
    <m/>
  </r>
  <r>
    <d v="2020-07-15T00:00:00"/>
    <n v="7183"/>
    <n v="8324"/>
    <x v="2"/>
    <n v="936"/>
    <n v="59844"/>
    <s v="V-clip adipose"/>
    <m/>
    <s v="F"/>
    <s v="F"/>
    <s v=""/>
    <s v=""/>
    <x v="9"/>
    <n v="18.3"/>
    <n v="5.5"/>
    <n v="5"/>
    <n v="2"/>
    <x v="2"/>
    <m/>
    <m/>
    <s v=""/>
    <m/>
    <m/>
    <m/>
    <m/>
    <m/>
    <m/>
    <m/>
    <m/>
    <m/>
    <m/>
    <x v="1"/>
    <s v=""/>
    <x v="4"/>
    <s v="no age"/>
    <n v="0"/>
    <s v=""/>
    <n v="29"/>
    <s v="GH"/>
    <n v="72.5"/>
    <s v="L"/>
    <n v="78"/>
    <s v="Yes"/>
    <s v=""/>
    <s v="Not Aged"/>
    <s v=""/>
    <s v="F"/>
    <n v="1.5899999999999996"/>
    <n v="0.83061610306598133"/>
    <s v=""/>
    <s v=""/>
    <s v="F"/>
    <s v=""/>
    <s v=""/>
    <s v=""/>
    <s v=""/>
    <m/>
    <m/>
    <m/>
    <m/>
    <m/>
    <m/>
    <m/>
    <m/>
  </r>
  <r>
    <d v="2020-07-15T00:00:00"/>
    <n v="7184"/>
    <n v="8324"/>
    <x v="4"/>
    <n v="957"/>
    <n v="59845"/>
    <s v="V-clip adipose"/>
    <m/>
    <s v="M"/>
    <s v="M"/>
    <s v=""/>
    <s v=""/>
    <x v="130"/>
    <n v="24"/>
    <n v="10"/>
    <n v="8"/>
    <n v="3.1"/>
    <x v="2"/>
    <m/>
    <m/>
    <s v=""/>
    <m/>
    <m/>
    <m/>
    <m/>
    <m/>
    <m/>
    <m/>
    <m/>
    <m/>
    <m/>
    <x v="1"/>
    <s v=""/>
    <x v="4"/>
    <s v="no age"/>
    <n v="0"/>
    <s v=""/>
    <n v="29"/>
    <s v="GH"/>
    <n v="90"/>
    <s v="L"/>
    <n v="100"/>
    <s v="Yes"/>
    <s v=""/>
    <s v="Not Aged"/>
    <s v=""/>
    <s v="F"/>
    <n v="2.3039999999999998"/>
    <n v="0.90920777588922019"/>
    <s v=""/>
    <s v=""/>
    <s v="F"/>
    <s v=""/>
    <s v=""/>
    <s v=""/>
    <s v=""/>
    <m/>
    <m/>
    <m/>
    <m/>
    <m/>
    <m/>
    <m/>
    <m/>
  </r>
  <r>
    <d v="2020-07-15T00:00:00"/>
    <n v="7184"/>
    <n v="8324"/>
    <x v="4"/>
    <n v="959"/>
    <n v="59846"/>
    <s v="V-clip adipose"/>
    <m/>
    <s v="M"/>
    <s v="M"/>
    <s v=""/>
    <s v=""/>
    <x v="2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9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4"/>
    <n v="8324"/>
    <x v="4"/>
    <n v="1005"/>
    <n v="59847"/>
    <s v="V-clip adipose"/>
    <m/>
    <s v="F"/>
    <s v="F"/>
    <s v=""/>
    <s v=""/>
    <x v="24"/>
    <n v="19"/>
    <n v="6.7"/>
    <n v="6"/>
    <n v="1.8"/>
    <x v="2"/>
    <m/>
    <m/>
    <s v=""/>
    <m/>
    <m/>
    <m/>
    <m/>
    <m/>
    <m/>
    <m/>
    <m/>
    <m/>
    <m/>
    <x v="1"/>
    <s v=""/>
    <x v="4"/>
    <s v="no age"/>
    <n v="0"/>
    <s v=""/>
    <n v="29"/>
    <s v="GH"/>
    <n v="81.3"/>
    <s v="L"/>
    <n v="88"/>
    <s v="Yes"/>
    <s v=""/>
    <s v="Not Aged"/>
    <s v=""/>
    <s v="F"/>
    <n v="3.8459999999999965"/>
    <n v="0.97908189010929869"/>
    <s v=""/>
    <s v=""/>
    <s v="F"/>
    <s v=""/>
    <s v=""/>
    <s v=""/>
    <s v=""/>
    <m/>
    <m/>
    <m/>
    <m/>
    <m/>
    <m/>
    <m/>
    <m/>
  </r>
  <r>
    <d v="2020-07-15T00:00:00"/>
    <n v="7184"/>
    <n v="8324"/>
    <x v="4"/>
    <n v="1001"/>
    <n v="59848"/>
    <s v="V-clip adipose"/>
    <m/>
    <s v="F"/>
    <s v="F"/>
    <s v=""/>
    <s v=""/>
    <x v="26"/>
    <n v="19.5"/>
    <n v="6.5"/>
    <n v="5.5"/>
    <n v="2"/>
    <x v="2"/>
    <m/>
    <m/>
    <s v=""/>
    <m/>
    <m/>
    <m/>
    <m/>
    <m/>
    <m/>
    <m/>
    <m/>
    <m/>
    <m/>
    <x v="1"/>
    <s v=""/>
    <x v="4"/>
    <s v="no age"/>
    <n v="0"/>
    <s v=""/>
    <n v="29"/>
    <s v="GH"/>
    <n v="82.5"/>
    <s v="L"/>
    <n v="89"/>
    <s v="Yes"/>
    <s v=""/>
    <s v="Not Aged"/>
    <s v=""/>
    <s v="F"/>
    <n v="4.6999999999999966"/>
    <n v="0.99098670134715205"/>
    <s v=""/>
    <s v=""/>
    <s v="F"/>
    <s v=""/>
    <s v=""/>
    <s v=""/>
    <s v=""/>
    <m/>
    <m/>
    <m/>
    <m/>
    <m/>
    <m/>
    <m/>
    <m/>
  </r>
  <r>
    <d v="2020-07-15T00:00:00"/>
    <n v="7184"/>
    <n v="8324"/>
    <x v="4"/>
    <n v="1003"/>
    <n v="59849"/>
    <s v="V-clip adipose"/>
    <m/>
    <s v="M"/>
    <s v="M"/>
    <s v=""/>
    <s v=""/>
    <x v="48"/>
    <n v="21"/>
    <n v="8"/>
    <n v="7"/>
    <n v="2.5"/>
    <x v="2"/>
    <m/>
    <m/>
    <s v=""/>
    <m/>
    <m/>
    <m/>
    <m/>
    <m/>
    <m/>
    <m/>
    <m/>
    <m/>
    <m/>
    <x v="1"/>
    <s v=""/>
    <x v="4"/>
    <s v="no age"/>
    <n v="0"/>
    <s v=""/>
    <n v="29"/>
    <s v="GH"/>
    <n v="78.5"/>
    <s v="L"/>
    <n v="86.5"/>
    <s v="Yes"/>
    <s v=""/>
    <s v="Not Aged"/>
    <s v=""/>
    <s v="F"/>
    <n v="0.25500000000000034"/>
    <n v="0.56340678626219376"/>
    <s v=""/>
    <s v=""/>
    <s v="F"/>
    <s v=""/>
    <s v=""/>
    <s v=""/>
    <s v=""/>
    <m/>
    <m/>
    <m/>
    <m/>
    <m/>
    <m/>
    <m/>
    <m/>
  </r>
  <r>
    <d v="2020-07-15T00:00:00"/>
    <n v="7184"/>
    <n v="8324"/>
    <x v="4"/>
    <n v="1007"/>
    <n v="59850"/>
    <s v="V-clip adipose"/>
    <m/>
    <s v="F"/>
    <s v="M"/>
    <s v=""/>
    <s v=""/>
    <x v="12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29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4"/>
    <x v="5"/>
    <n v="1030"/>
    <n v="59851"/>
    <s v="V-clip adipose"/>
    <m/>
    <s v="F"/>
    <s v="F"/>
    <s v=""/>
    <s v=""/>
    <x v="32"/>
    <n v="18.5"/>
    <n v="6"/>
    <n v="6"/>
    <n v="1.5"/>
    <x v="2"/>
    <m/>
    <m/>
    <s v=""/>
    <m/>
    <m/>
    <m/>
    <m/>
    <m/>
    <m/>
    <m/>
    <m/>
    <m/>
    <m/>
    <x v="1"/>
    <s v=""/>
    <x v="4"/>
    <s v="no age"/>
    <n v="0"/>
    <s v=""/>
    <n v="29"/>
    <s v="GH"/>
    <n v="76.5"/>
    <s v="L"/>
    <n v="82.5"/>
    <s v="Yes"/>
    <s v=""/>
    <s v="Not Aged"/>
    <s v=""/>
    <s v="F"/>
    <n v="2.6350000000000025"/>
    <n v="0.93308043297193155"/>
    <s v=""/>
    <s v=""/>
    <s v="F"/>
    <s v=""/>
    <s v=""/>
    <s v=""/>
    <s v=""/>
    <m/>
    <m/>
    <m/>
    <m/>
    <m/>
    <m/>
    <m/>
    <m/>
  </r>
  <r>
    <d v="2020-07-15T00:00:00"/>
    <n v="7185"/>
    <n v="8324"/>
    <x v="5"/>
    <n v="1031"/>
    <n v="59852"/>
    <s v="V-clip adipose"/>
    <m/>
    <s v="F"/>
    <s v="F"/>
    <s v=""/>
    <s v=""/>
    <x v="113"/>
    <n v="18.2"/>
    <n v="7"/>
    <n v="5"/>
    <n v="1.5"/>
    <x v="2"/>
    <m/>
    <m/>
    <s v=""/>
    <m/>
    <m/>
    <m/>
    <m/>
    <m/>
    <m/>
    <m/>
    <m/>
    <m/>
    <m/>
    <x v="1"/>
    <s v=""/>
    <x v="4"/>
    <s v="no age"/>
    <n v="0"/>
    <s v=""/>
    <n v="29"/>
    <s v="GH"/>
    <n v="73"/>
    <s v="L"/>
    <n v="80"/>
    <s v="Yes"/>
    <s v=""/>
    <s v="Not Aged"/>
    <s v=""/>
    <s v="F"/>
    <n v="0.95999999999999819"/>
    <n v="0.72312180512438939"/>
    <s v=""/>
    <s v=""/>
    <s v="F"/>
    <s v="Damdochax"/>
    <s v=""/>
    <s v=""/>
    <s v=""/>
    <m/>
    <m/>
    <m/>
    <m/>
    <m/>
    <m/>
    <m/>
    <m/>
  </r>
  <r>
    <d v="2020-07-15T00:00:00"/>
    <n v="7185"/>
    <n v="8324"/>
    <x v="5"/>
    <n v="1033"/>
    <n v="59853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Note: CH tag #59852 was recorded twice by data person (BA); corrected! -NP 15 July/20"/>
    <x v="1"/>
    <s v=""/>
    <x v="4"/>
    <s v="no age"/>
    <n v="0"/>
    <s v=""/>
    <n v="29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4"/>
    <x v="5"/>
    <n v="1034"/>
    <n v="59854"/>
    <s v="V-clip adipose"/>
    <m/>
    <s v="F"/>
    <s v="F"/>
    <s v=""/>
    <s v=""/>
    <x v="59"/>
    <n v="19.3"/>
    <n v="7"/>
    <n v="6"/>
    <n v="1.5"/>
    <x v="2"/>
    <m/>
    <m/>
    <s v=""/>
    <m/>
    <m/>
    <m/>
    <m/>
    <m/>
    <m/>
    <m/>
    <m/>
    <m/>
    <m/>
    <x v="1"/>
    <s v=""/>
    <x v="4"/>
    <s v="no age"/>
    <n v="0"/>
    <s v=""/>
    <n v="29"/>
    <s v="GH"/>
    <n v="79"/>
    <s v="L"/>
    <n v="86"/>
    <s v="Yes"/>
    <s v=""/>
    <s v="Not Aged"/>
    <s v=""/>
    <s v="F"/>
    <n v="2.8599999999999968"/>
    <n v="0.94583329951876371"/>
    <s v=""/>
    <s v=""/>
    <s v="F"/>
    <s v=""/>
    <s v=""/>
    <s v=""/>
    <s v=""/>
    <m/>
    <m/>
    <m/>
    <m/>
    <m/>
    <m/>
    <m/>
    <m/>
  </r>
  <r>
    <d v="2020-07-15T00:00:00"/>
    <n v="7185"/>
    <n v="8324"/>
    <x v="5"/>
    <n v="1035"/>
    <n v="59855"/>
    <s v="V-clip adipose"/>
    <m/>
    <s v="F"/>
    <s v="F"/>
    <s v=""/>
    <s v=""/>
    <x v="25"/>
    <n v="18"/>
    <n v="6.7"/>
    <n v="4.5"/>
    <n v="1"/>
    <x v="2"/>
    <m/>
    <m/>
    <s v=""/>
    <m/>
    <m/>
    <m/>
    <m/>
    <m/>
    <m/>
    <m/>
    <m/>
    <m/>
    <m/>
    <x v="1"/>
    <s v=""/>
    <x v="4"/>
    <s v="no age"/>
    <n v="0"/>
    <s v=""/>
    <n v="29"/>
    <s v="GH"/>
    <n v="75.3"/>
    <s v="L"/>
    <n v="82"/>
    <s v="Yes"/>
    <s v=""/>
    <s v="Not Aged"/>
    <s v=""/>
    <s v="F"/>
    <n v="2.9739999999999984"/>
    <n v="0.95138561549509892"/>
    <s v=""/>
    <s v=""/>
    <s v="F"/>
    <s v=""/>
    <s v=""/>
    <s v=""/>
    <s v=""/>
    <m/>
    <m/>
    <m/>
    <m/>
    <m/>
    <m/>
    <m/>
    <m/>
  </r>
  <r>
    <d v="2020-07-15T00:00:00"/>
    <n v="7185"/>
    <n v="8324"/>
    <x v="5"/>
    <n v="1037"/>
    <n v="59856"/>
    <s v="V-clip adipose"/>
    <m/>
    <s v="M"/>
    <s v="M"/>
    <s v=""/>
    <s v=""/>
    <x v="24"/>
    <n v="21.5"/>
    <n v="6.5"/>
    <n v="8"/>
    <n v="3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5"/>
    <s v="L"/>
    <n v="88"/>
    <s v="Yes"/>
    <s v=""/>
    <s v="Not Aged"/>
    <s v=""/>
    <s v="F"/>
    <n v="1.7099999999999964"/>
    <n v="0.84683628423491342"/>
    <s v=""/>
    <s v=""/>
    <s v="F"/>
    <s v=""/>
    <s v=""/>
    <s v=""/>
    <s v=""/>
    <m/>
    <m/>
    <m/>
    <m/>
    <m/>
    <m/>
    <m/>
    <m/>
  </r>
  <r>
    <d v="2020-07-15T00:00:00"/>
    <n v="7185"/>
    <n v="8324"/>
    <x v="5"/>
    <n v="1039"/>
    <n v="59857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4"/>
    <x v="5"/>
    <n v="1040"/>
    <n v="59858"/>
    <s v="V-clip adipose"/>
    <m/>
    <s v="M"/>
    <s v="M"/>
    <s v=""/>
    <s v=""/>
    <x v="38"/>
    <n v="18.2"/>
    <n v="7.3"/>
    <n v="6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68.7"/>
    <s v="M"/>
    <n v="76"/>
    <s v="Yes"/>
    <s v=""/>
    <s v="Not Aged"/>
    <s v=""/>
    <s v="M"/>
    <n v="-1.823999999999999"/>
    <n v="0.13895459657188153"/>
    <s v=""/>
    <s v=""/>
    <s v="M"/>
    <s v=""/>
    <s v=""/>
    <s v=""/>
    <s v=""/>
    <m/>
    <m/>
    <m/>
    <m/>
    <m/>
    <m/>
    <m/>
    <m/>
  </r>
  <r>
    <d v="2020-07-15T00:00:00"/>
    <n v="7185"/>
    <n v="8324"/>
    <x v="5"/>
    <n v="1041"/>
    <n v="59859"/>
    <s v="V-clip adipose"/>
    <m/>
    <s v="F"/>
    <s v="F"/>
    <s v=""/>
    <s v=""/>
    <x v="12"/>
    <n v="17.600000000000001"/>
    <n v="6.5"/>
    <n v="6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3"/>
    <s v="L"/>
    <n v="79.5"/>
    <s v="Yes"/>
    <s v=""/>
    <s v="Not Aged"/>
    <s v=""/>
    <s v="F"/>
    <n v="0.70500000000000274"/>
    <n v="0.66929540277744659"/>
    <s v=""/>
    <s v=""/>
    <s v="F"/>
    <s v=""/>
    <s v=""/>
    <s v=""/>
    <s v=""/>
    <m/>
    <m/>
    <m/>
    <m/>
    <m/>
    <m/>
    <m/>
    <m/>
  </r>
  <r>
    <d v="2020-07-15T00:00:00"/>
    <n v="7185"/>
    <n v="8325"/>
    <x v="5"/>
    <n v="1042"/>
    <n v="59860"/>
    <s v="V-clip adipose"/>
    <m/>
    <s v="F"/>
    <s v="F"/>
    <s v=""/>
    <s v=""/>
    <x v="71"/>
    <n v="18"/>
    <n v="6.3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7.2"/>
    <s v="L"/>
    <n v="83.5"/>
    <s v="Yes"/>
    <s v=""/>
    <s v="Not Aged"/>
    <s v=""/>
    <s v="F"/>
    <n v="3.0210000000000017"/>
    <n v="0.95351387076179794"/>
    <s v=""/>
    <s v=""/>
    <s v="F"/>
    <s v=""/>
    <s v=""/>
    <s v=""/>
    <s v=""/>
    <m/>
    <m/>
    <m/>
    <m/>
    <m/>
    <m/>
    <m/>
    <m/>
  </r>
  <r>
    <d v="2020-07-15T00:00:00"/>
    <n v="7185"/>
    <n v="8325"/>
    <x v="5"/>
    <n v="1045"/>
    <n v="59861"/>
    <s v="V-clip adipose"/>
    <m/>
    <s v="M"/>
    <s v="M"/>
    <s v=""/>
    <s v=""/>
    <x v="26"/>
    <m/>
    <m/>
    <m/>
    <m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1.262699999999995"/>
    <s v="L"/>
    <n v="89"/>
    <s v="No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5"/>
    <x v="5"/>
    <n v="1046"/>
    <n v="59862"/>
    <s v="V-clip adipose"/>
    <m/>
    <s v="M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5"/>
    <x v="5"/>
    <n v="1048"/>
    <n v="59863"/>
    <s v="V-clip adipose"/>
    <m/>
    <s v="M"/>
    <s v="M"/>
    <s v=""/>
    <s v=""/>
    <x v="104"/>
    <n v="24.5"/>
    <n v="10.5"/>
    <n v="7"/>
    <n v="2.6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7"/>
    <s v="L"/>
    <n v="97.5"/>
    <s v="Yes"/>
    <s v=""/>
    <s v="Not Aged"/>
    <s v=""/>
    <s v="F"/>
    <n v="1.6989999999999976"/>
    <n v="0.84540408403596901"/>
    <s v=""/>
    <s v=""/>
    <s v="F"/>
    <s v=""/>
    <s v=""/>
    <s v=""/>
    <s v=""/>
    <m/>
    <m/>
    <m/>
    <m/>
    <m/>
    <m/>
    <m/>
    <m/>
  </r>
  <r>
    <d v="2020-07-15T00:00:00"/>
    <n v="7185"/>
    <n v="8325"/>
    <x v="5"/>
    <n v="1049"/>
    <n v="59864"/>
    <s v="V-clip adipose"/>
    <m/>
    <s v="M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5"/>
    <x v="5"/>
    <n v="1051"/>
    <n v="59865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5"/>
    <x v="5"/>
    <n v="1052"/>
    <n v="59866"/>
    <s v="V-clip adipose"/>
    <m/>
    <s v="F"/>
    <s v="M"/>
    <s v=""/>
    <s v=""/>
    <x v="12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5"/>
    <x v="5"/>
    <n v="1053"/>
    <n v="59867"/>
    <s v="V-clip adipose"/>
    <m/>
    <s v="M"/>
    <s v="M"/>
    <s v=""/>
    <s v=""/>
    <x v="4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5"/>
    <n v="8325"/>
    <x v="5"/>
    <n v="1054"/>
    <n v="59868"/>
    <s v="V-clip adipose"/>
    <m/>
    <s v="F"/>
    <s v="F"/>
    <s v=""/>
    <s v=""/>
    <x v="32"/>
    <n v="17"/>
    <n v="6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5"/>
    <s v="L"/>
    <n v="82.5"/>
    <s v="Yes"/>
    <s v=""/>
    <s v="Not Aged"/>
    <s v=""/>
    <s v="F"/>
    <n v="2.9750000000000023"/>
    <n v="0.95143184564974403"/>
    <s v=""/>
    <s v=""/>
    <s v="F"/>
    <s v=""/>
    <s v=""/>
    <s v=""/>
    <s v=""/>
    <m/>
    <m/>
    <m/>
    <m/>
    <m/>
    <m/>
    <m/>
    <m/>
  </r>
  <r>
    <d v="2020-07-15T00:00:00"/>
    <n v="7185"/>
    <n v="8325"/>
    <x v="5"/>
    <n v="1056"/>
    <n v="59869"/>
    <s v="V-clip adipose"/>
    <m/>
    <s v="F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7"/>
    <n v="8325"/>
    <x v="4"/>
    <n v="1534"/>
    <n v="59870"/>
    <s v="V-clip adipose"/>
    <m/>
    <s v="M"/>
    <s v="M"/>
    <s v=""/>
    <s v=""/>
    <x v="1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7"/>
    <n v="8325"/>
    <x v="4"/>
    <n v="1536"/>
    <n v="59871"/>
    <s v="V-clip adipose"/>
    <m/>
    <s v="F"/>
    <s v="F"/>
    <s v=""/>
    <s v=""/>
    <x v="25"/>
    <n v="17"/>
    <n v="5.5"/>
    <n v="4.5"/>
    <n v="1.5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6.5"/>
    <s v="L"/>
    <n v="82"/>
    <s v="Yes"/>
    <s v=""/>
    <s v="Not Aged"/>
    <s v=""/>
    <s v="F"/>
    <n v="4.0799999999999992"/>
    <n v="0.98337364389211834"/>
    <s v=""/>
    <s v=""/>
    <s v="F"/>
    <s v=""/>
    <s v=""/>
    <s v=""/>
    <s v=""/>
    <m/>
    <m/>
    <m/>
    <m/>
    <m/>
    <m/>
    <m/>
    <m/>
  </r>
  <r>
    <d v="2020-07-15T00:00:00"/>
    <n v="7187"/>
    <n v="8325"/>
    <x v="4"/>
    <n v="1539"/>
    <n v="59872"/>
    <s v="V-clip adipose"/>
    <m/>
    <s v="M"/>
    <s v="M"/>
    <s v=""/>
    <s v=""/>
    <x v="5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5.630949999999999"/>
    <s v="M"/>
    <n v="5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8"/>
    <n v="8325"/>
    <x v="5"/>
    <n v="1557"/>
    <n v="59873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8"/>
    <n v="8325"/>
    <x v="5"/>
    <n v="1559"/>
    <n v="59874"/>
    <s v="V-clip adipose"/>
    <m/>
    <s v="M"/>
    <s v="M"/>
    <s v=""/>
    <s v=""/>
    <x v="4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8"/>
    <n v="8325"/>
    <x v="5"/>
    <n v="1600"/>
    <n v="59875"/>
    <s v="V-clip adipose"/>
    <m/>
    <s v="M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89"/>
    <n v="8325"/>
    <x v="2"/>
    <n v="1710"/>
    <n v="59900"/>
    <s v="V-clip adipose"/>
    <m/>
    <s v="F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90"/>
    <n v="8325"/>
    <x v="4"/>
    <n v="1733"/>
    <n v="59876"/>
    <s v="V-clip adipose"/>
    <m/>
    <s v="M"/>
    <s v="M"/>
    <s v=""/>
    <s v=""/>
    <x v="1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91"/>
    <n v="8325"/>
    <x v="5"/>
    <n v="1550"/>
    <n v="59877"/>
    <s v="no mark applied"/>
    <m/>
    <s v="F"/>
    <s v="F"/>
    <s v=""/>
    <s v=""/>
    <x v="113"/>
    <n v="18.5"/>
    <n v="7.3"/>
    <m/>
    <m/>
    <x v="2"/>
    <m/>
    <m/>
    <s v=""/>
    <m/>
    <m/>
    <m/>
    <m/>
    <m/>
    <m/>
    <m/>
    <n v="1"/>
    <s v="Not a good adipose -BA"/>
    <m/>
    <x v="1"/>
    <s v=""/>
    <x v="4"/>
    <s v="no age"/>
    <n v="0"/>
    <s v=""/>
    <n v="29"/>
    <s v="GH"/>
    <n v="72.7"/>
    <s v="L"/>
    <n v="80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15T00:00:00"/>
    <n v="7191"/>
    <n v="8325"/>
    <x v="5"/>
    <n v="1762"/>
    <n v="59878"/>
    <s v="V-clip adipose"/>
    <m/>
    <s v="M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5T00:00:00"/>
    <n v="7191"/>
    <n v="8325"/>
    <x v="5"/>
    <n v="1753"/>
    <n v="59879"/>
    <s v="V-clip adipose"/>
    <m/>
    <s v="F"/>
    <s v="F"/>
    <s v=""/>
    <s v=""/>
    <x v="36"/>
    <n v="17.600000000000001"/>
    <n v="5.5"/>
    <n v="5"/>
    <n v="1.2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5.5"/>
    <s v="L"/>
    <n v="81"/>
    <s v="Yes"/>
    <s v=""/>
    <s v="Not Aged"/>
    <s v=""/>
    <s v="F"/>
    <n v="3.5679999999999987"/>
    <n v="0.97256186890166507"/>
    <s v=""/>
    <s v=""/>
    <s v="F"/>
    <s v=""/>
    <s v=""/>
    <s v=""/>
    <s v=""/>
    <m/>
    <m/>
    <m/>
    <m/>
    <m/>
    <m/>
    <m/>
    <m/>
  </r>
  <r>
    <d v="2020-07-15T00:00:00"/>
    <n v="7191"/>
    <n v="8325"/>
    <x v="5"/>
    <n v="1754"/>
    <n v="59880"/>
    <s v="V-clip adipose"/>
    <m/>
    <s v="F"/>
    <s v="M"/>
    <s v=""/>
    <s v=""/>
    <x v="3"/>
    <m/>
    <m/>
    <m/>
    <m/>
    <x v="1"/>
    <m/>
    <m/>
    <s v=""/>
    <m/>
    <m/>
    <m/>
    <m/>
    <m/>
    <m/>
    <m/>
    <n v="1"/>
    <s v="Tag 59900 went out on CTS 7189 -BA"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3"/>
    <n v="8326"/>
    <x v="4"/>
    <n v="914"/>
    <n v="59881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3"/>
    <n v="8326"/>
    <x v="4"/>
    <n v="916"/>
    <n v="59882"/>
    <s v="V-clip adipose"/>
    <m/>
    <s v="M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3"/>
    <n v="8326"/>
    <x v="4"/>
    <n v="918"/>
    <n v="59883"/>
    <s v="V-clip adipose"/>
    <m/>
    <s v="M"/>
    <s v="M"/>
    <s v=""/>
    <s v=""/>
    <x v="1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4"/>
    <n v="8326"/>
    <x v="5"/>
    <n v="931"/>
    <n v="59884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4"/>
    <n v="8326"/>
    <x v="5"/>
    <n v="934"/>
    <n v="59885"/>
    <s v="V-clip adipose"/>
    <m/>
    <s v="M"/>
    <s v="M"/>
    <s v=""/>
    <s v=""/>
    <x v="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4"/>
    <n v="8326"/>
    <x v="5"/>
    <n v="935"/>
    <n v="59886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7"/>
    <n v="8326"/>
    <x v="5"/>
    <n v="1722"/>
    <n v="59887"/>
    <s v="V-clip adipose"/>
    <m/>
    <s v="F"/>
    <s v="M"/>
    <s v=""/>
    <s v=""/>
    <x v="6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7"/>
    <n v="8326"/>
    <x v="5"/>
    <n v="1725"/>
    <n v="59888"/>
    <s v="V-clip adipose"/>
    <m/>
    <s v="M"/>
    <s v="M"/>
    <s v=""/>
    <s v=""/>
    <x v="30"/>
    <m/>
    <m/>
    <m/>
    <m/>
    <x v="1"/>
    <m/>
    <m/>
    <s v=""/>
    <m/>
    <m/>
    <m/>
    <m/>
    <m/>
    <m/>
    <m/>
    <n v="1"/>
    <s v="Bad Tag #59889"/>
    <m/>
    <x v="1"/>
    <s v=""/>
    <x v="4"/>
    <s v="no age"/>
    <n v="0"/>
    <s v=""/>
    <n v="29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7197"/>
    <n v="8326"/>
    <x v="5"/>
    <n v="1727"/>
    <n v="59890"/>
    <s v="V-clip adipose"/>
    <m/>
    <s v="F"/>
    <s v="F"/>
    <s v=""/>
    <s v=""/>
    <x v="11"/>
    <n v="18.5"/>
    <n v="7.5"/>
    <n v="4.5"/>
    <n v="1.8"/>
    <x v="2"/>
    <m/>
    <m/>
    <s v=""/>
    <m/>
    <m/>
    <m/>
    <m/>
    <m/>
    <m/>
    <m/>
    <n v="1"/>
    <m/>
    <s v="Head and snout were reversed on the field sheet."/>
    <x v="1"/>
    <s v=""/>
    <x v="4"/>
    <s v="no age"/>
    <n v="0"/>
    <s v=""/>
    <n v="29"/>
    <s v="GH"/>
    <n v="71.5"/>
    <s v="L"/>
    <n v="79"/>
    <s v="Yes"/>
    <s v=""/>
    <s v="Not Aged"/>
    <s v=""/>
    <s v="M"/>
    <n v="-2.8000000000000025E-2"/>
    <n v="0.49300045729748126"/>
    <s v=""/>
    <s v=""/>
    <s v="M"/>
    <s v=""/>
    <s v=""/>
    <s v=""/>
    <s v=""/>
    <m/>
    <m/>
    <m/>
    <m/>
    <m/>
    <m/>
    <m/>
    <m/>
  </r>
  <r>
    <d v="2020-07-16T00:00:00"/>
    <n v="6545"/>
    <n v="8466"/>
    <x v="1"/>
    <n v="853"/>
    <n v="27842"/>
    <s v="adipose hole"/>
    <m/>
    <s v="F"/>
    <s v="M"/>
    <s v=""/>
    <s v=""/>
    <x v="108"/>
    <m/>
    <m/>
    <m/>
    <m/>
    <x v="1"/>
    <n v="1848"/>
    <n v="4"/>
    <s v="20NC01848"/>
    <s v="X"/>
    <d v="2020-07-31T00:00:00"/>
    <m/>
    <m/>
    <m/>
    <m/>
    <m/>
    <n v="1"/>
    <m/>
    <m/>
    <x v="1"/>
    <s v="20NC018484"/>
    <x v="1"/>
    <n v="1.2"/>
    <n v="2"/>
    <n v="2016"/>
    <n v="29"/>
    <s v="GW"/>
    <n v="53.497700000000002"/>
    <s v="M"/>
    <n v="59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5"/>
    <n v="8466"/>
    <x v="1"/>
    <n v="856"/>
    <n v="27843"/>
    <s v="adipose hole"/>
    <m/>
    <s v="M"/>
    <s v="M"/>
    <s v=""/>
    <s v=""/>
    <x v="76"/>
    <m/>
    <m/>
    <m/>
    <m/>
    <x v="1"/>
    <n v="1848"/>
    <n v="5"/>
    <s v="20NC01848"/>
    <s v="X"/>
    <d v="2020-07-31T00:00:00"/>
    <s v="HK"/>
    <m/>
    <s v="12"/>
    <m/>
    <m/>
    <n v="1"/>
    <s v="Hook was still in, JG got it out"/>
    <m/>
    <x v="1"/>
    <s v="20NC018485"/>
    <x v="7"/>
    <s v="M2"/>
    <n v="2"/>
    <s v=""/>
    <n v="29"/>
    <s v="GW"/>
    <n v="68.305699999999987"/>
    <s v="M"/>
    <n v="75"/>
    <s v="Large Only"/>
    <s v=""/>
    <s v="ch2020-0017"/>
    <n v="275"/>
    <s v=""/>
    <s v=""/>
    <s v=""/>
    <s v=""/>
    <s v=""/>
    <s v="M"/>
    <s v=""/>
    <s v=""/>
    <s v="SEASKINNISH_CREEK"/>
    <n v="0.67629790000000001"/>
    <m/>
    <m/>
    <m/>
    <m/>
    <m/>
    <m/>
    <m/>
    <m/>
  </r>
  <r>
    <d v="2020-07-16T00:00:00"/>
    <n v="6545"/>
    <n v="8466"/>
    <x v="1"/>
    <n v="915"/>
    <n v="27844"/>
    <s v="adipose hole"/>
    <m/>
    <s v="M"/>
    <s v="M"/>
    <s v=""/>
    <s v=""/>
    <x v="3"/>
    <m/>
    <m/>
    <m/>
    <m/>
    <x v="1"/>
    <n v="1848"/>
    <n v="6"/>
    <s v="20NC01848"/>
    <s v="X"/>
    <d v="2020-07-31T00:00:00"/>
    <m/>
    <m/>
    <m/>
    <m/>
    <m/>
    <n v="1"/>
    <m/>
    <m/>
    <x v="1"/>
    <s v="20NC018486"/>
    <x v="1"/>
    <n v="1.2"/>
    <n v="2"/>
    <n v="2016"/>
    <n v="29"/>
    <s v="GW"/>
    <n v="63.678199999999997"/>
    <s v="M"/>
    <n v="70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5"/>
    <n v="8466"/>
    <x v="1"/>
    <n v="916"/>
    <m/>
    <s v="caudal hole"/>
    <m/>
    <s v="M"/>
    <s v="M"/>
    <s v=""/>
    <s v=""/>
    <x v="155"/>
    <m/>
    <m/>
    <m/>
    <m/>
    <x v="3"/>
    <n v="1848"/>
    <n v="7"/>
    <s v="20NC01848"/>
    <s v="X"/>
    <d v="2020-07-31T00:00:00"/>
    <m/>
    <m/>
    <m/>
    <m/>
    <m/>
    <n v="1"/>
    <m/>
    <m/>
    <x v="2"/>
    <s v="20NC018487"/>
    <x v="9"/>
    <s v="M1"/>
    <n v="1"/>
    <s v="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5"/>
    <n v="8466"/>
    <x v="1"/>
    <n v="923"/>
    <m/>
    <s v="caudal hole"/>
    <m/>
    <s v="M"/>
    <s v="M"/>
    <s v=""/>
    <s v=""/>
    <x v="148"/>
    <m/>
    <m/>
    <m/>
    <m/>
    <x v="3"/>
    <n v="1848"/>
    <n v="8"/>
    <s v="20NC01848"/>
    <s v="X"/>
    <d v="2020-07-31T00:00:00"/>
    <m/>
    <m/>
    <m/>
    <m/>
    <m/>
    <n v="1"/>
    <m/>
    <m/>
    <x v="2"/>
    <s v="20NC018488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5"/>
    <n v="8466"/>
    <x v="1"/>
    <n v="924"/>
    <m/>
    <s v="caudal hole"/>
    <m/>
    <s v="M"/>
    <s v="M"/>
    <s v=""/>
    <s v=""/>
    <x v="53"/>
    <m/>
    <m/>
    <m/>
    <m/>
    <x v="3"/>
    <n v="1848"/>
    <n v="9"/>
    <s v="20NC01848"/>
    <s v="X"/>
    <d v="2020-07-31T00:00:00"/>
    <m/>
    <m/>
    <m/>
    <m/>
    <m/>
    <n v="1"/>
    <m/>
    <m/>
    <x v="2"/>
    <s v="20NC018489"/>
    <x v="4"/>
    <s v="no age"/>
    <n v="0"/>
    <s v="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5"/>
    <n v="8466"/>
    <x v="1"/>
    <n v="926"/>
    <n v="27845"/>
    <s v="adipose hole"/>
    <m/>
    <s v="M"/>
    <s v="M"/>
    <s v=""/>
    <s v=""/>
    <x v="135"/>
    <m/>
    <m/>
    <m/>
    <m/>
    <x v="1"/>
    <n v="1848"/>
    <n v="10"/>
    <s v="20NC01848"/>
    <s v="X"/>
    <d v="2020-07-31T00:00:00"/>
    <m/>
    <m/>
    <m/>
    <m/>
    <m/>
    <n v="1"/>
    <m/>
    <m/>
    <x v="1"/>
    <s v="20NC0184810"/>
    <x v="1"/>
    <n v="1.2"/>
    <n v="2"/>
    <n v="2016"/>
    <n v="29"/>
    <s v="GW"/>
    <n v="47.481949999999998"/>
    <s v="M"/>
    <n v="52.5"/>
    <s v="Large Only"/>
    <s v=""/>
    <s v="ch2020-0017"/>
    <n v="276"/>
    <s v=""/>
    <s v=""/>
    <s v=""/>
    <s v=""/>
    <s v=""/>
    <s v="M"/>
    <s v=""/>
    <s v=""/>
    <s v="DAMDOCHAX_CREEK"/>
    <n v="0.83146940000000003"/>
    <m/>
    <m/>
    <m/>
    <m/>
    <m/>
    <m/>
    <m/>
    <m/>
  </r>
  <r>
    <d v="2020-07-16T00:00:00"/>
    <n v="6546"/>
    <n v="8466"/>
    <x v="0"/>
    <n v="948"/>
    <m/>
    <s v="caudal hole"/>
    <m/>
    <s v="M"/>
    <s v="M"/>
    <s v=""/>
    <s v=""/>
    <x v="150"/>
    <m/>
    <m/>
    <m/>
    <m/>
    <x v="3"/>
    <n v="1852"/>
    <n v="1"/>
    <s v="20NC01852"/>
    <s v="X"/>
    <d v="2020-07-31T00:00:00"/>
    <m/>
    <m/>
    <m/>
    <m/>
    <m/>
    <n v="1"/>
    <m/>
    <m/>
    <x v="2"/>
    <s v="20NC018521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6"/>
    <n v="8466"/>
    <x v="0"/>
    <n v="956"/>
    <m/>
    <s v="caudal hole"/>
    <m/>
    <s v="M"/>
    <s v="M"/>
    <s v=""/>
    <s v=""/>
    <x v="65"/>
    <m/>
    <m/>
    <m/>
    <m/>
    <x v="3"/>
    <n v="1852"/>
    <n v="2"/>
    <s v="20NC01852"/>
    <s v="X"/>
    <d v="2020-07-31T00:00:00"/>
    <m/>
    <m/>
    <m/>
    <m/>
    <m/>
    <n v="1"/>
    <m/>
    <m/>
    <x v="2"/>
    <s v="20NC018522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5"/>
    <n v="8466"/>
    <x v="0"/>
    <n v="1702"/>
    <m/>
    <s v="caudal hole"/>
    <m/>
    <s v="M"/>
    <s v="M"/>
    <s v=""/>
    <s v=""/>
    <x v="156"/>
    <m/>
    <m/>
    <m/>
    <m/>
    <x v="3"/>
    <n v="1852"/>
    <n v="3"/>
    <s v="20NC01852"/>
    <s v="X"/>
    <d v="2020-07-31T00:00:00"/>
    <m/>
    <m/>
    <m/>
    <m/>
    <m/>
    <n v="1"/>
    <m/>
    <m/>
    <x v="2"/>
    <s v="20NC018523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6T00:00:00"/>
    <n v="6548"/>
    <n v="8466"/>
    <x v="1"/>
    <n v="1716"/>
    <m/>
    <s v="caudal hole"/>
    <m/>
    <s v="M"/>
    <s v="M"/>
    <s v=""/>
    <s v=""/>
    <x v="112"/>
    <m/>
    <m/>
    <m/>
    <m/>
    <x v="1"/>
    <n v="1852"/>
    <n v="4"/>
    <s v="20NC01852"/>
    <s v="X"/>
    <d v="2020-07-31T00:00:00"/>
    <m/>
    <m/>
    <m/>
    <m/>
    <m/>
    <n v="1"/>
    <m/>
    <m/>
    <x v="1"/>
    <s v="20NC018524"/>
    <x v="8"/>
    <n v="1.1000000000000001"/>
    <n v="1"/>
    <n v="2017"/>
    <n v="29"/>
    <s v="GW"/>
    <n v="49.795699999999997"/>
    <s v="M"/>
    <n v="5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7T00:00:00"/>
    <n v="7198"/>
    <n v="8327"/>
    <x v="4"/>
    <n v="858"/>
    <n v="59891"/>
    <s v="NR"/>
    <m/>
    <s v="F"/>
    <s v="F"/>
    <s v=""/>
    <s v=""/>
    <x v="113"/>
    <n v="17"/>
    <n v="5.5"/>
    <n v="5"/>
    <n v="1.2"/>
    <x v="2"/>
    <m/>
    <m/>
    <s v=""/>
    <m/>
    <m/>
    <m/>
    <m/>
    <m/>
    <m/>
    <m/>
    <n v="1"/>
    <m/>
    <s v="NOTE: GH Data person (RP) did not record CTS #, FW #, or Release code onto bio form! -NP 17 July/20"/>
    <x v="1"/>
    <s v=""/>
    <x v="4"/>
    <s v="no age"/>
    <n v="0"/>
    <s v=""/>
    <n v="29"/>
    <s v="GH"/>
    <n v="74.5"/>
    <s v="L"/>
    <n v="80"/>
    <s v="Yes"/>
    <s v=""/>
    <s v="Not Aged"/>
    <s v=""/>
    <s v="F"/>
    <n v="3.137999999999999"/>
    <n v="0.95843327584867366"/>
    <s v=""/>
    <s v=""/>
    <s v="F"/>
    <s v=""/>
    <s v=""/>
    <s v=""/>
    <s v=""/>
    <m/>
    <m/>
    <m/>
    <m/>
    <m/>
    <m/>
    <m/>
    <m/>
  </r>
  <r>
    <d v="2020-07-17T00:00:00"/>
    <n v="7199"/>
    <n v="8327"/>
    <x v="5"/>
    <n v="925"/>
    <n v="59892"/>
    <s v="NR"/>
    <m/>
    <s v="F"/>
    <s v="F"/>
    <s v=""/>
    <s v=""/>
    <x v="48"/>
    <n v="21.5"/>
    <n v="9.3000000000000007"/>
    <n v="6"/>
    <n v="2.2000000000000002"/>
    <x v="2"/>
    <m/>
    <m/>
    <s v=""/>
    <m/>
    <m/>
    <m/>
    <m/>
    <m/>
    <m/>
    <m/>
    <n v="1"/>
    <m/>
    <s v="NOTE: GH Data person (RP) did not record CTS #, FW #, or Release code onto bio form! -NP 17 July/20"/>
    <x v="1"/>
    <s v=""/>
    <x v="4"/>
    <s v="no age"/>
    <n v="0"/>
    <s v=""/>
    <n v="29"/>
    <s v="GH"/>
    <n v="77.2"/>
    <s v="L"/>
    <n v="86.5"/>
    <s v="Yes"/>
    <s v=""/>
    <s v="Not Aged"/>
    <s v=""/>
    <s v="M"/>
    <n v="-0.47100000000000075"/>
    <n v="0.38437958434641289"/>
    <s v=""/>
    <s v=""/>
    <s v="M"/>
    <s v=""/>
    <s v=""/>
    <s v=""/>
    <s v=""/>
    <m/>
    <m/>
    <m/>
    <m/>
    <m/>
    <m/>
    <m/>
    <m/>
  </r>
  <r>
    <d v="2020-07-17T00:00:00"/>
    <n v="7199"/>
    <n v="8327"/>
    <x v="5"/>
    <n v="929"/>
    <n v="59893"/>
    <s v="NR"/>
    <m/>
    <s v="F"/>
    <s v="F"/>
    <s v=""/>
    <s v=""/>
    <x v="113"/>
    <n v="18.399999999999999"/>
    <n v="7"/>
    <n v="5"/>
    <n v="1.1000000000000001"/>
    <x v="2"/>
    <m/>
    <m/>
    <s v=""/>
    <m/>
    <m/>
    <m/>
    <m/>
    <m/>
    <m/>
    <m/>
    <n v="1"/>
    <m/>
    <s v="NOTE: GH Data person (RP) did not record CTS #, FW #, or Release code onto bio form! -NP 17 July/20"/>
    <x v="1"/>
    <s v=""/>
    <x v="4"/>
    <s v="no age"/>
    <n v="0"/>
    <s v=""/>
    <n v="29"/>
    <s v="GH"/>
    <n v="73"/>
    <s v="L"/>
    <n v="80"/>
    <s v="Yes"/>
    <s v=""/>
    <s v="Not Aged"/>
    <s v=""/>
    <s v="F"/>
    <n v="1.303999999999998"/>
    <n v="0.78650740678695152"/>
    <s v=""/>
    <s v=""/>
    <s v="F"/>
    <s v=""/>
    <s v=""/>
    <s v=""/>
    <s v=""/>
    <m/>
    <m/>
    <m/>
    <m/>
    <m/>
    <m/>
    <m/>
    <m/>
  </r>
  <r>
    <d v="2020-07-17T00:00:00"/>
    <n v="7200"/>
    <n v="8327"/>
    <x v="4"/>
    <n v="1700"/>
    <n v="59894"/>
    <s v="NR"/>
    <m/>
    <s v="F"/>
    <s v="F"/>
    <s v=""/>
    <s v=""/>
    <x v="59"/>
    <n v="19.3"/>
    <n v="7.4"/>
    <n v="6.3"/>
    <n v="1.6"/>
    <x v="2"/>
    <m/>
    <m/>
    <s v=""/>
    <m/>
    <m/>
    <m/>
    <m/>
    <m/>
    <m/>
    <m/>
    <n v="1"/>
    <m/>
    <s v="NOTE: GH Data person (RP) did not record CTS #, FW #, or Release code onto bio form! -NP 17 July/20"/>
    <x v="1"/>
    <s v=""/>
    <x v="4"/>
    <s v="no age"/>
    <n v="0"/>
    <s v=""/>
    <n v="29"/>
    <s v="GH"/>
    <n v="78.599999999999994"/>
    <s v="L"/>
    <n v="86"/>
    <s v="Yes"/>
    <s v=""/>
    <s v="Not Aged"/>
    <s v=""/>
    <s v="F"/>
    <n v="2.0579999999999963"/>
    <n v="0.8867534817398034"/>
    <s v=""/>
    <s v=""/>
    <s v="F"/>
    <s v=""/>
    <s v=""/>
    <s v=""/>
    <s v=""/>
    <m/>
    <m/>
    <m/>
    <m/>
    <m/>
    <m/>
    <m/>
    <m/>
  </r>
  <r>
    <d v="2020-07-18T00:00:00"/>
    <n v="6603"/>
    <n v="8470"/>
    <x v="1"/>
    <n v="923"/>
    <m/>
    <s v="caudal hole"/>
    <m/>
    <s v="M"/>
    <s v="M"/>
    <s v=""/>
    <s v=""/>
    <x v="150"/>
    <m/>
    <m/>
    <m/>
    <m/>
    <x v="3"/>
    <n v="1852"/>
    <n v="5"/>
    <s v="20NC01852"/>
    <s v="X"/>
    <d v="2020-07-31T00:00:00"/>
    <m/>
    <m/>
    <m/>
    <m/>
    <m/>
    <n v="1"/>
    <m/>
    <m/>
    <x v="2"/>
    <s v="20NC018525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8T00:00:00"/>
    <n v="6603"/>
    <n v="8470"/>
    <x v="1"/>
    <n v="924"/>
    <m/>
    <s v="caudal hole"/>
    <m/>
    <s v="M"/>
    <s v="M"/>
    <s v=""/>
    <s v=""/>
    <x v="157"/>
    <m/>
    <m/>
    <m/>
    <m/>
    <x v="3"/>
    <s v="??"/>
    <n v="1"/>
    <s v="20NC000??"/>
    <m/>
    <m/>
    <m/>
    <m/>
    <m/>
    <m/>
    <m/>
    <n v="1"/>
    <m/>
    <s v="AM WROTE SCALE 1-41 *** Marking as NO SCALES - EL"/>
    <x v="2"/>
    <s v="20NC000??1"/>
    <x v="10"/>
    <s v=""/>
    <s v=""/>
    <s v=""/>
    <n v="29"/>
    <s v="GW"/>
    <s v="No MEF"/>
    <s v="L"/>
    <s v="No"/>
    <s v="Large Only"/>
    <s v=""/>
    <e v="#N/A"/>
    <s v=""/>
    <s v=""/>
    <s v=""/>
    <s v=""/>
    <s v=""/>
    <s v=""/>
    <s v="M"/>
    <s v=""/>
    <s v=""/>
    <s v=""/>
    <s v=""/>
    <m/>
    <m/>
    <m/>
    <m/>
    <m/>
    <m/>
    <m/>
    <m/>
  </r>
  <r>
    <d v="2020-07-18T00:00:00"/>
    <n v="6606"/>
    <n v="8470"/>
    <x v="1"/>
    <n v="1703"/>
    <m/>
    <s v="caudal hole"/>
    <m/>
    <s v="M"/>
    <s v="M"/>
    <s v=""/>
    <s v=""/>
    <x v="44"/>
    <m/>
    <m/>
    <m/>
    <m/>
    <x v="3"/>
    <n v="1852"/>
    <n v="6"/>
    <s v="20NC01852"/>
    <s v="X"/>
    <d v="2020-07-31T00:00:00"/>
    <m/>
    <m/>
    <m/>
    <m/>
    <m/>
    <n v="1"/>
    <m/>
    <m/>
    <x v="2"/>
    <s v="20NC018526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8T00:00:00"/>
    <n v="6606"/>
    <n v="8470"/>
    <x v="1"/>
    <n v="1715"/>
    <n v="27846"/>
    <s v="adipose hole"/>
    <m/>
    <s v="F"/>
    <s v="F"/>
    <s v=""/>
    <s v=""/>
    <x v="0"/>
    <n v="15"/>
    <n v="5.3"/>
    <n v="4.5"/>
    <n v="1.7"/>
    <x v="2"/>
    <n v="1852"/>
    <n v="7"/>
    <s v="20NC01852"/>
    <s v="X"/>
    <d v="2020-07-31T00:00:00"/>
    <m/>
    <m/>
    <m/>
    <m/>
    <m/>
    <n v="1"/>
    <m/>
    <s v="WROTE 56 AND TOOK MORPHS, ASSUMING LENGTH IS 76 - EL"/>
    <x v="1"/>
    <s v="20NC018527"/>
    <x v="5"/>
    <n v="2.2000000000000002"/>
    <n v="2"/>
    <n v="2015"/>
    <n v="29"/>
    <s v="GW"/>
    <s v=""/>
    <s v=""/>
    <s v=""/>
    <s v=""/>
    <s v=""/>
    <s v="ch2020-0017"/>
    <s v=""/>
    <s v=""/>
    <s v=""/>
    <s v=""/>
    <s v=""/>
    <s v=""/>
    <s v="F"/>
    <s v=""/>
    <s v=""/>
    <s v=""/>
    <s v=""/>
    <m/>
    <m/>
    <m/>
    <m/>
    <m/>
    <m/>
    <m/>
    <m/>
  </r>
  <r>
    <d v="2020-07-18T00:00:00"/>
    <n v="6606"/>
    <n v="8470"/>
    <x v="1"/>
    <n v="1723"/>
    <n v="27847"/>
    <s v="adipose hole"/>
    <m/>
    <s v="F"/>
    <s v="F"/>
    <s v=""/>
    <s v=""/>
    <x v="50"/>
    <n v="16.100000000000001"/>
    <n v="6.1"/>
    <n v="5"/>
    <n v="1.5"/>
    <x v="2"/>
    <n v="1852"/>
    <n v="8"/>
    <s v="20NC01852"/>
    <s v="X"/>
    <d v="2020-07-31T00:00:00"/>
    <m/>
    <m/>
    <m/>
    <m/>
    <m/>
    <n v="1"/>
    <m/>
    <m/>
    <x v="1"/>
    <s v="20NC018528"/>
    <x v="1"/>
    <n v="1.2"/>
    <n v="2"/>
    <n v="2016"/>
    <n v="29"/>
    <s v="GW"/>
    <n v="70.900000000000006"/>
    <s v="L"/>
    <n v="77"/>
    <s v="Yes"/>
    <s v=""/>
    <s v="ch2020-0017"/>
    <s v=""/>
    <s v="F"/>
    <n v="0.82200000000000006"/>
    <n v="0.69466071959509679"/>
    <s v=""/>
    <s v=""/>
    <s v="F"/>
    <s v=""/>
    <s v=""/>
    <s v=""/>
    <s v=""/>
    <m/>
    <m/>
    <m/>
    <m/>
    <m/>
    <m/>
    <m/>
    <m/>
  </r>
  <r>
    <d v="2020-07-18T00:00:00"/>
    <n v="6606"/>
    <n v="8470"/>
    <x v="1"/>
    <n v="1726"/>
    <m/>
    <s v="caudal hole"/>
    <m/>
    <s v="M"/>
    <s v="M"/>
    <s v=""/>
    <s v=""/>
    <x v="118"/>
    <m/>
    <m/>
    <m/>
    <m/>
    <x v="3"/>
    <n v="1852"/>
    <n v="9"/>
    <s v="20NC01852"/>
    <s v="X"/>
    <d v="2020-07-31T00:00:00"/>
    <m/>
    <m/>
    <m/>
    <m/>
    <m/>
    <n v="1"/>
    <m/>
    <m/>
    <x v="2"/>
    <s v="20NC018529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8T00:00:00"/>
    <n v="6606"/>
    <n v="8470"/>
    <x v="1"/>
    <n v="1728"/>
    <m/>
    <s v="caudal hole"/>
    <m/>
    <s v="M"/>
    <s v="M"/>
    <s v=""/>
    <s v=""/>
    <x v="118"/>
    <m/>
    <m/>
    <m/>
    <m/>
    <x v="3"/>
    <n v="1852"/>
    <n v="10"/>
    <s v="20NC01852"/>
    <s v="X"/>
    <d v="2020-07-31T00:00:00"/>
    <m/>
    <m/>
    <m/>
    <m/>
    <m/>
    <n v="1"/>
    <m/>
    <m/>
    <x v="2"/>
    <s v="20NC0185210"/>
    <x v="8"/>
    <n v="1.1000000000000001"/>
    <n v="1"/>
    <n v="2017"/>
    <n v="29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8T00:00:00"/>
    <n v="7204"/>
    <n v="8328"/>
    <x v="5"/>
    <n v="927"/>
    <n v="59895"/>
    <s v="NR"/>
    <m/>
    <s v="F"/>
    <s v="M"/>
    <s v=""/>
    <s v=""/>
    <x v="13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55.811450000000001"/>
    <s v="M"/>
    <n v="6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8T00:00:00"/>
    <n v="7204"/>
    <n v="8328"/>
    <x v="5"/>
    <n v="928"/>
    <n v="59896"/>
    <s v="NR"/>
    <m/>
    <s v="F"/>
    <s v="F"/>
    <s v=""/>
    <s v=""/>
    <x v="113"/>
    <n v="20"/>
    <n v="8.1999999999999993"/>
    <n v="5.3"/>
    <n v="1.8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71.8"/>
    <s v="L"/>
    <n v="80"/>
    <s v="Yes"/>
    <s v=""/>
    <s v="Not Aged"/>
    <s v=""/>
    <s v="M"/>
    <n v="-1.0379999999999994"/>
    <n v="0.26153607956936448"/>
    <s v=""/>
    <s v=""/>
    <s v="M"/>
    <s v=""/>
    <s v=""/>
    <s v=""/>
    <s v=""/>
    <m/>
    <m/>
    <m/>
    <m/>
    <m/>
    <m/>
    <m/>
    <m/>
  </r>
  <r>
    <d v="2020-07-18T00:00:00"/>
    <n v="7205"/>
    <n v="8328"/>
    <x v="2"/>
    <n v="1700"/>
    <n v="59897"/>
    <s v="NR"/>
    <m/>
    <s v="M"/>
    <s v="M"/>
    <s v=""/>
    <s v=""/>
    <x v="62"/>
    <n v="22"/>
    <n v="9.5"/>
    <n v="8"/>
    <n v="3"/>
    <x v="2"/>
    <m/>
    <m/>
    <s v=""/>
    <m/>
    <m/>
    <m/>
    <m/>
    <m/>
    <m/>
    <m/>
    <n v="1"/>
    <m/>
    <m/>
    <x v="1"/>
    <s v=""/>
    <x v="4"/>
    <s v="no age"/>
    <n v="0"/>
    <s v=""/>
    <n v="29"/>
    <s v="GH"/>
    <n v="86.5"/>
    <s v="L"/>
    <n v="96"/>
    <s v="Yes"/>
    <s v=""/>
    <s v="Not Aged"/>
    <s v=""/>
    <s v="F"/>
    <n v="1.3100000000000014"/>
    <n v="0.78751315587746107"/>
    <s v=""/>
    <s v=""/>
    <s v="F"/>
    <s v=""/>
    <s v=""/>
    <s v=""/>
    <s v=""/>
    <m/>
    <m/>
    <m/>
    <m/>
    <m/>
    <m/>
    <m/>
    <m/>
  </r>
  <r>
    <d v="2020-07-18T00:00:00"/>
    <n v="7206"/>
    <n v="8328"/>
    <x v="4"/>
    <n v="1752"/>
    <n v="59898"/>
    <s v="NR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29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6607"/>
    <n v="8475"/>
    <x v="1"/>
    <n v="922"/>
    <m/>
    <s v="caudal hole"/>
    <m/>
    <s v="M"/>
    <s v="M"/>
    <s v=""/>
    <s v=""/>
    <x v="152"/>
    <m/>
    <m/>
    <m/>
    <m/>
    <x v="3"/>
    <n v="1943"/>
    <n v="1"/>
    <s v="20NC01943"/>
    <s v="X"/>
    <d v="2020-07-31T00:00:00"/>
    <m/>
    <m/>
    <m/>
    <m/>
    <m/>
    <n v="1"/>
    <m/>
    <m/>
    <x v="2"/>
    <s v="20NC019431"/>
    <x v="9"/>
    <s v="M1"/>
    <n v="1"/>
    <s v="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6607"/>
    <n v="8475"/>
    <x v="1"/>
    <n v="928"/>
    <n v="27848"/>
    <s v="adipose hole"/>
    <m/>
    <s v="F"/>
    <s v="M"/>
    <s v=""/>
    <s v=""/>
    <x v="20"/>
    <m/>
    <m/>
    <m/>
    <m/>
    <x v="1"/>
    <n v="1943"/>
    <n v="2"/>
    <s v="20NC01943"/>
    <s v="X"/>
    <d v="2020-07-31T00:00:00"/>
    <m/>
    <m/>
    <m/>
    <m/>
    <m/>
    <n v="1"/>
    <m/>
    <m/>
    <x v="1"/>
    <s v="20NC019432"/>
    <x v="1"/>
    <n v="1.2"/>
    <n v="2"/>
    <n v="2016"/>
    <n v="30"/>
    <s v="GW"/>
    <n v="67.380199999999988"/>
    <s v="M"/>
    <n v="74"/>
    <s v="Large Only"/>
    <s v=""/>
    <s v="ch2020-0017"/>
    <n v="277"/>
    <s v=""/>
    <s v=""/>
    <s v=""/>
    <s v=""/>
    <s v=""/>
    <s v="M"/>
    <s v=""/>
    <s v=""/>
    <s v="SEASKINNISH_CREEK"/>
    <n v="0.92582279999999995"/>
    <m/>
    <m/>
    <m/>
    <m/>
    <m/>
    <m/>
    <m/>
    <m/>
  </r>
  <r>
    <d v="2020-07-19T00:00:00"/>
    <n v="6607"/>
    <n v="8475"/>
    <x v="1"/>
    <n v="930"/>
    <n v="27849"/>
    <s v="adipose hole"/>
    <m/>
    <s v="M"/>
    <s v="M"/>
    <s v=""/>
    <s v=""/>
    <x v="38"/>
    <n v="16"/>
    <n v="5.4"/>
    <n v="6.5"/>
    <n v="2.1"/>
    <x v="2"/>
    <n v="1943"/>
    <n v="3"/>
    <s v="20NC01943"/>
    <s v="X"/>
    <d v="2020-07-31T00:00:00"/>
    <m/>
    <m/>
    <m/>
    <m/>
    <m/>
    <n v="1"/>
    <m/>
    <m/>
    <x v="1"/>
    <s v="20NC019433"/>
    <x v="1"/>
    <n v="1.2"/>
    <n v="2"/>
    <n v="2016"/>
    <n v="30"/>
    <s v="GW"/>
    <n v="70.599999999999994"/>
    <s v="L"/>
    <n v="76"/>
    <s v="Yes"/>
    <s v=""/>
    <s v="ch2020-0017"/>
    <n v="278"/>
    <s v="M"/>
    <n v="-0.24800000000000022"/>
    <n v="0.43831582833818417"/>
    <s v=""/>
    <s v=""/>
    <s v="M"/>
    <s v=""/>
    <s v=""/>
    <s v="MEZIADIN_RIVER"/>
    <n v="0.75387349999999997"/>
    <m/>
    <m/>
    <m/>
    <m/>
    <m/>
    <m/>
    <m/>
    <m/>
  </r>
  <r>
    <d v="2020-07-19T00:00:00"/>
    <n v="6607"/>
    <n v="8475"/>
    <x v="1"/>
    <n v="933"/>
    <n v="27850"/>
    <s v="adipose hole"/>
    <m/>
    <s v="M"/>
    <s v="M"/>
    <s v=""/>
    <s v=""/>
    <x v="40"/>
    <m/>
    <m/>
    <m/>
    <m/>
    <x v="1"/>
    <n v="1943"/>
    <n v="4"/>
    <s v="20NC01943"/>
    <s v="X"/>
    <d v="2020-07-31T00:00:00"/>
    <m/>
    <m/>
    <m/>
    <m/>
    <m/>
    <n v="1"/>
    <m/>
    <m/>
    <x v="1"/>
    <s v="20NC019434"/>
    <x v="1"/>
    <n v="1.2"/>
    <n v="2"/>
    <n v="2016"/>
    <n v="30"/>
    <s v="GW"/>
    <n v="59.050699999999999"/>
    <s v="M"/>
    <n v="65"/>
    <s v="Large Only"/>
    <s v=""/>
    <s v="ch2020-0017"/>
    <n v="279"/>
    <s v=""/>
    <s v=""/>
    <s v=""/>
    <s v=""/>
    <s v=""/>
    <s v="M"/>
    <s v=""/>
    <s v=""/>
    <s v="SEASKINNISH_CREEK"/>
    <n v="0.99999300000000002"/>
    <m/>
    <m/>
    <m/>
    <m/>
    <m/>
    <m/>
    <m/>
    <m/>
  </r>
  <r>
    <d v="2020-07-19T00:00:00"/>
    <n v="6607"/>
    <n v="8475"/>
    <x v="1"/>
    <n v="934"/>
    <n v="27851"/>
    <s v="adipose hole"/>
    <m/>
    <s v="M"/>
    <s v="M"/>
    <s v=""/>
    <s v=""/>
    <x v="36"/>
    <n v="17.3"/>
    <n v="5.6"/>
    <n v="6"/>
    <n v="2"/>
    <x v="2"/>
    <n v="1943"/>
    <n v="5"/>
    <s v="20NC01943"/>
    <s v="X"/>
    <d v="2020-07-31T00:00:00"/>
    <m/>
    <m/>
    <m/>
    <m/>
    <m/>
    <n v="1"/>
    <m/>
    <m/>
    <x v="1"/>
    <s v="20NC019435"/>
    <x v="3"/>
    <n v="1.3"/>
    <n v="3"/>
    <n v="2015"/>
    <n v="30"/>
    <s v="GW"/>
    <n v="75.400000000000006"/>
    <s v="L"/>
    <n v="81"/>
    <s v="Yes"/>
    <s v=""/>
    <s v="ch2020-0017"/>
    <n v="280"/>
    <s v="F"/>
    <n v="2.0720000000000001"/>
    <n v="0.88815179210226181"/>
    <s v=""/>
    <s v=""/>
    <s v="F"/>
    <s v=""/>
    <s v=""/>
    <s v="MEZIADIN_RIVER"/>
    <n v="0.99651679999999998"/>
    <m/>
    <m/>
    <m/>
    <m/>
    <m/>
    <m/>
    <m/>
    <m/>
  </r>
  <r>
    <d v="2020-07-19T00:00:00"/>
    <n v="6608"/>
    <n v="8475"/>
    <x v="0"/>
    <n v="1006"/>
    <m/>
    <s v="caudal hole"/>
    <m/>
    <s v="M"/>
    <s v="M"/>
    <s v=""/>
    <s v=""/>
    <x v="148"/>
    <m/>
    <m/>
    <m/>
    <m/>
    <x v="3"/>
    <n v="1943"/>
    <n v="6"/>
    <s v="20NC01943"/>
    <s v="X"/>
    <d v="2020-07-31T00:00:00"/>
    <m/>
    <m/>
    <m/>
    <m/>
    <m/>
    <n v="1"/>
    <m/>
    <m/>
    <x v="2"/>
    <s v="20NC019436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6610"/>
    <n v="8475"/>
    <x v="1"/>
    <n v="1703"/>
    <m/>
    <s v="caudal hole"/>
    <m/>
    <s v="M"/>
    <s v="M"/>
    <s v=""/>
    <s v=""/>
    <x v="65"/>
    <m/>
    <m/>
    <m/>
    <m/>
    <x v="3"/>
    <n v="1943"/>
    <n v="7"/>
    <s v="20NC01943"/>
    <s v="X"/>
    <d v="2020-07-31T00:00:00"/>
    <m/>
    <m/>
    <m/>
    <m/>
    <m/>
    <n v="1"/>
    <m/>
    <m/>
    <x v="2"/>
    <s v="20NC019437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6610"/>
    <n v="8475"/>
    <x v="1"/>
    <n v="1710"/>
    <m/>
    <s v="caudal hole"/>
    <m/>
    <s v="M"/>
    <s v="M"/>
    <s v=""/>
    <s v=""/>
    <x v="150"/>
    <m/>
    <m/>
    <m/>
    <m/>
    <x v="3"/>
    <n v="1943"/>
    <n v="8"/>
    <s v="20NC01943"/>
    <s v="X"/>
    <d v="2020-07-31T00:00:00"/>
    <m/>
    <m/>
    <m/>
    <m/>
    <m/>
    <n v="1"/>
    <m/>
    <m/>
    <x v="2"/>
    <s v="20NC019438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6610"/>
    <n v="8475"/>
    <x v="1"/>
    <n v="1727"/>
    <n v="27852"/>
    <s v="adipose hole"/>
    <m/>
    <s v="M"/>
    <s v="M"/>
    <s v=""/>
    <s v=""/>
    <x v="112"/>
    <m/>
    <m/>
    <m/>
    <m/>
    <x v="1"/>
    <n v="1943"/>
    <n v="9"/>
    <s v="20NC01943"/>
    <s v="X"/>
    <d v="2020-07-31T00:00:00"/>
    <m/>
    <m/>
    <m/>
    <m/>
    <m/>
    <n v="1"/>
    <m/>
    <m/>
    <x v="1"/>
    <s v="20NC019439"/>
    <x v="7"/>
    <s v="M2"/>
    <n v="2"/>
    <s v=""/>
    <n v="30"/>
    <s v="GW"/>
    <n v="49.795699999999997"/>
    <s v="M"/>
    <n v="5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6610"/>
    <n v="8475"/>
    <x v="1"/>
    <n v="1734"/>
    <m/>
    <s v="caudal hole"/>
    <m/>
    <s v="M"/>
    <s v="M"/>
    <s v=""/>
    <s v=""/>
    <x v="148"/>
    <m/>
    <m/>
    <m/>
    <m/>
    <x v="3"/>
    <n v="1943"/>
    <n v="10"/>
    <s v="20NC01943"/>
    <s v="X"/>
    <d v="2020-07-31T00:00:00"/>
    <m/>
    <m/>
    <m/>
    <m/>
    <m/>
    <n v="1"/>
    <m/>
    <m/>
    <x v="2"/>
    <s v="20NC0194310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7208"/>
    <n v="8329"/>
    <x v="2"/>
    <n v="858"/>
    <n v="59899"/>
    <s v="NR"/>
    <m/>
    <s v="F"/>
    <s v="F"/>
    <s v=""/>
    <s v=""/>
    <x v="26"/>
    <n v="19.2"/>
    <n v="8"/>
    <n v="6.5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1"/>
    <s v="L"/>
    <n v="89"/>
    <s v="Yes"/>
    <s v=""/>
    <s v="Not Aged"/>
    <s v=""/>
    <s v="F"/>
    <n v="2.1859999999999968"/>
    <n v="0.89898524260477664"/>
    <s v=""/>
    <s v=""/>
    <s v="F"/>
    <s v=""/>
    <s v=""/>
    <s v=""/>
    <s v=""/>
    <m/>
    <m/>
    <m/>
    <m/>
    <m/>
    <m/>
    <m/>
    <m/>
  </r>
  <r>
    <d v="2020-07-19T00:00:00"/>
    <n v="7208"/>
    <n v="8329"/>
    <x v="2"/>
    <n v="859"/>
    <n v="59901"/>
    <s v="NR"/>
    <m/>
    <s v="F"/>
    <s v="F"/>
    <s v=""/>
    <s v=""/>
    <x v="113"/>
    <n v="19.5"/>
    <n v="7"/>
    <n v="5.5"/>
    <n v="1.4"/>
    <x v="2"/>
    <m/>
    <m/>
    <s v=""/>
    <m/>
    <m/>
    <m/>
    <m/>
    <m/>
    <m/>
    <m/>
    <n v="1"/>
    <s v="Tag #59900 went out last week - B.Adams"/>
    <m/>
    <x v="1"/>
    <s v=""/>
    <x v="4"/>
    <s v="no age"/>
    <n v="0"/>
    <s v=""/>
    <n v="30"/>
    <s v="GH"/>
    <n v="73"/>
    <s v="L"/>
    <n v="80"/>
    <s v="Yes"/>
    <s v=""/>
    <s v="Not Aged"/>
    <s v=""/>
    <s v="F"/>
    <n v="0.70599999999999841"/>
    <n v="0.66951670436026167"/>
    <s v=""/>
    <s v=""/>
    <s v="F"/>
    <s v=""/>
    <s v=""/>
    <s v=""/>
    <s v=""/>
    <m/>
    <m/>
    <m/>
    <m/>
    <m/>
    <m/>
    <m/>
    <m/>
  </r>
  <r>
    <d v="2020-07-19T00:00:00"/>
    <n v="7208"/>
    <n v="8329"/>
    <x v="2"/>
    <n v="903"/>
    <n v="59902"/>
    <s v="NR"/>
    <m/>
    <s v="F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7209"/>
    <n v="8329"/>
    <x v="4"/>
    <n v="920"/>
    <n v="59903"/>
    <s v="NR"/>
    <m/>
    <s v="F"/>
    <s v="F"/>
    <s v=""/>
    <s v=""/>
    <x v="4"/>
    <n v="19.5"/>
    <n v="7"/>
    <n v="5.5"/>
    <n v="1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6"/>
    <s v="L"/>
    <n v="83"/>
    <s v="Yes"/>
    <s v=""/>
    <s v="Not Aged"/>
    <s v=""/>
    <s v="F"/>
    <n v="2.3399999999999976"/>
    <n v="0.91213608517069866"/>
    <s v=""/>
    <s v=""/>
    <s v="F"/>
    <s v=""/>
    <s v=""/>
    <s v=""/>
    <s v=""/>
    <m/>
    <m/>
    <m/>
    <m/>
    <m/>
    <m/>
    <m/>
    <m/>
  </r>
  <r>
    <d v="2020-07-19T00:00:00"/>
    <n v="7210"/>
    <n v="8329"/>
    <x v="5"/>
    <n v="941"/>
    <n v="59904"/>
    <s v="NR"/>
    <m/>
    <s v="F"/>
    <s v="F"/>
    <s v=""/>
    <s v=""/>
    <x v="25"/>
    <n v="16"/>
    <n v="7.2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.8"/>
    <s v="L"/>
    <n v="82"/>
    <s v="Yes"/>
    <s v=""/>
    <s v="Not Aged"/>
    <s v=""/>
    <s v="F"/>
    <n v="1.5639999999999974"/>
    <n v="0.82692657787721957"/>
    <s v=""/>
    <s v=""/>
    <s v="F"/>
    <s v=""/>
    <s v=""/>
    <s v=""/>
    <s v=""/>
    <m/>
    <m/>
    <m/>
    <m/>
    <m/>
    <m/>
    <m/>
    <m/>
  </r>
  <r>
    <d v="2020-07-19T00:00:00"/>
    <n v="7211"/>
    <n v="8329"/>
    <x v="2"/>
    <n v="1634"/>
    <n v="59905"/>
    <s v="NR"/>
    <m/>
    <s v="F"/>
    <s v="F"/>
    <s v=""/>
    <s v=""/>
    <x v="5"/>
    <n v="17.5"/>
    <n v="6.5"/>
    <n v="6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5"/>
    <s v="L"/>
    <n v="84"/>
    <s v="Yes"/>
    <s v=""/>
    <s v="Not Aged"/>
    <s v=""/>
    <s v="F"/>
    <n v="2.295999999999998"/>
    <n v="0.90854521846444003"/>
    <s v=""/>
    <s v=""/>
    <s v="F"/>
    <s v=""/>
    <s v=""/>
    <s v=""/>
    <s v=""/>
    <m/>
    <m/>
    <m/>
    <m/>
    <m/>
    <m/>
    <m/>
    <m/>
  </r>
  <r>
    <d v="2020-07-19T00:00:00"/>
    <n v="7211"/>
    <n v="8329"/>
    <x v="2"/>
    <n v="1637"/>
    <n v="59906"/>
    <s v="NR"/>
    <m/>
    <s v="M"/>
    <s v="M"/>
    <s v=""/>
    <s v=""/>
    <x v="1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7212"/>
    <n v="8329"/>
    <x v="4"/>
    <n v="1653"/>
    <n v="59907"/>
    <s v="NR"/>
    <m/>
    <s v="F"/>
    <s v="M"/>
    <s v=""/>
    <s v=""/>
    <x v="1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19T00:00:00"/>
    <n v="7213"/>
    <n v="8329"/>
    <x v="5"/>
    <n v="1712"/>
    <n v="59908"/>
    <s v="NR"/>
    <m/>
    <s v="M"/>
    <s v="M"/>
    <s v=""/>
    <s v=""/>
    <x v="36"/>
    <n v="19.5"/>
    <n v="7.9"/>
    <n v="6.5"/>
    <n v="2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.099999999999994"/>
    <s v="L"/>
    <n v="81"/>
    <s v="Yes"/>
    <s v=""/>
    <s v="Not Aged"/>
    <s v=""/>
    <s v="M"/>
    <n v="-1.6420000000000008"/>
    <n v="0.16219310592904829"/>
    <s v=""/>
    <s v=""/>
    <s v="M"/>
    <s v=""/>
    <s v=""/>
    <s v=""/>
    <s v=""/>
    <m/>
    <m/>
    <m/>
    <m/>
    <m/>
    <m/>
    <m/>
    <m/>
  </r>
  <r>
    <d v="2020-07-19T00:00:00"/>
    <n v="7213"/>
    <n v="8329"/>
    <x v="5"/>
    <n v="1714"/>
    <n v="59909"/>
    <s v="NR"/>
    <m/>
    <s v="F"/>
    <s v="F"/>
    <s v=""/>
    <s v=""/>
    <x v="54"/>
    <n v="18"/>
    <n v="7.5"/>
    <n v="5.3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9.5"/>
    <s v="L"/>
    <n v="87"/>
    <s v="Yes"/>
    <s v=""/>
    <s v="Not Aged"/>
    <s v=""/>
    <s v="F"/>
    <n v="3.1259999999999977"/>
    <n v="0.95795256997919687"/>
    <s v=""/>
    <s v=""/>
    <s v="F"/>
    <s v=""/>
    <s v=""/>
    <s v=""/>
    <s v=""/>
    <m/>
    <m/>
    <m/>
    <m/>
    <m/>
    <m/>
    <m/>
    <m/>
  </r>
  <r>
    <d v="2020-07-20T00:00:00"/>
    <n v="6611"/>
    <n v="8479"/>
    <x v="1"/>
    <n v="904"/>
    <m/>
    <s v="caudal hole"/>
    <m/>
    <s v="M"/>
    <s v="M"/>
    <s v=""/>
    <s v=""/>
    <x v="118"/>
    <m/>
    <m/>
    <m/>
    <m/>
    <x v="3"/>
    <n v="1856"/>
    <n v="1"/>
    <s v="20NC01856"/>
    <s v="X"/>
    <d v="2020-07-31T00:00:00"/>
    <m/>
    <m/>
    <m/>
    <m/>
    <m/>
    <n v="1"/>
    <m/>
    <m/>
    <x v="2"/>
    <s v="20NC018561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1"/>
    <n v="8479"/>
    <x v="1"/>
    <n v="915"/>
    <n v="27853"/>
    <s v="adipose hole"/>
    <m/>
    <s v="M"/>
    <s v="M"/>
    <s v=""/>
    <s v=""/>
    <x v="52"/>
    <m/>
    <m/>
    <m/>
    <m/>
    <x v="1"/>
    <n v="1856"/>
    <n v="2"/>
    <s v="20NC01856"/>
    <s v="X"/>
    <d v="2020-07-31T00:00:00"/>
    <m/>
    <m/>
    <m/>
    <m/>
    <m/>
    <n v="1"/>
    <m/>
    <s v="AM wrote #27852, that tag went out on July 19/20 already. Corrected to #27853"/>
    <x v="1"/>
    <s v="20NC018562"/>
    <x v="1"/>
    <n v="1.2"/>
    <n v="2"/>
    <n v="2016"/>
    <n v="30"/>
    <s v="GW"/>
    <n v="60.901699999999998"/>
    <s v="M"/>
    <n v="67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1"/>
    <n v="8479"/>
    <x v="1"/>
    <n v="917"/>
    <n v="27854"/>
    <s v="adipose hole"/>
    <m/>
    <s v="M"/>
    <s v="M"/>
    <s v=""/>
    <s v=""/>
    <x v="20"/>
    <m/>
    <m/>
    <m/>
    <m/>
    <x v="1"/>
    <n v="1856"/>
    <n v="3"/>
    <s v="20NC01856"/>
    <s v="X"/>
    <d v="2020-07-31T00:00:00"/>
    <m/>
    <m/>
    <m/>
    <m/>
    <m/>
    <n v="1"/>
    <m/>
    <s v="AM wrote #27853, Corrected to #27854"/>
    <x v="1"/>
    <s v="20NC018563"/>
    <x v="1"/>
    <n v="1.2"/>
    <n v="2"/>
    <n v="2016"/>
    <n v="30"/>
    <s v="GW"/>
    <n v="67.380199999999988"/>
    <s v="M"/>
    <n v="7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1"/>
    <n v="8479"/>
    <x v="1"/>
    <n v="919"/>
    <m/>
    <s v="caudal hole"/>
    <m/>
    <s v="M"/>
    <s v="M"/>
    <s v=""/>
    <s v=""/>
    <x v="102"/>
    <m/>
    <m/>
    <m/>
    <m/>
    <x v="3"/>
    <n v="1856"/>
    <n v="4"/>
    <s v="20NC01856"/>
    <s v="X"/>
    <d v="2020-07-31T00:00:00"/>
    <m/>
    <m/>
    <m/>
    <m/>
    <m/>
    <n v="1"/>
    <m/>
    <m/>
    <x v="2"/>
    <s v="20NC018564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1"/>
    <n v="8479"/>
    <x v="1"/>
    <n v="921"/>
    <m/>
    <s v="caudal hole"/>
    <m/>
    <s v="M"/>
    <s v="M"/>
    <s v=""/>
    <s v=""/>
    <x v="109"/>
    <m/>
    <m/>
    <m/>
    <m/>
    <x v="3"/>
    <n v="1856"/>
    <n v="5"/>
    <s v="20NC01856"/>
    <s v="X"/>
    <d v="2020-07-31T00:00:00"/>
    <m/>
    <m/>
    <m/>
    <m/>
    <m/>
    <n v="1"/>
    <m/>
    <m/>
    <x v="2"/>
    <s v="20NC018565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1"/>
    <n v="8479"/>
    <x v="1"/>
    <n v="921"/>
    <n v="27855"/>
    <s v="adipose hole"/>
    <m/>
    <s v="M"/>
    <s v="M"/>
    <s v=""/>
    <s v=""/>
    <x v="54"/>
    <n v="18.5"/>
    <n v="6.8"/>
    <n v="6"/>
    <n v="1.8"/>
    <x v="2"/>
    <n v="1856"/>
    <n v="6"/>
    <s v="20NC01856"/>
    <s v="X"/>
    <d v="2020-07-31T00:00:00"/>
    <m/>
    <m/>
    <m/>
    <m/>
    <m/>
    <n v="1"/>
    <m/>
    <m/>
    <x v="1"/>
    <s v="20NC018566"/>
    <x v="3"/>
    <n v="1.3"/>
    <n v="3"/>
    <n v="2015"/>
    <n v="30"/>
    <s v="GW"/>
    <n v="80.2"/>
    <s v="L"/>
    <n v="87"/>
    <s v="Yes"/>
    <s v=""/>
    <s v="ch2020-0017"/>
    <s v=""/>
    <s v="F"/>
    <n v="3.2879999999999967"/>
    <n v="0.96401483800753263"/>
    <s v=""/>
    <s v=""/>
    <s v="F"/>
    <s v=""/>
    <s v=""/>
    <s v=""/>
    <s v=""/>
    <m/>
    <m/>
    <m/>
    <m/>
    <m/>
    <m/>
    <m/>
    <m/>
  </r>
  <r>
    <d v="2020-07-20T00:00:00"/>
    <n v="6611"/>
    <n v="8479"/>
    <x v="1"/>
    <n v="941"/>
    <n v="27856"/>
    <s v="adipose hole"/>
    <m/>
    <s v="M"/>
    <s v="M"/>
    <s v=""/>
    <s v=""/>
    <x v="7"/>
    <m/>
    <n v="8.4"/>
    <n v="7"/>
    <n v="2.5"/>
    <x v="2"/>
    <n v="1856"/>
    <n v="7"/>
    <s v="20NC01856"/>
    <s v="X"/>
    <d v="2020-07-31T00:00:00"/>
    <m/>
    <m/>
    <m/>
    <m/>
    <m/>
    <n v="1"/>
    <m/>
    <m/>
    <x v="1"/>
    <s v="20NC018567"/>
    <x v="3"/>
    <n v="1.3"/>
    <n v="3"/>
    <n v="2015"/>
    <n v="30"/>
    <s v="GW"/>
    <n v="81.099999999999994"/>
    <s v="L"/>
    <n v="89.5"/>
    <s v="No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1"/>
    <n v="8479"/>
    <x v="1"/>
    <n v="943"/>
    <m/>
    <s v="caudal hole"/>
    <m/>
    <s v="M"/>
    <s v="M"/>
    <s v=""/>
    <s v=""/>
    <x v="158"/>
    <m/>
    <m/>
    <m/>
    <m/>
    <x v="3"/>
    <n v="1856"/>
    <n v="8"/>
    <s v="20NC01856"/>
    <s v="X"/>
    <d v="2020-07-31T00:00:00"/>
    <m/>
    <m/>
    <m/>
    <m/>
    <m/>
    <n v="1"/>
    <m/>
    <m/>
    <x v="2"/>
    <s v="20NC018568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1"/>
    <n v="8479"/>
    <x v="1"/>
    <n v="944"/>
    <m/>
    <s v="caudal hole"/>
    <m/>
    <s v="M"/>
    <s v="M"/>
    <s v=""/>
    <s v=""/>
    <x v="159"/>
    <m/>
    <m/>
    <m/>
    <m/>
    <x v="3"/>
    <n v="1856"/>
    <n v="9"/>
    <s v="20NC01856"/>
    <s v="X"/>
    <d v="2020-07-31T00:00:00"/>
    <m/>
    <m/>
    <m/>
    <m/>
    <m/>
    <n v="1"/>
    <m/>
    <s v="Crew wrote Female"/>
    <x v="2"/>
    <s v="20NC018569"/>
    <x v="9"/>
    <s v="M1"/>
    <n v="1"/>
    <s v="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6612"/>
    <n v="8479"/>
    <x v="0"/>
    <n v="1040"/>
    <n v="27857"/>
    <s v="adipose hole"/>
    <m/>
    <s v="F"/>
    <s v="M"/>
    <s v=""/>
    <s v=""/>
    <x v="28"/>
    <m/>
    <m/>
    <m/>
    <m/>
    <x v="1"/>
    <n v="1856"/>
    <n v="10"/>
    <s v="20NC01856"/>
    <s v="X"/>
    <d v="2020-07-31T00:00:00"/>
    <m/>
    <m/>
    <m/>
    <m/>
    <m/>
    <n v="1"/>
    <m/>
    <m/>
    <x v="1"/>
    <s v="20NC0185610"/>
    <x v="7"/>
    <s v="M2"/>
    <n v="2"/>
    <s v=""/>
    <n v="30"/>
    <s v="GW"/>
    <n v="62.289949999999997"/>
    <s v="M"/>
    <n v="68.5"/>
    <s v="Large Only"/>
    <s v=""/>
    <s v="ch2020-0017"/>
    <n v="281"/>
    <s v=""/>
    <s v=""/>
    <s v=""/>
    <s v=""/>
    <s v=""/>
    <s v="M"/>
    <s v=""/>
    <s v=""/>
    <s v="SEASKINNISH_CREEK"/>
    <n v="0.93714410000000004"/>
    <m/>
    <m/>
    <m/>
    <m/>
    <m/>
    <m/>
    <m/>
    <m/>
  </r>
  <r>
    <d v="2020-07-20T00:00:00"/>
    <n v="6614"/>
    <n v="8479"/>
    <x v="1"/>
    <n v="1629"/>
    <n v="27858"/>
    <s v="adipose hole"/>
    <m/>
    <s v="F"/>
    <s v="M"/>
    <s v=""/>
    <s v=""/>
    <x v="46"/>
    <m/>
    <m/>
    <m/>
    <m/>
    <x v="1"/>
    <n v="1859"/>
    <n v="1"/>
    <s v="20NC01859"/>
    <s v="X"/>
    <d v="2020-07-31T00:00:00"/>
    <m/>
    <m/>
    <m/>
    <m/>
    <m/>
    <n v="1"/>
    <m/>
    <m/>
    <x v="1"/>
    <s v="20NC018591"/>
    <x v="7"/>
    <s v="M2"/>
    <n v="2"/>
    <s v=""/>
    <n v="30"/>
    <s v="GW"/>
    <n v="65.529199999999989"/>
    <s v="M"/>
    <n v="72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0T00:00:00"/>
    <n v="7214"/>
    <n v="8330"/>
    <x v="2"/>
    <n v="908"/>
    <n v="59910"/>
    <s v="V-clip adipose"/>
    <m/>
    <s v="M"/>
    <s v="M"/>
    <n v="0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454699999999988"/>
    <s v="M"/>
    <n v="73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4"/>
    <n v="8330"/>
    <x v="2"/>
    <n v="911"/>
    <n v="59911"/>
    <s v="V-clip adipose"/>
    <m/>
    <s v="M"/>
    <s v="M"/>
    <n v="0"/>
    <s v=""/>
    <x v="1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7.019199999999998"/>
    <s v="M"/>
    <n v="52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4"/>
    <n v="8330"/>
    <x v="2"/>
    <n v="912"/>
    <n v="59912"/>
    <s v="V-clip adipose"/>
    <m/>
    <s v="M"/>
    <s v="M"/>
    <n v="0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5.529199999999989"/>
    <s v="M"/>
    <n v="72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4"/>
    <n v="8330"/>
    <x v="2"/>
    <n v="913"/>
    <n v="59913"/>
    <s v="V-clip adipose"/>
    <m/>
    <s v="M"/>
    <s v="M"/>
    <n v="0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2.752699999999997"/>
    <s v="M"/>
    <n v="69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4"/>
    <n v="8330"/>
    <x v="2"/>
    <n v="914"/>
    <n v="59914"/>
    <s v="V-clip adipose"/>
    <m/>
    <s v="F"/>
    <s v="F"/>
    <n v="0"/>
    <s v=""/>
    <x v="54"/>
    <n v="17.399999999999999"/>
    <n v="6.1"/>
    <n v="4.5999999999999996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0.900000000000006"/>
    <s v="L"/>
    <n v="87"/>
    <s v="Yes"/>
    <m/>
    <s v="Not Aged"/>
    <s v=""/>
    <m/>
    <n v="5.2219999999999978"/>
    <m/>
    <m/>
    <m/>
    <m/>
    <m/>
    <m/>
    <s v=""/>
    <s v=""/>
    <m/>
    <m/>
    <m/>
    <m/>
    <m/>
    <m/>
    <m/>
    <m/>
  </r>
  <r>
    <d v="2020-07-20T00:00:00"/>
    <n v="7214"/>
    <n v="8330"/>
    <x v="2"/>
    <n v="915"/>
    <n v="59915"/>
    <s v="V-clip adipose"/>
    <m/>
    <s v="M"/>
    <s v="M"/>
    <n v="0"/>
    <s v=""/>
    <x v="11"/>
    <n v="16.2"/>
    <n v="9.8000000000000007"/>
    <n v="6.1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69.2"/>
    <s v="L"/>
    <n v="79"/>
    <s v="Yes"/>
    <m/>
    <s v="Not Aged"/>
    <s v=""/>
    <m/>
    <n v="-4.2320000000000002"/>
    <m/>
    <m/>
    <m/>
    <m/>
    <m/>
    <m/>
    <s v=""/>
    <s v=""/>
    <m/>
    <m/>
    <m/>
    <m/>
    <m/>
    <m/>
    <m/>
    <m/>
  </r>
  <r>
    <d v="2020-07-20T00:00:00"/>
    <n v="7214"/>
    <n v="8330"/>
    <x v="2"/>
    <n v="920"/>
    <n v="59916"/>
    <s v="V-clip adipose"/>
    <m/>
    <s v="M"/>
    <s v="M"/>
    <n v="0"/>
    <s v=""/>
    <x v="49"/>
    <n v="22.7"/>
    <n v="8.8000000000000007"/>
    <n v="8"/>
    <n v="2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4.2"/>
    <s v="L"/>
    <n v="93"/>
    <s v="Yes"/>
    <m/>
    <s v="Not Aged"/>
    <s v=""/>
    <m/>
    <n v="1.3460000000000014"/>
    <m/>
    <m/>
    <m/>
    <m/>
    <m/>
    <m/>
    <s v=""/>
    <s v=""/>
    <m/>
    <m/>
    <m/>
    <m/>
    <m/>
    <m/>
    <m/>
    <m/>
  </r>
  <r>
    <d v="2020-07-20T00:00:00"/>
    <n v="7214"/>
    <n v="8330"/>
    <x v="2"/>
    <n v="921"/>
    <n v="59917"/>
    <s v="V-clip adipose"/>
    <m/>
    <s v="F"/>
    <s v="F"/>
    <n v="0"/>
    <s v=""/>
    <x v="25"/>
    <n v="17.8"/>
    <n v="6.4"/>
    <n v="5.5"/>
    <m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599999999999994"/>
    <s v="L"/>
    <n v="82"/>
    <s v="No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4"/>
    <n v="8330"/>
    <x v="2"/>
    <n v="923"/>
    <n v="59918"/>
    <s v="V-clip adipose"/>
    <m/>
    <s v="F"/>
    <s v="F"/>
    <n v="0"/>
    <s v=""/>
    <x v="50"/>
    <n v="17.100000000000001"/>
    <n v="6.8"/>
    <n v="5.6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0.2"/>
    <s v="L"/>
    <n v="77"/>
    <s v="Yes"/>
    <m/>
    <s v="Not Aged"/>
    <s v=""/>
    <m/>
    <n v="-0.65400000000000014"/>
    <m/>
    <m/>
    <m/>
    <m/>
    <m/>
    <m/>
    <s v=""/>
    <s v=""/>
    <m/>
    <m/>
    <m/>
    <m/>
    <m/>
    <m/>
    <m/>
    <m/>
  </r>
  <r>
    <d v="2020-07-20T00:00:00"/>
    <n v="7214"/>
    <n v="8330"/>
    <x v="2"/>
    <n v="925"/>
    <n v="59919"/>
    <s v="V-clip adipose"/>
    <m/>
    <s v="F"/>
    <s v="F"/>
    <n v="0"/>
    <s v=""/>
    <x v="25"/>
    <n v="18.8"/>
    <n v="7.3"/>
    <n v="6.3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.7"/>
    <s v="L"/>
    <n v="82"/>
    <s v="Yes"/>
    <m/>
    <s v="Not Aged"/>
    <s v=""/>
    <m/>
    <n v="0.29399999999999959"/>
    <m/>
    <m/>
    <m/>
    <m/>
    <m/>
    <m/>
    <s v=""/>
    <s v=""/>
    <m/>
    <m/>
    <m/>
    <m/>
    <m/>
    <m/>
    <m/>
    <m/>
  </r>
  <r>
    <d v="2020-07-20T00:00:00"/>
    <n v="7214"/>
    <n v="8330"/>
    <x v="2"/>
    <n v="928"/>
    <n v="59920"/>
    <s v="V-clip adipose"/>
    <m/>
    <s v="M"/>
    <s v="M"/>
    <n v="0"/>
    <s v=""/>
    <x v="15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5.168199999999999"/>
    <s v="M"/>
    <n v="50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5"/>
    <n v="8330"/>
    <x v="4"/>
    <n v="942"/>
    <n v="59921"/>
    <s v="V-clip adipose"/>
    <m/>
    <s v="F"/>
    <s v="F"/>
    <n v="0"/>
    <s v=""/>
    <x v="38"/>
    <n v="15.7"/>
    <n v="5.5"/>
    <n v="5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0.5"/>
    <s v="L"/>
    <n v="76"/>
    <s v="Yes"/>
    <m/>
    <s v="Not Aged"/>
    <s v=""/>
    <m/>
    <n v="0.90200000000000014"/>
    <m/>
    <m/>
    <m/>
    <m/>
    <m/>
    <m/>
    <s v=""/>
    <s v=""/>
    <m/>
    <m/>
    <m/>
    <m/>
    <m/>
    <m/>
    <m/>
    <m/>
  </r>
  <r>
    <d v="2020-07-20T00:00:00"/>
    <n v="7216"/>
    <n v="8330"/>
    <x v="5"/>
    <n v="1018"/>
    <n v="59922"/>
    <s v="V-clip adipose"/>
    <m/>
    <s v="F"/>
    <s v="M"/>
    <n v="0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5.529199999999989"/>
    <s v="M"/>
    <n v="72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7"/>
    <n v="8330"/>
    <x v="2"/>
    <n v="1718"/>
    <n v="59923"/>
    <s v="V-clip adipose"/>
    <m/>
    <s v="F"/>
    <s v="M"/>
    <n v="0"/>
    <s v=""/>
    <x v="40"/>
    <m/>
    <m/>
    <m/>
    <m/>
    <x v="1"/>
    <m/>
    <m/>
    <s v=""/>
    <m/>
    <m/>
    <s v="HD"/>
    <m/>
    <s v="12"/>
    <m/>
    <m/>
    <n v="1"/>
    <m/>
    <m/>
    <x v="1"/>
    <s v=""/>
    <x v="4"/>
    <s v="no age"/>
    <n v="0"/>
    <s v=""/>
    <n v="30"/>
    <s v="GH"/>
    <n v="59.050699999999999"/>
    <s v="M"/>
    <n v="65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7"/>
    <n v="8330"/>
    <x v="2"/>
    <n v="1721"/>
    <n v="59924"/>
    <s v="V-clip adipose"/>
    <m/>
    <s v="F"/>
    <s v="M"/>
    <n v="0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5.529199999999989"/>
    <s v="M"/>
    <n v="72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7"/>
    <n v="8330"/>
    <x v="2"/>
    <n v="1724"/>
    <n v="59925"/>
    <s v="V-clip adipose"/>
    <m/>
    <s v="F"/>
    <s v="F"/>
    <n v="0"/>
    <s v=""/>
    <x v="113"/>
    <n v="15.8"/>
    <n v="5.5"/>
    <n v="5.3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.5"/>
    <s v="L"/>
    <n v="80"/>
    <s v="Yes"/>
    <m/>
    <s v="Not Aged"/>
    <s v=""/>
    <m/>
    <n v="2.5039999999999996"/>
    <m/>
    <m/>
    <m/>
    <m/>
    <m/>
    <m/>
    <s v=""/>
    <s v=""/>
    <m/>
    <m/>
    <m/>
    <m/>
    <m/>
    <m/>
    <m/>
    <m/>
  </r>
  <r>
    <d v="2020-07-20T00:00:00"/>
    <n v="7217"/>
    <n v="8330"/>
    <x v="2"/>
    <n v="1729"/>
    <n v="59926"/>
    <s v="V-clip adipose"/>
    <m/>
    <s v="F"/>
    <s v="F"/>
    <n v="0"/>
    <s v=""/>
    <x v="4"/>
    <n v="16.8"/>
    <n v="5.7"/>
    <n v="5.7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3"/>
    <s v="L"/>
    <n v="83"/>
    <s v="Yes"/>
    <m/>
    <s v="Not Aged"/>
    <s v=""/>
    <m/>
    <n v="3.2659999999999991"/>
    <m/>
    <m/>
    <m/>
    <m/>
    <m/>
    <m/>
    <s v=""/>
    <s v=""/>
    <m/>
    <m/>
    <m/>
    <m/>
    <m/>
    <m/>
    <m/>
    <m/>
  </r>
  <r>
    <d v="2020-07-20T00:00:00"/>
    <n v="7217"/>
    <n v="8330"/>
    <x v="2"/>
    <n v="1730"/>
    <n v="59927"/>
    <s v="V-clip adipose"/>
    <m/>
    <s v="F"/>
    <s v="M"/>
    <n v="0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454699999999988"/>
    <s v="M"/>
    <n v="73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7"/>
    <n v="8330"/>
    <x v="2"/>
    <n v="1737"/>
    <n v="59928"/>
    <s v="V-clip adipose"/>
    <m/>
    <s v="M"/>
    <s v="M"/>
    <n v="0"/>
    <s v=""/>
    <x v="62"/>
    <n v="23.7"/>
    <n v="9.3000000000000007"/>
    <n v="8.1999999999999993"/>
    <n v="3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6.7"/>
    <s v="L"/>
    <n v="96"/>
    <s v="Yes"/>
    <m/>
    <s v="Not Aged"/>
    <s v=""/>
    <m/>
    <n v="1.4300000000000006"/>
    <m/>
    <m/>
    <m/>
    <m/>
    <m/>
    <m/>
    <s v=""/>
    <s v=""/>
    <m/>
    <m/>
    <m/>
    <m/>
    <m/>
    <m/>
    <m/>
    <m/>
  </r>
  <r>
    <d v="2020-07-20T00:00:00"/>
    <n v="7218"/>
    <n v="8330"/>
    <x v="4"/>
    <n v="1753"/>
    <n v="59929"/>
    <s v="V-clip adipose"/>
    <m/>
    <s v="M"/>
    <s v="M"/>
    <n v="0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901699999999998"/>
    <s v="M"/>
    <n v="67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8"/>
    <n v="8330"/>
    <x v="4"/>
    <n v="1755"/>
    <n v="59930"/>
    <s v="V-clip adipose"/>
    <m/>
    <s v="F"/>
    <s v="F"/>
    <n v="0"/>
    <s v=""/>
    <x v="113"/>
    <n v="15.5"/>
    <n v="5"/>
    <n v="4.8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"/>
    <s v="L"/>
    <n v="80"/>
    <s v="Yes"/>
    <m/>
    <s v="Not Aged"/>
    <s v=""/>
    <m/>
    <n v="3.5699999999999985"/>
    <m/>
    <m/>
    <m/>
    <m/>
    <m/>
    <m/>
    <s v=""/>
    <s v=""/>
    <m/>
    <m/>
    <m/>
    <m/>
    <m/>
    <m/>
    <m/>
    <m/>
  </r>
  <r>
    <d v="2020-07-20T00:00:00"/>
    <n v="7218"/>
    <n v="8330"/>
    <x v="4"/>
    <n v="1759"/>
    <n v="59931"/>
    <s v="V-clip adipose"/>
    <m/>
    <s v="F"/>
    <s v="M"/>
    <n v="0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7.380199999999988"/>
    <s v="M"/>
    <n v="74"/>
    <s v="Large Only"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8"/>
    <n v="8330"/>
    <x v="4"/>
    <n v="1802"/>
    <n v="59932"/>
    <s v="V-clip adipose"/>
    <m/>
    <s v="F"/>
    <s v="F"/>
    <n v="0"/>
    <s v=""/>
    <x v="4"/>
    <n v="18.3"/>
    <n v="6.6"/>
    <n v="5.3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6.400000000000006"/>
    <s v="L"/>
    <n v="83"/>
    <s v="Yes"/>
    <m/>
    <s v="Not Aged"/>
    <s v=""/>
    <m/>
    <n v="2.3859999999999983"/>
    <m/>
    <m/>
    <m/>
    <m/>
    <m/>
    <m/>
    <s v=""/>
    <s v=""/>
    <m/>
    <m/>
    <m/>
    <m/>
    <m/>
    <m/>
    <m/>
    <m/>
  </r>
  <r>
    <d v="2020-07-20T00:00:00"/>
    <n v="7218"/>
    <n v="8330"/>
    <x v="4"/>
    <n v="1805"/>
    <n v="59933"/>
    <s v="V-clip adipose"/>
    <m/>
    <s v="F"/>
    <s v="F"/>
    <n v="0"/>
    <s v=""/>
    <x v="113"/>
    <n v="16.5"/>
    <n v="6"/>
    <n v="5.5"/>
    <n v="1.7"/>
    <x v="2"/>
    <m/>
    <m/>
    <s v=""/>
    <m/>
    <m/>
    <s v="GN"/>
    <m/>
    <s v="2"/>
    <m/>
    <m/>
    <n v="1"/>
    <m/>
    <m/>
    <x v="1"/>
    <s v=""/>
    <x v="4"/>
    <s v="no age"/>
    <n v="0"/>
    <s v=""/>
    <n v="30"/>
    <s v="GH"/>
    <n v="74"/>
    <s v="L"/>
    <n v="80"/>
    <s v="Yes"/>
    <m/>
    <s v="Not Aged"/>
    <s v=""/>
    <m/>
    <n v="1.7279999999999995"/>
    <m/>
    <m/>
    <m/>
    <m/>
    <m/>
    <m/>
    <s v=""/>
    <s v=""/>
    <m/>
    <m/>
    <m/>
    <m/>
    <m/>
    <m/>
    <m/>
    <m/>
  </r>
  <r>
    <d v="2020-07-20T00:00:00"/>
    <n v="7218"/>
    <n v="8330"/>
    <x v="4"/>
    <n v="1809"/>
    <n v="59934"/>
    <s v="V-clip adipose"/>
    <m/>
    <s v="F"/>
    <s v="F"/>
    <n v="0"/>
    <s v=""/>
    <x v="73"/>
    <n v="20"/>
    <n v="7.4"/>
    <n v="5.6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3.6"/>
    <s v="L"/>
    <n v="91"/>
    <s v="Yes"/>
    <m/>
    <s v="Not Aged"/>
    <s v=""/>
    <m/>
    <n v="4.5120000000000022"/>
    <m/>
    <m/>
    <m/>
    <m/>
    <m/>
    <m/>
    <s v=""/>
    <s v=""/>
    <m/>
    <m/>
    <m/>
    <m/>
    <m/>
    <m/>
    <m/>
    <m/>
  </r>
  <r>
    <d v="2020-07-20T00:00:00"/>
    <n v="7218"/>
    <n v="8331"/>
    <x v="4"/>
    <n v="1813"/>
    <n v="59935"/>
    <s v="V-clip adipose"/>
    <m/>
    <s v="F"/>
    <s v="M"/>
    <n v="0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m/>
    <m/>
    <m/>
    <m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9"/>
    <n v="8331"/>
    <x v="5"/>
    <n v="1833"/>
    <n v="59936"/>
    <s v="V-clip adipose"/>
    <m/>
    <s v="M"/>
    <s v="M"/>
    <n v="0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m/>
    <m/>
    <m/>
    <m/>
    <m/>
    <s v="Not Aged"/>
    <s v=""/>
    <m/>
    <s v=""/>
    <m/>
    <m/>
    <m/>
    <m/>
    <m/>
    <m/>
    <s v=""/>
    <s v=""/>
    <m/>
    <m/>
    <m/>
    <m/>
    <m/>
    <m/>
    <m/>
    <m/>
  </r>
  <r>
    <d v="2020-07-20T00:00:00"/>
    <n v="7219"/>
    <n v="8331"/>
    <x v="5"/>
    <n v="1838"/>
    <n v="59937"/>
    <s v="V-clip adipose"/>
    <m/>
    <s v="M"/>
    <s v="M"/>
    <n v="0"/>
    <s v=""/>
    <x v="25"/>
    <n v="17"/>
    <n v="5.2"/>
    <n v="4"/>
    <n v="1.3"/>
    <x v="2"/>
    <m/>
    <m/>
    <s v=""/>
    <m/>
    <m/>
    <m/>
    <m/>
    <m/>
    <m/>
    <m/>
    <n v="1"/>
    <m/>
    <m/>
    <x v="1"/>
    <s v=""/>
    <x v="4"/>
    <s v="no age"/>
    <n v="0"/>
    <s v=""/>
    <n v="30"/>
    <s v="GH"/>
    <m/>
    <m/>
    <m/>
    <m/>
    <m/>
    <s v="Not Aged"/>
    <s v=""/>
    <m/>
    <s v=""/>
    <m/>
    <m/>
    <m/>
    <m/>
    <m/>
    <m/>
    <s v=""/>
    <s v=""/>
    <m/>
    <m/>
    <m/>
    <m/>
    <m/>
    <m/>
    <m/>
    <m/>
  </r>
  <r>
    <d v="2020-07-21T00:00:00"/>
    <n v="6615"/>
    <n v="8484"/>
    <x v="1"/>
    <n v="858"/>
    <m/>
    <s v="caudal hole"/>
    <m/>
    <s v="M"/>
    <s v="M"/>
    <s v=""/>
    <s v=""/>
    <x v="44"/>
    <m/>
    <m/>
    <m/>
    <m/>
    <x v="3"/>
    <n v="1859"/>
    <n v="2"/>
    <s v="20NC01859"/>
    <s v="X"/>
    <d v="2020-07-31T00:00:00"/>
    <m/>
    <m/>
    <m/>
    <m/>
    <m/>
    <n v="1"/>
    <m/>
    <m/>
    <x v="2"/>
    <s v="20NC018592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6615"/>
    <n v="8484"/>
    <x v="1"/>
    <n v="907"/>
    <m/>
    <s v="caudal hole"/>
    <m/>
    <s v="M"/>
    <s v="M"/>
    <s v=""/>
    <s v=""/>
    <x v="65"/>
    <m/>
    <m/>
    <m/>
    <m/>
    <x v="3"/>
    <n v="1859"/>
    <n v="3"/>
    <s v="20NC01859"/>
    <s v="X"/>
    <d v="2020-07-31T00:00:00"/>
    <m/>
    <m/>
    <m/>
    <m/>
    <m/>
    <n v="1"/>
    <m/>
    <m/>
    <x v="2"/>
    <s v="20NC018593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6615"/>
    <n v="8484"/>
    <x v="1"/>
    <n v="911"/>
    <m/>
    <s v="caudal hole"/>
    <m/>
    <s v="M"/>
    <s v="M"/>
    <s v=""/>
    <s v=""/>
    <x v="102"/>
    <m/>
    <m/>
    <m/>
    <m/>
    <x v="3"/>
    <n v="1859"/>
    <n v="4"/>
    <s v="20NC01859"/>
    <s v="X"/>
    <d v="2020-07-31T00:00:00"/>
    <m/>
    <m/>
    <m/>
    <m/>
    <m/>
    <n v="1"/>
    <m/>
    <m/>
    <x v="2"/>
    <s v="20NC018594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6615"/>
    <n v="8484"/>
    <x v="1"/>
    <n v="912"/>
    <m/>
    <s v="caudal hole"/>
    <m/>
    <s v="M"/>
    <s v="M"/>
    <s v=""/>
    <s v=""/>
    <x v="124"/>
    <m/>
    <m/>
    <m/>
    <m/>
    <x v="3"/>
    <n v="1859"/>
    <n v="5"/>
    <s v="20NC01859"/>
    <s v="X"/>
    <d v="2020-07-31T00:00:00"/>
    <m/>
    <m/>
    <m/>
    <m/>
    <m/>
    <n v="1"/>
    <m/>
    <m/>
    <x v="2"/>
    <s v="20NC018595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6615"/>
    <n v="8484"/>
    <x v="1"/>
    <n v="913"/>
    <n v="27859"/>
    <s v="adipose hole"/>
    <m/>
    <s v="M"/>
    <s v="M"/>
    <s v=""/>
    <s v=""/>
    <x v="2"/>
    <m/>
    <m/>
    <m/>
    <m/>
    <x v="1"/>
    <n v="1859"/>
    <n v="6"/>
    <s v="20NC01859"/>
    <s v="X"/>
    <d v="2020-07-31T00:00:00"/>
    <m/>
    <m/>
    <m/>
    <m/>
    <m/>
    <n v="1"/>
    <m/>
    <m/>
    <x v="1"/>
    <s v="20NC018596"/>
    <x v="7"/>
    <s v="M2"/>
    <n v="2"/>
    <s v=""/>
    <n v="30"/>
    <s v="GW"/>
    <n v="55.348700000000001"/>
    <s v="M"/>
    <n v="61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6615"/>
    <n v="8484"/>
    <x v="1"/>
    <n v="916"/>
    <n v="27860"/>
    <s v="adipose hole"/>
    <m/>
    <s v="F"/>
    <s v="F"/>
    <s v=""/>
    <s v=""/>
    <x v="9"/>
    <n v="15.5"/>
    <n v="5"/>
    <n v="5.3"/>
    <n v="1.4"/>
    <x v="2"/>
    <n v="1859"/>
    <n v="7"/>
    <s v="20NC01859"/>
    <s v="X"/>
    <d v="2020-07-31T00:00:00"/>
    <m/>
    <m/>
    <m/>
    <m/>
    <m/>
    <n v="1"/>
    <m/>
    <m/>
    <x v="1"/>
    <s v="20NC018597"/>
    <x v="1"/>
    <n v="1.2"/>
    <n v="2"/>
    <n v="2016"/>
    <n v="30"/>
    <s v="GW"/>
    <n v="73"/>
    <s v="L"/>
    <n v="78"/>
    <s v="Yes"/>
    <s v=""/>
    <s v="ch2020-0017"/>
    <s v=""/>
    <s v="F"/>
    <n v="2.5419999999999998"/>
    <n v="0.92703422571275818"/>
    <s v=""/>
    <s v=""/>
    <s v="F"/>
    <s v=""/>
    <s v=""/>
    <s v=""/>
    <s v=""/>
    <m/>
    <m/>
    <m/>
    <m/>
    <m/>
    <m/>
    <m/>
    <m/>
  </r>
  <r>
    <d v="2020-07-21T00:00:00"/>
    <n v="6616"/>
    <n v="8484"/>
    <x v="0"/>
    <n v="937"/>
    <m/>
    <s v="caudal hole"/>
    <m/>
    <s v="M"/>
    <s v="M"/>
    <s v=""/>
    <s v=""/>
    <x v="65"/>
    <m/>
    <m/>
    <m/>
    <m/>
    <x v="3"/>
    <n v="1859"/>
    <n v="8"/>
    <s v="20NC01859"/>
    <s v="X"/>
    <d v="2020-07-31T00:00:00"/>
    <m/>
    <m/>
    <m/>
    <m/>
    <m/>
    <n v="1"/>
    <m/>
    <m/>
    <x v="2"/>
    <s v="20NC018598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6618"/>
    <n v="8484"/>
    <x v="1"/>
    <n v="1655"/>
    <n v="27861"/>
    <s v="adipose hole"/>
    <m/>
    <s v="M"/>
    <s v="M"/>
    <s v=""/>
    <s v=""/>
    <x v="128"/>
    <m/>
    <m/>
    <m/>
    <m/>
    <x v="1"/>
    <n v="1859"/>
    <n v="9"/>
    <s v="20NC01859"/>
    <s v="X"/>
    <d v="2020-07-31T00:00:00"/>
    <m/>
    <m/>
    <m/>
    <m/>
    <m/>
    <n v="1"/>
    <m/>
    <m/>
    <x v="1"/>
    <s v="20NC018599"/>
    <x v="9"/>
    <s v="M1"/>
    <n v="1"/>
    <s v=""/>
    <n v="30"/>
    <s v="GW"/>
    <n v="47.019199999999998"/>
    <s v="M"/>
    <n v="52"/>
    <s v="Large Only"/>
    <s v=""/>
    <s v="ch2020-0017"/>
    <n v="282"/>
    <s v=""/>
    <s v=""/>
    <s v=""/>
    <s v=""/>
    <s v=""/>
    <s v="M"/>
    <s v=""/>
    <s v=""/>
    <s v="SEASKINNISH_CREEK"/>
    <n v="0.99899780000000005"/>
    <m/>
    <m/>
    <m/>
    <m/>
    <m/>
    <m/>
    <m/>
    <m/>
  </r>
  <r>
    <d v="2020-07-21T00:00:00"/>
    <n v="6618"/>
    <n v="8484"/>
    <x v="1"/>
    <n v="1656"/>
    <n v="27862"/>
    <s v="adipose hole"/>
    <m/>
    <s v="F"/>
    <s v="F"/>
    <s v=""/>
    <s v=""/>
    <x v="11"/>
    <n v="15.6"/>
    <n v="5.3"/>
    <n v="4.2"/>
    <n v="1.3"/>
    <x v="2"/>
    <n v="1859"/>
    <n v="10"/>
    <s v="20NC01859"/>
    <s v="X"/>
    <d v="2020-07-31T00:00:00"/>
    <m/>
    <m/>
    <m/>
    <m/>
    <m/>
    <n v="1"/>
    <m/>
    <m/>
    <x v="1"/>
    <s v="20NC0185910"/>
    <x v="3"/>
    <n v="1.3"/>
    <n v="3"/>
    <n v="2015"/>
    <n v="30"/>
    <s v="GW"/>
    <n v="73.7"/>
    <s v="L"/>
    <n v="79"/>
    <s v="Yes"/>
    <s v=""/>
    <s v="ch2020-0017"/>
    <s v=""/>
    <s v="F"/>
    <n v="3.4219999999999988"/>
    <n v="0.96838505988488177"/>
    <s v=""/>
    <s v=""/>
    <s v="F"/>
    <s v=""/>
    <s v=""/>
    <s v=""/>
    <s v=""/>
    <m/>
    <m/>
    <m/>
    <m/>
    <m/>
    <m/>
    <m/>
    <m/>
  </r>
  <r>
    <d v="2020-07-21T00:00:00"/>
    <n v="6618"/>
    <n v="8484"/>
    <x v="1"/>
    <n v="1706"/>
    <n v="27863"/>
    <s v="adipose hole"/>
    <m/>
    <s v="F"/>
    <s v="F"/>
    <s v=""/>
    <s v=""/>
    <x v="5"/>
    <n v="18.5"/>
    <n v="6"/>
    <n v="7"/>
    <n v="2.4"/>
    <x v="2"/>
    <n v="1862"/>
    <n v="1"/>
    <s v="20NC01862"/>
    <s v="X"/>
    <d v="2020-07-31T00:00:00"/>
    <m/>
    <m/>
    <m/>
    <m/>
    <m/>
    <n v="1"/>
    <m/>
    <m/>
    <x v="1"/>
    <s v="20NC018621"/>
    <x v="3"/>
    <n v="1.3"/>
    <n v="3"/>
    <n v="2015"/>
    <n v="30"/>
    <s v="GW"/>
    <n v="78"/>
    <s v="L"/>
    <n v="84"/>
    <s v="Yes"/>
    <s v=""/>
    <s v="ch2020-0017"/>
    <n v="283"/>
    <s v="F"/>
    <n v="1.8259999999999978"/>
    <n v="0.86128452311561066"/>
    <s v=""/>
    <s v=""/>
    <s v="F"/>
    <s v=""/>
    <s v=""/>
    <s v="SEASKINNISH_CREEK"/>
    <n v="0.9999943"/>
    <m/>
    <m/>
    <m/>
    <m/>
    <m/>
    <m/>
    <m/>
    <m/>
  </r>
  <r>
    <d v="2020-07-21T00:00:00"/>
    <n v="7221"/>
    <n v="8332"/>
    <x v="4"/>
    <n v="921"/>
    <n v="59938"/>
    <s v="V-clip adipose"/>
    <m/>
    <s v="M"/>
    <s v="M"/>
    <s v=""/>
    <s v=""/>
    <x v="47"/>
    <n v="22.5"/>
    <n v="9"/>
    <n v="6.2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5"/>
    <s v="L"/>
    <n v="94"/>
    <s v="Yes"/>
    <s v=""/>
    <s v="Not Aged"/>
    <s v=""/>
    <s v="F"/>
    <n v="2.916000000000003"/>
    <n v="0.94863173021883473"/>
    <s v=""/>
    <s v=""/>
    <s v="F"/>
    <s v=""/>
    <s v=""/>
    <s v=""/>
    <s v=""/>
    <m/>
    <m/>
    <m/>
    <m/>
    <m/>
    <m/>
    <m/>
    <m/>
  </r>
  <r>
    <d v="2020-07-21T00:00:00"/>
    <n v="7221"/>
    <n v="8332"/>
    <x v="4"/>
    <n v="923"/>
    <n v="59939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7221"/>
    <n v="8332"/>
    <x v="4"/>
    <n v="924"/>
    <n v="59940"/>
    <s v="V-clip adipose"/>
    <m/>
    <s v="F"/>
    <s v="F"/>
    <s v=""/>
    <s v=""/>
    <x v="54"/>
    <n v="18.8"/>
    <n v="7.3"/>
    <n v="5.2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9.7"/>
    <s v="L"/>
    <n v="87"/>
    <s v="Yes"/>
    <s v=""/>
    <s v="Not Aged"/>
    <s v=""/>
    <s v="F"/>
    <n v="3.1919999999999975"/>
    <n v="0.96053211067359789"/>
    <s v=""/>
    <s v=""/>
    <s v="F"/>
    <s v=""/>
    <s v=""/>
    <s v=""/>
    <s v=""/>
    <m/>
    <m/>
    <m/>
    <m/>
    <m/>
    <m/>
    <m/>
    <m/>
  </r>
  <r>
    <d v="2020-07-21T00:00:00"/>
    <n v="7221"/>
    <n v="8332"/>
    <x v="4"/>
    <n v="925"/>
    <n v="59941"/>
    <s v="V-clip adipose"/>
    <m/>
    <s v="M"/>
    <s v="M"/>
    <s v=""/>
    <s v=""/>
    <x v="6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7221"/>
    <n v="8332"/>
    <x v="4"/>
    <n v="926"/>
    <n v="59942"/>
    <s v="V-clip adipose"/>
    <m/>
    <s v="M"/>
    <s v="M"/>
    <s v=""/>
    <s v=""/>
    <x v="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7221"/>
    <n v="8332"/>
    <x v="4"/>
    <n v="927"/>
    <n v="59943"/>
    <s v="V-clip adipose"/>
    <m/>
    <s v="F"/>
    <s v="F"/>
    <s v=""/>
    <s v=""/>
    <x v="126"/>
    <n v="17.8"/>
    <n v="6.7"/>
    <n v="6.1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.8"/>
    <s v="L"/>
    <n v="80.5"/>
    <s v="Yes"/>
    <s v=""/>
    <s v="Not Aged"/>
    <s v=""/>
    <s v="F"/>
    <n v="0.46700000000000275"/>
    <n v="0.61467345128461426"/>
    <s v=""/>
    <s v=""/>
    <s v="F"/>
    <s v=""/>
    <s v=""/>
    <s v=""/>
    <s v=""/>
    <m/>
    <m/>
    <m/>
    <m/>
    <m/>
    <m/>
    <m/>
    <m/>
  </r>
  <r>
    <d v="2020-07-21T00:00:00"/>
    <n v="7222"/>
    <n v="8332"/>
    <x v="5"/>
    <n v="942"/>
    <n v="59944"/>
    <s v="V-clip adipose"/>
    <m/>
    <s v="F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7223"/>
    <n v="8332"/>
    <x v="2"/>
    <n v="1643"/>
    <n v="59945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7223"/>
    <n v="8332"/>
    <x v="2"/>
    <n v="1644"/>
    <n v="59946"/>
    <s v="V-clip adipose"/>
    <m/>
    <s v="F"/>
    <s v="F"/>
    <s v=""/>
    <s v=""/>
    <x v="4"/>
    <n v="19"/>
    <n v="7.4"/>
    <n v="6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599999999999994"/>
    <s v="L"/>
    <n v="83"/>
    <s v="Yes"/>
    <s v=""/>
    <s v="Not Aged"/>
    <s v=""/>
    <s v="F"/>
    <n v="0.7139999999999973"/>
    <n v="0.67128441038245545"/>
    <s v=""/>
    <s v=""/>
    <s v="F"/>
    <s v=""/>
    <s v=""/>
    <s v=""/>
    <s v=""/>
    <m/>
    <m/>
    <m/>
    <m/>
    <m/>
    <m/>
    <m/>
    <m/>
  </r>
  <r>
    <d v="2020-07-21T00:00:00"/>
    <n v="7223"/>
    <n v="8332"/>
    <x v="2"/>
    <n v="1648"/>
    <n v="59947"/>
    <s v="V-clip adipose"/>
    <m/>
    <s v="F"/>
    <s v="F"/>
    <s v=""/>
    <s v=""/>
    <x v="113"/>
    <n v="18"/>
    <n v="6.8"/>
    <n v="5.2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.2"/>
    <s v="L"/>
    <n v="80"/>
    <s v="Yes"/>
    <s v=""/>
    <s v="Not Aged"/>
    <s v=""/>
    <s v="F"/>
    <n v="0.90799999999999836"/>
    <n v="0.71259072660749412"/>
    <s v=""/>
    <s v=""/>
    <s v="F"/>
    <s v=""/>
    <s v=""/>
    <s v=""/>
    <s v=""/>
    <m/>
    <m/>
    <m/>
    <m/>
    <m/>
    <m/>
    <m/>
    <m/>
  </r>
  <r>
    <d v="2020-07-21T00:00:00"/>
    <n v="7224"/>
    <n v="8332"/>
    <x v="4"/>
    <n v="1703"/>
    <n v="59948"/>
    <s v="V-clip adipose"/>
    <m/>
    <s v="M"/>
    <s v="M"/>
    <s v=""/>
    <s v=""/>
    <x v="1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1T00:00:00"/>
    <n v="7225"/>
    <n v="8332"/>
    <x v="5"/>
    <n v="1721"/>
    <n v="59949"/>
    <s v="V-clip adipose"/>
    <m/>
    <s v="F"/>
    <s v="M"/>
    <s v=""/>
    <s v=""/>
    <x v="9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6619"/>
    <n v="8487"/>
    <x v="1"/>
    <n v="916"/>
    <m/>
    <s v="caudal hole"/>
    <m/>
    <s v="M"/>
    <s v="M"/>
    <s v=""/>
    <s v=""/>
    <x v="44"/>
    <m/>
    <m/>
    <m/>
    <m/>
    <x v="3"/>
    <n v="1862"/>
    <n v="2"/>
    <s v="20NC01862"/>
    <s v="X"/>
    <d v="2020-07-31T00:00:00"/>
    <m/>
    <m/>
    <m/>
    <m/>
    <m/>
    <n v="1"/>
    <m/>
    <m/>
    <x v="2"/>
    <s v="20NC018622"/>
    <x v="9"/>
    <s v="M1"/>
    <n v="1"/>
    <s v="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6619"/>
    <n v="8487"/>
    <x v="1"/>
    <n v="916"/>
    <m/>
    <s v="caudal hole"/>
    <m/>
    <s v="M"/>
    <s v="M"/>
    <s v=""/>
    <s v=""/>
    <x v="53"/>
    <m/>
    <m/>
    <m/>
    <m/>
    <x v="3"/>
    <n v="1862"/>
    <n v="3"/>
    <s v="20NC01862"/>
    <s v="X"/>
    <d v="2020-07-31T00:00:00"/>
    <m/>
    <m/>
    <m/>
    <m/>
    <m/>
    <n v="1"/>
    <m/>
    <m/>
    <x v="2"/>
    <s v="20NC018623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6619"/>
    <n v="8487"/>
    <x v="1"/>
    <n v="918"/>
    <n v="27864"/>
    <s v="adipose hole"/>
    <m/>
    <s v="F"/>
    <s v="F"/>
    <s v=""/>
    <s v=""/>
    <x v="137"/>
    <n v="22.5"/>
    <n v="9.1999999999999993"/>
    <n v="7.5"/>
    <n v="2"/>
    <x v="2"/>
    <n v="1862"/>
    <n v="4"/>
    <s v="20NC01862"/>
    <s v="X"/>
    <d v="2020-07-31T00:00:00"/>
    <m/>
    <m/>
    <m/>
    <m/>
    <m/>
    <n v="1"/>
    <m/>
    <m/>
    <x v="1"/>
    <s v="20NC018624"/>
    <x v="3"/>
    <n v="1.3"/>
    <n v="3"/>
    <n v="2015"/>
    <n v="30"/>
    <s v="GW"/>
    <n v="85.8"/>
    <s v="L"/>
    <n v="95"/>
    <s v="Yes"/>
    <s v=""/>
    <s v="ch2020-0017"/>
    <n v="284"/>
    <s v="F"/>
    <n v="2.4640000000000022"/>
    <n v="0.92157923454905311"/>
    <s v=""/>
    <s v=""/>
    <s v="F"/>
    <s v=""/>
    <s v=""/>
    <s v="MEZIADIN_RIVER"/>
    <n v="0.99999989999999994"/>
    <m/>
    <m/>
    <m/>
    <m/>
    <m/>
    <m/>
    <m/>
    <m/>
  </r>
  <r>
    <d v="2020-07-22T00:00:00"/>
    <n v="6619"/>
    <n v="8487"/>
    <x v="1"/>
    <n v="920"/>
    <n v="27865"/>
    <s v="adipose hole"/>
    <m/>
    <s v="F"/>
    <s v="F"/>
    <s v=""/>
    <s v=""/>
    <x v="59"/>
    <n v="19.8"/>
    <n v="7.4"/>
    <n v="5"/>
    <n v="2"/>
    <x v="2"/>
    <n v="1862"/>
    <n v="5"/>
    <s v="20NC01862"/>
    <s v="X"/>
    <d v="2020-07-31T00:00:00"/>
    <m/>
    <m/>
    <m/>
    <m/>
    <m/>
    <n v="1"/>
    <m/>
    <m/>
    <x v="1"/>
    <s v="20NC018625"/>
    <x v="3"/>
    <n v="1.3"/>
    <n v="3"/>
    <n v="2015"/>
    <n v="30"/>
    <s v="GW"/>
    <n v="78.599999999999994"/>
    <s v="L"/>
    <n v="86"/>
    <s v="Yes"/>
    <s v=""/>
    <s v="ch2020-0017"/>
    <n v="285"/>
    <s v="F"/>
    <n v="2.5979999999999963"/>
    <n v="0.93073275208754414"/>
    <s v=""/>
    <s v=""/>
    <s v="F"/>
    <s v=""/>
    <s v=""/>
    <s v="MEZIADIN_RIVER"/>
    <n v="0.52667240000000004"/>
    <m/>
    <m/>
    <m/>
    <m/>
    <m/>
    <m/>
    <m/>
    <m/>
  </r>
  <r>
    <d v="2020-07-22T00:00:00"/>
    <n v="6620"/>
    <n v="8487"/>
    <x v="0"/>
    <n v="932"/>
    <n v="27866"/>
    <s v="adipose hole"/>
    <m/>
    <s v="M"/>
    <s v="M"/>
    <s v=""/>
    <s v=""/>
    <x v="18"/>
    <m/>
    <m/>
    <m/>
    <m/>
    <x v="1"/>
    <n v="1862"/>
    <n v="6"/>
    <s v="20NC01862"/>
    <s v="X"/>
    <d v="2020-07-31T00:00:00"/>
    <m/>
    <m/>
    <m/>
    <m/>
    <m/>
    <n v="1"/>
    <m/>
    <m/>
    <x v="1"/>
    <s v="20NC018626"/>
    <x v="1"/>
    <n v="1.2"/>
    <n v="2"/>
    <n v="2016"/>
    <n v="30"/>
    <s v="GW"/>
    <n v="64.603699999999989"/>
    <s v="M"/>
    <n v="71"/>
    <s v="Large Only"/>
    <s v=""/>
    <s v="ch2020-0017"/>
    <n v="286"/>
    <s v=""/>
    <s v=""/>
    <s v=""/>
    <s v=""/>
    <s v=""/>
    <s v="M"/>
    <s v=""/>
    <s v=""/>
    <s v=""/>
    <s v=""/>
    <m/>
    <m/>
    <m/>
    <m/>
    <m/>
    <m/>
    <m/>
    <m/>
  </r>
  <r>
    <d v="2020-07-22T00:00:00"/>
    <n v="6620"/>
    <n v="8487"/>
    <x v="0"/>
    <n v="932"/>
    <m/>
    <s v="caudal hole"/>
    <m/>
    <s v="M"/>
    <s v="M"/>
    <s v=""/>
    <s v=""/>
    <x v="42"/>
    <m/>
    <m/>
    <m/>
    <m/>
    <x v="3"/>
    <n v="1862"/>
    <n v="7"/>
    <s v="20NC01862"/>
    <s v="X"/>
    <d v="2020-07-31T00:00:00"/>
    <m/>
    <m/>
    <m/>
    <m/>
    <m/>
    <n v="1"/>
    <m/>
    <m/>
    <x v="2"/>
    <s v="20NC018627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6621"/>
    <n v="8487"/>
    <x v="0"/>
    <n v="943"/>
    <n v="27867"/>
    <s v="adipose hole"/>
    <m/>
    <s v="M"/>
    <s v="M"/>
    <s v=""/>
    <s v=""/>
    <x v="72"/>
    <m/>
    <m/>
    <m/>
    <m/>
    <x v="1"/>
    <n v="1862"/>
    <n v="8"/>
    <s v="20NC01862"/>
    <s v="X"/>
    <d v="2020-07-31T00:00:00"/>
    <m/>
    <m/>
    <m/>
    <m/>
    <m/>
    <n v="1"/>
    <m/>
    <m/>
    <x v="1"/>
    <s v="20NC018628"/>
    <x v="1"/>
    <n v="1.2"/>
    <n v="2"/>
    <n v="2016"/>
    <n v="30"/>
    <s v="GW"/>
    <n v="65.066449999999989"/>
    <s v="M"/>
    <n v="71.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6622"/>
    <n v="8487"/>
    <x v="1"/>
    <n v="1721"/>
    <m/>
    <s v="caudal hole"/>
    <m/>
    <s v="M"/>
    <s v="M"/>
    <s v=""/>
    <s v=""/>
    <x v="159"/>
    <m/>
    <m/>
    <m/>
    <m/>
    <x v="3"/>
    <n v="1862"/>
    <n v="9"/>
    <s v="20NC01862"/>
    <s v="X"/>
    <d v="2020-07-31T00:00:00"/>
    <m/>
    <m/>
    <m/>
    <m/>
    <m/>
    <n v="1"/>
    <m/>
    <m/>
    <x v="2"/>
    <s v="20NC018629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6622"/>
    <n v="8487"/>
    <x v="1"/>
    <n v="1736"/>
    <m/>
    <s v="caudal hole"/>
    <m/>
    <s v="M"/>
    <s v="M"/>
    <s v=""/>
    <s v=""/>
    <x v="124"/>
    <m/>
    <m/>
    <m/>
    <m/>
    <x v="3"/>
    <n v="1862"/>
    <n v="10"/>
    <s v="20NC01862"/>
    <s v="X"/>
    <d v="2020-07-31T00:00:00"/>
    <m/>
    <m/>
    <m/>
    <m/>
    <m/>
    <n v="1"/>
    <m/>
    <m/>
    <x v="2"/>
    <s v="20NC0186210"/>
    <x v="9"/>
    <s v="M1"/>
    <n v="1"/>
    <s v="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6622"/>
    <n v="8487"/>
    <x v="1"/>
    <n v="1739"/>
    <n v="27868"/>
    <s v="adipose hole"/>
    <m/>
    <s v="F"/>
    <s v="F"/>
    <s v=""/>
    <s v=""/>
    <x v="25"/>
    <n v="18.3"/>
    <n v="6.5"/>
    <n v="5.6"/>
    <n v="1.7"/>
    <x v="2"/>
    <n v="1864"/>
    <n v="1"/>
    <s v="20NC01864"/>
    <s v="X"/>
    <d v="2020-07-31T00:00:00"/>
    <m/>
    <m/>
    <m/>
    <m/>
    <m/>
    <n v="1"/>
    <m/>
    <m/>
    <x v="1"/>
    <s v="20NC018641"/>
    <x v="3"/>
    <n v="1.3"/>
    <n v="3"/>
    <n v="2015"/>
    <n v="30"/>
    <s v="GW"/>
    <n v="75.5"/>
    <s v="L"/>
    <n v="82"/>
    <s v="Yes"/>
    <s v=""/>
    <s v="ch2020-0017"/>
    <s v=""/>
    <s v="F"/>
    <n v="1.8799999999999988"/>
    <n v="0.86761112645793437"/>
    <s v=""/>
    <s v=""/>
    <s v="F"/>
    <s v=""/>
    <s v=""/>
    <s v=""/>
    <s v=""/>
    <m/>
    <m/>
    <m/>
    <m/>
    <m/>
    <m/>
    <m/>
    <m/>
  </r>
  <r>
    <d v="2020-07-22T00:00:00"/>
    <n v="7226"/>
    <n v="8333"/>
    <x v="2"/>
    <n v="903"/>
    <n v="59950"/>
    <s v="V-clip adipose"/>
    <m/>
    <s v="F"/>
    <s v="F"/>
    <s v=""/>
    <s v=""/>
    <x v="59"/>
    <n v="19.2"/>
    <n v="7.4"/>
    <n v="6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8.599999999999994"/>
    <s v="L"/>
    <n v="86"/>
    <s v="Yes"/>
    <s v=""/>
    <s v="Not Aged"/>
    <s v=""/>
    <s v="F"/>
    <n v="2.1759999999999966"/>
    <n v="0.8980735047412165"/>
    <s v=""/>
    <s v=""/>
    <s v="F"/>
    <s v=""/>
    <s v=""/>
    <s v=""/>
    <s v=""/>
    <m/>
    <m/>
    <m/>
    <m/>
    <m/>
    <m/>
    <m/>
    <m/>
  </r>
  <r>
    <d v="2020-07-22T00:00:00"/>
    <n v="7226"/>
    <n v="8333"/>
    <x v="2"/>
    <n v="905"/>
    <n v="59951"/>
    <s v="V-clip adipose"/>
    <m/>
    <s v="F"/>
    <s v="M"/>
    <s v=""/>
    <s v=""/>
    <x v="76"/>
    <n v="17"/>
    <n v="6"/>
    <n v="5.5"/>
    <n v="1.9"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9"/>
    <s v="L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7226"/>
    <n v="8333"/>
    <x v="2"/>
    <n v="909"/>
    <n v="59952"/>
    <s v="V-clip adipose"/>
    <m/>
    <s v="M"/>
    <s v="M"/>
    <s v=""/>
    <s v=""/>
    <x v="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2T00:00:00"/>
    <n v="7227"/>
    <n v="8333"/>
    <x v="4"/>
    <n v="925"/>
    <n v="59953"/>
    <s v="V-clip adipose"/>
    <m/>
    <s v="F"/>
    <s v="F"/>
    <s v=""/>
    <s v=""/>
    <x v="50"/>
    <n v="16.5"/>
    <n v="5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1.5"/>
    <s v="L"/>
    <n v="77"/>
    <s v="Yes"/>
    <s v=""/>
    <s v="Not Aged"/>
    <s v=""/>
    <s v="F"/>
    <n v="1.5899999999999999"/>
    <n v="0.83061610306598133"/>
    <s v=""/>
    <s v=""/>
    <s v="F"/>
    <s v=""/>
    <s v=""/>
    <s v=""/>
    <s v=""/>
    <m/>
    <m/>
    <m/>
    <m/>
    <m/>
    <m/>
    <m/>
    <m/>
  </r>
  <r>
    <d v="2020-07-22T00:00:00"/>
    <n v="7229"/>
    <n v="8333"/>
    <x v="2"/>
    <n v="1709"/>
    <n v="59954"/>
    <s v="V-clip adipose"/>
    <m/>
    <s v="F"/>
    <s v="F"/>
    <s v=""/>
    <s v=""/>
    <x v="4"/>
    <n v="18"/>
    <n v="7"/>
    <n v="6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6"/>
    <s v="L"/>
    <n v="83"/>
    <s v="Yes"/>
    <s v=""/>
    <s v="Not Aged"/>
    <s v=""/>
    <s v="F"/>
    <n v="1.5699999999999976"/>
    <n v="0.82778360826612196"/>
    <s v=""/>
    <s v=""/>
    <s v="F"/>
    <s v=""/>
    <s v=""/>
    <s v=""/>
    <s v=""/>
    <m/>
    <m/>
    <m/>
    <m/>
    <m/>
    <m/>
    <m/>
    <m/>
  </r>
  <r>
    <d v="2020-07-22T00:00:00"/>
    <n v="7229"/>
    <n v="8333"/>
    <x v="2"/>
    <n v="1710"/>
    <n v="59955"/>
    <s v="V-clip adipose"/>
    <m/>
    <s v="F"/>
    <s v="F"/>
    <s v=""/>
    <s v=""/>
    <x v="73"/>
    <n v="19"/>
    <n v="8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3"/>
    <s v="L"/>
    <n v="91"/>
    <s v="Yes"/>
    <s v=""/>
    <s v="Not Aged"/>
    <s v=""/>
    <s v="F"/>
    <n v="3.3000000000000034"/>
    <n v="0.96442881072736386"/>
    <s v=""/>
    <s v=""/>
    <s v="F"/>
    <s v=""/>
    <s v=""/>
    <s v=""/>
    <s v=""/>
    <m/>
    <m/>
    <m/>
    <m/>
    <m/>
    <m/>
    <m/>
    <m/>
  </r>
  <r>
    <d v="2020-07-22T00:00:00"/>
    <n v="7229"/>
    <n v="8333"/>
    <x v="2"/>
    <n v="1714"/>
    <n v="59956"/>
    <s v="V-clip adipose"/>
    <m/>
    <s v="F"/>
    <s v="F"/>
    <s v=""/>
    <s v=""/>
    <x v="5"/>
    <n v="18"/>
    <n v="7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6.5"/>
    <s v="L"/>
    <n v="84"/>
    <s v="Yes"/>
    <s v=""/>
    <s v="Not Aged"/>
    <s v=""/>
    <s v="F"/>
    <n v="2.0399999999999983"/>
    <n v="0.88493326795445004"/>
    <s v=""/>
    <s v=""/>
    <s v="F"/>
    <s v=""/>
    <s v=""/>
    <s v=""/>
    <s v=""/>
    <m/>
    <m/>
    <m/>
    <m/>
    <m/>
    <m/>
    <m/>
    <m/>
  </r>
  <r>
    <d v="2020-07-22T00:00:00"/>
    <n v="7230"/>
    <n v="8333"/>
    <x v="4"/>
    <n v="1728"/>
    <n v="59957"/>
    <s v="V-clip adipose"/>
    <m/>
    <s v="F"/>
    <s v="M"/>
    <s v=""/>
    <s v=""/>
    <x v="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6623"/>
    <n v="8490"/>
    <x v="1"/>
    <n v="856"/>
    <m/>
    <s v="caudal hole"/>
    <m/>
    <s v="M"/>
    <s v="M"/>
    <s v=""/>
    <s v=""/>
    <x v="150"/>
    <m/>
    <m/>
    <m/>
    <m/>
    <x v="3"/>
    <n v="1864"/>
    <n v="2"/>
    <s v="20NC01864"/>
    <s v="X"/>
    <d v="2020-07-31T00:00:00"/>
    <m/>
    <m/>
    <m/>
    <m/>
    <m/>
    <n v="1"/>
    <m/>
    <m/>
    <x v="2"/>
    <s v="20NC018642"/>
    <x v="1"/>
    <n v="1.2"/>
    <n v="2"/>
    <n v="2016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6623"/>
    <n v="8490"/>
    <x v="1"/>
    <n v="911"/>
    <m/>
    <s v="caudal hole"/>
    <m/>
    <s v="M"/>
    <s v="M"/>
    <s v=""/>
    <s v=""/>
    <x v="155"/>
    <m/>
    <m/>
    <m/>
    <m/>
    <x v="3"/>
    <n v="1864"/>
    <n v="3"/>
    <s v="20NC01864"/>
    <s v="X"/>
    <d v="2020-07-31T00:00:00"/>
    <s v="GN"/>
    <m/>
    <s v="&quot;2-10&quot;"/>
    <m/>
    <m/>
    <n v="1"/>
    <m/>
    <m/>
    <x v="2"/>
    <s v="20NC018643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6623"/>
    <n v="8490"/>
    <x v="1"/>
    <n v="912"/>
    <n v="27869"/>
    <s v="adipose hole"/>
    <m/>
    <s v="F"/>
    <s v="F"/>
    <s v=""/>
    <s v=""/>
    <x v="48"/>
    <n v="18.5"/>
    <n v="8"/>
    <n v="6.1"/>
    <n v="1.9"/>
    <x v="2"/>
    <n v="1864"/>
    <n v="4"/>
    <s v="20NC01864"/>
    <s v="X"/>
    <d v="2020-07-31T00:00:00"/>
    <m/>
    <m/>
    <m/>
    <m/>
    <m/>
    <n v="1"/>
    <m/>
    <m/>
    <x v="1"/>
    <s v="20NC018644"/>
    <x v="2"/>
    <s v="M3"/>
    <n v="3"/>
    <s v=""/>
    <n v="30"/>
    <s v="GW"/>
    <n v="78.5"/>
    <s v="L"/>
    <n v="86.5"/>
    <s v="Yes"/>
    <s v=""/>
    <s v="ch2020-0017"/>
    <s v=""/>
    <s v="F"/>
    <n v="1.3830000000000013"/>
    <n v="0.79947238124798592"/>
    <s v=""/>
    <s v=""/>
    <s v="F"/>
    <s v=""/>
    <s v=""/>
    <s v=""/>
    <s v=""/>
    <m/>
    <m/>
    <m/>
    <m/>
    <m/>
    <m/>
    <m/>
    <m/>
  </r>
  <r>
    <d v="2020-07-23T00:00:00"/>
    <n v="6623"/>
    <n v="8490"/>
    <x v="1"/>
    <n v="912"/>
    <m/>
    <s v="caudal hole"/>
    <m/>
    <s v="M"/>
    <s v="M"/>
    <s v=""/>
    <s v=""/>
    <x v="124"/>
    <m/>
    <m/>
    <m/>
    <m/>
    <x v="3"/>
    <n v="1864"/>
    <n v="5"/>
    <s v="20NC01864"/>
    <s v="X"/>
    <d v="2020-07-31T00:00:00"/>
    <m/>
    <m/>
    <m/>
    <m/>
    <m/>
    <n v="1"/>
    <m/>
    <m/>
    <x v="2"/>
    <s v="20NC018645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6623"/>
    <n v="8490"/>
    <x v="1"/>
    <n v="913"/>
    <n v="27871"/>
    <s v="adipose hole"/>
    <m/>
    <s v="M"/>
    <s v="M"/>
    <s v=""/>
    <s v=""/>
    <x v="128"/>
    <m/>
    <m/>
    <m/>
    <m/>
    <x v="1"/>
    <n v="1864"/>
    <n v="6"/>
    <s v="20NC01864"/>
    <s v="X"/>
    <d v="2020-07-31T00:00:00"/>
    <m/>
    <m/>
    <m/>
    <m/>
    <m/>
    <n v="1"/>
    <s v="27870 was bad tag."/>
    <m/>
    <x v="1"/>
    <s v="20NC018646"/>
    <x v="8"/>
    <n v="1.1000000000000001"/>
    <n v="1"/>
    <n v="2017"/>
    <n v="30"/>
    <s v="GW"/>
    <n v="47.019199999999998"/>
    <s v="M"/>
    <n v="52"/>
    <s v="Large Only"/>
    <s v=""/>
    <s v="ch2020-0017"/>
    <n v="287"/>
    <s v=""/>
    <s v=""/>
    <s v=""/>
    <s v=""/>
    <s v=""/>
    <s v="M"/>
    <s v=""/>
    <s v=""/>
    <s v=""/>
    <s v=""/>
    <m/>
    <m/>
    <m/>
    <m/>
    <m/>
    <m/>
    <m/>
    <m/>
  </r>
  <r>
    <d v="2020-07-23T00:00:00"/>
    <n v="6624"/>
    <n v="8490"/>
    <x v="0"/>
    <n v="926"/>
    <n v="27872"/>
    <s v="adipose hole"/>
    <m/>
    <s v="M"/>
    <s v="M"/>
    <s v=""/>
    <s v=""/>
    <x v="34"/>
    <n v="18.5"/>
    <n v="5.7"/>
    <n v="5.7"/>
    <n v="1.9"/>
    <x v="2"/>
    <n v="1864"/>
    <n v="7"/>
    <s v="20NC01864"/>
    <s v="X"/>
    <d v="2020-07-31T00:00:00"/>
    <m/>
    <m/>
    <m/>
    <m/>
    <m/>
    <n v="1"/>
    <m/>
    <m/>
    <x v="1"/>
    <s v="20NC018647"/>
    <x v="2"/>
    <s v="M3"/>
    <n v="3"/>
    <s v=""/>
    <n v="30"/>
    <s v="GW"/>
    <n v="79.3"/>
    <s v="L"/>
    <n v="85"/>
    <s v="Yes"/>
    <s v=""/>
    <s v="ch2020-0017"/>
    <s v=""/>
    <s v="F"/>
    <n v="3.9539999999999984"/>
    <n v="0.98118303194178347"/>
    <s v=""/>
    <s v=""/>
    <s v="F"/>
    <s v=""/>
    <s v=""/>
    <s v=""/>
    <s v=""/>
    <m/>
    <m/>
    <m/>
    <m/>
    <m/>
    <m/>
    <m/>
    <m/>
  </r>
  <r>
    <d v="2020-07-23T00:00:00"/>
    <n v="6624"/>
    <n v="8490"/>
    <x v="0"/>
    <n v="935"/>
    <m/>
    <s v="caudal hole"/>
    <m/>
    <s v="M"/>
    <s v="M"/>
    <s v=""/>
    <s v=""/>
    <x v="155"/>
    <m/>
    <m/>
    <m/>
    <m/>
    <x v="3"/>
    <n v="1864"/>
    <n v="8"/>
    <s v="20NC01864"/>
    <s v="X"/>
    <d v="2020-07-31T00:00:00"/>
    <m/>
    <m/>
    <m/>
    <m/>
    <m/>
    <n v="1"/>
    <m/>
    <m/>
    <x v="2"/>
    <s v="20NC018648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6624"/>
    <n v="8490"/>
    <x v="0"/>
    <n v="944"/>
    <m/>
    <s v="caudal hole"/>
    <m/>
    <s v="M"/>
    <s v="M"/>
    <s v=""/>
    <s v=""/>
    <x v="106"/>
    <m/>
    <m/>
    <m/>
    <m/>
    <x v="3"/>
    <n v="1864"/>
    <n v="9"/>
    <s v="20NC01864"/>
    <s v="X"/>
    <d v="2020-07-31T00:00:00"/>
    <m/>
    <m/>
    <m/>
    <m/>
    <m/>
    <n v="1"/>
    <m/>
    <m/>
    <x v="2"/>
    <s v="20NC018649"/>
    <x v="9"/>
    <s v="M1"/>
    <n v="1"/>
    <s v="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6625"/>
    <n v="8490"/>
    <x v="0"/>
    <n v="1627"/>
    <n v="27873"/>
    <s v="adipose hole"/>
    <m/>
    <s v="F"/>
    <s v="F"/>
    <s v=""/>
    <s v=""/>
    <x v="12"/>
    <n v="18.3"/>
    <n v="5.5"/>
    <n v="4"/>
    <n v="1.5"/>
    <x v="2"/>
    <n v="1864"/>
    <n v="10"/>
    <s v="20NC01864"/>
    <s v="X"/>
    <d v="2020-07-31T00:00:00"/>
    <m/>
    <m/>
    <m/>
    <m/>
    <m/>
    <n v="1"/>
    <m/>
    <m/>
    <x v="1"/>
    <s v="20NC0186410"/>
    <x v="3"/>
    <n v="1.3"/>
    <n v="3"/>
    <n v="2015"/>
    <n v="30"/>
    <s v="GW"/>
    <n v="74"/>
    <s v="L"/>
    <n v="79.5"/>
    <s v="Yes"/>
    <s v=""/>
    <s v="ch2020-0017"/>
    <s v=""/>
    <s v="F"/>
    <n v="3.3450000000000033"/>
    <n v="0.96594072230212591"/>
    <s v=""/>
    <s v=""/>
    <s v="F"/>
    <s v=""/>
    <s v=""/>
    <s v=""/>
    <s v=""/>
    <m/>
    <m/>
    <m/>
    <m/>
    <m/>
    <m/>
    <m/>
    <m/>
  </r>
  <r>
    <d v="2020-07-23T00:00:00"/>
    <n v="6626"/>
    <n v="8490"/>
    <x v="1"/>
    <n v="1657"/>
    <n v="27874"/>
    <s v="adipose hole"/>
    <m/>
    <s v="M"/>
    <s v="M"/>
    <s v=""/>
    <s v=""/>
    <x v="129"/>
    <n v="18"/>
    <n v="7"/>
    <n v="5.5"/>
    <n v="1.8"/>
    <x v="2"/>
    <n v="1869"/>
    <n v="1"/>
    <s v="20NC01869"/>
    <s v="X"/>
    <d v="2020-07-31T00:00:00"/>
    <s v="GN"/>
    <m/>
    <s v="12"/>
    <m/>
    <m/>
    <n v="1"/>
    <m/>
    <m/>
    <x v="1"/>
    <s v="20NC018691"/>
    <x v="1"/>
    <n v="1.2"/>
    <n v="2"/>
    <n v="2016"/>
    <n v="30"/>
    <s v="GW"/>
    <n v="74.5"/>
    <s v="L"/>
    <n v="81.5"/>
    <s v="Yes"/>
    <s v=""/>
    <s v="ch2020-0017"/>
    <n v="288"/>
    <s v="F"/>
    <n v="1.0070000000000014"/>
    <n v="0.73243263414078041"/>
    <s v=""/>
    <s v=""/>
    <s v="F"/>
    <s v=""/>
    <s v=""/>
    <s v=""/>
    <s v=""/>
    <m/>
    <m/>
    <m/>
    <m/>
    <m/>
    <m/>
    <m/>
    <m/>
  </r>
  <r>
    <d v="2020-07-23T00:00:00"/>
    <n v="6626"/>
    <n v="8490"/>
    <x v="1"/>
    <n v="1712"/>
    <n v="27875"/>
    <s v="adipose hole"/>
    <m/>
    <s v="M"/>
    <s v="M"/>
    <s v=""/>
    <s v=""/>
    <x v="121"/>
    <m/>
    <m/>
    <m/>
    <m/>
    <x v="1"/>
    <n v="1869"/>
    <n v="2"/>
    <s v="20NC01869"/>
    <s v="X"/>
    <d v="2020-07-31T00:00:00"/>
    <m/>
    <m/>
    <m/>
    <m/>
    <m/>
    <n v="1"/>
    <m/>
    <m/>
    <x v="1"/>
    <s v="20NC018692"/>
    <x v="1"/>
    <n v="1.2"/>
    <n v="2"/>
    <n v="2016"/>
    <n v="30"/>
    <s v="GW"/>
    <n v="50.721200000000003"/>
    <s v="M"/>
    <n v="56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6626"/>
    <n v="8490"/>
    <x v="1"/>
    <n v="1721"/>
    <n v="27876"/>
    <s v="adipose hole"/>
    <m/>
    <s v="M"/>
    <s v="M"/>
    <s v=""/>
    <s v=""/>
    <x v="50"/>
    <n v="17.5"/>
    <n v="6"/>
    <n v="6"/>
    <n v="2.5"/>
    <x v="2"/>
    <n v="1869"/>
    <n v="3"/>
    <s v="20NC01869"/>
    <s v="X"/>
    <d v="2020-07-31T00:00:00"/>
    <m/>
    <m/>
    <m/>
    <m/>
    <m/>
    <n v="1"/>
    <m/>
    <m/>
    <x v="1"/>
    <s v="20NC018693"/>
    <x v="1"/>
    <n v="1.2"/>
    <n v="2"/>
    <n v="2016"/>
    <n v="30"/>
    <s v="GW"/>
    <n v="71"/>
    <s v="L"/>
    <n v="77"/>
    <s v="Yes"/>
    <s v=""/>
    <s v="ch2020-0017"/>
    <n v="289"/>
    <s v="M"/>
    <n v="-0.58999999999999941"/>
    <n v="0.35663485430559838"/>
    <s v=""/>
    <s v=""/>
    <s v="M"/>
    <s v=""/>
    <s v=""/>
    <s v="KWINAGEESE_RIVER"/>
    <n v="0.9779236"/>
    <m/>
    <m/>
    <m/>
    <m/>
    <m/>
    <m/>
    <m/>
    <m/>
  </r>
  <r>
    <d v="2020-07-23T00:00:00"/>
    <n v="7232"/>
    <n v="8334"/>
    <x v="2"/>
    <n v="922"/>
    <n v="59958"/>
    <s v="V-clip adipose"/>
    <m/>
    <s v="F"/>
    <s v="M"/>
    <s v=""/>
    <s v=""/>
    <x v="12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2"/>
    <n v="8334"/>
    <x v="2"/>
    <n v="925"/>
    <n v="59959"/>
    <s v="V-clip adipose"/>
    <m/>
    <s v="M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2"/>
    <n v="8334"/>
    <x v="2"/>
    <n v="926"/>
    <n v="59960"/>
    <s v="V-clip adipose"/>
    <m/>
    <s v="M"/>
    <s v="M"/>
    <s v=""/>
    <s v=""/>
    <x v="141"/>
    <n v="21"/>
    <n v="9"/>
    <n v="7.5"/>
    <n v="3"/>
    <x v="2"/>
    <m/>
    <m/>
    <s v=""/>
    <m/>
    <m/>
    <m/>
    <m/>
    <m/>
    <m/>
    <m/>
    <n v="2"/>
    <m/>
    <m/>
    <x v="1"/>
    <s v=""/>
    <x v="4"/>
    <s v="no age"/>
    <n v="0"/>
    <s v=""/>
    <n v="30"/>
    <s v="GH"/>
    <n v="88"/>
    <s v="L"/>
    <n v="97"/>
    <s v="Yes"/>
    <s v=""/>
    <s v="Not Aged"/>
    <s v=""/>
    <s v="F"/>
    <n v="2.7200000000000015"/>
    <n v="0.93819653373641143"/>
    <s v=""/>
    <s v=""/>
    <s v="F"/>
    <s v=""/>
    <s v=""/>
    <s v=""/>
    <s v=""/>
    <m/>
    <m/>
    <m/>
    <m/>
    <m/>
    <m/>
    <m/>
    <m/>
  </r>
  <r>
    <d v="2020-07-23T00:00:00"/>
    <n v="7232"/>
    <n v="8334"/>
    <x v="2"/>
    <n v="929"/>
    <n v="59961"/>
    <s v="V-clip adipose"/>
    <m/>
    <s v="F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2"/>
    <n v="8334"/>
    <x v="2"/>
    <n v="931"/>
    <n v="59962"/>
    <s v="V-clip adipose"/>
    <m/>
    <s v="F"/>
    <s v="F"/>
    <s v=""/>
    <s v=""/>
    <x v="34"/>
    <n v="18.5"/>
    <n v="7.3"/>
    <n v="5.7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7"/>
    <s v="L"/>
    <n v="85"/>
    <s v="Yes"/>
    <s v=""/>
    <s v="Not Aged"/>
    <s v=""/>
    <s v="F"/>
    <n v="1.9919999999999982"/>
    <n v="0.87995456718284903"/>
    <s v=""/>
    <s v=""/>
    <s v="F"/>
    <s v=""/>
    <s v=""/>
    <s v=""/>
    <s v=""/>
    <m/>
    <m/>
    <m/>
    <m/>
    <m/>
    <m/>
    <m/>
    <m/>
  </r>
  <r>
    <d v="2020-07-23T00:00:00"/>
    <n v="7233"/>
    <n v="8334"/>
    <x v="4"/>
    <n v="952"/>
    <n v="59963"/>
    <s v="V-clip adipose"/>
    <m/>
    <s v="M"/>
    <s v="M"/>
    <s v=""/>
    <s v=""/>
    <x v="6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3"/>
    <n v="8334"/>
    <x v="4"/>
    <n v="955"/>
    <n v="59964"/>
    <s v="V-clip adipose"/>
    <m/>
    <s v="M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3"/>
    <n v="8334"/>
    <x v="4"/>
    <n v="956"/>
    <n v="59965"/>
    <s v="V-clip adipose"/>
    <m/>
    <s v="F"/>
    <s v="M"/>
    <s v=""/>
    <s v=""/>
    <x v="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3"/>
    <n v="8334"/>
    <x v="4"/>
    <n v="957"/>
    <n v="59966"/>
    <s v="V-clip adipose"/>
    <m/>
    <s v="F"/>
    <s v="F"/>
    <s v=""/>
    <s v=""/>
    <x v="25"/>
    <n v="17.899999999999999"/>
    <n v="7.2"/>
    <n v="5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.8"/>
    <s v="L"/>
    <n v="82"/>
    <s v="Yes"/>
    <s v=""/>
    <s v="Not Aged"/>
    <s v=""/>
    <s v="F"/>
    <n v="1.4779999999999973"/>
    <n v="0.81427030244793797"/>
    <s v=""/>
    <s v=""/>
    <s v="F"/>
    <s v=""/>
    <s v=""/>
    <s v=""/>
    <s v=""/>
    <m/>
    <m/>
    <m/>
    <m/>
    <m/>
    <m/>
    <m/>
    <m/>
  </r>
  <r>
    <d v="2020-07-23T00:00:00"/>
    <n v="7233"/>
    <n v="8334"/>
    <x v="4"/>
    <n v="959"/>
    <n v="59967"/>
    <s v="V-clip adipose"/>
    <m/>
    <s v="M"/>
    <s v="M"/>
    <s v=""/>
    <s v=""/>
    <x v="25"/>
    <n v="20"/>
    <n v="9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"/>
    <s v="L"/>
    <n v="82"/>
    <s v="Yes"/>
    <s v=""/>
    <s v="Not Aged"/>
    <s v=""/>
    <s v="M"/>
    <n v="-1.8500000000000008"/>
    <n v="0.13587289700909419"/>
    <s v=""/>
    <s v=""/>
    <s v="M"/>
    <s v=""/>
    <s v=""/>
    <s v=""/>
    <s v=""/>
    <m/>
    <m/>
    <m/>
    <m/>
    <m/>
    <m/>
    <m/>
    <m/>
  </r>
  <r>
    <d v="2020-07-23T00:00:00"/>
    <n v="7233"/>
    <n v="8334"/>
    <x v="4"/>
    <n v="1003"/>
    <n v="59968"/>
    <s v="V-clip adipose"/>
    <m/>
    <s v="M"/>
    <s v="M"/>
    <s v=""/>
    <s v=""/>
    <x v="92"/>
    <n v="20.6"/>
    <n v="9.3000000000000007"/>
    <n v="6.8"/>
    <n v="2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8.2"/>
    <s v="L"/>
    <n v="87.5"/>
    <s v="Yes"/>
    <s v=""/>
    <s v="Not Aged"/>
    <s v=""/>
    <s v="M"/>
    <n v="-0.9290000000000016"/>
    <n v="0.28312763685997278"/>
    <s v=""/>
    <s v=""/>
    <s v="M"/>
    <s v=""/>
    <s v=""/>
    <s v=""/>
    <s v=""/>
    <m/>
    <m/>
    <m/>
    <m/>
    <m/>
    <m/>
    <m/>
    <m/>
  </r>
  <r>
    <d v="2020-07-23T00:00:00"/>
    <n v="7234"/>
    <n v="8334"/>
    <x v="5"/>
    <n v="1022"/>
    <n v="59969"/>
    <s v="V-clip adipose"/>
    <m/>
    <s v="F"/>
    <s v="F"/>
    <s v=""/>
    <s v=""/>
    <x v="26"/>
    <n v="20.3"/>
    <n v="8.1999999999999993"/>
    <n v="6.6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0.8"/>
    <s v="L"/>
    <n v="89"/>
    <s v="Yes"/>
    <s v=""/>
    <s v="Not Aged"/>
    <s v=""/>
    <s v="F"/>
    <n v="1.8619999999999979"/>
    <n v="0.86552989406088154"/>
    <s v=""/>
    <s v=""/>
    <s v="F"/>
    <s v=""/>
    <s v=""/>
    <s v=""/>
    <s v=""/>
    <m/>
    <m/>
    <m/>
    <m/>
    <m/>
    <m/>
    <m/>
    <m/>
  </r>
  <r>
    <d v="2020-07-23T00:00:00"/>
    <n v="7234"/>
    <n v="8334"/>
    <x v="5"/>
    <n v="1023"/>
    <n v="59970"/>
    <s v="V-clip adipose"/>
    <m/>
    <s v="M"/>
    <s v="M"/>
    <s v=""/>
    <s v=""/>
    <x v="47"/>
    <n v="22"/>
    <n v="9.9"/>
    <n v="8"/>
    <n v="3.1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4.1"/>
    <s v="L"/>
    <n v="94"/>
    <s v="Yes"/>
    <s v=""/>
    <s v="Not Aged"/>
    <s v=""/>
    <s v="M"/>
    <n v="-0.14799999999999836"/>
    <n v="0.46306738972672457"/>
    <s v=""/>
    <s v=""/>
    <s v="M"/>
    <s v=""/>
    <s v=""/>
    <s v=""/>
    <s v=""/>
    <m/>
    <m/>
    <m/>
    <m/>
    <m/>
    <m/>
    <m/>
    <m/>
  </r>
  <r>
    <d v="2020-07-23T00:00:00"/>
    <n v="7234"/>
    <n v="8334"/>
    <x v="5"/>
    <n v="1026"/>
    <n v="59971"/>
    <s v="V-clip adipose"/>
    <m/>
    <s v="M"/>
    <s v="M"/>
    <s v=""/>
    <s v=""/>
    <x v="6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7.944699999999997"/>
    <s v="M"/>
    <n v="5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4"/>
    <n v="8334"/>
    <x v="5"/>
    <n v="1028"/>
    <n v="59972"/>
    <s v="V-clip adipose"/>
    <m/>
    <s v="F"/>
    <s v="F"/>
    <s v=""/>
    <s v=""/>
    <x v="26"/>
    <n v="19"/>
    <n v="9.5"/>
    <n v="6.4"/>
    <n v="2.200000000000000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9.5"/>
    <s v="L"/>
    <n v="89"/>
    <s v="Yes"/>
    <s v=""/>
    <s v="Not Aged"/>
    <s v=""/>
    <s v="F"/>
    <n v="7.5999999999996293E-2"/>
    <n v="0.51899085994592464"/>
    <s v=""/>
    <s v=""/>
    <s v="F"/>
    <s v=""/>
    <s v=""/>
    <s v=""/>
    <s v=""/>
    <m/>
    <m/>
    <m/>
    <m/>
    <m/>
    <m/>
    <m/>
    <m/>
  </r>
  <r>
    <d v="2020-07-23T00:00:00"/>
    <n v="7234"/>
    <n v="8334"/>
    <x v="5"/>
    <n v="1031"/>
    <n v="59973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4"/>
    <x v="2"/>
    <n v="1559"/>
    <n v="59974"/>
    <s v="V-clip adipose"/>
    <m/>
    <s v="F"/>
    <s v="F"/>
    <s v=""/>
    <s v=""/>
    <x v="67"/>
    <n v="21.6"/>
    <n v="9.6"/>
    <n v="7.5"/>
    <n v="2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2.4"/>
    <s v="L"/>
    <n v="92"/>
    <s v="Yes"/>
    <s v=""/>
    <s v="Not Aged"/>
    <s v=""/>
    <s v="F"/>
    <n v="0.31800000000000228"/>
    <n v="0.57883675964524894"/>
    <s v=""/>
    <s v=""/>
    <s v="F"/>
    <s v=""/>
    <s v=""/>
    <s v=""/>
    <s v=""/>
    <m/>
    <m/>
    <m/>
    <m/>
    <m/>
    <m/>
    <m/>
    <m/>
  </r>
  <r>
    <d v="2020-07-23T00:00:00"/>
    <n v="7235"/>
    <n v="8334"/>
    <x v="2"/>
    <n v="1600"/>
    <n v="59975"/>
    <s v="V-clip adipose"/>
    <m/>
    <s v="M"/>
    <s v="M"/>
    <s v=""/>
    <s v=""/>
    <x v="11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9.795699999999997"/>
    <s v="M"/>
    <n v="5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4"/>
    <x v="2"/>
    <n v="1602"/>
    <n v="59976"/>
    <s v="V-clip adipose"/>
    <m/>
    <s v="F"/>
    <s v="F"/>
    <s v=""/>
    <s v=""/>
    <x v="36"/>
    <n v="20.100000000000001"/>
    <n v="8.6"/>
    <n v="6.8"/>
    <n v="2.1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2.400000000000006"/>
    <s v="L"/>
    <n v="81"/>
    <s v="Yes"/>
    <s v=""/>
    <s v="Not Aged"/>
    <s v=""/>
    <s v="M"/>
    <n v="-2.3980000000000006"/>
    <n v="8.3325333687846878E-2"/>
    <s v=""/>
    <s v=""/>
    <s v="M"/>
    <s v=""/>
    <s v=""/>
    <s v=""/>
    <s v=""/>
    <m/>
    <m/>
    <m/>
    <m/>
    <m/>
    <m/>
    <m/>
    <m/>
  </r>
  <r>
    <d v="2020-07-23T00:00:00"/>
    <n v="7235"/>
    <n v="8334"/>
    <x v="2"/>
    <n v="1603"/>
    <n v="59977"/>
    <s v="V-clip adipose"/>
    <m/>
    <s v="M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4"/>
    <x v="2"/>
    <n v="1607"/>
    <n v="59978"/>
    <s v="V-clip adipose"/>
    <m/>
    <s v="F"/>
    <s v="F"/>
    <s v=""/>
    <s v=""/>
    <x v="32"/>
    <n v="18.600000000000001"/>
    <n v="7.5"/>
    <n v="5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"/>
    <s v="L"/>
    <n v="82.5"/>
    <s v="Yes"/>
    <s v=""/>
    <s v="Not Aged"/>
    <s v=""/>
    <s v="F"/>
    <n v="1.3090000000000022"/>
    <n v="0.78734577158102514"/>
    <s v=""/>
    <s v=""/>
    <s v="F"/>
    <s v=""/>
    <s v=""/>
    <s v=""/>
    <s v=""/>
    <m/>
    <m/>
    <m/>
    <m/>
    <m/>
    <m/>
    <m/>
    <m/>
  </r>
  <r>
    <d v="2020-07-23T00:00:00"/>
    <n v="7235"/>
    <n v="8334"/>
    <x v="2"/>
    <n v="1611"/>
    <n v="59979"/>
    <s v="V-clip adipose"/>
    <m/>
    <s v="M"/>
    <s v="M"/>
    <s v=""/>
    <s v=""/>
    <x v="12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4"/>
    <x v="2"/>
    <n v="1613"/>
    <n v="59980"/>
    <s v="V-clip adipose"/>
    <m/>
    <s v="F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4"/>
    <x v="2"/>
    <n v="1614"/>
    <n v="59981"/>
    <s v="V-clip adipose"/>
    <m/>
    <s v="F"/>
    <s v="F"/>
    <s v=""/>
    <s v=""/>
    <x v="96"/>
    <n v="18"/>
    <n v="6.6"/>
    <n v="5.9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1.900000000000006"/>
    <s v="L"/>
    <n v="78.5"/>
    <s v="Yes"/>
    <s v=""/>
    <s v="Not Aged"/>
    <s v=""/>
    <s v="M"/>
    <n v="-4.2999999999997485E-2"/>
    <n v="0.48925165608962362"/>
    <s v=""/>
    <s v=""/>
    <s v="M"/>
    <s v=""/>
    <s v=""/>
    <s v=""/>
    <s v=""/>
    <m/>
    <m/>
    <m/>
    <m/>
    <m/>
    <m/>
    <m/>
    <m/>
  </r>
  <r>
    <d v="2020-07-23T00:00:00"/>
    <n v="7235"/>
    <n v="8334"/>
    <x v="2"/>
    <n v="1616"/>
    <n v="59982"/>
    <s v="V-clip adipose"/>
    <m/>
    <s v="F"/>
    <s v="F"/>
    <s v=""/>
    <s v=""/>
    <x v="50"/>
    <n v="19.3"/>
    <n v="6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0.5"/>
    <s v="L"/>
    <n v="77"/>
    <s v="Yes"/>
    <s v=""/>
    <s v="Not Aged"/>
    <s v=""/>
    <s v="M"/>
    <n v="-3.0000000000000249E-2"/>
    <n v="0.49250056244937951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17"/>
    <n v="59983"/>
    <s v="V-clip adipose"/>
    <m/>
    <s v="F"/>
    <s v="F"/>
    <s v=""/>
    <s v=""/>
    <x v="49"/>
    <n v="22"/>
    <n v="9.6"/>
    <n v="6.7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3.4"/>
    <s v="L"/>
    <n v="93"/>
    <s v="Yes"/>
    <s v=""/>
    <s v="Not Aged"/>
    <s v=""/>
    <s v="F"/>
    <n v="1.3780000000000028"/>
    <n v="0.79866959940114268"/>
    <s v=""/>
    <s v=""/>
    <s v="F"/>
    <s v=""/>
    <s v=""/>
    <s v=""/>
    <s v=""/>
    <m/>
    <m/>
    <m/>
    <m/>
    <m/>
    <m/>
    <m/>
    <m/>
  </r>
  <r>
    <d v="2020-07-23T00:00:00"/>
    <n v="7235"/>
    <n v="8335"/>
    <x v="2"/>
    <n v="1619"/>
    <n v="59984"/>
    <s v="V-clip adipose"/>
    <m/>
    <s v="F"/>
    <s v="F"/>
    <s v=""/>
    <s v=""/>
    <x v="74"/>
    <n v="19.7"/>
    <n v="7.6"/>
    <n v="6.8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900000000000006"/>
    <s v="L"/>
    <n v="85.5"/>
    <s v="Yes"/>
    <s v=""/>
    <s v="Not Aged"/>
    <s v=""/>
    <s v="F"/>
    <n v="1.0750000000000011"/>
    <n v="0.74554661412640288"/>
    <s v=""/>
    <s v=""/>
    <s v="F"/>
    <s v=""/>
    <s v=""/>
    <s v=""/>
    <s v=""/>
    <m/>
    <m/>
    <m/>
    <m/>
    <m/>
    <m/>
    <m/>
    <m/>
  </r>
  <r>
    <d v="2020-07-23T00:00:00"/>
    <n v="7235"/>
    <n v="8335"/>
    <x v="2"/>
    <n v="1621"/>
    <n v="59985"/>
    <s v="V-clip adipose"/>
    <m/>
    <s v="F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22"/>
    <n v="59986"/>
    <s v="V-clip adipose"/>
    <m/>
    <s v="F"/>
    <s v="F"/>
    <s v=""/>
    <s v=""/>
    <x v="4"/>
    <n v="17.5"/>
    <n v="7"/>
    <n v="9.6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6"/>
    <s v="L"/>
    <n v="83"/>
    <s v="Yes"/>
    <s v=""/>
    <s v="Not Aged"/>
    <s v=""/>
    <s v="M"/>
    <n v="-1.1360000000000028"/>
    <n v="0.24305552257533231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23"/>
    <n v="59987"/>
    <s v="V-clip adipose"/>
    <m/>
    <s v="M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24"/>
    <n v="59988"/>
    <s v="V-clip adipose"/>
    <m/>
    <s v="F"/>
    <s v="F"/>
    <s v=""/>
    <s v=""/>
    <x v="26"/>
    <n v="18.5"/>
    <n v="8"/>
    <n v="6.2"/>
    <n v="2"/>
    <x v="2"/>
    <m/>
    <m/>
    <s v=""/>
    <m/>
    <m/>
    <m/>
    <m/>
    <m/>
    <m/>
    <m/>
    <n v="1"/>
    <s v="Was a tag loss -KG"/>
    <m/>
    <x v="1"/>
    <s v=""/>
    <x v="4"/>
    <s v="no age"/>
    <n v="0"/>
    <s v=""/>
    <n v="30"/>
    <s v="GH"/>
    <n v="81"/>
    <s v="L"/>
    <n v="89"/>
    <s v="Yes"/>
    <s v=""/>
    <s v="Not Aged"/>
    <s v=""/>
    <s v="F"/>
    <n v="2.3039999999999967"/>
    <n v="0.90920777588922008"/>
    <s v=""/>
    <s v=""/>
    <s v="F"/>
    <s v=""/>
    <s v=""/>
    <s v=""/>
    <s v=""/>
    <m/>
    <m/>
    <m/>
    <m/>
    <m/>
    <m/>
    <m/>
    <m/>
  </r>
  <r>
    <d v="2020-07-23T00:00:00"/>
    <n v="7235"/>
    <n v="8335"/>
    <x v="2"/>
    <n v="1627"/>
    <n v="59989"/>
    <s v="V-clip adipose"/>
    <m/>
    <s v="M"/>
    <s v="M"/>
    <s v=""/>
    <s v=""/>
    <x v="2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2.109450000000002"/>
    <s v="M"/>
    <n v="5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28"/>
    <n v="59990"/>
    <s v="V-clip adipose"/>
    <m/>
    <s v="F"/>
    <s v="F"/>
    <s v=""/>
    <s v=""/>
    <x v="129"/>
    <n v="19"/>
    <n v="8"/>
    <n v="6.6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.5"/>
    <s v="L"/>
    <n v="81.5"/>
    <s v="Yes"/>
    <s v=""/>
    <s v="Not Aged"/>
    <s v=""/>
    <s v="M"/>
    <n v="-1.106999999999998"/>
    <n v="0.24843060423598542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30"/>
    <n v="59991"/>
    <s v="V-clip adipose"/>
    <m/>
    <s v="M"/>
    <s v="M"/>
    <s v=""/>
    <s v=""/>
    <x v="38"/>
    <n v="18.2"/>
    <n v="7.5"/>
    <n v="5.8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68.5"/>
    <s v="M"/>
    <n v="76"/>
    <s v="Yes"/>
    <s v=""/>
    <s v="Not Aged"/>
    <s v=""/>
    <s v="M"/>
    <n v="-2.2879999999999989"/>
    <n v="9.2121684093317988E-2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30"/>
    <n v="59992"/>
    <s v="V-clip adipose"/>
    <m/>
    <s v="F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31"/>
    <n v="59993"/>
    <s v="V-clip adipose"/>
    <m/>
    <s v="M"/>
    <s v="M"/>
    <s v=""/>
    <s v=""/>
    <x v="12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32"/>
    <n v="59994"/>
    <s v="V-clip adipose"/>
    <m/>
    <s v="M"/>
    <s v="M"/>
    <s v=""/>
    <s v=""/>
    <x v="13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7.481949999999998"/>
    <s v="M"/>
    <n v="5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35"/>
    <n v="59995"/>
    <s v="V-clip adipose"/>
    <m/>
    <s v="M"/>
    <s v="M"/>
    <s v=""/>
    <s v=""/>
    <x v="12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36"/>
    <n v="59996"/>
    <s v="V-clip adipose"/>
    <m/>
    <s v="M"/>
    <s v="M"/>
    <s v=""/>
    <s v=""/>
    <x v="6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5"/>
    <n v="8335"/>
    <x v="2"/>
    <n v="1637"/>
    <n v="59997"/>
    <s v="V-clip adipose"/>
    <m/>
    <s v="F"/>
    <s v="F"/>
    <s v=""/>
    <s v=""/>
    <x v="36"/>
    <n v="16.5"/>
    <n v="5.6"/>
    <n v="5.4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400000000000006"/>
    <s v="L"/>
    <n v="81"/>
    <s v="Yes"/>
    <s v=""/>
    <s v="Not Aged"/>
    <s v=""/>
    <s v="F"/>
    <n v="2.9959999999999996"/>
    <n v="0.95239309269944783"/>
    <s v=""/>
    <s v=""/>
    <s v="F"/>
    <s v=""/>
    <s v=""/>
    <s v=""/>
    <s v=""/>
    <m/>
    <m/>
    <m/>
    <m/>
    <m/>
    <m/>
    <m/>
    <m/>
  </r>
  <r>
    <d v="2020-07-23T00:00:00"/>
    <n v="7235"/>
    <n v="8335"/>
    <x v="2"/>
    <n v="1638"/>
    <n v="59998"/>
    <s v="V-clip adipose"/>
    <m/>
    <s v="F"/>
    <s v="F"/>
    <s v=""/>
    <s v=""/>
    <x v="34"/>
    <n v="19"/>
    <n v="6.4"/>
    <n v="6.7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8.599999999999994"/>
    <s v="L"/>
    <n v="85"/>
    <s v="Yes"/>
    <s v=""/>
    <s v="Not Aged"/>
    <s v=""/>
    <s v="F"/>
    <n v="2.291999999999998"/>
    <n v="0.90821231166050453"/>
    <s v=""/>
    <s v=""/>
    <s v="F"/>
    <s v=""/>
    <s v=""/>
    <s v=""/>
    <s v=""/>
    <m/>
    <m/>
    <m/>
    <m/>
    <m/>
    <m/>
    <m/>
    <m/>
  </r>
  <r>
    <d v="2020-07-23T00:00:00"/>
    <n v="7236"/>
    <n v="8335"/>
    <x v="4"/>
    <n v="1653"/>
    <n v="59999"/>
    <s v="V-clip adipose"/>
    <m/>
    <s v="F"/>
    <s v="F"/>
    <s v=""/>
    <s v=""/>
    <x v="129"/>
    <n v="17.100000000000001"/>
    <n v="7.5"/>
    <n v="6.5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"/>
    <s v="L"/>
    <n v="81.5"/>
    <s v="Yes"/>
    <s v=""/>
    <s v="Not Aged"/>
    <s v=""/>
    <s v="F"/>
    <n v="3.1000000000003025E-2"/>
    <n v="0.5077493794138056"/>
    <s v=""/>
    <s v=""/>
    <s v="F"/>
    <s v=""/>
    <s v=""/>
    <s v=""/>
    <s v=""/>
    <m/>
    <m/>
    <m/>
    <m/>
    <m/>
    <m/>
    <m/>
    <m/>
  </r>
  <r>
    <d v="2020-07-23T00:00:00"/>
    <n v="7236"/>
    <n v="8335"/>
    <x v="4"/>
    <n v="1655"/>
    <n v="60000"/>
    <s v="V-clip adipose"/>
    <m/>
    <s v="F"/>
    <s v="M"/>
    <s v=""/>
    <s v=""/>
    <x v="10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5"/>
    <x v="4"/>
    <n v="1657"/>
    <n v="60001"/>
    <s v="V-clip adipose"/>
    <m/>
    <s v="F"/>
    <s v="F"/>
    <s v=""/>
    <s v=""/>
    <x v="5"/>
    <n v="18"/>
    <n v="6.5"/>
    <n v="5.3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5"/>
    <s v="L"/>
    <n v="84"/>
    <s v="Yes"/>
    <s v=""/>
    <s v="Not Aged"/>
    <s v=""/>
    <s v="F"/>
    <n v="3.0299999999999976"/>
    <n v="0.95391117296272032"/>
    <s v=""/>
    <s v=""/>
    <s v="F"/>
    <s v=""/>
    <s v=""/>
    <s v=""/>
    <s v=""/>
    <m/>
    <m/>
    <m/>
    <m/>
    <m/>
    <m/>
    <m/>
    <m/>
  </r>
  <r>
    <d v="2020-07-23T00:00:00"/>
    <n v="7236"/>
    <n v="8335"/>
    <x v="4"/>
    <n v="1658"/>
    <n v="60002"/>
    <s v="V-clip adipose"/>
    <m/>
    <s v="F"/>
    <s v="F"/>
    <s v=""/>
    <s v=""/>
    <x v="34"/>
    <n v="18.600000000000001"/>
    <n v="7.5"/>
    <n v="5.7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5"/>
    <s v="L"/>
    <n v="85"/>
    <s v="Yes"/>
    <s v=""/>
    <s v="Not Aged"/>
    <s v=""/>
    <s v="F"/>
    <n v="1.735999999999998"/>
    <n v="0.85017827811851665"/>
    <s v=""/>
    <s v=""/>
    <s v="F"/>
    <s v=""/>
    <s v=""/>
    <s v=""/>
    <s v=""/>
    <m/>
    <m/>
    <m/>
    <m/>
    <m/>
    <m/>
    <m/>
    <m/>
  </r>
  <r>
    <d v="2020-07-23T00:00:00"/>
    <n v="7236"/>
    <n v="8335"/>
    <x v="4"/>
    <n v="1659"/>
    <n v="60003"/>
    <s v="V-clip adipose"/>
    <m/>
    <s v="F"/>
    <s v="M"/>
    <s v=""/>
    <s v=""/>
    <x v="11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5"/>
    <x v="4"/>
    <n v="1701"/>
    <n v="60004"/>
    <s v="V-clip adipose"/>
    <m/>
    <s v="M"/>
    <s v="M"/>
    <s v=""/>
    <s v=""/>
    <x v="6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5"/>
    <x v="4"/>
    <n v="1703"/>
    <n v="60005"/>
    <s v="V-clip adipose"/>
    <m/>
    <s v="M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5"/>
    <x v="4"/>
    <n v="1705"/>
    <n v="60006"/>
    <s v="V-clip adipose"/>
    <m/>
    <s v="F"/>
    <s v="M"/>
    <s v=""/>
    <s v=""/>
    <x v="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5"/>
    <x v="4"/>
    <n v="1706"/>
    <n v="60007"/>
    <s v="V-clip adipose"/>
    <m/>
    <s v="M"/>
    <s v="M"/>
    <s v=""/>
    <s v=""/>
    <x v="6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7.944699999999997"/>
    <s v="M"/>
    <n v="5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6"/>
    <x v="4"/>
    <n v="1707"/>
    <n v="60008"/>
    <s v="V-clip adipose"/>
    <m/>
    <s v="F"/>
    <s v="F"/>
    <s v=""/>
    <s v=""/>
    <x v="54"/>
    <n v="18.5"/>
    <n v="7.6"/>
    <n v="6.4"/>
    <n v="2.1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9.400000000000006"/>
    <s v="L"/>
    <n v="87"/>
    <s v="Yes"/>
    <s v=""/>
    <s v="Not Aged"/>
    <s v=""/>
    <s v="F"/>
    <n v="1.7339999999999973"/>
    <n v="0.84992334931536617"/>
    <s v=""/>
    <s v=""/>
    <s v="F"/>
    <s v=""/>
    <s v=""/>
    <s v=""/>
    <s v=""/>
    <m/>
    <m/>
    <m/>
    <m/>
    <m/>
    <m/>
    <m/>
    <m/>
  </r>
  <r>
    <d v="2020-07-23T00:00:00"/>
    <n v="7236"/>
    <n v="8336"/>
    <x v="4"/>
    <n v="1709"/>
    <n v="60009"/>
    <s v="V-clip adipose"/>
    <m/>
    <s v="F"/>
    <s v="M"/>
    <s v=""/>
    <s v=""/>
    <x v="11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6"/>
    <x v="4"/>
    <n v="1711"/>
    <n v="60010"/>
    <s v="V-clip adipose"/>
    <m/>
    <s v="M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6"/>
    <x v="4"/>
    <n v="1712"/>
    <n v="60011"/>
    <s v="V-clip adipose"/>
    <m/>
    <s v="F"/>
    <s v="F"/>
    <s v=""/>
    <s v=""/>
    <x v="24"/>
    <n v="20.100000000000001"/>
    <n v="8.5"/>
    <n v="5.6"/>
    <n v="2.1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9.5"/>
    <s v="L"/>
    <n v="88"/>
    <s v="Yes"/>
    <s v=""/>
    <s v="Not Aged"/>
    <s v=""/>
    <s v="F"/>
    <n v="1.5559999999999965"/>
    <n v="0.82577862953961145"/>
    <s v=""/>
    <s v=""/>
    <s v="F"/>
    <s v=""/>
    <s v=""/>
    <s v=""/>
    <s v=""/>
    <m/>
    <m/>
    <m/>
    <m/>
    <m/>
    <m/>
    <m/>
    <m/>
  </r>
  <r>
    <d v="2020-07-23T00:00:00"/>
    <n v="7236"/>
    <n v="8336"/>
    <x v="4"/>
    <n v="1714"/>
    <n v="60012"/>
    <s v="V-clip adipose"/>
    <m/>
    <s v="F"/>
    <s v="F"/>
    <s v=""/>
    <s v=""/>
    <x v="38"/>
    <n v="16.7"/>
    <n v="6.5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69.5"/>
    <s v="L"/>
    <n v="76"/>
    <s v="Yes"/>
    <s v=""/>
    <s v="Not Aged"/>
    <s v=""/>
    <s v="M"/>
    <n v="-0.12000000000000011"/>
    <n v="0.47003594823542821"/>
    <s v=""/>
    <s v=""/>
    <s v="M"/>
    <s v=""/>
    <s v=""/>
    <s v=""/>
    <s v=""/>
    <m/>
    <m/>
    <m/>
    <m/>
    <m/>
    <m/>
    <m/>
    <m/>
  </r>
  <r>
    <d v="2020-07-23T00:00:00"/>
    <n v="7236"/>
    <n v="8336"/>
    <x v="4"/>
    <n v="1715"/>
    <n v="60013"/>
    <s v="V-clip adipose"/>
    <m/>
    <s v="F"/>
    <s v="F"/>
    <s v=""/>
    <s v=""/>
    <x v="36"/>
    <n v="18.5"/>
    <n v="7"/>
    <n v="5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"/>
    <s v="L"/>
    <n v="81"/>
    <s v="Yes"/>
    <s v=""/>
    <s v="Not Aged"/>
    <s v=""/>
    <s v="F"/>
    <n v="1.475999999999998"/>
    <n v="0.81396764396167764"/>
    <s v=""/>
    <s v=""/>
    <s v="F"/>
    <s v=""/>
    <s v=""/>
    <s v=""/>
    <s v=""/>
    <m/>
    <m/>
    <m/>
    <m/>
    <m/>
    <m/>
    <m/>
    <m/>
  </r>
  <r>
    <d v="2020-07-23T00:00:00"/>
    <n v="7236"/>
    <n v="8336"/>
    <x v="4"/>
    <n v="1717"/>
    <n v="60014"/>
    <s v="V-clip adipose"/>
    <m/>
    <s v="M"/>
    <s v="M"/>
    <s v=""/>
    <s v=""/>
    <x v="11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9.795699999999997"/>
    <s v="M"/>
    <n v="5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6"/>
    <x v="4"/>
    <n v="1718"/>
    <n v="60015"/>
    <s v="V-clip adipose"/>
    <m/>
    <s v="F"/>
    <s v="F"/>
    <s v=""/>
    <s v=""/>
    <x v="126"/>
    <n v="18.3"/>
    <n v="7"/>
    <n v="5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.5"/>
    <s v="L"/>
    <n v="80.5"/>
    <s v="Yes"/>
    <s v=""/>
    <s v="Not Aged"/>
    <s v=""/>
    <s v="F"/>
    <n v="1.2610000000000017"/>
    <n v="0.77919820417726049"/>
    <s v=""/>
    <s v=""/>
    <s v="F"/>
    <s v=""/>
    <s v=""/>
    <s v=""/>
    <s v=""/>
    <m/>
    <m/>
    <m/>
    <m/>
    <m/>
    <m/>
    <m/>
    <m/>
  </r>
  <r>
    <d v="2020-07-23T00:00:00"/>
    <n v="7236"/>
    <n v="8336"/>
    <x v="4"/>
    <n v="1723"/>
    <n v="60016"/>
    <s v="V-clip adipose"/>
    <m/>
    <s v="M"/>
    <s v="M"/>
    <s v=""/>
    <s v=""/>
    <x v="4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6"/>
    <x v="4"/>
    <n v="1724"/>
    <n v="60017"/>
    <s v="V-clip adipose"/>
    <m/>
    <s v="F"/>
    <s v="F"/>
    <s v=""/>
    <s v=""/>
    <x v="59"/>
    <n v="20"/>
    <n v="8"/>
    <n v="6.6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8"/>
    <s v="L"/>
    <n v="86"/>
    <s v="Yes"/>
    <s v=""/>
    <s v="Not Aged"/>
    <s v=""/>
    <s v="F"/>
    <n v="0.48399999999999732"/>
    <n v="0.61869197060129233"/>
    <s v=""/>
    <s v=""/>
    <s v="F"/>
    <s v=""/>
    <s v=""/>
    <s v=""/>
    <s v=""/>
    <m/>
    <m/>
    <m/>
    <m/>
    <m/>
    <m/>
    <m/>
    <m/>
  </r>
  <r>
    <d v="2020-07-23T00:00:00"/>
    <n v="7236"/>
    <n v="8336"/>
    <x v="4"/>
    <n v="1725"/>
    <n v="60018"/>
    <s v="V-clip adipose"/>
    <m/>
    <s v="F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6"/>
    <n v="8336"/>
    <x v="4"/>
    <n v="1726"/>
    <n v="60019"/>
    <s v="V-clip adipose"/>
    <m/>
    <s v="F"/>
    <s v="F"/>
    <s v=""/>
    <s v=""/>
    <x v="25"/>
    <n v="17.5"/>
    <n v="7"/>
    <n v="5.2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"/>
    <s v="L"/>
    <n v="82"/>
    <s v="Yes"/>
    <s v=""/>
    <s v="Not Aged"/>
    <s v=""/>
    <s v="F"/>
    <n v="1.5119999999999976"/>
    <n v="0.81935741762295544"/>
    <s v=""/>
    <s v=""/>
    <s v="F"/>
    <s v=""/>
    <s v=""/>
    <s v=""/>
    <s v=""/>
    <m/>
    <m/>
    <m/>
    <m/>
    <m/>
    <m/>
    <m/>
    <m/>
  </r>
  <r>
    <d v="2020-07-23T00:00:00"/>
    <n v="7236"/>
    <n v="8336"/>
    <x v="4"/>
    <n v="1731"/>
    <n v="60020"/>
    <s v="V-clip adipose"/>
    <m/>
    <s v="F"/>
    <s v="F"/>
    <s v=""/>
    <s v=""/>
    <x v="12"/>
    <n v="17"/>
    <n v="6.5"/>
    <n v="4.5"/>
    <n v="1.3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"/>
    <s v="L"/>
    <n v="79.5"/>
    <s v="Yes"/>
    <s v=""/>
    <s v="Not Aged"/>
    <s v=""/>
    <s v="F"/>
    <n v="1.8970000000000027"/>
    <n v="0.86955160791610187"/>
    <s v=""/>
    <s v=""/>
    <s v="F"/>
    <s v=""/>
    <s v=""/>
    <s v=""/>
    <s v=""/>
    <m/>
    <m/>
    <m/>
    <m/>
    <m/>
    <m/>
    <m/>
    <m/>
  </r>
  <r>
    <d v="2020-07-23T00:00:00"/>
    <n v="7236"/>
    <n v="8336"/>
    <x v="4"/>
    <n v="1733"/>
    <n v="60021"/>
    <s v="V-clip adipose"/>
    <m/>
    <s v="F"/>
    <s v="M"/>
    <s v=""/>
    <s v=""/>
    <x v="9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46"/>
    <n v="60022"/>
    <s v="V-clip adipose"/>
    <m/>
    <s v="F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49"/>
    <n v="60023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50"/>
    <n v="60024"/>
    <s v="V-clip adipose"/>
    <m/>
    <s v="M"/>
    <s v="M"/>
    <s v=""/>
    <s v=""/>
    <x v="54"/>
    <n v="21"/>
    <n v="9.5"/>
    <n v="6.9"/>
    <n v="2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5"/>
    <s v="L"/>
    <n v="87"/>
    <s v="Yes"/>
    <s v=""/>
    <s v="Not Aged"/>
    <s v=""/>
    <s v="M"/>
    <n v="-1.4680000000000031"/>
    <n v="0.18724679446465636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52"/>
    <n v="60025"/>
    <s v="V-clip adipose"/>
    <m/>
    <s v="F"/>
    <s v="M"/>
    <s v=""/>
    <s v=""/>
    <x v="2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4.140949999999989"/>
    <s v="M"/>
    <n v="7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53"/>
    <n v="60026"/>
    <s v="V-clip adipose"/>
    <m/>
    <s v="M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56"/>
    <n v="60027"/>
    <s v="V-clip adipose"/>
    <m/>
    <s v="F"/>
    <s v="M"/>
    <s v=""/>
    <s v=""/>
    <x v="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57"/>
    <n v="60028"/>
    <s v="V-clip adipose"/>
    <m/>
    <s v="M"/>
    <s v="M"/>
    <s v=""/>
    <s v=""/>
    <x v="1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759"/>
    <n v="60029"/>
    <s v="V-clip adipose"/>
    <m/>
    <s v="M"/>
    <s v="M"/>
    <s v=""/>
    <s v=""/>
    <x v="1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9.332949999999997"/>
    <s v="M"/>
    <n v="5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800"/>
    <n v="60030"/>
    <s v="V-clip adipose"/>
    <m/>
    <s v="F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6"/>
    <x v="5"/>
    <n v="1801"/>
    <n v="60031"/>
    <s v="V-clip adipose"/>
    <m/>
    <s v="F"/>
    <s v="F"/>
    <s v=""/>
    <s v=""/>
    <x v="32"/>
    <n v="17.399999999999999"/>
    <n v="7.5"/>
    <n v="6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"/>
    <s v="L"/>
    <n v="82.5"/>
    <s v="Yes"/>
    <s v=""/>
    <s v="Not Aged"/>
    <s v=""/>
    <s v="F"/>
    <n v="0.71500000000000252"/>
    <n v="0.67150503422540642"/>
    <s v=""/>
    <s v=""/>
    <s v="F"/>
    <s v=""/>
    <s v=""/>
    <s v=""/>
    <s v=""/>
    <m/>
    <m/>
    <m/>
    <m/>
    <m/>
    <m/>
    <m/>
    <m/>
  </r>
  <r>
    <d v="2020-07-23T00:00:00"/>
    <n v="7237"/>
    <n v="8336"/>
    <x v="5"/>
    <n v="1804"/>
    <n v="60032"/>
    <s v="V-clip adipose"/>
    <m/>
    <s v="F"/>
    <s v="F"/>
    <s v=""/>
    <s v=""/>
    <x v="96"/>
    <n v="18.899999999999999"/>
    <n v="7.8"/>
    <n v="6.2"/>
    <n v="1.8"/>
    <x v="2"/>
    <m/>
    <m/>
    <s v=""/>
    <m/>
    <m/>
    <m/>
    <m/>
    <m/>
    <m/>
    <m/>
    <m/>
    <m/>
    <m/>
    <x v="1"/>
    <s v=""/>
    <x v="4"/>
    <s v="no age"/>
    <n v="0"/>
    <s v=""/>
    <n v="30"/>
    <s v="GH"/>
    <n v="70.7"/>
    <s v="L"/>
    <n v="78.5"/>
    <s v="Yes"/>
    <s v=""/>
    <s v="Not Aged"/>
    <s v=""/>
    <s v="M"/>
    <n v="-1.7829999999999968"/>
    <n v="0.14393309001985416"/>
    <s v=""/>
    <s v=""/>
    <s v="M"/>
    <s v=""/>
    <s v=""/>
    <s v=""/>
    <s v=""/>
    <m/>
    <m/>
    <m/>
    <m/>
    <m/>
    <m/>
    <m/>
    <m/>
  </r>
  <r>
    <d v="2020-07-23T00:00:00"/>
    <n v="7237"/>
    <n v="8337"/>
    <x v="5"/>
    <n v="1808"/>
    <n v="60033"/>
    <s v="V-clip adipose"/>
    <m/>
    <s v="F"/>
    <s v="M"/>
    <s v=""/>
    <s v=""/>
    <x v="7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8.305699999999987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7"/>
    <x v="5"/>
    <n v="1810"/>
    <n v="60034"/>
    <s v="V-clip adipose"/>
    <m/>
    <s v="M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7"/>
    <x v="5"/>
    <n v="1811"/>
    <n v="60035"/>
    <s v="V-clip adipose"/>
    <m/>
    <s v="F"/>
    <s v="F"/>
    <s v=""/>
    <s v=""/>
    <x v="129"/>
    <n v="17.7"/>
    <n v="6.7"/>
    <n v="5.4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.8"/>
    <s v="L"/>
    <n v="81.5"/>
    <s v="Yes"/>
    <s v=""/>
    <s v="Not Aged"/>
    <s v=""/>
    <s v="F"/>
    <n v="1.8030000000000015"/>
    <n v="0.85851373089310179"/>
    <s v=""/>
    <s v=""/>
    <s v="F"/>
    <s v=""/>
    <s v=""/>
    <s v=""/>
    <s v=""/>
    <m/>
    <m/>
    <m/>
    <m/>
    <m/>
    <m/>
    <m/>
    <m/>
  </r>
  <r>
    <d v="2020-07-23T00:00:00"/>
    <n v="7237"/>
    <n v="8337"/>
    <x v="5"/>
    <n v="1814"/>
    <n v="60036"/>
    <s v="V-clip adipose"/>
    <m/>
    <s v="M"/>
    <s v="M"/>
    <s v=""/>
    <s v=""/>
    <x v="47"/>
    <n v="23.1"/>
    <n v="9.6999999999999993"/>
    <n v="7.9"/>
    <n v="2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4.3"/>
    <s v="L"/>
    <n v="94"/>
    <s v="Yes"/>
    <s v=""/>
    <s v="Not Aged"/>
    <s v=""/>
    <s v="F"/>
    <n v="0.60600000000000298"/>
    <n v="0.64702780894590917"/>
    <s v=""/>
    <s v=""/>
    <s v="F"/>
    <s v=""/>
    <s v=""/>
    <s v=""/>
    <s v=""/>
    <m/>
    <m/>
    <m/>
    <m/>
    <m/>
    <m/>
    <m/>
    <m/>
  </r>
  <r>
    <d v="2020-07-23T00:00:00"/>
    <n v="7237"/>
    <n v="8337"/>
    <x v="5"/>
    <n v="1814"/>
    <n v="60037"/>
    <s v="V-clip adipose"/>
    <m/>
    <s v="F"/>
    <s v="F"/>
    <s v=""/>
    <s v=""/>
    <x v="32"/>
    <n v="17"/>
    <n v="6.7"/>
    <n v="6.5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8"/>
    <s v="L"/>
    <n v="82.5"/>
    <s v="Yes"/>
    <s v=""/>
    <s v="Not Aged"/>
    <s v=""/>
    <s v="F"/>
    <n v="1.4850000000000019"/>
    <n v="0.81532661360308323"/>
    <s v=""/>
    <s v=""/>
    <s v="F"/>
    <s v=""/>
    <s v=""/>
    <s v=""/>
    <s v=""/>
    <m/>
    <m/>
    <m/>
    <m/>
    <m/>
    <m/>
    <m/>
    <m/>
  </r>
  <r>
    <d v="2020-07-23T00:00:00"/>
    <n v="7237"/>
    <n v="8337"/>
    <x v="5"/>
    <n v="1815"/>
    <n v="60038"/>
    <s v="V-clip adipose"/>
    <m/>
    <s v="F"/>
    <s v="F"/>
    <s v=""/>
    <s v=""/>
    <x v="36"/>
    <n v="17.600000000000001"/>
    <n v="6.9"/>
    <n v="5.8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.099999999999994"/>
    <s v="L"/>
    <n v="81"/>
    <s v="Yes"/>
    <s v=""/>
    <s v="Not Aged"/>
    <s v=""/>
    <s v="F"/>
    <n v="0.97399999999999842"/>
    <n v="0.72591606428399724"/>
    <s v=""/>
    <s v=""/>
    <s v="F"/>
    <s v=""/>
    <s v=""/>
    <s v=""/>
    <s v=""/>
    <m/>
    <m/>
    <m/>
    <m/>
    <m/>
    <m/>
    <m/>
    <m/>
  </r>
  <r>
    <d v="2020-07-23T00:00:00"/>
    <n v="7237"/>
    <n v="8337"/>
    <x v="5"/>
    <n v="1818"/>
    <n v="60039"/>
    <s v="V-clip adipose"/>
    <m/>
    <s v="M"/>
    <s v="M"/>
    <s v=""/>
    <s v=""/>
    <x v="73"/>
    <n v="22"/>
    <n v="9"/>
    <n v="6.5"/>
    <n v="2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2"/>
    <s v="L"/>
    <n v="91"/>
    <s v="Yes"/>
    <s v=""/>
    <s v="Not Aged"/>
    <s v=""/>
    <s v="F"/>
    <n v="1.250000000000004"/>
    <n v="0.77729986117469174"/>
    <s v=""/>
    <s v=""/>
    <s v="F"/>
    <s v=""/>
    <s v=""/>
    <s v=""/>
    <s v=""/>
    <m/>
    <m/>
    <m/>
    <m/>
    <m/>
    <m/>
    <m/>
    <m/>
  </r>
  <r>
    <d v="2020-07-23T00:00:00"/>
    <n v="7237"/>
    <n v="8337"/>
    <x v="5"/>
    <n v="1819"/>
    <n v="60040"/>
    <s v="V-clip adipose"/>
    <m/>
    <s v="F"/>
    <s v="F"/>
    <s v=""/>
    <s v=""/>
    <x v="129"/>
    <n v="17.600000000000001"/>
    <n v="6.7"/>
    <n v="5.8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4.8"/>
    <s v="L"/>
    <n v="81.5"/>
    <s v="Yes"/>
    <s v=""/>
    <s v="Not Aged"/>
    <s v=""/>
    <s v="F"/>
    <n v="1.1870000000000021"/>
    <n v="0.7662040873159337"/>
    <s v=""/>
    <s v=""/>
    <s v="F"/>
    <s v=""/>
    <s v=""/>
    <s v=""/>
    <s v=""/>
    <m/>
    <m/>
    <m/>
    <m/>
    <m/>
    <m/>
    <m/>
    <m/>
  </r>
  <r>
    <d v="2020-07-23T00:00:00"/>
    <n v="7237"/>
    <n v="8337"/>
    <x v="5"/>
    <n v="1820"/>
    <n v="60041"/>
    <s v="V-clip adipose"/>
    <m/>
    <s v="M"/>
    <s v="M"/>
    <s v=""/>
    <s v=""/>
    <x v="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7"/>
    <n v="8337"/>
    <x v="5"/>
    <n v="1822"/>
    <n v="60042"/>
    <s v="V-clip adipose"/>
    <m/>
    <s v="F"/>
    <s v="F"/>
    <s v=""/>
    <s v=""/>
    <x v="96"/>
    <n v="17"/>
    <n v="6.7"/>
    <n v="4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1.8"/>
    <s v="L"/>
    <n v="78.5"/>
    <s v="Yes"/>
    <s v=""/>
    <s v="Not Aged"/>
    <s v=""/>
    <s v="F"/>
    <n v="1.4650000000000027"/>
    <n v="0.81229622081048725"/>
    <s v=""/>
    <s v=""/>
    <s v="F"/>
    <s v=""/>
    <s v=""/>
    <s v=""/>
    <s v=""/>
    <m/>
    <m/>
    <m/>
    <m/>
    <m/>
    <m/>
    <m/>
    <m/>
  </r>
  <r>
    <d v="2020-07-23T00:00:00"/>
    <n v="7237"/>
    <n v="8337"/>
    <x v="5"/>
    <n v="1827"/>
    <n v="60043"/>
    <s v="V-clip adipose"/>
    <m/>
    <s v="M"/>
    <s v="M"/>
    <s v=""/>
    <s v=""/>
    <x v="11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9.795699999999997"/>
    <s v="M"/>
    <n v="5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8"/>
    <n v="8337"/>
    <x v="2"/>
    <n v="1842"/>
    <n v="60044"/>
    <s v="V-clip adipose"/>
    <m/>
    <s v="F"/>
    <s v="M"/>
    <s v=""/>
    <s v=""/>
    <x v="2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8"/>
    <n v="8337"/>
    <x v="2"/>
    <n v="1844"/>
    <n v="60045"/>
    <s v="V-clip adipose"/>
    <m/>
    <s v="F"/>
    <s v="F"/>
    <s v=""/>
    <s v=""/>
    <x v="73"/>
    <n v="20.9"/>
    <n v="8.1999999999999993"/>
    <n v="6.8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2.8"/>
    <s v="L"/>
    <n v="91"/>
    <s v="Yes"/>
    <s v=""/>
    <s v="Not Aged"/>
    <s v=""/>
    <s v="F"/>
    <n v="2.5860000000000043"/>
    <n v="0.92995511039491652"/>
    <s v=""/>
    <s v=""/>
    <s v="F"/>
    <s v=""/>
    <s v=""/>
    <s v=""/>
    <s v=""/>
    <m/>
    <m/>
    <m/>
    <m/>
    <m/>
    <m/>
    <m/>
    <m/>
  </r>
  <r>
    <d v="2020-07-23T00:00:00"/>
    <n v="7238"/>
    <n v="8337"/>
    <x v="2"/>
    <n v="1845"/>
    <n v="60046"/>
    <s v="V-clip adipose"/>
    <m/>
    <s v="M"/>
    <s v="M"/>
    <s v=""/>
    <s v=""/>
    <x v="5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6.73695"/>
    <s v="M"/>
    <n v="6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8"/>
    <n v="8337"/>
    <x v="2"/>
    <n v="1846"/>
    <n v="60047"/>
    <s v="V-clip adipose"/>
    <m/>
    <s v="F"/>
    <s v="F"/>
    <s v=""/>
    <s v=""/>
    <x v="107"/>
    <n v="17.5"/>
    <n v="6.5"/>
    <n v="5.7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1"/>
    <s v="L"/>
    <n v="77.5"/>
    <s v="Yes"/>
    <s v=""/>
    <s v="Not Aged"/>
    <s v=""/>
    <s v="M"/>
    <n v="-0.20899999999999697"/>
    <n v="0.4479393672221974"/>
    <s v=""/>
    <s v=""/>
    <s v="M"/>
    <s v=""/>
    <s v=""/>
    <s v=""/>
    <s v=""/>
    <m/>
    <m/>
    <m/>
    <m/>
    <m/>
    <m/>
    <m/>
    <m/>
  </r>
  <r>
    <d v="2020-07-23T00:00:00"/>
    <n v="7238"/>
    <n v="8337"/>
    <x v="2"/>
    <n v="1850"/>
    <n v="60048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9"/>
    <n v="8337"/>
    <x v="4"/>
    <n v="1859"/>
    <n v="60049"/>
    <s v="V-clip adipose"/>
    <m/>
    <s v="F"/>
    <s v="F"/>
    <s v=""/>
    <s v=""/>
    <x v="34"/>
    <n v="21.1"/>
    <n v="8.3000000000000007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6.7"/>
    <s v="L"/>
    <n v="85"/>
    <s v="Yes"/>
    <s v=""/>
    <s v="Not Aged"/>
    <s v=""/>
    <s v="F"/>
    <n v="1.1059999999999972"/>
    <n v="0.75138263595741117"/>
    <s v=""/>
    <s v=""/>
    <s v="F"/>
    <s v=""/>
    <s v=""/>
    <s v=""/>
    <s v=""/>
    <m/>
    <m/>
    <m/>
    <m/>
    <m/>
    <m/>
    <m/>
    <m/>
  </r>
  <r>
    <d v="2020-07-23T00:00:00"/>
    <n v="7239"/>
    <n v="8337"/>
    <x v="4"/>
    <n v="1901"/>
    <n v="60050"/>
    <s v="V-clip adipose"/>
    <m/>
    <s v="M"/>
    <s v="M"/>
    <s v=""/>
    <s v=""/>
    <x v="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3T00:00:00"/>
    <n v="7239"/>
    <n v="8337"/>
    <x v="4"/>
    <n v="1902"/>
    <n v="60051"/>
    <s v="V-clip adipose"/>
    <m/>
    <s v="F"/>
    <s v="F"/>
    <s v=""/>
    <s v=""/>
    <x v="54"/>
    <n v="19.899999999999999"/>
    <n v="8.6999999999999993"/>
    <n v="7.5"/>
    <n v="2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8.3"/>
    <s v="L"/>
    <n v="87"/>
    <s v="Yes"/>
    <s v=""/>
    <s v="Not Aged"/>
    <s v=""/>
    <s v="M"/>
    <n v="-0.68000000000000238"/>
    <n v="0.33626130259564679"/>
    <s v=""/>
    <s v=""/>
    <s v="M"/>
    <s v=""/>
    <s v=""/>
    <s v=""/>
    <s v=""/>
    <m/>
    <m/>
    <m/>
    <m/>
    <m/>
    <m/>
    <m/>
    <m/>
  </r>
  <r>
    <d v="2020-07-23T00:00:00"/>
    <n v="7239"/>
    <n v="8337"/>
    <x v="4"/>
    <n v="1904"/>
    <n v="60052"/>
    <s v="V-clip adipose"/>
    <m/>
    <s v="M"/>
    <s v="M"/>
    <s v=""/>
    <s v=""/>
    <x v="73"/>
    <n v="22"/>
    <n v="9.5"/>
    <n v="7.2"/>
    <n v="2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1.5"/>
    <s v="L"/>
    <n v="91"/>
    <s v="Yes"/>
    <s v=""/>
    <s v="Not Aged"/>
    <s v=""/>
    <s v="F"/>
    <n v="4.8000000000002263E-2"/>
    <n v="0.51199769653071847"/>
    <s v=""/>
    <s v=""/>
    <s v="F"/>
    <s v=""/>
    <s v=""/>
    <s v=""/>
    <s v=""/>
    <m/>
    <m/>
    <m/>
    <m/>
    <m/>
    <m/>
    <m/>
    <m/>
  </r>
  <r>
    <d v="2020-07-23T00:00:00"/>
    <n v="7239"/>
    <n v="8337"/>
    <x v="4"/>
    <n v="1906"/>
    <n v="60053"/>
    <s v="V-clip adipose"/>
    <m/>
    <s v="M"/>
    <s v="M"/>
    <s v=""/>
    <s v=""/>
    <x v="130"/>
    <n v="23.4"/>
    <n v="9.5"/>
    <n v="8.4"/>
    <n v="3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90.5"/>
    <s v="L"/>
    <n v="100"/>
    <s v="Yes"/>
    <s v=""/>
    <s v="Not Aged"/>
    <s v=""/>
    <s v="F"/>
    <n v="2.3280000000000003"/>
    <n v="0.91116959067390391"/>
    <s v=""/>
    <s v=""/>
    <s v="F"/>
    <s v=""/>
    <s v=""/>
    <s v=""/>
    <s v=""/>
    <m/>
    <m/>
    <m/>
    <m/>
    <m/>
    <m/>
    <m/>
    <m/>
  </r>
  <r>
    <d v="2020-07-23T00:00:00"/>
    <n v="7239"/>
    <n v="8337"/>
    <x v="4"/>
    <n v="1907"/>
    <n v="60054"/>
    <s v="V-clip adipose"/>
    <m/>
    <s v="F"/>
    <s v="F"/>
    <s v=""/>
    <s v=""/>
    <x v="54"/>
    <n v="18"/>
    <n v="6.8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0.2"/>
    <s v="L"/>
    <n v="87"/>
    <s v="Yes"/>
    <s v=""/>
    <s v="Not Aged"/>
    <s v=""/>
    <s v="F"/>
    <n v="2.7759999999999971"/>
    <n v="0.94136504627197204"/>
    <s v=""/>
    <s v=""/>
    <s v="F"/>
    <s v=""/>
    <s v=""/>
    <s v=""/>
    <s v=""/>
    <m/>
    <m/>
    <m/>
    <m/>
    <m/>
    <m/>
    <m/>
    <m/>
  </r>
  <r>
    <d v="2020-07-23T00:00:00"/>
    <n v="7239"/>
    <n v="8337"/>
    <x v="4"/>
    <n v="1908"/>
    <n v="60055"/>
    <s v="V-clip adipose"/>
    <m/>
    <s v="F"/>
    <s v="F"/>
    <s v=""/>
    <s v=""/>
    <x v="54"/>
    <n v="18.5"/>
    <n v="8.5"/>
    <n v="5.6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8.5"/>
    <s v="L"/>
    <n v="87"/>
    <s v="Yes"/>
    <s v=""/>
    <s v="Not Aged"/>
    <s v=""/>
    <s v="F"/>
    <n v="1.4699999999999969"/>
    <n v="0.81305738603195321"/>
    <s v=""/>
    <s v=""/>
    <s v="F"/>
    <s v=""/>
    <s v=""/>
    <s v=""/>
    <s v=""/>
    <m/>
    <m/>
    <m/>
    <m/>
    <m/>
    <m/>
    <m/>
    <m/>
  </r>
  <r>
    <d v="2020-07-23T00:00:00"/>
    <n v="7239"/>
    <n v="8337"/>
    <x v="4"/>
    <n v="1911"/>
    <n v="60056"/>
    <s v="V-clip adipose"/>
    <m/>
    <s v="M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27"/>
    <n v="8496"/>
    <x v="1"/>
    <n v="934"/>
    <n v="27877"/>
    <s v="adipose hole"/>
    <m/>
    <s v="M"/>
    <s v="M"/>
    <s v=""/>
    <s v=""/>
    <x v="10"/>
    <m/>
    <m/>
    <m/>
    <m/>
    <x v="1"/>
    <n v="1869"/>
    <n v="4"/>
    <s v="20NC01869"/>
    <s v="X"/>
    <d v="2020-07-31T00:00:00"/>
    <m/>
    <m/>
    <m/>
    <m/>
    <m/>
    <n v="1"/>
    <m/>
    <m/>
    <x v="1"/>
    <s v="20NC018694"/>
    <x v="1"/>
    <n v="1.2"/>
    <n v="2"/>
    <n v="2016"/>
    <n v="30"/>
    <s v="GW"/>
    <n v="66.454699999999988"/>
    <s v="M"/>
    <n v="73"/>
    <s v="Large Only"/>
    <s v=""/>
    <s v="ch2020-0017"/>
    <n v="290"/>
    <s v=""/>
    <s v=""/>
    <s v=""/>
    <s v=""/>
    <s v=""/>
    <s v="M"/>
    <s v=""/>
    <s v=""/>
    <s v="MEZIADIN_RIVER"/>
    <n v="0.99992199999999998"/>
    <m/>
    <m/>
    <m/>
    <m/>
    <m/>
    <m/>
    <m/>
    <m/>
  </r>
  <r>
    <d v="2020-07-24T00:00:00"/>
    <n v="6627"/>
    <n v="8496"/>
    <x v="1"/>
    <n v="935"/>
    <n v="27878"/>
    <s v="adipose hole"/>
    <m/>
    <s v="M"/>
    <s v="M"/>
    <s v=""/>
    <s v=""/>
    <x v="108"/>
    <m/>
    <m/>
    <m/>
    <m/>
    <x v="1"/>
    <n v="1869"/>
    <n v="5"/>
    <s v="20NC01869"/>
    <s v="X"/>
    <d v="2020-07-31T00:00:00"/>
    <m/>
    <m/>
    <m/>
    <m/>
    <m/>
    <n v="1"/>
    <m/>
    <m/>
    <x v="1"/>
    <s v="20NC018695"/>
    <x v="1"/>
    <n v="1.2"/>
    <n v="2"/>
    <n v="2016"/>
    <n v="30"/>
    <s v="GW"/>
    <n v="53.497700000000002"/>
    <s v="M"/>
    <n v="59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28"/>
    <n v="8496"/>
    <x v="0"/>
    <n v="1100"/>
    <n v="27879"/>
    <s v="adipose hole"/>
    <m/>
    <s v="M"/>
    <s v="M"/>
    <s v=""/>
    <s v=""/>
    <x v="108"/>
    <m/>
    <m/>
    <m/>
    <m/>
    <x v="1"/>
    <n v="1869"/>
    <n v="6"/>
    <s v="20NC01869"/>
    <s v="X"/>
    <d v="2020-07-31T00:00:00"/>
    <s v="GN"/>
    <m/>
    <s v="12"/>
    <m/>
    <m/>
    <n v="1"/>
    <m/>
    <m/>
    <x v="1"/>
    <s v="20NC018696"/>
    <x v="1"/>
    <n v="1.2"/>
    <n v="2"/>
    <n v="2016"/>
    <n v="30"/>
    <s v="GW"/>
    <n v="53.497700000000002"/>
    <s v="M"/>
    <n v="59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28"/>
    <n v="8496"/>
    <x v="0"/>
    <n v="1113"/>
    <n v="27880"/>
    <s v="adipose hole"/>
    <m/>
    <s v="M"/>
    <s v="M"/>
    <s v=""/>
    <s v=""/>
    <x v="11"/>
    <m/>
    <m/>
    <m/>
    <m/>
    <x v="2"/>
    <n v="1869"/>
    <n v="7"/>
    <s v="20NC01869"/>
    <s v="X"/>
    <d v="2020-07-31T00:00:00"/>
    <m/>
    <m/>
    <m/>
    <m/>
    <m/>
    <n v="1"/>
    <m/>
    <s v="No morphs were recorded - EL"/>
    <x v="1"/>
    <s v="20NC018697"/>
    <x v="2"/>
    <s v="M3"/>
    <n v="3"/>
    <s v=""/>
    <n v="30"/>
    <s v="GW"/>
    <n v="72.007699999999986"/>
    <s v="L"/>
    <n v="79"/>
    <s v="No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28"/>
    <n v="8496"/>
    <x v="0"/>
    <n v="1116"/>
    <n v="27881"/>
    <s v="adipose hole"/>
    <m/>
    <s v="F"/>
    <s v="F"/>
    <s v=""/>
    <s v=""/>
    <x v="54"/>
    <n v="18.5"/>
    <n v="6.5"/>
    <n v="5"/>
    <n v="2"/>
    <x v="2"/>
    <n v="1869"/>
    <n v="8"/>
    <s v="20NC01869"/>
    <s v="X"/>
    <d v="2020-07-31T00:00:00"/>
    <m/>
    <m/>
    <m/>
    <m/>
    <m/>
    <n v="1"/>
    <m/>
    <m/>
    <x v="1"/>
    <s v="20NC018698"/>
    <x v="3"/>
    <n v="1.3"/>
    <n v="3"/>
    <n v="2015"/>
    <n v="30"/>
    <s v="GW"/>
    <n v="80.5"/>
    <s v="L"/>
    <n v="87"/>
    <s v="Yes"/>
    <s v=""/>
    <s v="ch2020-0017"/>
    <s v=""/>
    <s v="F"/>
    <n v="4.1799999999999971"/>
    <n v="0.98493201018940713"/>
    <s v=""/>
    <s v=""/>
    <s v="F"/>
    <s v=""/>
    <s v=""/>
    <s v=""/>
    <s v=""/>
    <m/>
    <m/>
    <m/>
    <m/>
    <m/>
    <m/>
    <m/>
    <m/>
  </r>
  <r>
    <d v="2020-07-24T00:00:00"/>
    <n v="6628"/>
    <n v="8496"/>
    <x v="0"/>
    <n v="1121"/>
    <n v="27882"/>
    <s v="adipose hole"/>
    <m/>
    <s v="M"/>
    <s v="M"/>
    <s v=""/>
    <s v=""/>
    <x v="60"/>
    <m/>
    <m/>
    <m/>
    <m/>
    <x v="1"/>
    <n v="1869"/>
    <n v="9"/>
    <s v="20NC01869"/>
    <s v="X"/>
    <d v="2020-07-31T00:00:00"/>
    <m/>
    <m/>
    <m/>
    <m/>
    <m/>
    <n v="1"/>
    <m/>
    <m/>
    <x v="1"/>
    <s v="20NC018699"/>
    <x v="1"/>
    <n v="1.2"/>
    <n v="2"/>
    <n v="2016"/>
    <n v="30"/>
    <s v="GW"/>
    <n v="47.944699999999997"/>
    <s v="M"/>
    <n v="53"/>
    <s v="Large Only"/>
    <s v=""/>
    <s v="ch2020-0017"/>
    <n v="291"/>
    <s v=""/>
    <s v=""/>
    <s v=""/>
    <s v=""/>
    <s v=""/>
    <s v="M"/>
    <s v=""/>
    <s v=""/>
    <s v="SEASKINNISH_CREEK"/>
    <n v="0.99999250000000006"/>
    <m/>
    <m/>
    <m/>
    <m/>
    <m/>
    <m/>
    <m/>
    <m/>
  </r>
  <r>
    <d v="2020-07-24T00:00:00"/>
    <n v="6629"/>
    <n v="8496"/>
    <x v="0"/>
    <n v="1608"/>
    <m/>
    <s v="caudal hole"/>
    <m/>
    <s v="M"/>
    <s v="M"/>
    <s v=""/>
    <s v=""/>
    <x v="148"/>
    <m/>
    <m/>
    <m/>
    <m/>
    <x v="3"/>
    <n v="1869"/>
    <n v="10"/>
    <s v="20NC01869"/>
    <s v="X"/>
    <d v="2020-07-31T00:00:00"/>
    <m/>
    <m/>
    <m/>
    <m/>
    <m/>
    <n v="1"/>
    <m/>
    <m/>
    <x v="2"/>
    <s v="20NC0186910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29"/>
    <n v="8496"/>
    <x v="0"/>
    <n v="1631"/>
    <m/>
    <s v="caudal hole"/>
    <m/>
    <s v="M"/>
    <s v="M"/>
    <s v=""/>
    <s v=""/>
    <x v="124"/>
    <m/>
    <m/>
    <m/>
    <m/>
    <x v="3"/>
    <n v="1874"/>
    <n v="1"/>
    <s v="20NC01874"/>
    <s v="X"/>
    <d v="2020-07-31T00:00:00"/>
    <m/>
    <m/>
    <m/>
    <m/>
    <m/>
    <n v="1"/>
    <m/>
    <m/>
    <x v="2"/>
    <s v="20NC018741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29"/>
    <n v="8496"/>
    <x v="0"/>
    <n v="1632"/>
    <m/>
    <s v="caudal hole"/>
    <m/>
    <s v="M"/>
    <s v="M"/>
    <s v=""/>
    <s v=""/>
    <x v="102"/>
    <m/>
    <m/>
    <m/>
    <m/>
    <x v="3"/>
    <n v="1874"/>
    <n v="2"/>
    <s v="20NC01874"/>
    <s v="X"/>
    <d v="2020-07-31T00:00:00"/>
    <m/>
    <m/>
    <m/>
    <m/>
    <m/>
    <n v="1"/>
    <m/>
    <m/>
    <x v="2"/>
    <s v="20NC018742"/>
    <x v="9"/>
    <s v="M1"/>
    <n v="1"/>
    <s v="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30"/>
    <n v="8496"/>
    <x v="1"/>
    <n v="1645"/>
    <m/>
    <s v="caudal hole"/>
    <m/>
    <s v="M"/>
    <s v="M"/>
    <s v=""/>
    <s v=""/>
    <x v="155"/>
    <m/>
    <m/>
    <m/>
    <m/>
    <x v="3"/>
    <n v="1874"/>
    <n v="3"/>
    <s v="20NC01874"/>
    <s v="X"/>
    <d v="2020-07-31T00:00:00"/>
    <m/>
    <m/>
    <m/>
    <m/>
    <m/>
    <n v="1"/>
    <m/>
    <m/>
    <x v="2"/>
    <s v="20NC018743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30"/>
    <n v="8496"/>
    <x v="1"/>
    <n v="1706"/>
    <n v="27883"/>
    <s v="adipose hole"/>
    <m/>
    <s v="M"/>
    <s v="M"/>
    <s v=""/>
    <s v=""/>
    <x v="132"/>
    <m/>
    <m/>
    <m/>
    <m/>
    <x v="1"/>
    <n v="1874"/>
    <n v="4"/>
    <s v="20NC01874"/>
    <s v="X"/>
    <d v="2020-07-31T00:00:00"/>
    <m/>
    <m/>
    <m/>
    <m/>
    <m/>
    <n v="1"/>
    <m/>
    <m/>
    <x v="1"/>
    <s v="20NC018744"/>
    <x v="1"/>
    <n v="1.2"/>
    <n v="2"/>
    <n v="2016"/>
    <n v="30"/>
    <s v="GW"/>
    <n v="67.842949999999988"/>
    <s v="M"/>
    <n v="74.5"/>
    <s v="Large Only"/>
    <s v=""/>
    <s v="ch2020-0017"/>
    <n v="292"/>
    <s v=""/>
    <s v=""/>
    <s v=""/>
    <s v=""/>
    <s v=""/>
    <s v="M"/>
    <s v=""/>
    <s v=""/>
    <s v="KITEEN_RIVER"/>
    <n v="0.50350859999999997"/>
    <m/>
    <m/>
    <m/>
    <m/>
    <m/>
    <m/>
    <m/>
    <m/>
  </r>
  <r>
    <d v="2020-07-24T00:00:00"/>
    <n v="6630"/>
    <n v="8496"/>
    <x v="1"/>
    <n v="1708"/>
    <m/>
    <s v="caudal hole"/>
    <m/>
    <s v="M"/>
    <s v="M"/>
    <s v=""/>
    <s v=""/>
    <x v="118"/>
    <m/>
    <m/>
    <m/>
    <m/>
    <x v="3"/>
    <n v="1874"/>
    <n v="5"/>
    <s v="20NC01874"/>
    <s v="X"/>
    <d v="2020-07-31T00:00:00"/>
    <m/>
    <m/>
    <m/>
    <m/>
    <m/>
    <n v="1"/>
    <m/>
    <m/>
    <x v="2"/>
    <s v="20NC018745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6630"/>
    <n v="8496"/>
    <x v="1"/>
    <n v="1735"/>
    <n v="27884"/>
    <s v="adipose hole"/>
    <m/>
    <s v="M"/>
    <s v="M"/>
    <s v=""/>
    <s v=""/>
    <x v="38"/>
    <n v="17"/>
    <n v="6"/>
    <n v="7.5"/>
    <n v="2"/>
    <x v="2"/>
    <n v="1874"/>
    <n v="6"/>
    <s v="20NC01874"/>
    <s v="X"/>
    <d v="2020-07-31T00:00:00"/>
    <m/>
    <m/>
    <m/>
    <m/>
    <m/>
    <n v="1"/>
    <m/>
    <m/>
    <x v="1"/>
    <s v="20NC018746"/>
    <x v="1"/>
    <n v="1.2"/>
    <n v="2"/>
    <n v="2016"/>
    <n v="30"/>
    <s v="GW"/>
    <n v="70"/>
    <s v="L"/>
    <n v="76"/>
    <s v="Yes"/>
    <s v=""/>
    <s v="ch2020-0017"/>
    <n v="293"/>
    <s v="M"/>
    <n v="-1.6099999999999997"/>
    <n v="0.1665886135754597"/>
    <s v=""/>
    <s v=""/>
    <s v="M"/>
    <s v=""/>
    <s v=""/>
    <s v="SEASKINNISH_CREEK"/>
    <n v="0.97899219999999998"/>
    <m/>
    <m/>
    <m/>
    <m/>
    <m/>
    <m/>
    <m/>
    <m/>
  </r>
  <r>
    <d v="2020-07-24T00:00:00"/>
    <n v="7240"/>
    <n v="8338"/>
    <x v="2"/>
    <n v="856"/>
    <n v="60057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0"/>
    <n v="8338"/>
    <x v="2"/>
    <n v="859"/>
    <n v="60058"/>
    <s v="V-clip adipose"/>
    <m/>
    <s v="M"/>
    <s v="M"/>
    <s v=""/>
    <s v=""/>
    <x v="113"/>
    <n v="19.3"/>
    <n v="8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2"/>
    <s v="L"/>
    <n v="80"/>
    <s v="Yes"/>
    <s v=""/>
    <s v="Not Aged"/>
    <s v=""/>
    <s v="M"/>
    <n v="-1.7700000000000007"/>
    <n v="0.14554232893696517"/>
    <s v=""/>
    <s v=""/>
    <s v="M"/>
    <s v=""/>
    <s v=""/>
    <s v=""/>
    <s v=""/>
    <m/>
    <m/>
    <m/>
    <m/>
    <m/>
    <m/>
    <m/>
    <m/>
  </r>
  <r>
    <d v="2020-07-24T00:00:00"/>
    <n v="7240"/>
    <n v="8338"/>
    <x v="2"/>
    <n v="900"/>
    <n v="60059"/>
    <s v="V-clip adipose"/>
    <m/>
    <s v="M"/>
    <s v="M"/>
    <s v=""/>
    <s v=""/>
    <x v="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0"/>
    <n v="8338"/>
    <x v="2"/>
    <n v="903"/>
    <n v="60060"/>
    <s v="V-clip adipose"/>
    <m/>
    <s v="F"/>
    <s v="F"/>
    <s v=""/>
    <s v=""/>
    <x v="9"/>
    <n v="15.4"/>
    <n v="5.5"/>
    <n v="4.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2.5"/>
    <s v="L"/>
    <n v="78"/>
    <s v="Yes"/>
    <s v=""/>
    <s v="Not Aged"/>
    <s v=""/>
    <s v="F"/>
    <n v="2.36"/>
    <n v="0.91372580550408333"/>
    <s v=""/>
    <s v=""/>
    <s v="F"/>
    <s v=""/>
    <s v=""/>
    <s v=""/>
    <s v=""/>
    <m/>
    <m/>
    <m/>
    <m/>
    <m/>
    <m/>
    <m/>
    <m/>
  </r>
  <r>
    <d v="2020-07-24T00:00:00"/>
    <n v="7240"/>
    <n v="8338"/>
    <x v="2"/>
    <n v="904"/>
    <n v="60061"/>
    <s v="V-clip adipose"/>
    <m/>
    <s v="M"/>
    <s v="M"/>
    <s v=""/>
    <s v=""/>
    <x v="38"/>
    <n v="17.2"/>
    <n v="6.4"/>
    <n v="6.5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69.599999999999994"/>
    <s v="L"/>
    <n v="76"/>
    <s v="Yes"/>
    <s v=""/>
    <s v="Not Aged"/>
    <s v=""/>
    <s v="M"/>
    <n v="-1.0979999999999996"/>
    <n v="0.25011482169768956"/>
    <s v=""/>
    <s v=""/>
    <s v="M"/>
    <s v=""/>
    <s v=""/>
    <s v=""/>
    <s v=""/>
    <m/>
    <m/>
    <m/>
    <m/>
    <m/>
    <m/>
    <m/>
    <m/>
  </r>
  <r>
    <d v="2020-07-24T00:00:00"/>
    <n v="7240"/>
    <n v="8338"/>
    <x v="2"/>
    <n v="906"/>
    <n v="60062"/>
    <s v="V-clip adipose"/>
    <m/>
    <s v="F"/>
    <s v="F"/>
    <s v=""/>
    <s v=""/>
    <x v="25"/>
    <n v="16.600000000000001"/>
    <n v="5.6"/>
    <n v="6.2"/>
    <n v="1.4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6.400000000000006"/>
    <s v="L"/>
    <n v="82"/>
    <s v="Yes"/>
    <s v=""/>
    <s v="Not Aged"/>
    <s v=""/>
    <s v="F"/>
    <n v="2.8819999999999997"/>
    <n v="0.94694942588232933"/>
    <s v=""/>
    <s v=""/>
    <s v="F"/>
    <s v=""/>
    <s v=""/>
    <s v=""/>
    <s v=""/>
    <m/>
    <m/>
    <m/>
    <m/>
    <m/>
    <m/>
    <m/>
    <m/>
  </r>
  <r>
    <d v="2020-07-24T00:00:00"/>
    <n v="7240"/>
    <n v="8338"/>
    <x v="2"/>
    <n v="909"/>
    <n v="60063"/>
    <s v="V-clip adipose"/>
    <m/>
    <s v="F"/>
    <s v="F"/>
    <s v=""/>
    <s v=""/>
    <x v="50"/>
    <n v="17"/>
    <n v="6.3"/>
    <n v="5.5"/>
    <n v="1.9"/>
    <x v="2"/>
    <m/>
    <m/>
    <s v=""/>
    <m/>
    <m/>
    <s v="GN"/>
    <s v="GN"/>
    <s v="12"/>
    <s v="2-4"/>
    <m/>
    <n v="1"/>
    <m/>
    <m/>
    <x v="1"/>
    <s v=""/>
    <x v="4"/>
    <s v="no age"/>
    <n v="0"/>
    <s v=""/>
    <n v="30"/>
    <s v="GH"/>
    <n v="70.7"/>
    <s v="L"/>
    <n v="77"/>
    <s v="Yes"/>
    <s v=""/>
    <s v="Not Aged"/>
    <s v=""/>
    <s v="M"/>
    <n v="-0.11799999999999988"/>
    <n v="0.47053418223877286"/>
    <s v=""/>
    <s v=""/>
    <s v="M"/>
    <s v=""/>
    <s v=""/>
    <s v=""/>
    <s v=""/>
    <m/>
    <m/>
    <m/>
    <m/>
    <m/>
    <m/>
    <m/>
    <m/>
  </r>
  <r>
    <d v="2020-07-24T00:00:00"/>
    <n v="7240"/>
    <n v="8338"/>
    <x v="2"/>
    <n v="919"/>
    <n v="60064"/>
    <s v="V-clip adipose"/>
    <m/>
    <s v="M"/>
    <s v="M"/>
    <s v=""/>
    <s v=""/>
    <x v="15"/>
    <n v="20.5"/>
    <n v="8"/>
    <n v="6.8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2"/>
    <s v="L"/>
    <n v="90"/>
    <s v="Yes"/>
    <s v=""/>
    <s v="Not Aged"/>
    <s v=""/>
    <s v="F"/>
    <n v="2.3260000000000032"/>
    <n v="0.91100757836342738"/>
    <s v=""/>
    <s v=""/>
    <s v="F"/>
    <s v=""/>
    <s v=""/>
    <s v=""/>
    <s v=""/>
    <m/>
    <m/>
    <m/>
    <m/>
    <m/>
    <m/>
    <m/>
    <m/>
  </r>
  <r>
    <d v="2020-07-24T00:00:00"/>
    <n v="7240"/>
    <n v="8338"/>
    <x v="2"/>
    <n v="919"/>
    <n v="60065"/>
    <s v="V-clip adipose"/>
    <m/>
    <s v="F"/>
    <s v="M"/>
    <s v=""/>
    <s v=""/>
    <x v="7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8.305699999999987"/>
    <s v="M"/>
    <n v="7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1"/>
    <n v="8338"/>
    <x v="4"/>
    <n v="931"/>
    <n v="60066"/>
    <s v="V-clip adipose"/>
    <m/>
    <s v="M"/>
    <s v="M"/>
    <s v=""/>
    <s v=""/>
    <x v="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1"/>
    <n v="8338"/>
    <x v="4"/>
    <n v="932"/>
    <n v="60067"/>
    <s v="V-clip adipose"/>
    <m/>
    <s v="F"/>
    <s v="F"/>
    <s v=""/>
    <s v=""/>
    <x v="107"/>
    <n v="16.600000000000001"/>
    <n v="6.3"/>
    <n v="4.8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1.2"/>
    <s v="L"/>
    <n v="77.5"/>
    <s v="Yes"/>
    <s v=""/>
    <s v="Not Aged"/>
    <s v=""/>
    <s v="F"/>
    <n v="0.91700000000000337"/>
    <n v="0.71443044088033891"/>
    <s v=""/>
    <s v=""/>
    <s v="F"/>
    <s v=""/>
    <s v=""/>
    <s v=""/>
    <s v=""/>
    <m/>
    <m/>
    <m/>
    <m/>
    <m/>
    <m/>
    <m/>
    <m/>
  </r>
  <r>
    <d v="2020-07-24T00:00:00"/>
    <n v="7241"/>
    <n v="8338"/>
    <x v="4"/>
    <n v="933"/>
    <n v="60068"/>
    <s v="V-clip adipose"/>
    <m/>
    <s v="F"/>
    <s v="F"/>
    <s v=""/>
    <s v=""/>
    <x v="5"/>
    <n v="17.5"/>
    <n v="6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5"/>
    <s v="L"/>
    <n v="84"/>
    <s v="Yes"/>
    <s v=""/>
    <s v="Not Aged"/>
    <s v=""/>
    <s v="F"/>
    <n v="2.9799999999999978"/>
    <n v="0.95166237128009468"/>
    <s v=""/>
    <s v=""/>
    <s v="F"/>
    <s v=""/>
    <s v=""/>
    <s v=""/>
    <s v=""/>
    <m/>
    <m/>
    <m/>
    <m/>
    <m/>
    <m/>
    <m/>
    <m/>
  </r>
  <r>
    <d v="2020-07-24T00:00:00"/>
    <n v="7241"/>
    <n v="8338"/>
    <x v="4"/>
    <n v="936"/>
    <n v="60069"/>
    <s v="V-clip adipose"/>
    <m/>
    <s v="M"/>
    <s v="M"/>
    <s v=""/>
    <s v=""/>
    <x v="9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1"/>
    <n v="8338"/>
    <x v="4"/>
    <n v="937"/>
    <n v="60070"/>
    <s v="V-clip adipose"/>
    <m/>
    <s v="M"/>
    <s v="M"/>
    <s v=""/>
    <s v=""/>
    <x v="121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0.721200000000003"/>
    <s v="M"/>
    <n v="5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1"/>
    <n v="8338"/>
    <x v="4"/>
    <n v="939"/>
    <n v="60071"/>
    <s v="V-clip adipose"/>
    <m/>
    <s v="F"/>
    <s v="F"/>
    <s v=""/>
    <s v=""/>
    <x v="34"/>
    <n v="17.600000000000001"/>
    <n v="6.2"/>
    <n v="4.7"/>
    <n v="1.3"/>
    <x v="2"/>
    <m/>
    <m/>
    <s v=""/>
    <m/>
    <m/>
    <s v="GN"/>
    <m/>
    <s v="12"/>
    <m/>
    <m/>
    <n v="1"/>
    <m/>
    <m/>
    <x v="1"/>
    <s v=""/>
    <x v="4"/>
    <s v="no age"/>
    <n v="0"/>
    <s v=""/>
    <n v="30"/>
    <s v="GH"/>
    <n v="78.8"/>
    <s v="L"/>
    <n v="85"/>
    <s v="Yes"/>
    <s v=""/>
    <s v="Not Aged"/>
    <s v=""/>
    <s v="F"/>
    <n v="4.509999999999998"/>
    <n v="0.98912118998292609"/>
    <s v=""/>
    <s v=""/>
    <s v="F"/>
    <s v=""/>
    <s v=""/>
    <s v=""/>
    <s v=""/>
    <m/>
    <m/>
    <m/>
    <m/>
    <m/>
    <m/>
    <m/>
    <m/>
  </r>
  <r>
    <d v="2020-07-24T00:00:00"/>
    <n v="7241"/>
    <n v="8338"/>
    <x v="4"/>
    <n v="940"/>
    <n v="60072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2"/>
    <n v="8338"/>
    <x v="5"/>
    <n v="957"/>
    <n v="60073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2"/>
    <n v="8338"/>
    <x v="5"/>
    <n v="958"/>
    <n v="60074"/>
    <s v="V-clip adipose"/>
    <m/>
    <s v="F"/>
    <s v="F"/>
    <s v=""/>
    <s v=""/>
    <x v="25"/>
    <n v="18.399999999999999"/>
    <n v="7"/>
    <n v="6.5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"/>
    <s v="L"/>
    <n v="82"/>
    <s v="Yes"/>
    <s v=""/>
    <s v="Not Aged"/>
    <s v=""/>
    <s v="F"/>
    <n v="0.36999999999999811"/>
    <n v="0.59145897843277961"/>
    <s v=""/>
    <s v=""/>
    <s v="F"/>
    <s v=""/>
    <s v=""/>
    <s v=""/>
    <s v=""/>
    <m/>
    <m/>
    <m/>
    <m/>
    <m/>
    <m/>
    <m/>
    <m/>
  </r>
  <r>
    <d v="2020-07-24T00:00:00"/>
    <n v="7242"/>
    <n v="8338"/>
    <x v="5"/>
    <n v="959"/>
    <n v="60075"/>
    <s v="V-clip adipose"/>
    <m/>
    <s v="M"/>
    <s v="M"/>
    <s v=""/>
    <s v=""/>
    <x v="1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2"/>
    <n v="8338"/>
    <x v="5"/>
    <n v="1000"/>
    <n v="60076"/>
    <s v="V-clip adipose"/>
    <m/>
    <s v="F"/>
    <s v="M"/>
    <s v=""/>
    <s v=""/>
    <x v="6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48.870199999999997"/>
    <s v="M"/>
    <n v="5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2"/>
    <n v="8338"/>
    <x v="5"/>
    <n v="1006"/>
    <n v="60077"/>
    <s v="V-clip adipose"/>
    <m/>
    <s v="F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2"/>
    <n v="8338"/>
    <x v="5"/>
    <n v="1009"/>
    <n v="60078"/>
    <s v="V-clip adipose"/>
    <m/>
    <s v="M"/>
    <s v="M"/>
    <s v=""/>
    <s v=""/>
    <x v="5"/>
    <n v="18.2"/>
    <n v="6.6"/>
    <n v="6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400000000000006"/>
    <s v="L"/>
    <n v="84"/>
    <s v="Yes"/>
    <s v=""/>
    <s v="Not Aged"/>
    <s v=""/>
    <s v="F"/>
    <n v="2.1679999999999979"/>
    <n v="0.89733886926934792"/>
    <s v=""/>
    <s v=""/>
    <s v="F"/>
    <s v=""/>
    <s v=""/>
    <s v=""/>
    <s v=""/>
    <m/>
    <m/>
    <m/>
    <m/>
    <m/>
    <m/>
    <m/>
    <m/>
  </r>
  <r>
    <d v="2020-07-24T00:00:00"/>
    <n v="7242"/>
    <n v="8338"/>
    <x v="5"/>
    <n v="1011"/>
    <n v="60079"/>
    <s v="V-clip adipose"/>
    <m/>
    <s v="F"/>
    <s v="F"/>
    <s v=""/>
    <s v=""/>
    <x v="50"/>
    <n v="16.8"/>
    <n v="6.3"/>
    <n v="4.3"/>
    <n v="1.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0.7"/>
    <s v="L"/>
    <n v="77"/>
    <s v="Yes"/>
    <s v=""/>
    <s v="Not Aged"/>
    <s v=""/>
    <s v="F"/>
    <n v="1.3000000000000003"/>
    <n v="0.78583498304255861"/>
    <s v=""/>
    <s v=""/>
    <s v="F"/>
    <s v=""/>
    <s v=""/>
    <s v=""/>
    <s v=""/>
    <m/>
    <m/>
    <m/>
    <m/>
    <m/>
    <m/>
    <m/>
    <m/>
  </r>
  <r>
    <d v="2020-07-24T00:00:00"/>
    <n v="7243"/>
    <n v="8338"/>
    <x v="2"/>
    <n v="1508"/>
    <n v="60080"/>
    <s v="V-clip adipose"/>
    <m/>
    <s v="M"/>
    <s v="M"/>
    <s v=""/>
    <s v=""/>
    <x v="67"/>
    <n v="21.6"/>
    <n v="8.8000000000000007"/>
    <n v="7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3.2"/>
    <s v="L"/>
    <n v="92"/>
    <s v="Yes"/>
    <s v=""/>
    <s v="Not Aged"/>
    <s v=""/>
    <s v="F"/>
    <n v="2.0260000000000016"/>
    <n v="0.88349999806969348"/>
    <s v=""/>
    <s v=""/>
    <s v="F"/>
    <s v=""/>
    <s v=""/>
    <s v=""/>
    <s v=""/>
    <m/>
    <m/>
    <m/>
    <m/>
    <m/>
    <m/>
    <m/>
    <m/>
  </r>
  <r>
    <d v="2020-07-24T00:00:00"/>
    <n v="7243"/>
    <n v="8338"/>
    <x v="2"/>
    <n v="1510"/>
    <n v="60081"/>
    <s v="V-clip adipose"/>
    <m/>
    <s v="F"/>
    <s v="M"/>
    <s v=""/>
    <s v=""/>
    <x v="20"/>
    <m/>
    <m/>
    <m/>
    <m/>
    <x v="1"/>
    <m/>
    <m/>
    <s v=""/>
    <m/>
    <m/>
    <s v="GN"/>
    <m/>
    <s v="12"/>
    <m/>
    <m/>
    <n v="1"/>
    <m/>
    <m/>
    <x v="1"/>
    <s v=""/>
    <x v="4"/>
    <s v="no age"/>
    <n v="0"/>
    <s v=""/>
    <n v="30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3"/>
    <n v="8340"/>
    <x v="2"/>
    <n v="1512"/>
    <n v="60082"/>
    <s v="V-clip adipose"/>
    <m/>
    <s v="M"/>
    <s v="M"/>
    <s v=""/>
    <s v=""/>
    <x v="137"/>
    <n v="23.5"/>
    <n v="10.4"/>
    <n v="7.4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4.6"/>
    <s v="L"/>
    <n v="95"/>
    <s v="Yes"/>
    <s v=""/>
    <s v="Not Aged"/>
    <s v=""/>
    <s v="F"/>
    <n v="0.73800000000000043"/>
    <n v="0.67655835657935404"/>
    <s v=""/>
    <s v=""/>
    <s v="F"/>
    <s v=""/>
    <s v=""/>
    <s v=""/>
    <s v=""/>
    <m/>
    <m/>
    <m/>
    <m/>
    <m/>
    <m/>
    <m/>
    <m/>
  </r>
  <r>
    <d v="2020-07-24T00:00:00"/>
    <n v="7243"/>
    <n v="8340"/>
    <x v="2"/>
    <n v="1513"/>
    <n v="60083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3"/>
    <n v="8340"/>
    <x v="2"/>
    <n v="1515"/>
    <n v="60084"/>
    <s v="V-clip adipose"/>
    <m/>
    <s v="M"/>
    <s v="M"/>
    <s v=""/>
    <s v=""/>
    <x v="4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3"/>
    <n v="8340"/>
    <x v="2"/>
    <n v="1516"/>
    <n v="60085"/>
    <s v="V-clip adipose"/>
    <m/>
    <s v="F"/>
    <s v="F"/>
    <s v=""/>
    <s v=""/>
    <x v="129"/>
    <n v="17.600000000000001"/>
    <n v="6.3"/>
    <n v="5.2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2"/>
    <s v="L"/>
    <n v="81.5"/>
    <s v="Yes"/>
    <s v=""/>
    <s v="Not Aged"/>
    <s v=""/>
    <s v="F"/>
    <n v="2.365000000000002"/>
    <n v="0.91411914579877351"/>
    <s v=""/>
    <s v=""/>
    <s v="F"/>
    <s v=""/>
    <s v=""/>
    <s v=""/>
    <s v=""/>
    <m/>
    <m/>
    <m/>
    <m/>
    <m/>
    <m/>
    <m/>
    <m/>
  </r>
  <r>
    <d v="2020-07-24T00:00:00"/>
    <n v="7243"/>
    <n v="8340"/>
    <x v="2"/>
    <n v="1518"/>
    <n v="60086"/>
    <s v="V-clip adipose"/>
    <m/>
    <s v="M"/>
    <s v="M"/>
    <s v=""/>
    <s v=""/>
    <x v="1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3"/>
    <n v="8340"/>
    <x v="2"/>
    <n v="1519"/>
    <n v="60087"/>
    <s v="V-clip adipose"/>
    <m/>
    <s v="F"/>
    <s v="F"/>
    <s v=""/>
    <s v=""/>
    <x v="4"/>
    <n v="18.399999999999999"/>
    <n v="7.2"/>
    <n v="5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8"/>
    <s v="L"/>
    <n v="83"/>
    <s v="Yes"/>
    <s v=""/>
    <s v="Not Aged"/>
    <s v=""/>
    <s v="F"/>
    <n v="1.907999999999997"/>
    <n v="0.87079429149283349"/>
    <s v=""/>
    <s v=""/>
    <s v="F"/>
    <s v=""/>
    <s v=""/>
    <s v=""/>
    <s v=""/>
    <m/>
    <m/>
    <m/>
    <m/>
    <m/>
    <m/>
    <m/>
    <m/>
  </r>
  <r>
    <d v="2020-07-24T00:00:00"/>
    <n v="7243"/>
    <n v="8340"/>
    <x v="2"/>
    <n v="1521"/>
    <n v="60088"/>
    <s v="V-clip adipose"/>
    <m/>
    <s v="M"/>
    <s v="M"/>
    <s v=""/>
    <s v=""/>
    <x v="137"/>
    <n v="22.1"/>
    <n v="9.6"/>
    <n v="7.2"/>
    <n v="2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85.4"/>
    <s v="L"/>
    <n v="95"/>
    <s v="Yes"/>
    <s v=""/>
    <s v="Not Aged"/>
    <s v=""/>
    <s v="F"/>
    <n v="1.7260000000000013"/>
    <n v="0.84890006099625981"/>
    <s v=""/>
    <s v=""/>
    <s v="F"/>
    <s v=""/>
    <s v=""/>
    <s v=""/>
    <s v=""/>
    <m/>
    <m/>
    <m/>
    <m/>
    <m/>
    <m/>
    <m/>
    <m/>
  </r>
  <r>
    <d v="2020-07-24T00:00:00"/>
    <n v="7243"/>
    <n v="8340"/>
    <x v="2"/>
    <n v="1523"/>
    <n v="60089"/>
    <s v="V-clip adipose"/>
    <m/>
    <s v="M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3"/>
    <n v="8340"/>
    <x v="2"/>
    <n v="1524"/>
    <n v="60090"/>
    <s v="V-clip adipose"/>
    <m/>
    <s v="F"/>
    <s v="F"/>
    <s v=""/>
    <s v=""/>
    <x v="50"/>
    <n v="16.600000000000001"/>
    <n v="5.2"/>
    <n v="4.9000000000000004"/>
    <n v="1.5"/>
    <x v="2"/>
    <m/>
    <m/>
    <s v=""/>
    <m/>
    <m/>
    <s v="GN"/>
    <m/>
    <s v="12"/>
    <m/>
    <m/>
    <n v="1"/>
    <m/>
    <m/>
    <x v="1"/>
    <s v=""/>
    <x v="4"/>
    <s v="no age"/>
    <n v="0"/>
    <s v=""/>
    <n v="30"/>
    <s v="GH"/>
    <n v="71.8"/>
    <s v="L"/>
    <n v="77"/>
    <s v="Yes"/>
    <s v=""/>
    <s v="Not Aged"/>
    <s v=""/>
    <s v="F"/>
    <n v="2.0419999999999994"/>
    <n v="0.8851367639802814"/>
    <s v=""/>
    <s v=""/>
    <s v="F"/>
    <s v=""/>
    <s v=""/>
    <s v=""/>
    <s v=""/>
    <m/>
    <m/>
    <m/>
    <m/>
    <m/>
    <m/>
    <m/>
    <m/>
  </r>
  <r>
    <d v="2020-07-24T00:00:00"/>
    <n v="7243"/>
    <n v="8340"/>
    <x v="2"/>
    <n v="1525"/>
    <n v="60091"/>
    <s v="V-clip adipose"/>
    <m/>
    <s v="F"/>
    <s v="F"/>
    <s v=""/>
    <s v=""/>
    <x v="69"/>
    <n v="19.5"/>
    <n v="7.5"/>
    <n v="5.8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"/>
    <s v="L"/>
    <n v="84.5"/>
    <s v="Yes"/>
    <s v=""/>
    <s v="Not Aged"/>
    <s v=""/>
    <s v="F"/>
    <n v="1.4530000000000021"/>
    <n v="0.81045970756924679"/>
    <s v=""/>
    <s v=""/>
    <s v="F"/>
    <s v=""/>
    <s v=""/>
    <s v=""/>
    <s v=""/>
    <m/>
    <m/>
    <m/>
    <m/>
    <m/>
    <m/>
    <m/>
    <m/>
  </r>
  <r>
    <d v="2020-07-24T00:00:00"/>
    <n v="7243"/>
    <n v="8340"/>
    <x v="2"/>
    <n v="1528"/>
    <n v="60092"/>
    <s v="V-clip adipose"/>
    <m/>
    <s v="F"/>
    <s v="F"/>
    <s v=""/>
    <s v=""/>
    <x v="25"/>
    <n v="19.5"/>
    <n v="8"/>
    <n v="6"/>
    <n v="1.9"/>
    <x v="2"/>
    <m/>
    <m/>
    <s v=""/>
    <m/>
    <m/>
    <s v="GN"/>
    <m/>
    <s v="12"/>
    <m/>
    <m/>
    <n v="1"/>
    <m/>
    <m/>
    <x v="1"/>
    <s v=""/>
    <x v="4"/>
    <s v="no age"/>
    <n v="0"/>
    <s v=""/>
    <n v="30"/>
    <s v="GH"/>
    <n v="74"/>
    <s v="L"/>
    <n v="82"/>
    <s v="Yes"/>
    <s v=""/>
    <s v="Not Aged"/>
    <s v=""/>
    <s v="M"/>
    <n v="-0.48400000000000132"/>
    <n v="0.38130802939870667"/>
    <s v=""/>
    <s v=""/>
    <s v="M"/>
    <s v=""/>
    <s v=""/>
    <s v=""/>
    <s v=""/>
    <m/>
    <m/>
    <m/>
    <m/>
    <m/>
    <m/>
    <m/>
    <m/>
  </r>
  <r>
    <d v="2020-07-24T00:00:00"/>
    <n v="7243"/>
    <n v="8340"/>
    <x v="2"/>
    <n v="1529"/>
    <n v="60093"/>
    <s v="V-clip adipose"/>
    <m/>
    <s v="F"/>
    <s v="F"/>
    <s v=""/>
    <s v=""/>
    <x v="113"/>
    <n v="17.5"/>
    <n v="6.2"/>
    <n v="5.3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.8"/>
    <s v="L"/>
    <n v="80"/>
    <s v="Yes"/>
    <s v=""/>
    <s v="Not Aged"/>
    <s v=""/>
    <s v="F"/>
    <n v="1.7799999999999985"/>
    <n v="0.85569686590948102"/>
    <s v=""/>
    <s v=""/>
    <s v="F"/>
    <s v=""/>
    <s v=""/>
    <s v=""/>
    <s v=""/>
    <m/>
    <m/>
    <m/>
    <m/>
    <m/>
    <m/>
    <m/>
    <m/>
  </r>
  <r>
    <d v="2020-07-24T00:00:00"/>
    <n v="7244"/>
    <n v="8340"/>
    <x v="4"/>
    <n v="1544"/>
    <n v="60094"/>
    <s v="V-clip adipose"/>
    <m/>
    <s v="F"/>
    <s v="F"/>
    <s v=""/>
    <s v=""/>
    <x v="71"/>
    <n v="18"/>
    <n v="6"/>
    <n v="5.5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5"/>
    <s v="L"/>
    <n v="83.5"/>
    <s v="Yes"/>
    <s v=""/>
    <s v="Not Aged"/>
    <s v=""/>
    <s v="F"/>
    <n v="3.3190000000000017"/>
    <n v="0.9650749018035758"/>
    <s v=""/>
    <s v=""/>
    <s v="F"/>
    <s v=""/>
    <s v=""/>
    <s v=""/>
    <s v=""/>
    <m/>
    <m/>
    <m/>
    <m/>
    <m/>
    <m/>
    <m/>
    <m/>
  </r>
  <r>
    <d v="2020-07-24T00:00:00"/>
    <n v="7244"/>
    <n v="8340"/>
    <x v="4"/>
    <n v="1545"/>
    <n v="60095"/>
    <s v="V-clip adipose"/>
    <m/>
    <s v="F"/>
    <s v="F"/>
    <s v=""/>
    <s v=""/>
    <x v="113"/>
    <n v="18"/>
    <n v="6.6"/>
    <n v="5.3"/>
    <n v="1.7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3.400000000000006"/>
    <s v="L"/>
    <n v="80"/>
    <s v="Yes"/>
    <s v=""/>
    <s v="Not Aged"/>
    <s v=""/>
    <s v="F"/>
    <n v="1.095999999999999"/>
    <n v="0.74950987606714958"/>
    <s v=""/>
    <s v=""/>
    <s v="F"/>
    <s v=""/>
    <s v=""/>
    <s v=""/>
    <s v=""/>
    <m/>
    <m/>
    <m/>
    <m/>
    <m/>
    <m/>
    <m/>
    <m/>
  </r>
  <r>
    <d v="2020-07-24T00:00:00"/>
    <n v="7244"/>
    <n v="8340"/>
    <x v="4"/>
    <n v="1547"/>
    <n v="60096"/>
    <s v="V-clip adipose"/>
    <m/>
    <s v="F"/>
    <s v="F"/>
    <s v=""/>
    <s v=""/>
    <x v="24"/>
    <n v="20"/>
    <n v="7.9"/>
    <n v="5.5"/>
    <n v="1.6"/>
    <x v="2"/>
    <m/>
    <m/>
    <s v=""/>
    <m/>
    <m/>
    <s v="GN"/>
    <s v="GN"/>
    <s v="12"/>
    <s v="2-10"/>
    <m/>
    <n v="1"/>
    <m/>
    <m/>
    <x v="1"/>
    <s v=""/>
    <x v="4"/>
    <s v="no age"/>
    <n v="0"/>
    <s v=""/>
    <n v="30"/>
    <s v="GH"/>
    <n v="80.099999999999994"/>
    <s v="L"/>
    <n v="88"/>
    <s v="Yes"/>
    <s v=""/>
    <s v="Not Aged"/>
    <s v=""/>
    <s v="F"/>
    <n v="2.8219999999999965"/>
    <n v="0.94385314932559639"/>
    <s v=""/>
    <s v=""/>
    <s v="F"/>
    <s v=""/>
    <s v=""/>
    <s v=""/>
    <s v=""/>
    <m/>
    <m/>
    <m/>
    <m/>
    <m/>
    <m/>
    <m/>
    <m/>
  </r>
  <r>
    <d v="2020-07-24T00:00:00"/>
    <n v="7245"/>
    <n v="8340"/>
    <x v="5"/>
    <n v="1600"/>
    <n v="60097"/>
    <s v="V-clip adipose"/>
    <m/>
    <s v="M"/>
    <s v="M"/>
    <s v=""/>
    <s v=""/>
    <x v="10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5"/>
    <n v="8340"/>
    <x v="5"/>
    <n v="1602"/>
    <n v="60098"/>
    <s v="V-clip adipose"/>
    <m/>
    <s v="F"/>
    <s v="F"/>
    <s v=""/>
    <s v=""/>
    <x v="4"/>
    <n v="18.7"/>
    <n v="7.5"/>
    <n v="5.5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5"/>
    <s v="L"/>
    <n v="83"/>
    <s v="Yes"/>
    <s v=""/>
    <s v="Not Aged"/>
    <s v=""/>
    <s v="F"/>
    <n v="1.1839999999999986"/>
    <n v="0.76566625204577898"/>
    <s v=""/>
    <s v=""/>
    <s v="F"/>
    <s v=""/>
    <s v=""/>
    <s v=""/>
    <s v=""/>
    <m/>
    <m/>
    <m/>
    <m/>
    <m/>
    <m/>
    <m/>
    <m/>
  </r>
  <r>
    <d v="2020-07-24T00:00:00"/>
    <n v="7245"/>
    <n v="8340"/>
    <x v="5"/>
    <n v="1605"/>
    <n v="60099"/>
    <s v="V-clip adipose"/>
    <m/>
    <s v="M"/>
    <s v="M"/>
    <s v=""/>
    <s v=""/>
    <x v="9"/>
    <n v="18.5"/>
    <n v="7.4"/>
    <n v="6"/>
    <n v="2.1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0.599999999999994"/>
    <s v="L"/>
    <n v="78"/>
    <s v="Yes"/>
    <s v=""/>
    <s v="Not Aged"/>
    <s v=""/>
    <s v="M"/>
    <n v="-1.6080000000000014"/>
    <n v="0.1668664724602768"/>
    <s v=""/>
    <s v=""/>
    <s v="M"/>
    <s v=""/>
    <s v=""/>
    <s v=""/>
    <s v=""/>
    <m/>
    <m/>
    <m/>
    <m/>
    <m/>
    <m/>
    <m/>
    <m/>
  </r>
  <r>
    <d v="2020-07-24T00:00:00"/>
    <n v="7245"/>
    <n v="8340"/>
    <x v="5"/>
    <n v="1608"/>
    <n v="60100"/>
    <s v="V-clip adipose"/>
    <m/>
    <s v="F"/>
    <s v="F"/>
    <s v=""/>
    <s v=""/>
    <x v="25"/>
    <n v="18.2"/>
    <n v="6.6"/>
    <n v="6.2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5.400000000000006"/>
    <s v="L"/>
    <n v="82"/>
    <s v="Yes"/>
    <s v=""/>
    <s v="Not Aged"/>
    <s v=""/>
    <s v="F"/>
    <n v="1.4299999999999982"/>
    <n v="0.80690131576678326"/>
    <s v=""/>
    <s v=""/>
    <s v="F"/>
    <s v=""/>
    <s v=""/>
    <s v=""/>
    <s v=""/>
    <m/>
    <m/>
    <m/>
    <m/>
    <m/>
    <m/>
    <m/>
    <m/>
  </r>
  <r>
    <d v="2020-07-24T00:00:00"/>
    <n v="7245"/>
    <n v="8340"/>
    <x v="5"/>
    <n v="1611"/>
    <n v="60101"/>
    <s v="V-clip adipose"/>
    <m/>
    <s v="F"/>
    <s v="F"/>
    <s v=""/>
    <s v=""/>
    <x v="113"/>
    <n v="19"/>
    <n v="7.5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2.5"/>
    <s v="L"/>
    <n v="80"/>
    <s v="Yes"/>
    <s v=""/>
    <s v="Not Aged"/>
    <s v=""/>
    <s v="M"/>
    <n v="-0.4500000000000004"/>
    <n v="0.38936076605077791"/>
    <s v=""/>
    <s v=""/>
    <s v="M"/>
    <s v=""/>
    <s v=""/>
    <s v=""/>
    <s v=""/>
    <m/>
    <m/>
    <m/>
    <m/>
    <m/>
    <m/>
    <m/>
    <m/>
  </r>
  <r>
    <d v="2020-07-24T00:00:00"/>
    <n v="7245"/>
    <n v="8340"/>
    <x v="5"/>
    <n v="1615"/>
    <n v="60102"/>
    <s v="V-clip adipose"/>
    <m/>
    <s v="M"/>
    <s v="M"/>
    <s v=""/>
    <s v=""/>
    <x v="1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5"/>
    <n v="8340"/>
    <x v="5"/>
    <n v="1616"/>
    <n v="60103"/>
    <s v="V-clip adipose"/>
    <m/>
    <s v="F"/>
    <s v="F"/>
    <s v=""/>
    <s v=""/>
    <x v="34"/>
    <n v="19.5"/>
    <n v="7.2"/>
    <n v="5.5"/>
    <n v="1.6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7.8"/>
    <s v="L"/>
    <n v="85"/>
    <s v="Yes"/>
    <s v=""/>
    <s v="Not Aged"/>
    <s v=""/>
    <s v="F"/>
    <n v="2.4279999999999964"/>
    <n v="0.91893767510958257"/>
    <s v=""/>
    <s v=""/>
    <s v="F"/>
    <s v=""/>
    <s v=""/>
    <s v=""/>
    <s v=""/>
    <m/>
    <m/>
    <m/>
    <m/>
    <m/>
    <m/>
    <m/>
    <m/>
  </r>
  <r>
    <d v="2020-07-24T00:00:00"/>
    <n v="7245"/>
    <n v="8340"/>
    <x v="5"/>
    <n v="1619"/>
    <n v="60104"/>
    <s v="V-clip adipose"/>
    <m/>
    <s v="F"/>
    <s v="F"/>
    <s v=""/>
    <s v=""/>
    <x v="5"/>
    <n v="19"/>
    <n v="7.5"/>
    <n v="5.6"/>
    <n v="2"/>
    <x v="2"/>
    <m/>
    <m/>
    <s v=""/>
    <m/>
    <m/>
    <s v="GN"/>
    <m/>
    <s v="12"/>
    <m/>
    <m/>
    <n v="1"/>
    <m/>
    <m/>
    <x v="1"/>
    <s v=""/>
    <x v="4"/>
    <s v="no age"/>
    <n v="0"/>
    <s v=""/>
    <n v="30"/>
    <s v="GH"/>
    <n v="76.5"/>
    <s v="L"/>
    <n v="84"/>
    <s v="Yes"/>
    <s v=""/>
    <s v="Not Aged"/>
    <s v=""/>
    <s v="F"/>
    <n v="1.2019999999999988"/>
    <n v="0.76888038128813974"/>
    <s v=""/>
    <s v=""/>
    <s v="F"/>
    <s v=""/>
    <s v=""/>
    <s v=""/>
    <s v=""/>
    <m/>
    <m/>
    <m/>
    <m/>
    <m/>
    <m/>
    <m/>
    <m/>
  </r>
  <r>
    <d v="2020-07-24T00:00:00"/>
    <n v="7245"/>
    <n v="8340"/>
    <x v="5"/>
    <n v="1620"/>
    <n v="60105"/>
    <s v="V-clip adipose"/>
    <m/>
    <s v="M"/>
    <s v="M"/>
    <s v=""/>
    <s v=""/>
    <x v="5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6"/>
    <n v="8340"/>
    <x v="2"/>
    <n v="1658"/>
    <n v="60106"/>
    <s v="V-clip adipose"/>
    <m/>
    <s v="M"/>
    <s v="M"/>
    <s v=""/>
    <s v=""/>
    <x v="10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53.960450000000002"/>
    <s v="M"/>
    <n v="5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6"/>
    <n v="8341"/>
    <x v="2"/>
    <n v="1659"/>
    <n v="60107"/>
    <s v="V-clip adipose"/>
    <m/>
    <s v="F"/>
    <s v="M"/>
    <s v=""/>
    <s v=""/>
    <x v="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6"/>
    <n v="8341"/>
    <x v="2"/>
    <n v="1659"/>
    <n v="60108"/>
    <s v="V-clip adipose"/>
    <m/>
    <s v="F"/>
    <s v="F"/>
    <s v=""/>
    <s v=""/>
    <x v="9"/>
    <n v="18.399999999999999"/>
    <n v="7.5"/>
    <n v="5.6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0.5"/>
    <s v="L"/>
    <n v="78"/>
    <s v="Yes"/>
    <s v=""/>
    <s v="Not Aged"/>
    <s v=""/>
    <s v="M"/>
    <n v="-1.2919999999999994"/>
    <n v="0.2155144824556347"/>
    <s v=""/>
    <s v=""/>
    <s v="M"/>
    <s v=""/>
    <s v=""/>
    <s v=""/>
    <s v=""/>
    <m/>
    <m/>
    <m/>
    <m/>
    <m/>
    <m/>
    <m/>
    <m/>
  </r>
  <r>
    <d v="2020-07-24T00:00:00"/>
    <n v="7246"/>
    <n v="8341"/>
    <x v="2"/>
    <n v="1701"/>
    <n v="60109"/>
    <s v="V-clip adipose"/>
    <m/>
    <s v="M"/>
    <s v="M"/>
    <s v=""/>
    <s v=""/>
    <x v="9"/>
    <n v="18.2"/>
    <n v="7.5"/>
    <n v="5"/>
    <n v="1.9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0.5"/>
    <s v="L"/>
    <n v="78"/>
    <s v="Yes"/>
    <s v=""/>
    <s v="Not Aged"/>
    <s v=""/>
    <s v="M"/>
    <n v="-0.8839999999999999"/>
    <n v="0.29234956690584907"/>
    <s v=""/>
    <s v=""/>
    <s v="M"/>
    <s v=""/>
    <s v=""/>
    <s v=""/>
    <s v=""/>
    <m/>
    <m/>
    <m/>
    <m/>
    <m/>
    <m/>
    <m/>
    <m/>
  </r>
  <r>
    <d v="2020-07-24T00:00:00"/>
    <n v="7246"/>
    <n v="8341"/>
    <x v="2"/>
    <n v="1703"/>
    <n v="60110"/>
    <s v="V-clip adipose"/>
    <m/>
    <s v="F"/>
    <s v="M"/>
    <s v=""/>
    <s v=""/>
    <x v="13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6"/>
    <n v="8341"/>
    <x v="2"/>
    <n v="1705"/>
    <n v="60111"/>
    <s v="V-clip adipose"/>
    <m/>
    <s v="M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0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6"/>
    <n v="8341"/>
    <x v="2"/>
    <n v="1706"/>
    <n v="60112"/>
    <s v="V-clip adipose"/>
    <m/>
    <s v="M"/>
    <s v="M"/>
    <s v=""/>
    <s v=""/>
    <x v="27"/>
    <m/>
    <m/>
    <m/>
    <m/>
    <x v="1"/>
    <m/>
    <m/>
    <s v=""/>
    <m/>
    <m/>
    <s v="GN"/>
    <m/>
    <s v="12"/>
    <m/>
    <m/>
    <n v="1"/>
    <m/>
    <m/>
    <x v="1"/>
    <s v=""/>
    <x v="4"/>
    <s v="no age"/>
    <n v="0"/>
    <s v=""/>
    <n v="30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4T00:00:00"/>
    <n v="7248"/>
    <n v="8341"/>
    <x v="5"/>
    <n v="1725"/>
    <n v="60113"/>
    <s v="V-clip adipose"/>
    <m/>
    <s v="F"/>
    <s v="F"/>
    <s v=""/>
    <s v=""/>
    <x v="11"/>
    <n v="17.5"/>
    <n v="6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2.5"/>
    <s v="L"/>
    <n v="79"/>
    <s v="Yes"/>
    <s v=""/>
    <s v="Not Aged"/>
    <s v=""/>
    <s v="F"/>
    <n v="0.82999999999999918"/>
    <n v="0.69635492982383396"/>
    <s v=""/>
    <s v=""/>
    <s v="F"/>
    <s v=""/>
    <s v=""/>
    <s v=""/>
    <s v=""/>
    <m/>
    <m/>
    <m/>
    <m/>
    <m/>
    <m/>
    <m/>
    <m/>
  </r>
  <r>
    <d v="2020-07-24T00:00:00"/>
    <n v="7248"/>
    <n v="8341"/>
    <x v="5"/>
    <n v="1726"/>
    <n v="60114"/>
    <s v="V-clip adipose"/>
    <m/>
    <s v="F"/>
    <s v="F"/>
    <s v=""/>
    <s v=""/>
    <x v="99"/>
    <n v="17.3"/>
    <n v="6.5"/>
    <n v="4.9000000000000004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69"/>
    <s v="L"/>
    <n v="75.5"/>
    <s v="Yes"/>
    <s v=""/>
    <s v="Not Aged"/>
    <s v=""/>
    <s v="M"/>
    <n v="-0.52500000000000346"/>
    <n v="0.37168381170463294"/>
    <s v=""/>
    <s v=""/>
    <s v="M"/>
    <s v=""/>
    <s v=""/>
    <s v=""/>
    <s v=""/>
    <m/>
    <m/>
    <m/>
    <m/>
    <m/>
    <m/>
    <m/>
    <m/>
  </r>
  <r>
    <d v="2020-07-24T00:00:00"/>
    <n v="7248"/>
    <n v="8341"/>
    <x v="5"/>
    <n v="1729"/>
    <n v="60115"/>
    <s v="V-clip adipose"/>
    <m/>
    <s v="F"/>
    <s v="F"/>
    <s v=""/>
    <s v=""/>
    <x v="54"/>
    <n v="20"/>
    <n v="7.6"/>
    <n v="6"/>
    <n v="1.8"/>
    <x v="2"/>
    <m/>
    <m/>
    <s v=""/>
    <m/>
    <m/>
    <m/>
    <m/>
    <m/>
    <m/>
    <m/>
    <n v="1"/>
    <m/>
    <m/>
    <x v="1"/>
    <s v=""/>
    <x v="4"/>
    <s v="no age"/>
    <n v="0"/>
    <s v=""/>
    <n v="30"/>
    <s v="GH"/>
    <n v="79.400000000000006"/>
    <s v="L"/>
    <n v="87"/>
    <s v="Yes"/>
    <s v=""/>
    <s v="Not Aged"/>
    <s v=""/>
    <s v="F"/>
    <n v="2.2639999999999976"/>
    <n v="0.90585132411144387"/>
    <s v=""/>
    <s v=""/>
    <s v="F"/>
    <s v=""/>
    <s v=""/>
    <s v=""/>
    <s v=""/>
    <m/>
    <m/>
    <m/>
    <m/>
    <m/>
    <m/>
    <m/>
    <m/>
  </r>
  <r>
    <d v="2020-07-25T00:00:00"/>
    <n v="7249"/>
    <n v="8342"/>
    <x v="2"/>
    <n v="920"/>
    <n v="60116"/>
    <s v="V-clip adipose"/>
    <m/>
    <s v="M"/>
    <s v="M"/>
    <s v=""/>
    <s v=""/>
    <x v="137"/>
    <n v="21.5"/>
    <n v="8.5"/>
    <n v="7.3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86.5"/>
    <s v="L"/>
    <n v="95"/>
    <s v="Yes"/>
    <s v=""/>
    <s v="Not Aged"/>
    <s v=""/>
    <s v="F"/>
    <n v="3.4960000000000013"/>
    <n v="0.97057374262140506"/>
    <s v=""/>
    <s v=""/>
    <s v="F"/>
    <s v=""/>
    <s v=""/>
    <s v=""/>
    <s v=""/>
    <m/>
    <m/>
    <m/>
    <m/>
    <m/>
    <m/>
    <m/>
    <m/>
  </r>
  <r>
    <d v="2020-07-25T00:00:00"/>
    <n v="7249"/>
    <n v="8342"/>
    <x v="2"/>
    <n v="922"/>
    <n v="60117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49"/>
    <n v="8342"/>
    <x v="2"/>
    <n v="924"/>
    <n v="60119"/>
    <s v="V-clip adipose"/>
    <m/>
    <s v="F"/>
    <s v="F"/>
    <s v=""/>
    <s v=""/>
    <x v="74"/>
    <n v="19.5"/>
    <n v="8"/>
    <n v="7"/>
    <n v="2.5"/>
    <x v="2"/>
    <m/>
    <m/>
    <s v=""/>
    <m/>
    <m/>
    <m/>
    <m/>
    <m/>
    <m/>
    <m/>
    <m/>
    <s v="60118 was bad tag."/>
    <m/>
    <x v="1"/>
    <s v=""/>
    <x v="4"/>
    <s v="no age"/>
    <n v="0"/>
    <s v=""/>
    <n v="30"/>
    <s v="GH"/>
    <n v="77.5"/>
    <s v="L"/>
    <n v="85.5"/>
    <s v="Yes"/>
    <s v=""/>
    <s v="Not Aged"/>
    <s v=""/>
    <s v="M"/>
    <n v="-0.17499999999999938"/>
    <n v="0.4563613127629213"/>
    <s v=""/>
    <s v=""/>
    <s v="M"/>
    <s v=""/>
    <s v=""/>
    <s v=""/>
    <s v=""/>
    <m/>
    <m/>
    <m/>
    <m/>
    <m/>
    <m/>
    <m/>
    <m/>
  </r>
  <r>
    <d v="2020-07-25T00:00:00"/>
    <n v="7249"/>
    <n v="8342"/>
    <x v="2"/>
    <n v="926"/>
    <n v="60120"/>
    <s v="V-clip adipose"/>
    <m/>
    <s v="M"/>
    <s v="M"/>
    <s v=""/>
    <s v=""/>
    <x v="10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3.960450000000002"/>
    <s v="M"/>
    <n v="5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49"/>
    <n v="8342"/>
    <x v="2"/>
    <n v="927"/>
    <n v="60121"/>
    <s v="V-clip adipose"/>
    <m/>
    <s v="F"/>
    <s v="F"/>
    <s v=""/>
    <s v=""/>
    <x v="113"/>
    <n v="17.600000000000001"/>
    <n v="6.8"/>
    <n v="5.5"/>
    <n v="2.5"/>
    <x v="2"/>
    <m/>
    <m/>
    <s v=""/>
    <m/>
    <m/>
    <m/>
    <m/>
    <m/>
    <m/>
    <m/>
    <m/>
    <m/>
    <m/>
    <x v="1"/>
    <s v=""/>
    <x v="4"/>
    <s v="no age"/>
    <n v="0"/>
    <s v=""/>
    <n v="30"/>
    <s v="GH"/>
    <n v="73.2"/>
    <s v="L"/>
    <n v="80"/>
    <s v="Yes"/>
    <s v=""/>
    <s v="Not Aged"/>
    <s v=""/>
    <s v="F"/>
    <n v="1.5999999999998682E-2"/>
    <n v="0.50399991466885086"/>
    <s v=""/>
    <s v=""/>
    <s v="F"/>
    <s v=""/>
    <s v=""/>
    <s v=""/>
    <s v=""/>
    <m/>
    <m/>
    <m/>
    <m/>
    <m/>
    <m/>
    <m/>
    <m/>
  </r>
  <r>
    <d v="2020-07-25T00:00:00"/>
    <n v="7249"/>
    <n v="8342"/>
    <x v="2"/>
    <n v="930"/>
    <n v="60122"/>
    <s v="V-clip adipose"/>
    <m/>
    <s v="F"/>
    <s v="F"/>
    <s v=""/>
    <s v=""/>
    <x v="38"/>
    <n v="16.399999999999999"/>
    <n v="6"/>
    <n v="5.8"/>
    <n v="1.9"/>
    <x v="2"/>
    <m/>
    <m/>
    <s v=""/>
    <m/>
    <m/>
    <m/>
    <m/>
    <m/>
    <m/>
    <m/>
    <m/>
    <m/>
    <m/>
    <x v="1"/>
    <s v=""/>
    <x v="4"/>
    <s v="no age"/>
    <n v="0"/>
    <s v=""/>
    <n v="30"/>
    <s v="GH"/>
    <n v="70"/>
    <s v="L"/>
    <n v="76"/>
    <s v="Yes"/>
    <s v=""/>
    <s v="Not Aged"/>
    <s v=""/>
    <s v="M"/>
    <n v="-0.36799999999999899"/>
    <n v="0.40902438033162625"/>
    <s v=""/>
    <s v=""/>
    <s v="M"/>
    <s v=""/>
    <s v=""/>
    <s v=""/>
    <s v=""/>
    <m/>
    <m/>
    <m/>
    <m/>
    <m/>
    <m/>
    <m/>
    <m/>
  </r>
  <r>
    <d v="2020-07-25T00:00:00"/>
    <n v="7249"/>
    <n v="8342"/>
    <x v="2"/>
    <n v="931"/>
    <n v="60123"/>
    <s v="V-clip adipose"/>
    <m/>
    <s v="F"/>
    <s v="F"/>
    <s v=""/>
    <s v=""/>
    <x v="50"/>
    <n v="16.5"/>
    <n v="5.5"/>
    <n v="5.5"/>
    <n v="1.5"/>
    <x v="2"/>
    <m/>
    <m/>
    <s v=""/>
    <m/>
    <m/>
    <m/>
    <m/>
    <m/>
    <m/>
    <m/>
    <m/>
    <m/>
    <m/>
    <x v="1"/>
    <s v=""/>
    <x v="4"/>
    <s v="no age"/>
    <n v="0"/>
    <s v=""/>
    <n v="30"/>
    <s v="GH"/>
    <n v="71.5"/>
    <s v="L"/>
    <n v="77"/>
    <s v="Yes"/>
    <s v=""/>
    <s v="Not Aged"/>
    <s v=""/>
    <s v="F"/>
    <n v="1.25"/>
    <n v="0.77729986117469108"/>
    <s v=""/>
    <s v=""/>
    <s v="F"/>
    <s v=""/>
    <s v=""/>
    <s v=""/>
    <s v=""/>
    <m/>
    <m/>
    <m/>
    <m/>
    <m/>
    <m/>
    <m/>
    <m/>
  </r>
  <r>
    <d v="2020-07-25T00:00:00"/>
    <n v="7249"/>
    <n v="8342"/>
    <x v="2"/>
    <n v="933"/>
    <n v="60124"/>
    <s v="V-clip adipose"/>
    <m/>
    <s v="F"/>
    <s v="F"/>
    <s v=""/>
    <s v=""/>
    <x v="38"/>
    <n v="16.2"/>
    <n v="5.5"/>
    <n v="4.5"/>
    <n v="1.4"/>
    <x v="2"/>
    <m/>
    <m/>
    <s v=""/>
    <m/>
    <m/>
    <m/>
    <m/>
    <m/>
    <m/>
    <m/>
    <m/>
    <m/>
    <m/>
    <x v="1"/>
    <s v=""/>
    <x v="4"/>
    <s v="no age"/>
    <n v="0"/>
    <s v=""/>
    <n v="30"/>
    <s v="GH"/>
    <n v="70.5"/>
    <s v="L"/>
    <n v="76"/>
    <s v="Yes"/>
    <s v=""/>
    <s v="Not Aged"/>
    <s v=""/>
    <s v="F"/>
    <n v="1.5860000000000005"/>
    <n v="0.83005258661731351"/>
    <s v=""/>
    <s v=""/>
    <s v="F"/>
    <s v=""/>
    <s v=""/>
    <s v=""/>
    <s v=""/>
    <m/>
    <m/>
    <m/>
    <m/>
    <m/>
    <m/>
    <m/>
    <m/>
  </r>
  <r>
    <d v="2020-07-25T00:00:00"/>
    <n v="7249"/>
    <n v="8342"/>
    <x v="2"/>
    <n v="935"/>
    <n v="60125"/>
    <s v="V-clip adipose"/>
    <m/>
    <s v="M"/>
    <s v="M"/>
    <s v=""/>
    <s v=""/>
    <x v="10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49"/>
    <n v="8342"/>
    <x v="2"/>
    <n v="936"/>
    <n v="60126"/>
    <s v="V-clip adipose"/>
    <m/>
    <s v="F"/>
    <s v="F"/>
    <s v=""/>
    <s v=""/>
    <x v="4"/>
    <n v="17"/>
    <n v="6.5"/>
    <n v="6"/>
    <n v="2"/>
    <x v="2"/>
    <m/>
    <m/>
    <s v=""/>
    <m/>
    <m/>
    <s v="FD"/>
    <m/>
    <m/>
    <m/>
    <m/>
    <m/>
    <s v="Damaged adipose."/>
    <m/>
    <x v="1"/>
    <s v=""/>
    <x v="4"/>
    <s v="no age"/>
    <n v="0"/>
    <s v=""/>
    <n v="30"/>
    <s v="GH"/>
    <n v="76.5"/>
    <s v="L"/>
    <n v="83"/>
    <s v="Yes"/>
    <s v=""/>
    <s v="Not Aged"/>
    <s v=""/>
    <s v="F"/>
    <n v="1.7799999999999983"/>
    <n v="0.85569686590948102"/>
    <s v=""/>
    <s v=""/>
    <s v="F"/>
    <s v=""/>
    <s v=""/>
    <s v=""/>
    <s v=""/>
    <m/>
    <m/>
    <m/>
    <m/>
    <m/>
    <m/>
    <m/>
    <m/>
  </r>
  <r>
    <d v="2020-07-25T00:00:00"/>
    <n v="7249"/>
    <n v="8342"/>
    <x v="2"/>
    <n v="940"/>
    <n v="60127"/>
    <s v="V-clip adipose"/>
    <m/>
    <s v="F"/>
    <s v="M"/>
    <s v=""/>
    <s v=""/>
    <x v="17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49"/>
    <n v="8342"/>
    <x v="2"/>
    <n v="942"/>
    <n v="60128"/>
    <s v="V-clip adipose"/>
    <m/>
    <s v="M"/>
    <s v="M"/>
    <s v=""/>
    <s v=""/>
    <x v="5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60.901699999999998"/>
    <s v="M"/>
    <n v="6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49"/>
    <n v="8342"/>
    <x v="2"/>
    <n v="944"/>
    <n v="60129"/>
    <s v="V-clip adipose"/>
    <m/>
    <s v="F"/>
    <s v="F"/>
    <s v=""/>
    <s v=""/>
    <x v="25"/>
    <n v="17.5"/>
    <n v="7"/>
    <n v="6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75"/>
    <s v="L"/>
    <n v="82"/>
    <s v="Yes"/>
    <s v=""/>
    <s v="Not Aged"/>
    <s v=""/>
    <s v="F"/>
    <n v="0.70999999999999797"/>
    <n v="0.67040115980886805"/>
    <s v=""/>
    <s v=""/>
    <s v="F"/>
    <s v=""/>
    <s v=""/>
    <s v=""/>
    <s v=""/>
    <m/>
    <m/>
    <m/>
    <m/>
    <m/>
    <m/>
    <m/>
    <m/>
  </r>
  <r>
    <d v="2020-07-25T00:00:00"/>
    <n v="7250"/>
    <n v="8342"/>
    <x v="4"/>
    <n v="1003"/>
    <n v="60130"/>
    <s v="V-clip adipose"/>
    <m/>
    <s v="M"/>
    <s v="M"/>
    <s v=""/>
    <s v=""/>
    <x v="16"/>
    <m/>
    <m/>
    <m/>
    <m/>
    <x v="1"/>
    <m/>
    <m/>
    <s v=""/>
    <m/>
    <m/>
    <s v="FD"/>
    <m/>
    <m/>
    <m/>
    <m/>
    <m/>
    <s v="Damaged adipose."/>
    <m/>
    <x v="1"/>
    <s v=""/>
    <x v="4"/>
    <s v="no age"/>
    <n v="0"/>
    <s v=""/>
    <n v="30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0"/>
    <n v="8342"/>
    <x v="4"/>
    <n v="1004"/>
    <n v="60131"/>
    <s v="V-clip adipose"/>
    <m/>
    <s v="F"/>
    <s v="M"/>
    <s v=""/>
    <s v=""/>
    <x v="125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65.991949999999989"/>
    <s v="M"/>
    <n v="72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0"/>
    <n v="8342"/>
    <x v="4"/>
    <n v="1006"/>
    <n v="60132"/>
    <s v="V-clip adipose"/>
    <m/>
    <s v="F"/>
    <s v="F"/>
    <s v=""/>
    <s v=""/>
    <x v="129"/>
    <n v="16.5"/>
    <n v="5"/>
    <n v="6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76.5"/>
    <s v="L"/>
    <n v="81.5"/>
    <s v="Yes"/>
    <s v=""/>
    <s v="Not Aged"/>
    <s v=""/>
    <s v="F"/>
    <n v="3.0550000000000024"/>
    <n v="0.95499790059405698"/>
    <s v=""/>
    <s v=""/>
    <s v="F"/>
    <s v=""/>
    <s v=""/>
    <s v=""/>
    <s v=""/>
    <m/>
    <m/>
    <m/>
    <m/>
    <m/>
    <m/>
    <m/>
    <m/>
  </r>
  <r>
    <d v="2020-07-25T00:00:00"/>
    <n v="7250"/>
    <n v="8342"/>
    <x v="4"/>
    <n v="1008"/>
    <n v="60133"/>
    <s v="V-clip adipose"/>
    <m/>
    <s v="M"/>
    <s v="M"/>
    <s v=""/>
    <s v=""/>
    <x v="47"/>
    <n v="21"/>
    <n v="8"/>
    <n v="7.5"/>
    <n v="2.7"/>
    <x v="2"/>
    <m/>
    <m/>
    <s v=""/>
    <m/>
    <m/>
    <m/>
    <m/>
    <m/>
    <m/>
    <m/>
    <m/>
    <m/>
    <m/>
    <x v="1"/>
    <s v=""/>
    <x v="4"/>
    <s v="no age"/>
    <n v="0"/>
    <s v=""/>
    <n v="30"/>
    <s v="GH"/>
    <n v="86"/>
    <s v="L"/>
    <n v="94"/>
    <s v="Yes"/>
    <s v=""/>
    <s v="Not Aged"/>
    <s v=""/>
    <s v="F"/>
    <n v="2.9680000000000017"/>
    <n v="0.95110735656064838"/>
    <s v=""/>
    <s v=""/>
    <s v="F"/>
    <s v=""/>
    <s v=""/>
    <s v=""/>
    <s v=""/>
    <m/>
    <m/>
    <m/>
    <m/>
    <m/>
    <m/>
    <m/>
    <m/>
  </r>
  <r>
    <d v="2020-07-25T00:00:00"/>
    <n v="7250"/>
    <n v="8342"/>
    <x v="4"/>
    <n v="1009"/>
    <n v="60134"/>
    <s v="V-clip adipose"/>
    <m/>
    <s v="M"/>
    <s v="M"/>
    <s v=""/>
    <s v=""/>
    <x v="3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63.215449999999997"/>
    <s v="M"/>
    <n v="69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0"/>
    <n v="8342"/>
    <x v="4"/>
    <n v="1010"/>
    <n v="60135"/>
    <s v="V-clip adipose"/>
    <m/>
    <s v="F"/>
    <s v="M"/>
    <s v=""/>
    <s v=""/>
    <x v="9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60.438949999999998"/>
    <s v="M"/>
    <n v="66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0"/>
    <n v="8342"/>
    <x v="4"/>
    <n v="1011"/>
    <n v="60136"/>
    <s v="V-clip adipose"/>
    <m/>
    <s v="F"/>
    <s v="F"/>
    <s v=""/>
    <s v=""/>
    <x v="36"/>
    <n v="16.399999999999999"/>
    <n v="5.5"/>
    <n v="5"/>
    <n v="1.6"/>
    <x v="2"/>
    <m/>
    <m/>
    <s v=""/>
    <m/>
    <m/>
    <m/>
    <m/>
    <m/>
    <m/>
    <m/>
    <m/>
    <m/>
    <m/>
    <x v="1"/>
    <s v=""/>
    <x v="4"/>
    <s v="no age"/>
    <n v="0"/>
    <s v=""/>
    <n v="30"/>
    <s v="GH"/>
    <n v="75.5"/>
    <s v="L"/>
    <n v="81"/>
    <s v="Yes"/>
    <s v=""/>
    <s v="Not Aged"/>
    <s v=""/>
    <s v="F"/>
    <n v="3.2239999999999984"/>
    <n v="0.9617275175248301"/>
    <s v=""/>
    <s v=""/>
    <s v="F"/>
    <s v=""/>
    <s v=""/>
    <s v=""/>
    <s v=""/>
    <m/>
    <m/>
    <m/>
    <m/>
    <m/>
    <m/>
    <m/>
    <m/>
  </r>
  <r>
    <d v="2020-07-25T00:00:00"/>
    <n v="7250"/>
    <n v="8342"/>
    <x v="4"/>
    <n v="1013"/>
    <n v="60137"/>
    <s v="V-clip adipose"/>
    <m/>
    <s v="F"/>
    <s v="F"/>
    <s v=""/>
    <s v=""/>
    <x v="71"/>
    <n v="19"/>
    <n v="7"/>
    <n v="7.7"/>
    <n v="2.2000000000000002"/>
    <x v="2"/>
    <m/>
    <m/>
    <s v=""/>
    <m/>
    <m/>
    <m/>
    <m/>
    <m/>
    <m/>
    <m/>
    <m/>
    <m/>
    <m/>
    <x v="1"/>
    <s v=""/>
    <x v="4"/>
    <s v="no age"/>
    <n v="0"/>
    <s v=""/>
    <n v="30"/>
    <s v="GH"/>
    <n v="76.5"/>
    <s v="L"/>
    <n v="83.5"/>
    <s v="Yes"/>
    <s v=""/>
    <s v="Not Aged"/>
    <s v=""/>
    <s v="F"/>
    <n v="2.7000000000000357E-2"/>
    <n v="0.50674958996739139"/>
    <s v=""/>
    <s v=""/>
    <s v="F"/>
    <s v=""/>
    <s v=""/>
    <s v=""/>
    <s v=""/>
    <m/>
    <m/>
    <m/>
    <m/>
    <m/>
    <m/>
    <m/>
    <m/>
  </r>
  <r>
    <d v="2020-07-25T00:00:00"/>
    <n v="7250"/>
    <n v="8342"/>
    <x v="4"/>
    <n v="1016"/>
    <n v="60138"/>
    <s v="V-clip adipose"/>
    <m/>
    <s v="F"/>
    <s v="F"/>
    <s v=""/>
    <s v=""/>
    <x v="50"/>
    <n v="17"/>
    <n v="6.6"/>
    <n v="6.5"/>
    <n v="1.8"/>
    <x v="2"/>
    <m/>
    <m/>
    <s v=""/>
    <m/>
    <m/>
    <m/>
    <m/>
    <m/>
    <m/>
    <m/>
    <m/>
    <m/>
    <m/>
    <x v="1"/>
    <s v=""/>
    <x v="4"/>
    <s v="no age"/>
    <n v="0"/>
    <s v=""/>
    <n v="30"/>
    <s v="GH"/>
    <n v="70.400000000000006"/>
    <s v="L"/>
    <n v="77"/>
    <s v="Yes"/>
    <s v=""/>
    <s v="Not Aged"/>
    <s v=""/>
    <s v="M"/>
    <n v="-1.0960000000000001"/>
    <n v="0.25049012393285025"/>
    <s v=""/>
    <s v=""/>
    <s v="M"/>
    <s v=""/>
    <s v=""/>
    <s v=""/>
    <s v=""/>
    <m/>
    <m/>
    <m/>
    <m/>
    <m/>
    <m/>
    <m/>
    <m/>
  </r>
  <r>
    <d v="2020-07-25T00:00:00"/>
    <n v="7250"/>
    <n v="8342"/>
    <x v="4"/>
    <n v="1018"/>
    <n v="60139"/>
    <s v="V-clip adipose"/>
    <m/>
    <s v="F"/>
    <s v="F"/>
    <s v=""/>
    <s v=""/>
    <x v="54"/>
    <n v="18.5"/>
    <n v="6.4"/>
    <n v="5.7"/>
    <n v="2.1"/>
    <x v="2"/>
    <m/>
    <m/>
    <s v=""/>
    <m/>
    <m/>
    <m/>
    <m/>
    <m/>
    <m/>
    <m/>
    <m/>
    <m/>
    <m/>
    <x v="1"/>
    <s v=""/>
    <x v="4"/>
    <s v="no age"/>
    <n v="0"/>
    <s v=""/>
    <n v="30"/>
    <s v="GH"/>
    <n v="80.599999999999994"/>
    <s v="L"/>
    <n v="87"/>
    <s v="Yes"/>
    <s v=""/>
    <s v="Not Aged"/>
    <s v=""/>
    <s v="F"/>
    <n v="3.7459999999999969"/>
    <n v="0.97693266089904474"/>
    <s v=""/>
    <s v=""/>
    <s v="F"/>
    <s v=""/>
    <s v=""/>
    <s v=""/>
    <s v=""/>
    <m/>
    <m/>
    <m/>
    <m/>
    <m/>
    <m/>
    <m/>
    <m/>
  </r>
  <r>
    <d v="2020-07-25T00:00:00"/>
    <n v="7250"/>
    <n v="8342"/>
    <x v="4"/>
    <n v="1019"/>
    <n v="60141"/>
    <s v="V-clip adipose"/>
    <m/>
    <s v="M"/>
    <s v="M"/>
    <s v=""/>
    <s v=""/>
    <x v="132"/>
    <m/>
    <m/>
    <m/>
    <m/>
    <x v="1"/>
    <m/>
    <m/>
    <s v=""/>
    <m/>
    <m/>
    <m/>
    <m/>
    <m/>
    <m/>
    <m/>
    <m/>
    <s v="60140 was a bad tag."/>
    <m/>
    <x v="1"/>
    <s v=""/>
    <x v="4"/>
    <s v="no age"/>
    <n v="0"/>
    <s v=""/>
    <n v="30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1"/>
    <n v="8342"/>
    <x v="5"/>
    <n v="1044"/>
    <n v="60142"/>
    <s v="V-clip adipose"/>
    <m/>
    <s v="F"/>
    <s v="M"/>
    <s v=""/>
    <s v=""/>
    <x v="111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66.917449999999988"/>
    <s v="M"/>
    <n v="7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1"/>
    <n v="8343"/>
    <x v="5"/>
    <n v="1046"/>
    <n v="60143"/>
    <s v="V-clip adipose"/>
    <m/>
    <s v="F"/>
    <s v="F"/>
    <s v=""/>
    <s v=""/>
    <x v="34"/>
    <n v="18"/>
    <n v="6.5"/>
    <n v="4.5"/>
    <n v="1.5"/>
    <x v="2"/>
    <m/>
    <m/>
    <s v=""/>
    <m/>
    <m/>
    <m/>
    <m/>
    <m/>
    <m/>
    <m/>
    <m/>
    <m/>
    <m/>
    <x v="1"/>
    <s v=""/>
    <x v="4"/>
    <s v="no age"/>
    <n v="0"/>
    <s v=""/>
    <n v="30"/>
    <s v="GH"/>
    <n v="78.5"/>
    <s v="L"/>
    <n v="85"/>
    <s v="Yes"/>
    <s v=""/>
    <s v="Not Aged"/>
    <s v=""/>
    <s v="F"/>
    <n v="4.0899999999999972"/>
    <n v="0.98353635523634364"/>
    <s v=""/>
    <s v=""/>
    <s v="F"/>
    <s v=""/>
    <s v=""/>
    <s v=""/>
    <s v=""/>
    <m/>
    <m/>
    <m/>
    <m/>
    <m/>
    <m/>
    <m/>
    <m/>
  </r>
  <r>
    <d v="2020-07-25T00:00:00"/>
    <n v="7251"/>
    <n v="8343"/>
    <x v="5"/>
    <n v="1049"/>
    <n v="60144"/>
    <s v="V-clip adipose"/>
    <m/>
    <s v="F"/>
    <s v="F"/>
    <s v=""/>
    <s v=""/>
    <x v="54"/>
    <n v="18.8"/>
    <n v="6.8"/>
    <n v="6.3"/>
    <n v="2.4"/>
    <x v="2"/>
    <m/>
    <m/>
    <s v=""/>
    <m/>
    <m/>
    <m/>
    <m/>
    <m/>
    <m/>
    <m/>
    <m/>
    <m/>
    <m/>
    <x v="1"/>
    <s v=""/>
    <x v="4"/>
    <s v="no age"/>
    <n v="0"/>
    <s v=""/>
    <n v="30"/>
    <s v="GH"/>
    <n v="80.2"/>
    <s v="L"/>
    <n v="87"/>
    <s v="Yes"/>
    <s v=""/>
    <s v="Not Aged"/>
    <s v=""/>
    <s v="F"/>
    <n v="2.567999999999997"/>
    <n v="0.92877350275495574"/>
    <s v=""/>
    <s v=""/>
    <s v="F"/>
    <s v=""/>
    <s v=""/>
    <s v=""/>
    <s v=""/>
    <m/>
    <m/>
    <m/>
    <m/>
    <m/>
    <m/>
    <m/>
    <m/>
  </r>
  <r>
    <d v="2020-07-25T00:00:00"/>
    <n v="7251"/>
    <n v="8343"/>
    <x v="5"/>
    <n v="1050"/>
    <n v="60145"/>
    <s v="V-clip adipose"/>
    <m/>
    <s v="F"/>
    <s v="F"/>
    <s v=""/>
    <s v=""/>
    <x v="34"/>
    <n v="18.5"/>
    <n v="6"/>
    <n v="6"/>
    <n v="1.6"/>
    <x v="2"/>
    <m/>
    <m/>
    <s v=""/>
    <m/>
    <m/>
    <m/>
    <m/>
    <m/>
    <m/>
    <m/>
    <m/>
    <m/>
    <m/>
    <x v="1"/>
    <s v=""/>
    <x v="4"/>
    <s v="no age"/>
    <n v="0"/>
    <s v=""/>
    <n v="30"/>
    <s v="GH"/>
    <n v="79"/>
    <s v="L"/>
    <n v="85"/>
    <s v="Yes"/>
    <s v=""/>
    <s v="Not Aged"/>
    <s v=""/>
    <s v="F"/>
    <n v="3.6239999999999979"/>
    <n v="0.97401734724033096"/>
    <s v=""/>
    <s v=""/>
    <s v="F"/>
    <s v=""/>
    <s v=""/>
    <s v=""/>
    <s v=""/>
    <m/>
    <m/>
    <m/>
    <m/>
    <m/>
    <m/>
    <m/>
    <m/>
  </r>
  <r>
    <d v="2020-07-25T00:00:00"/>
    <n v="7251"/>
    <n v="8343"/>
    <x v="5"/>
    <n v="1053"/>
    <n v="60146"/>
    <s v="V-clip adipose"/>
    <m/>
    <s v="F"/>
    <s v="F"/>
    <s v=""/>
    <s v=""/>
    <x v="92"/>
    <n v="18.8"/>
    <n v="6.8"/>
    <n v="6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80.7"/>
    <s v="L"/>
    <n v="87.5"/>
    <s v="Yes"/>
    <s v=""/>
    <s v="Not Aged"/>
    <s v=""/>
    <s v="F"/>
    <n v="3.3310000000000004"/>
    <n v="0.96547711628722443"/>
    <s v=""/>
    <s v=""/>
    <s v="F"/>
    <s v=""/>
    <s v=""/>
    <s v=""/>
    <s v=""/>
    <m/>
    <m/>
    <m/>
    <m/>
    <m/>
    <m/>
    <m/>
    <m/>
  </r>
  <r>
    <d v="2020-07-25T00:00:00"/>
    <n v="7251"/>
    <n v="8343"/>
    <x v="5"/>
    <n v="1054"/>
    <n v="60147"/>
    <s v="V-clip adipose"/>
    <m/>
    <s v="F"/>
    <s v="F"/>
    <s v=""/>
    <s v=""/>
    <x v="26"/>
    <n v="19"/>
    <n v="6.8"/>
    <n v="6.5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82.2"/>
    <s v="L"/>
    <n v="89"/>
    <s v="Yes"/>
    <s v=""/>
    <s v="Not Aged"/>
    <s v=""/>
    <s v="F"/>
    <n v="3.6359999999999966"/>
    <n v="0.97431931660627669"/>
    <s v=""/>
    <s v=""/>
    <s v="F"/>
    <s v=""/>
    <s v=""/>
    <s v=""/>
    <s v=""/>
    <m/>
    <m/>
    <m/>
    <m/>
    <m/>
    <m/>
    <m/>
    <m/>
  </r>
  <r>
    <d v="2020-07-25T00:00:00"/>
    <n v="7251"/>
    <n v="8343"/>
    <x v="5"/>
    <n v="1055"/>
    <n v="60148"/>
    <s v="V-clip adipose"/>
    <m/>
    <s v="M"/>
    <s v="M"/>
    <s v=""/>
    <s v=""/>
    <x v="7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1"/>
    <n v="8343"/>
    <x v="5"/>
    <n v="1058"/>
    <n v="60149"/>
    <s v="V-clip adipose"/>
    <m/>
    <s v="M"/>
    <s v="M"/>
    <s v=""/>
    <s v=""/>
    <x v="2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62.289949999999997"/>
    <s v="M"/>
    <n v="68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1"/>
    <n v="8343"/>
    <x v="5"/>
    <n v="1100"/>
    <n v="60150"/>
    <s v="V-clip adipose"/>
    <m/>
    <s v="F"/>
    <s v="F"/>
    <s v=""/>
    <s v=""/>
    <x v="15"/>
    <n v="19"/>
    <n v="7"/>
    <n v="5.8"/>
    <n v="1.8"/>
    <x v="2"/>
    <m/>
    <m/>
    <s v=""/>
    <m/>
    <m/>
    <m/>
    <m/>
    <m/>
    <m/>
    <m/>
    <m/>
    <m/>
    <m/>
    <x v="1"/>
    <s v=""/>
    <x v="4"/>
    <s v="no age"/>
    <n v="0"/>
    <s v=""/>
    <n v="30"/>
    <s v="GH"/>
    <n v="83"/>
    <s v="L"/>
    <n v="90"/>
    <s v="Yes"/>
    <s v=""/>
    <s v="Not Aged"/>
    <s v=""/>
    <s v="F"/>
    <n v="4.4580000000000028"/>
    <n v="0.98854717566982997"/>
    <s v=""/>
    <s v=""/>
    <s v="F"/>
    <s v=""/>
    <s v=""/>
    <s v=""/>
    <s v=""/>
    <m/>
    <m/>
    <m/>
    <m/>
    <m/>
    <m/>
    <m/>
    <m/>
  </r>
  <r>
    <d v="2020-07-25T00:00:00"/>
    <n v="7252"/>
    <n v="8343"/>
    <x v="2"/>
    <n v="1525"/>
    <n v="60151"/>
    <s v="V-clip adipose"/>
    <m/>
    <s v="M"/>
    <s v="M"/>
    <s v=""/>
    <s v=""/>
    <x v="32"/>
    <n v="19.8"/>
    <n v="7.5"/>
    <n v="5.5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75"/>
    <s v="L"/>
    <n v="82.5"/>
    <s v="Yes"/>
    <s v=""/>
    <s v="Not Aged"/>
    <s v=""/>
    <s v="F"/>
    <n v="0.62500000000000244"/>
    <n v="0.65135486466605474"/>
    <s v=""/>
    <s v=""/>
    <s v="F"/>
    <s v=""/>
    <s v=""/>
    <s v=""/>
    <s v=""/>
    <m/>
    <m/>
    <m/>
    <m/>
    <m/>
    <m/>
    <m/>
    <m/>
  </r>
  <r>
    <d v="2020-07-25T00:00:00"/>
    <n v="7252"/>
    <n v="8343"/>
    <x v="2"/>
    <n v="1526"/>
    <n v="60152"/>
    <s v="V-clip adipose"/>
    <m/>
    <s v="M"/>
    <s v="M"/>
    <s v=""/>
    <s v=""/>
    <x v="37"/>
    <n v="22"/>
    <n v="8.5"/>
    <n v="9"/>
    <n v="3.3"/>
    <x v="2"/>
    <m/>
    <m/>
    <s v=""/>
    <m/>
    <m/>
    <m/>
    <m/>
    <m/>
    <m/>
    <m/>
    <m/>
    <m/>
    <m/>
    <x v="1"/>
    <s v=""/>
    <x v="4"/>
    <s v="no age"/>
    <n v="0"/>
    <s v=""/>
    <n v="30"/>
    <s v="GH"/>
    <n v="89.5"/>
    <s v="L"/>
    <n v="98"/>
    <s v="Yes"/>
    <s v=""/>
    <s v="Not Aged"/>
    <s v=""/>
    <s v="F"/>
    <n v="2.5120000000000009"/>
    <n v="0.92497879458244636"/>
    <s v=""/>
    <s v=""/>
    <s v="F"/>
    <s v=""/>
    <s v=""/>
    <s v=""/>
    <s v=""/>
    <m/>
    <m/>
    <m/>
    <m/>
    <m/>
    <m/>
    <m/>
    <m/>
  </r>
  <r>
    <d v="2020-07-25T00:00:00"/>
    <n v="7252"/>
    <n v="8343"/>
    <x v="2"/>
    <n v="1529"/>
    <n v="60153"/>
    <s v="V-clip adipose"/>
    <m/>
    <s v="F"/>
    <s v="F"/>
    <s v=""/>
    <s v=""/>
    <x v="59"/>
    <n v="19"/>
    <n v="6.7"/>
    <n v="6.5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79.3"/>
    <s v="L"/>
    <n v="86"/>
    <s v="Yes"/>
    <s v=""/>
    <s v="Not Aged"/>
    <s v=""/>
    <s v="F"/>
    <n v="2.4739999999999975"/>
    <n v="0.92229890406455239"/>
    <s v=""/>
    <s v=""/>
    <s v="F"/>
    <s v=""/>
    <s v=""/>
    <s v=""/>
    <s v=""/>
    <m/>
    <m/>
    <m/>
    <m/>
    <m/>
    <m/>
    <m/>
    <m/>
  </r>
  <r>
    <d v="2020-07-25T00:00:00"/>
    <n v="7252"/>
    <n v="8343"/>
    <x v="2"/>
    <n v="1530"/>
    <n v="60154"/>
    <s v="V-clip adipose"/>
    <m/>
    <s v="F"/>
    <s v="F"/>
    <s v=""/>
    <s v=""/>
    <x v="15"/>
    <n v="19"/>
    <n v="6.5"/>
    <n v="6"/>
    <n v="2"/>
    <x v="2"/>
    <m/>
    <m/>
    <s v=""/>
    <m/>
    <m/>
    <m/>
    <m/>
    <m/>
    <m/>
    <m/>
    <m/>
    <m/>
    <m/>
    <x v="1"/>
    <s v=""/>
    <x v="4"/>
    <s v="no age"/>
    <n v="0"/>
    <s v=""/>
    <n v="30"/>
    <s v="GH"/>
    <n v="83.5"/>
    <s v="L"/>
    <n v="90"/>
    <s v="Yes"/>
    <s v=""/>
    <s v="Not Aged"/>
    <s v=""/>
    <s v="F"/>
    <n v="4.7900000000000036"/>
    <n v="0.99175606993539844"/>
    <s v=""/>
    <s v=""/>
    <s v="F"/>
    <s v=""/>
    <s v=""/>
    <s v=""/>
    <s v=""/>
    <m/>
    <m/>
    <m/>
    <m/>
    <m/>
    <m/>
    <m/>
    <m/>
  </r>
  <r>
    <d v="2020-07-25T00:00:00"/>
    <n v="7252"/>
    <n v="8343"/>
    <x v="2"/>
    <n v="1531"/>
    <n v="60156"/>
    <s v="V-clip adipose"/>
    <m/>
    <s v="F"/>
    <s v="F"/>
    <s v=""/>
    <s v=""/>
    <x v="32"/>
    <n v="16.5"/>
    <n v="5.5"/>
    <n v="5.5"/>
    <n v="1.7"/>
    <x v="2"/>
    <m/>
    <m/>
    <s v=""/>
    <m/>
    <m/>
    <m/>
    <m/>
    <m/>
    <m/>
    <m/>
    <m/>
    <s v="60155 was a bad tag."/>
    <m/>
    <x v="1"/>
    <s v=""/>
    <x v="4"/>
    <s v="no age"/>
    <n v="0"/>
    <s v=""/>
    <n v="30"/>
    <s v="GH"/>
    <n v="77"/>
    <s v="L"/>
    <n v="82.5"/>
    <s v="Yes"/>
    <s v=""/>
    <s v="Not Aged"/>
    <s v=""/>
    <s v="F"/>
    <n v="3.4430000000000032"/>
    <n v="0.96902169860442999"/>
    <s v=""/>
    <s v=""/>
    <s v="F"/>
    <s v=""/>
    <s v=""/>
    <s v=""/>
    <s v=""/>
    <m/>
    <m/>
    <m/>
    <m/>
    <m/>
    <m/>
    <m/>
    <m/>
  </r>
  <r>
    <d v="2020-07-25T00:00:00"/>
    <n v="7252"/>
    <n v="8343"/>
    <x v="2"/>
    <n v="1533"/>
    <n v="60157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2"/>
    <n v="8343"/>
    <x v="2"/>
    <n v="1534"/>
    <n v="60158"/>
    <s v="V-clip adipose"/>
    <m/>
    <s v="F"/>
    <s v="M"/>
    <s v=""/>
    <s v=""/>
    <x v="39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2"/>
    <n v="8343"/>
    <x v="2"/>
    <n v="1539"/>
    <n v="60159"/>
    <s v="V-clip adipose"/>
    <m/>
    <s v="M"/>
    <s v="M"/>
    <s v=""/>
    <s v=""/>
    <x v="47"/>
    <n v="23.3"/>
    <n v="9.4"/>
    <n v="7"/>
    <n v="2.6"/>
    <x v="2"/>
    <m/>
    <m/>
    <s v=""/>
    <m/>
    <m/>
    <m/>
    <m/>
    <m/>
    <m/>
    <m/>
    <m/>
    <m/>
    <m/>
    <x v="1"/>
    <s v=""/>
    <x v="4"/>
    <s v="no age"/>
    <n v="0"/>
    <s v=""/>
    <n v="30"/>
    <s v="GH"/>
    <n v="84.6"/>
    <s v="L"/>
    <n v="94"/>
    <s v="Yes"/>
    <s v=""/>
    <s v="Not Aged"/>
    <s v=""/>
    <s v="F"/>
    <n v="1.6020000000000016"/>
    <n v="0.83229772713131911"/>
    <s v=""/>
    <s v=""/>
    <s v="F"/>
    <s v=""/>
    <s v=""/>
    <s v=""/>
    <s v=""/>
    <m/>
    <m/>
    <m/>
    <m/>
    <m/>
    <m/>
    <m/>
    <m/>
  </r>
  <r>
    <d v="2020-07-25T00:00:00"/>
    <n v="7252"/>
    <n v="8343"/>
    <x v="2"/>
    <n v="1540"/>
    <n v="60160"/>
    <s v="V-clip adipose"/>
    <m/>
    <s v="M"/>
    <s v="M"/>
    <s v=""/>
    <s v=""/>
    <x v="2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3"/>
    <n v="8343"/>
    <x v="4"/>
    <n v="1553"/>
    <n v="60161"/>
    <s v="V-clip adipose"/>
    <m/>
    <s v="F"/>
    <s v="F"/>
    <s v=""/>
    <s v=""/>
    <x v="5"/>
    <n v="17.600000000000001"/>
    <n v="5.9"/>
    <n v="5"/>
    <n v="1.6"/>
    <x v="2"/>
    <m/>
    <m/>
    <s v=""/>
    <m/>
    <m/>
    <m/>
    <m/>
    <m/>
    <m/>
    <m/>
    <m/>
    <m/>
    <m/>
    <x v="1"/>
    <s v=""/>
    <x v="4"/>
    <s v="no age"/>
    <n v="0"/>
    <s v=""/>
    <n v="30"/>
    <s v="GH"/>
    <n v="78.099999999999994"/>
    <s v="L"/>
    <n v="84"/>
    <s v="Yes"/>
    <s v=""/>
    <s v="Not Aged"/>
    <s v=""/>
    <s v="F"/>
    <n v="4.001999999999998"/>
    <n v="0.98204908141670877"/>
    <s v=""/>
    <s v=""/>
    <s v="F"/>
    <s v=""/>
    <s v=""/>
    <s v=""/>
    <s v=""/>
    <m/>
    <m/>
    <m/>
    <m/>
    <m/>
    <m/>
    <m/>
    <m/>
  </r>
  <r>
    <d v="2020-07-25T00:00:00"/>
    <n v="7253"/>
    <n v="8343"/>
    <x v="4"/>
    <n v="1554"/>
    <n v="60162"/>
    <s v="V-clip adipose"/>
    <m/>
    <s v="M"/>
    <s v="M"/>
    <s v=""/>
    <s v=""/>
    <x v="3"/>
    <m/>
    <m/>
    <m/>
    <m/>
    <x v="1"/>
    <m/>
    <m/>
    <s v=""/>
    <m/>
    <m/>
    <m/>
    <m/>
    <m/>
    <m/>
    <s v="3"/>
    <m/>
    <m/>
    <m/>
    <x v="1"/>
    <s v=""/>
    <x v="4"/>
    <s v="no age"/>
    <n v="0"/>
    <s v=""/>
    <n v="30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4"/>
    <n v="8343"/>
    <x v="5"/>
    <n v="1612"/>
    <n v="60163"/>
    <s v="V-clip adipose"/>
    <m/>
    <s v="M"/>
    <s v="M"/>
    <s v=""/>
    <s v=""/>
    <x v="15"/>
    <n v="25.5"/>
    <n v="8"/>
    <n v="7"/>
    <n v="2.7"/>
    <x v="2"/>
    <m/>
    <m/>
    <s v=""/>
    <m/>
    <m/>
    <m/>
    <m/>
    <m/>
    <m/>
    <m/>
    <m/>
    <m/>
    <m/>
    <x v="1"/>
    <s v=""/>
    <x v="4"/>
    <s v="no age"/>
    <n v="0"/>
    <s v=""/>
    <n v="30"/>
    <s v="GH"/>
    <n v="82"/>
    <s v="L"/>
    <n v="90"/>
    <s v="Yes"/>
    <s v=""/>
    <s v="Not Aged"/>
    <s v=""/>
    <s v="F"/>
    <n v="1.5880000000000027"/>
    <n v="0.83033453099052734"/>
    <s v=""/>
    <s v=""/>
    <s v="F"/>
    <s v=""/>
    <s v=""/>
    <s v=""/>
    <s v=""/>
    <m/>
    <m/>
    <m/>
    <m/>
    <m/>
    <m/>
    <m/>
    <m/>
  </r>
  <r>
    <d v="2020-07-25T00:00:00"/>
    <n v="7254"/>
    <n v="8343"/>
    <x v="5"/>
    <n v="1614"/>
    <n v="60164"/>
    <s v="V-clip adipose"/>
    <m/>
    <s v="F"/>
    <s v="F"/>
    <s v=""/>
    <s v=""/>
    <x v="126"/>
    <n v="18.399999999999999"/>
    <n v="6.5"/>
    <n v="5.5"/>
    <n v="1.9"/>
    <x v="2"/>
    <m/>
    <m/>
    <s v=""/>
    <m/>
    <m/>
    <m/>
    <m/>
    <m/>
    <m/>
    <m/>
    <m/>
    <m/>
    <m/>
    <x v="1"/>
    <s v=""/>
    <x v="4"/>
    <s v="no age"/>
    <n v="0"/>
    <s v=""/>
    <n v="30"/>
    <s v="GH"/>
    <n v="74"/>
    <s v="L"/>
    <n v="80.5"/>
    <s v="Yes"/>
    <s v=""/>
    <s v="Not Aged"/>
    <s v=""/>
    <s v="F"/>
    <n v="1.1310000000000024"/>
    <n v="0.75602339833504995"/>
    <s v=""/>
    <s v=""/>
    <s v="F"/>
    <s v=""/>
    <s v=""/>
    <s v=""/>
    <s v=""/>
    <m/>
    <m/>
    <m/>
    <m/>
    <m/>
    <m/>
    <m/>
    <m/>
  </r>
  <r>
    <d v="2020-07-25T00:00:00"/>
    <n v="7254"/>
    <n v="8343"/>
    <x v="5"/>
    <n v="1617"/>
    <n v="60165"/>
    <s v="V-clip adipose"/>
    <m/>
    <s v="F"/>
    <s v="F"/>
    <s v=""/>
    <s v=""/>
    <x v="25"/>
    <n v="17"/>
    <n v="5.7"/>
    <n v="5.5"/>
    <n v="1.8"/>
    <x v="2"/>
    <m/>
    <m/>
    <s v=""/>
    <m/>
    <m/>
    <m/>
    <m/>
    <m/>
    <m/>
    <m/>
    <m/>
    <m/>
    <m/>
    <x v="1"/>
    <s v=""/>
    <x v="4"/>
    <s v="no age"/>
    <n v="0"/>
    <s v=""/>
    <n v="30"/>
    <s v="GH"/>
    <n v="76.3"/>
    <s v="L"/>
    <n v="82"/>
    <s v="Yes"/>
    <s v=""/>
    <s v="Not Aged"/>
    <s v=""/>
    <s v="F"/>
    <n v="2.8859999999999992"/>
    <n v="0.94715001185056191"/>
    <s v=""/>
    <s v=""/>
    <s v="F"/>
    <s v=""/>
    <s v=""/>
    <s v=""/>
    <s v=""/>
    <m/>
    <m/>
    <m/>
    <m/>
    <m/>
    <m/>
    <m/>
    <m/>
  </r>
  <r>
    <d v="2020-07-25T00:00:00"/>
    <n v="7254"/>
    <n v="8343"/>
    <x v="5"/>
    <n v="1618"/>
    <n v="60166"/>
    <s v="V-clip adipose"/>
    <m/>
    <s v="M"/>
    <s v="M"/>
    <s v=""/>
    <s v=""/>
    <x v="40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4"/>
    <n v="8343"/>
    <x v="5"/>
    <n v="1620"/>
    <n v="60167"/>
    <s v="V-clip adipose"/>
    <m/>
    <s v="F"/>
    <s v="M"/>
    <s v=""/>
    <s v=""/>
    <x v="23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0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1"/>
    <n v="8254"/>
    <x v="1"/>
    <n v="930"/>
    <m/>
    <s v="caudal hole"/>
    <m/>
    <s v="M"/>
    <s v="M"/>
    <s v=""/>
    <s v=""/>
    <x v="160"/>
    <m/>
    <m/>
    <m/>
    <m/>
    <x v="3"/>
    <n v="1874"/>
    <n v="7"/>
    <s v="20NC01874"/>
    <s v="X"/>
    <d v="2020-07-31T00:00:00"/>
    <m/>
    <m/>
    <m/>
    <m/>
    <m/>
    <n v="1"/>
    <s v="JACK"/>
    <m/>
    <x v="2"/>
    <s v="20NC018747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1"/>
    <n v="8254"/>
    <x v="1"/>
    <n v="938"/>
    <m/>
    <s v="caudal hole"/>
    <m/>
    <s v="M"/>
    <s v="M"/>
    <s v=""/>
    <s v=""/>
    <x v="124"/>
    <m/>
    <m/>
    <m/>
    <m/>
    <x v="3"/>
    <n v="1874"/>
    <n v="8"/>
    <s v="20NC01874"/>
    <s v="X"/>
    <d v="2020-07-31T00:00:00"/>
    <m/>
    <m/>
    <m/>
    <m/>
    <m/>
    <n v="1"/>
    <s v="JACK"/>
    <m/>
    <x v="2"/>
    <s v="20NC018748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1"/>
    <n v="8254"/>
    <x v="1"/>
    <n v="943"/>
    <n v="27885"/>
    <s v="adipose hole"/>
    <m/>
    <s v="F"/>
    <s v="F"/>
    <s v=""/>
    <s v=""/>
    <x v="26"/>
    <n v="19.8"/>
    <n v="7.5"/>
    <n v="5.5"/>
    <n v="1.5"/>
    <x v="2"/>
    <n v="1874"/>
    <n v="9"/>
    <s v="20NC01874"/>
    <s v="X"/>
    <d v="2020-07-31T00:00:00"/>
    <m/>
    <m/>
    <m/>
    <m/>
    <m/>
    <n v="1"/>
    <m/>
    <m/>
    <x v="1"/>
    <s v="20NC018749"/>
    <x v="2"/>
    <s v="M3"/>
    <n v="3"/>
    <s v=""/>
    <n v="30"/>
    <s v="GW"/>
    <n v="81.5"/>
    <s v="L"/>
    <n v="89"/>
    <s v="Yes"/>
    <s v=""/>
    <s v="ch2020-0017"/>
    <n v="294"/>
    <s v="F"/>
    <n v="3.849999999999997"/>
    <n v="0.97916365548131956"/>
    <s v=""/>
    <s v=""/>
    <s v="F"/>
    <s v=""/>
    <s v=""/>
    <s v="KITEEN_RIVER"/>
    <n v="0.94404830000000006"/>
    <m/>
    <m/>
    <m/>
    <m/>
    <m/>
    <m/>
    <m/>
    <m/>
  </r>
  <r>
    <d v="2020-07-25T00:00:00"/>
    <n v="6631"/>
    <n v="8254"/>
    <x v="1"/>
    <n v="944"/>
    <n v="27886"/>
    <s v="adipose hole"/>
    <m/>
    <s v="M"/>
    <s v="M"/>
    <s v=""/>
    <s v=""/>
    <x v="113"/>
    <n v="18.5"/>
    <n v="6.9"/>
    <n v="5.5"/>
    <n v="1.6"/>
    <x v="2"/>
    <n v="1874"/>
    <n v="10"/>
    <s v="20NC01874"/>
    <s v="X"/>
    <d v="2020-07-31T00:00:00"/>
    <m/>
    <m/>
    <m/>
    <m/>
    <m/>
    <n v="1"/>
    <m/>
    <m/>
    <x v="1"/>
    <s v="20NC0187410"/>
    <x v="1"/>
    <n v="1.2"/>
    <n v="2"/>
    <n v="2016"/>
    <n v="30"/>
    <s v="GW"/>
    <n v="73.099999999999994"/>
    <s v="L"/>
    <n v="80"/>
    <s v="Yes"/>
    <s v=""/>
    <s v="ch2020-0017"/>
    <s v=""/>
    <s v="F"/>
    <n v="0.66199999999999837"/>
    <n v="0.65970951750208184"/>
    <s v=""/>
    <s v=""/>
    <s v="F"/>
    <s v=""/>
    <s v=""/>
    <s v=""/>
    <s v=""/>
    <m/>
    <m/>
    <m/>
    <m/>
    <m/>
    <m/>
    <m/>
    <m/>
  </r>
  <r>
    <d v="2020-07-25T00:00:00"/>
    <n v="6632"/>
    <n v="8254"/>
    <x v="0"/>
    <n v="1050"/>
    <m/>
    <s v="caudal hole"/>
    <m/>
    <s v="M"/>
    <s v="M"/>
    <s v=""/>
    <s v=""/>
    <x v="44"/>
    <m/>
    <m/>
    <m/>
    <m/>
    <x v="3"/>
    <n v="1878"/>
    <n v="1"/>
    <s v="20NC01878"/>
    <s v="X"/>
    <d v="2020-07-31T00:00:00"/>
    <m/>
    <m/>
    <m/>
    <m/>
    <m/>
    <n v="1"/>
    <s v="JACK"/>
    <s v="Sex was recorded as Female. Changed to male."/>
    <x v="2"/>
    <s v="20NC018781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2"/>
    <n v="8254"/>
    <x v="0"/>
    <n v="1052"/>
    <n v="27887"/>
    <s v="adipose hole"/>
    <m/>
    <s v="F"/>
    <s v="M"/>
    <s v=""/>
    <s v=""/>
    <x v="46"/>
    <m/>
    <m/>
    <m/>
    <m/>
    <x v="1"/>
    <n v="1878"/>
    <n v="2"/>
    <s v="20NC01878"/>
    <s v="X"/>
    <d v="2020-07-31T00:00:00"/>
    <m/>
    <m/>
    <m/>
    <m/>
    <m/>
    <n v="1"/>
    <m/>
    <m/>
    <x v="1"/>
    <s v="20NC018782"/>
    <x v="1"/>
    <n v="1.2"/>
    <n v="2"/>
    <n v="2016"/>
    <n v="30"/>
    <s v="GW"/>
    <n v="65.529199999999989"/>
    <s v="M"/>
    <n v="72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2"/>
    <n v="8254"/>
    <x v="0"/>
    <n v="1055"/>
    <n v="27888"/>
    <s v="adipose hole"/>
    <m/>
    <s v="M"/>
    <s v="M"/>
    <s v=""/>
    <s v=""/>
    <x v="76"/>
    <m/>
    <m/>
    <m/>
    <m/>
    <x v="1"/>
    <n v="1878"/>
    <n v="3"/>
    <s v="20NC01878"/>
    <s v="X"/>
    <d v="2020-07-31T00:00:00"/>
    <m/>
    <m/>
    <m/>
    <m/>
    <m/>
    <n v="1"/>
    <m/>
    <m/>
    <x v="1"/>
    <s v="20NC018783"/>
    <x v="1"/>
    <n v="1.2"/>
    <n v="2"/>
    <n v="2016"/>
    <n v="30"/>
    <s v="GW"/>
    <n v="68.305699999999987"/>
    <s v="M"/>
    <n v="7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3"/>
    <n v="8254"/>
    <x v="0"/>
    <n v="1604"/>
    <n v="27889"/>
    <s v="adipose hole"/>
    <m/>
    <s v="F"/>
    <s v="F"/>
    <s v=""/>
    <s v=""/>
    <x v="25"/>
    <n v="17.2"/>
    <n v="6.6"/>
    <n v="5.2"/>
    <n v="1.7"/>
    <x v="2"/>
    <n v="1878"/>
    <n v="4"/>
    <s v="20NC01878"/>
    <s v="X"/>
    <d v="2020-07-31T00:00:00"/>
    <m/>
    <m/>
    <m/>
    <m/>
    <m/>
    <n v="1"/>
    <m/>
    <m/>
    <x v="1"/>
    <s v="20NC018784"/>
    <x v="3"/>
    <n v="1.3"/>
    <n v="3"/>
    <n v="2015"/>
    <n v="30"/>
    <s v="GW"/>
    <n v="75.400000000000006"/>
    <s v="L"/>
    <n v="82"/>
    <s v="Yes"/>
    <s v=""/>
    <s v="ch2020-0017"/>
    <s v=""/>
    <s v="F"/>
    <n v="2.0239999999999982"/>
    <n v="0.8832939846230905"/>
    <s v=""/>
    <s v=""/>
    <s v="F"/>
    <s v=""/>
    <s v=""/>
    <s v=""/>
    <s v=""/>
    <m/>
    <m/>
    <m/>
    <m/>
    <m/>
    <m/>
    <m/>
    <m/>
  </r>
  <r>
    <d v="2020-07-25T00:00:00"/>
    <n v="6633"/>
    <n v="8254"/>
    <x v="0"/>
    <n v="1610"/>
    <n v="27890"/>
    <s v="adipose hole"/>
    <m/>
    <s v="M"/>
    <s v="M"/>
    <s v=""/>
    <s v=""/>
    <x v="2"/>
    <m/>
    <m/>
    <m/>
    <m/>
    <x v="1"/>
    <n v="1878"/>
    <n v="5"/>
    <s v="20NC01878"/>
    <s v="X"/>
    <d v="2020-07-31T00:00:00"/>
    <m/>
    <m/>
    <m/>
    <m/>
    <m/>
    <n v="1"/>
    <m/>
    <m/>
    <x v="1"/>
    <s v="20NC018785"/>
    <x v="1"/>
    <n v="1.2"/>
    <n v="2"/>
    <n v="2016"/>
    <n v="30"/>
    <s v="GW"/>
    <n v="55.348700000000001"/>
    <s v="M"/>
    <n v="61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3"/>
    <n v="8254"/>
    <x v="0"/>
    <n v="1618"/>
    <m/>
    <s v="caudal hole"/>
    <m/>
    <s v="M"/>
    <s v="M"/>
    <s v=""/>
    <s v=""/>
    <x v="102"/>
    <m/>
    <m/>
    <m/>
    <m/>
    <x v="3"/>
    <n v="1878"/>
    <n v="6"/>
    <s v="20NC01878"/>
    <s v="X"/>
    <d v="2020-07-31T00:00:00"/>
    <m/>
    <m/>
    <m/>
    <m/>
    <m/>
    <n v="1"/>
    <s v="JACK"/>
    <m/>
    <x v="2"/>
    <s v="20NC018786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3"/>
    <n v="8254"/>
    <x v="0"/>
    <n v="1625"/>
    <m/>
    <s v="caudal hole"/>
    <m/>
    <s v="M"/>
    <s v="M"/>
    <s v=""/>
    <s v=""/>
    <x v="61"/>
    <m/>
    <m/>
    <m/>
    <m/>
    <x v="3"/>
    <n v="1878"/>
    <n v="7"/>
    <s v="20NC01878"/>
    <s v="X"/>
    <d v="2020-07-31T00:00:00"/>
    <m/>
    <m/>
    <m/>
    <m/>
    <m/>
    <n v="1"/>
    <s v="JACK"/>
    <m/>
    <x v="2"/>
    <s v="20NC018787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6634"/>
    <n v="8254"/>
    <x v="1"/>
    <n v="1805"/>
    <m/>
    <s v="caudal hole"/>
    <m/>
    <s v="M"/>
    <s v="M"/>
    <s v=""/>
    <s v=""/>
    <x v="127"/>
    <m/>
    <m/>
    <m/>
    <m/>
    <x v="3"/>
    <n v="1878"/>
    <n v="8"/>
    <s v="20NC01878"/>
    <s v="X"/>
    <d v="2020-07-31T00:00:00"/>
    <m/>
    <m/>
    <m/>
    <m/>
    <m/>
    <m/>
    <m/>
    <s v="No release code recorded on datasheet."/>
    <x v="2"/>
    <s v="20NC018788"/>
    <x v="8"/>
    <n v="1.1000000000000001"/>
    <n v="1"/>
    <n v="2017"/>
    <n v="30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5T00:00:00"/>
    <n v="7255"/>
    <n v="8344"/>
    <x v="2"/>
    <n v="1655"/>
    <n v="60168"/>
    <s v="V-clip adipose"/>
    <m/>
    <s v="F"/>
    <s v="F"/>
    <s v=""/>
    <s v=""/>
    <x v="38"/>
    <n v="15"/>
    <n v="4.5999999999999996"/>
    <n v="5.5"/>
    <n v="1.5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0"/>
    <s v="GH"/>
    <n v="71.400000000000006"/>
    <s v="L"/>
    <n v="76"/>
    <s v="Yes"/>
    <s v=""/>
    <s v="Not Aged"/>
    <s v=""/>
    <s v="F"/>
    <n v="1.9720000000000004"/>
    <n v="0.87782577068568746"/>
    <s v=""/>
    <s v=""/>
    <s v="F"/>
    <s v=""/>
    <s v=""/>
    <s v=""/>
    <s v=""/>
    <m/>
    <m/>
    <m/>
    <m/>
    <m/>
    <m/>
    <m/>
    <m/>
  </r>
  <r>
    <d v="2020-07-25T00:00:00"/>
    <n v="7256"/>
    <n v="8344"/>
    <x v="4"/>
    <n v="1706"/>
    <n v="60169"/>
    <s v="V-clip adipose"/>
    <m/>
    <s v="F"/>
    <s v="F"/>
    <s v=""/>
    <s v=""/>
    <x v="4"/>
    <n v="17.899999999999999"/>
    <n v="6.1"/>
    <n v="4.5"/>
    <n v="1.8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0"/>
    <s v="GH"/>
    <n v="76.900000000000006"/>
    <s v="L"/>
    <n v="83"/>
    <s v="Yes"/>
    <s v=""/>
    <s v="Not Aged"/>
    <s v=""/>
    <s v="F"/>
    <n v="3.4839999999999982"/>
    <n v="0.97022907623289956"/>
    <s v=""/>
    <s v=""/>
    <s v="F"/>
    <s v=""/>
    <s v=""/>
    <s v=""/>
    <s v=""/>
    <m/>
    <m/>
    <m/>
    <m/>
    <m/>
    <m/>
    <m/>
    <m/>
  </r>
  <r>
    <d v="2020-07-26T00:00:00"/>
    <n v="6635"/>
    <n v="8260"/>
    <x v="1"/>
    <n v="851"/>
    <m/>
    <s v="caudal hole"/>
    <m/>
    <s v="M"/>
    <s v="M"/>
    <s v=""/>
    <s v=""/>
    <x v="35"/>
    <m/>
    <m/>
    <m/>
    <m/>
    <x v="3"/>
    <n v="1878"/>
    <n v="8"/>
    <s v="20NC01878"/>
    <s v="X"/>
    <d v="2020-07-31T00:00:00"/>
    <m/>
    <m/>
    <m/>
    <m/>
    <m/>
    <n v="1"/>
    <s v="JACK"/>
    <m/>
    <x v="2"/>
    <s v="20NC018788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5"/>
    <n v="8260"/>
    <x v="1"/>
    <n v="852"/>
    <m/>
    <s v="caudal hole"/>
    <m/>
    <s v="M"/>
    <s v="M"/>
    <s v=""/>
    <s v=""/>
    <x v="102"/>
    <m/>
    <m/>
    <m/>
    <m/>
    <x v="3"/>
    <n v="1878"/>
    <n v="9"/>
    <s v="20NC01878"/>
    <s v="X"/>
    <d v="2020-07-31T00:00:00"/>
    <m/>
    <m/>
    <m/>
    <m/>
    <m/>
    <n v="1"/>
    <s v="JACK"/>
    <m/>
    <x v="2"/>
    <s v="20NC018789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5"/>
    <n v="8260"/>
    <x v="1"/>
    <n v="852"/>
    <m/>
    <s v="caudal hole"/>
    <m/>
    <s v="M"/>
    <s v="M"/>
    <s v=""/>
    <s v=""/>
    <x v="61"/>
    <m/>
    <m/>
    <m/>
    <m/>
    <x v="3"/>
    <n v="1878"/>
    <n v="10"/>
    <s v="20NC01878"/>
    <s v="X"/>
    <d v="2020-07-31T00:00:00"/>
    <m/>
    <m/>
    <m/>
    <m/>
    <m/>
    <n v="1"/>
    <s v="JACK"/>
    <m/>
    <x v="2"/>
    <s v="20NC0187810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5"/>
    <n v="8260"/>
    <x v="1"/>
    <n v="855"/>
    <n v="27891"/>
    <s v="adipose hole"/>
    <m/>
    <s v="M"/>
    <s v="M"/>
    <s v=""/>
    <s v=""/>
    <x v="43"/>
    <m/>
    <m/>
    <m/>
    <m/>
    <x v="1"/>
    <n v="1882"/>
    <n v="1"/>
    <s v="20NC01882"/>
    <s v="X"/>
    <d v="2020-07-31T00:00:00"/>
    <m/>
    <m/>
    <m/>
    <m/>
    <m/>
    <n v="1"/>
    <m/>
    <m/>
    <x v="1"/>
    <s v="20NC018821"/>
    <x v="1"/>
    <n v="1.2"/>
    <n v="2"/>
    <n v="2016"/>
    <n v="31"/>
    <s v="GW"/>
    <n v="58.1252"/>
    <s v="M"/>
    <n v="64"/>
    <s v="Large Only"/>
    <s v=""/>
    <s v="ch2020-0017"/>
    <n v="295"/>
    <s v=""/>
    <s v=""/>
    <s v=""/>
    <s v=""/>
    <s v=""/>
    <s v="M"/>
    <s v=""/>
    <s v=""/>
    <s v="DAMDOCHAX_CREEK"/>
    <n v="0.94320789999999999"/>
    <m/>
    <m/>
    <m/>
    <m/>
    <m/>
    <m/>
    <m/>
    <m/>
  </r>
  <r>
    <d v="2020-07-26T00:00:00"/>
    <n v="6635"/>
    <n v="8260"/>
    <x v="1"/>
    <n v="856"/>
    <m/>
    <s v="caudal hole"/>
    <m/>
    <s v="M"/>
    <s v="M"/>
    <s v=""/>
    <s v=""/>
    <x v="109"/>
    <m/>
    <m/>
    <m/>
    <m/>
    <x v="3"/>
    <n v="1882"/>
    <n v="2"/>
    <s v="20NC01882"/>
    <s v="X"/>
    <d v="2020-07-31T00:00:00"/>
    <m/>
    <m/>
    <m/>
    <m/>
    <m/>
    <n v="1"/>
    <s v="JACK"/>
    <m/>
    <x v="2"/>
    <s v="20NC018822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5"/>
    <n v="8260"/>
    <x v="1"/>
    <n v="923"/>
    <m/>
    <s v="caudal hole"/>
    <m/>
    <s v="M"/>
    <s v="M"/>
    <s v=""/>
    <s v=""/>
    <x v="118"/>
    <m/>
    <m/>
    <m/>
    <m/>
    <x v="3"/>
    <n v="1882"/>
    <n v="3"/>
    <s v="20NC01882"/>
    <s v="X"/>
    <d v="2020-07-31T00:00:00"/>
    <m/>
    <m/>
    <m/>
    <m/>
    <m/>
    <n v="1"/>
    <s v="JACK"/>
    <m/>
    <x v="2"/>
    <s v="20NC018823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5"/>
    <n v="8260"/>
    <x v="1"/>
    <n v="924"/>
    <n v="27892"/>
    <s v="adipose hole"/>
    <m/>
    <s v="M"/>
    <s v="M"/>
    <s v=""/>
    <s v=""/>
    <x v="63"/>
    <m/>
    <m/>
    <m/>
    <m/>
    <x v="1"/>
    <n v="1882"/>
    <n v="4"/>
    <s v="20NC01882"/>
    <s v="X"/>
    <d v="2020-07-31T00:00:00"/>
    <m/>
    <m/>
    <m/>
    <m/>
    <m/>
    <n v="1"/>
    <m/>
    <m/>
    <x v="1"/>
    <s v="20NC018824"/>
    <x v="1"/>
    <n v="1.2"/>
    <n v="2"/>
    <n v="2016"/>
    <n v="31"/>
    <s v="GW"/>
    <n v="59.976199999999999"/>
    <s v="M"/>
    <n v="66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5"/>
    <n v="8260"/>
    <x v="1"/>
    <n v="926"/>
    <n v="27893"/>
    <s v="adipose hole"/>
    <m/>
    <s v="M"/>
    <s v="M"/>
    <s v=""/>
    <s v=""/>
    <x v="20"/>
    <m/>
    <m/>
    <m/>
    <m/>
    <x v="1"/>
    <n v="1882"/>
    <n v="5"/>
    <s v="20NC01882"/>
    <s v="X"/>
    <d v="2020-07-31T00:00:00"/>
    <m/>
    <m/>
    <m/>
    <m/>
    <m/>
    <n v="1"/>
    <m/>
    <m/>
    <x v="1"/>
    <s v="20NC018825"/>
    <x v="7"/>
    <s v="M2"/>
    <n v="2"/>
    <s v=""/>
    <n v="31"/>
    <s v="GW"/>
    <n v="67.380199999999988"/>
    <s v="M"/>
    <n v="74"/>
    <s v="Large Only"/>
    <s v=""/>
    <s v="ch2020-0017"/>
    <n v="296"/>
    <s v=""/>
    <s v=""/>
    <s v=""/>
    <s v=""/>
    <s v=""/>
    <s v="M"/>
    <s v=""/>
    <s v=""/>
    <s v="SEASKINNISH_CREEK"/>
    <n v="0.99941849999999999"/>
    <m/>
    <m/>
    <m/>
    <m/>
    <m/>
    <m/>
    <m/>
    <m/>
  </r>
  <r>
    <d v="2020-07-26T00:00:00"/>
    <n v="6635"/>
    <n v="8260"/>
    <x v="1"/>
    <n v="934"/>
    <n v="27894"/>
    <s v="adipose hole"/>
    <m/>
    <s v="F"/>
    <s v="M"/>
    <s v=""/>
    <s v=""/>
    <x v="60"/>
    <m/>
    <m/>
    <m/>
    <m/>
    <x v="1"/>
    <n v="1882"/>
    <n v="6"/>
    <s v="20NC01882"/>
    <s v="X"/>
    <d v="2020-07-31T00:00:00"/>
    <m/>
    <m/>
    <m/>
    <m/>
    <m/>
    <n v="1"/>
    <m/>
    <m/>
    <x v="1"/>
    <s v="20NC018826"/>
    <x v="8"/>
    <n v="1.1000000000000001"/>
    <n v="1"/>
    <n v="2017"/>
    <n v="31"/>
    <s v="GW"/>
    <n v="47.944699999999997"/>
    <s v="M"/>
    <n v="53"/>
    <s v="Large Only"/>
    <s v=""/>
    <s v="ch2020-0017"/>
    <n v="297"/>
    <s v=""/>
    <s v=""/>
    <s v=""/>
    <s v=""/>
    <s v=""/>
    <s v="M"/>
    <s v=""/>
    <s v=""/>
    <s v="MEZIADIN_RIVER"/>
    <n v="0.92533889999999996"/>
    <m/>
    <m/>
    <m/>
    <m/>
    <m/>
    <m/>
    <m/>
    <m/>
  </r>
  <r>
    <d v="2020-07-26T00:00:00"/>
    <n v="6636"/>
    <n v="8260"/>
    <x v="0"/>
    <n v="1032"/>
    <n v="27895"/>
    <s v="adipose hole"/>
    <m/>
    <s v="M"/>
    <s v="M"/>
    <s v=""/>
    <s v=""/>
    <x v="126"/>
    <n v="18.2"/>
    <n v="6.9"/>
    <n v="5.2"/>
    <n v="2"/>
    <x v="2"/>
    <n v="1882"/>
    <n v="7"/>
    <s v="20NC01882"/>
    <s v="X"/>
    <d v="2020-07-31T00:00:00"/>
    <m/>
    <m/>
    <m/>
    <m/>
    <m/>
    <n v="1"/>
    <m/>
    <m/>
    <x v="1"/>
    <s v="20NC018827"/>
    <x v="3"/>
    <n v="1.3"/>
    <n v="3"/>
    <n v="2015"/>
    <n v="31"/>
    <s v="GW"/>
    <n v="73.599999999999994"/>
    <s v="L"/>
    <n v="80.5"/>
    <s v="Yes"/>
    <s v=""/>
    <s v="ch2020-0017"/>
    <s v=""/>
    <s v="F"/>
    <n v="0.73700000000000165"/>
    <n v="0.67633949080829014"/>
    <s v=""/>
    <s v=""/>
    <s v="F"/>
    <s v=""/>
    <s v=""/>
    <s v=""/>
    <s v=""/>
    <m/>
    <m/>
    <m/>
    <m/>
    <m/>
    <m/>
    <m/>
    <m/>
  </r>
  <r>
    <d v="2020-07-26T00:00:00"/>
    <n v="6637"/>
    <n v="8260"/>
    <x v="1"/>
    <n v="1453"/>
    <n v="27896"/>
    <s v="adipose hole"/>
    <m/>
    <s v="M"/>
    <s v="M"/>
    <s v=""/>
    <s v=""/>
    <x v="40"/>
    <m/>
    <m/>
    <m/>
    <m/>
    <x v="1"/>
    <n v="1882"/>
    <n v="8"/>
    <s v="20NC01882"/>
    <s v="X"/>
    <d v="2020-07-31T00:00:00"/>
    <s v="GN"/>
    <m/>
    <s v="12"/>
    <m/>
    <m/>
    <n v="1"/>
    <m/>
    <m/>
    <x v="1"/>
    <s v="20NC018828"/>
    <x v="1"/>
    <n v="1.2"/>
    <n v="2"/>
    <n v="2016"/>
    <n v="31"/>
    <s v="GW"/>
    <n v="59.050699999999999"/>
    <s v="M"/>
    <n v="6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7"/>
    <n v="8260"/>
    <x v="1"/>
    <n v="1504"/>
    <n v="27897"/>
    <s v="adipose hole"/>
    <m/>
    <s v="F"/>
    <s v="F"/>
    <s v=""/>
    <s v=""/>
    <x v="136"/>
    <n v="14.5"/>
    <n v="4.9000000000000004"/>
    <n v="5.8"/>
    <n v="1.6"/>
    <x v="2"/>
    <n v="1882"/>
    <n v="9"/>
    <s v="20NC01882"/>
    <s v="X"/>
    <d v="2020-07-31T00:00:00"/>
    <m/>
    <m/>
    <m/>
    <m/>
    <m/>
    <n v="1"/>
    <m/>
    <m/>
    <x v="1"/>
    <s v="20NC018829"/>
    <x v="1"/>
    <n v="1.2"/>
    <n v="2"/>
    <n v="2016"/>
    <n v="31"/>
    <s v="GW"/>
    <n v="71.599999999999994"/>
    <s v="L"/>
    <n v="76.5"/>
    <s v="Yes"/>
    <s v=""/>
    <s v="ch2020-0017"/>
    <s v=""/>
    <s v="F"/>
    <n v="1.5129999999999966"/>
    <n v="0.81950538119716931"/>
    <s v=""/>
    <s v=""/>
    <s v="F"/>
    <s v=""/>
    <s v=""/>
    <s v=""/>
    <s v=""/>
    <m/>
    <m/>
    <m/>
    <m/>
    <m/>
    <m/>
    <m/>
    <m/>
  </r>
  <r>
    <d v="2020-07-26T00:00:00"/>
    <n v="6637"/>
    <n v="8260"/>
    <x v="1"/>
    <n v="1517"/>
    <n v="27898"/>
    <s v="adipose hole"/>
    <m/>
    <s v="M"/>
    <s v="M"/>
    <s v=""/>
    <s v=""/>
    <x v="16"/>
    <m/>
    <m/>
    <m/>
    <m/>
    <x v="1"/>
    <n v="1882"/>
    <n v="10"/>
    <s v="20NC01882"/>
    <s v="X"/>
    <d v="2020-07-31T00:00:00"/>
    <m/>
    <m/>
    <m/>
    <m/>
    <m/>
    <n v="1"/>
    <m/>
    <m/>
    <x v="1"/>
    <s v="20NC0188210"/>
    <x v="1"/>
    <n v="1.2"/>
    <n v="2"/>
    <n v="2016"/>
    <n v="31"/>
    <s v="GW"/>
    <n v="62.752699999999997"/>
    <s v="M"/>
    <n v="69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7"/>
    <n v="8260"/>
    <x v="1"/>
    <n v="1533"/>
    <n v="27899"/>
    <s v="adipose hole"/>
    <m/>
    <s v="M"/>
    <s v="M"/>
    <s v=""/>
    <s v=""/>
    <x v="22"/>
    <m/>
    <m/>
    <m/>
    <m/>
    <x v="1"/>
    <n v="1887"/>
    <n v="1"/>
    <s v="20NC01887"/>
    <s v="X"/>
    <d v="2020-07-31T00:00:00"/>
    <m/>
    <m/>
    <m/>
    <m/>
    <m/>
    <n v="1"/>
    <m/>
    <m/>
    <x v="1"/>
    <s v="20NC018871"/>
    <x v="1"/>
    <n v="1.2"/>
    <n v="2"/>
    <n v="2016"/>
    <n v="31"/>
    <s v="GW"/>
    <n v="64.140949999999989"/>
    <s v="M"/>
    <n v="70.5"/>
    <s v="Large Only"/>
    <s v=""/>
    <s v="ch2020-0017"/>
    <n v="298"/>
    <s v=""/>
    <s v=""/>
    <s v=""/>
    <s v=""/>
    <s v=""/>
    <s v="M"/>
    <s v=""/>
    <s v=""/>
    <s v="SEASKINNISH_CREEK"/>
    <n v="0.58883090000000005"/>
    <m/>
    <m/>
    <m/>
    <m/>
    <m/>
    <m/>
    <m/>
    <m/>
  </r>
  <r>
    <d v="2020-07-26T00:00:00"/>
    <n v="6638"/>
    <n v="8260"/>
    <x v="0"/>
    <n v="1706"/>
    <n v="27900"/>
    <s v="adipose hole"/>
    <m/>
    <s v="M"/>
    <s v="M"/>
    <s v=""/>
    <s v=""/>
    <x v="40"/>
    <m/>
    <m/>
    <m/>
    <m/>
    <x v="1"/>
    <n v="1887"/>
    <n v="2"/>
    <s v="20NC01887"/>
    <s v="X"/>
    <d v="2020-07-31T00:00:00"/>
    <m/>
    <m/>
    <m/>
    <m/>
    <m/>
    <n v="1"/>
    <m/>
    <m/>
    <x v="1"/>
    <s v="20NC018872"/>
    <x v="1"/>
    <n v="1.2"/>
    <n v="2"/>
    <n v="2016"/>
    <n v="31"/>
    <s v="GW"/>
    <n v="59.050699999999999"/>
    <s v="M"/>
    <n v="6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6639"/>
    <n v="8260"/>
    <x v="1"/>
    <n v="1755"/>
    <n v="27901"/>
    <s v="adipose hole"/>
    <m/>
    <s v="F"/>
    <s v="F"/>
    <s v=""/>
    <s v=""/>
    <x v="11"/>
    <n v="18.100000000000001"/>
    <n v="6.5"/>
    <n v="5.5"/>
    <n v="1.8"/>
    <x v="2"/>
    <n v="1887"/>
    <n v="3"/>
    <s v="20NC01887"/>
    <s v="X"/>
    <d v="2020-07-31T00:00:00"/>
    <m/>
    <m/>
    <m/>
    <m/>
    <m/>
    <n v="1"/>
    <m/>
    <m/>
    <x v="1"/>
    <s v="20NC018873"/>
    <x v="3"/>
    <n v="1.3"/>
    <n v="3"/>
    <n v="2015"/>
    <n v="31"/>
    <s v="GW"/>
    <n v="72.5"/>
    <s v="L"/>
    <n v="79"/>
    <s v="Yes"/>
    <s v=""/>
    <s v="ch2020-0017"/>
    <n v="299"/>
    <s v="F"/>
    <n v="0.57199999999999918"/>
    <n v="0.63922453651756306"/>
    <s v=""/>
    <s v=""/>
    <s v="F"/>
    <s v=""/>
    <s v=""/>
    <s v="SEASKINNISH_CREEK"/>
    <n v="0.99317409999999995"/>
    <m/>
    <m/>
    <m/>
    <m/>
    <m/>
    <m/>
    <m/>
    <m/>
  </r>
  <r>
    <d v="2020-07-26T00:00:00"/>
    <n v="6639"/>
    <n v="8260"/>
    <x v="1"/>
    <n v="1757"/>
    <n v="27902"/>
    <s v="adipose hole"/>
    <m/>
    <s v="F"/>
    <s v="F"/>
    <s v=""/>
    <s v=""/>
    <x v="74"/>
    <n v="19.5"/>
    <n v="7.5"/>
    <n v="6"/>
    <n v="1.9"/>
    <x v="2"/>
    <n v="1887"/>
    <n v="4"/>
    <s v="20NC01887"/>
    <s v="X"/>
    <d v="2020-07-31T00:00:00"/>
    <m/>
    <m/>
    <m/>
    <m/>
    <m/>
    <n v="1"/>
    <m/>
    <m/>
    <x v="1"/>
    <s v="20NC018874"/>
    <x v="2"/>
    <s v="M3"/>
    <n v="3"/>
    <s v=""/>
    <n v="31"/>
    <s v="GW"/>
    <n v="78"/>
    <s v="L"/>
    <n v="85.5"/>
    <s v="Yes"/>
    <s v=""/>
    <s v="ch2020-0017"/>
    <n v="300"/>
    <s v="F"/>
    <n v="1.6610000000000018"/>
    <n v="0.84037219548905939"/>
    <s v=""/>
    <s v=""/>
    <s v="F"/>
    <s v=""/>
    <s v=""/>
    <s v="ISHKHEENICKH_RIVER"/>
    <n v="0.99998560000000003"/>
    <m/>
    <m/>
    <m/>
    <m/>
    <m/>
    <m/>
    <m/>
    <m/>
  </r>
  <r>
    <d v="2020-07-26T00:00:00"/>
    <n v="6639"/>
    <n v="8260"/>
    <x v="1"/>
    <n v="1759"/>
    <n v="27903"/>
    <s v="adipose hole"/>
    <m/>
    <s v="M"/>
    <s v="M"/>
    <s v=""/>
    <s v=""/>
    <x v="60"/>
    <m/>
    <m/>
    <m/>
    <m/>
    <x v="1"/>
    <n v="1887"/>
    <n v="5"/>
    <s v="20NC01887"/>
    <s v="X"/>
    <d v="2020-07-31T00:00:00"/>
    <m/>
    <m/>
    <m/>
    <m/>
    <m/>
    <n v="1"/>
    <m/>
    <m/>
    <x v="1"/>
    <s v="20NC018875"/>
    <x v="1"/>
    <n v="1.2"/>
    <n v="2"/>
    <n v="2016"/>
    <n v="31"/>
    <s v="GW"/>
    <n v="47.944699999999997"/>
    <s v="M"/>
    <n v="53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58"/>
    <n v="8346"/>
    <x v="2"/>
    <n v="855"/>
    <n v="60170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58"/>
    <n v="8346"/>
    <x v="2"/>
    <n v="856"/>
    <n v="60171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58"/>
    <n v="8346"/>
    <x v="2"/>
    <n v="857"/>
    <n v="60172"/>
    <s v="V-clip adipose"/>
    <m/>
    <s v="M"/>
    <s v="M"/>
    <s v=""/>
    <s v=""/>
    <x v="41"/>
    <n v="23"/>
    <n v="9.9"/>
    <n v="7"/>
    <n v="2.5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89.1"/>
    <s v="L"/>
    <n v="99"/>
    <s v="Yes"/>
    <s v=""/>
    <s v="Not Aged"/>
    <s v=""/>
    <s v="F"/>
    <n v="3.198"/>
    <n v="0.96075894425843122"/>
    <s v=""/>
    <s v=""/>
    <s v="F"/>
    <s v=""/>
    <s v=""/>
    <s v=""/>
    <s v=""/>
    <m/>
    <m/>
    <m/>
    <m/>
    <m/>
    <m/>
    <m/>
    <m/>
  </r>
  <r>
    <d v="2020-07-26T00:00:00"/>
    <n v="7258"/>
    <n v="8346"/>
    <x v="2"/>
    <n v="902"/>
    <n v="60173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58"/>
    <n v="8346"/>
    <x v="2"/>
    <n v="904"/>
    <n v="60174"/>
    <s v="V-clip adipose"/>
    <m/>
    <s v="F"/>
    <s v="F"/>
    <s v=""/>
    <s v=""/>
    <x v="12"/>
    <n v="17"/>
    <n v="6.4"/>
    <n v="5.9"/>
    <n v="2.1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3.099999999999994"/>
    <s v="L"/>
    <n v="79.5"/>
    <s v="Yes"/>
    <s v=""/>
    <s v="Not Aged"/>
    <s v=""/>
    <s v="F"/>
    <n v="0.38500000000000245"/>
    <n v="0.59507847386613466"/>
    <s v=""/>
    <s v=""/>
    <s v="F"/>
    <s v=""/>
    <s v=""/>
    <s v=""/>
    <s v=""/>
    <m/>
    <m/>
    <m/>
    <m/>
    <m/>
    <m/>
    <m/>
    <m/>
  </r>
  <r>
    <d v="2020-07-26T00:00:00"/>
    <n v="7258"/>
    <n v="8346"/>
    <x v="2"/>
    <n v="905"/>
    <n v="60175"/>
    <s v="V-clip adipose"/>
    <m/>
    <s v="F"/>
    <s v="M"/>
    <s v=""/>
    <s v=""/>
    <x v="123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58.587949999999999"/>
    <s v="M"/>
    <n v="6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58"/>
    <n v="8346"/>
    <x v="2"/>
    <n v="906"/>
    <n v="60176"/>
    <s v="V-clip adipose"/>
    <m/>
    <s v="F"/>
    <s v="F"/>
    <s v=""/>
    <s v=""/>
    <x v="96"/>
    <n v="17.5"/>
    <n v="6.5"/>
    <n v="4.5"/>
    <n v="1.7"/>
    <x v="2"/>
    <m/>
    <m/>
    <s v=""/>
    <m/>
    <m/>
    <s v="GN"/>
    <m/>
    <s v="12"/>
    <m/>
    <m/>
    <m/>
    <m/>
    <s v="No release code recorded on datasheet."/>
    <x v="1"/>
    <s v=""/>
    <x v="4"/>
    <s v="no age"/>
    <n v="0"/>
    <s v=""/>
    <n v="31"/>
    <s v="GH"/>
    <n v="72"/>
    <s v="L"/>
    <n v="78.5"/>
    <s v="Yes"/>
    <s v=""/>
    <s v="Not Aged"/>
    <s v=""/>
    <s v="F"/>
    <n v="1.1230000000000031"/>
    <n v="0.75454476154012773"/>
    <s v=""/>
    <s v=""/>
    <s v="F"/>
    <s v=""/>
    <s v=""/>
    <s v=""/>
    <s v=""/>
    <m/>
    <m/>
    <m/>
    <m/>
    <m/>
    <m/>
    <m/>
    <m/>
  </r>
  <r>
    <d v="2020-07-26T00:00:00"/>
    <n v="7258"/>
    <n v="8346"/>
    <x v="2"/>
    <n v="907"/>
    <n v="60177"/>
    <s v="V-clip adipose"/>
    <m/>
    <s v="F"/>
    <s v="F"/>
    <s v=""/>
    <s v=""/>
    <x v="67"/>
    <n v="21"/>
    <n v="8.4"/>
    <n v="5.5"/>
    <n v="2.1"/>
    <x v="2"/>
    <m/>
    <m/>
    <s v=""/>
    <m/>
    <m/>
    <s v="GN"/>
    <m/>
    <s v="12"/>
    <m/>
    <m/>
    <m/>
    <m/>
    <s v="No release code recorded on datasheet."/>
    <x v="1"/>
    <s v=""/>
    <x v="4"/>
    <s v="no age"/>
    <n v="0"/>
    <s v=""/>
    <n v="31"/>
    <s v="GH"/>
    <n v="83.6"/>
    <s v="L"/>
    <n v="92"/>
    <s v="Yes"/>
    <s v=""/>
    <s v="Not Aged"/>
    <s v=""/>
    <s v="F"/>
    <n v="3.4720000000000022"/>
    <n v="0.96988049808648813"/>
    <s v=""/>
    <s v=""/>
    <s v="F"/>
    <s v=""/>
    <s v=""/>
    <s v=""/>
    <s v=""/>
    <m/>
    <m/>
    <m/>
    <m/>
    <m/>
    <m/>
    <m/>
    <m/>
  </r>
  <r>
    <d v="2020-07-26T00:00:00"/>
    <n v="7259"/>
    <n v="8346"/>
    <x v="4"/>
    <n v="921"/>
    <n v="60178"/>
    <s v="V-clip adipose"/>
    <m/>
    <s v="F"/>
    <s v="F"/>
    <s v=""/>
    <s v=""/>
    <x v="5"/>
    <n v="18.5"/>
    <n v="7.5"/>
    <n v="5.4"/>
    <n v="2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6.5"/>
    <s v="L"/>
    <n v="84"/>
    <s v="Yes"/>
    <s v=""/>
    <s v="Not Aged"/>
    <s v=""/>
    <s v="F"/>
    <n v="1.3379999999999981"/>
    <n v="0.79216084976974188"/>
    <s v=""/>
    <s v=""/>
    <s v="F"/>
    <s v=""/>
    <s v=""/>
    <s v=""/>
    <s v=""/>
    <m/>
    <m/>
    <m/>
    <m/>
    <m/>
    <m/>
    <m/>
    <m/>
  </r>
  <r>
    <d v="2020-07-26T00:00:00"/>
    <n v="7259"/>
    <n v="8346"/>
    <x v="4"/>
    <n v="924"/>
    <n v="60179"/>
    <s v="V-clip adipose"/>
    <m/>
    <s v="F"/>
    <s v="F"/>
    <s v=""/>
    <s v=""/>
    <x v="73"/>
    <n v="20"/>
    <n v="7.7"/>
    <n v="5.7"/>
    <n v="2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83.3"/>
    <s v="L"/>
    <n v="91"/>
    <s v="Yes"/>
    <s v=""/>
    <s v="Not Aged"/>
    <s v=""/>
    <s v="F"/>
    <n v="3.8880000000000035"/>
    <n v="0.97992498468945943"/>
    <s v=""/>
    <s v=""/>
    <s v="F"/>
    <s v=""/>
    <s v=""/>
    <s v=""/>
    <s v=""/>
    <m/>
    <m/>
    <m/>
    <m/>
    <m/>
    <m/>
    <m/>
    <m/>
  </r>
  <r>
    <d v="2020-07-26T00:00:00"/>
    <n v="7259"/>
    <n v="8346"/>
    <x v="4"/>
    <n v="926"/>
    <n v="60180"/>
    <s v="V-clip adipose"/>
    <m/>
    <s v="F"/>
    <s v="F"/>
    <s v=""/>
    <s v=""/>
    <x v="71"/>
    <n v="19"/>
    <n v="7.5"/>
    <n v="5.4"/>
    <n v="1.8"/>
    <x v="2"/>
    <m/>
    <m/>
    <s v=""/>
    <m/>
    <m/>
    <s v="OW"/>
    <m/>
    <s v="4"/>
    <m/>
    <m/>
    <m/>
    <m/>
    <s v="No release code recorded on datasheet."/>
    <x v="1"/>
    <s v=""/>
    <x v="4"/>
    <s v="no age"/>
    <n v="0"/>
    <s v=""/>
    <n v="31"/>
    <s v="GH"/>
    <n v="76"/>
    <s v="L"/>
    <n v="83.5"/>
    <s v="Yes"/>
    <s v=""/>
    <s v="Not Aged"/>
    <s v=""/>
    <s v="F"/>
    <n v="1.2950000000000017"/>
    <n v="0.78499228862810788"/>
    <s v=""/>
    <s v=""/>
    <s v="F"/>
    <s v=""/>
    <s v=""/>
    <s v=""/>
    <s v=""/>
    <m/>
    <m/>
    <m/>
    <m/>
    <m/>
    <m/>
    <m/>
    <m/>
  </r>
  <r>
    <d v="2020-07-26T00:00:00"/>
    <n v="7259"/>
    <n v="8346"/>
    <x v="4"/>
    <n v="927"/>
    <n v="60181"/>
    <s v="V-clip adipose"/>
    <m/>
    <s v="F"/>
    <s v="F"/>
    <s v=""/>
    <s v=""/>
    <x v="113"/>
    <n v="18"/>
    <n v="6.7"/>
    <n v="4.5"/>
    <n v="1.7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3.3"/>
    <s v="L"/>
    <n v="80"/>
    <s v="Yes"/>
    <s v=""/>
    <s v="Not Aged"/>
    <s v=""/>
    <s v="F"/>
    <n v="1.5119999999999989"/>
    <n v="0.81935741762295577"/>
    <s v=""/>
    <s v=""/>
    <s v="F"/>
    <s v=""/>
    <s v=""/>
    <s v=""/>
    <s v=""/>
    <m/>
    <m/>
    <m/>
    <m/>
    <m/>
    <m/>
    <m/>
    <m/>
  </r>
  <r>
    <d v="2020-07-26T00:00:00"/>
    <n v="7259"/>
    <n v="8346"/>
    <x v="4"/>
    <n v="929"/>
    <n v="60182"/>
    <s v="V-clip adipose"/>
    <m/>
    <s v="F"/>
    <s v="F"/>
    <s v=""/>
    <s v=""/>
    <x v="136"/>
    <n v="16.5"/>
    <n v="6.4"/>
    <n v="5.0999999999999996"/>
    <n v="1.4"/>
    <x v="2"/>
    <m/>
    <m/>
    <s v=""/>
    <m/>
    <m/>
    <s v="OW"/>
    <m/>
    <s v="7-8"/>
    <m/>
    <m/>
    <m/>
    <m/>
    <s v="No release code recorded on datasheet."/>
    <x v="1"/>
    <s v=""/>
    <x v="4"/>
    <s v="no age"/>
    <n v="0"/>
    <s v=""/>
    <n v="31"/>
    <s v="GH"/>
    <n v="70.099999999999994"/>
    <s v="L"/>
    <n v="76.5"/>
    <s v="Yes"/>
    <s v=""/>
    <s v="Not Aged"/>
    <s v=""/>
    <s v="F"/>
    <n v="0.24099999999999677"/>
    <n v="0.55996006881213811"/>
    <s v=""/>
    <s v=""/>
    <s v="F"/>
    <s v=""/>
    <s v=""/>
    <s v=""/>
    <s v=""/>
    <m/>
    <m/>
    <m/>
    <m/>
    <m/>
    <m/>
    <m/>
    <m/>
  </r>
  <r>
    <d v="2020-07-26T00:00:00"/>
    <n v="7259"/>
    <n v="8346"/>
    <x v="4"/>
    <n v="930"/>
    <n v="60183"/>
    <s v="V-clip adipose"/>
    <m/>
    <s v="F"/>
    <s v="M"/>
    <s v=""/>
    <s v=""/>
    <x v="10"/>
    <m/>
    <m/>
    <m/>
    <m/>
    <x v="1"/>
    <m/>
    <m/>
    <s v=""/>
    <m/>
    <m/>
    <s v="OW"/>
    <m/>
    <s v="9"/>
    <m/>
    <m/>
    <m/>
    <m/>
    <s v="No release code recorded on datasheet."/>
    <x v="1"/>
    <s v=""/>
    <x v="4"/>
    <s v="no age"/>
    <n v="0"/>
    <s v=""/>
    <n v="31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59"/>
    <n v="8346"/>
    <x v="4"/>
    <n v="931"/>
    <n v="60184"/>
    <s v="V-clip adipose"/>
    <m/>
    <s v="F"/>
    <s v="M"/>
    <s v=""/>
    <s v=""/>
    <x v="6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59.513449999999999"/>
    <s v="M"/>
    <n v="65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59"/>
    <n v="8346"/>
    <x v="4"/>
    <n v="933"/>
    <n v="60185"/>
    <s v="no mark applied"/>
    <m/>
    <s v="M"/>
    <s v="M"/>
    <s v=""/>
    <s v=""/>
    <x v="70"/>
    <m/>
    <m/>
    <m/>
    <m/>
    <x v="1"/>
    <m/>
    <m/>
    <s v=""/>
    <m/>
    <m/>
    <m/>
    <m/>
    <m/>
    <m/>
    <m/>
    <m/>
    <s v="No V-clip"/>
    <s v="No release code recorded on datasheet."/>
    <x v="1"/>
    <s v=""/>
    <x v="4"/>
    <s v="no age"/>
    <n v="0"/>
    <s v=""/>
    <n v="31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0"/>
    <n v="8346"/>
    <x v="5"/>
    <n v="953"/>
    <n v="60186"/>
    <s v="V-clip adipose"/>
    <m/>
    <s v="F"/>
    <s v="M"/>
    <s v=""/>
    <s v=""/>
    <x v="3"/>
    <m/>
    <m/>
    <m/>
    <m/>
    <x v="1"/>
    <m/>
    <m/>
    <s v=""/>
    <m/>
    <m/>
    <s v="OW"/>
    <m/>
    <s v="7"/>
    <m/>
    <m/>
    <m/>
    <m/>
    <s v="No release code recorded on datasheet."/>
    <x v="1"/>
    <s v=""/>
    <x v="4"/>
    <s v="no age"/>
    <n v="0"/>
    <s v=""/>
    <n v="31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0"/>
    <n v="8346"/>
    <x v="5"/>
    <n v="954"/>
    <n v="60187"/>
    <s v="V-clip adipose"/>
    <m/>
    <s v="M"/>
    <s v="M"/>
    <s v=""/>
    <s v=""/>
    <x v="128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0"/>
    <n v="8346"/>
    <x v="5"/>
    <n v="955"/>
    <n v="60188"/>
    <s v="V-clip adipose"/>
    <m/>
    <s v="M"/>
    <s v="M"/>
    <s v=""/>
    <s v=""/>
    <x v="4"/>
    <n v="21.5"/>
    <n v="9"/>
    <n v="5.7"/>
    <n v="2.2000000000000002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4"/>
    <s v="L"/>
    <n v="83"/>
    <s v="Yes"/>
    <s v=""/>
    <s v="Not Aged"/>
    <s v=""/>
    <s v="M"/>
    <n v="-1.3880000000000015"/>
    <n v="0.19972723741564977"/>
    <s v=""/>
    <s v=""/>
    <s v="M"/>
    <s v=""/>
    <s v=""/>
    <s v=""/>
    <s v=""/>
    <m/>
    <m/>
    <m/>
    <m/>
    <m/>
    <m/>
    <m/>
    <m/>
  </r>
  <r>
    <d v="2020-07-26T00:00:00"/>
    <n v="7260"/>
    <n v="8346"/>
    <x v="5"/>
    <n v="956"/>
    <n v="60189"/>
    <s v="V-clip adipose"/>
    <m/>
    <s v="F"/>
    <s v="F"/>
    <s v=""/>
    <s v=""/>
    <x v="9"/>
    <n v="17.8"/>
    <n v="6.5"/>
    <n v="5.4"/>
    <n v="2.2000000000000002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1.5"/>
    <s v="L"/>
    <n v="78"/>
    <s v="Yes"/>
    <s v=""/>
    <s v="Not Aged"/>
    <s v=""/>
    <s v="M"/>
    <n v="-0.13400000000000101"/>
    <n v="0.46655003732157196"/>
    <s v=""/>
    <s v=""/>
    <s v="M"/>
    <s v=""/>
    <s v=""/>
    <s v=""/>
    <s v=""/>
    <m/>
    <m/>
    <m/>
    <m/>
    <m/>
    <m/>
    <m/>
    <m/>
  </r>
  <r>
    <d v="2020-07-26T00:00:00"/>
    <n v="7260"/>
    <n v="8346"/>
    <x v="5"/>
    <n v="959"/>
    <n v="60190"/>
    <s v="V-clip adipose"/>
    <m/>
    <s v="F"/>
    <s v="F"/>
    <s v=""/>
    <s v=""/>
    <x v="4"/>
    <n v="19"/>
    <n v="7"/>
    <n v="6.1"/>
    <n v="1.7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6"/>
    <s v="L"/>
    <n v="83"/>
    <s v="Yes"/>
    <s v=""/>
    <s v="Not Aged"/>
    <s v=""/>
    <s v="F"/>
    <n v="1.3299999999999981"/>
    <n v="0.79084063478693634"/>
    <s v=""/>
    <s v=""/>
    <s v="F"/>
    <s v=""/>
    <s v=""/>
    <s v=""/>
    <s v=""/>
    <m/>
    <m/>
    <m/>
    <m/>
    <m/>
    <m/>
    <m/>
    <m/>
  </r>
  <r>
    <d v="2020-07-26T00:00:00"/>
    <n v="7261"/>
    <n v="8346"/>
    <x v="2"/>
    <n v="1635"/>
    <n v="60191"/>
    <s v="V-clip adipose"/>
    <m/>
    <s v="F"/>
    <s v="F"/>
    <s v=""/>
    <s v=""/>
    <x v="48"/>
    <n v="19.5"/>
    <n v="7.5"/>
    <n v="5.2"/>
    <n v="1.5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9"/>
    <s v="L"/>
    <n v="86.5"/>
    <s v="Yes"/>
    <s v=""/>
    <s v="Not Aged"/>
    <s v=""/>
    <s v="F"/>
    <n v="2.979000000000001"/>
    <n v="0.95161634939520667"/>
    <s v=""/>
    <s v=""/>
    <s v="F"/>
    <s v=""/>
    <s v=""/>
    <s v=""/>
    <s v=""/>
    <m/>
    <m/>
    <m/>
    <m/>
    <m/>
    <m/>
    <m/>
    <m/>
  </r>
  <r>
    <d v="2020-07-26T00:00:00"/>
    <n v="7261"/>
    <n v="8346"/>
    <x v="2"/>
    <n v="1641"/>
    <n v="60192"/>
    <s v="V-clip adipose"/>
    <m/>
    <s v="F"/>
    <s v="F"/>
    <s v=""/>
    <s v=""/>
    <x v="34"/>
    <n v="18.5"/>
    <n v="7.3"/>
    <n v="6.5"/>
    <n v="2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7.7"/>
    <s v="L"/>
    <n v="85"/>
    <s v="Yes"/>
    <s v=""/>
    <s v="Not Aged"/>
    <s v=""/>
    <s v="F"/>
    <n v="1.2759999999999987"/>
    <n v="0.78176811870050944"/>
    <s v=""/>
    <s v=""/>
    <s v="F"/>
    <s v=""/>
    <s v=""/>
    <s v=""/>
    <s v=""/>
    <m/>
    <m/>
    <m/>
    <m/>
    <m/>
    <m/>
    <m/>
    <m/>
  </r>
  <r>
    <d v="2020-07-26T00:00:00"/>
    <n v="7261"/>
    <n v="8346"/>
    <x v="2"/>
    <n v="1642"/>
    <n v="60193"/>
    <s v="V-clip adipose"/>
    <m/>
    <s v="F"/>
    <s v="F"/>
    <s v=""/>
    <s v=""/>
    <x v="34"/>
    <n v="18.8"/>
    <n v="7.5"/>
    <n v="5.0999999999999996"/>
    <n v="1.8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7.5"/>
    <s v="L"/>
    <n v="85"/>
    <s v="Yes"/>
    <s v=""/>
    <s v="Not Aged"/>
    <s v=""/>
    <s v="F"/>
    <n v="2.1439999999999984"/>
    <n v="0.89510676703452685"/>
    <s v=""/>
    <s v=""/>
    <s v="F"/>
    <s v=""/>
    <s v=""/>
    <s v=""/>
    <s v=""/>
    <m/>
    <m/>
    <m/>
    <m/>
    <m/>
    <m/>
    <m/>
    <m/>
  </r>
  <r>
    <d v="2020-07-26T00:00:00"/>
    <n v="7262"/>
    <n v="8346"/>
    <x v="4"/>
    <n v="1716"/>
    <n v="60194"/>
    <s v="V-clip adipose"/>
    <m/>
    <s v="F"/>
    <s v="M"/>
    <s v=""/>
    <s v=""/>
    <x v="8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2"/>
    <n v="8348"/>
    <x v="4"/>
    <n v="1717"/>
    <n v="60195"/>
    <s v="V-clip adipose"/>
    <m/>
    <s v="F"/>
    <s v="F"/>
    <s v=""/>
    <s v=""/>
    <x v="5"/>
    <n v="19.5"/>
    <n v="7.5"/>
    <n v="5"/>
    <n v="2.1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6.5"/>
    <s v="L"/>
    <n v="84"/>
    <s v="Yes"/>
    <s v=""/>
    <s v="Not Aged"/>
    <s v=""/>
    <s v="F"/>
    <n v="1.5239999999999982"/>
    <n v="0.82112674589149648"/>
    <s v=""/>
    <s v=""/>
    <s v="F"/>
    <s v=""/>
    <s v=""/>
    <s v=""/>
    <s v=""/>
    <m/>
    <m/>
    <m/>
    <m/>
    <m/>
    <m/>
    <m/>
    <m/>
  </r>
  <r>
    <d v="2020-07-26T00:00:00"/>
    <n v="7262"/>
    <n v="8348"/>
    <x v="4"/>
    <n v="1720"/>
    <n v="60196"/>
    <s v="V-clip adipose"/>
    <m/>
    <s v="F"/>
    <s v="M"/>
    <s v=""/>
    <s v=""/>
    <x v="8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3"/>
    <n v="8348"/>
    <x v="5"/>
    <n v="1733"/>
    <n v="60197"/>
    <s v="V-clip adipose"/>
    <m/>
    <s v="F"/>
    <s v="F"/>
    <s v=""/>
    <s v=""/>
    <x v="25"/>
    <n v="18"/>
    <n v="7"/>
    <n v="4.8"/>
    <n v="1.5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5"/>
    <s v="L"/>
    <n v="82"/>
    <s v="Yes"/>
    <s v=""/>
    <s v="Not Aged"/>
    <s v=""/>
    <s v="F"/>
    <n v="1.9559999999999977"/>
    <n v="0.87609940829529198"/>
    <s v=""/>
    <s v=""/>
    <s v="F"/>
    <s v=""/>
    <s v=""/>
    <s v=""/>
    <s v=""/>
    <m/>
    <m/>
    <m/>
    <m/>
    <m/>
    <m/>
    <m/>
    <m/>
  </r>
  <r>
    <d v="2020-07-26T00:00:00"/>
    <n v="7263"/>
    <n v="8348"/>
    <x v="5"/>
    <n v="1734"/>
    <n v="60198"/>
    <s v="V-clip adipose"/>
    <m/>
    <s v="F"/>
    <s v="M"/>
    <s v=""/>
    <s v=""/>
    <x v="20"/>
    <m/>
    <m/>
    <m/>
    <m/>
    <x v="1"/>
    <m/>
    <m/>
    <s v=""/>
    <m/>
    <m/>
    <s v="GN"/>
    <m/>
    <s v="12"/>
    <m/>
    <m/>
    <m/>
    <m/>
    <s v="No release code recorded on datasheet."/>
    <x v="1"/>
    <s v=""/>
    <x v="4"/>
    <s v="no age"/>
    <n v="0"/>
    <s v=""/>
    <n v="31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3"/>
    <n v="8348"/>
    <x v="5"/>
    <n v="1736"/>
    <n v="60199"/>
    <s v="V-clip adipose"/>
    <m/>
    <s v="F"/>
    <s v="M"/>
    <s v=""/>
    <s v=""/>
    <x v="132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67.842949999999988"/>
    <s v="M"/>
    <n v="74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3"/>
    <n v="8348"/>
    <x v="5"/>
    <n v="1738"/>
    <n v="60200"/>
    <s v="V-clip adipose"/>
    <m/>
    <s v="M"/>
    <s v="M"/>
    <s v=""/>
    <s v=""/>
    <x v="45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6T00:00:00"/>
    <n v="7263"/>
    <n v="8348"/>
    <x v="5"/>
    <n v="1739"/>
    <n v="60201"/>
    <s v="V-clip adipose"/>
    <m/>
    <s v="F"/>
    <s v="F"/>
    <s v=""/>
    <s v=""/>
    <x v="25"/>
    <n v="18.5"/>
    <n v="7"/>
    <n v="6.4"/>
    <n v="2"/>
    <x v="2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75"/>
    <s v="L"/>
    <n v="82"/>
    <s v="Yes"/>
    <s v=""/>
    <s v="Not Aged"/>
    <s v=""/>
    <s v="F"/>
    <n v="0.43799999999999772"/>
    <n v="0.6077823677347266"/>
    <s v=""/>
    <s v=""/>
    <s v="F"/>
    <s v=""/>
    <s v=""/>
    <s v=""/>
    <s v=""/>
    <m/>
    <m/>
    <m/>
    <m/>
    <m/>
    <m/>
    <m/>
    <m/>
  </r>
  <r>
    <d v="2020-07-26T00:00:00"/>
    <n v="7263"/>
    <n v="8348"/>
    <x v="5"/>
    <n v="1741"/>
    <n v="60202"/>
    <s v="V-clip adipose"/>
    <m/>
    <s v="F"/>
    <s v="M"/>
    <s v=""/>
    <s v=""/>
    <x v="134"/>
    <m/>
    <m/>
    <m/>
    <m/>
    <x v="1"/>
    <m/>
    <m/>
    <s v=""/>
    <m/>
    <m/>
    <m/>
    <m/>
    <m/>
    <m/>
    <m/>
    <m/>
    <m/>
    <s v="No release code recorded on datasheet."/>
    <x v="1"/>
    <s v=""/>
    <x v="4"/>
    <s v="no age"/>
    <n v="0"/>
    <s v=""/>
    <n v="31"/>
    <s v="GH"/>
    <n v="55.811450000000001"/>
    <s v="M"/>
    <n v="6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1"/>
    <n v="8266"/>
    <x v="1"/>
    <n v="905"/>
    <m/>
    <s v="caudal hole"/>
    <m/>
    <s v="M"/>
    <s v="M"/>
    <s v=""/>
    <s v=""/>
    <x v="102"/>
    <m/>
    <m/>
    <m/>
    <m/>
    <x v="3"/>
    <n v="1887"/>
    <n v="6"/>
    <s v="20NC01887"/>
    <s v="X"/>
    <d v="2020-07-31T00:00:00"/>
    <m/>
    <m/>
    <m/>
    <m/>
    <m/>
    <n v="1"/>
    <s v="JACK"/>
    <m/>
    <x v="2"/>
    <s v="20NC018876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1"/>
    <n v="8266"/>
    <x v="1"/>
    <n v="909"/>
    <n v="27904"/>
    <s v="adipose hole"/>
    <m/>
    <s v="M"/>
    <s v="M"/>
    <s v=""/>
    <s v=""/>
    <x v="63"/>
    <m/>
    <m/>
    <m/>
    <m/>
    <x v="1"/>
    <n v="1887"/>
    <n v="7"/>
    <s v="20NC01887"/>
    <s v="X"/>
    <d v="2020-07-31T00:00:00"/>
    <m/>
    <m/>
    <m/>
    <m/>
    <m/>
    <n v="1"/>
    <m/>
    <m/>
    <x v="1"/>
    <s v="20NC018877"/>
    <x v="1"/>
    <n v="1.2"/>
    <n v="2"/>
    <n v="2016"/>
    <n v="31"/>
    <s v="GW"/>
    <n v="59.976199999999999"/>
    <s v="M"/>
    <n v="66"/>
    <s v="Large Only"/>
    <s v=""/>
    <s v="ch2020-0017"/>
    <n v="301"/>
    <s v=""/>
    <s v=""/>
    <s v=""/>
    <s v=""/>
    <s v=""/>
    <s v="M"/>
    <s v=""/>
    <s v=""/>
    <s v="SNOWBANK_CREEK"/>
    <n v="0.97543520000000006"/>
    <m/>
    <m/>
    <m/>
    <m/>
    <m/>
    <m/>
    <m/>
    <m/>
  </r>
  <r>
    <d v="2020-07-27T00:00:00"/>
    <n v="6641"/>
    <n v="8266"/>
    <x v="1"/>
    <n v="912"/>
    <m/>
    <s v="caudal hole"/>
    <m/>
    <s v="M"/>
    <s v="M"/>
    <s v=""/>
    <s v=""/>
    <x v="124"/>
    <m/>
    <m/>
    <m/>
    <m/>
    <x v="3"/>
    <n v="1887"/>
    <n v="8"/>
    <s v="20NC01887"/>
    <s v="X"/>
    <d v="2020-07-31T00:00:00"/>
    <m/>
    <m/>
    <m/>
    <m/>
    <m/>
    <n v="1"/>
    <s v="JACK"/>
    <m/>
    <x v="2"/>
    <s v="20NC018878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1"/>
    <n v="8266"/>
    <x v="1"/>
    <n v="920"/>
    <m/>
    <s v="caudal hole"/>
    <m/>
    <s v="M"/>
    <s v="M"/>
    <s v=""/>
    <s v=""/>
    <x v="42"/>
    <m/>
    <m/>
    <m/>
    <m/>
    <x v="3"/>
    <n v="1887"/>
    <n v="9"/>
    <s v="20NC01887"/>
    <s v="X"/>
    <d v="2020-07-31T00:00:00"/>
    <m/>
    <m/>
    <m/>
    <m/>
    <m/>
    <n v="1"/>
    <s v="JACK"/>
    <m/>
    <x v="2"/>
    <s v="20NC018879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1"/>
    <n v="8266"/>
    <x v="1"/>
    <n v="933"/>
    <m/>
    <s v="caudal hole"/>
    <m/>
    <s v="M"/>
    <s v="M"/>
    <s v=""/>
    <s v=""/>
    <x v="61"/>
    <m/>
    <m/>
    <m/>
    <m/>
    <x v="3"/>
    <n v="1887"/>
    <n v="10"/>
    <s v="20NC01887"/>
    <s v="X"/>
    <d v="2020-07-31T00:00:00"/>
    <m/>
    <m/>
    <m/>
    <m/>
    <m/>
    <n v="1"/>
    <s v="JACK"/>
    <m/>
    <x v="2"/>
    <s v="20NC0188710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1"/>
    <n v="8266"/>
    <x v="1"/>
    <n v="938"/>
    <n v="27905"/>
    <s v="adipose hole"/>
    <m/>
    <s v="M"/>
    <s v="M"/>
    <s v=""/>
    <s v=""/>
    <x v="66"/>
    <m/>
    <m/>
    <m/>
    <m/>
    <x v="1"/>
    <n v="1890"/>
    <n v="1"/>
    <s v="20NC01890"/>
    <s v="X"/>
    <d v="2020-07-31T00:00:00"/>
    <m/>
    <m/>
    <m/>
    <m/>
    <m/>
    <n v="1"/>
    <m/>
    <m/>
    <x v="1"/>
    <s v="20NC018901"/>
    <x v="1"/>
    <n v="1.2"/>
    <n v="2"/>
    <n v="2016"/>
    <n v="31"/>
    <s v="GW"/>
    <n v="48.870199999999997"/>
    <s v="M"/>
    <n v="54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1"/>
    <n v="8266"/>
    <x v="1"/>
    <n v="939"/>
    <n v="27906"/>
    <s v="adipose hole"/>
    <m/>
    <s v="M"/>
    <s v="M"/>
    <s v=""/>
    <s v=""/>
    <x v="52"/>
    <m/>
    <m/>
    <m/>
    <m/>
    <x v="1"/>
    <n v="1890"/>
    <n v="2"/>
    <s v="20NC01890"/>
    <s v="X"/>
    <d v="2020-07-31T00:00:00"/>
    <m/>
    <m/>
    <m/>
    <m/>
    <m/>
    <n v="4"/>
    <m/>
    <m/>
    <x v="1"/>
    <s v="20NC018902"/>
    <x v="4"/>
    <s v="no age"/>
    <n v="0"/>
    <s v=""/>
    <n v="31"/>
    <s v="GW"/>
    <n v="60.901699999999998"/>
    <s v="M"/>
    <n v="67"/>
    <s v="Large Only"/>
    <s v=""/>
    <s v="ch2020-0017"/>
    <n v="302"/>
    <s v=""/>
    <s v=""/>
    <s v=""/>
    <s v=""/>
    <s v=""/>
    <s v="M"/>
    <s v=""/>
    <s v=""/>
    <s v="KATEEN_RIVER"/>
    <n v="0.88796279999999994"/>
    <m/>
    <m/>
    <m/>
    <m/>
    <m/>
    <m/>
    <m/>
    <m/>
  </r>
  <r>
    <d v="2020-07-27T00:00:00"/>
    <n v="6641"/>
    <n v="8266"/>
    <x v="1"/>
    <n v="945"/>
    <n v="27907"/>
    <s v="adipose hole"/>
    <m/>
    <s v="M"/>
    <s v="M"/>
    <s v=""/>
    <s v=""/>
    <x v="36"/>
    <n v="17.5"/>
    <n v="6.6"/>
    <n v="6"/>
    <n v="1.5"/>
    <x v="2"/>
    <n v="1890"/>
    <n v="3"/>
    <s v="20NC01890"/>
    <s v="X"/>
    <d v="2020-07-31T00:00:00"/>
    <m/>
    <m/>
    <m/>
    <m/>
    <m/>
    <n v="1"/>
    <m/>
    <m/>
    <x v="1"/>
    <s v="20NC018903"/>
    <x v="3"/>
    <n v="1.3"/>
    <n v="3"/>
    <n v="2015"/>
    <n v="31"/>
    <s v="GW"/>
    <n v="74.400000000000006"/>
    <s v="L"/>
    <n v="81"/>
    <s v="Yes"/>
    <s v=""/>
    <s v="ch2020-0017"/>
    <s v=""/>
    <s v="F"/>
    <n v="1.2219999999999986"/>
    <n v="0.77241532075136266"/>
    <s v=""/>
    <s v=""/>
    <s v="F"/>
    <s v=""/>
    <s v=""/>
    <s v=""/>
    <s v=""/>
    <m/>
    <m/>
    <m/>
    <m/>
    <m/>
    <m/>
    <m/>
    <m/>
  </r>
  <r>
    <d v="2020-07-27T00:00:00"/>
    <n v="6642"/>
    <n v="8266"/>
    <x v="0"/>
    <n v="1037"/>
    <m/>
    <s v="caudal hole"/>
    <m/>
    <s v="M"/>
    <s v="M"/>
    <s v=""/>
    <s v=""/>
    <x v="158"/>
    <m/>
    <m/>
    <m/>
    <m/>
    <x v="3"/>
    <n v="1890"/>
    <n v="4"/>
    <s v="20NC01890"/>
    <s v="X"/>
    <d v="2020-07-31T00:00:00"/>
    <m/>
    <m/>
    <m/>
    <m/>
    <m/>
    <n v="1"/>
    <s v="JACK"/>
    <m/>
    <x v="2"/>
    <s v="20NC018904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3"/>
    <n v="8266"/>
    <x v="1"/>
    <n v="1518"/>
    <n v="27908"/>
    <s v="adipose hole"/>
    <m/>
    <s v="M"/>
    <s v="M"/>
    <s v=""/>
    <s v=""/>
    <x v="52"/>
    <m/>
    <m/>
    <m/>
    <m/>
    <x v="1"/>
    <n v="1890"/>
    <n v="5"/>
    <s v="20NC01890"/>
    <s v="X"/>
    <d v="2020-07-31T00:00:00"/>
    <m/>
    <m/>
    <m/>
    <m/>
    <m/>
    <n v="1"/>
    <m/>
    <m/>
    <x v="1"/>
    <s v="20NC018905"/>
    <x v="1"/>
    <n v="1.2"/>
    <n v="2"/>
    <n v="2016"/>
    <n v="31"/>
    <s v="GW"/>
    <n v="60.901699999999998"/>
    <s v="M"/>
    <n v="67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6643"/>
    <n v="8266"/>
    <x v="1"/>
    <n v="1519"/>
    <n v="27909"/>
    <s v="adipose hole"/>
    <m/>
    <s v="M"/>
    <s v="M"/>
    <s v=""/>
    <s v=""/>
    <x v="40"/>
    <m/>
    <m/>
    <m/>
    <m/>
    <x v="1"/>
    <n v="1890"/>
    <n v="6"/>
    <s v="20NC01890"/>
    <s v="X"/>
    <d v="2020-07-31T00:00:00"/>
    <m/>
    <m/>
    <m/>
    <m/>
    <m/>
    <n v="1"/>
    <m/>
    <m/>
    <x v="1"/>
    <s v="20NC018906"/>
    <x v="1"/>
    <n v="1.2"/>
    <n v="2"/>
    <n v="2016"/>
    <n v="31"/>
    <s v="GW"/>
    <n v="59.050699999999999"/>
    <s v="M"/>
    <n v="65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4"/>
    <n v="8349"/>
    <x v="2"/>
    <n v="912"/>
    <n v="60203"/>
    <s v="no mark applied"/>
    <m/>
    <s v="F"/>
    <s v="F"/>
    <s v=""/>
    <s v=""/>
    <x v="122"/>
    <m/>
    <n v="8.5"/>
    <m/>
    <m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87"/>
    <s v="L"/>
    <n v="95.5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27T00:00:00"/>
    <n v="7264"/>
    <n v="8349"/>
    <x v="2"/>
    <n v="927"/>
    <n v="60204"/>
    <s v="V-clip adipose"/>
    <m/>
    <s v="F"/>
    <s v="F"/>
    <s v=""/>
    <s v=""/>
    <x v="73"/>
    <n v="19.5"/>
    <n v="7.5"/>
    <n v="7.5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83.5"/>
    <s v="L"/>
    <n v="91"/>
    <s v="Yes"/>
    <s v=""/>
    <s v="Not Aged"/>
    <s v=""/>
    <s v="F"/>
    <n v="2.6620000000000035"/>
    <n v="0.93474676319972883"/>
    <s v=""/>
    <s v=""/>
    <s v="F"/>
    <s v=""/>
    <s v=""/>
    <s v=""/>
    <s v=""/>
    <m/>
    <m/>
    <m/>
    <m/>
    <m/>
    <m/>
    <m/>
    <m/>
  </r>
  <r>
    <d v="2020-07-27T00:00:00"/>
    <n v="7264"/>
    <n v="8349"/>
    <x v="2"/>
    <n v="929"/>
    <n v="60205"/>
    <s v="V-clip adipose"/>
    <m/>
    <s v="F"/>
    <s v="F"/>
    <s v=""/>
    <s v=""/>
    <x v="4"/>
    <n v="18"/>
    <n v="6.8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6.2"/>
    <s v="L"/>
    <n v="83"/>
    <s v="Yes"/>
    <s v=""/>
    <s v="Not Aged"/>
    <s v=""/>
    <s v="F"/>
    <n v="2.1659999999999977"/>
    <n v="0.89715447915415614"/>
    <s v=""/>
    <s v=""/>
    <s v="F"/>
    <s v=""/>
    <s v=""/>
    <s v=""/>
    <s v=""/>
    <m/>
    <m/>
    <m/>
    <m/>
    <m/>
    <m/>
    <m/>
    <m/>
  </r>
  <r>
    <d v="2020-07-27T00:00:00"/>
    <n v="7265"/>
    <n v="8349"/>
    <x v="4"/>
    <n v="944"/>
    <n v="60206"/>
    <s v="V-clip adipose"/>
    <m/>
    <s v="F"/>
    <s v="F"/>
    <s v=""/>
    <s v=""/>
    <x v="5"/>
    <n v="19"/>
    <n v="7.7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6.3"/>
    <s v="L"/>
    <n v="84"/>
    <s v="Yes"/>
    <s v=""/>
    <s v="Not Aged"/>
    <s v=""/>
    <s v="F"/>
    <n v="1.783999999999998"/>
    <n v="0.85619008246785167"/>
    <s v=""/>
    <s v=""/>
    <s v="F"/>
    <s v=""/>
    <s v=""/>
    <s v=""/>
    <s v=""/>
    <m/>
    <m/>
    <m/>
    <m/>
    <m/>
    <m/>
    <m/>
    <m/>
  </r>
  <r>
    <d v="2020-07-27T00:00:00"/>
    <n v="7265"/>
    <n v="8349"/>
    <x v="4"/>
    <n v="948"/>
    <n v="60207"/>
    <s v="no mark applied"/>
    <m/>
    <s v="F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5"/>
    <n v="8349"/>
    <x v="4"/>
    <n v="950"/>
    <n v="60208"/>
    <s v="V-clip adipose"/>
    <m/>
    <s v="M"/>
    <s v="M"/>
    <s v=""/>
    <s v=""/>
    <x v="10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3.497700000000002"/>
    <s v="M"/>
    <n v="5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5"/>
    <n v="8349"/>
    <x v="4"/>
    <n v="952"/>
    <n v="60209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5"/>
    <n v="8349"/>
    <x v="4"/>
    <n v="953"/>
    <n v="60210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5"/>
    <n v="8349"/>
    <x v="4"/>
    <n v="955"/>
    <n v="60211"/>
    <s v="V-clip adipose"/>
    <m/>
    <s v="M"/>
    <s v="M"/>
    <s v=""/>
    <s v=""/>
    <x v="59"/>
    <n v="21.5"/>
    <n v="8.5"/>
    <n v="7"/>
    <n v="2.2000000000000002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7.5"/>
    <s v="L"/>
    <n v="86"/>
    <s v="Yes"/>
    <s v=""/>
    <s v="Not Aged"/>
    <s v=""/>
    <s v="M"/>
    <n v="-0.34200000000000386"/>
    <n v="0.41532373510454917"/>
    <s v=""/>
    <s v=""/>
    <s v="M"/>
    <s v=""/>
    <s v=""/>
    <s v=""/>
    <s v=""/>
    <m/>
    <m/>
    <m/>
    <m/>
    <m/>
    <m/>
    <m/>
    <m/>
  </r>
  <r>
    <d v="2020-07-27T00:00:00"/>
    <n v="7266"/>
    <n v="8349"/>
    <x v="5"/>
    <n v="1018"/>
    <n v="60212"/>
    <s v="V-clip adipose"/>
    <m/>
    <s v="M"/>
    <s v="M"/>
    <s v=""/>
    <s v=""/>
    <x v="47"/>
    <n v="21.5"/>
    <n v="8"/>
    <n v="7"/>
    <n v="3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86"/>
    <s v="L"/>
    <n v="94"/>
    <s v="Yes"/>
    <s v=""/>
    <s v="Not Aged"/>
    <s v=""/>
    <s v="F"/>
    <n v="3.0500000000000016"/>
    <n v="0.95478252651671269"/>
    <s v=""/>
    <s v=""/>
    <s v="F"/>
    <s v=""/>
    <s v=""/>
    <s v=""/>
    <s v=""/>
    <m/>
    <m/>
    <m/>
    <m/>
    <m/>
    <m/>
    <m/>
    <m/>
  </r>
  <r>
    <d v="2020-07-27T00:00:00"/>
    <n v="7266"/>
    <n v="8349"/>
    <x v="5"/>
    <n v="1019"/>
    <n v="60213"/>
    <s v="V-clip adipose"/>
    <m/>
    <s v="F"/>
    <s v="F"/>
    <s v=""/>
    <s v=""/>
    <x v="136"/>
    <n v="19"/>
    <n v="7.5"/>
    <n v="5"/>
    <n v="2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69"/>
    <s v="L"/>
    <n v="76.5"/>
    <s v="Yes"/>
    <s v=""/>
    <s v="Not Aged"/>
    <s v=""/>
    <s v="M"/>
    <n v="-1.6150000000000031"/>
    <n v="0.16589558609851313"/>
    <s v=""/>
    <s v=""/>
    <s v="M"/>
    <s v=""/>
    <s v=""/>
    <s v=""/>
    <s v=""/>
    <m/>
    <m/>
    <m/>
    <m/>
    <m/>
    <m/>
    <m/>
    <m/>
  </r>
  <r>
    <d v="2020-07-27T00:00:00"/>
    <n v="7266"/>
    <n v="8349"/>
    <x v="5"/>
    <n v="1020"/>
    <n v="60214"/>
    <s v="V-clip adipose"/>
    <m/>
    <s v="M"/>
    <s v="M"/>
    <s v=""/>
    <s v=""/>
    <x v="43"/>
    <m/>
    <m/>
    <m/>
    <m/>
    <x v="1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58.1252"/>
    <s v="M"/>
    <n v="6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6"/>
    <n v="8349"/>
    <x v="5"/>
    <n v="1022"/>
    <n v="60215"/>
    <s v="V-clip adipose"/>
    <m/>
    <s v="M"/>
    <s v="M"/>
    <s v=""/>
    <s v=""/>
    <x v="14"/>
    <m/>
    <m/>
    <m/>
    <m/>
    <x v="1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6"/>
    <n v="8349"/>
    <x v="5"/>
    <n v="1023"/>
    <n v="60216"/>
    <s v="V-clip adipose"/>
    <m/>
    <s v="F"/>
    <s v="M"/>
    <s v=""/>
    <s v=""/>
    <x v="16"/>
    <m/>
    <m/>
    <m/>
    <m/>
    <x v="1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6"/>
    <n v="8349"/>
    <x v="5"/>
    <n v="1036"/>
    <n v="60217"/>
    <s v="V-clip adipose"/>
    <m/>
    <s v="M"/>
    <s v="M"/>
    <s v=""/>
    <s v=""/>
    <x v="19"/>
    <m/>
    <m/>
    <m/>
    <m/>
    <x v="1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6"/>
    <n v="8349"/>
    <x v="5"/>
    <n v="1038"/>
    <n v="60219"/>
    <s v="V-clip adipose"/>
    <m/>
    <s v="F"/>
    <s v="F"/>
    <s v=""/>
    <s v=""/>
    <x v="5"/>
    <n v="18.5"/>
    <n v="7"/>
    <n v="4"/>
    <n v="2"/>
    <x v="2"/>
    <m/>
    <m/>
    <s v=""/>
    <m/>
    <m/>
    <m/>
    <m/>
    <m/>
    <m/>
    <m/>
    <m/>
    <m/>
    <s v="Note: CH tags were applied out of sequence! Relase code was not recorded by GH data person (GG)"/>
    <x v="1"/>
    <s v=""/>
    <x v="4"/>
    <s v="no age"/>
    <n v="0"/>
    <s v=""/>
    <n v="31"/>
    <s v="GH"/>
    <n v="77"/>
    <s v="L"/>
    <n v="84"/>
    <s v="Yes"/>
    <s v=""/>
    <s v="Not Aged"/>
    <s v=""/>
    <s v="F"/>
    <n v="2.9299999999999971"/>
    <n v="0.9493096750687493"/>
    <s v=""/>
    <s v=""/>
    <s v="F"/>
    <s v=""/>
    <s v=""/>
    <s v=""/>
    <s v=""/>
    <m/>
    <m/>
    <m/>
    <m/>
    <m/>
    <m/>
    <m/>
    <m/>
  </r>
  <r>
    <d v="2020-07-27T00:00:00"/>
    <n v="7267"/>
    <n v="8349"/>
    <x v="2"/>
    <n v="1629"/>
    <n v="60218"/>
    <s v="V-clip adipose"/>
    <m/>
    <s v="F"/>
    <s v="M"/>
    <s v=""/>
    <s v=""/>
    <x v="27"/>
    <m/>
    <m/>
    <m/>
    <m/>
    <x v="1"/>
    <m/>
    <m/>
    <s v=""/>
    <m/>
    <m/>
    <m/>
    <m/>
    <m/>
    <m/>
    <m/>
    <m/>
    <m/>
    <s v="Note: CH tags were applied out of sequence! Relase code was not recorded by GH data person (GG)"/>
    <x v="1"/>
    <s v=""/>
    <x v="4"/>
    <s v="no age"/>
    <n v="0"/>
    <s v=""/>
    <n v="31"/>
    <s v="GH"/>
    <n v="61.827199999999998"/>
    <s v="M"/>
    <n v="6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7"/>
    <n v="8349"/>
    <x v="2"/>
    <n v="1634"/>
    <n v="60220"/>
    <s v="V-clip adipose"/>
    <m/>
    <s v="F"/>
    <s v="F"/>
    <s v=""/>
    <s v=""/>
    <x v="4"/>
    <n v="17"/>
    <n v="6"/>
    <n v="5.5"/>
    <n v="2"/>
    <x v="2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77"/>
    <s v="L"/>
    <n v="83"/>
    <s v="Yes"/>
    <s v=""/>
    <s v="Not Aged"/>
    <s v=""/>
    <s v="F"/>
    <n v="2.7599999999999989"/>
    <n v="0.94047563402349843"/>
    <s v=""/>
    <s v=""/>
    <s v="F"/>
    <s v=""/>
    <s v=""/>
    <s v=""/>
    <s v=""/>
    <m/>
    <m/>
    <m/>
    <m/>
    <m/>
    <m/>
    <m/>
    <m/>
  </r>
  <r>
    <d v="2020-07-27T00:00:00"/>
    <n v="7268"/>
    <n v="8349"/>
    <x v="4"/>
    <n v="1652"/>
    <n v="60221"/>
    <s v="V-clip adipose"/>
    <m/>
    <s v="M"/>
    <s v="M"/>
    <s v=""/>
    <s v=""/>
    <x v="9"/>
    <n v="17"/>
    <n v="6.3"/>
    <n v="6"/>
    <n v="2"/>
    <x v="2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71.7"/>
    <s v="L"/>
    <n v="78"/>
    <s v="Yes"/>
    <s v=""/>
    <s v="Not Aged"/>
    <s v=""/>
    <s v="M"/>
    <n v="-0.1140000000000001"/>
    <n v="0.47153082543987801"/>
    <s v=""/>
    <s v=""/>
    <s v="M"/>
    <s v=""/>
    <s v=""/>
    <s v=""/>
    <s v=""/>
    <m/>
    <m/>
    <m/>
    <m/>
    <m/>
    <m/>
    <m/>
    <m/>
  </r>
  <r>
    <d v="2020-07-27T00:00:00"/>
    <n v="7268"/>
    <n v="8349"/>
    <x v="4"/>
    <n v="1653"/>
    <n v="60222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9"/>
    <n v="8349"/>
    <x v="5"/>
    <n v="1714"/>
    <n v="60223"/>
    <s v="V-clip adipose"/>
    <m/>
    <s v="F"/>
    <s v="F"/>
    <s v=""/>
    <s v=""/>
    <x v="15"/>
    <n v="22"/>
    <n v="8.5"/>
    <n v="7"/>
    <n v="2.5"/>
    <x v="2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81.5"/>
    <s v="L"/>
    <n v="90"/>
    <s v="Yes"/>
    <s v=""/>
    <s v="Not Aged"/>
    <s v=""/>
    <s v="F"/>
    <n v="1.1200000000000023"/>
    <n v="0.75398871644894849"/>
    <s v=""/>
    <s v=""/>
    <s v="F"/>
    <s v=""/>
    <s v=""/>
    <s v=""/>
    <s v=""/>
    <m/>
    <m/>
    <m/>
    <m/>
    <m/>
    <m/>
    <m/>
    <m/>
  </r>
  <r>
    <d v="2020-07-27T00:00:00"/>
    <n v="7269"/>
    <n v="8349"/>
    <x v="5"/>
    <n v="1717"/>
    <n v="60224"/>
    <s v="V-clip adipose"/>
    <m/>
    <s v="F"/>
    <s v="F"/>
    <s v=""/>
    <s v=""/>
    <x v="38"/>
    <n v="16.3"/>
    <n v="5.5"/>
    <n v="4.5"/>
    <n v="1.5"/>
    <x v="2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70.5"/>
    <s v="L"/>
    <n v="76"/>
    <s v="Yes"/>
    <s v=""/>
    <s v="Not Aged"/>
    <s v=""/>
    <s v="F"/>
    <n v="1.5000000000000004"/>
    <n v="0.81757447619364376"/>
    <s v=""/>
    <s v=""/>
    <s v="F"/>
    <s v=""/>
    <s v=""/>
    <s v=""/>
    <s v=""/>
    <m/>
    <m/>
    <m/>
    <m/>
    <m/>
    <m/>
    <m/>
    <m/>
  </r>
  <r>
    <d v="2020-07-27T00:00:00"/>
    <n v="7269"/>
    <n v="8349"/>
    <x v="5"/>
    <n v="1719"/>
    <n v="60225"/>
    <s v="V-clip adipose"/>
    <m/>
    <s v="F"/>
    <s v="M"/>
    <s v=""/>
    <s v=""/>
    <x v="3"/>
    <m/>
    <m/>
    <m/>
    <m/>
    <x v="1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63.678199999999997"/>
    <s v="M"/>
    <n v="7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7T00:00:00"/>
    <n v="7269"/>
    <n v="8349"/>
    <x v="5"/>
    <n v="1724"/>
    <n v="60226"/>
    <s v="V-clip adipose"/>
    <m/>
    <s v="F"/>
    <s v="F"/>
    <s v=""/>
    <s v=""/>
    <x v="5"/>
    <n v="16.5"/>
    <n v="5.7"/>
    <n v="6"/>
    <n v="1.5"/>
    <x v="2"/>
    <m/>
    <m/>
    <s v=""/>
    <m/>
    <m/>
    <m/>
    <m/>
    <m/>
    <m/>
    <m/>
    <m/>
    <m/>
    <s v="Relase code was not recorded by GH data person (GG)"/>
    <x v="1"/>
    <s v=""/>
    <x v="4"/>
    <s v="no age"/>
    <n v="0"/>
    <s v=""/>
    <n v="31"/>
    <s v="GH"/>
    <n v="78.3"/>
    <s v="L"/>
    <n v="84"/>
    <s v="Yes"/>
    <s v=""/>
    <s v="Not Aged"/>
    <s v=""/>
    <s v="F"/>
    <n v="3.6639999999999988"/>
    <n v="0.97501068265109747"/>
    <s v=""/>
    <s v=""/>
    <s v="F"/>
    <s v=""/>
    <s v=""/>
    <s v=""/>
    <s v=""/>
    <m/>
    <m/>
    <m/>
    <m/>
    <m/>
    <m/>
    <m/>
    <m/>
  </r>
  <r>
    <d v="2020-07-28T00:00:00"/>
    <n v="6647"/>
    <n v="8273"/>
    <x v="1"/>
    <n v="925"/>
    <m/>
    <s v="caudal hole"/>
    <m/>
    <s v="M"/>
    <s v="M"/>
    <s v=""/>
    <s v=""/>
    <x v="150"/>
    <m/>
    <m/>
    <m/>
    <m/>
    <x v="3"/>
    <n v="1890"/>
    <n v="7"/>
    <s v="20NC01890"/>
    <s v="X"/>
    <d v="2020-07-31T00:00:00"/>
    <m/>
    <m/>
    <m/>
    <m/>
    <m/>
    <n v="1"/>
    <s v="JACK"/>
    <m/>
    <x v="2"/>
    <s v="20NC018907"/>
    <x v="1"/>
    <n v="1.2"/>
    <n v="2"/>
    <n v="2016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8T00:00:00"/>
    <n v="6647"/>
    <n v="8273"/>
    <x v="1"/>
    <n v="927"/>
    <m/>
    <s v="caudal hole"/>
    <m/>
    <s v="M"/>
    <s v="M"/>
    <s v=""/>
    <s v=""/>
    <x v="102"/>
    <m/>
    <m/>
    <m/>
    <m/>
    <x v="3"/>
    <n v="1890"/>
    <n v="8"/>
    <s v="20NC01890"/>
    <s v="X"/>
    <d v="2020-07-31T00:00:00"/>
    <s v="SCL"/>
    <m/>
    <m/>
    <m/>
    <m/>
    <n v="1"/>
    <s v="JACK"/>
    <m/>
    <x v="2"/>
    <s v="20NC018908"/>
    <x v="8"/>
    <n v="1.1000000000000001"/>
    <n v="1"/>
    <n v="2017"/>
    <n v="31"/>
    <s v="GW"/>
    <s v="No MEF"/>
    <s v="L"/>
    <s v="No"/>
    <s v="Large Only"/>
    <s v=""/>
    <s v="ch2020-0017"/>
    <s v=""/>
    <s v=""/>
    <s v=""/>
    <s v=""/>
    <s v=""/>
    <s v=""/>
    <s v="M"/>
    <s v=""/>
    <s v=""/>
    <s v=""/>
    <s v=""/>
    <m/>
    <m/>
    <m/>
    <m/>
    <m/>
    <m/>
    <m/>
    <m/>
  </r>
  <r>
    <d v="2020-07-28T00:00:00"/>
    <n v="6647"/>
    <n v="8273"/>
    <x v="1"/>
    <n v="936"/>
    <n v="27910"/>
    <s v="adipose hole"/>
    <m/>
    <s v="F"/>
    <s v="M"/>
    <s v=""/>
    <s v=""/>
    <x v="108"/>
    <m/>
    <m/>
    <m/>
    <m/>
    <x v="1"/>
    <n v="1890"/>
    <n v="9"/>
    <s v="20NC01890"/>
    <s v="X"/>
    <d v="2020-07-31T00:00:00"/>
    <m/>
    <m/>
    <m/>
    <m/>
    <m/>
    <n v="1"/>
    <m/>
    <m/>
    <x v="1"/>
    <s v="20NC018909"/>
    <x v="7"/>
    <s v="M2"/>
    <n v="2"/>
    <s v=""/>
    <n v="31"/>
    <s v="GW"/>
    <n v="53.497700000000002"/>
    <s v="M"/>
    <n v="59"/>
    <s v="Large Only"/>
    <s v=""/>
    <s v="ch2020-0017"/>
    <n v="303"/>
    <s v=""/>
    <s v=""/>
    <s v=""/>
    <s v=""/>
    <s v=""/>
    <s v="M"/>
    <s v=""/>
    <s v=""/>
    <s v="DAMDOCHAX_CREEK"/>
    <n v="0.72785939999999993"/>
    <m/>
    <m/>
    <m/>
    <m/>
    <m/>
    <m/>
    <m/>
    <m/>
  </r>
  <r>
    <d v="2020-07-28T00:00:00"/>
    <n v="6647"/>
    <n v="8273"/>
    <x v="1"/>
    <n v="939"/>
    <n v="27911"/>
    <s v="adipose hole"/>
    <m/>
    <s v="F"/>
    <s v="F"/>
    <s v=""/>
    <s v=""/>
    <x v="38"/>
    <n v="16"/>
    <n v="6.6"/>
    <n v="4.8"/>
    <n v="2"/>
    <x v="2"/>
    <n v="1890"/>
    <n v="10"/>
    <s v="20NC01890"/>
    <s v="X"/>
    <d v="2020-07-31T00:00:00"/>
    <m/>
    <m/>
    <m/>
    <m/>
    <m/>
    <n v="1"/>
    <m/>
    <m/>
    <x v="1"/>
    <s v="20NC0189010"/>
    <x v="3"/>
    <n v="1.3"/>
    <n v="3"/>
    <n v="2015"/>
    <n v="31"/>
    <s v="GW"/>
    <n v="69.400000000000006"/>
    <s v="L"/>
    <n v="76"/>
    <s v="Yes"/>
    <s v=""/>
    <s v="ch2020-0017"/>
    <n v="304"/>
    <s v="M"/>
    <n v="-0.54200000000000004"/>
    <n v="0.3677224540652248"/>
    <s v=""/>
    <s v=""/>
    <s v="M"/>
    <s v=""/>
    <s v=""/>
    <s v="DAMDOCHAX_CREEK"/>
    <n v="0.89805350000000006"/>
    <m/>
    <m/>
    <m/>
    <m/>
    <m/>
    <m/>
    <m/>
    <m/>
  </r>
  <r>
    <d v="2020-07-28T00:00:00"/>
    <n v="6647"/>
    <n v="8273"/>
    <x v="1"/>
    <n v="941"/>
    <m/>
    <s v="caudal hole"/>
    <m/>
    <s v="M"/>
    <s v="M"/>
    <s v=""/>
    <s v=""/>
    <x v="29"/>
    <m/>
    <m/>
    <m/>
    <m/>
    <x v="3"/>
    <n v="1898"/>
    <n v="1"/>
    <s v="20NC01898"/>
    <s v="X"/>
    <d v="2020-08-28T00:00:00"/>
    <m/>
    <m/>
    <m/>
    <m/>
    <m/>
    <n v="1"/>
    <s v="JACK"/>
    <m/>
    <x v="2"/>
    <s v="20NC018981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28T00:00:00"/>
    <n v="6647"/>
    <n v="8273"/>
    <x v="1"/>
    <n v="943"/>
    <n v="27912"/>
    <s v="adipose hole"/>
    <m/>
    <s v="F"/>
    <s v="F"/>
    <s v=""/>
    <s v=""/>
    <x v="54"/>
    <n v="18"/>
    <n v="5.9"/>
    <n v="4.8"/>
    <n v="1.8"/>
    <x v="2"/>
    <n v="1898"/>
    <n v="2"/>
    <s v="20NC01898"/>
    <s v="X"/>
    <d v="2020-08-28T00:00:00"/>
    <m/>
    <m/>
    <m/>
    <m/>
    <m/>
    <n v="1"/>
    <m/>
    <m/>
    <x v="1"/>
    <s v="20NC018982"/>
    <x v="2"/>
    <s v="M3"/>
    <n v="3"/>
    <s v=""/>
    <n v="31"/>
    <s v="GW"/>
    <n v="81.099999999999994"/>
    <s v="L"/>
    <n v="87"/>
    <s v="Yes"/>
    <s v=""/>
    <s v="ch2020-0020"/>
    <s v=""/>
    <s v="F"/>
    <n v="5.2559999999999976"/>
    <n v="0.99481093924728947"/>
    <s v=""/>
    <s v=""/>
    <s v="F"/>
    <s v=""/>
    <s v=""/>
    <s v=""/>
    <s v=""/>
    <m/>
    <m/>
    <m/>
    <m/>
    <m/>
    <m/>
    <m/>
    <m/>
  </r>
  <r>
    <d v="2020-07-28T00:00:00"/>
    <n v="6648"/>
    <n v="8273"/>
    <x v="0"/>
    <n v="1005"/>
    <m/>
    <s v="caudal hole"/>
    <m/>
    <s v="M"/>
    <s v="M"/>
    <s v=""/>
    <s v=""/>
    <x v="148"/>
    <m/>
    <m/>
    <m/>
    <m/>
    <x v="3"/>
    <n v="1898"/>
    <n v="3"/>
    <s v="20NC01898"/>
    <s v="X"/>
    <d v="2020-08-28T00:00:00"/>
    <m/>
    <m/>
    <m/>
    <m/>
    <m/>
    <n v="1"/>
    <s v="JACK"/>
    <m/>
    <x v="2"/>
    <s v="20NC018983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28T00:00:00"/>
    <n v="6648"/>
    <n v="8273"/>
    <x v="0"/>
    <n v="1012"/>
    <m/>
    <s v="caudal hole"/>
    <m/>
    <s v="M"/>
    <s v="M"/>
    <s v=""/>
    <s v=""/>
    <x v="65"/>
    <m/>
    <m/>
    <m/>
    <m/>
    <x v="3"/>
    <n v="1898"/>
    <n v="4"/>
    <s v="20NC01898"/>
    <s v="X"/>
    <d v="2020-08-28T00:00:00"/>
    <m/>
    <m/>
    <m/>
    <m/>
    <m/>
    <n v="1"/>
    <s v="JACK"/>
    <m/>
    <x v="2"/>
    <s v="20NC018984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28T00:00:00"/>
    <n v="7270"/>
    <n v="8802"/>
    <x v="2"/>
    <n v="902"/>
    <n v="60227"/>
    <s v="V-clip adipose"/>
    <m/>
    <s v="F"/>
    <s v="M"/>
    <s v=""/>
    <s v=""/>
    <x v="134"/>
    <m/>
    <m/>
    <m/>
    <m/>
    <x v="1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55.811450000000001"/>
    <s v="M"/>
    <n v="61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8T00:00:00"/>
    <n v="7271"/>
    <n v="8802"/>
    <x v="4"/>
    <n v="920"/>
    <n v="60228"/>
    <s v="V-clip adipose"/>
    <m/>
    <s v="F"/>
    <s v="F"/>
    <s v=""/>
    <s v=""/>
    <x v="34"/>
    <n v="19"/>
    <n v="7"/>
    <n v="5.5"/>
    <n v="1.8"/>
    <x v="2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78"/>
    <s v="L"/>
    <n v="85"/>
    <s v="Yes"/>
    <s v=""/>
    <s v="Not Aged"/>
    <s v=""/>
    <s v="F"/>
    <n v="2.5119999999999969"/>
    <n v="0.92497879458244614"/>
    <s v=""/>
    <s v=""/>
    <s v="F"/>
    <s v=""/>
    <s v=""/>
    <s v=""/>
    <s v=""/>
    <m/>
    <m/>
    <m/>
    <m/>
    <m/>
    <m/>
    <m/>
    <m/>
  </r>
  <r>
    <d v="2020-07-28T00:00:00"/>
    <n v="7272"/>
    <n v="8802"/>
    <x v="5"/>
    <n v="945"/>
    <n v="60229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6553"/>
    <n v="8278"/>
    <x v="1"/>
    <n v="926"/>
    <m/>
    <s v="caudal hole"/>
    <m/>
    <s v="M"/>
    <s v="M"/>
    <s v=""/>
    <s v=""/>
    <x v="65"/>
    <m/>
    <m/>
    <m/>
    <m/>
    <x v="3"/>
    <n v="1898"/>
    <n v="5"/>
    <s v="20NC01898"/>
    <s v="X"/>
    <d v="2020-08-28T00:00:00"/>
    <m/>
    <m/>
    <m/>
    <m/>
    <m/>
    <n v="1"/>
    <s v="JACK"/>
    <m/>
    <x v="2"/>
    <s v="20NC018985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6553"/>
    <n v="8278"/>
    <x v="1"/>
    <n v="930"/>
    <n v="27913"/>
    <s v="adipose hole"/>
    <m/>
    <s v="M"/>
    <s v="M"/>
    <s v=""/>
    <s v=""/>
    <x v="128"/>
    <m/>
    <m/>
    <m/>
    <m/>
    <x v="1"/>
    <n v="1898"/>
    <n v="6"/>
    <s v="20NC01898"/>
    <s v="X"/>
    <d v="2020-08-28T00:00:00"/>
    <m/>
    <m/>
    <m/>
    <m/>
    <m/>
    <n v="1"/>
    <s v="tagged backwards"/>
    <m/>
    <x v="1"/>
    <s v="20NC018986"/>
    <x v="1"/>
    <n v="1.2"/>
    <n v="2"/>
    <n v="2016"/>
    <n v="31"/>
    <s v="GW"/>
    <n v="47.019199999999998"/>
    <s v="M"/>
    <n v="52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6553"/>
    <n v="8278"/>
    <x v="1"/>
    <n v="933"/>
    <m/>
    <s v="caudal hole"/>
    <m/>
    <s v="M"/>
    <s v="M"/>
    <s v=""/>
    <s v=""/>
    <x v="95"/>
    <m/>
    <m/>
    <m/>
    <m/>
    <x v="3"/>
    <n v="1898"/>
    <n v="7"/>
    <s v="20NC01898"/>
    <s v="X"/>
    <d v="2020-08-28T00:00:00"/>
    <m/>
    <m/>
    <m/>
    <m/>
    <m/>
    <n v="1"/>
    <s v="JACK"/>
    <m/>
    <x v="2"/>
    <s v="20NC018987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6555"/>
    <n v="8278"/>
    <x v="1"/>
    <n v="1603"/>
    <m/>
    <s v="caudal hole"/>
    <m/>
    <s v="M"/>
    <s v="M"/>
    <s v=""/>
    <s v=""/>
    <x v="61"/>
    <m/>
    <m/>
    <m/>
    <m/>
    <x v="3"/>
    <n v="1898"/>
    <n v="8"/>
    <s v="20NC01898"/>
    <s v="X"/>
    <d v="2020-08-28T00:00:00"/>
    <m/>
    <m/>
    <m/>
    <m/>
    <m/>
    <m/>
    <s v="JACK"/>
    <m/>
    <x v="2"/>
    <s v="20NC018988"/>
    <x v="4"/>
    <s v="no age"/>
    <n v="0"/>
    <s v="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7276"/>
    <n v="8804"/>
    <x v="2"/>
    <n v="850"/>
    <n v="60230"/>
    <s v="V-clip adipose"/>
    <m/>
    <s v="F"/>
    <s v="M"/>
    <s v=""/>
    <s v=""/>
    <x v="19"/>
    <m/>
    <m/>
    <m/>
    <m/>
    <x v="1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56.2742"/>
    <s v="M"/>
    <n v="6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7277"/>
    <n v="8804"/>
    <x v="4"/>
    <n v="906"/>
    <n v="60231"/>
    <s v="V-clip adipose"/>
    <m/>
    <s v="F"/>
    <s v="M"/>
    <s v=""/>
    <s v=""/>
    <x v="63"/>
    <m/>
    <m/>
    <m/>
    <m/>
    <x v="1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59.976199999999999"/>
    <s v="M"/>
    <n v="6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7277"/>
    <n v="8804"/>
    <x v="4"/>
    <n v="910"/>
    <n v="60232"/>
    <s v="V-clip adipose"/>
    <m/>
    <s v="F"/>
    <s v="M"/>
    <s v=""/>
    <s v=""/>
    <x v="2"/>
    <m/>
    <m/>
    <m/>
    <m/>
    <x v="1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7279"/>
    <n v="8804"/>
    <x v="2"/>
    <n v="1656"/>
    <n v="60233"/>
    <s v="V-clip adipose"/>
    <m/>
    <s v="F"/>
    <s v="M"/>
    <s v=""/>
    <s v=""/>
    <x v="46"/>
    <m/>
    <m/>
    <m/>
    <m/>
    <x v="1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29T00:00:00"/>
    <n v="7279"/>
    <n v="8804"/>
    <x v="2"/>
    <n v="1657"/>
    <n v="60234"/>
    <s v="V-clip adipose"/>
    <m/>
    <s v="F"/>
    <s v="F"/>
    <s v=""/>
    <s v=""/>
    <x v="25"/>
    <n v="18"/>
    <n v="6.9"/>
    <n v="5.2"/>
    <n v="1.2"/>
    <x v="2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75.099999999999994"/>
    <s v="L"/>
    <n v="82"/>
    <s v="Yes"/>
    <s v=""/>
    <s v="Not Aged"/>
    <s v=""/>
    <s v="F"/>
    <n v="2.0699999999999976"/>
    <n v="0.88795296144300939"/>
    <s v=""/>
    <s v=""/>
    <s v="F"/>
    <s v=""/>
    <s v=""/>
    <s v=""/>
    <s v=""/>
    <m/>
    <m/>
    <m/>
    <m/>
    <m/>
    <m/>
    <m/>
    <m/>
  </r>
  <r>
    <d v="2020-07-29T00:00:00"/>
    <n v="7280"/>
    <n v="8804"/>
    <x v="4"/>
    <n v="1716"/>
    <n v="60235"/>
    <s v="V-clip adipose"/>
    <m/>
    <s v="M"/>
    <s v="M"/>
    <s v=""/>
    <s v=""/>
    <x v="49"/>
    <n v="22.2"/>
    <n v="9.5"/>
    <n v="7"/>
    <n v="2.5"/>
    <x v="2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83.5"/>
    <s v="L"/>
    <n v="93"/>
    <s v="Yes"/>
    <s v=""/>
    <s v="Not Aged"/>
    <s v=""/>
    <s v="F"/>
    <n v="1.1300000000000021"/>
    <n v="0.75583889909479751"/>
    <s v=""/>
    <s v=""/>
    <s v="F"/>
    <s v=""/>
    <s v=""/>
    <s v=""/>
    <s v=""/>
    <m/>
    <m/>
    <m/>
    <m/>
    <m/>
    <m/>
    <m/>
    <m/>
  </r>
  <r>
    <d v="2020-07-29T00:00:00"/>
    <n v="7280"/>
    <n v="8804"/>
    <x v="4"/>
    <n v="1722"/>
    <n v="60236"/>
    <s v="V-clip adipose"/>
    <m/>
    <s v="F"/>
    <s v="F"/>
    <s v=""/>
    <s v=""/>
    <x v="24"/>
    <n v="19.5"/>
    <n v="8"/>
    <n v="5.8"/>
    <n v="1.6"/>
    <x v="2"/>
    <m/>
    <m/>
    <s v=""/>
    <m/>
    <m/>
    <m/>
    <m/>
    <m/>
    <m/>
    <m/>
    <m/>
    <m/>
    <s v="Relase code was not recorded by GH data person (BA)"/>
    <x v="1"/>
    <s v=""/>
    <x v="4"/>
    <s v="no age"/>
    <n v="0"/>
    <s v=""/>
    <n v="31"/>
    <s v="GH"/>
    <n v="80"/>
    <s v="L"/>
    <n v="88"/>
    <s v="Yes"/>
    <s v=""/>
    <s v="Not Aged"/>
    <s v=""/>
    <s v="F"/>
    <n v="2.4899999999999967"/>
    <n v="0.92343780264818764"/>
    <s v=""/>
    <s v=""/>
    <s v="F"/>
    <s v=""/>
    <s v=""/>
    <s v=""/>
    <s v=""/>
    <m/>
    <m/>
    <m/>
    <m/>
    <m/>
    <m/>
    <m/>
    <m/>
  </r>
  <r>
    <d v="2020-07-30T00:00:00"/>
    <n v="7282"/>
    <n v="8806"/>
    <x v="2"/>
    <n v="908"/>
    <n v="60237"/>
    <s v="V-clip adipose"/>
    <m/>
    <s v="M"/>
    <s v="M"/>
    <s v=""/>
    <s v=""/>
    <x v="1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6.454699999999988"/>
    <s v="M"/>
    <n v="7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2"/>
    <n v="8806"/>
    <x v="2"/>
    <n v="912"/>
    <n v="60238"/>
    <s v="V-clip adipose"/>
    <m/>
    <s v="F"/>
    <s v="F"/>
    <s v=""/>
    <s v=""/>
    <x v="38"/>
    <n v="17.5"/>
    <n v="6.5"/>
    <n v="4.9000000000000004"/>
    <n v="1.8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69.5"/>
    <s v="L"/>
    <n v="76"/>
    <s v="Yes"/>
    <s v=""/>
    <s v="Not Aged"/>
    <s v=""/>
    <s v="M"/>
    <n v="-0.31000000000000005"/>
    <n v="0.42311473886795364"/>
    <s v=""/>
    <s v=""/>
    <s v="M"/>
    <s v=""/>
    <s v=""/>
    <s v=""/>
    <s v=""/>
    <m/>
    <m/>
    <m/>
    <m/>
    <m/>
    <m/>
    <m/>
    <m/>
  </r>
  <r>
    <d v="2020-07-30T00:00:00"/>
    <n v="7282"/>
    <n v="8806"/>
    <x v="2"/>
    <n v="914"/>
    <n v="60239"/>
    <s v="V-clip adipose"/>
    <m/>
    <s v="F"/>
    <s v="F"/>
    <s v=""/>
    <s v=""/>
    <x v="107"/>
    <n v="18.7"/>
    <n v="7.3"/>
    <n v="5.6"/>
    <n v="1.5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0.2"/>
    <s v="L"/>
    <n v="77.5"/>
    <s v="Yes"/>
    <s v=""/>
    <s v="Not Aged"/>
    <s v=""/>
    <s v="M"/>
    <n v="-0.90699999999999559"/>
    <n v="0.28761412210733339"/>
    <s v=""/>
    <s v=""/>
    <s v="M"/>
    <s v=""/>
    <s v=""/>
    <s v=""/>
    <s v=""/>
    <m/>
    <m/>
    <m/>
    <m/>
    <m/>
    <m/>
    <m/>
    <m/>
  </r>
  <r>
    <d v="2020-07-30T00:00:00"/>
    <n v="7282"/>
    <n v="8806"/>
    <x v="2"/>
    <n v="919"/>
    <n v="60240"/>
    <s v="V-clip adipose"/>
    <m/>
    <s v="F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2"/>
    <n v="8806"/>
    <x v="2"/>
    <n v="920"/>
    <n v="60241"/>
    <s v="V-clip adipose"/>
    <m/>
    <s v="F"/>
    <s v="F"/>
    <s v=""/>
    <s v=""/>
    <x v="25"/>
    <n v="18"/>
    <n v="6.6"/>
    <n v="5.2"/>
    <n v="1.6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5.400000000000006"/>
    <s v="L"/>
    <n v="82"/>
    <s v="Yes"/>
    <s v=""/>
    <s v="Not Aged"/>
    <s v=""/>
    <s v="F"/>
    <n v="2.1099999999999977"/>
    <n v="0.89187133323799617"/>
    <s v=""/>
    <s v=""/>
    <s v="F"/>
    <s v=""/>
    <s v=""/>
    <s v=""/>
    <s v=""/>
    <m/>
    <m/>
    <m/>
    <m/>
    <m/>
    <m/>
    <m/>
    <m/>
  </r>
  <r>
    <d v="2020-07-30T00:00:00"/>
    <n v="7282"/>
    <n v="8806"/>
    <x v="2"/>
    <n v="921"/>
    <n v="60242"/>
    <s v="V-clip adipose"/>
    <m/>
    <s v="F"/>
    <s v="F"/>
    <s v=""/>
    <s v=""/>
    <x v="36"/>
    <n v="17.8"/>
    <n v="6.5"/>
    <n v="5.5"/>
    <n v="1.5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4.5"/>
    <s v="L"/>
    <n v="81"/>
    <s v="Yes"/>
    <s v=""/>
    <s v="Not Aged"/>
    <s v=""/>
    <s v="F"/>
    <n v="1.6899999999999986"/>
    <n v="0.84422415987625243"/>
    <s v=""/>
    <s v=""/>
    <s v="F"/>
    <s v=""/>
    <s v=""/>
    <s v=""/>
    <s v=""/>
    <m/>
    <m/>
    <m/>
    <m/>
    <m/>
    <m/>
    <m/>
    <m/>
  </r>
  <r>
    <d v="2020-07-30T00:00:00"/>
    <n v="7282"/>
    <n v="8806"/>
    <x v="2"/>
    <n v="923"/>
    <n v="60243"/>
    <s v="V-clip adipose"/>
    <m/>
    <s v="F"/>
    <s v="F"/>
    <s v=""/>
    <s v=""/>
    <x v="4"/>
    <n v="19.3"/>
    <n v="7.8"/>
    <n v="6.1"/>
    <n v="1.8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5.2"/>
    <s v="L"/>
    <n v="83"/>
    <s v="Yes"/>
    <s v=""/>
    <s v="Not Aged"/>
    <s v=""/>
    <s v="F"/>
    <n v="0.21999999999999886"/>
    <n v="0.5547792351072145"/>
    <s v=""/>
    <s v=""/>
    <s v="F"/>
    <s v=""/>
    <s v=""/>
    <s v=""/>
    <s v=""/>
    <m/>
    <m/>
    <m/>
    <m/>
    <m/>
    <m/>
    <m/>
    <m/>
  </r>
  <r>
    <d v="2020-07-30T00:00:00"/>
    <n v="7283"/>
    <n v="8806"/>
    <x v="4"/>
    <n v="942"/>
    <n v="60244"/>
    <s v="V-clip adipose"/>
    <m/>
    <s v="M"/>
    <s v="M"/>
    <s v=""/>
    <s v=""/>
    <x v="1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3"/>
    <n v="8806"/>
    <x v="4"/>
    <n v="948"/>
    <n v="60245"/>
    <s v="V-clip adipose"/>
    <m/>
    <s v="M"/>
    <s v="M"/>
    <s v=""/>
    <s v=""/>
    <x v="17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2.572200000000002"/>
    <s v="M"/>
    <n v="58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4"/>
    <n v="8806"/>
    <x v="5"/>
    <n v="1025"/>
    <n v="60246"/>
    <s v="V-clip adipose"/>
    <m/>
    <s v="F"/>
    <s v="F"/>
    <s v=""/>
    <s v=""/>
    <x v="36"/>
    <n v="17.100000000000001"/>
    <n v="6.3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4.7"/>
    <s v="L"/>
    <n v="81"/>
    <s v="Yes"/>
    <s v=""/>
    <s v="Not Aged"/>
    <s v=""/>
    <s v="F"/>
    <n v="2.2859999999999987"/>
    <n v="0.90771090884023331"/>
    <s v=""/>
    <s v=""/>
    <s v="F"/>
    <s v=""/>
    <s v=""/>
    <s v=""/>
    <s v=""/>
    <m/>
    <m/>
    <m/>
    <m/>
    <m/>
    <m/>
    <m/>
    <m/>
  </r>
  <r>
    <d v="2020-07-30T00:00:00"/>
    <n v="7285"/>
    <n v="8806"/>
    <x v="2"/>
    <n v="1515"/>
    <n v="60247"/>
    <s v="V-clip adipose"/>
    <m/>
    <s v="F"/>
    <s v="F"/>
    <s v=""/>
    <s v=""/>
    <x v="41"/>
    <n v="19"/>
    <n v="8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91"/>
    <s v="L"/>
    <n v="99"/>
    <s v="Yes"/>
    <s v=""/>
    <s v="Not Aged"/>
    <s v=""/>
    <s v="F"/>
    <n v="6.7400000000000011"/>
    <n v="0.99881874984552077"/>
    <s v=""/>
    <s v=""/>
    <s v="F"/>
    <s v=""/>
    <s v=""/>
    <s v=""/>
    <s v=""/>
    <m/>
    <m/>
    <m/>
    <m/>
    <m/>
    <m/>
    <m/>
    <m/>
  </r>
  <r>
    <d v="2020-07-30T00:00:00"/>
    <n v="7286"/>
    <n v="8806"/>
    <x v="4"/>
    <n v="1537"/>
    <n v="60248"/>
    <s v="V-clip adipose"/>
    <m/>
    <s v="M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7"/>
    <n v="8806"/>
    <x v="5"/>
    <n v="1558"/>
    <n v="60249"/>
    <s v="V-clip adipose"/>
    <m/>
    <s v="M"/>
    <s v="M"/>
    <s v=""/>
    <s v=""/>
    <x v="23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4.423200000000001"/>
    <s v="M"/>
    <n v="60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7"/>
    <n v="8806"/>
    <x v="5"/>
    <n v="1559"/>
    <n v="60250"/>
    <s v="V-clip adipose"/>
    <m/>
    <s v="F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7"/>
    <n v="8806"/>
    <x v="5"/>
    <n v="1602"/>
    <n v="60251"/>
    <s v="V-clip adipose"/>
    <m/>
    <s v="F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7"/>
    <n v="8806"/>
    <x v="5"/>
    <n v="1603"/>
    <n v="60252"/>
    <s v="V-clip adipose"/>
    <m/>
    <s v="F"/>
    <s v="F"/>
    <s v=""/>
    <s v=""/>
    <x v="32"/>
    <n v="19"/>
    <n v="6.8"/>
    <n v="5.5"/>
    <n v="1.8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5.7"/>
    <s v="L"/>
    <n v="82.5"/>
    <s v="Yes"/>
    <s v=""/>
    <s v="Not Aged"/>
    <s v=""/>
    <s v="F"/>
    <n v="1.6930000000000014"/>
    <n v="0.84461828176510556"/>
    <s v=""/>
    <s v=""/>
    <s v="F"/>
    <s v=""/>
    <s v=""/>
    <s v=""/>
    <s v=""/>
    <m/>
    <m/>
    <m/>
    <m/>
    <m/>
    <m/>
    <m/>
    <m/>
  </r>
  <r>
    <d v="2020-07-30T00:00:00"/>
    <n v="7287"/>
    <n v="8806"/>
    <x v="5"/>
    <n v="1610"/>
    <n v="60253"/>
    <s v="V-clip adipose"/>
    <m/>
    <s v="F"/>
    <s v="F"/>
    <s v=""/>
    <s v=""/>
    <x v="59"/>
    <n v="21.5"/>
    <n v="8.5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7.5"/>
    <s v="L"/>
    <n v="86"/>
    <s v="Yes"/>
    <s v=""/>
    <s v="Not Aged"/>
    <s v=""/>
    <s v="F"/>
    <n v="0.5099999999999969"/>
    <n v="0.62480647446842852"/>
    <s v=""/>
    <s v=""/>
    <s v="F"/>
    <s v=""/>
    <s v=""/>
    <s v=""/>
    <s v=""/>
    <m/>
    <m/>
    <m/>
    <m/>
    <m/>
    <m/>
    <m/>
    <m/>
  </r>
  <r>
    <d v="2020-07-30T00:00:00"/>
    <n v="7287"/>
    <n v="8806"/>
    <x v="5"/>
    <n v="1614"/>
    <n v="60254"/>
    <s v="V-clip adipose"/>
    <m/>
    <s v="F"/>
    <s v="F"/>
    <s v=""/>
    <s v=""/>
    <x v="38"/>
    <n v="17.7"/>
    <n v="6.8"/>
    <n v="5.7"/>
    <n v="1.8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69.2"/>
    <s v="L"/>
    <n v="76"/>
    <s v="Yes"/>
    <s v=""/>
    <s v="Not Aged"/>
    <s v=""/>
    <s v="M"/>
    <n v="-1.2380000000000004"/>
    <n v="0.2247843065322559"/>
    <s v=""/>
    <s v=""/>
    <s v="M"/>
    <s v=""/>
    <s v=""/>
    <s v=""/>
    <s v=""/>
    <m/>
    <m/>
    <m/>
    <m/>
    <m/>
    <m/>
    <m/>
    <m/>
  </r>
  <r>
    <d v="2020-07-30T00:00:00"/>
    <n v="7287"/>
    <n v="8806"/>
    <x v="5"/>
    <n v="1616"/>
    <n v="60255"/>
    <s v="V-clip adipose"/>
    <m/>
    <s v="M"/>
    <s v="M"/>
    <s v=""/>
    <s v=""/>
    <x v="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7288"/>
    <n v="8806"/>
    <x v="2"/>
    <n v="1722"/>
    <n v="60256"/>
    <s v="V-clip adipose"/>
    <m/>
    <s v="M"/>
    <s v="M"/>
    <s v=""/>
    <s v=""/>
    <x v="62"/>
    <n v="23.2"/>
    <n v="9.6999999999999993"/>
    <n v="6.3"/>
    <n v="2"/>
    <x v="2"/>
    <m/>
    <m/>
    <s v=""/>
    <m/>
    <m/>
    <s v="HW"/>
    <m/>
    <s v="7"/>
    <m/>
    <m/>
    <n v="1"/>
    <m/>
    <m/>
    <x v="1"/>
    <s v=""/>
    <x v="4"/>
    <s v="no age"/>
    <n v="0"/>
    <s v=""/>
    <n v="31"/>
    <s v="GH"/>
    <n v="86.3"/>
    <s v="L"/>
    <n v="96"/>
    <s v="Yes"/>
    <s v=""/>
    <s v="Not Aged"/>
    <s v=""/>
    <s v="F"/>
    <n v="3.0700000000000038"/>
    <n v="0.9556381724108437"/>
    <s v=""/>
    <s v=""/>
    <s v="F"/>
    <s v=""/>
    <s v=""/>
    <s v=""/>
    <s v=""/>
    <m/>
    <m/>
    <m/>
    <m/>
    <m/>
    <m/>
    <m/>
    <m/>
  </r>
  <r>
    <d v="2020-07-30T00:00:00"/>
    <n v="6557"/>
    <n v="8284"/>
    <x v="1"/>
    <n v="903"/>
    <n v="27914"/>
    <s v="adipose hole"/>
    <m/>
    <s v="F"/>
    <s v="M"/>
    <s v=""/>
    <s v=""/>
    <x v="18"/>
    <m/>
    <m/>
    <m/>
    <m/>
    <x v="1"/>
    <n v="1898"/>
    <n v="9"/>
    <s v="20NC01898"/>
    <s v="X"/>
    <d v="2020-08-28T00:00:00"/>
    <m/>
    <m/>
    <m/>
    <m/>
    <m/>
    <n v="1"/>
    <m/>
    <m/>
    <x v="1"/>
    <s v="20NC018989"/>
    <x v="1"/>
    <n v="1.2"/>
    <n v="2"/>
    <n v="2016"/>
    <n v="31"/>
    <s v="GW"/>
    <n v="64.603699999999989"/>
    <s v="M"/>
    <n v="71"/>
    <s v="Large Only"/>
    <s v=""/>
    <s v="ch2020-0020"/>
    <n v="305"/>
    <s v=""/>
    <s v=""/>
    <s v=""/>
    <s v=""/>
    <s v=""/>
    <s v="M"/>
    <s v=""/>
    <s v=""/>
    <s v="KWINAGEESE_RIVER"/>
    <n v="0.98406570000000004"/>
    <m/>
    <m/>
    <m/>
    <m/>
    <m/>
    <m/>
    <m/>
    <m/>
  </r>
  <r>
    <d v="2020-07-30T00:00:00"/>
    <n v="6557"/>
    <n v="8284"/>
    <x v="1"/>
    <n v="904"/>
    <n v="27915"/>
    <s v="adipose hole"/>
    <m/>
    <s v="F"/>
    <s v="M"/>
    <s v=""/>
    <s v=""/>
    <x v="76"/>
    <m/>
    <m/>
    <m/>
    <m/>
    <x v="1"/>
    <n v="1898"/>
    <n v="10"/>
    <s v="20NC01898"/>
    <s v="X"/>
    <d v="2020-08-28T00:00:00"/>
    <m/>
    <m/>
    <m/>
    <m/>
    <m/>
    <n v="1"/>
    <m/>
    <m/>
    <x v="1"/>
    <s v="20NC0189810"/>
    <x v="3"/>
    <n v="1.3"/>
    <n v="3"/>
    <n v="2015"/>
    <n v="31"/>
    <s v="GW"/>
    <n v="68.305699999999987"/>
    <s v="M"/>
    <n v="75"/>
    <s v="Large Only"/>
    <s v=""/>
    <s v="ch2020-0020"/>
    <n v="306"/>
    <s v=""/>
    <s v=""/>
    <s v=""/>
    <s v=""/>
    <s v=""/>
    <s v="M"/>
    <s v=""/>
    <s v=""/>
    <s v="SEASKINNISH_CREEK"/>
    <n v="0.77450490000000005"/>
    <m/>
    <m/>
    <m/>
    <m/>
    <m/>
    <m/>
    <m/>
    <m/>
  </r>
  <r>
    <d v="2020-07-30T00:00:00"/>
    <n v="6557"/>
    <n v="8284"/>
    <x v="1"/>
    <n v="905"/>
    <m/>
    <s v="caudal hole"/>
    <m/>
    <s v="M"/>
    <s v="M"/>
    <s v=""/>
    <s v=""/>
    <x v="102"/>
    <m/>
    <m/>
    <m/>
    <m/>
    <x v="3"/>
    <n v="1905"/>
    <n v="1"/>
    <s v="20NC01905"/>
    <s v="X"/>
    <d v="2020-08-28T00:00:00"/>
    <m/>
    <m/>
    <m/>
    <m/>
    <m/>
    <n v="1"/>
    <s v="JACK"/>
    <m/>
    <x v="2"/>
    <s v="20NC019051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7"/>
    <n v="8284"/>
    <x v="1"/>
    <n v="914"/>
    <n v="27916"/>
    <s v="adipose hole"/>
    <m/>
    <s v="F"/>
    <s v="M"/>
    <s v=""/>
    <s v=""/>
    <x v="27"/>
    <m/>
    <m/>
    <m/>
    <m/>
    <x v="1"/>
    <n v="1905"/>
    <n v="2"/>
    <s v="20NC01905"/>
    <s v="X"/>
    <d v="2020-08-28T00:00:00"/>
    <m/>
    <m/>
    <m/>
    <m/>
    <m/>
    <n v="1"/>
    <m/>
    <m/>
    <x v="1"/>
    <s v="20NC019052"/>
    <x v="1"/>
    <n v="1.2"/>
    <n v="2"/>
    <n v="2016"/>
    <n v="31"/>
    <s v="GW"/>
    <n v="61.827199999999998"/>
    <s v="M"/>
    <n v="68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7"/>
    <n v="8284"/>
    <x v="1"/>
    <n v="933"/>
    <m/>
    <s v="caudal hole"/>
    <m/>
    <s v="M"/>
    <s v="M"/>
    <s v=""/>
    <s v=""/>
    <x v="44"/>
    <m/>
    <m/>
    <m/>
    <m/>
    <x v="3"/>
    <n v="1905"/>
    <n v="3"/>
    <s v="20NC01905"/>
    <s v="X"/>
    <d v="2020-08-28T00:00:00"/>
    <m/>
    <m/>
    <m/>
    <m/>
    <m/>
    <n v="1"/>
    <s v="JACK"/>
    <m/>
    <x v="2"/>
    <s v="20NC019053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8"/>
    <n v="8284"/>
    <x v="0"/>
    <n v="1032"/>
    <m/>
    <s v="caudal hole"/>
    <m/>
    <s v="M"/>
    <s v="M"/>
    <s v=""/>
    <s v=""/>
    <x v="56"/>
    <m/>
    <m/>
    <m/>
    <m/>
    <x v="3"/>
    <n v="1905"/>
    <n v="4"/>
    <s v="20NC01905"/>
    <s v="X"/>
    <d v="2020-08-28T00:00:00"/>
    <m/>
    <m/>
    <m/>
    <m/>
    <m/>
    <n v="1"/>
    <s v="JACK"/>
    <m/>
    <x v="2"/>
    <s v="20NC019054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8"/>
    <n v="8284"/>
    <x v="0"/>
    <n v="1036"/>
    <n v="27917"/>
    <s v="adipose hole"/>
    <m/>
    <s v="M"/>
    <s v="M"/>
    <s v=""/>
    <s v=""/>
    <x v="108"/>
    <m/>
    <m/>
    <m/>
    <m/>
    <x v="1"/>
    <n v="1905"/>
    <n v="5"/>
    <s v="20NC01905"/>
    <s v="X"/>
    <d v="2020-08-28T00:00:00"/>
    <m/>
    <m/>
    <m/>
    <m/>
    <m/>
    <n v="1"/>
    <m/>
    <m/>
    <x v="1"/>
    <s v="20NC019055"/>
    <x v="1"/>
    <n v="1.2"/>
    <n v="2"/>
    <n v="2016"/>
    <n v="31"/>
    <s v="GW"/>
    <n v="53.497700000000002"/>
    <s v="M"/>
    <n v="59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9"/>
    <n v="8284"/>
    <x v="1"/>
    <n v="1638"/>
    <m/>
    <s v="caudal hole"/>
    <m/>
    <s v="M"/>
    <s v="M"/>
    <s v=""/>
    <s v=""/>
    <x v="44"/>
    <m/>
    <m/>
    <m/>
    <m/>
    <x v="3"/>
    <n v="1905"/>
    <n v="6"/>
    <s v="20NC01905"/>
    <s v="X"/>
    <d v="2020-08-28T00:00:00"/>
    <m/>
    <m/>
    <m/>
    <m/>
    <m/>
    <n v="1"/>
    <s v="JACK"/>
    <m/>
    <x v="2"/>
    <s v="20NC019056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9"/>
    <n v="8284"/>
    <x v="1"/>
    <n v="1646"/>
    <n v="27918"/>
    <s v="adipose hole"/>
    <m/>
    <s v="M"/>
    <s v="M"/>
    <s v=""/>
    <s v=""/>
    <x v="63"/>
    <m/>
    <m/>
    <m/>
    <m/>
    <x v="1"/>
    <n v="1905"/>
    <n v="7"/>
    <s v="20NC01905"/>
    <s v="X"/>
    <d v="2020-08-28T00:00:00"/>
    <m/>
    <m/>
    <m/>
    <m/>
    <m/>
    <n v="1"/>
    <m/>
    <m/>
    <x v="1"/>
    <s v="20NC019057"/>
    <x v="1"/>
    <n v="1.2"/>
    <n v="2"/>
    <n v="2016"/>
    <n v="31"/>
    <s v="GW"/>
    <n v="59.976199999999999"/>
    <s v="M"/>
    <n v="66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9"/>
    <n v="8284"/>
    <x v="1"/>
    <n v="1725"/>
    <n v="27919"/>
    <s v="adipose hole"/>
    <m/>
    <s v="M"/>
    <s v="M"/>
    <s v=""/>
    <s v=""/>
    <x v="46"/>
    <m/>
    <m/>
    <m/>
    <m/>
    <x v="1"/>
    <n v="1905"/>
    <n v="8"/>
    <s v="20NC01905"/>
    <s v="X"/>
    <d v="2020-08-28T00:00:00"/>
    <m/>
    <m/>
    <m/>
    <m/>
    <m/>
    <n v="1"/>
    <m/>
    <m/>
    <x v="1"/>
    <s v="20NC019058"/>
    <x v="1"/>
    <n v="1.2"/>
    <n v="2"/>
    <n v="2016"/>
    <n v="31"/>
    <s v="GW"/>
    <n v="65.529199999999989"/>
    <s v="M"/>
    <n v="72"/>
    <s v="Large Only"/>
    <s v=""/>
    <s v="ch2020-0020"/>
    <n v="307"/>
    <s v=""/>
    <s v=""/>
    <s v=""/>
    <s v=""/>
    <s v=""/>
    <s v="M"/>
    <s v=""/>
    <s v=""/>
    <s v="TSEAX_SLOUGH"/>
    <n v="0.99998779999999998"/>
    <m/>
    <m/>
    <m/>
    <m/>
    <m/>
    <m/>
    <m/>
    <m/>
  </r>
  <r>
    <d v="2020-07-30T00:00:00"/>
    <n v="6559"/>
    <n v="8284"/>
    <x v="1"/>
    <n v="1727"/>
    <m/>
    <s v="caudal hole"/>
    <m/>
    <s v="M"/>
    <s v="M"/>
    <s v=""/>
    <s v=""/>
    <x v="53"/>
    <m/>
    <m/>
    <m/>
    <m/>
    <x v="3"/>
    <n v="1905"/>
    <n v="9"/>
    <s v="20NC01905"/>
    <s v="X"/>
    <d v="2020-08-28T00:00:00"/>
    <m/>
    <m/>
    <m/>
    <m/>
    <m/>
    <n v="1"/>
    <s v="JACK"/>
    <m/>
    <x v="2"/>
    <s v="20NC019059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9"/>
    <n v="8284"/>
    <x v="1"/>
    <n v="1730"/>
    <n v="27920"/>
    <s v="adipose hole"/>
    <m/>
    <s v="M"/>
    <s v="M"/>
    <s v=""/>
    <s v=""/>
    <x v="52"/>
    <m/>
    <m/>
    <m/>
    <m/>
    <x v="1"/>
    <n v="1905"/>
    <n v="10"/>
    <s v="20NC01905"/>
    <s v="X"/>
    <d v="2020-08-28T00:00:00"/>
    <m/>
    <m/>
    <m/>
    <m/>
    <m/>
    <n v="1"/>
    <m/>
    <m/>
    <x v="1"/>
    <s v="20NC0190510"/>
    <x v="1"/>
    <n v="1.2"/>
    <n v="2"/>
    <n v="2016"/>
    <n v="31"/>
    <s v="GW"/>
    <n v="60.901699999999998"/>
    <s v="M"/>
    <n v="67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9"/>
    <n v="8284"/>
    <x v="1"/>
    <n v="1746"/>
    <n v="27921"/>
    <s v="adipose hole"/>
    <m/>
    <s v="M"/>
    <s v="M"/>
    <s v=""/>
    <s v=""/>
    <x v="70"/>
    <m/>
    <m/>
    <m/>
    <m/>
    <x v="1"/>
    <n v="1910"/>
    <n v="1"/>
    <s v="20NC01910"/>
    <s v="X"/>
    <d v="2020-08-28T00:00:00"/>
    <m/>
    <m/>
    <m/>
    <m/>
    <m/>
    <n v="1"/>
    <m/>
    <m/>
    <x v="1"/>
    <s v="20NC019101"/>
    <x v="1"/>
    <n v="1.2"/>
    <n v="2"/>
    <n v="2016"/>
    <n v="31"/>
    <s v="GW"/>
    <n v="57.1997"/>
    <s v="M"/>
    <n v="63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0T00:00:00"/>
    <n v="6559"/>
    <n v="8284"/>
    <x v="1"/>
    <n v="1804"/>
    <n v="27922"/>
    <s v="adipose hole"/>
    <m/>
    <s v="M"/>
    <s v="M"/>
    <s v=""/>
    <s v=""/>
    <x v="63"/>
    <m/>
    <m/>
    <m/>
    <m/>
    <x v="1"/>
    <n v="1910"/>
    <n v="2"/>
    <s v="20NC01910"/>
    <s v="X"/>
    <d v="2020-08-28T00:00:00"/>
    <m/>
    <m/>
    <m/>
    <m/>
    <m/>
    <n v="1"/>
    <m/>
    <m/>
    <x v="1"/>
    <s v="20NC019102"/>
    <x v="1"/>
    <n v="1.2"/>
    <n v="2"/>
    <n v="2016"/>
    <n v="31"/>
    <s v="GW"/>
    <n v="59.976199999999999"/>
    <s v="M"/>
    <n v="66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1"/>
    <n v="8293"/>
    <x v="1"/>
    <n v="900"/>
    <n v="27923"/>
    <s v="adipose hole"/>
    <m/>
    <s v="M"/>
    <s v="M"/>
    <s v=""/>
    <s v=""/>
    <x v="8"/>
    <m/>
    <m/>
    <m/>
    <m/>
    <x v="1"/>
    <n v="1910"/>
    <n v="3"/>
    <s v="20NC01910"/>
    <s v="X"/>
    <d v="2020-08-28T00:00:00"/>
    <m/>
    <m/>
    <m/>
    <m/>
    <m/>
    <n v="1"/>
    <m/>
    <m/>
    <x v="1"/>
    <s v="20NC019103"/>
    <x v="1"/>
    <n v="1.2"/>
    <n v="2"/>
    <n v="2016"/>
    <n v="31"/>
    <s v="GW"/>
    <n v="51.646700000000003"/>
    <s v="M"/>
    <n v="57"/>
    <s v="Large Only"/>
    <s v=""/>
    <s v="ch2020-0020"/>
    <n v="308"/>
    <s v=""/>
    <s v=""/>
    <s v=""/>
    <s v=""/>
    <s v=""/>
    <s v="M"/>
    <s v=""/>
    <s v=""/>
    <s v=""/>
    <s v=""/>
    <m/>
    <m/>
    <m/>
    <m/>
    <m/>
    <m/>
    <m/>
    <m/>
  </r>
  <r>
    <d v="2020-07-31T00:00:00"/>
    <n v="6561"/>
    <n v="8293"/>
    <x v="1"/>
    <n v="901"/>
    <n v="27924"/>
    <s v="adipose hole"/>
    <m/>
    <s v="F"/>
    <s v="M"/>
    <s v=""/>
    <s v=""/>
    <x v="43"/>
    <m/>
    <m/>
    <m/>
    <m/>
    <x v="1"/>
    <n v="1910"/>
    <n v="4"/>
    <s v="20NC01910"/>
    <s v="X"/>
    <d v="2020-08-28T00:00:00"/>
    <m/>
    <m/>
    <m/>
    <m/>
    <m/>
    <n v="1"/>
    <m/>
    <m/>
    <x v="1"/>
    <s v="20NC019104"/>
    <x v="1"/>
    <n v="1.2"/>
    <n v="2"/>
    <n v="2016"/>
    <n v="31"/>
    <s v="GW"/>
    <n v="58.1252"/>
    <s v="M"/>
    <n v="64"/>
    <s v="Large Only"/>
    <s v=""/>
    <s v="ch2020-0020"/>
    <n v="309"/>
    <s v=""/>
    <s v=""/>
    <s v=""/>
    <s v=""/>
    <s v=""/>
    <s v="M"/>
    <s v=""/>
    <s v=""/>
    <s v="SEASKINNISH_CREEK"/>
    <n v="0.63884980000000002"/>
    <m/>
    <m/>
    <m/>
    <m/>
    <m/>
    <m/>
    <m/>
    <m/>
  </r>
  <r>
    <d v="2020-07-31T00:00:00"/>
    <n v="6561"/>
    <n v="8293"/>
    <x v="1"/>
    <n v="902"/>
    <n v="27925"/>
    <s v="adipose hole"/>
    <m/>
    <s v="F"/>
    <s v="M"/>
    <s v=""/>
    <s v=""/>
    <x v="22"/>
    <m/>
    <m/>
    <m/>
    <m/>
    <x v="1"/>
    <n v="1910"/>
    <n v="5"/>
    <s v="20NC01910"/>
    <s v="X"/>
    <d v="2020-08-28T00:00:00"/>
    <m/>
    <m/>
    <m/>
    <m/>
    <m/>
    <n v="1"/>
    <m/>
    <m/>
    <x v="1"/>
    <s v="20NC019105"/>
    <x v="1"/>
    <n v="1.2"/>
    <n v="2"/>
    <n v="2016"/>
    <n v="31"/>
    <s v="GW"/>
    <n v="64.140949999999989"/>
    <s v="M"/>
    <n v="70.5"/>
    <s v="Large Only"/>
    <s v=""/>
    <s v="ch2020-0020"/>
    <n v="310"/>
    <s v=""/>
    <s v=""/>
    <s v=""/>
    <s v=""/>
    <s v=""/>
    <s v="M"/>
    <s v=""/>
    <s v=""/>
    <s v="DAMDOCHAX_CREEK"/>
    <n v="0.98487129999999989"/>
    <m/>
    <m/>
    <m/>
    <m/>
    <m/>
    <m/>
    <m/>
    <m/>
  </r>
  <r>
    <d v="2020-07-31T00:00:00"/>
    <n v="6561"/>
    <n v="8293"/>
    <x v="1"/>
    <n v="903"/>
    <n v="27926"/>
    <s v="adipose hole"/>
    <m/>
    <s v="M"/>
    <s v="M"/>
    <s v=""/>
    <s v=""/>
    <x v="125"/>
    <m/>
    <m/>
    <m/>
    <m/>
    <x v="1"/>
    <n v="1910"/>
    <n v="6"/>
    <s v="20NC01910"/>
    <s v="X"/>
    <d v="2020-08-28T00:00:00"/>
    <m/>
    <m/>
    <m/>
    <m/>
    <m/>
    <n v="1"/>
    <m/>
    <m/>
    <x v="1"/>
    <s v="20NC019106"/>
    <x v="1"/>
    <n v="1.2"/>
    <n v="2"/>
    <n v="2016"/>
    <n v="31"/>
    <s v="GW"/>
    <n v="65.991949999999989"/>
    <s v="M"/>
    <n v="72.5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1"/>
    <n v="8293"/>
    <x v="1"/>
    <n v="904"/>
    <n v="27927"/>
    <s v="adipose hole"/>
    <m/>
    <s v="F"/>
    <s v="F"/>
    <s v=""/>
    <s v=""/>
    <x v="113"/>
    <n v="16.5"/>
    <n v="6.2"/>
    <n v="6"/>
    <n v="2"/>
    <x v="2"/>
    <n v="1910"/>
    <n v="7"/>
    <s v="20NC01910"/>
    <s v="X"/>
    <d v="2020-08-28T00:00:00"/>
    <m/>
    <m/>
    <m/>
    <m/>
    <m/>
    <n v="1"/>
    <m/>
    <m/>
    <x v="1"/>
    <s v="20NC019107"/>
    <x v="3"/>
    <n v="1.3"/>
    <n v="3"/>
    <n v="2015"/>
    <n v="31"/>
    <s v="GW"/>
    <n v="73.8"/>
    <s v="L"/>
    <n v="80"/>
    <s v="Yes"/>
    <s v=""/>
    <s v="ch2020-0020"/>
    <n v="311"/>
    <s v="F"/>
    <n v="0.87399999999999856"/>
    <n v="0.70557733259142885"/>
    <s v=""/>
    <s v=""/>
    <s v="F"/>
    <s v=""/>
    <s v=""/>
    <s v="TSEAX_SLOUGH"/>
    <n v="0.99976229999999999"/>
    <m/>
    <m/>
    <m/>
    <m/>
    <m/>
    <m/>
    <m/>
    <m/>
  </r>
  <r>
    <d v="2020-07-31T00:00:00"/>
    <n v="6561"/>
    <n v="8293"/>
    <x v="1"/>
    <n v="913"/>
    <n v="27928"/>
    <s v="adipose hole"/>
    <m/>
    <s v="M"/>
    <s v="M"/>
    <s v=""/>
    <s v=""/>
    <x v="8"/>
    <m/>
    <m/>
    <m/>
    <m/>
    <x v="1"/>
    <n v="1910"/>
    <n v="8"/>
    <s v="20NC01910"/>
    <s v="X"/>
    <d v="2020-08-28T00:00:00"/>
    <m/>
    <m/>
    <m/>
    <m/>
    <m/>
    <n v="1"/>
    <m/>
    <m/>
    <x v="1"/>
    <s v="20NC019108"/>
    <x v="1"/>
    <n v="1.2"/>
    <n v="2"/>
    <n v="2016"/>
    <n v="31"/>
    <s v="GW"/>
    <n v="51.646700000000003"/>
    <s v="M"/>
    <n v="57"/>
    <s v="Large Only"/>
    <s v=""/>
    <s v="ch2020-0020"/>
    <n v="312"/>
    <s v=""/>
    <s v=""/>
    <s v=""/>
    <s v=""/>
    <s v=""/>
    <s v="M"/>
    <s v=""/>
    <s v=""/>
    <s v="SNOWBANK_CREEK"/>
    <n v="0.98979249999999996"/>
    <m/>
    <m/>
    <m/>
    <m/>
    <m/>
    <m/>
    <m/>
    <m/>
  </r>
  <r>
    <d v="2020-07-31T00:00:00"/>
    <n v="6561"/>
    <n v="8293"/>
    <x v="1"/>
    <n v="914"/>
    <n v="27929"/>
    <s v="adipose hole"/>
    <m/>
    <s v="M"/>
    <s v="M"/>
    <s v=""/>
    <s v=""/>
    <x v="25"/>
    <n v="17.5"/>
    <n v="6.5"/>
    <n v="6"/>
    <n v="2"/>
    <x v="2"/>
    <n v="1910"/>
    <n v="9"/>
    <s v="20NC01910"/>
    <s v="X"/>
    <d v="2020-08-28T00:00:00"/>
    <m/>
    <m/>
    <m/>
    <m/>
    <m/>
    <n v="1"/>
    <m/>
    <m/>
    <x v="1"/>
    <s v="20NC019109"/>
    <x v="1"/>
    <n v="1.2"/>
    <n v="2"/>
    <n v="2016"/>
    <n v="31"/>
    <s v="GW"/>
    <n v="75.5"/>
    <s v="L"/>
    <n v="82"/>
    <s v="Yes"/>
    <s v=""/>
    <s v="ch2020-0020"/>
    <s v=""/>
    <s v="F"/>
    <n v="1.3499999999999985"/>
    <n v="0.79412962819905242"/>
    <s v=""/>
    <s v=""/>
    <s v="F"/>
    <s v=""/>
    <s v=""/>
    <s v=""/>
    <s v=""/>
    <m/>
    <m/>
    <m/>
    <m/>
    <m/>
    <m/>
    <m/>
    <m/>
  </r>
  <r>
    <d v="2020-07-31T00:00:00"/>
    <n v="6561"/>
    <n v="8293"/>
    <x v="1"/>
    <n v="915"/>
    <n v="27930"/>
    <s v="adipose hole"/>
    <m/>
    <s v="F"/>
    <s v="M"/>
    <s v=""/>
    <s v=""/>
    <x v="70"/>
    <m/>
    <m/>
    <m/>
    <m/>
    <x v="1"/>
    <n v="1910"/>
    <n v="10"/>
    <s v="20NC01910"/>
    <s v="X"/>
    <d v="2020-08-28T00:00:00"/>
    <m/>
    <m/>
    <m/>
    <m/>
    <m/>
    <n v="1"/>
    <m/>
    <m/>
    <x v="1"/>
    <s v="20NC0191010"/>
    <x v="7"/>
    <s v="M2"/>
    <n v="2"/>
    <s v=""/>
    <n v="31"/>
    <s v="GW"/>
    <n v="57.1997"/>
    <s v="M"/>
    <n v="63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1"/>
    <n v="8293"/>
    <x v="1"/>
    <n v="916"/>
    <n v="27931"/>
    <s v="adipose hole"/>
    <m/>
    <s v="F"/>
    <s v="M"/>
    <s v=""/>
    <s v=""/>
    <x v="27"/>
    <m/>
    <m/>
    <m/>
    <m/>
    <x v="1"/>
    <n v="1924"/>
    <n v="1"/>
    <s v="20NC01924"/>
    <s v="X"/>
    <d v="2020-08-28T00:00:00"/>
    <m/>
    <m/>
    <m/>
    <m/>
    <m/>
    <n v="1"/>
    <m/>
    <m/>
    <x v="1"/>
    <s v="20NC019241"/>
    <x v="1"/>
    <n v="1.2"/>
    <n v="2"/>
    <n v="2016"/>
    <n v="31"/>
    <s v="GW"/>
    <n v="61.827199999999998"/>
    <s v="M"/>
    <n v="68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1"/>
    <n v="8293"/>
    <x v="1"/>
    <n v="1010"/>
    <m/>
    <s v="caudal hole"/>
    <m/>
    <s v="M"/>
    <s v="M"/>
    <s v=""/>
    <s v=""/>
    <x v="95"/>
    <m/>
    <m/>
    <m/>
    <m/>
    <x v="3"/>
    <n v="1924"/>
    <n v="2"/>
    <s v="20NC01924"/>
    <s v="X"/>
    <d v="2020-08-28T00:00:00"/>
    <m/>
    <m/>
    <m/>
    <m/>
    <m/>
    <n v="1"/>
    <m/>
    <m/>
    <x v="2"/>
    <s v="20NC019242"/>
    <x v="9"/>
    <s v="M1"/>
    <n v="1"/>
    <s v="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1"/>
    <n v="8293"/>
    <x v="1"/>
    <n v="1011"/>
    <m/>
    <s v="caudal hole"/>
    <m/>
    <s v="M"/>
    <s v="M"/>
    <s v=""/>
    <s v=""/>
    <x v="42"/>
    <m/>
    <m/>
    <m/>
    <m/>
    <x v="3"/>
    <n v="1924"/>
    <n v="3"/>
    <s v="20NC01924"/>
    <s v="X"/>
    <d v="2020-08-28T00:00:00"/>
    <m/>
    <m/>
    <m/>
    <m/>
    <m/>
    <n v="1"/>
    <m/>
    <m/>
    <x v="2"/>
    <s v="20NC019243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1"/>
    <n v="8293"/>
    <x v="1"/>
    <n v="1012"/>
    <n v="27932"/>
    <s v="adipose hole"/>
    <m/>
    <s v="M"/>
    <s v="M"/>
    <s v=""/>
    <s v=""/>
    <x v="121"/>
    <m/>
    <m/>
    <m/>
    <m/>
    <x v="1"/>
    <n v="1924"/>
    <n v="4"/>
    <s v="20NC01924"/>
    <s v="X"/>
    <d v="2020-08-28T00:00:00"/>
    <m/>
    <m/>
    <m/>
    <m/>
    <m/>
    <n v="1"/>
    <m/>
    <m/>
    <x v="1"/>
    <s v="20NC019244"/>
    <x v="1"/>
    <n v="1.2"/>
    <n v="2"/>
    <n v="2016"/>
    <n v="31"/>
    <s v="GW"/>
    <n v="50.721200000000003"/>
    <s v="M"/>
    <n v="56"/>
    <s v="Large Only"/>
    <s v=""/>
    <s v="ch2020-0020"/>
    <n v="313"/>
    <s v=""/>
    <s v=""/>
    <s v=""/>
    <s v=""/>
    <s v=""/>
    <s v="M"/>
    <s v=""/>
    <s v=""/>
    <s v="MEZIADIN_RIVER"/>
    <n v="0.48512439999999996"/>
    <m/>
    <m/>
    <m/>
    <m/>
    <m/>
    <m/>
    <m/>
    <m/>
  </r>
  <r>
    <d v="2020-07-31T00:00:00"/>
    <n v="6561"/>
    <n v="8293"/>
    <x v="1"/>
    <n v="1013"/>
    <n v="27933"/>
    <s v="adipose hole"/>
    <m/>
    <s v="M"/>
    <s v="M"/>
    <s v=""/>
    <s v=""/>
    <x v="15"/>
    <n v="20"/>
    <n v="6.5"/>
    <n v="6"/>
    <n v="2"/>
    <x v="2"/>
    <n v="1924"/>
    <n v="5"/>
    <s v="20NC01924"/>
    <s v="X"/>
    <d v="2020-08-28T00:00:00"/>
    <m/>
    <m/>
    <m/>
    <m/>
    <m/>
    <n v="1"/>
    <m/>
    <m/>
    <x v="1"/>
    <s v="20NC019245"/>
    <x v="3"/>
    <n v="1.3"/>
    <n v="3"/>
    <n v="2015"/>
    <n v="31"/>
    <s v="GW"/>
    <n v="83.5"/>
    <s v="L"/>
    <n v="90"/>
    <s v="Yes"/>
    <s v=""/>
    <s v="ch2020-0020"/>
    <s v=""/>
    <s v="F"/>
    <n v="4.7900000000000036"/>
    <n v="0.99175606993539844"/>
    <s v=""/>
    <s v=""/>
    <s v="F"/>
    <s v=""/>
    <s v=""/>
    <s v=""/>
    <s v=""/>
    <m/>
    <m/>
    <m/>
    <m/>
    <m/>
    <m/>
    <m/>
    <m/>
  </r>
  <r>
    <d v="2020-07-31T00:00:00"/>
    <n v="6561"/>
    <n v="8293"/>
    <x v="1"/>
    <n v="1014"/>
    <n v="27934"/>
    <s v="adipose hole"/>
    <m/>
    <s v="F"/>
    <s v="F"/>
    <s v=""/>
    <s v=""/>
    <x v="32"/>
    <n v="17.5"/>
    <n v="6.5"/>
    <n v="5.5"/>
    <n v="1.5"/>
    <x v="2"/>
    <n v="1924"/>
    <n v="6"/>
    <s v="20NC01924"/>
    <s v="X"/>
    <d v="2020-08-28T00:00:00"/>
    <m/>
    <m/>
    <m/>
    <m/>
    <m/>
    <n v="1"/>
    <m/>
    <m/>
    <x v="1"/>
    <s v="20NC019246"/>
    <x v="3"/>
    <n v="1.3"/>
    <n v="3"/>
    <n v="2015"/>
    <n v="31"/>
    <s v="GW"/>
    <n v="76"/>
    <s v="L"/>
    <n v="82.5"/>
    <s v="Yes"/>
    <s v=""/>
    <s v="ch2020-0020"/>
    <n v="314"/>
    <s v="F"/>
    <n v="2.3350000000000017"/>
    <n v="0.9117345393130627"/>
    <s v=""/>
    <s v=""/>
    <s v="F"/>
    <s v=""/>
    <s v=""/>
    <s v="MEZIADIN_RIVER"/>
    <n v="0.9450788"/>
    <m/>
    <m/>
    <m/>
    <m/>
    <m/>
    <m/>
    <m/>
    <m/>
  </r>
  <r>
    <d v="2020-07-31T00:00:00"/>
    <n v="6561"/>
    <n v="8293"/>
    <x v="1"/>
    <n v="1101"/>
    <n v="27935"/>
    <s v="adipose hole"/>
    <m/>
    <s v="M"/>
    <s v="M"/>
    <s v=""/>
    <s v=""/>
    <x v="20"/>
    <m/>
    <m/>
    <m/>
    <m/>
    <x v="1"/>
    <n v="1924"/>
    <n v="7"/>
    <s v="20NC01924"/>
    <s v="X"/>
    <d v="2020-08-28T00:00:00"/>
    <m/>
    <m/>
    <m/>
    <m/>
    <m/>
    <n v="1"/>
    <m/>
    <m/>
    <x v="1"/>
    <s v="20NC019247"/>
    <x v="1"/>
    <n v="1.2"/>
    <n v="2"/>
    <n v="2016"/>
    <n v="31"/>
    <s v="GW"/>
    <n v="67.380199999999988"/>
    <s v="M"/>
    <n v="74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3"/>
    <n v="8293"/>
    <x v="1"/>
    <n v="1508"/>
    <n v="27936"/>
    <s v="adipose hole"/>
    <m/>
    <s v="M"/>
    <s v="M"/>
    <s v=""/>
    <s v=""/>
    <x v="6"/>
    <m/>
    <m/>
    <m/>
    <m/>
    <x v="1"/>
    <n v="1924"/>
    <n v="8"/>
    <s v="20NC01924"/>
    <s v="X"/>
    <d v="2020-08-28T00:00:00"/>
    <m/>
    <m/>
    <m/>
    <m/>
    <m/>
    <n v="1"/>
    <m/>
    <m/>
    <x v="1"/>
    <s v="20NC019248"/>
    <x v="1"/>
    <n v="1.2"/>
    <n v="2"/>
    <n v="2016"/>
    <n v="31"/>
    <s v="GW"/>
    <n v="59.513449999999999"/>
    <s v="M"/>
    <n v="65.5"/>
    <s v="Large Only"/>
    <s v=""/>
    <s v="ch2020-0020"/>
    <n v="315"/>
    <s v=""/>
    <s v=""/>
    <s v=""/>
    <s v=""/>
    <s v=""/>
    <s v="M"/>
    <s v=""/>
    <s v=""/>
    <s v="MEZIADIN_RIVER"/>
    <n v="0.95515519999999998"/>
    <m/>
    <m/>
    <m/>
    <m/>
    <m/>
    <m/>
    <m/>
    <m/>
  </r>
  <r>
    <d v="2020-07-31T00:00:00"/>
    <n v="6563"/>
    <n v="8293"/>
    <x v="1"/>
    <n v="1555"/>
    <n v="27937"/>
    <s v="adipose hole"/>
    <m/>
    <s v="M"/>
    <s v="M"/>
    <s v=""/>
    <s v=""/>
    <x v="135"/>
    <m/>
    <m/>
    <m/>
    <m/>
    <x v="1"/>
    <n v="1924"/>
    <n v="9"/>
    <s v="20NC01924"/>
    <s v="X"/>
    <d v="2020-08-28T00:00:00"/>
    <m/>
    <m/>
    <m/>
    <m/>
    <m/>
    <n v="1"/>
    <m/>
    <m/>
    <x v="1"/>
    <s v="20NC019249"/>
    <x v="14"/>
    <n v="2.1"/>
    <n v="1"/>
    <n v="2016"/>
    <n v="31"/>
    <s v="GW"/>
    <n v="47.481949999999998"/>
    <s v="M"/>
    <n v="52.5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4"/>
    <n v="8293"/>
    <x v="0"/>
    <n v="1608"/>
    <m/>
    <s v="caudal hole"/>
    <m/>
    <s v="M"/>
    <s v="M"/>
    <s v=""/>
    <s v=""/>
    <x v="94"/>
    <m/>
    <m/>
    <m/>
    <m/>
    <x v="3"/>
    <n v="1924"/>
    <n v="10"/>
    <s v="20NC01924"/>
    <s v="X"/>
    <d v="2020-08-28T00:00:00"/>
    <m/>
    <m/>
    <m/>
    <m/>
    <m/>
    <n v="1"/>
    <m/>
    <m/>
    <x v="2"/>
    <s v="20NC0192410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6564"/>
    <n v="8293"/>
    <x v="0"/>
    <n v="1705"/>
    <n v="27938"/>
    <s v="adipose hole"/>
    <m/>
    <s v="F"/>
    <s v="F"/>
    <s v=""/>
    <s v=""/>
    <x v="38"/>
    <n v="17.5"/>
    <n v="6"/>
    <n v="5"/>
    <n v="1.5"/>
    <x v="2"/>
    <n v="1932"/>
    <n v="1"/>
    <s v="20NC01932"/>
    <s v="X"/>
    <d v="2020-08-28T00:00:00"/>
    <m/>
    <m/>
    <m/>
    <m/>
    <m/>
    <n v="1"/>
    <m/>
    <m/>
    <x v="1"/>
    <s v="20NC019321"/>
    <x v="3"/>
    <n v="1.3"/>
    <n v="3"/>
    <n v="2015"/>
    <n v="31"/>
    <s v="GW"/>
    <n v="70"/>
    <s v="L"/>
    <n v="76"/>
    <s v="Yes"/>
    <s v=""/>
    <s v="ch2020-0020"/>
    <s v=""/>
    <s v="F"/>
    <n v="0.52000000000000046"/>
    <n v="0.62714776631319569"/>
    <s v=""/>
    <s v=""/>
    <s v="F"/>
    <s v=""/>
    <s v=""/>
    <s v=""/>
    <s v=""/>
    <m/>
    <m/>
    <m/>
    <m/>
    <m/>
    <m/>
    <m/>
    <m/>
  </r>
  <r>
    <d v="2020-07-31T00:00:00"/>
    <n v="6565"/>
    <n v="8293"/>
    <x v="1"/>
    <n v="1717"/>
    <m/>
    <s v="caudal hole"/>
    <m/>
    <s v="M"/>
    <s v="M"/>
    <s v=""/>
    <s v=""/>
    <x v="118"/>
    <m/>
    <m/>
    <m/>
    <m/>
    <x v="3"/>
    <n v="1932"/>
    <n v="2"/>
    <s v="20NC01932"/>
    <s v="X"/>
    <d v="2020-08-28T00:00:00"/>
    <m/>
    <m/>
    <m/>
    <m/>
    <m/>
    <n v="1"/>
    <m/>
    <m/>
    <x v="2"/>
    <s v="20NC019322"/>
    <x v="9"/>
    <s v="M1"/>
    <n v="1"/>
    <s v="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7291"/>
    <n v="8807"/>
    <x v="2"/>
    <n v="913"/>
    <n v="60257"/>
    <s v="V-clip adipose"/>
    <m/>
    <s v="M"/>
    <s v="M"/>
    <s v=""/>
    <s v=""/>
    <x v="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1.646700000000003"/>
    <s v="M"/>
    <n v="57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7291"/>
    <n v="8807"/>
    <x v="2"/>
    <n v="917"/>
    <n v="60258"/>
    <s v="V-clip adipose"/>
    <m/>
    <s v="M"/>
    <s v="M"/>
    <s v=""/>
    <s v=""/>
    <x v="4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7291"/>
    <n v="8807"/>
    <x v="2"/>
    <n v="919"/>
    <n v="60259"/>
    <s v="V-clip adipose"/>
    <m/>
    <s v="M"/>
    <s v="M"/>
    <s v=""/>
    <s v=""/>
    <x v="2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7.380199999999988"/>
    <s v="M"/>
    <n v="74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7292"/>
    <n v="8807"/>
    <x v="4"/>
    <n v="945"/>
    <n v="60260"/>
    <s v="V-clip adipose"/>
    <m/>
    <s v="F"/>
    <s v="M"/>
    <s v=""/>
    <s v=""/>
    <x v="4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59.050699999999999"/>
    <s v="M"/>
    <n v="6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7-31T00:00:00"/>
    <n v="7293"/>
    <n v="8807"/>
    <x v="5"/>
    <n v="1009"/>
    <n v="60261"/>
    <s v="V-clip adipose"/>
    <m/>
    <s v="F"/>
    <s v="F"/>
    <s v=""/>
    <s v=""/>
    <x v="113"/>
    <n v="18.899999999999999"/>
    <n v="7.4"/>
    <n v="5.2"/>
    <n v="1.6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2.599999999999994"/>
    <s v="L"/>
    <n v="80"/>
    <s v="Yes"/>
    <s v=""/>
    <s v="Not Aged"/>
    <s v=""/>
    <s v="F"/>
    <n v="0.22599999999999754"/>
    <n v="0.55626073914116436"/>
    <s v=""/>
    <s v=""/>
    <s v="F"/>
    <s v=""/>
    <s v=""/>
    <s v=""/>
    <s v=""/>
    <m/>
    <m/>
    <m/>
    <m/>
    <m/>
    <m/>
    <m/>
    <m/>
  </r>
  <r>
    <d v="2020-07-31T00:00:00"/>
    <n v="7293"/>
    <n v="8807"/>
    <x v="5"/>
    <n v="1012"/>
    <m/>
    <s v="CWT"/>
    <m/>
    <s v="F"/>
    <s v="F"/>
    <s v=""/>
    <s v=""/>
    <x v="25"/>
    <m/>
    <m/>
    <m/>
    <m/>
    <x v="2"/>
    <m/>
    <m/>
    <s v=""/>
    <m/>
    <m/>
    <m/>
    <m/>
    <m/>
    <m/>
    <m/>
    <m/>
    <s v="CWT"/>
    <m/>
    <x v="1"/>
    <s v=""/>
    <x v="4"/>
    <s v="no age"/>
    <n v="0"/>
    <s v=""/>
    <n v="31"/>
    <s v="GH"/>
    <n v="74.784199999999998"/>
    <s v="L"/>
    <n v="82"/>
    <s v="No"/>
    <s v=""/>
    <s v="Not Aged"/>
    <s v=""/>
    <s v=""/>
    <s v=""/>
    <s v=""/>
    <s v=""/>
    <s v=""/>
    <s v="F"/>
    <s v=""/>
    <s v=""/>
    <s v=""/>
    <s v=""/>
    <m/>
    <m/>
    <m/>
    <m/>
    <m/>
    <m/>
    <m/>
    <m/>
  </r>
  <r>
    <d v="2020-07-31T00:00:00"/>
    <n v="7294"/>
    <n v="8807"/>
    <x v="2"/>
    <n v="1456"/>
    <n v="60262"/>
    <s v="V-clip adipose"/>
    <m/>
    <s v="M"/>
    <s v="M"/>
    <s v=""/>
    <s v=""/>
    <x v="57"/>
    <m/>
    <m/>
    <m/>
    <m/>
    <x v="1"/>
    <m/>
    <m/>
    <s v=""/>
    <m/>
    <m/>
    <m/>
    <m/>
    <m/>
    <m/>
    <m/>
    <m/>
    <m/>
    <s v="Release code was not recorded by data person (KG). -NP CH tag #60262 was not recorded onto CTS sheet #7294; corrected -NP"/>
    <x v="1"/>
    <s v=""/>
    <x v="4"/>
    <s v="no age"/>
    <n v="0"/>
    <s v=""/>
    <n v="31"/>
    <s v="GH"/>
    <n v="45.630949999999999"/>
    <s v="M"/>
    <n v="50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01T00:00:00"/>
    <n v="6567"/>
    <n v="8504"/>
    <x v="0"/>
    <n v="1014"/>
    <m/>
    <s v="caudal hole"/>
    <m/>
    <s v="M"/>
    <s v="M"/>
    <s v=""/>
    <s v=""/>
    <x v="118"/>
    <m/>
    <m/>
    <m/>
    <m/>
    <x v="3"/>
    <n v="1932"/>
    <n v="3"/>
    <s v="20NC01932"/>
    <s v="X"/>
    <d v="2020-08-28T00:00:00"/>
    <m/>
    <m/>
    <m/>
    <m/>
    <m/>
    <n v="1"/>
    <m/>
    <m/>
    <x v="2"/>
    <s v="20NC019323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1T00:00:00"/>
    <n v="6569"/>
    <n v="8504"/>
    <x v="0"/>
    <n v="1650"/>
    <m/>
    <s v="caudal hole"/>
    <m/>
    <s v="M"/>
    <s v="M"/>
    <s v=""/>
    <s v=""/>
    <x v="148"/>
    <m/>
    <m/>
    <m/>
    <m/>
    <x v="3"/>
    <n v="1932"/>
    <n v="4"/>
    <s v="20NC01932"/>
    <s v="X"/>
    <d v="2020-08-28T00:00:00"/>
    <m/>
    <m/>
    <m/>
    <m/>
    <m/>
    <m/>
    <m/>
    <s v="Release code was not recorded by data person (GG) - EL"/>
    <x v="2"/>
    <s v="20NC019324"/>
    <x v="8"/>
    <n v="1.1000000000000001"/>
    <n v="1"/>
    <n v="2017"/>
    <n v="31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1T00:00:00"/>
    <n v="7300"/>
    <n v="8809"/>
    <x v="2"/>
    <n v="913"/>
    <n v="60263"/>
    <s v="V-clip adipose"/>
    <m/>
    <s v="M"/>
    <s v="M"/>
    <s v=""/>
    <s v=""/>
    <x v="45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46.093699999999998"/>
    <s v="M"/>
    <n v="5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01T00:00:00"/>
    <n v="7301"/>
    <n v="8809"/>
    <x v="4"/>
    <n v="1001"/>
    <n v="60264"/>
    <s v="V-clip adipose"/>
    <m/>
    <s v="M"/>
    <s v="M"/>
    <s v=""/>
    <s v=""/>
    <x v="113"/>
    <n v="19"/>
    <n v="7.5"/>
    <n v="4.9000000000000004"/>
    <n v="2.2999999999999998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2.5"/>
    <s v="L"/>
    <n v="80"/>
    <s v="Yes"/>
    <s v=""/>
    <s v="Not Aged"/>
    <s v=""/>
    <s v="M"/>
    <n v="-0.30000000000000027"/>
    <n v="0.42555748318834091"/>
    <s v=""/>
    <s v=""/>
    <s v="M"/>
    <s v=""/>
    <s v=""/>
    <s v=""/>
    <s v=""/>
    <m/>
    <m/>
    <m/>
    <m/>
    <m/>
    <m/>
    <m/>
    <m/>
  </r>
  <r>
    <d v="2020-08-01T00:00:00"/>
    <n v="7303"/>
    <n v="8809"/>
    <x v="2"/>
    <n v="1701"/>
    <n v="60265"/>
    <s v="V-clip adipose"/>
    <m/>
    <s v="M"/>
    <s v="M"/>
    <s v=""/>
    <s v=""/>
    <x v="1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1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01T00:00:00"/>
    <n v="7303"/>
    <n v="8809"/>
    <x v="2"/>
    <n v="1710"/>
    <n v="60266"/>
    <s v="V-clip adipose"/>
    <m/>
    <s v="F"/>
    <s v="F"/>
    <s v=""/>
    <s v=""/>
    <x v="129"/>
    <n v="17.100000000000001"/>
    <n v="6.1"/>
    <n v="3.3"/>
    <n v="1.8"/>
    <x v="2"/>
    <m/>
    <m/>
    <s v=""/>
    <m/>
    <m/>
    <m/>
    <m/>
    <m/>
    <m/>
    <m/>
    <n v="1"/>
    <m/>
    <m/>
    <x v="1"/>
    <s v=""/>
    <x v="4"/>
    <s v="no age"/>
    <n v="0"/>
    <s v=""/>
    <n v="31"/>
    <s v="GH"/>
    <n v="75.400000000000006"/>
    <s v="L"/>
    <n v="81.5"/>
    <s v="Yes"/>
    <s v=""/>
    <s v="Not Aged"/>
    <s v=""/>
    <s v="F"/>
    <n v="3.6550000000000029"/>
    <n v="0.97479045899800931"/>
    <s v=""/>
    <s v=""/>
    <s v="F"/>
    <s v=""/>
    <s v=""/>
    <s v=""/>
    <s v=""/>
    <m/>
    <m/>
    <m/>
    <m/>
    <m/>
    <m/>
    <m/>
    <m/>
  </r>
  <r>
    <d v="2020-08-03T00:00:00"/>
    <n v="6577"/>
    <n v="8510"/>
    <x v="1"/>
    <n v="1719"/>
    <m/>
    <s v="caudal hole"/>
    <m/>
    <s v="M"/>
    <s v="M"/>
    <s v=""/>
    <s v=""/>
    <x v="56"/>
    <m/>
    <m/>
    <m/>
    <m/>
    <x v="3"/>
    <n v="1932"/>
    <n v="5"/>
    <s v="20NC01932"/>
    <s v="X"/>
    <d v="2020-08-28T00:00:00"/>
    <m/>
    <m/>
    <m/>
    <m/>
    <m/>
    <n v="1"/>
    <m/>
    <m/>
    <x v="2"/>
    <s v="20NC019325"/>
    <x v="8"/>
    <n v="1.1000000000000001"/>
    <n v="1"/>
    <n v="2017"/>
    <n v="32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3T00:00:00"/>
    <n v="6577"/>
    <n v="8510"/>
    <x v="1"/>
    <n v="1753"/>
    <m/>
    <s v="caudal hole"/>
    <m/>
    <s v="M"/>
    <s v="M"/>
    <s v=""/>
    <s v=""/>
    <x v="124"/>
    <m/>
    <m/>
    <m/>
    <m/>
    <x v="3"/>
    <n v="1932"/>
    <n v="6"/>
    <s v="20NC01932"/>
    <s v="X"/>
    <d v="2020-08-28T00:00:00"/>
    <m/>
    <m/>
    <m/>
    <m/>
    <m/>
    <n v="1"/>
    <m/>
    <m/>
    <x v="2"/>
    <s v="20NC019326"/>
    <x v="8"/>
    <n v="1.1000000000000001"/>
    <n v="1"/>
    <n v="2017"/>
    <n v="32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3T00:00:00"/>
    <n v="6577"/>
    <n v="8510"/>
    <x v="1"/>
    <n v="1805"/>
    <n v="27939"/>
    <s v="adipose hole"/>
    <m/>
    <s v="M"/>
    <s v="M"/>
    <s v=""/>
    <s v=""/>
    <x v="9"/>
    <n v="16.2"/>
    <n v="6.1"/>
    <n v="5.5"/>
    <n v="1.9"/>
    <x v="2"/>
    <n v="1932"/>
    <n v="7"/>
    <s v="20NC01932"/>
    <s v="X"/>
    <d v="2020-08-28T00:00:00"/>
    <m/>
    <m/>
    <m/>
    <m/>
    <m/>
    <n v="1"/>
    <m/>
    <m/>
    <x v="1"/>
    <s v="20NC019327"/>
    <x v="1"/>
    <n v="1.2"/>
    <n v="2"/>
    <n v="2016"/>
    <n v="32"/>
    <s v="GW"/>
    <n v="71.900000000000006"/>
    <s v="L"/>
    <n v="78"/>
    <s v="Yes"/>
    <s v=""/>
    <s v="ch2020-0020"/>
    <n v="316"/>
    <s v="F"/>
    <n v="0.56800000000000006"/>
    <n v="0.63830155762924379"/>
    <s v=""/>
    <s v=""/>
    <s v="F"/>
    <s v=""/>
    <s v=""/>
    <s v="SNOWBANK_CREEK"/>
    <n v="0.85545130000000003"/>
    <m/>
    <m/>
    <m/>
    <m/>
    <m/>
    <m/>
    <m/>
    <m/>
  </r>
  <r>
    <d v="2020-08-04T00:00:00"/>
    <n v="6578"/>
    <n v="8521"/>
    <x v="1"/>
    <n v="944"/>
    <m/>
    <s v="caudal hole"/>
    <m/>
    <s v="M"/>
    <s v="M"/>
    <s v=""/>
    <s v=""/>
    <x v="155"/>
    <m/>
    <m/>
    <m/>
    <m/>
    <x v="3"/>
    <n v="1932"/>
    <n v="8"/>
    <s v="20NC01932"/>
    <s v="X"/>
    <d v="2020-08-28T00:00:00"/>
    <m/>
    <m/>
    <m/>
    <m/>
    <m/>
    <n v="1"/>
    <s v="JACK"/>
    <m/>
    <x v="2"/>
    <s v="20NC019328"/>
    <x v="8"/>
    <n v="1.1000000000000001"/>
    <n v="1"/>
    <n v="2017"/>
    <n v="32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4T00:00:00"/>
    <n v="6581"/>
    <n v="8521"/>
    <x v="1"/>
    <n v="1744"/>
    <n v="27940"/>
    <s v="adipose hole"/>
    <m/>
    <s v="M"/>
    <s v="M"/>
    <s v=""/>
    <s v=""/>
    <x v="18"/>
    <m/>
    <m/>
    <m/>
    <m/>
    <x v="1"/>
    <n v="1932"/>
    <n v="9"/>
    <s v="20NC01932"/>
    <s v="X"/>
    <d v="2020-08-28T00:00:00"/>
    <m/>
    <m/>
    <m/>
    <m/>
    <m/>
    <n v="1"/>
    <m/>
    <m/>
    <x v="1"/>
    <s v="20NC019329"/>
    <x v="4"/>
    <s v="no age"/>
    <n v="0"/>
    <s v=""/>
    <n v="32"/>
    <s v="GW"/>
    <n v="64.603699999999989"/>
    <s v="M"/>
    <n v="71"/>
    <s v="Large Only"/>
    <s v=""/>
    <s v="ch2020-0020"/>
    <n v="317"/>
    <s v=""/>
    <s v=""/>
    <s v=""/>
    <s v=""/>
    <s v=""/>
    <s v="M"/>
    <s v=""/>
    <s v=""/>
    <s v="SNOWBANK_CREEK"/>
    <n v="0.54759880000000005"/>
    <m/>
    <m/>
    <m/>
    <m/>
    <m/>
    <m/>
    <m/>
    <m/>
  </r>
  <r>
    <d v="2020-08-04T00:00:00"/>
    <n v="6581"/>
    <n v="8521"/>
    <x v="1"/>
    <n v="1837"/>
    <m/>
    <s v="caudal hole"/>
    <m/>
    <s v="M"/>
    <s v="M"/>
    <s v=""/>
    <s v=""/>
    <x v="102"/>
    <m/>
    <m/>
    <m/>
    <m/>
    <x v="3"/>
    <n v="1932"/>
    <n v="10"/>
    <s v="20NC01932"/>
    <s v="X"/>
    <d v="2020-08-28T00:00:00"/>
    <m/>
    <m/>
    <m/>
    <m/>
    <m/>
    <n v="1"/>
    <s v="JACK"/>
    <m/>
    <x v="2"/>
    <s v="20NC0193210"/>
    <x v="8"/>
    <n v="1.1000000000000001"/>
    <n v="1"/>
    <n v="2017"/>
    <n v="32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4T00:00:00"/>
    <n v="7322"/>
    <n v="8812"/>
    <x v="4"/>
    <n v="1710"/>
    <n v="60267"/>
    <s v="V-clip adipose"/>
    <m/>
    <s v="M"/>
    <s v="M"/>
    <s v=""/>
    <s v=""/>
    <x v="113"/>
    <n v="20"/>
    <n v="8"/>
    <n v="6.5"/>
    <n v="2.9"/>
    <x v="2"/>
    <m/>
    <m/>
    <s v=""/>
    <m/>
    <m/>
    <m/>
    <m/>
    <m/>
    <m/>
    <m/>
    <m/>
    <m/>
    <s v="Release code was not recorded by GH data person (RP) -NP"/>
    <x v="1"/>
    <s v=""/>
    <x v="4"/>
    <s v="no age"/>
    <n v="0"/>
    <s v=""/>
    <n v="32"/>
    <s v="GH"/>
    <n v="72"/>
    <s v="L"/>
    <n v="80"/>
    <s v="Yes"/>
    <s v=""/>
    <s v="Not Aged"/>
    <s v=""/>
    <s v="M"/>
    <n v="-2.5440000000000005"/>
    <n v="7.2830606234927056E-2"/>
    <s v=""/>
    <s v=""/>
    <s v="M"/>
    <s v=""/>
    <s v=""/>
    <s v=""/>
    <s v=""/>
    <m/>
    <m/>
    <m/>
    <m/>
    <m/>
    <m/>
    <m/>
    <m/>
  </r>
  <r>
    <d v="2020-08-05T00:00:00"/>
    <n v="6582"/>
    <n v="8528"/>
    <x v="1"/>
    <n v="930"/>
    <n v="27941"/>
    <s v="adipose hole"/>
    <m/>
    <s v="M"/>
    <s v="M"/>
    <s v=""/>
    <s v=""/>
    <x v="111"/>
    <m/>
    <m/>
    <m/>
    <m/>
    <x v="1"/>
    <n v="1989"/>
    <n v="1"/>
    <s v="20NC01989"/>
    <s v="X"/>
    <d v="2020-08-28T00:00:00"/>
    <m/>
    <m/>
    <m/>
    <m/>
    <m/>
    <n v="1"/>
    <m/>
    <m/>
    <x v="1"/>
    <s v="20NC019891"/>
    <x v="1"/>
    <n v="1.2"/>
    <n v="2"/>
    <n v="2016"/>
    <n v="32"/>
    <s v="GW"/>
    <n v="66.917449999999988"/>
    <s v="M"/>
    <n v="73.5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5T00:00:00"/>
    <n v="6582"/>
    <n v="8528"/>
    <x v="1"/>
    <n v="954"/>
    <n v="27942"/>
    <s v="no mark applied"/>
    <m/>
    <s v="F"/>
    <s v="F"/>
    <s v=""/>
    <s v=""/>
    <x v="161"/>
    <m/>
    <m/>
    <m/>
    <m/>
    <x v="2"/>
    <n v="1989"/>
    <n v="2"/>
    <s v="20NC01989"/>
    <s v="X"/>
    <d v="2020-08-28T00:00:00"/>
    <s v="OW"/>
    <m/>
    <s v="7"/>
    <m/>
    <m/>
    <n v="1"/>
    <m/>
    <m/>
    <x v="1"/>
    <s v="20NC019892"/>
    <x v="6"/>
    <s v="M4"/>
    <n v="4"/>
    <s v=""/>
    <n v="32"/>
    <s v="GW"/>
    <n v="96.070699999999988"/>
    <s v="L"/>
    <n v="105"/>
    <s v="No"/>
    <s v=""/>
    <s v="ch2020-0020"/>
    <s v=""/>
    <s v=""/>
    <s v=""/>
    <s v=""/>
    <s v=""/>
    <s v=""/>
    <s v="F"/>
    <s v=""/>
    <s v=""/>
    <s v=""/>
    <s v=""/>
    <m/>
    <m/>
    <m/>
    <m/>
    <m/>
    <m/>
    <m/>
    <m/>
  </r>
  <r>
    <d v="2020-08-05T00:00:00"/>
    <n v="6582"/>
    <n v="8528"/>
    <x v="1"/>
    <n v="1005"/>
    <n v="27943"/>
    <s v="adipose hole"/>
    <m/>
    <s v="M"/>
    <s v="M"/>
    <s v=""/>
    <s v=""/>
    <x v="14"/>
    <m/>
    <m/>
    <m/>
    <m/>
    <x v="1"/>
    <n v="1989"/>
    <n v="3"/>
    <s v="20NC01989"/>
    <s v="X"/>
    <d v="2020-08-28T00:00:00"/>
    <m/>
    <m/>
    <m/>
    <m/>
    <m/>
    <n v="1"/>
    <m/>
    <m/>
    <x v="1"/>
    <s v="20NC019893"/>
    <x v="1"/>
    <n v="1.2"/>
    <n v="2"/>
    <n v="2016"/>
    <n v="32"/>
    <s v="GW"/>
    <n v="57.66245"/>
    <s v="M"/>
    <n v="63.5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5T00:00:00"/>
    <n v="6584"/>
    <n v="8528"/>
    <x v="1"/>
    <n v="1459"/>
    <n v="27944"/>
    <s v="adipose hole"/>
    <m/>
    <s v="M"/>
    <s v="M"/>
    <s v=""/>
    <s v=""/>
    <x v="57"/>
    <m/>
    <m/>
    <m/>
    <m/>
    <x v="1"/>
    <n v="1989"/>
    <n v="4"/>
    <s v="20NC01989"/>
    <s v="X"/>
    <d v="2020-08-28T00:00:00"/>
    <m/>
    <m/>
    <m/>
    <m/>
    <m/>
    <n v="1"/>
    <m/>
    <m/>
    <x v="1"/>
    <s v="20NC019894"/>
    <x v="8"/>
    <n v="1.1000000000000001"/>
    <n v="1"/>
    <n v="2017"/>
    <n v="32"/>
    <s v="GW"/>
    <n v="45.630949999999999"/>
    <s v="M"/>
    <n v="50.5"/>
    <s v="Large Only"/>
    <s v=""/>
    <s v="ch2020-0020"/>
    <n v="318"/>
    <s v=""/>
    <s v=""/>
    <s v=""/>
    <s v=""/>
    <s v=""/>
    <s v="M"/>
    <s v=""/>
    <s v=""/>
    <s v="TSEAX_SLOUGH"/>
    <n v="0.99990009999999996"/>
    <m/>
    <m/>
    <m/>
    <m/>
    <m/>
    <m/>
    <m/>
    <m/>
  </r>
  <r>
    <d v="2020-08-05T00:00:00"/>
    <n v="6584"/>
    <n v="8528"/>
    <x v="1"/>
    <n v="1517"/>
    <m/>
    <s v="caudal hole"/>
    <m/>
    <s v="M"/>
    <s v="M"/>
    <s v=""/>
    <s v=""/>
    <x v="155"/>
    <m/>
    <m/>
    <m/>
    <m/>
    <x v="3"/>
    <n v="1989"/>
    <n v="5"/>
    <s v="20NC01989"/>
    <s v="X"/>
    <d v="2020-08-28T00:00:00"/>
    <m/>
    <m/>
    <m/>
    <m/>
    <m/>
    <n v="1"/>
    <m/>
    <m/>
    <x v="2"/>
    <s v="20NC019895"/>
    <x v="8"/>
    <n v="1.1000000000000001"/>
    <n v="1"/>
    <n v="2017"/>
    <n v="32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5T00:00:00"/>
    <n v="7324"/>
    <n v="8813"/>
    <x v="2"/>
    <n v="920"/>
    <n v="60268"/>
    <s v="V-clip adipose"/>
    <m/>
    <s v="M"/>
    <s v="M"/>
    <s v=""/>
    <s v=""/>
    <x v="38"/>
    <n v="19.8"/>
    <n v="8.8000000000000007"/>
    <n v="7"/>
    <n v="2.6"/>
    <x v="2"/>
    <m/>
    <m/>
    <s v=""/>
    <m/>
    <m/>
    <m/>
    <m/>
    <m/>
    <m/>
    <m/>
    <m/>
    <m/>
    <s v="Release code was not recorded by GH data person (RP) -NP"/>
    <x v="1"/>
    <s v=""/>
    <x v="4"/>
    <s v="no age"/>
    <n v="0"/>
    <s v=""/>
    <n v="32"/>
    <s v="GH"/>
    <n v="67.2"/>
    <s v="M"/>
    <n v="76"/>
    <s v="Yes"/>
    <s v=""/>
    <s v="Not Aged"/>
    <s v=""/>
    <s v="M"/>
    <n v="-5.370000000000001"/>
    <n v="4.6325707178581825E-3"/>
    <s v=""/>
    <s v=""/>
    <s v="M"/>
    <s v=""/>
    <s v=""/>
    <s v=""/>
    <s v=""/>
    <m/>
    <m/>
    <m/>
    <m/>
    <m/>
    <m/>
    <m/>
    <m/>
  </r>
  <r>
    <d v="2020-08-05T00:00:00"/>
    <n v="7326"/>
    <n v="8813"/>
    <x v="5"/>
    <n v="1002"/>
    <n v="60269"/>
    <s v="V-clip adipose"/>
    <m/>
    <s v="F"/>
    <s v="F"/>
    <s v=""/>
    <s v=""/>
    <x v="36"/>
    <n v="20.100000000000001"/>
    <n v="8.5"/>
    <n v="6.2"/>
    <n v="2.2999999999999998"/>
    <x v="2"/>
    <m/>
    <m/>
    <s v=""/>
    <m/>
    <m/>
    <m/>
    <m/>
    <m/>
    <m/>
    <m/>
    <m/>
    <m/>
    <s v="Release code was not recorded by GH data person (RP) -NP"/>
    <x v="1"/>
    <s v=""/>
    <x v="4"/>
    <s v="no age"/>
    <n v="0"/>
    <s v=""/>
    <n v="32"/>
    <s v="GH"/>
    <n v="72.5"/>
    <s v="L"/>
    <n v="81"/>
    <s v="Yes"/>
    <s v=""/>
    <s v="Not Aged"/>
    <s v=""/>
    <s v="M"/>
    <n v="-2.0340000000000016"/>
    <n v="0.11567910281505894"/>
    <s v=""/>
    <s v=""/>
    <s v="M"/>
    <s v=""/>
    <s v=""/>
    <s v=""/>
    <s v=""/>
    <m/>
    <m/>
    <m/>
    <m/>
    <m/>
    <m/>
    <m/>
    <m/>
  </r>
  <r>
    <d v="2020-08-06T00:00:00"/>
    <n v="6588"/>
    <n v="8535"/>
    <x v="1"/>
    <n v="946"/>
    <m/>
    <s v="caudal hole"/>
    <m/>
    <s v="M"/>
    <s v="M"/>
    <s v=""/>
    <s v=""/>
    <x v="44"/>
    <m/>
    <m/>
    <m/>
    <m/>
    <x v="3"/>
    <n v="1989"/>
    <n v="6"/>
    <s v="20NC01989"/>
    <s v="X"/>
    <d v="2020-08-28T00:00:00"/>
    <m/>
    <m/>
    <m/>
    <m/>
    <m/>
    <n v="1"/>
    <s v="JACK"/>
    <m/>
    <x v="2"/>
    <s v="20NC019896"/>
    <x v="8"/>
    <n v="1.1000000000000001"/>
    <n v="1"/>
    <n v="2017"/>
    <n v="32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6T00:00:00"/>
    <n v="6590"/>
    <n v="8535"/>
    <x v="0"/>
    <n v="1556"/>
    <n v="27945"/>
    <s v="adipose hole"/>
    <m/>
    <s v="F"/>
    <s v="M"/>
    <s v=""/>
    <s v=""/>
    <x v="125"/>
    <m/>
    <m/>
    <m/>
    <m/>
    <x v="1"/>
    <n v="1989"/>
    <n v="7"/>
    <s v="20NC01989"/>
    <s v="X"/>
    <d v="2020-08-28T00:00:00"/>
    <s v="HK"/>
    <m/>
    <s v="11"/>
    <m/>
    <m/>
    <n v="1"/>
    <m/>
    <m/>
    <x v="1"/>
    <s v="20NC019897"/>
    <x v="1"/>
    <n v="1.2"/>
    <n v="2"/>
    <n v="2016"/>
    <n v="32"/>
    <s v="GW"/>
    <n v="65.991949999999989"/>
    <s v="M"/>
    <n v="72.5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6T00:00:00"/>
    <n v="6591"/>
    <n v="8535"/>
    <x v="1"/>
    <n v="1630"/>
    <m/>
    <s v="caudal hole"/>
    <m/>
    <s v="M"/>
    <s v="M"/>
    <s v=""/>
    <s v=""/>
    <x v="53"/>
    <m/>
    <m/>
    <m/>
    <m/>
    <x v="3"/>
    <n v="1989"/>
    <n v="8"/>
    <s v="20NC01989"/>
    <s v="X"/>
    <d v="2020-08-28T00:00:00"/>
    <s v="GN"/>
    <m/>
    <s v="3-9"/>
    <m/>
    <m/>
    <n v="1"/>
    <s v="JACK"/>
    <m/>
    <x v="2"/>
    <s v="20NC019898"/>
    <x v="8"/>
    <n v="1.1000000000000001"/>
    <n v="1"/>
    <n v="2017"/>
    <n v="32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7T00:00:00"/>
    <n v="7336"/>
    <n v="8815"/>
    <x v="2"/>
    <n v="910"/>
    <n v="60270"/>
    <s v="V-clip adipose"/>
    <m/>
    <s v="F"/>
    <s v="F"/>
    <s v=""/>
    <s v=""/>
    <x v="34"/>
    <n v="19.7"/>
    <n v="7.2"/>
    <n v="4.5"/>
    <n v="1.8"/>
    <x v="2"/>
    <m/>
    <m/>
    <s v=""/>
    <m/>
    <m/>
    <m/>
    <m/>
    <m/>
    <m/>
    <m/>
    <m/>
    <m/>
    <s v="Release code was not recorded by GH data person (KG) -NP"/>
    <x v="1"/>
    <s v=""/>
    <x v="4"/>
    <s v="no age"/>
    <n v="0"/>
    <s v=""/>
    <n v="32"/>
    <s v="GH"/>
    <n v="77.8"/>
    <s v="L"/>
    <n v="85"/>
    <s v="Yes"/>
    <s v=""/>
    <s v="Not Aged"/>
    <s v=""/>
    <s v="F"/>
    <n v="2.9359999999999964"/>
    <n v="0.94959762283394333"/>
    <s v=""/>
    <s v=""/>
    <s v="F"/>
    <s v=""/>
    <s v=""/>
    <s v=""/>
    <s v=""/>
    <m/>
    <m/>
    <m/>
    <m/>
    <m/>
    <m/>
    <m/>
    <m/>
  </r>
  <r>
    <d v="2020-08-07T00:00:00"/>
    <n v="6595"/>
    <n v="8544"/>
    <x v="1"/>
    <n v="1726"/>
    <n v="27946"/>
    <s v="adipose hole"/>
    <m/>
    <s v="F"/>
    <s v="M"/>
    <s v=""/>
    <s v=""/>
    <x v="66"/>
    <m/>
    <m/>
    <m/>
    <m/>
    <x v="1"/>
    <n v="1989"/>
    <n v="9"/>
    <s v="20NC01989"/>
    <s v="X"/>
    <d v="2020-08-28T00:00:00"/>
    <m/>
    <m/>
    <m/>
    <m/>
    <m/>
    <n v="1"/>
    <m/>
    <m/>
    <x v="1"/>
    <s v="20NC019899"/>
    <x v="8"/>
    <n v="1.1000000000000001"/>
    <n v="1"/>
    <n v="2017"/>
    <n v="32"/>
    <s v="GW"/>
    <n v="48.870199999999997"/>
    <s v="M"/>
    <n v="54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8T00:00:00"/>
    <n v="6596"/>
    <n v="8548"/>
    <x v="1"/>
    <n v="903"/>
    <n v="27947"/>
    <s v="adipose hole"/>
    <m/>
    <s v="M"/>
    <s v="M"/>
    <s v=""/>
    <s v=""/>
    <x v="162"/>
    <m/>
    <m/>
    <m/>
    <m/>
    <x v="1"/>
    <n v="1989"/>
    <n v="10"/>
    <s v="20NC01989"/>
    <s v="X"/>
    <d v="2020-08-28T00:00:00"/>
    <m/>
    <m/>
    <m/>
    <m/>
    <m/>
    <n v="1"/>
    <m/>
    <m/>
    <x v="1"/>
    <s v="20NC0198910"/>
    <x v="4"/>
    <s v="no age"/>
    <n v="0"/>
    <s v=""/>
    <n v="32"/>
    <s v="GW"/>
    <n v="59.32835"/>
    <s v="M"/>
    <n v="65.3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8T00:00:00"/>
    <n v="6596"/>
    <n v="8548"/>
    <x v="1"/>
    <n v="952"/>
    <n v="27948"/>
    <s v="adipose hole"/>
    <m/>
    <s v="M"/>
    <s v="M"/>
    <s v=""/>
    <s v=""/>
    <x v="108"/>
    <m/>
    <m/>
    <m/>
    <m/>
    <x v="1"/>
    <n v="2002"/>
    <n v="1"/>
    <s v="20NC02002"/>
    <s v="X"/>
    <d v="2020-08-28T00:00:00"/>
    <m/>
    <m/>
    <m/>
    <m/>
    <m/>
    <n v="1"/>
    <m/>
    <m/>
    <x v="1"/>
    <s v="20NC020021"/>
    <x v="1"/>
    <n v="1.2"/>
    <n v="2"/>
    <n v="2016"/>
    <n v="32"/>
    <s v="GW"/>
    <n v="53.497700000000002"/>
    <s v="M"/>
    <n v="59"/>
    <s v="Large Only"/>
    <s v=""/>
    <s v="ch2020-0020"/>
    <n v="319"/>
    <s v=""/>
    <s v=""/>
    <s v=""/>
    <s v=""/>
    <s v=""/>
    <s v="M"/>
    <s v=""/>
    <s v=""/>
    <s v="SEASKINNISH_CREEK"/>
    <n v="0.98579759999999994"/>
    <m/>
    <m/>
    <m/>
    <m/>
    <m/>
    <m/>
    <m/>
    <m/>
  </r>
  <r>
    <d v="2020-08-08T00:00:00"/>
    <n v="7344"/>
    <n v="8817"/>
    <x v="5"/>
    <n v="945"/>
    <n v="60271"/>
    <s v="V-clip adipose"/>
    <m/>
    <s v="M"/>
    <s v="M"/>
    <s v=""/>
    <s v=""/>
    <x v="70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2"/>
    <s v="GH"/>
    <n v="57.1997"/>
    <s v="M"/>
    <n v="6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08T00:00:00"/>
    <n v="7344"/>
    <n v="8817"/>
    <x v="5"/>
    <n v="951"/>
    <n v="60272"/>
    <s v="V-clip adipose"/>
    <m/>
    <s v="M"/>
    <s v="M"/>
    <s v=""/>
    <s v=""/>
    <x v="46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2"/>
    <s v="GH"/>
    <n v="65.529199999999989"/>
    <s v="M"/>
    <n v="7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08T00:00:00"/>
    <n v="7347"/>
    <n v="8817"/>
    <x v="5"/>
    <n v="1724"/>
    <n v="60273"/>
    <s v="V-clip adipose"/>
    <m/>
    <s v="M"/>
    <s v="M"/>
    <s v=""/>
    <s v=""/>
    <x v="39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2"/>
    <s v="GH"/>
    <n v="61.364449999999998"/>
    <s v="M"/>
    <n v="67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08T00:00:00"/>
    <n v="7347"/>
    <n v="8817"/>
    <x v="5"/>
    <n v="1725"/>
    <n v="60274"/>
    <s v="V-clip adipose"/>
    <m/>
    <s v="M"/>
    <s v="M"/>
    <s v=""/>
    <s v=""/>
    <x v="14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2"/>
    <s v="GH"/>
    <n v="57.66245"/>
    <s v="M"/>
    <n v="63.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09T00:00:00"/>
    <n v="6600"/>
    <n v="8558"/>
    <x v="1"/>
    <n v="920"/>
    <n v="27949"/>
    <s v="adipose hole"/>
    <m/>
    <s v="M"/>
    <s v="M"/>
    <s v=""/>
    <s v=""/>
    <x v="38"/>
    <n v="15.5"/>
    <n v="5.5"/>
    <n v="6"/>
    <n v="2"/>
    <x v="2"/>
    <n v="2002"/>
    <n v="2"/>
    <s v="20NC02002"/>
    <s v="X"/>
    <d v="2020-08-28T00:00:00"/>
    <s v="PR"/>
    <m/>
    <s v="5-7"/>
    <m/>
    <m/>
    <n v="1"/>
    <m/>
    <m/>
    <x v="1"/>
    <s v="20NC020022"/>
    <x v="1"/>
    <n v="1.2"/>
    <n v="2"/>
    <n v="2016"/>
    <n v="33"/>
    <s v="GW"/>
    <n v="70.5"/>
    <s v="L"/>
    <n v="76"/>
    <s v="Yes"/>
    <s v=""/>
    <s v="ch2020-0020"/>
    <s v=""/>
    <s v="F"/>
    <n v="5.0000000000000488E-2"/>
    <n v="0.51249739648421044"/>
    <s v=""/>
    <s v=""/>
    <s v="F"/>
    <s v=""/>
    <s v=""/>
    <s v=""/>
    <s v=""/>
    <m/>
    <m/>
    <m/>
    <m/>
    <m/>
    <m/>
    <m/>
    <m/>
  </r>
  <r>
    <d v="2020-08-09T00:00:00"/>
    <n v="6600"/>
    <n v="8558"/>
    <x v="1"/>
    <n v="927"/>
    <n v="27950"/>
    <s v="adipose hole"/>
    <m/>
    <s v="M"/>
    <s v="M"/>
    <s v=""/>
    <s v=""/>
    <x v="3"/>
    <m/>
    <m/>
    <m/>
    <m/>
    <x v="1"/>
    <n v="2002"/>
    <n v="3"/>
    <s v="20NC02002"/>
    <s v="X"/>
    <d v="2020-08-28T00:00:00"/>
    <m/>
    <m/>
    <m/>
    <m/>
    <m/>
    <n v="1"/>
    <m/>
    <m/>
    <x v="1"/>
    <s v="20NC020023"/>
    <x v="1"/>
    <n v="1.2"/>
    <n v="2"/>
    <n v="2016"/>
    <n v="33"/>
    <s v="GW"/>
    <n v="63.678199999999997"/>
    <s v="M"/>
    <n v="70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9T00:00:00"/>
    <n v="6600"/>
    <n v="8558"/>
    <x v="1"/>
    <n v="946"/>
    <m/>
    <s v="caudal hole"/>
    <m/>
    <s v="M"/>
    <s v="M"/>
    <s v=""/>
    <s v=""/>
    <x v="61"/>
    <m/>
    <m/>
    <m/>
    <m/>
    <x v="3"/>
    <n v="2002"/>
    <n v="4"/>
    <s v="20NC02002"/>
    <s v="X"/>
    <d v="2020-08-28T00:00:00"/>
    <m/>
    <m/>
    <m/>
    <m/>
    <m/>
    <n v="1"/>
    <m/>
    <m/>
    <x v="2"/>
    <s v="20NC020024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09T00:00:00"/>
    <n v="6651"/>
    <n v="8558"/>
    <x v="0"/>
    <n v="1046"/>
    <n v="27951"/>
    <s v="adipose hole"/>
    <m/>
    <s v="F"/>
    <s v="F"/>
    <s v=""/>
    <s v=""/>
    <x v="24"/>
    <n v="20.2"/>
    <n v="8"/>
    <n v="6.7"/>
    <n v="2"/>
    <x v="2"/>
    <n v="2002"/>
    <n v="5"/>
    <s v="20NC02002"/>
    <s v="X"/>
    <d v="2020-08-28T00:00:00"/>
    <s v="HW"/>
    <m/>
    <s v="7-4"/>
    <m/>
    <m/>
    <n v="1"/>
    <m/>
    <m/>
    <x v="1"/>
    <s v="20NC020025"/>
    <x v="3"/>
    <n v="1.3"/>
    <n v="3"/>
    <n v="2015"/>
    <n v="33"/>
    <s v="GW"/>
    <n v="80"/>
    <s v="L"/>
    <n v="88"/>
    <s v="Yes"/>
    <s v=""/>
    <s v="ch2020-0020"/>
    <s v=""/>
    <s v="F"/>
    <n v="1.5339999999999969"/>
    <n v="0.82259080832567499"/>
    <s v=""/>
    <s v=""/>
    <s v="F"/>
    <s v=""/>
    <s v=""/>
    <s v=""/>
    <s v=""/>
    <m/>
    <m/>
    <m/>
    <m/>
    <m/>
    <m/>
    <m/>
    <m/>
  </r>
  <r>
    <d v="2020-08-09T00:00:00"/>
    <n v="7353"/>
    <n v="8819"/>
    <x v="5"/>
    <n v="1712"/>
    <n v="60275"/>
    <s v="V-clip adipose"/>
    <m/>
    <s v="F"/>
    <s v="M"/>
    <s v=""/>
    <s v=""/>
    <x v="18"/>
    <m/>
    <m/>
    <m/>
    <m/>
    <x v="1"/>
    <m/>
    <m/>
    <s v=""/>
    <m/>
    <m/>
    <m/>
    <m/>
    <m/>
    <m/>
    <m/>
    <m/>
    <m/>
    <m/>
    <x v="1"/>
    <s v=""/>
    <x v="4"/>
    <s v="no age"/>
    <n v="0"/>
    <s v=""/>
    <n v="33"/>
    <s v="GH"/>
    <n v="64.603699999999989"/>
    <s v="M"/>
    <n v="7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4"/>
    <n v="8565"/>
    <x v="1"/>
    <n v="905"/>
    <m/>
    <s v="caudal hole"/>
    <m/>
    <s v="M"/>
    <s v="M"/>
    <s v=""/>
    <s v=""/>
    <x v="159"/>
    <m/>
    <m/>
    <m/>
    <m/>
    <x v="3"/>
    <n v="2002"/>
    <n v="6"/>
    <s v="20NC02002"/>
    <s v="X"/>
    <d v="2020-08-28T00:00:00"/>
    <m/>
    <m/>
    <m/>
    <m/>
    <m/>
    <n v="1"/>
    <m/>
    <m/>
    <x v="2"/>
    <s v="20NC020026"/>
    <x v="15"/>
    <n v="0.1"/>
    <n v="1"/>
    <n v="2018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4"/>
    <n v="8565"/>
    <x v="1"/>
    <n v="925"/>
    <n v="27952"/>
    <s v="adipose hole"/>
    <m/>
    <s v="M"/>
    <s v="M"/>
    <s v=""/>
    <s v=""/>
    <x v="54"/>
    <n v="18"/>
    <n v="8"/>
    <n v="8"/>
    <n v="2"/>
    <x v="2"/>
    <n v="2002"/>
    <n v="7"/>
    <s v="20NC02002"/>
    <s v="X"/>
    <d v="2020-08-28T00:00:00"/>
    <m/>
    <m/>
    <m/>
    <m/>
    <m/>
    <n v="1"/>
    <m/>
    <m/>
    <x v="1"/>
    <s v="20NC020027"/>
    <x v="3"/>
    <n v="1.3"/>
    <n v="3"/>
    <n v="2015"/>
    <n v="33"/>
    <s v="GW"/>
    <n v="79"/>
    <s v="L"/>
    <n v="87"/>
    <s v="Yes"/>
    <s v=""/>
    <s v="ch2020-0020"/>
    <s v=""/>
    <s v="F"/>
    <n v="0.21999999999999686"/>
    <n v="0.55477923510721394"/>
    <s v=""/>
    <s v=""/>
    <s v="F"/>
    <s v=""/>
    <s v=""/>
    <s v=""/>
    <s v=""/>
    <m/>
    <m/>
    <m/>
    <m/>
    <m/>
    <m/>
    <m/>
    <m/>
  </r>
  <r>
    <d v="2020-08-10T00:00:00"/>
    <n v="6654"/>
    <n v="8565"/>
    <x v="1"/>
    <n v="930"/>
    <n v="27953"/>
    <s v="adipose hole"/>
    <m/>
    <s v="M"/>
    <s v="M"/>
    <s v=""/>
    <s v=""/>
    <x v="52"/>
    <m/>
    <m/>
    <m/>
    <m/>
    <x v="1"/>
    <n v="2002"/>
    <n v="8"/>
    <s v="20NC02002"/>
    <s v="X"/>
    <d v="2020-08-28T00:00:00"/>
    <m/>
    <m/>
    <m/>
    <m/>
    <m/>
    <n v="1"/>
    <m/>
    <m/>
    <x v="1"/>
    <s v="20NC020028"/>
    <x v="8"/>
    <n v="1.1000000000000001"/>
    <n v="1"/>
    <n v="2017"/>
    <n v="33"/>
    <s v="GW"/>
    <n v="60.901699999999998"/>
    <s v="M"/>
    <n v="67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4"/>
    <n v="8565"/>
    <x v="1"/>
    <n v="944"/>
    <n v="27954"/>
    <s v="adipose hole"/>
    <m/>
    <s v="F"/>
    <s v="M"/>
    <s v=""/>
    <s v=""/>
    <x v="66"/>
    <m/>
    <m/>
    <m/>
    <m/>
    <x v="1"/>
    <n v="2002"/>
    <n v="9"/>
    <s v="20NC02002"/>
    <s v="X"/>
    <d v="2020-08-28T00:00:00"/>
    <m/>
    <m/>
    <m/>
    <m/>
    <m/>
    <n v="1"/>
    <m/>
    <m/>
    <x v="1"/>
    <s v="20NC020029"/>
    <x v="8"/>
    <n v="1.1000000000000001"/>
    <n v="1"/>
    <n v="2017"/>
    <n v="33"/>
    <s v="GW"/>
    <n v="48.870199999999997"/>
    <s v="M"/>
    <n v="54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4"/>
    <n v="8565"/>
    <x v="1"/>
    <n v="959"/>
    <m/>
    <s v="adipose hole"/>
    <m/>
    <s v="M"/>
    <s v="M"/>
    <s v=""/>
    <s v=""/>
    <x v="151"/>
    <m/>
    <m/>
    <m/>
    <m/>
    <x v="1"/>
    <n v="2002"/>
    <n v="10"/>
    <s v="20NC02002"/>
    <s v="X"/>
    <d v="2020-08-28T00:00:00"/>
    <m/>
    <m/>
    <m/>
    <m/>
    <m/>
    <n v="1"/>
    <m/>
    <m/>
    <x v="1"/>
    <s v="20NC0200210"/>
    <x v="8"/>
    <n v="1.1000000000000001"/>
    <n v="1"/>
    <n v="2017"/>
    <n v="33"/>
    <s v="GW"/>
    <n v="45.168199999999999"/>
    <s v="M"/>
    <n v="50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4"/>
    <n v="8565"/>
    <x v="1"/>
    <n v="1000"/>
    <m/>
    <s v="caudal hole"/>
    <m/>
    <s v="M"/>
    <s v="M"/>
    <s v=""/>
    <s v=""/>
    <x v="148"/>
    <m/>
    <m/>
    <m/>
    <m/>
    <x v="3"/>
    <n v="2013"/>
    <n v="1"/>
    <s v="20NC02013"/>
    <s v="X"/>
    <d v="2020-08-28T00:00:00"/>
    <m/>
    <m/>
    <m/>
    <m/>
    <m/>
    <n v="1"/>
    <s v="Jack only 2 scales"/>
    <m/>
    <x v="2"/>
    <s v="20NC020131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4"/>
    <n v="8565"/>
    <x v="1"/>
    <n v="1003"/>
    <m/>
    <s v="caudal hole"/>
    <m/>
    <s v="M"/>
    <s v="M"/>
    <s v=""/>
    <s v=""/>
    <x v="102"/>
    <m/>
    <m/>
    <m/>
    <m/>
    <x v="3"/>
    <n v="2013"/>
    <n v="2"/>
    <s v="20NC02013"/>
    <s v="X"/>
    <d v="2020-08-28T00:00:00"/>
    <m/>
    <m/>
    <m/>
    <m/>
    <m/>
    <n v="1"/>
    <s v="Jack "/>
    <m/>
    <x v="2"/>
    <s v="20NC020132"/>
    <x v="9"/>
    <s v="M1"/>
    <n v="1"/>
    <s v="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4"/>
    <n v="8565"/>
    <x v="1"/>
    <n v="1004"/>
    <m/>
    <s v="caudal hole"/>
    <m/>
    <s v="M"/>
    <s v="M"/>
    <s v=""/>
    <s v=""/>
    <x v="150"/>
    <m/>
    <m/>
    <m/>
    <m/>
    <x v="3"/>
    <n v="2013"/>
    <n v="3"/>
    <s v="20NC02013"/>
    <s v="X"/>
    <d v="2020-08-28T00:00:00"/>
    <m/>
    <m/>
    <m/>
    <m/>
    <m/>
    <n v="1"/>
    <s v="Jack"/>
    <m/>
    <x v="2"/>
    <s v="20NC020133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0T00:00:00"/>
    <n v="6657"/>
    <n v="8565"/>
    <x v="1"/>
    <n v="1708"/>
    <m/>
    <s v="caudal hole"/>
    <m/>
    <s v="M"/>
    <s v="M"/>
    <s v=""/>
    <s v=""/>
    <x v="102"/>
    <m/>
    <m/>
    <m/>
    <m/>
    <x v="3"/>
    <n v="2013"/>
    <n v="4"/>
    <s v="20NC02013"/>
    <s v="X"/>
    <d v="2020-08-28T00:00:00"/>
    <m/>
    <m/>
    <m/>
    <m/>
    <m/>
    <n v="1"/>
    <s v="Jack  "/>
    <m/>
    <x v="2"/>
    <s v="20NC020134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1T00:00:00"/>
    <n v="7360"/>
    <n v="8820"/>
    <x v="2"/>
    <n v="901"/>
    <n v="60276"/>
    <s v="V-clip adipose"/>
    <m/>
    <s v="F"/>
    <s v="F"/>
    <s v=""/>
    <s v=""/>
    <x v="24"/>
    <n v="19.5"/>
    <n v="8"/>
    <n v="7"/>
    <n v="2"/>
    <x v="2"/>
    <m/>
    <m/>
    <s v=""/>
    <m/>
    <m/>
    <m/>
    <m/>
    <m/>
    <m/>
    <m/>
    <n v="1"/>
    <m/>
    <m/>
    <x v="1"/>
    <s v=""/>
    <x v="4"/>
    <s v="no age"/>
    <n v="0"/>
    <s v=""/>
    <n v="33"/>
    <s v="GH"/>
    <n v="80"/>
    <s v="L"/>
    <n v="88"/>
    <s v="Yes"/>
    <s v=""/>
    <s v="Not Aged"/>
    <s v=""/>
    <s v="F"/>
    <n v="1.3299999999999963"/>
    <n v="0.79084063478693611"/>
    <s v=""/>
    <s v=""/>
    <s v="F"/>
    <s v=""/>
    <s v=""/>
    <s v=""/>
    <s v=""/>
    <m/>
    <m/>
    <m/>
    <m/>
    <m/>
    <m/>
    <m/>
    <m/>
  </r>
  <r>
    <d v="2020-08-11T00:00:00"/>
    <n v="7362"/>
    <n v="8820"/>
    <x v="5"/>
    <n v="937"/>
    <n v="60277"/>
    <s v="V-clip adipose"/>
    <m/>
    <s v="F"/>
    <s v="F"/>
    <s v=""/>
    <s v=""/>
    <x v="119"/>
    <n v="20.100000000000001"/>
    <n v="7.8"/>
    <n v="5.5"/>
    <n v="1.6"/>
    <x v="2"/>
    <m/>
    <m/>
    <s v=""/>
    <m/>
    <m/>
    <m/>
    <m/>
    <m/>
    <m/>
    <m/>
    <n v="1"/>
    <m/>
    <m/>
    <x v="1"/>
    <s v=""/>
    <x v="4"/>
    <s v="no age"/>
    <n v="0"/>
    <s v=""/>
    <n v="33"/>
    <s v="GH"/>
    <n v="84.7"/>
    <s v="L"/>
    <n v="92.5"/>
    <s v="Yes"/>
    <s v=""/>
    <s v="Not Aged"/>
    <s v=""/>
    <s v="F"/>
    <n v="4.8849999999999989"/>
    <n v="0.99249758789953957"/>
    <s v=""/>
    <s v=""/>
    <s v="F"/>
    <s v=""/>
    <s v=""/>
    <s v=""/>
    <s v=""/>
    <m/>
    <m/>
    <m/>
    <m/>
    <m/>
    <m/>
    <m/>
    <m/>
  </r>
  <r>
    <d v="2020-08-11T00:00:00"/>
    <n v="7364"/>
    <n v="8820"/>
    <x v="4"/>
    <n v="1710"/>
    <n v="60278"/>
    <s v="no mark applied"/>
    <m/>
    <s v="M"/>
    <s v="M"/>
    <s v=""/>
    <s v=""/>
    <x v="4"/>
    <n v="20.5"/>
    <n v="9.5"/>
    <n v="6.5"/>
    <n v="2"/>
    <x v="2"/>
    <m/>
    <m/>
    <s v=""/>
    <m/>
    <m/>
    <m/>
    <m/>
    <m/>
    <m/>
    <m/>
    <n v="1"/>
    <s v="No V-clip"/>
    <m/>
    <x v="1"/>
    <s v=""/>
    <x v="4"/>
    <s v="no age"/>
    <n v="0"/>
    <s v=""/>
    <n v="33"/>
    <s v="GH"/>
    <n v="73.5"/>
    <s v="L"/>
    <n v="83"/>
    <s v="Yes"/>
    <s v=""/>
    <s v="Not Aged"/>
    <s v=""/>
    <s v="M"/>
    <n v="-2.4000000000000012"/>
    <n v="8.3172696493922268E-2"/>
    <s v=""/>
    <s v=""/>
    <s v="M"/>
    <s v=""/>
    <s v=""/>
    <s v=""/>
    <s v=""/>
    <m/>
    <m/>
    <m/>
    <m/>
    <m/>
    <m/>
    <m/>
    <m/>
  </r>
  <r>
    <d v="2020-08-11T00:00:00"/>
    <n v="6658"/>
    <n v="8573"/>
    <x v="1"/>
    <n v="920"/>
    <n v="27955"/>
    <s v="adipose hole"/>
    <m/>
    <s v="M"/>
    <s v="M"/>
    <s v=""/>
    <s v=""/>
    <x v="18"/>
    <m/>
    <m/>
    <m/>
    <m/>
    <x v="1"/>
    <n v="2013"/>
    <n v="5"/>
    <s v="20NC02013"/>
    <s v="X"/>
    <d v="2020-08-28T00:00:00"/>
    <m/>
    <m/>
    <m/>
    <m/>
    <m/>
    <n v="1"/>
    <m/>
    <m/>
    <x v="1"/>
    <s v="20NC020135"/>
    <x v="1"/>
    <n v="1.2"/>
    <n v="2"/>
    <n v="2016"/>
    <n v="33"/>
    <s v="GW"/>
    <n v="64.603699999999989"/>
    <s v="M"/>
    <n v="71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1T00:00:00"/>
    <n v="6658"/>
    <n v="8573"/>
    <x v="1"/>
    <n v="936"/>
    <m/>
    <s v="caudal hole"/>
    <m/>
    <s v="M"/>
    <s v="M"/>
    <s v=""/>
    <s v=""/>
    <x v="53"/>
    <m/>
    <m/>
    <m/>
    <m/>
    <x v="3"/>
    <n v="2013"/>
    <n v="6"/>
    <s v="20NC02013"/>
    <s v="X"/>
    <d v="2020-08-28T00:00:00"/>
    <m/>
    <m/>
    <m/>
    <m/>
    <m/>
    <n v="1"/>
    <s v="Jack"/>
    <m/>
    <x v="2"/>
    <s v="20NC020136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1T00:00:00"/>
    <n v="6661"/>
    <n v="8573"/>
    <x v="1"/>
    <n v="1734"/>
    <n v="27956"/>
    <s v="adipose hole"/>
    <m/>
    <s v="M"/>
    <s v="M"/>
    <s v=""/>
    <s v=""/>
    <x v="119"/>
    <n v="21.3"/>
    <n v="7.7"/>
    <n v="7.9"/>
    <n v="2.2000000000000002"/>
    <x v="2"/>
    <n v="2013"/>
    <n v="7"/>
    <s v="20NC02013"/>
    <s v="X"/>
    <d v="2020-08-28T00:00:00"/>
    <m/>
    <m/>
    <m/>
    <m/>
    <m/>
    <n v="1"/>
    <m/>
    <m/>
    <x v="1"/>
    <s v="20NC020137"/>
    <x v="2"/>
    <s v="M3"/>
    <n v="3"/>
    <s v=""/>
    <n v="33"/>
    <s v="GW"/>
    <n v="84.8"/>
    <s v="L"/>
    <n v="92.5"/>
    <s v="Yes"/>
    <s v=""/>
    <s v="ch2020-0020"/>
    <s v=""/>
    <s v="F"/>
    <n v="2.8649999999999984"/>
    <n v="0.94608889257200834"/>
    <s v=""/>
    <s v=""/>
    <s v="F"/>
    <s v=""/>
    <s v=""/>
    <s v=""/>
    <s v=""/>
    <m/>
    <m/>
    <m/>
    <m/>
    <m/>
    <m/>
    <m/>
    <m/>
  </r>
  <r>
    <d v="2020-08-11T00:00:00"/>
    <n v="6661"/>
    <n v="8573"/>
    <x v="1"/>
    <n v="1737"/>
    <n v="27957"/>
    <s v="adipose hole"/>
    <m/>
    <s v="M"/>
    <s v="M"/>
    <s v=""/>
    <s v=""/>
    <x v="57"/>
    <m/>
    <m/>
    <m/>
    <m/>
    <x v="1"/>
    <n v="2013"/>
    <n v="8"/>
    <s v="20NC02013"/>
    <s v="X"/>
    <d v="2020-08-28T00:00:00"/>
    <m/>
    <m/>
    <m/>
    <m/>
    <m/>
    <n v="1"/>
    <m/>
    <m/>
    <x v="1"/>
    <s v="20NC020138"/>
    <x v="8"/>
    <n v="1.1000000000000001"/>
    <n v="1"/>
    <n v="2017"/>
    <n v="33"/>
    <s v="GW"/>
    <n v="45.630949999999999"/>
    <s v="M"/>
    <n v="50.5"/>
    <s v="Large Only"/>
    <s v=""/>
    <s v="ch2020-0020"/>
    <n v="320"/>
    <s v=""/>
    <s v=""/>
    <s v=""/>
    <s v=""/>
    <s v=""/>
    <s v="M"/>
    <s v=""/>
    <s v=""/>
    <s v="TSEAX_SLOUGH"/>
    <n v="0.90170790000000001"/>
    <m/>
    <m/>
    <m/>
    <m/>
    <m/>
    <m/>
    <m/>
    <m/>
  </r>
  <r>
    <d v="2020-08-11T00:00:00"/>
    <n v="6661"/>
    <n v="8573"/>
    <x v="1"/>
    <n v="1738"/>
    <n v="27958"/>
    <s v="adipose hole"/>
    <m/>
    <s v="F"/>
    <s v="F"/>
    <s v=""/>
    <s v=""/>
    <x v="126"/>
    <n v="17.2"/>
    <n v="6.6"/>
    <n v="6.8"/>
    <n v="1.9"/>
    <x v="2"/>
    <n v="2013"/>
    <n v="9"/>
    <s v="20NC02013"/>
    <s v="X"/>
    <d v="2020-08-28T00:00:00"/>
    <m/>
    <m/>
    <m/>
    <m/>
    <m/>
    <n v="1"/>
    <m/>
    <m/>
    <x v="1"/>
    <s v="20NC020139"/>
    <x v="2"/>
    <s v="M3"/>
    <n v="3"/>
    <s v=""/>
    <n v="33"/>
    <s v="GW"/>
    <n v="73.900000000000006"/>
    <s v="L"/>
    <n v="80.5"/>
    <s v="Yes"/>
    <s v=""/>
    <s v="ch2020-0020"/>
    <n v="321"/>
    <s v="F"/>
    <n v="0.11900000000000199"/>
    <n v="0.52971494216539661"/>
    <s v=""/>
    <s v=""/>
    <s v="F"/>
    <s v=""/>
    <s v=""/>
    <s v="TSEAX_SLOUGH"/>
    <n v="1"/>
    <m/>
    <m/>
    <m/>
    <m/>
    <m/>
    <m/>
    <m/>
    <m/>
  </r>
  <r>
    <d v="2020-08-11T00:00:00"/>
    <n v="6661"/>
    <n v="8573"/>
    <x v="1"/>
    <n v="1756"/>
    <m/>
    <s v="caudal hole"/>
    <m/>
    <s v="M"/>
    <s v="M"/>
    <s v=""/>
    <s v=""/>
    <x v="55"/>
    <m/>
    <m/>
    <m/>
    <m/>
    <x v="3"/>
    <n v="2013"/>
    <n v="10"/>
    <s v="20NC02013"/>
    <s v="X"/>
    <d v="2020-08-28T00:00:00"/>
    <m/>
    <m/>
    <m/>
    <m/>
    <m/>
    <n v="1"/>
    <s v="Jack"/>
    <m/>
    <x v="2"/>
    <s v="20NC0201310"/>
    <x v="4"/>
    <s v="no age"/>
    <n v="0"/>
    <s v="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2T00:00:00"/>
    <n v="6662"/>
    <n v="8583"/>
    <x v="1"/>
    <n v="904"/>
    <m/>
    <s v="caudal hole"/>
    <m/>
    <s v="M"/>
    <s v="M"/>
    <s v=""/>
    <s v=""/>
    <x v="100"/>
    <m/>
    <m/>
    <m/>
    <m/>
    <x v="3"/>
    <n v="2021"/>
    <n v="1"/>
    <s v="20NC02021"/>
    <s v="X"/>
    <d v="2020-08-28T00:00:00"/>
    <m/>
    <m/>
    <m/>
    <m/>
    <m/>
    <n v="1"/>
    <s v="Jack"/>
    <m/>
    <x v="2"/>
    <s v="20NC020211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2T00:00:00"/>
    <n v="6662"/>
    <n v="8583"/>
    <x v="1"/>
    <n v="907"/>
    <n v="27959"/>
    <s v="adipose hole"/>
    <m/>
    <s v="F"/>
    <s v="M"/>
    <s v=""/>
    <s v=""/>
    <x v="132"/>
    <m/>
    <m/>
    <m/>
    <m/>
    <x v="1"/>
    <n v="2021"/>
    <n v="2"/>
    <s v="20NC02021"/>
    <s v="X"/>
    <d v="2020-08-28T00:00:00"/>
    <m/>
    <m/>
    <m/>
    <m/>
    <m/>
    <n v="1"/>
    <m/>
    <m/>
    <x v="1"/>
    <s v="20NC020212"/>
    <x v="1"/>
    <n v="1.2"/>
    <n v="2"/>
    <n v="2016"/>
    <n v="33"/>
    <s v="GW"/>
    <n v="67.842949999999988"/>
    <s v="M"/>
    <n v="74.5"/>
    <s v="Large Only"/>
    <s v=""/>
    <s v="ch2020-0020"/>
    <n v="322"/>
    <s v=""/>
    <s v=""/>
    <s v=""/>
    <s v=""/>
    <s v=""/>
    <s v="M"/>
    <s v=""/>
    <s v=""/>
    <s v="TSEAX_SLOUGH"/>
    <n v="0.99999520000000008"/>
    <m/>
    <m/>
    <m/>
    <m/>
    <m/>
    <m/>
    <m/>
    <m/>
  </r>
  <r>
    <d v="2020-08-12T00:00:00"/>
    <n v="6663"/>
    <n v="8583"/>
    <x v="0"/>
    <n v="1017"/>
    <n v="27960"/>
    <s v="adipose hole"/>
    <m/>
    <s v="M"/>
    <s v="M"/>
    <s v=""/>
    <s v=""/>
    <x v="3"/>
    <m/>
    <m/>
    <m/>
    <m/>
    <x v="1"/>
    <n v="2021"/>
    <n v="3"/>
    <s v="20NC02021"/>
    <s v="X"/>
    <d v="2020-08-28T00:00:00"/>
    <m/>
    <m/>
    <m/>
    <m/>
    <m/>
    <n v="1"/>
    <m/>
    <m/>
    <x v="1"/>
    <s v="20NC020213"/>
    <x v="13"/>
    <n v="0.2"/>
    <n v="2"/>
    <n v="2017"/>
    <n v="33"/>
    <s v="GW"/>
    <n v="63.678199999999997"/>
    <s v="M"/>
    <n v="70"/>
    <s v="Large Only"/>
    <s v=""/>
    <s v="ch2020-0020"/>
    <n v="323"/>
    <s v=""/>
    <s v=""/>
    <s v=""/>
    <s v=""/>
    <s v=""/>
    <s v="M"/>
    <s v=""/>
    <s v=""/>
    <s v="KATEEN_RIVER"/>
    <n v="0.99586089999999994"/>
    <m/>
    <m/>
    <m/>
    <m/>
    <m/>
    <m/>
    <m/>
    <m/>
  </r>
  <r>
    <d v="2020-08-12T00:00:00"/>
    <n v="6663"/>
    <n v="8583"/>
    <x v="0"/>
    <n v="1044"/>
    <n v="27961"/>
    <s v="adipose hole"/>
    <m/>
    <s v="F"/>
    <s v="F"/>
    <s v=""/>
    <s v=""/>
    <x v="38"/>
    <n v="17.5"/>
    <n v="6.5"/>
    <n v="5"/>
    <n v="2.2000000000000002"/>
    <x v="2"/>
    <n v="2021"/>
    <n v="4"/>
    <s v="20NC02021"/>
    <s v="X"/>
    <d v="2020-08-28T00:00:00"/>
    <m/>
    <m/>
    <m/>
    <m/>
    <m/>
    <n v="1"/>
    <m/>
    <m/>
    <x v="1"/>
    <s v="20NC020214"/>
    <x v="1"/>
    <n v="1.2"/>
    <n v="2"/>
    <n v="2016"/>
    <n v="33"/>
    <s v="GW"/>
    <n v="69.5"/>
    <s v="L"/>
    <n v="76"/>
    <s v="Yes"/>
    <s v=""/>
    <s v="ch2020-0020"/>
    <n v="324"/>
    <s v="M"/>
    <n v="-0.7220000000000002"/>
    <n v="0.32695272142812526"/>
    <s v=""/>
    <s v=""/>
    <s v="M"/>
    <s v=""/>
    <s v=""/>
    <s v="TSEAX_SLOUGH"/>
    <n v="0.97978049999999994"/>
    <m/>
    <m/>
    <m/>
    <m/>
    <m/>
    <m/>
    <m/>
    <m/>
  </r>
  <r>
    <d v="2020-08-12T00:00:00"/>
    <n v="6665"/>
    <n v="8583"/>
    <x v="1"/>
    <n v="1714"/>
    <m/>
    <s v="caudal hole"/>
    <m/>
    <s v="M"/>
    <s v="M"/>
    <s v=""/>
    <s v=""/>
    <x v="61"/>
    <m/>
    <m/>
    <m/>
    <m/>
    <x v="3"/>
    <n v="2021"/>
    <n v="5"/>
    <s v="20NC02021"/>
    <s v="X"/>
    <d v="2020-08-28T00:00:00"/>
    <m/>
    <m/>
    <m/>
    <m/>
    <m/>
    <n v="1"/>
    <s v="Jack"/>
    <m/>
    <x v="2"/>
    <s v="20NC020215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2T00:00:00"/>
    <n v="6665"/>
    <n v="8583"/>
    <x v="1"/>
    <n v="1748"/>
    <m/>
    <s v="caudal hole"/>
    <m/>
    <s v="M"/>
    <s v="M"/>
    <s v=""/>
    <s v=""/>
    <x v="53"/>
    <m/>
    <m/>
    <m/>
    <m/>
    <x v="3"/>
    <n v="2021"/>
    <n v="6"/>
    <s v="20NC02021"/>
    <s v="X"/>
    <d v="2020-08-28T00:00:00"/>
    <m/>
    <m/>
    <m/>
    <m/>
    <m/>
    <n v="1"/>
    <s v="Jack"/>
    <m/>
    <x v="2"/>
    <s v="20NC020216"/>
    <x v="8"/>
    <n v="1.1000000000000001"/>
    <n v="1"/>
    <n v="2017"/>
    <n v="33"/>
    <s v="GW"/>
    <s v="No MEF"/>
    <s v="L"/>
    <s v="No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2T00:00:00"/>
    <n v="7371"/>
    <n v="8824"/>
    <x v="5"/>
    <n v="1715"/>
    <n v="60279"/>
    <s v="V-clip adipose"/>
    <m/>
    <s v="F"/>
    <s v="F"/>
    <s v=""/>
    <s v=""/>
    <x v="9"/>
    <n v="16.5"/>
    <n v="7.5"/>
    <n v="5.5"/>
    <n v="2"/>
    <x v="2"/>
    <m/>
    <m/>
    <s v=""/>
    <m/>
    <m/>
    <m/>
    <m/>
    <m/>
    <m/>
    <m/>
    <n v="1"/>
    <m/>
    <m/>
    <x v="1"/>
    <s v=""/>
    <x v="4"/>
    <s v="no age"/>
    <n v="0"/>
    <s v=""/>
    <n v="33"/>
    <s v="GH"/>
    <n v="70.5"/>
    <s v="L"/>
    <n v="78"/>
    <s v="Yes"/>
    <s v=""/>
    <s v="Not Aged"/>
    <s v=""/>
    <s v="M"/>
    <n v="-1.3099999999999998"/>
    <n v="0.21248684412253921"/>
    <s v=""/>
    <s v=""/>
    <s v="M"/>
    <s v=""/>
    <s v=""/>
    <s v=""/>
    <s v=""/>
    <m/>
    <m/>
    <m/>
    <m/>
    <m/>
    <m/>
    <m/>
    <m/>
  </r>
  <r>
    <d v="2020-08-13T00:00:00"/>
    <n v="6666"/>
    <n v="8592"/>
    <x v="1"/>
    <n v="944"/>
    <n v="27962"/>
    <s v="adipose hole"/>
    <m/>
    <s v="M"/>
    <s v="M"/>
    <s v=""/>
    <s v=""/>
    <x v="17"/>
    <m/>
    <m/>
    <m/>
    <m/>
    <x v="1"/>
    <n v="2021"/>
    <n v="7"/>
    <s v="20NC02021"/>
    <s v="X"/>
    <d v="2020-08-28T00:00:00"/>
    <m/>
    <m/>
    <m/>
    <m/>
    <m/>
    <n v="1"/>
    <m/>
    <m/>
    <x v="1"/>
    <s v="20NC020217"/>
    <x v="7"/>
    <s v="M2"/>
    <n v="2"/>
    <s v=""/>
    <n v="33"/>
    <s v="GW"/>
    <n v="52.572200000000002"/>
    <s v="M"/>
    <n v="58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3T00:00:00"/>
    <n v="6666"/>
    <n v="8592"/>
    <x v="1"/>
    <n v="1042"/>
    <n v="27963"/>
    <s v="adipose hole"/>
    <m/>
    <s v="M"/>
    <s v="M"/>
    <s v=""/>
    <s v=""/>
    <x v="43"/>
    <m/>
    <m/>
    <m/>
    <m/>
    <x v="1"/>
    <n v="2021"/>
    <n v="8"/>
    <s v="20NC02021"/>
    <s v="X"/>
    <d v="2020-08-28T00:00:00"/>
    <m/>
    <m/>
    <m/>
    <m/>
    <m/>
    <n v="1"/>
    <m/>
    <m/>
    <x v="1"/>
    <s v="20NC020218"/>
    <x v="8"/>
    <n v="1.1000000000000001"/>
    <n v="1"/>
    <n v="2017"/>
    <n v="33"/>
    <s v="GW"/>
    <n v="58.1252"/>
    <s v="M"/>
    <n v="64"/>
    <s v="Large Only"/>
    <s v=""/>
    <s v="ch2020-0020"/>
    <n v="325"/>
    <s v=""/>
    <s v=""/>
    <s v=""/>
    <s v=""/>
    <s v=""/>
    <s v="M"/>
    <s v=""/>
    <s v=""/>
    <s v=""/>
    <s v=""/>
    <m/>
    <m/>
    <m/>
    <m/>
    <m/>
    <m/>
    <m/>
    <m/>
  </r>
  <r>
    <d v="2020-08-13T00:00:00"/>
    <n v="7372"/>
    <n v="8825"/>
    <x v="2"/>
    <n v="918"/>
    <n v="60280"/>
    <s v="V-clip adipose"/>
    <m/>
    <s v="F"/>
    <s v="F"/>
    <s v=""/>
    <s v=""/>
    <x v="99"/>
    <n v="17"/>
    <n v="6.5"/>
    <n v="5"/>
    <n v="1.6"/>
    <x v="2"/>
    <m/>
    <m/>
    <s v=""/>
    <m/>
    <m/>
    <m/>
    <m/>
    <m/>
    <m/>
    <m/>
    <n v="1"/>
    <m/>
    <m/>
    <x v="1"/>
    <s v=""/>
    <x v="4"/>
    <s v="no age"/>
    <n v="0"/>
    <s v=""/>
    <n v="33"/>
    <s v="GH"/>
    <n v="69"/>
    <s v="L"/>
    <n v="75.5"/>
    <s v="Yes"/>
    <s v=""/>
    <s v="Not Aged"/>
    <s v=""/>
    <s v="M"/>
    <n v="-0.42100000000000359"/>
    <n v="0.39627748369828275"/>
    <s v=""/>
    <s v=""/>
    <s v="M"/>
    <s v=""/>
    <s v=""/>
    <s v=""/>
    <s v=""/>
    <m/>
    <m/>
    <m/>
    <m/>
    <m/>
    <m/>
    <m/>
    <m/>
  </r>
  <r>
    <d v="2020-08-13T00:00:00"/>
    <n v="7372"/>
    <n v="8825"/>
    <x v="2"/>
    <n v="922"/>
    <n v="60281"/>
    <s v="V-clip adipose"/>
    <m/>
    <s v="F"/>
    <s v="F"/>
    <s v=""/>
    <s v=""/>
    <x v="107"/>
    <n v="16.600000000000001"/>
    <n v="5.7"/>
    <n v="5"/>
    <n v="1.5"/>
    <x v="2"/>
    <m/>
    <m/>
    <s v=""/>
    <m/>
    <m/>
    <m/>
    <m/>
    <m/>
    <m/>
    <m/>
    <n v="1"/>
    <m/>
    <m/>
    <x v="1"/>
    <s v=""/>
    <x v="4"/>
    <s v="no age"/>
    <n v="0"/>
    <s v=""/>
    <n v="33"/>
    <s v="GH"/>
    <n v="71.8"/>
    <s v="L"/>
    <n v="77.5"/>
    <s v="Yes"/>
    <s v=""/>
    <s v="Not Aged"/>
    <s v=""/>
    <s v="F"/>
    <n v="1.549000000000003"/>
    <n v="0.82476925383825062"/>
    <s v=""/>
    <s v=""/>
    <s v="F"/>
    <s v=""/>
    <s v=""/>
    <s v=""/>
    <s v=""/>
    <m/>
    <m/>
    <m/>
    <m/>
    <m/>
    <m/>
    <m/>
    <m/>
  </r>
  <r>
    <d v="2020-08-13T00:00:00"/>
    <n v="7373"/>
    <n v="8825"/>
    <x v="4"/>
    <n v="944"/>
    <n v="60282"/>
    <s v="V-clip adipose"/>
    <m/>
    <s v="F"/>
    <s v="F"/>
    <s v=""/>
    <s v=""/>
    <x v="64"/>
    <n v="19.5"/>
    <n v="7.5"/>
    <n v="6.1"/>
    <n v="2"/>
    <x v="2"/>
    <m/>
    <m/>
    <s v=""/>
    <m/>
    <m/>
    <m/>
    <m/>
    <m/>
    <m/>
    <m/>
    <n v="1"/>
    <m/>
    <m/>
    <x v="1"/>
    <s v=""/>
    <x v="4"/>
    <s v="no age"/>
    <n v="0"/>
    <s v=""/>
    <n v="33"/>
    <s v="GH"/>
    <n v="81"/>
    <s v="L"/>
    <n v="88.5"/>
    <s v="Yes"/>
    <s v=""/>
    <s v="Not Aged"/>
    <s v=""/>
    <s v="F"/>
    <n v="2.7970000000000015"/>
    <n v="0.94251349430017439"/>
    <s v=""/>
    <s v=""/>
    <s v="F"/>
    <s v=""/>
    <s v=""/>
    <s v=""/>
    <s v=""/>
    <m/>
    <m/>
    <m/>
    <m/>
    <m/>
    <m/>
    <m/>
    <m/>
  </r>
  <r>
    <d v="2020-08-13T00:00:00"/>
    <n v="7374"/>
    <n v="8825"/>
    <x v="5"/>
    <n v="1008"/>
    <n v="60283"/>
    <s v="V-clip adipose"/>
    <m/>
    <s v="F"/>
    <s v="M"/>
    <s v=""/>
    <s v=""/>
    <x v="2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3"/>
    <s v="GH"/>
    <n v="55.348700000000001"/>
    <s v="M"/>
    <n v="61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13T00:00:00"/>
    <n v="7375"/>
    <n v="8825"/>
    <x v="2"/>
    <n v="1828"/>
    <n v="60284"/>
    <s v="V-clip adipose"/>
    <m/>
    <s v="F"/>
    <s v="F"/>
    <s v=""/>
    <s v=""/>
    <x v="25"/>
    <n v="18.7"/>
    <n v="7.5"/>
    <n v="6"/>
    <n v="1.8"/>
    <x v="2"/>
    <m/>
    <m/>
    <s v=""/>
    <m/>
    <m/>
    <m/>
    <m/>
    <m/>
    <m/>
    <m/>
    <n v="1"/>
    <m/>
    <m/>
    <x v="1"/>
    <s v=""/>
    <x v="4"/>
    <s v="no age"/>
    <n v="0"/>
    <s v=""/>
    <n v="33"/>
    <s v="GH"/>
    <n v="74.5"/>
    <s v="L"/>
    <n v="82"/>
    <s v="Yes"/>
    <s v=""/>
    <s v="Not Aged"/>
    <s v=""/>
    <s v="F"/>
    <n v="0.2419999999999991"/>
    <n v="0.56020645880819309"/>
    <s v=""/>
    <s v=""/>
    <s v="F"/>
    <s v=""/>
    <s v=""/>
    <s v=""/>
    <s v=""/>
    <m/>
    <m/>
    <m/>
    <m/>
    <m/>
    <m/>
    <m/>
    <m/>
  </r>
  <r>
    <d v="2020-08-14T00:00:00"/>
    <n v="6670"/>
    <n v="8603"/>
    <x v="1"/>
    <n v="913"/>
    <n v="27964"/>
    <s v="adipose hole"/>
    <m/>
    <s v="M"/>
    <s v="M"/>
    <s v=""/>
    <s v=""/>
    <x v="16"/>
    <m/>
    <m/>
    <m/>
    <m/>
    <x v="1"/>
    <n v="2021"/>
    <n v="9"/>
    <s v="20NC02021"/>
    <s v="X"/>
    <d v="2020-08-28T00:00:00"/>
    <m/>
    <m/>
    <m/>
    <m/>
    <m/>
    <n v="1"/>
    <m/>
    <m/>
    <x v="1"/>
    <s v="20NC020219"/>
    <x v="2"/>
    <s v="M3"/>
    <n v="3"/>
    <s v=""/>
    <n v="33"/>
    <s v="GW"/>
    <n v="62.752699999999997"/>
    <s v="M"/>
    <n v="69"/>
    <s v="Large Only"/>
    <s v=""/>
    <s v="ch2020-0020"/>
    <s v=""/>
    <s v=""/>
    <s v=""/>
    <s v=""/>
    <s v=""/>
    <s v=""/>
    <s v="M"/>
    <s v=""/>
    <s v=""/>
    <s v=""/>
    <s v=""/>
    <m/>
    <m/>
    <m/>
    <m/>
    <m/>
    <m/>
    <m/>
    <m/>
  </r>
  <r>
    <d v="2020-08-14T00:00:00"/>
    <n v="6670"/>
    <n v="8603"/>
    <x v="1"/>
    <n v="919"/>
    <n v="27965"/>
    <s v="adipose hole"/>
    <m/>
    <s v="F"/>
    <s v="F"/>
    <s v=""/>
    <s v=""/>
    <x v="50"/>
    <n v="16.5"/>
    <n v="7"/>
    <n v="6"/>
    <n v="2"/>
    <x v="2"/>
    <n v="2021"/>
    <n v="10"/>
    <s v="20NC02021"/>
    <s v="X"/>
    <d v="2020-08-28T00:00:00"/>
    <m/>
    <m/>
    <m/>
    <m/>
    <m/>
    <n v="1"/>
    <m/>
    <m/>
    <x v="1"/>
    <s v="20NC0202110"/>
    <x v="1"/>
    <n v="1.2"/>
    <n v="2"/>
    <n v="2016"/>
    <n v="33"/>
    <s v="GW"/>
    <n v="70"/>
    <s v="L"/>
    <n v="77"/>
    <s v="Yes"/>
    <s v=""/>
    <s v="ch2020-0020"/>
    <n v="326"/>
    <s v="M"/>
    <n v="-1.4400000000000006"/>
    <n v="0.19154534856146738"/>
    <s v=""/>
    <s v=""/>
    <s v="M"/>
    <s v=""/>
    <s v=""/>
    <s v="TSEAX_SLOUGH"/>
    <n v="0.99999989999999994"/>
    <m/>
    <m/>
    <m/>
    <m/>
    <m/>
    <m/>
    <m/>
    <m/>
  </r>
  <r>
    <d v="2020-08-14T00:00:00"/>
    <n v="6670"/>
    <n v="8603"/>
    <x v="1"/>
    <n v="1007"/>
    <n v="27966"/>
    <s v="adipose hole"/>
    <m/>
    <s v="F"/>
    <s v="F"/>
    <s v=""/>
    <s v=""/>
    <x v="73"/>
    <n v="22"/>
    <n v="9"/>
    <n v="5.0999999999999996"/>
    <n v="2.6"/>
    <x v="2"/>
    <n v="1949"/>
    <n v="1"/>
    <s v="20NC01949"/>
    <s v="X"/>
    <d v="2020-09-16T00:00:00"/>
    <m/>
    <m/>
    <m/>
    <m/>
    <m/>
    <n v="1"/>
    <m/>
    <m/>
    <x v="1"/>
    <s v="20NC019491"/>
    <x v="3"/>
    <n v="1.3"/>
    <n v="3"/>
    <n v="2015"/>
    <n v="33"/>
    <s v="GW"/>
    <n v="82"/>
    <s v="L"/>
    <n v="91"/>
    <s v="Yes"/>
    <s v=""/>
    <s v="ch2020-0027"/>
    <n v="327"/>
    <s v="F"/>
    <n v="2.1160000000000037"/>
    <n v="0.89244859538041676"/>
    <s v=""/>
    <s v=""/>
    <s v="F"/>
    <s v=""/>
    <s v=""/>
    <s v="TSEAX_SLOUGH"/>
    <n v="1"/>
    <m/>
    <m/>
    <m/>
    <m/>
    <m/>
    <m/>
    <m/>
    <m/>
  </r>
  <r>
    <d v="2020-08-14T00:00:00"/>
    <n v="6671"/>
    <n v="8603"/>
    <x v="0"/>
    <n v="1043"/>
    <m/>
    <s v="caudal hole"/>
    <m/>
    <s v="M"/>
    <s v="M"/>
    <s v=""/>
    <s v=""/>
    <x v="102"/>
    <m/>
    <m/>
    <m/>
    <m/>
    <x v="3"/>
    <n v="1949"/>
    <n v="2"/>
    <s v="20NC01949"/>
    <s v="X"/>
    <d v="2020-09-16T00:00:00"/>
    <m/>
    <m/>
    <m/>
    <m/>
    <m/>
    <n v="1"/>
    <s v="Jack"/>
    <s v="Tagged with Coho Tag #37379"/>
    <x v="2"/>
    <s v="20NC019492"/>
    <x v="8"/>
    <n v="1.1000000000000001"/>
    <n v="1"/>
    <n v="2017"/>
    <n v="33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14T00:00:00"/>
    <n v="6671"/>
    <n v="8603"/>
    <x v="0"/>
    <n v="1101"/>
    <m/>
    <s v="caudal hole"/>
    <m/>
    <s v="M"/>
    <s v="M"/>
    <s v=""/>
    <s v=""/>
    <x v="124"/>
    <m/>
    <m/>
    <m/>
    <m/>
    <x v="3"/>
    <n v="1949"/>
    <n v="3"/>
    <s v="20NC01949"/>
    <s v="X"/>
    <d v="2020-09-16T00:00:00"/>
    <m/>
    <m/>
    <m/>
    <m/>
    <m/>
    <n v="1"/>
    <s v="Jack"/>
    <m/>
    <x v="2"/>
    <s v="20NC019493"/>
    <x v="8"/>
    <n v="1.1000000000000001"/>
    <n v="1"/>
    <n v="2017"/>
    <n v="33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14T00:00:00"/>
    <n v="6672"/>
    <n v="8603"/>
    <x v="0"/>
    <n v="1620"/>
    <m/>
    <s v="caudal hole"/>
    <m/>
    <s v="M"/>
    <s v="M"/>
    <s v=""/>
    <s v=""/>
    <x v="148"/>
    <m/>
    <m/>
    <m/>
    <m/>
    <x v="3"/>
    <n v="1949"/>
    <n v="4"/>
    <s v="20NC01949"/>
    <s v="X"/>
    <d v="2020-09-16T00:00:00"/>
    <m/>
    <m/>
    <m/>
    <m/>
    <m/>
    <n v="1"/>
    <s v="Jack"/>
    <m/>
    <x v="2"/>
    <s v="20NC019494"/>
    <x v="8"/>
    <n v="1.1000000000000001"/>
    <n v="1"/>
    <n v="2017"/>
    <n v="33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15T00:00:00"/>
    <n v="6674"/>
    <n v="8614"/>
    <x v="1"/>
    <n v="926"/>
    <n v="27967"/>
    <s v="adipose hole"/>
    <m/>
    <s v="F"/>
    <s v="F"/>
    <s v=""/>
    <s v=""/>
    <x v="34"/>
    <n v="20.5"/>
    <n v="8"/>
    <n v="6.5"/>
    <n v="2"/>
    <x v="2"/>
    <n v="1949"/>
    <n v="5"/>
    <s v="20NC01949"/>
    <s v="X"/>
    <d v="2020-09-16T00:00:00"/>
    <m/>
    <m/>
    <m/>
    <m/>
    <m/>
    <m/>
    <m/>
    <s v="Release code not recorded by Data Person (GG)"/>
    <x v="1"/>
    <s v="20NC019495"/>
    <x v="3"/>
    <n v="1.3"/>
    <n v="3"/>
    <n v="2015"/>
    <n v="33"/>
    <s v="GW"/>
    <n v="77"/>
    <s v="L"/>
    <n v="85"/>
    <s v="Yes"/>
    <s v=""/>
    <s v="ch2020-0027"/>
    <s v=""/>
    <s v="F"/>
    <n v="0.3799999999999979"/>
    <n v="0.59387310293414219"/>
    <s v=""/>
    <s v=""/>
    <s v="F"/>
    <s v=""/>
    <s v=""/>
    <s v=""/>
    <s v=""/>
    <m/>
    <m/>
    <m/>
    <m/>
    <m/>
    <m/>
    <m/>
    <m/>
  </r>
  <r>
    <d v="2020-08-15T00:00:00"/>
    <n v="6674"/>
    <n v="8614"/>
    <x v="1"/>
    <n v="927"/>
    <n v="27968"/>
    <s v="adipose hole"/>
    <m/>
    <s v="F"/>
    <s v="M"/>
    <s v=""/>
    <s v=""/>
    <x v="27"/>
    <m/>
    <m/>
    <m/>
    <m/>
    <x v="1"/>
    <n v="1949"/>
    <n v="6"/>
    <s v="20NC01949"/>
    <s v="X"/>
    <d v="2020-09-16T00:00:00"/>
    <m/>
    <m/>
    <m/>
    <m/>
    <m/>
    <m/>
    <m/>
    <s v="Release code not recorded by Data Person (GG)"/>
    <x v="1"/>
    <s v="20NC019496"/>
    <x v="1"/>
    <n v="1.2"/>
    <n v="2"/>
    <n v="2016"/>
    <n v="33"/>
    <s v="GW"/>
    <n v="61.827199999999998"/>
    <s v="M"/>
    <n v="68"/>
    <s v="Large Only"/>
    <s v=""/>
    <s v="ch2020-0027"/>
    <n v="328"/>
    <s v=""/>
    <s v=""/>
    <s v=""/>
    <s v=""/>
    <s v=""/>
    <s v="M"/>
    <s v=""/>
    <s v=""/>
    <s v="CRANBERRY_RIVER"/>
    <n v="0.54168899999999998"/>
    <m/>
    <m/>
    <m/>
    <m/>
    <m/>
    <m/>
    <m/>
    <m/>
  </r>
  <r>
    <d v="2020-08-22T00:00:00"/>
    <n v="6694"/>
    <n v="8633"/>
    <x v="0"/>
    <n v="918"/>
    <n v="27969"/>
    <s v="adipose hole"/>
    <m/>
    <s v="F"/>
    <s v="M"/>
    <s v=""/>
    <s v=""/>
    <x v="46"/>
    <m/>
    <m/>
    <m/>
    <m/>
    <x v="1"/>
    <n v="1949"/>
    <n v="7"/>
    <s v="20NC01949"/>
    <s v="X"/>
    <d v="2020-09-16T00:00:00"/>
    <m/>
    <m/>
    <m/>
    <m/>
    <m/>
    <n v="1"/>
    <m/>
    <m/>
    <x v="1"/>
    <s v="20NC019497"/>
    <x v="1"/>
    <n v="1.2"/>
    <n v="2"/>
    <n v="2016"/>
    <n v="34"/>
    <s v="GW"/>
    <n v="65.529199999999989"/>
    <s v="M"/>
    <n v="72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24T00:00:00"/>
    <n v="6701"/>
    <n v="8643"/>
    <x v="0"/>
    <n v="905"/>
    <n v="27970"/>
    <s v="adipose hole"/>
    <m/>
    <s v="F"/>
    <s v="F"/>
    <s v=""/>
    <s v=""/>
    <x v="4"/>
    <n v="19"/>
    <n v="7.3"/>
    <n v="3.3"/>
    <n v="2"/>
    <x v="2"/>
    <n v="1949"/>
    <n v="8"/>
    <s v="20NC01949"/>
    <s v="X"/>
    <d v="2020-09-16T00:00:00"/>
    <m/>
    <m/>
    <m/>
    <m/>
    <m/>
    <n v="1"/>
    <m/>
    <m/>
    <x v="1"/>
    <s v="20NC019498"/>
    <x v="3"/>
    <n v="1.3"/>
    <n v="3"/>
    <n v="2015"/>
    <n v="35"/>
    <s v="GW"/>
    <n v="75.7"/>
    <s v="L"/>
    <n v="83"/>
    <s v="Yes"/>
    <s v=""/>
    <s v="ch2020-0027"/>
    <n v="329"/>
    <s v="F"/>
    <n v="2.5919999999999996"/>
    <n v="0.93034493520070993"/>
    <s v=""/>
    <s v=""/>
    <s v="F"/>
    <s v=""/>
    <s v=""/>
    <s v="KWINAGEESE_RIVER"/>
    <n v="0.74565769999999998"/>
    <m/>
    <m/>
    <m/>
    <m/>
    <m/>
    <m/>
    <m/>
    <m/>
  </r>
  <r>
    <d v="2020-08-26T00:00:00"/>
    <n v="6711"/>
    <n v="8665"/>
    <x v="1"/>
    <n v="1748"/>
    <n v="27971"/>
    <s v="adipose hole"/>
    <m/>
    <s v="F"/>
    <s v="F"/>
    <s v=""/>
    <s v=""/>
    <x v="59"/>
    <n v="19.899999999999999"/>
    <n v="7.7"/>
    <n v="5.3"/>
    <n v="1.9"/>
    <x v="2"/>
    <n v="1949"/>
    <n v="9"/>
    <s v="20NC01949"/>
    <s v="X"/>
    <d v="2020-09-16T00:00:00"/>
    <m/>
    <m/>
    <m/>
    <m/>
    <m/>
    <m/>
    <m/>
    <m/>
    <x v="1"/>
    <s v="20NC019499"/>
    <x v="3"/>
    <n v="1.3"/>
    <n v="3"/>
    <n v="2015"/>
    <n v="35"/>
    <s v="GW"/>
    <n v="78.3"/>
    <s v="L"/>
    <n v="86"/>
    <s v="Yes"/>
    <s v=""/>
    <s v="ch2020-0027"/>
    <s v=""/>
    <s v="F"/>
    <n v="2.0959999999999979"/>
    <n v="0.89051379165366717"/>
    <s v=""/>
    <s v=""/>
    <s v="F"/>
    <s v=""/>
    <s v=""/>
    <s v=""/>
    <s v=""/>
    <m/>
    <m/>
    <m/>
    <m/>
    <m/>
    <m/>
    <m/>
    <m/>
  </r>
  <r>
    <d v="2020-08-27T00:00:00"/>
    <n v="6712"/>
    <n v="8673"/>
    <x v="1"/>
    <n v="924"/>
    <m/>
    <s v="caudal hole"/>
    <m/>
    <s v="M"/>
    <s v="M"/>
    <s v=""/>
    <s v=""/>
    <x v="118"/>
    <m/>
    <m/>
    <m/>
    <m/>
    <x v="3"/>
    <n v="1949"/>
    <n v="10"/>
    <s v="20NC01949"/>
    <s v="X"/>
    <d v="2020-09-16T00:00:00"/>
    <m/>
    <m/>
    <m/>
    <m/>
    <m/>
    <n v="1"/>
    <m/>
    <m/>
    <x v="2"/>
    <s v="20NC0194910"/>
    <x v="8"/>
    <n v="1.1000000000000001"/>
    <n v="1"/>
    <n v="2017"/>
    <n v="35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27T00:00:00"/>
    <n v="6714"/>
    <n v="8673"/>
    <x v="1"/>
    <n v="1136"/>
    <n v="27972"/>
    <s v="adipose hole"/>
    <m/>
    <s v="M"/>
    <s v="M"/>
    <s v=""/>
    <s v=""/>
    <x v="146"/>
    <n v="23.9"/>
    <n v="9.1"/>
    <n v="8.3000000000000007"/>
    <n v="3"/>
    <x v="2"/>
    <n v="1975"/>
    <n v="1"/>
    <s v="20NC01975"/>
    <s v="X"/>
    <d v="2020-09-16T00:00:00"/>
    <m/>
    <m/>
    <m/>
    <m/>
    <m/>
    <n v="1"/>
    <m/>
    <m/>
    <x v="1"/>
    <s v="20NC019751"/>
    <x v="3"/>
    <n v="1.3"/>
    <n v="3"/>
    <n v="2015"/>
    <n v="35"/>
    <s v="GW"/>
    <n v="91.9"/>
    <s v="L"/>
    <n v="101"/>
    <s v="Yes"/>
    <s v=""/>
    <s v="ch2020-0027"/>
    <s v=""/>
    <s v="F"/>
    <n v="3.7679999999999998"/>
    <n v="0.97742326861410445"/>
    <s v=""/>
    <s v=""/>
    <s v="F"/>
    <s v=""/>
    <s v=""/>
    <s v=""/>
    <s v=""/>
    <m/>
    <m/>
    <m/>
    <m/>
    <m/>
    <m/>
    <m/>
    <m/>
  </r>
  <r>
    <d v="2020-08-27T00:00:00"/>
    <n v="7427"/>
    <n v="8832"/>
    <x v="5"/>
    <n v="959"/>
    <n v="68285"/>
    <s v="V-clip adipose"/>
    <m/>
    <s v="M"/>
    <s v="M"/>
    <s v=""/>
    <s v=""/>
    <x v="60"/>
    <m/>
    <m/>
    <m/>
    <m/>
    <x v="1"/>
    <m/>
    <m/>
    <s v=""/>
    <m/>
    <m/>
    <m/>
    <m/>
    <m/>
    <m/>
    <m/>
    <m/>
    <m/>
    <s v="Release code not recorded by Data Person (KG)"/>
    <x v="1"/>
    <s v=""/>
    <x v="4"/>
    <s v="no age"/>
    <n v="0"/>
    <s v=""/>
    <n v="35"/>
    <s v="GH"/>
    <n v="47.944699999999997"/>
    <s v="M"/>
    <n v="53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27T00:00:00"/>
    <n v="7427"/>
    <n v="8832"/>
    <x v="5"/>
    <n v="1010"/>
    <n v="68286"/>
    <s v="V-clip adipose"/>
    <m/>
    <s v="M"/>
    <s v="M"/>
    <s v=""/>
    <s v=""/>
    <x v="16"/>
    <m/>
    <m/>
    <m/>
    <m/>
    <x v="1"/>
    <m/>
    <m/>
    <s v=""/>
    <m/>
    <m/>
    <m/>
    <m/>
    <m/>
    <m/>
    <m/>
    <m/>
    <m/>
    <s v="Release code not recorded by Data Person (KG)"/>
    <x v="1"/>
    <s v=""/>
    <x v="4"/>
    <s v="no age"/>
    <n v="0"/>
    <s v=""/>
    <n v="35"/>
    <s v="GH"/>
    <n v="62.752699999999997"/>
    <s v="M"/>
    <n v="69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28T00:00:00"/>
    <n v="6718"/>
    <n v="8683"/>
    <x v="1"/>
    <n v="931"/>
    <n v="27973"/>
    <s v="adipose hole"/>
    <m/>
    <s v="F"/>
    <s v="M"/>
    <s v=""/>
    <s v=""/>
    <x v="16"/>
    <m/>
    <m/>
    <m/>
    <m/>
    <x v="1"/>
    <n v="1975"/>
    <n v="2"/>
    <s v="20NC01975"/>
    <s v="X"/>
    <d v="2020-09-16T00:00:00"/>
    <m/>
    <m/>
    <m/>
    <m/>
    <m/>
    <n v="1"/>
    <m/>
    <m/>
    <x v="1"/>
    <s v="20NC019752"/>
    <x v="1"/>
    <n v="1.2"/>
    <n v="2"/>
    <n v="2016"/>
    <n v="35"/>
    <s v="GW"/>
    <n v="62.752699999999997"/>
    <s v="M"/>
    <n v="69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28T00:00:00"/>
    <n v="6718"/>
    <n v="8683"/>
    <x v="1"/>
    <n v="947"/>
    <n v="27974"/>
    <s v="adipose hole"/>
    <m/>
    <s v="M"/>
    <s v="M"/>
    <s v=""/>
    <s v=""/>
    <x v="128"/>
    <m/>
    <m/>
    <m/>
    <m/>
    <x v="1"/>
    <n v="1975"/>
    <n v="3"/>
    <s v="20NC01975"/>
    <s v="X"/>
    <d v="2020-09-16T00:00:00"/>
    <m/>
    <m/>
    <m/>
    <m/>
    <m/>
    <n v="1"/>
    <m/>
    <m/>
    <x v="1"/>
    <s v="20NC019753"/>
    <x v="8"/>
    <n v="1.1000000000000001"/>
    <n v="1"/>
    <n v="2017"/>
    <n v="35"/>
    <s v="GW"/>
    <n v="47.019199999999998"/>
    <s v="M"/>
    <n v="52"/>
    <s v="Large Only"/>
    <s v=""/>
    <s v="ch2020-0027"/>
    <n v="330"/>
    <s v=""/>
    <s v=""/>
    <s v=""/>
    <s v=""/>
    <s v=""/>
    <s v="M"/>
    <s v=""/>
    <s v=""/>
    <s v="TSEAX_SLOUGH"/>
    <n v="0.99999979999999988"/>
    <m/>
    <m/>
    <m/>
    <m/>
    <m/>
    <m/>
    <m/>
    <m/>
  </r>
  <r>
    <d v="2020-08-28T00:00:00"/>
    <n v="6718"/>
    <n v="8683"/>
    <x v="1"/>
    <n v="949"/>
    <n v="27975"/>
    <s v="adipose hole"/>
    <m/>
    <s v="M"/>
    <s v="M"/>
    <s v=""/>
    <s v=""/>
    <x v="28"/>
    <m/>
    <m/>
    <m/>
    <m/>
    <x v="1"/>
    <n v="1975"/>
    <n v="4"/>
    <s v="20NC01975"/>
    <s v="X"/>
    <d v="2020-09-16T00:00:00"/>
    <m/>
    <m/>
    <m/>
    <m/>
    <m/>
    <n v="1"/>
    <m/>
    <m/>
    <x v="1"/>
    <s v="20NC019754"/>
    <x v="1"/>
    <n v="1.2"/>
    <n v="2"/>
    <n v="2016"/>
    <n v="35"/>
    <s v="GW"/>
    <n v="62.289949999999997"/>
    <s v="M"/>
    <n v="68.5"/>
    <s v="Large Only"/>
    <s v=""/>
    <s v="ch2020-0027"/>
    <n v="331"/>
    <s v=""/>
    <s v=""/>
    <s v=""/>
    <s v=""/>
    <s v=""/>
    <s v="M"/>
    <s v=""/>
    <s v=""/>
    <s v="TSEAX_SLOUGH"/>
    <n v="0.99999989999999994"/>
    <m/>
    <m/>
    <m/>
    <m/>
    <m/>
    <m/>
    <m/>
    <m/>
  </r>
  <r>
    <d v="2020-08-28T00:00:00"/>
    <n v="6721"/>
    <n v="8683"/>
    <x v="1"/>
    <n v="1750"/>
    <n v="27977"/>
    <s v="adipose hole"/>
    <m/>
    <s v="F"/>
    <s v="F"/>
    <s v=""/>
    <s v=""/>
    <x v="50"/>
    <n v="15.9"/>
    <n v="4.5"/>
    <n v="6"/>
    <n v="1.8"/>
    <x v="2"/>
    <n v="1975"/>
    <n v="5"/>
    <s v="20NC01975"/>
    <s v="X"/>
    <d v="2020-09-16T00:00:00"/>
    <m/>
    <m/>
    <m/>
    <m/>
    <m/>
    <n v="1"/>
    <m/>
    <m/>
    <x v="1"/>
    <s v="20NC019755"/>
    <x v="7"/>
    <s v="M2"/>
    <n v="2"/>
    <s v=""/>
    <n v="35"/>
    <s v="GW"/>
    <n v="72.5"/>
    <s v="L"/>
    <n v="77"/>
    <s v="Yes"/>
    <s v=""/>
    <s v="ch2020-0027"/>
    <s v=""/>
    <s v="F"/>
    <n v="1.9320000000000004"/>
    <n v="0.87347062441631473"/>
    <s v=""/>
    <s v=""/>
    <s v="F"/>
    <s v=""/>
    <s v=""/>
    <s v=""/>
    <s v=""/>
    <m/>
    <m/>
    <m/>
    <m/>
    <m/>
    <m/>
    <m/>
    <m/>
  </r>
  <r>
    <d v="2020-08-28T00:00:00"/>
    <n v="6721"/>
    <n v="8683"/>
    <x v="1"/>
    <n v="1755"/>
    <m/>
    <s v="caudal hole"/>
    <m/>
    <s v="M"/>
    <s v="M"/>
    <s v=""/>
    <s v=""/>
    <x v="95"/>
    <m/>
    <m/>
    <m/>
    <m/>
    <x v="3"/>
    <n v="1975"/>
    <n v="6"/>
    <s v="20NC01975"/>
    <s v="X"/>
    <d v="2020-09-16T00:00:00"/>
    <m/>
    <m/>
    <m/>
    <m/>
    <m/>
    <n v="1"/>
    <m/>
    <m/>
    <x v="2"/>
    <s v="20NC019756"/>
    <x v="8"/>
    <n v="1.1000000000000001"/>
    <n v="1"/>
    <n v="2017"/>
    <n v="35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28T00:00:00"/>
    <n v="6721"/>
    <n v="8683"/>
    <x v="1"/>
    <n v="1804"/>
    <n v="27978"/>
    <s v="adipose hole"/>
    <m/>
    <s v="F"/>
    <s v="F"/>
    <s v=""/>
    <s v=""/>
    <x v="26"/>
    <n v="19.899999999999999"/>
    <n v="7.5"/>
    <n v="5"/>
    <n v="1.9"/>
    <x v="2"/>
    <n v="1975"/>
    <n v="7"/>
    <s v="20NC01975"/>
    <s v="X"/>
    <d v="2020-09-16T00:00:00"/>
    <m/>
    <m/>
    <m/>
    <m/>
    <m/>
    <n v="1"/>
    <m/>
    <m/>
    <x v="1"/>
    <s v="20NC019757"/>
    <x v="2"/>
    <s v="M3"/>
    <n v="3"/>
    <s v=""/>
    <n v="35"/>
    <s v="GW"/>
    <n v="81.5"/>
    <s v="L"/>
    <n v="89"/>
    <s v="Yes"/>
    <s v=""/>
    <s v="ch2020-0027"/>
    <n v="332"/>
    <s v="F"/>
    <n v="3.845999999999997"/>
    <n v="0.97908189010929869"/>
    <s v=""/>
    <s v=""/>
    <s v="F"/>
    <s v=""/>
    <s v=""/>
    <s v="TSEAX_SLOUGH"/>
    <n v="1"/>
    <m/>
    <m/>
    <m/>
    <m/>
    <m/>
    <m/>
    <m/>
    <m/>
  </r>
  <r>
    <d v="2020-08-28T00:00:00"/>
    <n v="6721"/>
    <n v="8683"/>
    <x v="1"/>
    <n v="1811"/>
    <n v="27979"/>
    <s v="adipose hole"/>
    <m/>
    <s v="F"/>
    <s v="F"/>
    <s v=""/>
    <s v=""/>
    <x v="15"/>
    <n v="18.5"/>
    <n v="6.7"/>
    <n v="5.5"/>
    <n v="1.8"/>
    <x v="2"/>
    <n v="1975"/>
    <n v="8"/>
    <s v="20NC01975"/>
    <s v="X"/>
    <d v="2020-09-16T00:00:00"/>
    <m/>
    <m/>
    <m/>
    <m/>
    <m/>
    <n v="1"/>
    <m/>
    <m/>
    <x v="1"/>
    <s v="20NC019758"/>
    <x v="3"/>
    <n v="1.3"/>
    <n v="3"/>
    <n v="2015"/>
    <n v="35"/>
    <s v="GW"/>
    <n v="83.3"/>
    <s v="L"/>
    <n v="90"/>
    <s v="Yes"/>
    <s v=""/>
    <s v="ch2020-0027"/>
    <n v="333"/>
    <s v="F"/>
    <n v="5.0460000000000029"/>
    <n v="0.9936061226192543"/>
    <s v=""/>
    <s v=""/>
    <s v="F"/>
    <s v=""/>
    <s v=""/>
    <s v="TSEAX_SLOUGH"/>
    <n v="1"/>
    <m/>
    <m/>
    <m/>
    <m/>
    <m/>
    <m/>
    <m/>
    <m/>
  </r>
  <r>
    <d v="2020-08-28T00:00:00"/>
    <n v="6721"/>
    <n v="8683"/>
    <x v="1"/>
    <n v="1825"/>
    <m/>
    <s v="caudal hole"/>
    <m/>
    <s v="M"/>
    <s v="M"/>
    <s v=""/>
    <s v=""/>
    <x v="95"/>
    <m/>
    <m/>
    <m/>
    <m/>
    <x v="3"/>
    <n v="1975"/>
    <n v="9"/>
    <s v="20NC01975"/>
    <s v="X"/>
    <d v="2020-09-16T00:00:00"/>
    <m/>
    <m/>
    <m/>
    <m/>
    <m/>
    <n v="1"/>
    <m/>
    <m/>
    <x v="2"/>
    <s v="20NC019759"/>
    <x v="9"/>
    <s v="M1"/>
    <n v="1"/>
    <s v=""/>
    <n v="35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28T00:00:00"/>
    <n v="6721"/>
    <n v="8683"/>
    <x v="1"/>
    <n v="1827"/>
    <n v="27980"/>
    <s v="adipose hole"/>
    <m/>
    <s v="F"/>
    <s v="M"/>
    <s v=""/>
    <s v=""/>
    <x v="46"/>
    <m/>
    <m/>
    <m/>
    <m/>
    <x v="1"/>
    <n v="1975"/>
    <n v="10"/>
    <s v="20NC01975"/>
    <s v="X"/>
    <d v="2020-09-16T00:00:00"/>
    <m/>
    <m/>
    <m/>
    <m/>
    <m/>
    <n v="1"/>
    <m/>
    <m/>
    <x v="1"/>
    <s v="20NC0197510"/>
    <x v="1"/>
    <n v="1.2"/>
    <n v="2"/>
    <n v="2016"/>
    <n v="35"/>
    <s v="GW"/>
    <n v="65.529199999999989"/>
    <s v="M"/>
    <n v="72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28T00:00:00"/>
    <n v="6721"/>
    <n v="8683"/>
    <x v="1"/>
    <n v="1843"/>
    <m/>
    <s v="caudal hole"/>
    <m/>
    <s v="M"/>
    <s v="M"/>
    <s v=""/>
    <s v=""/>
    <x v="102"/>
    <m/>
    <m/>
    <m/>
    <m/>
    <x v="3"/>
    <n v="2032"/>
    <n v="1"/>
    <s v="20NC02032"/>
    <s v="X"/>
    <d v="2020-09-16T00:00:00"/>
    <m/>
    <m/>
    <m/>
    <m/>
    <m/>
    <m/>
    <m/>
    <s v="Release code not recorded by Data Person (GG)"/>
    <x v="2"/>
    <s v="20NC020321"/>
    <x v="9"/>
    <s v="M1"/>
    <n v="1"/>
    <s v=""/>
    <n v="35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29T00:00:00"/>
    <n v="6724"/>
    <n v="8696"/>
    <x v="1"/>
    <n v="1506"/>
    <n v="27981"/>
    <s v="adipose hole"/>
    <m/>
    <s v="M"/>
    <s v="M"/>
    <s v=""/>
    <s v=""/>
    <x v="103"/>
    <m/>
    <m/>
    <m/>
    <m/>
    <x v="1"/>
    <n v="2032"/>
    <n v="2"/>
    <s v="20NC02032"/>
    <s v="X"/>
    <d v="2020-09-16T00:00:00"/>
    <m/>
    <m/>
    <m/>
    <m/>
    <m/>
    <m/>
    <m/>
    <s v="Replease code not recorded"/>
    <x v="1"/>
    <s v="20NC020322"/>
    <x v="8"/>
    <n v="1.1000000000000001"/>
    <n v="1"/>
    <n v="2017"/>
    <n v="35"/>
    <s v="GW"/>
    <n v="48.407449999999997"/>
    <s v="M"/>
    <n v="53.5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30T00:00:00"/>
    <n v="6728"/>
    <n v="8702"/>
    <x v="1"/>
    <n v="911"/>
    <n v="27982"/>
    <s v="adipose hole"/>
    <m/>
    <s v="M"/>
    <s v="M"/>
    <s v=""/>
    <s v=""/>
    <x v="121"/>
    <m/>
    <m/>
    <m/>
    <m/>
    <x v="1"/>
    <n v="2032"/>
    <n v="3"/>
    <s v="20NC02032"/>
    <s v="X"/>
    <d v="2020-09-16T00:00:00"/>
    <m/>
    <m/>
    <m/>
    <m/>
    <m/>
    <n v="1"/>
    <m/>
    <m/>
    <x v="1"/>
    <s v="20NC020323"/>
    <x v="1"/>
    <n v="1.2"/>
    <n v="2"/>
    <n v="2016"/>
    <n v="36"/>
    <s v="GW"/>
    <n v="50.721200000000003"/>
    <s v="M"/>
    <n v="56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30T00:00:00"/>
    <n v="6728"/>
    <n v="8702"/>
    <x v="1"/>
    <n v="933"/>
    <n v="27983"/>
    <s v="adipose hole"/>
    <m/>
    <s v="M"/>
    <s v="M"/>
    <s v=""/>
    <s v=""/>
    <x v="45"/>
    <m/>
    <m/>
    <m/>
    <m/>
    <x v="1"/>
    <n v="2032"/>
    <n v="4"/>
    <s v="20NC02032"/>
    <s v="X"/>
    <d v="2020-09-16T00:00:00"/>
    <m/>
    <m/>
    <m/>
    <m/>
    <m/>
    <n v="1"/>
    <m/>
    <m/>
    <x v="1"/>
    <s v="20NC020324"/>
    <x v="8"/>
    <n v="1.1000000000000001"/>
    <n v="1"/>
    <n v="2017"/>
    <n v="36"/>
    <s v="GW"/>
    <n v="46.093699999999998"/>
    <s v="M"/>
    <n v="51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30T00:00:00"/>
    <n v="6728"/>
    <n v="8702"/>
    <x v="1"/>
    <n v="956"/>
    <n v="27984"/>
    <s v="adipose hole"/>
    <m/>
    <s v="F"/>
    <s v="F"/>
    <s v=""/>
    <s v=""/>
    <x v="54"/>
    <n v="19.399999999999999"/>
    <n v="5.9"/>
    <n v="6.2"/>
    <n v="2"/>
    <x v="2"/>
    <n v="2032"/>
    <n v="5"/>
    <s v="20NC02032"/>
    <s v="X"/>
    <d v="2020-09-16T00:00:00"/>
    <m/>
    <m/>
    <m/>
    <m/>
    <m/>
    <n v="1"/>
    <m/>
    <m/>
    <x v="1"/>
    <s v="20NC020325"/>
    <x v="3"/>
    <n v="1.3"/>
    <n v="3"/>
    <n v="2015"/>
    <n v="36"/>
    <s v="GW"/>
    <n v="81.099999999999994"/>
    <s v="L"/>
    <n v="87"/>
    <s v="Yes"/>
    <s v=""/>
    <s v="ch2020-0027"/>
    <n v="334"/>
    <s v="F"/>
    <n v="4.1319999999999979"/>
    <n v="0.98420281143934218"/>
    <s v=""/>
    <s v=""/>
    <s v="F"/>
    <s v=""/>
    <s v=""/>
    <s v="TSEAX_SLOUGH"/>
    <n v="0.99999919999999998"/>
    <m/>
    <m/>
    <m/>
    <m/>
    <m/>
    <m/>
    <m/>
    <m/>
  </r>
  <r>
    <d v="2020-08-30T00:00:00"/>
    <n v="6728"/>
    <n v="8702"/>
    <x v="1"/>
    <n v="959"/>
    <n v="27985"/>
    <s v="adipose hole"/>
    <m/>
    <s v="M"/>
    <s v="M"/>
    <s v=""/>
    <s v=""/>
    <x v="4"/>
    <n v="17.5"/>
    <n v="5.5"/>
    <n v="5.9"/>
    <n v="1.6"/>
    <x v="2"/>
    <n v="2032"/>
    <n v="6"/>
    <s v="20NC02032"/>
    <s v="X"/>
    <d v="2020-09-16T00:00:00"/>
    <m/>
    <m/>
    <m/>
    <m/>
    <m/>
    <n v="1"/>
    <m/>
    <m/>
    <x v="1"/>
    <s v="20NC020326"/>
    <x v="2"/>
    <s v="M3"/>
    <n v="3"/>
    <s v=""/>
    <n v="36"/>
    <s v="GW"/>
    <n v="77.5"/>
    <s v="L"/>
    <n v="83"/>
    <s v="Yes"/>
    <s v=""/>
    <s v="ch2020-0027"/>
    <s v=""/>
    <s v="F"/>
    <n v="3.4719999999999986"/>
    <n v="0.96988049808648813"/>
    <s v=""/>
    <s v=""/>
    <s v="F"/>
    <s v=""/>
    <s v=""/>
    <s v=""/>
    <s v=""/>
    <m/>
    <m/>
    <m/>
    <m/>
    <m/>
    <m/>
    <m/>
    <m/>
  </r>
  <r>
    <d v="2020-08-30T00:00:00"/>
    <n v="6730"/>
    <n v="8702"/>
    <x v="1"/>
    <n v="1616"/>
    <m/>
    <s v="caudal hole"/>
    <m/>
    <s v="M"/>
    <s v="M"/>
    <s v=""/>
    <s v=""/>
    <x v="124"/>
    <m/>
    <m/>
    <m/>
    <m/>
    <x v="3"/>
    <n v="2032"/>
    <n v="7"/>
    <s v="20NC02032"/>
    <s v="X"/>
    <d v="2020-09-16T00:00:00"/>
    <m/>
    <m/>
    <m/>
    <m/>
    <m/>
    <n v="1"/>
    <m/>
    <m/>
    <x v="2"/>
    <s v="20NC020327"/>
    <x v="8"/>
    <n v="1.1000000000000001"/>
    <n v="1"/>
    <n v="2017"/>
    <n v="36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30T00:00:00"/>
    <n v="7453"/>
    <n v="8836"/>
    <x v="2"/>
    <n v="908"/>
    <n v="60288"/>
    <s v="V-clip adipose"/>
    <m/>
    <s v="F"/>
    <s v="F"/>
    <s v=""/>
    <s v=""/>
    <x v="4"/>
    <n v="17.3"/>
    <n v="6"/>
    <n v="7"/>
    <n v="2.5"/>
    <x v="2"/>
    <m/>
    <m/>
    <s v=""/>
    <m/>
    <m/>
    <m/>
    <m/>
    <m/>
    <m/>
    <m/>
    <m/>
    <m/>
    <s v="Release code not recorded"/>
    <x v="1"/>
    <s v=""/>
    <x v="4"/>
    <s v="no age"/>
    <n v="0"/>
    <s v=""/>
    <n v="36"/>
    <s v="GH"/>
    <n v="77"/>
    <s v="L"/>
    <n v="83"/>
    <s v="Yes"/>
    <s v=""/>
    <s v="Not Aged"/>
    <s v=""/>
    <s v="F"/>
    <n v="1.3099999999999983"/>
    <n v="0.78751315587746051"/>
    <s v=""/>
    <s v=""/>
    <s v="F"/>
    <s v=""/>
    <s v=""/>
    <s v=""/>
    <s v=""/>
    <m/>
    <m/>
    <m/>
    <m/>
    <m/>
    <m/>
    <m/>
    <m/>
  </r>
  <r>
    <d v="2020-08-30T00:00:00"/>
    <n v="7455"/>
    <n v="8836"/>
    <x v="5"/>
    <n v="1009"/>
    <n v="60287"/>
    <s v="V-clip adipose"/>
    <m/>
    <s v="F"/>
    <s v="M"/>
    <s v=""/>
    <s v=""/>
    <x v="163"/>
    <m/>
    <m/>
    <m/>
    <m/>
    <x v="1"/>
    <m/>
    <m/>
    <s v=""/>
    <m/>
    <m/>
    <m/>
    <m/>
    <m/>
    <m/>
    <m/>
    <m/>
    <m/>
    <s v="Release code not recorded"/>
    <x v="1"/>
    <s v=""/>
    <x v="4"/>
    <s v="no age"/>
    <n v="0"/>
    <s v=""/>
    <n v="36"/>
    <s v="GH"/>
    <n v="64.511150000000001"/>
    <s v="M"/>
    <n v="70.900000000000006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31T00:00:00"/>
    <n v="6733"/>
    <n v="8713"/>
    <x v="1"/>
    <n v="936"/>
    <n v="27986"/>
    <s v="adipose hole"/>
    <m/>
    <s v="F"/>
    <s v="M"/>
    <s v=""/>
    <s v=""/>
    <x v="20"/>
    <m/>
    <m/>
    <m/>
    <m/>
    <x v="1"/>
    <n v="2032"/>
    <n v="8"/>
    <s v="20NC02032"/>
    <s v="X"/>
    <d v="2020-09-16T00:00:00"/>
    <m/>
    <m/>
    <m/>
    <m/>
    <m/>
    <n v="1"/>
    <m/>
    <m/>
    <x v="1"/>
    <s v="20NC020328"/>
    <x v="1"/>
    <n v="1.2"/>
    <n v="2"/>
    <n v="2016"/>
    <n v="36"/>
    <s v="GW"/>
    <n v="67.380199999999988"/>
    <s v="M"/>
    <n v="74"/>
    <s v="Large Only"/>
    <s v=""/>
    <s v="ch2020-0027"/>
    <n v="335"/>
    <s v=""/>
    <s v=""/>
    <s v=""/>
    <s v=""/>
    <s v=""/>
    <s v="M"/>
    <s v=""/>
    <s v=""/>
    <s v="TSEAX_SLOUGH"/>
    <n v="1"/>
    <m/>
    <m/>
    <m/>
    <m/>
    <m/>
    <m/>
    <m/>
    <m/>
  </r>
  <r>
    <d v="2020-08-31T00:00:00"/>
    <n v="6733"/>
    <n v="8713"/>
    <x v="1"/>
    <n v="947"/>
    <n v="27987"/>
    <s v="adipose hole"/>
    <m/>
    <s v="F"/>
    <s v="M"/>
    <s v=""/>
    <s v=""/>
    <x v="70"/>
    <m/>
    <m/>
    <m/>
    <m/>
    <x v="1"/>
    <n v="2032"/>
    <n v="9"/>
    <s v="20NC02032"/>
    <s v="X"/>
    <d v="2020-09-16T00:00:00"/>
    <m/>
    <m/>
    <m/>
    <m/>
    <m/>
    <n v="1"/>
    <m/>
    <m/>
    <x v="1"/>
    <s v="20NC020329"/>
    <x v="1"/>
    <n v="1.2"/>
    <n v="2"/>
    <n v="2016"/>
    <n v="36"/>
    <s v="GW"/>
    <n v="57.1997"/>
    <s v="M"/>
    <n v="63"/>
    <s v="Large Only"/>
    <s v=""/>
    <s v="ch2020-0027"/>
    <n v="336"/>
    <s v=""/>
    <s v=""/>
    <s v=""/>
    <s v=""/>
    <s v=""/>
    <s v="M"/>
    <s v=""/>
    <s v=""/>
    <s v="TSEAX_SLOUGH"/>
    <n v="0.99999450000000001"/>
    <m/>
    <m/>
    <m/>
    <m/>
    <m/>
    <m/>
    <m/>
    <m/>
  </r>
  <r>
    <d v="2020-08-31T00:00:00"/>
    <n v="6733"/>
    <n v="8713"/>
    <x v="1"/>
    <n v="959"/>
    <n v="27988"/>
    <s v="adipose hole"/>
    <m/>
    <s v="F"/>
    <s v="M"/>
    <s v=""/>
    <s v=""/>
    <x v="60"/>
    <m/>
    <m/>
    <m/>
    <m/>
    <x v="1"/>
    <n v="2032"/>
    <n v="10"/>
    <s v="20NC02032"/>
    <s v="X"/>
    <d v="2020-09-16T00:00:00"/>
    <m/>
    <m/>
    <m/>
    <m/>
    <m/>
    <n v="1"/>
    <m/>
    <m/>
    <x v="1"/>
    <s v="20NC0203210"/>
    <x v="1"/>
    <n v="1.2"/>
    <n v="2"/>
    <n v="2016"/>
    <n v="36"/>
    <s v="GW"/>
    <n v="47.944699999999997"/>
    <s v="M"/>
    <n v="53"/>
    <s v="Large Only"/>
    <s v=""/>
    <s v="ch2020-0027"/>
    <n v="337"/>
    <s v=""/>
    <s v=""/>
    <s v=""/>
    <s v=""/>
    <s v=""/>
    <s v="M"/>
    <s v=""/>
    <s v=""/>
    <s v="TSEAX_SLOUGH"/>
    <n v="0.99490480000000003"/>
    <m/>
    <m/>
    <m/>
    <m/>
    <m/>
    <m/>
    <m/>
    <m/>
  </r>
  <r>
    <d v="2020-08-31T00:00:00"/>
    <n v="6733"/>
    <n v="8713"/>
    <x v="1"/>
    <n v="1011"/>
    <m/>
    <s v="caudal hole"/>
    <m/>
    <s v="M"/>
    <s v="M"/>
    <s v=""/>
    <s v=""/>
    <x v="61"/>
    <m/>
    <m/>
    <m/>
    <m/>
    <x v="3"/>
    <n v="2050"/>
    <n v="1"/>
    <s v="20NC02050"/>
    <s v="X"/>
    <d v="2020-09-16T00:00:00"/>
    <m/>
    <m/>
    <m/>
    <m/>
    <m/>
    <n v="1"/>
    <m/>
    <m/>
    <x v="2"/>
    <s v="20NC020501"/>
    <x v="1"/>
    <n v="1.2"/>
    <n v="2"/>
    <n v="2016"/>
    <n v="36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8-31T00:00:00"/>
    <n v="6735"/>
    <n v="8713"/>
    <x v="1"/>
    <n v="1528"/>
    <n v="27989"/>
    <s v="adipose hole"/>
    <m/>
    <s v="F"/>
    <s v="F"/>
    <s v=""/>
    <s v=""/>
    <x v="113"/>
    <n v="14.5"/>
    <n v="5.2"/>
    <n v="6.6"/>
    <n v="2"/>
    <x v="2"/>
    <n v="2050"/>
    <n v="2"/>
    <s v="20NC02050"/>
    <s v="X"/>
    <d v="2020-09-16T00:00:00"/>
    <m/>
    <m/>
    <m/>
    <m/>
    <m/>
    <n v="1"/>
    <m/>
    <m/>
    <x v="1"/>
    <s v="20NC020502"/>
    <x v="7"/>
    <s v="M2"/>
    <n v="2"/>
    <s v=""/>
    <n v="36"/>
    <s v="GW"/>
    <n v="74.8"/>
    <s v="L"/>
    <n v="80"/>
    <s v="Yes"/>
    <s v=""/>
    <s v="ch2020-0027"/>
    <s v=""/>
    <s v="F"/>
    <n v="1.7459999999999984"/>
    <n v="0.85144757447627439"/>
    <s v=""/>
    <s v=""/>
    <s v="F"/>
    <s v=""/>
    <s v=""/>
    <s v=""/>
    <s v=""/>
    <m/>
    <m/>
    <m/>
    <m/>
    <m/>
    <m/>
    <m/>
    <m/>
  </r>
  <r>
    <d v="2020-08-31T00:00:00"/>
    <n v="7459"/>
    <n v="8838"/>
    <x v="2"/>
    <n v="907"/>
    <n v="60289"/>
    <s v="V-clip adipose"/>
    <m/>
    <s v="M"/>
    <s v="M"/>
    <s v=""/>
    <s v=""/>
    <x v="128"/>
    <m/>
    <m/>
    <m/>
    <m/>
    <x v="1"/>
    <m/>
    <m/>
    <s v=""/>
    <m/>
    <m/>
    <m/>
    <m/>
    <m/>
    <m/>
    <m/>
    <n v="1"/>
    <m/>
    <m/>
    <x v="1"/>
    <s v=""/>
    <x v="4"/>
    <s v="no age"/>
    <n v="0"/>
    <s v=""/>
    <n v="36"/>
    <s v="GH"/>
    <n v="47.019199999999998"/>
    <s v="M"/>
    <n v="52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8-31T00:00:00"/>
    <n v="7461"/>
    <n v="8838"/>
    <x v="5"/>
    <n v="1006"/>
    <n v="60290"/>
    <s v="V-clip adipose"/>
    <m/>
    <s v="M"/>
    <s v="M"/>
    <s v=""/>
    <s v=""/>
    <x v="5"/>
    <n v="17.5"/>
    <n v="7"/>
    <n v="6"/>
    <n v="2"/>
    <x v="2"/>
    <m/>
    <m/>
    <s v=""/>
    <m/>
    <m/>
    <m/>
    <m/>
    <m/>
    <m/>
    <m/>
    <n v="1"/>
    <m/>
    <m/>
    <x v="1"/>
    <s v=""/>
    <x v="4"/>
    <s v="no age"/>
    <n v="0"/>
    <s v=""/>
    <n v="36"/>
    <s v="GH"/>
    <n v="77"/>
    <s v="L"/>
    <n v="84"/>
    <s v="Yes"/>
    <s v=""/>
    <s v="Not Aged"/>
    <s v=""/>
    <s v="F"/>
    <n v="1.5699999999999974"/>
    <n v="0.82778360826612174"/>
    <s v=""/>
    <s v=""/>
    <s v="F"/>
    <s v=""/>
    <s v=""/>
    <s v=""/>
    <s v=""/>
    <m/>
    <m/>
    <m/>
    <m/>
    <m/>
    <m/>
    <m/>
    <m/>
  </r>
  <r>
    <d v="2020-08-31T00:00:00"/>
    <n v="7464"/>
    <n v="8838"/>
    <x v="5"/>
    <n v="1703"/>
    <n v="60291"/>
    <s v="V-clip adipose"/>
    <m/>
    <s v="F"/>
    <s v="F"/>
    <s v=""/>
    <s v=""/>
    <x v="59"/>
    <n v="18"/>
    <n v="6.5"/>
    <n v="3.5"/>
    <n v="1.5"/>
    <x v="2"/>
    <m/>
    <m/>
    <s v=""/>
    <m/>
    <m/>
    <m/>
    <m/>
    <m/>
    <m/>
    <m/>
    <n v="1"/>
    <m/>
    <m/>
    <x v="1"/>
    <s v=""/>
    <x v="4"/>
    <s v="no age"/>
    <n v="0"/>
    <s v=""/>
    <n v="36"/>
    <s v="GH"/>
    <n v="79.5"/>
    <s v="L"/>
    <n v="86"/>
    <s v="Yes"/>
    <s v=""/>
    <s v="Not Aged"/>
    <s v=""/>
    <s v="F"/>
    <n v="5.1999999999999966"/>
    <n v="0.99451370110054949"/>
    <s v=""/>
    <s v=""/>
    <s v="F"/>
    <s v=""/>
    <s v=""/>
    <s v=""/>
    <s v=""/>
    <m/>
    <m/>
    <m/>
    <m/>
    <m/>
    <m/>
    <m/>
    <m/>
  </r>
  <r>
    <d v="2020-09-01T00:00:00"/>
    <n v="6739"/>
    <n v="8726"/>
    <x v="1"/>
    <n v="959"/>
    <n v="27990"/>
    <s v="adipose hole"/>
    <m/>
    <s v="F"/>
    <s v="M"/>
    <s v=""/>
    <s v=""/>
    <x v="20"/>
    <m/>
    <m/>
    <m/>
    <m/>
    <x v="1"/>
    <n v="2050"/>
    <n v="3"/>
    <s v="20NC02050"/>
    <s v="X"/>
    <d v="2020-09-16T00:00:00"/>
    <m/>
    <m/>
    <m/>
    <m/>
    <m/>
    <n v="1"/>
    <m/>
    <m/>
    <x v="1"/>
    <s v="20NC020503"/>
    <x v="8"/>
    <n v="1.1000000000000001"/>
    <n v="1"/>
    <n v="2017"/>
    <n v="36"/>
    <s v="GW"/>
    <n v="67.380199999999988"/>
    <s v="M"/>
    <n v="74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9-01T00:00:00"/>
    <n v="6741"/>
    <n v="8726"/>
    <x v="1"/>
    <n v="1524"/>
    <n v="27991"/>
    <s v="adipose hole"/>
    <m/>
    <s v="M"/>
    <s v="M"/>
    <s v=""/>
    <s v=""/>
    <x v="112"/>
    <m/>
    <m/>
    <m/>
    <m/>
    <x v="1"/>
    <m/>
    <m/>
    <s v=""/>
    <s v="X"/>
    <d v="2020-09-16T00:00:00"/>
    <m/>
    <m/>
    <m/>
    <m/>
    <m/>
    <n v="4"/>
    <m/>
    <s v="assuming was not scaled for Release code is 4. Ben2 confirmed First scale Sept.2 is 4-44 "/>
    <x v="1"/>
    <s v=""/>
    <x v="4"/>
    <s v="no age"/>
    <n v="0"/>
    <s v=""/>
    <n v="36"/>
    <s v="GW"/>
    <n v="49.795699999999997"/>
    <s v="M"/>
    <n v="55"/>
    <s v="Large Only"/>
    <s v=""/>
    <s v="Not Aged"/>
    <s v=""/>
    <s v=""/>
    <s v=""/>
    <s v=""/>
    <s v=""/>
    <s v=""/>
    <s v="M"/>
    <s v=""/>
    <s v=""/>
    <s v=""/>
    <s v=""/>
    <m/>
    <m/>
    <m/>
    <m/>
    <m/>
    <m/>
    <m/>
    <m/>
  </r>
  <r>
    <d v="2020-09-02T00:00:00"/>
    <n v="6743"/>
    <n v="8734"/>
    <x v="1"/>
    <n v="940"/>
    <n v="27992"/>
    <s v="adipose hole"/>
    <m/>
    <s v="F"/>
    <s v="F"/>
    <s v=""/>
    <s v=""/>
    <x v="31"/>
    <n v="18.7"/>
    <n v="5.5"/>
    <n v="6"/>
    <n v="1.6"/>
    <x v="2"/>
    <n v="2050"/>
    <n v="4"/>
    <s v="20NC02050"/>
    <s v="X"/>
    <d v="2020-09-16T00:00:00"/>
    <m/>
    <m/>
    <m/>
    <m/>
    <m/>
    <n v="1"/>
    <m/>
    <m/>
    <x v="1"/>
    <s v="20NC020504"/>
    <x v="2"/>
    <s v="M3"/>
    <n v="3"/>
    <s v=""/>
    <n v="36"/>
    <s v="GW"/>
    <n v="86"/>
    <s v="L"/>
    <n v="91.5"/>
    <s v="Yes"/>
    <s v=""/>
    <s v="ch2020-0027"/>
    <n v="338"/>
    <s v="F"/>
    <n v="7.0590000000000002"/>
    <n v="0.99914110103998377"/>
    <s v=""/>
    <s v=""/>
    <s v="F"/>
    <s v=""/>
    <s v=""/>
    <s v="TSEAX_SLOUGH"/>
    <n v="1"/>
    <m/>
    <m/>
    <m/>
    <m/>
    <m/>
    <m/>
    <m/>
    <m/>
  </r>
  <r>
    <d v="2020-09-02T00:00:00"/>
    <n v="6743"/>
    <n v="8734"/>
    <x v="1"/>
    <n v="1704"/>
    <n v="27993"/>
    <s v="adipose hole"/>
    <m/>
    <s v="F"/>
    <s v="M"/>
    <s v=""/>
    <s v=""/>
    <x v="45"/>
    <m/>
    <m/>
    <m/>
    <m/>
    <x v="1"/>
    <n v="2050"/>
    <n v="5"/>
    <s v="20NC02050"/>
    <s v="X"/>
    <d v="2020-09-16T00:00:00"/>
    <m/>
    <m/>
    <m/>
    <m/>
    <m/>
    <n v="1"/>
    <m/>
    <m/>
    <x v="1"/>
    <s v="20NC020505"/>
    <x v="9"/>
    <s v="M1"/>
    <n v="1"/>
    <s v=""/>
    <n v="36"/>
    <s v="GW"/>
    <n v="46.093699999999998"/>
    <s v="M"/>
    <n v="51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9-01T00:00:00"/>
    <n v="7466"/>
    <n v="8841"/>
    <x v="4"/>
    <n v="939"/>
    <n v="60292"/>
    <s v="V-clip adipose"/>
    <m/>
    <s v="F"/>
    <s v="F"/>
    <s v=""/>
    <s v=""/>
    <x v="5"/>
    <n v="18"/>
    <n v="7.5"/>
    <n v="6.5"/>
    <n v="1.8"/>
    <x v="2"/>
    <m/>
    <m/>
    <s v=""/>
    <m/>
    <m/>
    <m/>
    <m/>
    <m/>
    <m/>
    <m/>
    <m/>
    <m/>
    <s v="GH Chinook Bio sheet #8841 was received on 3 Sept/20! Release code was not recorded by data person (RP)"/>
    <x v="1"/>
    <s v=""/>
    <x v="4"/>
    <s v="no age"/>
    <n v="0"/>
    <s v=""/>
    <n v="36"/>
    <s v="GH"/>
    <n v="76.5"/>
    <s v="L"/>
    <n v="84"/>
    <s v="Yes"/>
    <s v=""/>
    <s v="Not Aged"/>
    <s v=""/>
    <s v="F"/>
    <n v="0.76199999999999868"/>
    <n v="0.68178779785254151"/>
    <s v=""/>
    <s v=""/>
    <s v="F"/>
    <s v=""/>
    <s v=""/>
    <s v=""/>
    <s v=""/>
    <m/>
    <m/>
    <m/>
    <m/>
    <m/>
    <m/>
    <m/>
    <m/>
  </r>
  <r>
    <d v="2020-09-03T00:00:00"/>
    <n v="6747"/>
    <n v="8743"/>
    <x v="1"/>
    <n v="1016"/>
    <n v="27994"/>
    <s v="adipose hole"/>
    <m/>
    <s v="F"/>
    <s v="F"/>
    <s v=""/>
    <s v=""/>
    <x v="59"/>
    <n v="18"/>
    <n v="5.9"/>
    <n v="5"/>
    <n v="1.5"/>
    <x v="2"/>
    <n v="2050"/>
    <n v="6"/>
    <s v="20NC02050"/>
    <s v="X"/>
    <d v="2020-09-16T00:00:00"/>
    <m/>
    <m/>
    <m/>
    <m/>
    <m/>
    <n v="1"/>
    <m/>
    <m/>
    <x v="1"/>
    <s v="20NC020506"/>
    <x v="3"/>
    <n v="1.3"/>
    <n v="3"/>
    <n v="2015"/>
    <n v="36"/>
    <s v="GW"/>
    <n v="80.099999999999994"/>
    <s v="L"/>
    <n v="86"/>
    <s v="Yes"/>
    <s v=""/>
    <s v="ch2020-0027"/>
    <n v="339"/>
    <s v="F"/>
    <n v="4.9479999999999977"/>
    <n v="0.99295243083272722"/>
    <s v=""/>
    <s v=""/>
    <s v="F"/>
    <s v=""/>
    <s v=""/>
    <s v="TSEAX_SLOUGH"/>
    <n v="0.99999889999999991"/>
    <m/>
    <m/>
    <m/>
    <m/>
    <m/>
    <m/>
    <m/>
    <m/>
  </r>
  <r>
    <d v="2020-09-03T00:00:00"/>
    <n v="6747"/>
    <n v="8743"/>
    <x v="1"/>
    <n v="1036"/>
    <n v="27995"/>
    <s v="adipose hole"/>
    <m/>
    <s v="F"/>
    <s v="F"/>
    <s v=""/>
    <s v=""/>
    <x v="73"/>
    <n v="19"/>
    <n v="8"/>
    <n v="4.5"/>
    <n v="2"/>
    <x v="2"/>
    <n v="2050"/>
    <n v="7"/>
    <s v="20NC02050"/>
    <s v="X"/>
    <d v="2020-09-16T00:00:00"/>
    <m/>
    <m/>
    <m/>
    <m/>
    <m/>
    <n v="1"/>
    <m/>
    <m/>
    <x v="1"/>
    <s v="20NC020507"/>
    <x v="7"/>
    <s v="M2"/>
    <n v="2"/>
    <s v=""/>
    <n v="36"/>
    <s v="GW"/>
    <n v="83"/>
    <s v="L"/>
    <n v="91"/>
    <s v="Yes"/>
    <s v=""/>
    <s v="ch2020-0027"/>
    <s v=""/>
    <s v="F"/>
    <n v="4.3200000000000029"/>
    <n v="0.98687468166289716"/>
    <s v=""/>
    <s v=""/>
    <s v="F"/>
    <s v=""/>
    <s v=""/>
    <s v=""/>
    <s v=""/>
    <m/>
    <m/>
    <m/>
    <m/>
    <m/>
    <m/>
    <m/>
    <m/>
  </r>
  <r>
    <d v="2020-09-03T00:00:00"/>
    <n v="6747"/>
    <n v="8743"/>
    <x v="1"/>
    <n v="1041"/>
    <n v="27996"/>
    <s v="adipose hole"/>
    <m/>
    <s v="M"/>
    <s v="M"/>
    <s v=""/>
    <s v=""/>
    <x v="70"/>
    <m/>
    <m/>
    <m/>
    <m/>
    <x v="1"/>
    <n v="2050"/>
    <n v="8"/>
    <s v="20NC02050"/>
    <s v="X"/>
    <d v="2020-09-16T00:00:00"/>
    <m/>
    <m/>
    <m/>
    <m/>
    <m/>
    <n v="1"/>
    <m/>
    <m/>
    <x v="1"/>
    <s v="20NC020508"/>
    <x v="1"/>
    <n v="1.2"/>
    <n v="2"/>
    <n v="2016"/>
    <n v="36"/>
    <s v="GW"/>
    <n v="57.1997"/>
    <s v="M"/>
    <n v="63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9-04T00:00:00"/>
    <n v="6752"/>
    <n v="8901"/>
    <x v="0"/>
    <n v="1031"/>
    <m/>
    <s v="caudal hole"/>
    <m/>
    <s v="M"/>
    <s v="M"/>
    <s v=""/>
    <s v=""/>
    <x v="55"/>
    <m/>
    <m/>
    <m/>
    <m/>
    <x v="3"/>
    <n v="2050"/>
    <n v="9"/>
    <s v="20NC02050"/>
    <s v="X"/>
    <d v="2020-09-16T00:00:00"/>
    <m/>
    <m/>
    <m/>
    <m/>
    <m/>
    <m/>
    <m/>
    <s v="Release code not recorded by Data person (GG)"/>
    <x v="2"/>
    <s v="20NC020509"/>
    <x v="8"/>
    <n v="1.1000000000000001"/>
    <n v="1"/>
    <n v="2017"/>
    <n v="36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9-04T00:00:00"/>
    <n v="6754"/>
    <n v="8901"/>
    <x v="1"/>
    <n v="1730"/>
    <m/>
    <s v="caudal hole"/>
    <m/>
    <s v="M"/>
    <s v="M"/>
    <s v=""/>
    <s v=""/>
    <x v="42"/>
    <m/>
    <m/>
    <m/>
    <m/>
    <x v="3"/>
    <n v="2050"/>
    <n v="10"/>
    <s v="20NC02050"/>
    <s v="X"/>
    <d v="2020-09-16T00:00:00"/>
    <m/>
    <m/>
    <m/>
    <m/>
    <m/>
    <m/>
    <m/>
    <s v="Release code not recorded by Data Person (GG)"/>
    <x v="2"/>
    <s v="20NC0205010"/>
    <x v="4"/>
    <s v="no age"/>
    <n v="0"/>
    <s v=""/>
    <n v="36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9-05T00:00:00"/>
    <n v="6755"/>
    <n v="8908"/>
    <x v="1"/>
    <n v="947"/>
    <n v="27997"/>
    <s v="adipose hole"/>
    <m/>
    <s v="F"/>
    <s v="M"/>
    <s v=""/>
    <s v=""/>
    <x v="20"/>
    <m/>
    <m/>
    <m/>
    <m/>
    <x v="1"/>
    <n v="2082"/>
    <n v="1"/>
    <s v="20NC02082"/>
    <s v="X"/>
    <d v="2020-09-16T00:00:00"/>
    <m/>
    <m/>
    <m/>
    <m/>
    <m/>
    <n v="1"/>
    <m/>
    <m/>
    <x v="1"/>
    <s v="20NC020821"/>
    <x v="1"/>
    <n v="1.2"/>
    <n v="2"/>
    <n v="2016"/>
    <n v="36"/>
    <s v="GW"/>
    <n v="67.380199999999988"/>
    <s v="M"/>
    <n v="74"/>
    <s v="Large Only"/>
    <s v=""/>
    <s v="ch2020-0027"/>
    <n v="340"/>
    <s v=""/>
    <s v=""/>
    <s v=""/>
    <s v=""/>
    <s v=""/>
    <s v="M"/>
    <s v=""/>
    <s v=""/>
    <s v="TSEAX_SLOUGH"/>
    <n v="0.99999930000000004"/>
    <m/>
    <m/>
    <m/>
    <m/>
    <m/>
    <m/>
    <m/>
    <m/>
  </r>
  <r>
    <d v="2020-09-06T00:00:00"/>
    <n v="6759"/>
    <n v="8915"/>
    <x v="1"/>
    <n v="945"/>
    <m/>
    <s v="caudal hole"/>
    <m/>
    <s v="M"/>
    <s v="M"/>
    <s v=""/>
    <s v=""/>
    <x v="148"/>
    <m/>
    <m/>
    <m/>
    <m/>
    <x v="3"/>
    <n v="2082"/>
    <n v="2"/>
    <s v="20NC02082"/>
    <s v="X"/>
    <d v="2020-09-16T00:00:00"/>
    <m/>
    <m/>
    <m/>
    <m/>
    <m/>
    <n v="1"/>
    <m/>
    <m/>
    <x v="2"/>
    <s v="20NC020822"/>
    <x v="8"/>
    <n v="1.1000000000000001"/>
    <n v="1"/>
    <n v="2017"/>
    <n v="37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9-06T00:00:00"/>
    <n v="6759"/>
    <n v="8915"/>
    <x v="1"/>
    <n v="946"/>
    <n v="27998"/>
    <s v="adipose hole"/>
    <m/>
    <s v="M"/>
    <s v="M"/>
    <s v=""/>
    <s v=""/>
    <x v="151"/>
    <m/>
    <m/>
    <m/>
    <m/>
    <x v="1"/>
    <n v="2082"/>
    <n v="3"/>
    <s v="20NC02082"/>
    <s v="X"/>
    <d v="2020-09-16T00:00:00"/>
    <m/>
    <m/>
    <m/>
    <m/>
    <m/>
    <n v="1"/>
    <m/>
    <m/>
    <x v="1"/>
    <s v="20NC020823"/>
    <x v="8"/>
    <n v="1.1000000000000001"/>
    <n v="1"/>
    <n v="2017"/>
    <n v="37"/>
    <s v="GW"/>
    <n v="45.168199999999999"/>
    <s v="M"/>
    <n v="50"/>
    <s v="Large Only"/>
    <s v=""/>
    <s v="ch2020-0027"/>
    <n v="341"/>
    <s v=""/>
    <s v=""/>
    <s v=""/>
    <s v=""/>
    <s v=""/>
    <s v="M"/>
    <s v=""/>
    <s v=""/>
    <s v="TSEAX_SLOUGH"/>
    <n v="0.99999930000000004"/>
    <m/>
    <m/>
    <m/>
    <m/>
    <m/>
    <m/>
    <m/>
    <m/>
  </r>
  <r>
    <d v="2020-09-06T00:00:00"/>
    <n v="6759"/>
    <n v="8915"/>
    <x v="1"/>
    <n v="1000"/>
    <m/>
    <s v="caudal hole"/>
    <m/>
    <s v="M"/>
    <s v="M"/>
    <s v=""/>
    <s v=""/>
    <x v="117"/>
    <m/>
    <m/>
    <m/>
    <m/>
    <x v="3"/>
    <n v="2082"/>
    <n v="4"/>
    <s v="20NC02082"/>
    <s v="X"/>
    <d v="2020-09-16T00:00:00"/>
    <m/>
    <m/>
    <m/>
    <m/>
    <m/>
    <n v="1"/>
    <m/>
    <m/>
    <x v="2"/>
    <s v="20NC020824"/>
    <x v="4"/>
    <s v="no age"/>
    <n v="0"/>
    <s v=""/>
    <n v="37"/>
    <s v="GW"/>
    <s v="No MEF"/>
    <s v="L"/>
    <s v="No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d v="2020-09-11T00:00:00"/>
    <n v="6779"/>
    <n v="8923"/>
    <x v="1"/>
    <n v="915"/>
    <n v="27999"/>
    <s v="adipose hole"/>
    <m/>
    <s v="M"/>
    <s v="M"/>
    <s v=""/>
    <s v=""/>
    <x v="140"/>
    <m/>
    <m/>
    <m/>
    <m/>
    <x v="1"/>
    <n v="2082"/>
    <n v="5"/>
    <s v="20NC02082"/>
    <s v="X"/>
    <d v="2020-09-16T00:00:00"/>
    <m/>
    <m/>
    <m/>
    <m/>
    <m/>
    <m/>
    <m/>
    <m/>
    <x v="1"/>
    <s v="20NC020825"/>
    <x v="14"/>
    <n v="2.1"/>
    <n v="1"/>
    <n v="2016"/>
    <n v="37"/>
    <s v="GW"/>
    <n v="49.332949999999997"/>
    <s v="M"/>
    <n v="54.5"/>
    <s v="Large Only"/>
    <s v=""/>
    <s v="ch2020-0027"/>
    <s v=""/>
    <s v=""/>
    <s v=""/>
    <s v=""/>
    <s v=""/>
    <s v=""/>
    <s v="M"/>
    <s v=""/>
    <s v=""/>
    <s v=""/>
    <s v=""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6"/>
    <m/>
    <m/>
    <m/>
    <m/>
    <m/>
    <m/>
    <m/>
    <m/>
    <x v="0"/>
    <m/>
    <m/>
    <m/>
    <m/>
    <x v="0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1">
  <r>
    <d v="2021-05-31T00:00:00"/>
    <m/>
    <m/>
    <x v="0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1T00:00:00"/>
    <m/>
    <m/>
    <x v="1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2T00:00:00"/>
    <m/>
    <m/>
    <x v="2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3T00:00:00"/>
    <m/>
    <m/>
    <x v="3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4T00:00:00"/>
    <m/>
    <m/>
    <x v="4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5T00:00:00"/>
    <m/>
    <m/>
    <x v="5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0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2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3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0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1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2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3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7-3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0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1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2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3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8-3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0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6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7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8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19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20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21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22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23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24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9-25T00:00:00"/>
    <m/>
    <m/>
    <x v="6"/>
    <m/>
    <m/>
    <x v="0"/>
    <m/>
    <x v="0"/>
    <x v="0"/>
    <x v="0"/>
    <x v="0"/>
    <x v="0"/>
    <m/>
    <m/>
    <m/>
    <m/>
    <m/>
    <x v="0"/>
    <m/>
    <x v="0"/>
    <x v="0"/>
    <x v="0"/>
    <x v="0"/>
    <x v="0"/>
    <m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1-06-10T00:00:00"/>
    <n v="7667"/>
    <n v="9202"/>
    <x v="1"/>
    <n v="1631"/>
    <n v="31021"/>
    <x v="1"/>
    <n v="377487"/>
    <x v="0"/>
    <x v="1"/>
    <x v="1"/>
    <x v="1"/>
    <x v="1"/>
    <n v="87"/>
    <n v="21.2"/>
    <n v="8.5"/>
    <n v="5.8"/>
    <n v="2.5"/>
    <x v="1"/>
    <n v="1001967"/>
    <x v="1"/>
    <x v="1"/>
    <x v="1"/>
    <x v="0"/>
    <x v="0"/>
    <m/>
    <x v="0"/>
    <x v="0"/>
    <x v="1"/>
    <s v="Tagged and held over night for PIT test. Retained tag after 24hr"/>
    <m/>
    <x v="1"/>
    <s v="10019671"/>
    <x v="1"/>
    <x v="1"/>
    <x v="1"/>
    <x v="1"/>
    <x v="1"/>
    <x v="1"/>
    <n v="78.5"/>
    <x v="1"/>
    <n v="87"/>
    <x v="1"/>
    <n v="1"/>
    <x v="1"/>
    <n v="1"/>
    <x v="1"/>
    <n v="0.6459999999999968"/>
    <n v="0.65610850655146957"/>
    <x v="0"/>
    <x v="1"/>
    <x v="1"/>
    <x v="1"/>
    <x v="1"/>
    <x v="1"/>
    <x v="1"/>
  </r>
  <r>
    <d v="2021-06-11T00:00:00"/>
    <n v="7669"/>
    <n v="9203"/>
    <x v="0"/>
    <n v="1013"/>
    <n v="31022"/>
    <x v="1"/>
    <s v="377466"/>
    <x v="0"/>
    <x v="1"/>
    <x v="1"/>
    <x v="2"/>
    <x v="1"/>
    <n v="80"/>
    <n v="17.600000000000001"/>
    <n v="7"/>
    <n v="5.6"/>
    <n v="2"/>
    <x v="1"/>
    <m/>
    <x v="0"/>
    <x v="0"/>
    <x v="0"/>
    <x v="0"/>
    <x v="0"/>
    <m/>
    <x v="0"/>
    <x v="0"/>
    <x v="1"/>
    <s v="no scales taken"/>
    <m/>
    <x v="1"/>
    <s v=""/>
    <x v="2"/>
    <x v="2"/>
    <x v="2"/>
    <x v="2"/>
    <x v="1"/>
    <x v="1"/>
    <n v="73"/>
    <x v="1"/>
    <n v="80"/>
    <x v="1"/>
    <s v=""/>
    <x v="2"/>
    <s v=""/>
    <x v="1"/>
    <n v="0.12199999999999878"/>
    <n v="0.53046222605507665"/>
    <x v="1"/>
    <x v="1"/>
    <x v="1"/>
    <x v="1"/>
    <x v="1"/>
    <x v="1"/>
    <x v="1"/>
  </r>
  <r>
    <d v="2021-06-12T00:00:00"/>
    <n v="7673"/>
    <n v="9204"/>
    <x v="0"/>
    <n v="1000"/>
    <n v="31023"/>
    <x v="1"/>
    <s v="377432"/>
    <x v="0"/>
    <x v="2"/>
    <x v="2"/>
    <x v="2"/>
    <x v="1"/>
    <n v="64"/>
    <m/>
    <m/>
    <m/>
    <m/>
    <x v="2"/>
    <n v="1001967"/>
    <x v="2"/>
    <x v="1"/>
    <x v="1"/>
    <x v="0"/>
    <x v="0"/>
    <m/>
    <x v="0"/>
    <x v="0"/>
    <x v="1"/>
    <m/>
    <m/>
    <x v="1"/>
    <s v="10019672"/>
    <x v="3"/>
    <x v="3"/>
    <x v="3"/>
    <x v="2"/>
    <x v="1"/>
    <x v="1"/>
    <n v="58.1252"/>
    <x v="2"/>
    <n v="64"/>
    <x v="2"/>
    <n v="2"/>
    <x v="1"/>
    <n v="2"/>
    <x v="2"/>
    <s v=""/>
    <s v=""/>
    <x v="1"/>
    <x v="1"/>
    <x v="2"/>
    <x v="1"/>
    <x v="1"/>
    <x v="1"/>
    <x v="1"/>
  </r>
  <r>
    <d v="2021-06-12T00:00:00"/>
    <n v="7673"/>
    <n v="9204"/>
    <x v="0"/>
    <n v="1003"/>
    <n v="31024"/>
    <x v="1"/>
    <s v="377430"/>
    <x v="0"/>
    <x v="1"/>
    <x v="1"/>
    <x v="2"/>
    <x v="1"/>
    <n v="80"/>
    <n v="19.5"/>
    <n v="7.5"/>
    <n v="5.5"/>
    <n v="2"/>
    <x v="1"/>
    <n v="1001967"/>
    <x v="3"/>
    <x v="1"/>
    <x v="1"/>
    <x v="1"/>
    <x v="0"/>
    <m/>
    <x v="0"/>
    <x v="0"/>
    <x v="1"/>
    <s v="Tag related bleeding"/>
    <m/>
    <x v="1"/>
    <s v="10019673"/>
    <x v="2"/>
    <x v="2"/>
    <x v="2"/>
    <x v="2"/>
    <x v="1"/>
    <x v="1"/>
    <n v="72.5"/>
    <x v="1"/>
    <n v="80"/>
    <x v="1"/>
    <n v="3"/>
    <x v="1"/>
    <n v="3"/>
    <x v="3"/>
    <n v="-0.4500000000000004"/>
    <n v="0.38936076605077791"/>
    <x v="1"/>
    <x v="1"/>
    <x v="2"/>
    <x v="1"/>
    <x v="1"/>
    <x v="1"/>
    <x v="1"/>
  </r>
  <r>
    <d v="2021-06-13T00:00:00"/>
    <n v="7676"/>
    <n v="9206"/>
    <x v="1"/>
    <n v="859"/>
    <n v="31025"/>
    <x v="1"/>
    <s v="377469"/>
    <x v="0"/>
    <x v="1"/>
    <x v="1"/>
    <x v="2"/>
    <x v="1"/>
    <n v="88.5"/>
    <n v="20.2"/>
    <n v="7.8"/>
    <n v="5.9"/>
    <n v="2.4"/>
    <x v="1"/>
    <n v="1001967"/>
    <x v="4"/>
    <x v="1"/>
    <x v="1"/>
    <x v="0"/>
    <x v="0"/>
    <m/>
    <x v="0"/>
    <x v="0"/>
    <x v="1"/>
    <s v="TA tagged"/>
    <m/>
    <x v="1"/>
    <s v="10019674"/>
    <x v="2"/>
    <x v="2"/>
    <x v="2"/>
    <x v="2"/>
    <x v="2"/>
    <x v="1"/>
    <n v="80.7"/>
    <x v="1"/>
    <n v="88.5"/>
    <x v="1"/>
    <s v=""/>
    <x v="1"/>
    <s v=""/>
    <x v="1"/>
    <n v="2.2050000000000001"/>
    <n v="0.90069761482504218"/>
    <x v="1"/>
    <x v="1"/>
    <x v="1"/>
    <x v="1"/>
    <x v="1"/>
    <x v="1"/>
    <x v="1"/>
  </r>
  <r>
    <d v="2021-06-13T00:00:00"/>
    <n v="7678"/>
    <n v="9206"/>
    <x v="0"/>
    <n v="1747"/>
    <n v="31026"/>
    <x v="1"/>
    <s v="377449"/>
    <x v="0"/>
    <x v="1"/>
    <x v="1"/>
    <x v="2"/>
    <x v="1"/>
    <n v="80"/>
    <n v="18"/>
    <n v="7.2"/>
    <n v="4.7"/>
    <n v="1.4"/>
    <x v="1"/>
    <n v="1001967"/>
    <x v="5"/>
    <x v="1"/>
    <x v="1"/>
    <x v="0"/>
    <x v="0"/>
    <m/>
    <x v="0"/>
    <x v="0"/>
    <x v="1"/>
    <s v="Injury/mark code - TB"/>
    <m/>
    <x v="1"/>
    <s v="10019675"/>
    <x v="2"/>
    <x v="2"/>
    <x v="2"/>
    <x v="2"/>
    <x v="2"/>
    <x v="1"/>
    <n v="72.8"/>
    <x v="1"/>
    <n v="80"/>
    <x v="1"/>
    <n v="4"/>
    <x v="1"/>
    <n v="4"/>
    <x v="1"/>
    <n v="0.99399999999999822"/>
    <n v="0.72987727286949111"/>
    <x v="1"/>
    <x v="1"/>
    <x v="1"/>
    <x v="1"/>
    <x v="1"/>
    <x v="1"/>
    <x v="1"/>
  </r>
  <r>
    <d v="2021-06-16T00:00:00"/>
    <n v="7691"/>
    <n v="9207"/>
    <x v="1"/>
    <n v="1620"/>
    <n v="31027"/>
    <x v="1"/>
    <s v="377478"/>
    <x v="0"/>
    <x v="1"/>
    <x v="1"/>
    <x v="2"/>
    <x v="1"/>
    <n v="103"/>
    <n v="24"/>
    <n v="9.5"/>
    <n v="7.4"/>
    <n v="3"/>
    <x v="1"/>
    <n v="1001967"/>
    <x v="6"/>
    <x v="1"/>
    <x v="1"/>
    <x v="2"/>
    <x v="0"/>
    <n v="12"/>
    <x v="0"/>
    <x v="0"/>
    <x v="1"/>
    <m/>
    <m/>
    <x v="1"/>
    <s v="10019676"/>
    <x v="2"/>
    <x v="2"/>
    <x v="2"/>
    <x v="2"/>
    <x v="2"/>
    <x v="1"/>
    <n v="93.5"/>
    <x v="1"/>
    <n v="103"/>
    <x v="1"/>
    <n v="5"/>
    <x v="1"/>
    <n v="5"/>
    <x v="1"/>
    <n v="4.7279999999999989"/>
    <n v="0.991233391480979"/>
    <x v="1"/>
    <x v="1"/>
    <x v="1"/>
    <x v="1"/>
    <x v="1"/>
    <x v="1"/>
    <x v="1"/>
  </r>
  <r>
    <d v="2021-06-16T00:00:00"/>
    <n v="7691"/>
    <n v="9207"/>
    <x v="1"/>
    <n v="1624"/>
    <n v="31028"/>
    <x v="1"/>
    <s v="377439"/>
    <x v="0"/>
    <x v="1"/>
    <x v="1"/>
    <x v="2"/>
    <x v="1"/>
    <n v="86.5"/>
    <n v="19.7"/>
    <n v="7.6"/>
    <n v="6"/>
    <n v="2"/>
    <x v="1"/>
    <n v="1001967"/>
    <x v="7"/>
    <x v="1"/>
    <x v="1"/>
    <x v="0"/>
    <x v="0"/>
    <m/>
    <x v="0"/>
    <x v="0"/>
    <x v="1"/>
    <m/>
    <m/>
    <x v="1"/>
    <s v="10019677"/>
    <x v="2"/>
    <x v="2"/>
    <x v="2"/>
    <x v="2"/>
    <x v="2"/>
    <x v="1"/>
    <n v="78.900000000000006"/>
    <x v="1"/>
    <n v="86.5"/>
    <x v="1"/>
    <n v="6"/>
    <x v="1"/>
    <n v="6"/>
    <x v="1"/>
    <n v="1.8770000000000013"/>
    <n v="0.86726616009712898"/>
    <x v="1"/>
    <x v="1"/>
    <x v="1"/>
    <x v="1"/>
    <x v="1"/>
    <x v="1"/>
    <x v="1"/>
  </r>
  <r>
    <d v="2021-06-16T00:00:00"/>
    <n v="7691"/>
    <n v="9207"/>
    <x v="1"/>
    <n v="1629"/>
    <n v="31029"/>
    <x v="1"/>
    <s v="377453"/>
    <x v="0"/>
    <x v="1"/>
    <x v="1"/>
    <x v="2"/>
    <x v="1"/>
    <n v="95"/>
    <n v="21.7"/>
    <n v="9.3000000000000007"/>
    <n v="7.2"/>
    <n v="2.6"/>
    <x v="1"/>
    <n v="1001967"/>
    <x v="8"/>
    <x v="1"/>
    <x v="1"/>
    <x v="0"/>
    <x v="0"/>
    <m/>
    <x v="0"/>
    <x v="0"/>
    <x v="1"/>
    <m/>
    <m/>
    <x v="1"/>
    <s v="10019678"/>
    <x v="2"/>
    <x v="2"/>
    <x v="2"/>
    <x v="2"/>
    <x v="2"/>
    <x v="1"/>
    <n v="85.7"/>
    <x v="1"/>
    <n v="95"/>
    <x v="1"/>
    <s v=""/>
    <x v="1"/>
    <s v=""/>
    <x v="1"/>
    <n v="2.0239999999999996"/>
    <n v="0.88329398462309061"/>
    <x v="1"/>
    <x v="1"/>
    <x v="1"/>
    <x v="1"/>
    <x v="1"/>
    <x v="1"/>
    <x v="1"/>
  </r>
  <r>
    <d v="2021-06-17T00:00:00"/>
    <n v="7693"/>
    <n v="9209"/>
    <x v="0"/>
    <n v="921"/>
    <n v="31030"/>
    <x v="1"/>
    <s v="377486"/>
    <x v="0"/>
    <x v="2"/>
    <x v="2"/>
    <x v="2"/>
    <x v="1"/>
    <n v="81.8"/>
    <n v="16.5"/>
    <n v="5.5"/>
    <n v="6.7"/>
    <n v="1.8"/>
    <x v="1"/>
    <n v="1001967"/>
    <x v="9"/>
    <x v="1"/>
    <x v="1"/>
    <x v="0"/>
    <x v="0"/>
    <m/>
    <x v="0"/>
    <x v="0"/>
    <x v="1"/>
    <m/>
    <m/>
    <x v="1"/>
    <s v="10019679"/>
    <x v="2"/>
    <x v="2"/>
    <x v="2"/>
    <x v="2"/>
    <x v="2"/>
    <x v="1"/>
    <n v="76.3"/>
    <x v="1"/>
    <n v="81.8"/>
    <x v="1"/>
    <n v="7"/>
    <x v="1"/>
    <n v="7"/>
    <x v="1"/>
    <n v="2.2400000000000011"/>
    <n v="0.9037844582893072"/>
    <x v="1"/>
    <x v="1"/>
    <x v="1"/>
    <x v="1"/>
    <x v="1"/>
    <x v="1"/>
    <x v="1"/>
  </r>
  <r>
    <d v="2021-06-18T00:00:00"/>
    <n v="7696"/>
    <n v="9212"/>
    <x v="1"/>
    <n v="939"/>
    <n v="31031"/>
    <x v="1"/>
    <s v="377523"/>
    <x v="0"/>
    <x v="1"/>
    <x v="1"/>
    <x v="2"/>
    <x v="1"/>
    <n v="84"/>
    <n v="18"/>
    <n v="7"/>
    <n v="6.5"/>
    <n v="2"/>
    <x v="1"/>
    <n v="1001967"/>
    <x v="10"/>
    <x v="1"/>
    <x v="1"/>
    <x v="0"/>
    <x v="0"/>
    <m/>
    <x v="0"/>
    <x v="0"/>
    <x v="1"/>
    <m/>
    <m/>
    <x v="1"/>
    <s v="100196710"/>
    <x v="2"/>
    <x v="2"/>
    <x v="2"/>
    <x v="2"/>
    <x v="2"/>
    <x v="1"/>
    <n v="77"/>
    <x v="1"/>
    <n v="84"/>
    <x v="1"/>
    <s v=""/>
    <x v="1"/>
    <s v=""/>
    <x v="1"/>
    <n v="1.2299999999999975"/>
    <n v="0.77381857426945333"/>
    <x v="1"/>
    <x v="1"/>
    <x v="1"/>
    <x v="1"/>
    <x v="1"/>
    <x v="1"/>
    <x v="1"/>
  </r>
  <r>
    <d v="2021-06-18T00:00:00"/>
    <n v="7696"/>
    <n v="9212"/>
    <x v="1"/>
    <n v="939"/>
    <n v="31032"/>
    <x v="1"/>
    <s v="377476"/>
    <x v="0"/>
    <x v="1"/>
    <x v="1"/>
    <x v="2"/>
    <x v="1"/>
    <n v="81"/>
    <n v="17"/>
    <n v="7"/>
    <n v="5"/>
    <n v="2"/>
    <x v="1"/>
    <n v="1002553"/>
    <x v="1"/>
    <x v="1"/>
    <x v="1"/>
    <x v="0"/>
    <x v="0"/>
    <m/>
    <x v="0"/>
    <x v="0"/>
    <x v="1"/>
    <m/>
    <s v="Fish was PIT tagged twice. One tag failed."/>
    <x v="1"/>
    <s v="10025531"/>
    <x v="2"/>
    <x v="2"/>
    <x v="2"/>
    <x v="2"/>
    <x v="2"/>
    <x v="1"/>
    <n v="74"/>
    <x v="1"/>
    <n v="81"/>
    <x v="1"/>
    <s v=""/>
    <x v="1"/>
    <s v=""/>
    <x v="1"/>
    <n v="0.95999999999999797"/>
    <n v="0.72312180512438939"/>
    <x v="1"/>
    <x v="1"/>
    <x v="1"/>
    <x v="1"/>
    <x v="1"/>
    <x v="1"/>
    <x v="1"/>
  </r>
  <r>
    <d v="2021-06-18T00:00:00"/>
    <n v="7696"/>
    <n v="9212"/>
    <x v="1"/>
    <n v="951"/>
    <n v="31033"/>
    <x v="1"/>
    <s v="377502"/>
    <x v="0"/>
    <x v="2"/>
    <x v="2"/>
    <x v="2"/>
    <x v="1"/>
    <n v="64"/>
    <m/>
    <m/>
    <m/>
    <m/>
    <x v="2"/>
    <n v="1002553"/>
    <x v="2"/>
    <x v="1"/>
    <x v="1"/>
    <x v="0"/>
    <x v="0"/>
    <m/>
    <x v="0"/>
    <x v="0"/>
    <x v="1"/>
    <m/>
    <m/>
    <x v="1"/>
    <s v="10025532"/>
    <x v="2"/>
    <x v="2"/>
    <x v="2"/>
    <x v="2"/>
    <x v="2"/>
    <x v="1"/>
    <n v="58.1252"/>
    <x v="2"/>
    <n v="64"/>
    <x v="2"/>
    <s v=""/>
    <x v="1"/>
    <s v=""/>
    <x v="2"/>
    <s v=""/>
    <s v=""/>
    <x v="1"/>
    <x v="1"/>
    <x v="2"/>
    <x v="1"/>
    <x v="1"/>
    <x v="1"/>
    <x v="1"/>
  </r>
  <r>
    <d v="2021-06-18T00:00:00"/>
    <n v="7696"/>
    <n v="9212"/>
    <x v="1"/>
    <n v="954"/>
    <n v="31034"/>
    <x v="1"/>
    <s v="377438"/>
    <x v="0"/>
    <x v="1"/>
    <x v="1"/>
    <x v="2"/>
    <x v="1"/>
    <n v="88"/>
    <n v="19"/>
    <n v="7.5"/>
    <n v="6"/>
    <n v="2"/>
    <x v="1"/>
    <n v="1002553"/>
    <x v="3"/>
    <x v="1"/>
    <x v="1"/>
    <x v="0"/>
    <x v="0"/>
    <m/>
    <x v="0"/>
    <x v="0"/>
    <x v="1"/>
    <m/>
    <m/>
    <x v="1"/>
    <s v="10025533"/>
    <x v="2"/>
    <x v="2"/>
    <x v="2"/>
    <x v="2"/>
    <x v="2"/>
    <x v="1"/>
    <n v="80.5"/>
    <x v="1"/>
    <n v="88"/>
    <x v="1"/>
    <n v="8"/>
    <x v="1"/>
    <n v="8"/>
    <x v="1"/>
    <n v="2.6499999999999977"/>
    <n v="0.93401099050878111"/>
    <x v="1"/>
    <x v="1"/>
    <x v="1"/>
    <x v="1"/>
    <x v="1"/>
    <x v="1"/>
    <x v="1"/>
  </r>
  <r>
    <d v="2021-06-18T00:00:00"/>
    <n v="7699"/>
    <n v="9212"/>
    <x v="1"/>
    <n v="1648"/>
    <n v="31035"/>
    <x v="1"/>
    <s v="377441"/>
    <x v="0"/>
    <x v="2"/>
    <x v="2"/>
    <x v="2"/>
    <x v="1"/>
    <n v="65"/>
    <m/>
    <m/>
    <m/>
    <m/>
    <x v="2"/>
    <n v="1002553"/>
    <x v="4"/>
    <x v="1"/>
    <x v="1"/>
    <x v="0"/>
    <x v="0"/>
    <m/>
    <x v="0"/>
    <x v="0"/>
    <x v="1"/>
    <m/>
    <m/>
    <x v="1"/>
    <s v="10025534"/>
    <x v="2"/>
    <x v="2"/>
    <x v="2"/>
    <x v="2"/>
    <x v="2"/>
    <x v="1"/>
    <n v="59.050699999999999"/>
    <x v="2"/>
    <n v="65"/>
    <x v="2"/>
    <n v="9"/>
    <x v="1"/>
    <n v="9"/>
    <x v="2"/>
    <s v=""/>
    <s v=""/>
    <x v="1"/>
    <x v="1"/>
    <x v="2"/>
    <x v="2"/>
    <x v="1"/>
    <x v="1"/>
    <x v="1"/>
  </r>
  <r>
    <d v="2021-06-21T00:00:00"/>
    <n v="7766"/>
    <n v="9301"/>
    <x v="5"/>
    <n v="917"/>
    <n v="60301"/>
    <x v="2"/>
    <m/>
    <x v="0"/>
    <x v="1"/>
    <x v="1"/>
    <x v="1"/>
    <x v="1"/>
    <n v="82.5"/>
    <n v="18.5"/>
    <n v="6.5"/>
    <n v="6.5"/>
    <n v="2"/>
    <x v="1"/>
    <n v="1002631"/>
    <x v="1"/>
    <x v="1"/>
    <x v="1"/>
    <x v="0"/>
    <x v="0"/>
    <m/>
    <x v="0"/>
    <x v="0"/>
    <x v="1"/>
    <m/>
    <m/>
    <x v="1"/>
    <s v="10026311"/>
    <x v="1"/>
    <x v="1"/>
    <x v="1"/>
    <x v="1"/>
    <x v="3"/>
    <x v="2"/>
    <n v="76"/>
    <x v="1"/>
    <n v="82.5"/>
    <x v="1"/>
    <s v=""/>
    <x v="3"/>
    <s v=""/>
    <x v="1"/>
    <n v="1.2250000000000021"/>
    <n v="0.77294225939673877"/>
    <x v="0"/>
    <x v="1"/>
    <x v="1"/>
    <x v="1"/>
    <x v="1"/>
    <x v="1"/>
    <x v="1"/>
  </r>
  <r>
    <d v="2021-06-25T00:00:00"/>
    <n v="7724"/>
    <n v="9214"/>
    <x v="0"/>
    <n v="857"/>
    <n v="31036"/>
    <x v="1"/>
    <s v="377463"/>
    <x v="0"/>
    <x v="2"/>
    <x v="2"/>
    <x v="2"/>
    <x v="1"/>
    <n v="78.2"/>
    <m/>
    <m/>
    <m/>
    <m/>
    <x v="1"/>
    <n v="1002553"/>
    <x v="5"/>
    <x v="1"/>
    <x v="1"/>
    <x v="0"/>
    <x v="0"/>
    <m/>
    <x v="0"/>
    <x v="0"/>
    <x v="1"/>
    <m/>
    <s v="No head length, snout length, or adipose measurements noted (IC). Ben2 confirmed morph measurements were missed on biosheet #9214 on 28Jun21. (AA)"/>
    <x v="1"/>
    <s v="10025535"/>
    <x v="2"/>
    <x v="2"/>
    <x v="2"/>
    <x v="2"/>
    <x v="3"/>
    <x v="1"/>
    <n v="71.267299999999992"/>
    <x v="1"/>
    <n v="78.2"/>
    <x v="3"/>
    <s v=""/>
    <x v="1"/>
    <s v=""/>
    <x v="2"/>
    <s v=""/>
    <s v=""/>
    <x v="1"/>
    <x v="1"/>
    <x v="2"/>
    <x v="1"/>
    <x v="1"/>
    <x v="1"/>
    <x v="1"/>
  </r>
  <r>
    <d v="2021-07-04T00:00:00"/>
    <n v="7853"/>
    <n v="9218"/>
    <x v="0"/>
    <n v="1600"/>
    <n v="31037"/>
    <x v="1"/>
    <s v="377519"/>
    <x v="1"/>
    <x v="2"/>
    <x v="2"/>
    <x v="2"/>
    <x v="1"/>
    <n v="66"/>
    <m/>
    <m/>
    <m/>
    <m/>
    <x v="2"/>
    <n v="1002553"/>
    <x v="6"/>
    <x v="1"/>
    <x v="1"/>
    <x v="0"/>
    <x v="0"/>
    <m/>
    <x v="0"/>
    <x v="0"/>
    <x v="0"/>
    <s v="Hold"/>
    <s v="No release code recorded."/>
    <x v="1"/>
    <s v="10025536"/>
    <x v="2"/>
    <x v="2"/>
    <x v="2"/>
    <x v="2"/>
    <x v="4"/>
    <x v="1"/>
    <n v="59.976199999999999"/>
    <x v="2"/>
    <n v="66"/>
    <x v="2"/>
    <n v="10"/>
    <x v="1"/>
    <n v="10"/>
    <x v="2"/>
    <s v=""/>
    <s v=""/>
    <x v="1"/>
    <x v="1"/>
    <x v="2"/>
    <x v="1"/>
    <x v="1"/>
    <x v="1"/>
    <x v="1"/>
  </r>
  <r>
    <d v="2021-07-04T00:00:00"/>
    <n v="7853"/>
    <n v="9218"/>
    <x v="0"/>
    <n v="1602"/>
    <m/>
    <x v="3"/>
    <m/>
    <x v="0"/>
    <x v="2"/>
    <x v="2"/>
    <x v="2"/>
    <x v="1"/>
    <n v="33"/>
    <m/>
    <m/>
    <m/>
    <m/>
    <x v="3"/>
    <n v="1002553"/>
    <x v="7"/>
    <x v="1"/>
    <x v="1"/>
    <x v="0"/>
    <x v="0"/>
    <m/>
    <x v="0"/>
    <x v="0"/>
    <x v="0"/>
    <m/>
    <s v="No release code recorded."/>
    <x v="2"/>
    <s v="10025537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4T00:00:00"/>
    <n v="7853"/>
    <n v="9218"/>
    <x v="0"/>
    <n v="1603"/>
    <m/>
    <x v="3"/>
    <m/>
    <x v="0"/>
    <x v="2"/>
    <x v="2"/>
    <x v="2"/>
    <x v="1"/>
    <n v="43"/>
    <m/>
    <m/>
    <m/>
    <m/>
    <x v="3"/>
    <n v="1002553"/>
    <x v="8"/>
    <x v="1"/>
    <x v="1"/>
    <x v="0"/>
    <x v="0"/>
    <m/>
    <x v="0"/>
    <x v="0"/>
    <x v="0"/>
    <m/>
    <s v="No release code recorded."/>
    <x v="2"/>
    <s v="10025538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4T00:00:00"/>
    <n v="7853"/>
    <n v="9218"/>
    <x v="0"/>
    <n v="1605"/>
    <m/>
    <x v="3"/>
    <m/>
    <x v="0"/>
    <x v="2"/>
    <x v="2"/>
    <x v="2"/>
    <x v="1"/>
    <n v="37"/>
    <m/>
    <m/>
    <m/>
    <m/>
    <x v="3"/>
    <n v="1002553"/>
    <x v="9"/>
    <x v="1"/>
    <x v="1"/>
    <x v="0"/>
    <x v="0"/>
    <m/>
    <x v="0"/>
    <x v="0"/>
    <x v="0"/>
    <m/>
    <s v="No release code recorded."/>
    <x v="2"/>
    <s v="10025539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4T00:00:00"/>
    <n v="7853"/>
    <n v="9218"/>
    <x v="0"/>
    <n v="1607"/>
    <n v="31038"/>
    <x v="1"/>
    <s v="377507"/>
    <x v="0"/>
    <x v="2"/>
    <x v="2"/>
    <x v="2"/>
    <x v="1"/>
    <n v="61"/>
    <m/>
    <m/>
    <m/>
    <m/>
    <x v="2"/>
    <n v="1002553"/>
    <x v="10"/>
    <x v="1"/>
    <x v="1"/>
    <x v="0"/>
    <x v="0"/>
    <m/>
    <x v="0"/>
    <x v="0"/>
    <x v="0"/>
    <s v="Hold"/>
    <s v="No release code recorded."/>
    <x v="1"/>
    <s v="100255310"/>
    <x v="2"/>
    <x v="2"/>
    <x v="2"/>
    <x v="2"/>
    <x v="4"/>
    <x v="1"/>
    <n v="55.348700000000001"/>
    <x v="2"/>
    <n v="61"/>
    <x v="2"/>
    <n v="11"/>
    <x v="1"/>
    <n v="11"/>
    <x v="2"/>
    <s v=""/>
    <s v=""/>
    <x v="1"/>
    <x v="1"/>
    <x v="2"/>
    <x v="1"/>
    <x v="1"/>
    <x v="1"/>
    <x v="1"/>
  </r>
  <r>
    <d v="2021-07-05T00:00:00"/>
    <n v="7856"/>
    <n v="9221"/>
    <x v="0"/>
    <n v="943"/>
    <m/>
    <x v="3"/>
    <m/>
    <x v="0"/>
    <x v="2"/>
    <x v="2"/>
    <x v="2"/>
    <x v="1"/>
    <n v="44"/>
    <m/>
    <m/>
    <m/>
    <m/>
    <x v="3"/>
    <n v="1002558"/>
    <x v="1"/>
    <x v="1"/>
    <x v="1"/>
    <x v="0"/>
    <x v="0"/>
    <m/>
    <x v="0"/>
    <x v="0"/>
    <x v="1"/>
    <s v="JACK"/>
    <m/>
    <x v="2"/>
    <s v="10025581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5T00:00:00"/>
    <n v="7856"/>
    <n v="9221"/>
    <x v="0"/>
    <n v="1011"/>
    <m/>
    <x v="3"/>
    <m/>
    <x v="0"/>
    <x v="2"/>
    <x v="2"/>
    <x v="2"/>
    <x v="1"/>
    <n v="47"/>
    <m/>
    <m/>
    <m/>
    <m/>
    <x v="3"/>
    <n v="1002558"/>
    <x v="2"/>
    <x v="1"/>
    <x v="1"/>
    <x v="0"/>
    <x v="0"/>
    <m/>
    <x v="0"/>
    <x v="0"/>
    <x v="1"/>
    <s v="JACK"/>
    <m/>
    <x v="2"/>
    <s v="10025582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5T00:00:00"/>
    <n v="7857"/>
    <n v="9221"/>
    <x v="0"/>
    <n v="1531"/>
    <n v="31039"/>
    <x v="1"/>
    <s v="377458"/>
    <x v="0"/>
    <x v="2"/>
    <x v="2"/>
    <x v="2"/>
    <x v="1"/>
    <n v="62"/>
    <m/>
    <m/>
    <m/>
    <m/>
    <x v="2"/>
    <n v="1002558"/>
    <x v="3"/>
    <x v="1"/>
    <x v="1"/>
    <x v="0"/>
    <x v="0"/>
    <m/>
    <x v="0"/>
    <x v="1"/>
    <x v="1"/>
    <m/>
    <m/>
    <x v="1"/>
    <s v="10025583"/>
    <x v="2"/>
    <x v="2"/>
    <x v="2"/>
    <x v="2"/>
    <x v="4"/>
    <x v="1"/>
    <n v="56.2742"/>
    <x v="2"/>
    <n v="62"/>
    <x v="2"/>
    <n v="12"/>
    <x v="1"/>
    <n v="12"/>
    <x v="2"/>
    <s v=""/>
    <s v=""/>
    <x v="1"/>
    <x v="1"/>
    <x v="2"/>
    <x v="1"/>
    <x v="1"/>
    <x v="1"/>
    <x v="1"/>
  </r>
  <r>
    <d v="2021-07-05T00:00:00"/>
    <n v="7784"/>
    <n v="9302"/>
    <x v="5"/>
    <n v="953"/>
    <n v="60302"/>
    <x v="2"/>
    <s v="377547"/>
    <x v="0"/>
    <x v="1"/>
    <x v="1"/>
    <x v="2"/>
    <x v="1"/>
    <n v="87.2"/>
    <n v="19.7"/>
    <n v="6.5"/>
    <n v="6"/>
    <n v="2.7"/>
    <x v="1"/>
    <n v="1002631"/>
    <x v="2"/>
    <x v="1"/>
    <x v="1"/>
    <x v="3"/>
    <x v="0"/>
    <s v="12"/>
    <x v="0"/>
    <x v="0"/>
    <x v="0"/>
    <m/>
    <m/>
    <x v="1"/>
    <s v="10026312"/>
    <x v="4"/>
    <x v="4"/>
    <x v="1"/>
    <x v="2"/>
    <x v="4"/>
    <x v="2"/>
    <n v="80.7"/>
    <x v="1"/>
    <n v="87.2"/>
    <x v="1"/>
    <s v=""/>
    <x v="3"/>
    <s v=""/>
    <x v="1"/>
    <n v="2.9840000000000027"/>
    <n v="0.95184604361315106"/>
    <x v="1"/>
    <x v="1"/>
    <x v="1"/>
    <x v="1"/>
    <x v="1"/>
    <x v="1"/>
    <x v="1"/>
  </r>
  <r>
    <d v="2021-07-06T00:00:00"/>
    <n v="7859"/>
    <n v="9224"/>
    <x v="1"/>
    <n v="901"/>
    <n v="31041"/>
    <x v="1"/>
    <s v="377806"/>
    <x v="0"/>
    <x v="1"/>
    <x v="1"/>
    <x v="2"/>
    <x v="1"/>
    <n v="82"/>
    <n v="17"/>
    <n v="7.5"/>
    <n v="5.7"/>
    <n v="2.2999999999999998"/>
    <x v="1"/>
    <n v="1002558"/>
    <x v="4"/>
    <x v="1"/>
    <x v="1"/>
    <x v="0"/>
    <x v="0"/>
    <m/>
    <x v="0"/>
    <x v="0"/>
    <x v="0"/>
    <s v="holding; PIT tag retained after 24 hours"/>
    <m/>
    <x v="1"/>
    <s v="10025584"/>
    <x v="2"/>
    <x v="2"/>
    <x v="2"/>
    <x v="2"/>
    <x v="4"/>
    <x v="1"/>
    <n v="74.5"/>
    <x v="1"/>
    <n v="82"/>
    <x v="1"/>
    <n v="13"/>
    <x v="1"/>
    <n v="13"/>
    <x v="1"/>
    <n v="1.5999999999999126E-2"/>
    <n v="0.50399991466885086"/>
    <x v="1"/>
    <x v="1"/>
    <x v="1"/>
    <x v="1"/>
    <x v="1"/>
    <x v="1"/>
    <x v="1"/>
  </r>
  <r>
    <d v="2021-07-06T00:00:00"/>
    <n v="7859"/>
    <n v="9224"/>
    <x v="1"/>
    <n v="904"/>
    <n v="31042"/>
    <x v="1"/>
    <s v="377794"/>
    <x v="0"/>
    <x v="1"/>
    <x v="1"/>
    <x v="2"/>
    <x v="1"/>
    <n v="84"/>
    <n v="16.5"/>
    <n v="5.5"/>
    <n v="5"/>
    <n v="2.2999999999999998"/>
    <x v="1"/>
    <n v="1002558"/>
    <x v="5"/>
    <x v="1"/>
    <x v="1"/>
    <x v="0"/>
    <x v="0"/>
    <m/>
    <x v="0"/>
    <x v="0"/>
    <x v="0"/>
    <s v="holding; PIT tag retained after 24 hours"/>
    <m/>
    <x v="1"/>
    <s v="10025585"/>
    <x v="2"/>
    <x v="2"/>
    <x v="2"/>
    <x v="2"/>
    <x v="4"/>
    <x v="1"/>
    <n v="78.5"/>
    <x v="1"/>
    <n v="84"/>
    <x v="1"/>
    <n v="14"/>
    <x v="1"/>
    <n v="14"/>
    <x v="1"/>
    <n v="3.911999999999999"/>
    <n v="0.98039171461587094"/>
    <x v="1"/>
    <x v="1"/>
    <x v="1"/>
    <x v="1"/>
    <x v="1"/>
    <x v="1"/>
    <x v="1"/>
  </r>
  <r>
    <d v="2021-07-06T00:00:00"/>
    <n v="7859"/>
    <n v="9224"/>
    <x v="1"/>
    <n v="904"/>
    <m/>
    <x v="3"/>
    <m/>
    <x v="0"/>
    <x v="2"/>
    <x v="2"/>
    <x v="2"/>
    <x v="1"/>
    <n v="44"/>
    <m/>
    <m/>
    <m/>
    <m/>
    <x v="3"/>
    <n v="1002558"/>
    <x v="6"/>
    <x v="1"/>
    <x v="1"/>
    <x v="0"/>
    <x v="0"/>
    <m/>
    <x v="0"/>
    <x v="0"/>
    <x v="0"/>
    <m/>
    <m/>
    <x v="2"/>
    <s v="10025586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6T00:00:00"/>
    <n v="7790"/>
    <n v="9303"/>
    <x v="5"/>
    <n v="922"/>
    <n v="60303"/>
    <x v="2"/>
    <s v="377536"/>
    <x v="0"/>
    <x v="2"/>
    <x v="2"/>
    <x v="2"/>
    <x v="1"/>
    <n v="65"/>
    <m/>
    <m/>
    <m/>
    <m/>
    <x v="2"/>
    <n v="1002631"/>
    <x v="3"/>
    <x v="1"/>
    <x v="1"/>
    <x v="0"/>
    <x v="0"/>
    <s v="3"/>
    <x v="0"/>
    <x v="0"/>
    <x v="0"/>
    <m/>
    <m/>
    <x v="1"/>
    <s v="10026313"/>
    <x v="5"/>
    <x v="5"/>
    <x v="3"/>
    <x v="3"/>
    <x v="4"/>
    <x v="2"/>
    <n v="59.050699999999999"/>
    <x v="2"/>
    <n v="65"/>
    <x v="2"/>
    <s v=""/>
    <x v="3"/>
    <s v=""/>
    <x v="2"/>
    <s v=""/>
    <s v=""/>
    <x v="1"/>
    <x v="1"/>
    <x v="2"/>
    <x v="1"/>
    <x v="1"/>
    <x v="1"/>
    <x v="1"/>
  </r>
  <r>
    <d v="2021-07-07T00:00:00"/>
    <n v="7863"/>
    <n v="9228"/>
    <x v="1"/>
    <n v="845"/>
    <m/>
    <x v="3"/>
    <m/>
    <x v="0"/>
    <x v="2"/>
    <x v="2"/>
    <x v="2"/>
    <x v="1"/>
    <n v="49"/>
    <m/>
    <m/>
    <m/>
    <m/>
    <x v="3"/>
    <n v="1002558"/>
    <x v="7"/>
    <x v="1"/>
    <x v="1"/>
    <x v="0"/>
    <x v="0"/>
    <m/>
    <x v="0"/>
    <x v="0"/>
    <x v="1"/>
    <m/>
    <m/>
    <x v="2"/>
    <s v="10025587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8T00:00:00"/>
    <n v="7800"/>
    <n v="9304"/>
    <x v="4"/>
    <n v="915"/>
    <n v="60304"/>
    <x v="2"/>
    <s v="377567"/>
    <x v="0"/>
    <x v="1"/>
    <x v="1"/>
    <x v="2"/>
    <x v="1"/>
    <n v="84"/>
    <n v="19.5"/>
    <n v="8"/>
    <n v="5.6"/>
    <n v="2.2999999999999998"/>
    <x v="1"/>
    <n v="1002631"/>
    <x v="4"/>
    <x v="1"/>
    <x v="1"/>
    <x v="0"/>
    <x v="0"/>
    <m/>
    <x v="0"/>
    <x v="0"/>
    <x v="0"/>
    <m/>
    <m/>
    <x v="1"/>
    <s v="10026314"/>
    <x v="1"/>
    <x v="1"/>
    <x v="1"/>
    <x v="1"/>
    <x v="4"/>
    <x v="2"/>
    <n v="76"/>
    <x v="1"/>
    <n v="84"/>
    <x v="1"/>
    <s v=""/>
    <x v="3"/>
    <s v=""/>
    <x v="1"/>
    <n v="0.30399999999999849"/>
    <n v="0.57542005767262627"/>
    <x v="1"/>
    <x v="1"/>
    <x v="1"/>
    <x v="1"/>
    <x v="1"/>
    <x v="1"/>
    <x v="1"/>
  </r>
  <r>
    <d v="2021-07-08T00:00:00"/>
    <n v="7800"/>
    <n v="9304"/>
    <x v="4"/>
    <n v="918"/>
    <n v="60305"/>
    <x v="2"/>
    <m/>
    <x v="0"/>
    <x v="1"/>
    <x v="2"/>
    <x v="2"/>
    <x v="1"/>
    <n v="71.5"/>
    <m/>
    <m/>
    <m/>
    <m/>
    <x v="2"/>
    <n v="1002631"/>
    <x v="5"/>
    <x v="1"/>
    <x v="1"/>
    <x v="0"/>
    <x v="0"/>
    <m/>
    <x v="0"/>
    <x v="0"/>
    <x v="0"/>
    <m/>
    <m/>
    <x v="1"/>
    <s v="10026315"/>
    <x v="5"/>
    <x v="5"/>
    <x v="3"/>
    <x v="3"/>
    <x v="4"/>
    <x v="2"/>
    <n v="65.066449999999989"/>
    <x v="2"/>
    <n v="71.5"/>
    <x v="2"/>
    <s v=""/>
    <x v="3"/>
    <s v=""/>
    <x v="2"/>
    <s v=""/>
    <s v=""/>
    <x v="1"/>
    <x v="1"/>
    <x v="2"/>
    <x v="1"/>
    <x v="1"/>
    <x v="1"/>
    <x v="1"/>
  </r>
  <r>
    <d v="2021-07-08T00:00:00"/>
    <n v="7800"/>
    <n v="9304"/>
    <x v="4"/>
    <n v="922"/>
    <n v="60306"/>
    <x v="2"/>
    <s v="377556"/>
    <x v="0"/>
    <x v="1"/>
    <x v="1"/>
    <x v="2"/>
    <x v="1"/>
    <n v="82"/>
    <n v="17.3"/>
    <n v="7"/>
    <n v="4"/>
    <n v="1.7"/>
    <x v="1"/>
    <n v="1002631"/>
    <x v="6"/>
    <x v="1"/>
    <x v="1"/>
    <x v="0"/>
    <x v="0"/>
    <m/>
    <x v="0"/>
    <x v="0"/>
    <x v="0"/>
    <m/>
    <m/>
    <x v="1"/>
    <s v="10026316"/>
    <x v="1"/>
    <x v="1"/>
    <x v="1"/>
    <x v="1"/>
    <x v="4"/>
    <x v="2"/>
    <n v="75"/>
    <x v="1"/>
    <n v="82"/>
    <x v="1"/>
    <s v=""/>
    <x v="3"/>
    <s v=""/>
    <x v="1"/>
    <n v="2.3279999999999976"/>
    <n v="0.91116959067390357"/>
    <x v="1"/>
    <x v="1"/>
    <x v="1"/>
    <x v="1"/>
    <x v="1"/>
    <x v="1"/>
    <x v="1"/>
  </r>
  <r>
    <d v="2021-07-08T00:00:00"/>
    <n v="7800"/>
    <n v="9304"/>
    <x v="4"/>
    <n v="925"/>
    <n v="60307"/>
    <x v="2"/>
    <s v="377543"/>
    <x v="0"/>
    <x v="2"/>
    <x v="2"/>
    <x v="2"/>
    <x v="1"/>
    <n v="70.5"/>
    <m/>
    <m/>
    <m/>
    <m/>
    <x v="2"/>
    <n v="1002631"/>
    <x v="7"/>
    <x v="1"/>
    <x v="1"/>
    <x v="0"/>
    <x v="0"/>
    <m/>
    <x v="0"/>
    <x v="0"/>
    <x v="0"/>
    <m/>
    <m/>
    <x v="1"/>
    <s v="10026317"/>
    <x v="5"/>
    <x v="5"/>
    <x v="3"/>
    <x v="3"/>
    <x v="4"/>
    <x v="2"/>
    <n v="64.140949999999989"/>
    <x v="2"/>
    <n v="70.5"/>
    <x v="2"/>
    <s v=""/>
    <x v="3"/>
    <s v=""/>
    <x v="2"/>
    <s v=""/>
    <s v=""/>
    <x v="1"/>
    <x v="1"/>
    <x v="2"/>
    <x v="1"/>
    <x v="1"/>
    <x v="1"/>
    <x v="1"/>
  </r>
  <r>
    <d v="2021-07-08T00:00:00"/>
    <n v="7800"/>
    <n v="9304"/>
    <x v="4"/>
    <n v="933"/>
    <n v="60308"/>
    <x v="2"/>
    <s v="377616"/>
    <x v="0"/>
    <x v="1"/>
    <x v="1"/>
    <x v="2"/>
    <x v="1"/>
    <n v="87"/>
    <n v="18.3"/>
    <n v="7.3"/>
    <n v="5"/>
    <n v="2"/>
    <x v="1"/>
    <n v="1002631"/>
    <x v="8"/>
    <x v="1"/>
    <x v="1"/>
    <x v="0"/>
    <x v="0"/>
    <m/>
    <x v="0"/>
    <x v="0"/>
    <x v="0"/>
    <m/>
    <m/>
    <x v="1"/>
    <s v="10026318"/>
    <x v="1"/>
    <x v="1"/>
    <x v="1"/>
    <x v="1"/>
    <x v="4"/>
    <x v="2"/>
    <n v="79.7"/>
    <x v="1"/>
    <n v="87"/>
    <x v="1"/>
    <s v=""/>
    <x v="3"/>
    <s v=""/>
    <x v="1"/>
    <n v="3.1559999999999979"/>
    <n v="0.95914448862984436"/>
    <x v="1"/>
    <x v="1"/>
    <x v="1"/>
    <x v="1"/>
    <x v="1"/>
    <x v="1"/>
    <x v="1"/>
  </r>
  <r>
    <d v="2021-07-08T00:00:00"/>
    <n v="7800"/>
    <n v="9304"/>
    <x v="4"/>
    <n v="939"/>
    <n v="60309"/>
    <x v="2"/>
    <s v="377621"/>
    <x v="0"/>
    <x v="2"/>
    <x v="2"/>
    <x v="2"/>
    <x v="1"/>
    <n v="60.5"/>
    <m/>
    <m/>
    <m/>
    <m/>
    <x v="2"/>
    <n v="1002631"/>
    <x v="9"/>
    <x v="1"/>
    <x v="1"/>
    <x v="0"/>
    <x v="0"/>
    <m/>
    <x v="0"/>
    <x v="0"/>
    <x v="0"/>
    <m/>
    <m/>
    <x v="1"/>
    <s v="10026319"/>
    <x v="5"/>
    <x v="5"/>
    <x v="3"/>
    <x v="3"/>
    <x v="4"/>
    <x v="2"/>
    <n v="54.885950000000001"/>
    <x v="2"/>
    <n v="60.5"/>
    <x v="2"/>
    <s v=""/>
    <x v="3"/>
    <s v=""/>
    <x v="2"/>
    <s v=""/>
    <s v=""/>
    <x v="1"/>
    <x v="1"/>
    <x v="2"/>
    <x v="1"/>
    <x v="1"/>
    <x v="1"/>
    <x v="1"/>
  </r>
  <r>
    <d v="2021-07-08T00:00:00"/>
    <n v="7800"/>
    <n v="9304"/>
    <x v="4"/>
    <n v="940"/>
    <n v="60310"/>
    <x v="2"/>
    <s v="377550"/>
    <x v="0"/>
    <x v="2"/>
    <x v="2"/>
    <x v="2"/>
    <x v="1"/>
    <n v="64.5"/>
    <m/>
    <m/>
    <m/>
    <m/>
    <x v="2"/>
    <n v="1002631"/>
    <x v="10"/>
    <x v="1"/>
    <x v="1"/>
    <x v="0"/>
    <x v="0"/>
    <m/>
    <x v="0"/>
    <x v="0"/>
    <x v="0"/>
    <m/>
    <m/>
    <x v="1"/>
    <s v="100263110"/>
    <x v="5"/>
    <x v="5"/>
    <x v="3"/>
    <x v="3"/>
    <x v="4"/>
    <x v="2"/>
    <n v="58.587949999999999"/>
    <x v="2"/>
    <n v="64.5"/>
    <x v="2"/>
    <s v=""/>
    <x v="3"/>
    <s v=""/>
    <x v="2"/>
    <s v=""/>
    <s v=""/>
    <x v="1"/>
    <x v="1"/>
    <x v="2"/>
    <x v="1"/>
    <x v="1"/>
    <x v="1"/>
    <x v="1"/>
  </r>
  <r>
    <d v="2021-07-08T00:00:00"/>
    <n v="7800"/>
    <n v="9304"/>
    <x v="4"/>
    <n v="946"/>
    <n v="60311"/>
    <x v="2"/>
    <s v="377620"/>
    <x v="0"/>
    <x v="2"/>
    <x v="2"/>
    <x v="2"/>
    <x v="1"/>
    <n v="96.5"/>
    <n v="23.2"/>
    <n v="10"/>
    <n v="5.0999999999999996"/>
    <n v="2.5"/>
    <x v="1"/>
    <n v="1002601"/>
    <x v="1"/>
    <x v="1"/>
    <x v="1"/>
    <x v="3"/>
    <x v="0"/>
    <s v="7"/>
    <x v="0"/>
    <x v="0"/>
    <x v="0"/>
    <m/>
    <m/>
    <x v="1"/>
    <s v="10026011"/>
    <x v="4"/>
    <x v="4"/>
    <x v="1"/>
    <x v="2"/>
    <x v="4"/>
    <x v="2"/>
    <n v="86.5"/>
    <x v="1"/>
    <n v="96.5"/>
    <x v="1"/>
    <s v=""/>
    <x v="3"/>
    <s v=""/>
    <x v="1"/>
    <n v="3.2869999999999977"/>
    <n v="0.96398013167606333"/>
    <x v="1"/>
    <x v="1"/>
    <x v="1"/>
    <x v="1"/>
    <x v="1"/>
    <x v="1"/>
    <x v="1"/>
  </r>
  <r>
    <d v="2021-07-08T00:00:00"/>
    <n v="7800"/>
    <n v="9304"/>
    <x v="4"/>
    <n v="950"/>
    <n v="60312"/>
    <x v="2"/>
    <s v="377597"/>
    <x v="0"/>
    <x v="1"/>
    <x v="2"/>
    <x v="2"/>
    <x v="1"/>
    <n v="74.5"/>
    <m/>
    <m/>
    <m/>
    <m/>
    <x v="2"/>
    <n v="1002601"/>
    <x v="2"/>
    <x v="1"/>
    <x v="1"/>
    <x v="0"/>
    <x v="0"/>
    <m/>
    <x v="0"/>
    <x v="0"/>
    <x v="0"/>
    <m/>
    <m/>
    <x v="1"/>
    <s v="10026012"/>
    <x v="5"/>
    <x v="5"/>
    <x v="3"/>
    <x v="3"/>
    <x v="4"/>
    <x v="2"/>
    <n v="67.842949999999988"/>
    <x v="2"/>
    <n v="74.5"/>
    <x v="2"/>
    <s v=""/>
    <x v="3"/>
    <s v=""/>
    <x v="2"/>
    <s v=""/>
    <s v=""/>
    <x v="1"/>
    <x v="1"/>
    <x v="2"/>
    <x v="1"/>
    <x v="1"/>
    <x v="1"/>
    <x v="1"/>
  </r>
  <r>
    <d v="2021-07-08T00:00:00"/>
    <n v="7800"/>
    <n v="9304"/>
    <x v="4"/>
    <n v="956"/>
    <n v="60313"/>
    <x v="2"/>
    <s v="377609"/>
    <x v="0"/>
    <x v="1"/>
    <x v="1"/>
    <x v="2"/>
    <x v="1"/>
    <n v="90"/>
    <n v="22"/>
    <n v="8.5"/>
    <n v="4.5"/>
    <n v="2"/>
    <x v="1"/>
    <n v="1002601"/>
    <x v="3"/>
    <x v="1"/>
    <x v="1"/>
    <x v="0"/>
    <x v="0"/>
    <m/>
    <x v="0"/>
    <x v="0"/>
    <x v="0"/>
    <m/>
    <m/>
    <x v="1"/>
    <s v="10026013"/>
    <x v="1"/>
    <x v="1"/>
    <x v="1"/>
    <x v="1"/>
    <x v="4"/>
    <x v="2"/>
    <n v="81.5"/>
    <x v="1"/>
    <n v="90"/>
    <x v="1"/>
    <s v=""/>
    <x v="3"/>
    <s v=""/>
    <x v="1"/>
    <n v="3.2500000000000027"/>
    <n v="0.96267311265587063"/>
    <x v="1"/>
    <x v="1"/>
    <x v="1"/>
    <x v="1"/>
    <x v="1"/>
    <x v="1"/>
    <x v="1"/>
  </r>
  <r>
    <d v="2021-07-08T00:00:00"/>
    <n v="7804"/>
    <n v="9304"/>
    <x v="4"/>
    <n v="1732"/>
    <n v="60314"/>
    <x v="2"/>
    <s v="377600"/>
    <x v="0"/>
    <x v="1"/>
    <x v="1"/>
    <x v="2"/>
    <x v="1"/>
    <n v="84.5"/>
    <n v="19.5"/>
    <n v="7.2"/>
    <n v="4.5"/>
    <n v="2"/>
    <x v="1"/>
    <n v="1002601"/>
    <x v="4"/>
    <x v="1"/>
    <x v="1"/>
    <x v="0"/>
    <x v="0"/>
    <m/>
    <x v="0"/>
    <x v="0"/>
    <x v="1"/>
    <m/>
    <m/>
    <x v="1"/>
    <s v="10026014"/>
    <x v="1"/>
    <x v="1"/>
    <x v="1"/>
    <x v="1"/>
    <x v="4"/>
    <x v="2"/>
    <n v="77.3"/>
    <x v="1"/>
    <n v="84.5"/>
    <x v="1"/>
    <s v=""/>
    <x v="3"/>
    <s v=""/>
    <x v="1"/>
    <n v="2.5490000000000004"/>
    <n v="0.92750630501744946"/>
    <x v="1"/>
    <x v="1"/>
    <x v="1"/>
    <x v="1"/>
    <x v="1"/>
    <x v="1"/>
    <x v="1"/>
  </r>
  <r>
    <d v="2021-07-08T00:00:00"/>
    <n v="7804"/>
    <n v="9304"/>
    <x v="4"/>
    <n v="1734"/>
    <n v="60315"/>
    <x v="2"/>
    <s v="377593"/>
    <x v="0"/>
    <x v="1"/>
    <x v="1"/>
    <x v="2"/>
    <x v="1"/>
    <n v="92.5"/>
    <n v="20.3"/>
    <n v="7.4"/>
    <n v="4.5999999999999996"/>
    <n v="2"/>
    <x v="1"/>
    <n v="1002601"/>
    <x v="5"/>
    <x v="1"/>
    <x v="1"/>
    <x v="0"/>
    <x v="0"/>
    <m/>
    <x v="0"/>
    <x v="0"/>
    <x v="1"/>
    <m/>
    <m/>
    <x v="1"/>
    <s v="10026015"/>
    <x v="1"/>
    <x v="1"/>
    <x v="1"/>
    <x v="1"/>
    <x v="4"/>
    <x v="2"/>
    <n v="85.1"/>
    <x v="1"/>
    <n v="92.5"/>
    <x v="1"/>
    <s v=""/>
    <x v="3"/>
    <s v=""/>
    <x v="1"/>
    <n v="5.6649999999999983"/>
    <n v="0.99654681801315037"/>
    <x v="1"/>
    <x v="1"/>
    <x v="1"/>
    <x v="1"/>
    <x v="1"/>
    <x v="1"/>
    <x v="1"/>
  </r>
  <r>
    <d v="2021-07-08T00:00:00"/>
    <n v="7804"/>
    <n v="9304"/>
    <x v="4"/>
    <n v="1743"/>
    <n v="60316"/>
    <x v="2"/>
    <s v="377604"/>
    <x v="0"/>
    <x v="2"/>
    <x v="2"/>
    <x v="2"/>
    <x v="1"/>
    <n v="64.5"/>
    <m/>
    <m/>
    <m/>
    <m/>
    <x v="2"/>
    <n v="1002601"/>
    <x v="6"/>
    <x v="1"/>
    <x v="1"/>
    <x v="0"/>
    <x v="0"/>
    <m/>
    <x v="0"/>
    <x v="0"/>
    <x v="1"/>
    <m/>
    <m/>
    <x v="1"/>
    <s v="10026016"/>
    <x v="5"/>
    <x v="5"/>
    <x v="3"/>
    <x v="3"/>
    <x v="4"/>
    <x v="2"/>
    <n v="58.587949999999999"/>
    <x v="2"/>
    <n v="64.5"/>
    <x v="2"/>
    <s v=""/>
    <x v="3"/>
    <s v=""/>
    <x v="2"/>
    <s v=""/>
    <s v=""/>
    <x v="1"/>
    <x v="1"/>
    <x v="2"/>
    <x v="1"/>
    <x v="1"/>
    <x v="1"/>
    <x v="1"/>
  </r>
  <r>
    <d v="2021-07-08T00:00:00"/>
    <n v="7804"/>
    <n v="9304"/>
    <x v="4"/>
    <n v="1744"/>
    <n v="60317"/>
    <x v="2"/>
    <s v="377626"/>
    <x v="0"/>
    <x v="2"/>
    <x v="2"/>
    <x v="2"/>
    <x v="1"/>
    <n v="56"/>
    <m/>
    <m/>
    <m/>
    <m/>
    <x v="2"/>
    <n v="1002601"/>
    <x v="7"/>
    <x v="1"/>
    <x v="1"/>
    <x v="0"/>
    <x v="0"/>
    <m/>
    <x v="0"/>
    <x v="0"/>
    <x v="1"/>
    <m/>
    <m/>
    <x v="1"/>
    <s v="10026017"/>
    <x v="5"/>
    <x v="5"/>
    <x v="3"/>
    <x v="3"/>
    <x v="4"/>
    <x v="2"/>
    <n v="50.721200000000003"/>
    <x v="2"/>
    <n v="56"/>
    <x v="2"/>
    <s v=""/>
    <x v="3"/>
    <s v=""/>
    <x v="2"/>
    <s v=""/>
    <s v=""/>
    <x v="1"/>
    <x v="1"/>
    <x v="2"/>
    <x v="2"/>
    <x v="1"/>
    <x v="1"/>
    <x v="1"/>
  </r>
  <r>
    <d v="2021-07-08T00:00:00"/>
    <n v="7804"/>
    <n v="9304"/>
    <x v="4"/>
    <n v="1748"/>
    <n v="60318"/>
    <x v="2"/>
    <s v="377537"/>
    <x v="0"/>
    <x v="1"/>
    <x v="1"/>
    <x v="2"/>
    <x v="1"/>
    <n v="85"/>
    <n v="20.5"/>
    <n v="8"/>
    <n v="4.4000000000000004"/>
    <n v="2"/>
    <x v="1"/>
    <n v="1002601"/>
    <x v="8"/>
    <x v="1"/>
    <x v="1"/>
    <x v="0"/>
    <x v="0"/>
    <m/>
    <x v="0"/>
    <x v="0"/>
    <x v="1"/>
    <m/>
    <m/>
    <x v="1"/>
    <s v="10026018"/>
    <x v="1"/>
    <x v="1"/>
    <x v="1"/>
    <x v="1"/>
    <x v="4"/>
    <x v="2"/>
    <n v="77"/>
    <x v="1"/>
    <n v="85"/>
    <x v="1"/>
    <s v=""/>
    <x v="3"/>
    <s v=""/>
    <x v="1"/>
    <n v="1.8079999999999974"/>
    <n v="0.85911998240642384"/>
    <x v="1"/>
    <x v="1"/>
    <x v="1"/>
    <x v="1"/>
    <x v="1"/>
    <x v="1"/>
    <x v="1"/>
  </r>
  <r>
    <d v="2021-07-08T00:00:00"/>
    <n v="7804"/>
    <n v="9304"/>
    <x v="4"/>
    <n v="1750"/>
    <n v="60319"/>
    <x v="2"/>
    <s v="377592"/>
    <x v="0"/>
    <x v="1"/>
    <x v="1"/>
    <x v="2"/>
    <x v="1"/>
    <n v="87"/>
    <n v="19"/>
    <n v="6.9"/>
    <n v="4.5999999999999996"/>
    <n v="1.8"/>
    <x v="1"/>
    <n v="1002601"/>
    <x v="9"/>
    <x v="1"/>
    <x v="1"/>
    <x v="0"/>
    <x v="0"/>
    <m/>
    <x v="0"/>
    <x v="0"/>
    <x v="1"/>
    <m/>
    <m/>
    <x v="1"/>
    <s v="10026019"/>
    <x v="6"/>
    <x v="6"/>
    <x v="4"/>
    <x v="2"/>
    <x v="4"/>
    <x v="2"/>
    <n v="80.099999999999994"/>
    <x v="1"/>
    <n v="87"/>
    <x v="1"/>
    <s v=""/>
    <x v="3"/>
    <s v=""/>
    <x v="1"/>
    <n v="4.1119999999999965"/>
    <n v="0.98388882852932913"/>
    <x v="1"/>
    <x v="1"/>
    <x v="1"/>
    <x v="1"/>
    <x v="1"/>
    <x v="1"/>
    <x v="1"/>
  </r>
  <r>
    <d v="2021-07-08T00:00:00"/>
    <n v="7804"/>
    <n v="9304"/>
    <x v="4"/>
    <n v="1753"/>
    <n v="60320"/>
    <x v="2"/>
    <s v="377617"/>
    <x v="1"/>
    <x v="2"/>
    <x v="2"/>
    <x v="2"/>
    <x v="1"/>
    <n v="98.5"/>
    <n v="23.9"/>
    <n v="10.7"/>
    <n v="7.1"/>
    <n v="2.8"/>
    <x v="1"/>
    <n v="1002601"/>
    <x v="10"/>
    <x v="1"/>
    <x v="1"/>
    <x v="0"/>
    <x v="0"/>
    <m/>
    <x v="0"/>
    <x v="0"/>
    <x v="1"/>
    <m/>
    <m/>
    <x v="1"/>
    <s v="100260110"/>
    <x v="4"/>
    <x v="4"/>
    <x v="1"/>
    <x v="2"/>
    <x v="4"/>
    <x v="2"/>
    <n v="87.8"/>
    <x v="1"/>
    <n v="98.5"/>
    <x v="1"/>
    <s v=""/>
    <x v="3"/>
    <s v=""/>
    <x v="1"/>
    <n v="1.6329999999999978"/>
    <n v="0.83658019434167052"/>
    <x v="1"/>
    <x v="1"/>
    <x v="1"/>
    <x v="1"/>
    <x v="1"/>
    <x v="1"/>
    <x v="1"/>
  </r>
  <r>
    <d v="2021-07-08T00:00:00"/>
    <n v="7867"/>
    <n v="9231"/>
    <x v="1"/>
    <n v="902"/>
    <n v="31043"/>
    <x v="1"/>
    <s v="377919"/>
    <x v="0"/>
    <x v="2"/>
    <x v="2"/>
    <x v="2"/>
    <x v="1"/>
    <n v="67"/>
    <m/>
    <m/>
    <m/>
    <m/>
    <x v="2"/>
    <n v="1002558"/>
    <x v="8"/>
    <x v="1"/>
    <x v="1"/>
    <x v="0"/>
    <x v="0"/>
    <m/>
    <x v="0"/>
    <x v="0"/>
    <x v="1"/>
    <m/>
    <m/>
    <x v="1"/>
    <s v="10025588"/>
    <x v="2"/>
    <x v="2"/>
    <x v="2"/>
    <x v="2"/>
    <x v="4"/>
    <x v="1"/>
    <n v="60.901699999999998"/>
    <x v="2"/>
    <n v="67"/>
    <x v="2"/>
    <s v=""/>
    <x v="1"/>
    <s v=""/>
    <x v="2"/>
    <s v=""/>
    <s v=""/>
    <x v="1"/>
    <x v="1"/>
    <x v="2"/>
    <x v="1"/>
    <x v="1"/>
    <x v="1"/>
    <x v="1"/>
  </r>
  <r>
    <d v="2021-07-08T00:00:00"/>
    <n v="7868"/>
    <n v="9231"/>
    <x v="0"/>
    <n v="952"/>
    <m/>
    <x v="3"/>
    <m/>
    <x v="0"/>
    <x v="2"/>
    <x v="2"/>
    <x v="2"/>
    <x v="1"/>
    <n v="48"/>
    <m/>
    <m/>
    <m/>
    <m/>
    <x v="3"/>
    <n v="1002558"/>
    <x v="9"/>
    <x v="1"/>
    <x v="1"/>
    <x v="0"/>
    <x v="0"/>
    <m/>
    <x v="0"/>
    <x v="0"/>
    <x v="1"/>
    <m/>
    <m/>
    <x v="2"/>
    <s v="10025589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8T00:00:00"/>
    <n v="7868"/>
    <n v="9231"/>
    <x v="0"/>
    <n v="1048"/>
    <m/>
    <x v="3"/>
    <m/>
    <x v="0"/>
    <x v="2"/>
    <x v="2"/>
    <x v="2"/>
    <x v="1"/>
    <n v="43"/>
    <m/>
    <m/>
    <m/>
    <m/>
    <x v="3"/>
    <n v="1002558"/>
    <x v="10"/>
    <x v="1"/>
    <x v="1"/>
    <x v="0"/>
    <x v="0"/>
    <m/>
    <x v="0"/>
    <x v="0"/>
    <x v="1"/>
    <m/>
    <m/>
    <x v="2"/>
    <s v="100255810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8T00:00:00"/>
    <n v="7868"/>
    <n v="9231"/>
    <x v="0"/>
    <n v="1102"/>
    <m/>
    <x v="3"/>
    <m/>
    <x v="0"/>
    <x v="2"/>
    <x v="2"/>
    <x v="2"/>
    <x v="1"/>
    <n v="44"/>
    <m/>
    <m/>
    <m/>
    <m/>
    <x v="3"/>
    <n v="1002580"/>
    <x v="1"/>
    <x v="1"/>
    <x v="1"/>
    <x v="0"/>
    <x v="0"/>
    <m/>
    <x v="0"/>
    <x v="0"/>
    <x v="1"/>
    <m/>
    <m/>
    <x v="2"/>
    <s v="10025801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8T00:00:00"/>
    <n v="7869"/>
    <n v="9231"/>
    <x v="1"/>
    <n v="1519"/>
    <n v="31044"/>
    <x v="1"/>
    <s v="377722"/>
    <x v="0"/>
    <x v="2"/>
    <x v="2"/>
    <x v="2"/>
    <x v="1"/>
    <n v="67"/>
    <m/>
    <m/>
    <m/>
    <m/>
    <x v="2"/>
    <n v="1002580"/>
    <x v="2"/>
    <x v="1"/>
    <x v="1"/>
    <x v="0"/>
    <x v="0"/>
    <m/>
    <x v="0"/>
    <x v="0"/>
    <x v="1"/>
    <m/>
    <m/>
    <x v="1"/>
    <s v="10025802"/>
    <x v="2"/>
    <x v="2"/>
    <x v="2"/>
    <x v="2"/>
    <x v="4"/>
    <x v="1"/>
    <n v="60.901699999999998"/>
    <x v="2"/>
    <n v="67"/>
    <x v="2"/>
    <s v=""/>
    <x v="1"/>
    <s v=""/>
    <x v="2"/>
    <s v=""/>
    <s v=""/>
    <x v="1"/>
    <x v="1"/>
    <x v="2"/>
    <x v="1"/>
    <x v="1"/>
    <x v="1"/>
    <x v="1"/>
  </r>
  <r>
    <d v="2021-07-08T00:00:00"/>
    <n v="7869"/>
    <n v="9231"/>
    <x v="1"/>
    <n v="1526"/>
    <m/>
    <x v="3"/>
    <m/>
    <x v="0"/>
    <x v="2"/>
    <x v="2"/>
    <x v="2"/>
    <x v="1"/>
    <n v="45"/>
    <m/>
    <m/>
    <m/>
    <m/>
    <x v="3"/>
    <n v="1002580"/>
    <x v="3"/>
    <x v="1"/>
    <x v="1"/>
    <x v="0"/>
    <x v="0"/>
    <m/>
    <x v="0"/>
    <x v="0"/>
    <x v="1"/>
    <m/>
    <m/>
    <x v="2"/>
    <s v="10025803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8T00:00:00"/>
    <n v="7869"/>
    <n v="9231"/>
    <x v="1"/>
    <n v="1529"/>
    <n v="31045"/>
    <x v="1"/>
    <s v="377707"/>
    <x v="0"/>
    <x v="1"/>
    <x v="1"/>
    <x v="2"/>
    <x v="1"/>
    <n v="87.8"/>
    <n v="18.100000000000001"/>
    <n v="6.2"/>
    <n v="4.0999999999999996"/>
    <n v="1.7"/>
    <x v="1"/>
    <n v="1002580"/>
    <x v="4"/>
    <x v="1"/>
    <x v="1"/>
    <x v="0"/>
    <x v="0"/>
    <m/>
    <x v="0"/>
    <x v="0"/>
    <x v="1"/>
    <m/>
    <m/>
    <x v="1"/>
    <s v="10025804"/>
    <x v="2"/>
    <x v="2"/>
    <x v="2"/>
    <x v="2"/>
    <x v="4"/>
    <x v="1"/>
    <n v="81.599999999999994"/>
    <x v="1"/>
    <n v="87.8"/>
    <x v="1"/>
    <s v=""/>
    <x v="1"/>
    <s v=""/>
    <x v="1"/>
    <n v="5.7779999999999987"/>
    <n v="0.99691464982662548"/>
    <x v="1"/>
    <x v="1"/>
    <x v="1"/>
    <x v="1"/>
    <x v="1"/>
    <x v="1"/>
    <x v="1"/>
  </r>
  <r>
    <d v="2021-07-08T00:00:00"/>
    <n v="7869"/>
    <n v="9231"/>
    <x v="1"/>
    <n v="1533"/>
    <n v="31046"/>
    <x v="1"/>
    <s v="377637"/>
    <x v="0"/>
    <x v="1"/>
    <x v="1"/>
    <x v="2"/>
    <x v="1"/>
    <n v="88"/>
    <n v="19.5"/>
    <n v="7.5"/>
    <n v="5.9"/>
    <n v="2"/>
    <x v="1"/>
    <n v="1002580"/>
    <x v="5"/>
    <x v="1"/>
    <x v="1"/>
    <x v="0"/>
    <x v="0"/>
    <m/>
    <x v="0"/>
    <x v="0"/>
    <x v="1"/>
    <m/>
    <m/>
    <x v="1"/>
    <s v="10025805"/>
    <x v="2"/>
    <x v="2"/>
    <x v="2"/>
    <x v="2"/>
    <x v="4"/>
    <x v="1"/>
    <n v="80.5"/>
    <x v="1"/>
    <n v="88"/>
    <x v="1"/>
    <s v=""/>
    <x v="1"/>
    <s v=""/>
    <x v="1"/>
    <n v="2.7179999999999973"/>
    <n v="0.93808046445714666"/>
    <x v="1"/>
    <x v="1"/>
    <x v="1"/>
    <x v="2"/>
    <x v="1"/>
    <x v="1"/>
    <x v="1"/>
  </r>
  <r>
    <d v="2021-07-08T00:00:00"/>
    <n v="7869"/>
    <n v="9231"/>
    <x v="1"/>
    <n v="1536"/>
    <n v="31047"/>
    <x v="1"/>
    <s v="377703"/>
    <x v="0"/>
    <x v="1"/>
    <x v="1"/>
    <x v="2"/>
    <x v="1"/>
    <n v="88"/>
    <n v="18.899999999999999"/>
    <n v="7"/>
    <n v="5.6"/>
    <n v="1.9"/>
    <x v="1"/>
    <n v="1002580"/>
    <x v="6"/>
    <x v="1"/>
    <x v="1"/>
    <x v="0"/>
    <x v="0"/>
    <m/>
    <x v="0"/>
    <x v="0"/>
    <x v="2"/>
    <s v="Only 2 scales taken"/>
    <m/>
    <x v="1"/>
    <s v="10025806"/>
    <x v="2"/>
    <x v="2"/>
    <x v="2"/>
    <x v="2"/>
    <x v="4"/>
    <x v="1"/>
    <n v="81"/>
    <x v="1"/>
    <n v="88"/>
    <x v="1"/>
    <s v=""/>
    <x v="1"/>
    <s v=""/>
    <x v="1"/>
    <n v="3.6479999999999966"/>
    <n v="0.97461786795036487"/>
    <x v="1"/>
    <x v="1"/>
    <x v="1"/>
    <x v="1"/>
    <x v="1"/>
    <x v="1"/>
    <x v="1"/>
  </r>
  <r>
    <d v="2021-07-08T00:00:00"/>
    <n v="7869"/>
    <n v="9231"/>
    <x v="1"/>
    <n v="1537"/>
    <n v="31048"/>
    <x v="1"/>
    <s v="377654"/>
    <x v="0"/>
    <x v="1"/>
    <x v="1"/>
    <x v="2"/>
    <x v="1"/>
    <n v="87"/>
    <n v="17.899999999999999"/>
    <n v="7"/>
    <n v="5.6"/>
    <n v="1.6"/>
    <x v="1"/>
    <n v="1002580"/>
    <x v="7"/>
    <x v="1"/>
    <x v="1"/>
    <x v="0"/>
    <x v="0"/>
    <m/>
    <x v="0"/>
    <x v="0"/>
    <x v="1"/>
    <m/>
    <m/>
    <x v="1"/>
    <s v="10025807"/>
    <x v="2"/>
    <x v="2"/>
    <x v="2"/>
    <x v="2"/>
    <x v="4"/>
    <x v="1"/>
    <n v="80"/>
    <x v="1"/>
    <n v="87"/>
    <x v="1"/>
    <n v="15"/>
    <x v="1"/>
    <n v="15"/>
    <x v="1"/>
    <n v="3.4759999999999964"/>
    <n v="0.96999712799257987"/>
    <x v="1"/>
    <x v="1"/>
    <x v="1"/>
    <x v="1"/>
    <x v="1"/>
    <x v="1"/>
    <x v="1"/>
  </r>
  <r>
    <d v="2021-07-08T00:00:00"/>
    <n v="7870"/>
    <n v="9231"/>
    <x v="0"/>
    <n v="1611"/>
    <m/>
    <x v="3"/>
    <m/>
    <x v="0"/>
    <x v="2"/>
    <x v="2"/>
    <x v="2"/>
    <x v="1"/>
    <n v="41"/>
    <m/>
    <m/>
    <m/>
    <m/>
    <x v="3"/>
    <n v="1002580"/>
    <x v="8"/>
    <x v="1"/>
    <x v="1"/>
    <x v="0"/>
    <x v="0"/>
    <m/>
    <x v="0"/>
    <x v="0"/>
    <x v="1"/>
    <m/>
    <m/>
    <x v="2"/>
    <s v="10025808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8T00:00:00"/>
    <n v="7870"/>
    <n v="9231"/>
    <x v="0"/>
    <n v="1629"/>
    <n v="31049"/>
    <x v="1"/>
    <s v="378112"/>
    <x v="0"/>
    <x v="1"/>
    <x v="1"/>
    <x v="2"/>
    <x v="1"/>
    <n v="91.2"/>
    <n v="22.1"/>
    <n v="9.6"/>
    <n v="5.6"/>
    <n v="2.6"/>
    <x v="1"/>
    <n v="1002580"/>
    <x v="9"/>
    <x v="1"/>
    <x v="1"/>
    <x v="0"/>
    <x v="0"/>
    <m/>
    <x v="0"/>
    <x v="0"/>
    <x v="1"/>
    <m/>
    <m/>
    <x v="1"/>
    <s v="10025809"/>
    <x v="2"/>
    <x v="2"/>
    <x v="2"/>
    <x v="2"/>
    <x v="4"/>
    <x v="1"/>
    <n v="81.600000000000009"/>
    <x v="1"/>
    <n v="91.2"/>
    <x v="1"/>
    <n v="16"/>
    <x v="1"/>
    <n v="16"/>
    <x v="1"/>
    <n v="1.0940000000000016"/>
    <n v="0.74913419907864809"/>
    <x v="1"/>
    <x v="1"/>
    <x v="1"/>
    <x v="1"/>
    <x v="1"/>
    <x v="1"/>
    <x v="1"/>
  </r>
  <r>
    <d v="2021-07-08T00:00:00"/>
    <n v="7870"/>
    <n v="9231"/>
    <x v="0"/>
    <n v="1746"/>
    <n v="31050"/>
    <x v="1"/>
    <s v="378106"/>
    <x v="0"/>
    <x v="2"/>
    <x v="2"/>
    <x v="2"/>
    <x v="1"/>
    <n v="70"/>
    <m/>
    <m/>
    <m/>
    <m/>
    <x v="2"/>
    <n v="1002580"/>
    <x v="10"/>
    <x v="1"/>
    <x v="1"/>
    <x v="0"/>
    <x v="0"/>
    <m/>
    <x v="0"/>
    <x v="0"/>
    <x v="1"/>
    <m/>
    <m/>
    <x v="1"/>
    <s v="100258010"/>
    <x v="2"/>
    <x v="2"/>
    <x v="2"/>
    <x v="2"/>
    <x v="4"/>
    <x v="1"/>
    <n v="63.678199999999997"/>
    <x v="2"/>
    <n v="70"/>
    <x v="2"/>
    <n v="17"/>
    <x v="1"/>
    <n v="17"/>
    <x v="2"/>
    <s v=""/>
    <s v=""/>
    <x v="1"/>
    <x v="1"/>
    <x v="2"/>
    <x v="1"/>
    <x v="1"/>
    <x v="1"/>
    <x v="1"/>
  </r>
  <r>
    <d v="2021-07-09T00:00:00"/>
    <n v="7873"/>
    <n v="9237"/>
    <x v="1"/>
    <n v="856"/>
    <m/>
    <x v="3"/>
    <m/>
    <x v="0"/>
    <x v="2"/>
    <x v="2"/>
    <x v="2"/>
    <x v="1"/>
    <n v="44.5"/>
    <m/>
    <m/>
    <m/>
    <m/>
    <x v="3"/>
    <n v="1002586"/>
    <x v="1"/>
    <x v="1"/>
    <x v="1"/>
    <x v="0"/>
    <x v="0"/>
    <m/>
    <x v="0"/>
    <x v="0"/>
    <x v="1"/>
    <s v="JACK"/>
    <m/>
    <x v="2"/>
    <s v="10025861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9T00:00:00"/>
    <n v="7873"/>
    <n v="9237"/>
    <x v="1"/>
    <n v="856"/>
    <m/>
    <x v="3"/>
    <m/>
    <x v="0"/>
    <x v="2"/>
    <x v="2"/>
    <x v="2"/>
    <x v="1"/>
    <n v="41"/>
    <m/>
    <m/>
    <m/>
    <m/>
    <x v="3"/>
    <n v="1002586"/>
    <x v="2"/>
    <x v="1"/>
    <x v="1"/>
    <x v="0"/>
    <x v="0"/>
    <m/>
    <x v="0"/>
    <x v="0"/>
    <x v="1"/>
    <s v="JACK"/>
    <m/>
    <x v="2"/>
    <s v="10025862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9T00:00:00"/>
    <n v="7873"/>
    <n v="9237"/>
    <x v="1"/>
    <n v="856"/>
    <m/>
    <x v="3"/>
    <m/>
    <x v="0"/>
    <x v="2"/>
    <x v="2"/>
    <x v="2"/>
    <x v="1"/>
    <n v="44"/>
    <m/>
    <m/>
    <m/>
    <m/>
    <x v="3"/>
    <n v="1002586"/>
    <x v="3"/>
    <x v="1"/>
    <x v="1"/>
    <x v="0"/>
    <x v="0"/>
    <m/>
    <x v="0"/>
    <x v="0"/>
    <x v="1"/>
    <s v="JACK"/>
    <m/>
    <x v="2"/>
    <s v="10025863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9T00:00:00"/>
    <n v="7873"/>
    <n v="9237"/>
    <x v="1"/>
    <n v="856"/>
    <m/>
    <x v="3"/>
    <m/>
    <x v="0"/>
    <x v="2"/>
    <x v="2"/>
    <x v="2"/>
    <x v="1"/>
    <n v="36"/>
    <m/>
    <m/>
    <m/>
    <m/>
    <x v="3"/>
    <n v="1002586"/>
    <x v="4"/>
    <x v="1"/>
    <x v="1"/>
    <x v="0"/>
    <x v="0"/>
    <m/>
    <x v="0"/>
    <x v="0"/>
    <x v="1"/>
    <s v="JACK"/>
    <m/>
    <x v="2"/>
    <s v="10025864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9T00:00:00"/>
    <n v="7873"/>
    <n v="9237"/>
    <x v="1"/>
    <n v="856"/>
    <m/>
    <x v="3"/>
    <m/>
    <x v="0"/>
    <x v="2"/>
    <x v="2"/>
    <x v="2"/>
    <x v="1"/>
    <n v="39"/>
    <m/>
    <m/>
    <m/>
    <m/>
    <x v="3"/>
    <n v="1002586"/>
    <x v="5"/>
    <x v="1"/>
    <x v="1"/>
    <x v="0"/>
    <x v="0"/>
    <m/>
    <x v="0"/>
    <x v="0"/>
    <x v="1"/>
    <s v="JACK"/>
    <m/>
    <x v="2"/>
    <s v="10025865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09T00:00:00"/>
    <n v="7874"/>
    <n v="9237"/>
    <x v="0"/>
    <n v="1004"/>
    <n v="31052"/>
    <x v="1"/>
    <s v="378063"/>
    <x v="1"/>
    <x v="2"/>
    <x v="2"/>
    <x v="2"/>
    <x v="1"/>
    <n v="90.8"/>
    <n v="21.5"/>
    <n v="9.5"/>
    <n v="9"/>
    <n v="3"/>
    <x v="1"/>
    <n v="1002586"/>
    <x v="6"/>
    <x v="1"/>
    <x v="1"/>
    <x v="0"/>
    <x v="0"/>
    <m/>
    <x v="0"/>
    <x v="0"/>
    <x v="1"/>
    <m/>
    <m/>
    <x v="1"/>
    <s v="10025866"/>
    <x v="2"/>
    <x v="2"/>
    <x v="2"/>
    <x v="2"/>
    <x v="4"/>
    <x v="1"/>
    <n v="81.3"/>
    <x v="1"/>
    <n v="90.8"/>
    <x v="1"/>
    <n v="18"/>
    <x v="1"/>
    <n v="18"/>
    <x v="3"/>
    <n v="-1.6060000000000025"/>
    <n v="0.16714470184826635"/>
    <x v="1"/>
    <x v="1"/>
    <x v="2"/>
    <x v="1"/>
    <x v="1"/>
    <x v="1"/>
    <x v="1"/>
  </r>
  <r>
    <d v="2021-07-09T00:00:00"/>
    <n v="7875"/>
    <n v="9237"/>
    <x v="1"/>
    <n v="1612"/>
    <n v="31053"/>
    <x v="1"/>
    <s v="516558"/>
    <x v="1"/>
    <x v="2"/>
    <x v="2"/>
    <x v="2"/>
    <x v="1"/>
    <n v="101"/>
    <n v="24.4"/>
    <n v="10.5"/>
    <n v="5.5"/>
    <n v="2"/>
    <x v="1"/>
    <n v="1002586"/>
    <x v="7"/>
    <x v="1"/>
    <x v="1"/>
    <x v="0"/>
    <x v="0"/>
    <m/>
    <x v="0"/>
    <x v="0"/>
    <x v="1"/>
    <m/>
    <m/>
    <x v="1"/>
    <s v="10025867"/>
    <x v="2"/>
    <x v="2"/>
    <x v="2"/>
    <x v="2"/>
    <x v="4"/>
    <x v="1"/>
    <n v="90.5"/>
    <x v="1"/>
    <n v="101"/>
    <x v="1"/>
    <s v=""/>
    <x v="1"/>
    <s v=""/>
    <x v="1"/>
    <n v="4.7400000000000011"/>
    <n v="0.99133705621518686"/>
    <x v="1"/>
    <x v="1"/>
    <x v="1"/>
    <x v="1"/>
    <x v="1"/>
    <x v="1"/>
    <x v="1"/>
  </r>
  <r>
    <d v="2021-07-09T00:00:00"/>
    <n v="7875"/>
    <n v="9237"/>
    <x v="1"/>
    <n v="1630"/>
    <n v="31054"/>
    <x v="1"/>
    <s v="516593"/>
    <x v="0"/>
    <x v="1"/>
    <x v="1"/>
    <x v="2"/>
    <x v="1"/>
    <n v="84.5"/>
    <n v="18.8"/>
    <n v="10.5"/>
    <n v="5"/>
    <n v="1.3"/>
    <x v="1"/>
    <n v="1002586"/>
    <x v="8"/>
    <x v="1"/>
    <x v="1"/>
    <x v="0"/>
    <x v="0"/>
    <m/>
    <x v="0"/>
    <x v="0"/>
    <x v="1"/>
    <m/>
    <m/>
    <x v="1"/>
    <s v="10025868"/>
    <x v="2"/>
    <x v="2"/>
    <x v="2"/>
    <x v="2"/>
    <x v="4"/>
    <x v="1"/>
    <n v="74"/>
    <x v="1"/>
    <n v="84.5"/>
    <x v="1"/>
    <n v="19"/>
    <x v="1"/>
    <n v="19"/>
    <x v="3"/>
    <n v="-1.4129999999999983"/>
    <n v="0.19576130877972575"/>
    <x v="1"/>
    <x v="1"/>
    <x v="2"/>
    <x v="1"/>
    <x v="1"/>
    <x v="1"/>
    <x v="1"/>
  </r>
  <r>
    <d v="2021-07-09T00:00:00"/>
    <n v="7875"/>
    <n v="9237"/>
    <x v="1"/>
    <n v="1719"/>
    <n v="31055"/>
    <x v="1"/>
    <s v="516576"/>
    <x v="0"/>
    <x v="1"/>
    <x v="1"/>
    <x v="2"/>
    <x v="1"/>
    <n v="83"/>
    <n v="18.5"/>
    <n v="7.2"/>
    <n v="4"/>
    <n v="1.9"/>
    <x v="1"/>
    <m/>
    <x v="0"/>
    <x v="0"/>
    <x v="0"/>
    <x v="0"/>
    <x v="0"/>
    <m/>
    <x v="0"/>
    <x v="0"/>
    <x v="1"/>
    <s v="No scales"/>
    <m/>
    <x v="1"/>
    <s v=""/>
    <x v="2"/>
    <x v="2"/>
    <x v="2"/>
    <x v="2"/>
    <x v="4"/>
    <x v="1"/>
    <n v="75.8"/>
    <x v="1"/>
    <n v="83"/>
    <x v="1"/>
    <s v=""/>
    <x v="2"/>
    <s v=""/>
    <x v="1"/>
    <n v="2.3299999999999974"/>
    <n v="0.91133133674526645"/>
    <x v="1"/>
    <x v="1"/>
    <x v="1"/>
    <x v="1"/>
    <x v="1"/>
    <x v="1"/>
    <x v="1"/>
  </r>
  <r>
    <d v="2021-07-09T00:00:00"/>
    <n v="7875"/>
    <n v="9237"/>
    <x v="1"/>
    <n v="1738"/>
    <n v="31056"/>
    <x v="1"/>
    <s v="516520"/>
    <x v="0"/>
    <x v="1"/>
    <x v="1"/>
    <x v="2"/>
    <x v="1"/>
    <n v="84"/>
    <n v="17.600000000000001"/>
    <n v="6.3"/>
    <n v="5.0999999999999996"/>
    <n v="2"/>
    <x v="1"/>
    <n v="1002586"/>
    <x v="9"/>
    <x v="1"/>
    <x v="1"/>
    <x v="0"/>
    <x v="0"/>
    <m/>
    <x v="0"/>
    <x v="0"/>
    <x v="1"/>
    <m/>
    <m/>
    <x v="1"/>
    <s v="10025869"/>
    <x v="2"/>
    <x v="2"/>
    <x v="2"/>
    <x v="2"/>
    <x v="4"/>
    <x v="1"/>
    <n v="77.7"/>
    <x v="1"/>
    <n v="84"/>
    <x v="1"/>
    <s v=""/>
    <x v="1"/>
    <s v=""/>
    <x v="1"/>
    <n v="3.0779999999999985"/>
    <n v="0.95597608971118753"/>
    <x v="1"/>
    <x v="1"/>
    <x v="1"/>
    <x v="1"/>
    <x v="1"/>
    <x v="1"/>
    <x v="1"/>
  </r>
  <r>
    <d v="2021-07-09T00:00:00"/>
    <n v="7876"/>
    <n v="9237"/>
    <x v="0"/>
    <n v="1826"/>
    <n v="31057"/>
    <x v="1"/>
    <s v="516436"/>
    <x v="1"/>
    <x v="2"/>
    <x v="2"/>
    <x v="2"/>
    <x v="1"/>
    <n v="84.8"/>
    <n v="18.5"/>
    <n v="7"/>
    <n v="5"/>
    <n v="1.5"/>
    <x v="1"/>
    <n v="1002586"/>
    <x v="10"/>
    <x v="1"/>
    <x v="1"/>
    <x v="0"/>
    <x v="0"/>
    <m/>
    <x v="0"/>
    <x v="0"/>
    <x v="1"/>
    <m/>
    <m/>
    <x v="1"/>
    <s v="100258610"/>
    <x v="2"/>
    <x v="2"/>
    <x v="2"/>
    <x v="2"/>
    <x v="4"/>
    <x v="1"/>
    <n v="77.8"/>
    <x v="1"/>
    <n v="84.8"/>
    <x v="1"/>
    <n v="20"/>
    <x v="1"/>
    <n v="20"/>
    <x v="1"/>
    <n v="3.0239999999999982"/>
    <n v="0.95364666549651922"/>
    <x v="1"/>
    <x v="1"/>
    <x v="1"/>
    <x v="1"/>
    <x v="1"/>
    <x v="1"/>
    <x v="1"/>
  </r>
  <r>
    <d v="2021-07-09T00:00:00"/>
    <n v="7876"/>
    <n v="9237"/>
    <x v="0"/>
    <n v="1843"/>
    <n v="31058"/>
    <x v="1"/>
    <s v="516483"/>
    <x v="0"/>
    <x v="1"/>
    <x v="1"/>
    <x v="2"/>
    <x v="1"/>
    <n v="79"/>
    <n v="16.5"/>
    <n v="5.5"/>
    <n v="5"/>
    <n v="1.5"/>
    <x v="1"/>
    <n v="1002589"/>
    <x v="1"/>
    <x v="1"/>
    <x v="1"/>
    <x v="0"/>
    <x v="0"/>
    <m/>
    <x v="0"/>
    <x v="0"/>
    <x v="1"/>
    <m/>
    <m/>
    <x v="1"/>
    <s v="10025891"/>
    <x v="2"/>
    <x v="2"/>
    <x v="2"/>
    <x v="2"/>
    <x v="4"/>
    <x v="1"/>
    <n v="73.5"/>
    <x v="1"/>
    <n v="79"/>
    <x v="1"/>
    <s v=""/>
    <x v="1"/>
    <s v=""/>
    <x v="1"/>
    <n v="2.4499999999999993"/>
    <n v="0.92056145081602159"/>
    <x v="1"/>
    <x v="1"/>
    <x v="1"/>
    <x v="1"/>
    <x v="1"/>
    <x v="1"/>
    <x v="1"/>
  </r>
  <r>
    <d v="2021-07-09T00:00:00"/>
    <n v="7876"/>
    <n v="9237"/>
    <x v="0"/>
    <n v="1848"/>
    <n v="31059"/>
    <x v="1"/>
    <s v="516521"/>
    <x v="0"/>
    <x v="1"/>
    <x v="1"/>
    <x v="2"/>
    <x v="1"/>
    <n v="87.5"/>
    <n v="19"/>
    <n v="6.5"/>
    <n v="6"/>
    <n v="2"/>
    <x v="1"/>
    <n v="1002589"/>
    <x v="2"/>
    <x v="1"/>
    <x v="1"/>
    <x v="4"/>
    <x v="0"/>
    <s v="12"/>
    <x v="0"/>
    <x v="0"/>
    <x v="1"/>
    <m/>
    <m/>
    <x v="1"/>
    <s v="10025892"/>
    <x v="2"/>
    <x v="2"/>
    <x v="2"/>
    <x v="2"/>
    <x v="4"/>
    <x v="1"/>
    <n v="81"/>
    <x v="1"/>
    <n v="87.5"/>
    <x v="1"/>
    <s v=""/>
    <x v="1"/>
    <s v=""/>
    <x v="1"/>
    <n v="3.7150000000000007"/>
    <n v="0.97622364255857075"/>
    <x v="1"/>
    <x v="1"/>
    <x v="1"/>
    <x v="1"/>
    <x v="1"/>
    <x v="1"/>
    <x v="1"/>
  </r>
  <r>
    <d v="2021-07-09T00:00:00"/>
    <n v="7876"/>
    <n v="9237"/>
    <x v="0"/>
    <n v="1912"/>
    <n v="31060"/>
    <x v="1"/>
    <s v="516706"/>
    <x v="0"/>
    <x v="1"/>
    <x v="1"/>
    <x v="2"/>
    <x v="1"/>
    <n v="83.1"/>
    <n v="17.5"/>
    <n v="6"/>
    <n v="5"/>
    <n v="1.5"/>
    <x v="1"/>
    <n v="1002589"/>
    <x v="3"/>
    <x v="1"/>
    <x v="1"/>
    <x v="2"/>
    <x v="0"/>
    <s v="12"/>
    <x v="0"/>
    <x v="0"/>
    <x v="1"/>
    <m/>
    <m/>
    <x v="1"/>
    <s v="10025893"/>
    <x v="2"/>
    <x v="2"/>
    <x v="2"/>
    <x v="2"/>
    <x v="4"/>
    <x v="1"/>
    <n v="77.099999999999994"/>
    <x v="1"/>
    <n v="83.1"/>
    <x v="1"/>
    <n v="21"/>
    <x v="1"/>
    <n v="21"/>
    <x v="1"/>
    <n v="3.5729999999999977"/>
    <n v="0.97269498050730441"/>
    <x v="1"/>
    <x v="1"/>
    <x v="1"/>
    <x v="1"/>
    <x v="1"/>
    <x v="1"/>
    <x v="1"/>
  </r>
  <r>
    <d v="2021-07-09T00:00:00"/>
    <n v="7876"/>
    <n v="9237"/>
    <x v="0"/>
    <n v="1929"/>
    <n v="31061"/>
    <x v="1"/>
    <s v="516687"/>
    <x v="1"/>
    <x v="2"/>
    <x v="2"/>
    <x v="2"/>
    <x v="1"/>
    <n v="99"/>
    <n v="24.5"/>
    <n v="10"/>
    <n v="9.5"/>
    <n v="3.5"/>
    <x v="1"/>
    <n v="1002589"/>
    <x v="4"/>
    <x v="1"/>
    <x v="1"/>
    <x v="3"/>
    <x v="0"/>
    <s v="12"/>
    <x v="0"/>
    <x v="0"/>
    <x v="1"/>
    <m/>
    <m/>
    <x v="1"/>
    <s v="10025894"/>
    <x v="2"/>
    <x v="2"/>
    <x v="2"/>
    <x v="2"/>
    <x v="4"/>
    <x v="1"/>
    <n v="89"/>
    <x v="1"/>
    <n v="99"/>
    <x v="1"/>
    <n v="22"/>
    <x v="1"/>
    <n v="22"/>
    <x v="1"/>
    <n v="0.50999999999999979"/>
    <n v="0.62480647446842918"/>
    <x v="1"/>
    <x v="1"/>
    <x v="1"/>
    <x v="1"/>
    <x v="1"/>
    <x v="1"/>
    <x v="1"/>
  </r>
  <r>
    <d v="2021-07-09T00:00:00"/>
    <n v="7876"/>
    <n v="9237"/>
    <x v="0"/>
    <n v="1937"/>
    <n v="31062"/>
    <x v="1"/>
    <s v="516713"/>
    <x v="1"/>
    <x v="2"/>
    <x v="2"/>
    <x v="2"/>
    <x v="1"/>
    <n v="88"/>
    <n v="22"/>
    <n v="10"/>
    <n v="5"/>
    <n v="2"/>
    <x v="1"/>
    <n v="1002589"/>
    <x v="5"/>
    <x v="1"/>
    <x v="1"/>
    <x v="0"/>
    <x v="0"/>
    <m/>
    <x v="0"/>
    <x v="0"/>
    <x v="1"/>
    <m/>
    <m/>
    <x v="1"/>
    <s v="10025895"/>
    <x v="2"/>
    <x v="2"/>
    <x v="2"/>
    <x v="2"/>
    <x v="4"/>
    <x v="1"/>
    <n v="78"/>
    <x v="1"/>
    <n v="88"/>
    <x v="1"/>
    <n v="23"/>
    <x v="1"/>
    <n v="23"/>
    <x v="1"/>
    <n v="0.12999999999999612"/>
    <n v="0.53245430638731783"/>
    <x v="1"/>
    <x v="1"/>
    <x v="1"/>
    <x v="1"/>
    <x v="1"/>
    <x v="1"/>
    <x v="1"/>
  </r>
  <r>
    <d v="2021-07-09T00:00:00"/>
    <n v="7877"/>
    <n v="9237"/>
    <x v="1"/>
    <n v="1958"/>
    <n v="31063"/>
    <x v="1"/>
    <n v="516670"/>
    <x v="1"/>
    <x v="2"/>
    <x v="2"/>
    <x v="2"/>
    <x v="1"/>
    <n v="87"/>
    <n v="19.3"/>
    <n v="7.1"/>
    <n v="4.9000000000000004"/>
    <n v="2"/>
    <x v="1"/>
    <n v="1002589"/>
    <x v="6"/>
    <x v="1"/>
    <x v="1"/>
    <x v="0"/>
    <x v="0"/>
    <m/>
    <x v="0"/>
    <x v="0"/>
    <x v="1"/>
    <m/>
    <m/>
    <x v="1"/>
    <s v="10025896"/>
    <x v="2"/>
    <x v="2"/>
    <x v="2"/>
    <x v="2"/>
    <x v="4"/>
    <x v="1"/>
    <n v="79.900000000000006"/>
    <x v="1"/>
    <n v="87"/>
    <x v="1"/>
    <s v=""/>
    <x v="1"/>
    <s v=""/>
    <x v="1"/>
    <n v="3.4799999999999978"/>
    <n v="0.97011332019636365"/>
    <x v="1"/>
    <x v="1"/>
    <x v="1"/>
    <x v="1"/>
    <x v="1"/>
    <x v="1"/>
    <x v="1"/>
  </r>
  <r>
    <d v="2021-07-09T00:00:00"/>
    <n v="7877"/>
    <n v="9237"/>
    <x v="1"/>
    <n v="2008"/>
    <n v="31064"/>
    <x v="1"/>
    <n v="516712"/>
    <x v="1"/>
    <x v="2"/>
    <x v="2"/>
    <x v="2"/>
    <x v="1"/>
    <n v="66.5"/>
    <m/>
    <m/>
    <m/>
    <m/>
    <x v="2"/>
    <n v="1002589"/>
    <x v="7"/>
    <x v="1"/>
    <x v="1"/>
    <x v="0"/>
    <x v="0"/>
    <m/>
    <x v="0"/>
    <x v="0"/>
    <x v="1"/>
    <m/>
    <m/>
    <x v="1"/>
    <s v="10025897"/>
    <x v="2"/>
    <x v="2"/>
    <x v="2"/>
    <x v="2"/>
    <x v="4"/>
    <x v="1"/>
    <n v="60.438949999999998"/>
    <x v="2"/>
    <n v="66.5"/>
    <x v="2"/>
    <s v=""/>
    <x v="1"/>
    <s v=""/>
    <x v="2"/>
    <s v=""/>
    <s v=""/>
    <x v="1"/>
    <x v="1"/>
    <x v="2"/>
    <x v="1"/>
    <x v="1"/>
    <x v="1"/>
    <x v="1"/>
  </r>
  <r>
    <d v="2021-07-09T00:00:00"/>
    <n v="7806"/>
    <n v="9305"/>
    <x v="4"/>
    <n v="920"/>
    <n v="60321"/>
    <x v="2"/>
    <s v="377570"/>
    <x v="0"/>
    <x v="1"/>
    <x v="1"/>
    <x v="2"/>
    <x v="1"/>
    <n v="81.5"/>
    <n v="18.5"/>
    <n v="7"/>
    <n v="4.5"/>
    <n v="2"/>
    <x v="1"/>
    <n v="1002602"/>
    <x v="1"/>
    <x v="1"/>
    <x v="2"/>
    <x v="0"/>
    <x v="0"/>
    <m/>
    <x v="0"/>
    <x v="0"/>
    <x v="1"/>
    <m/>
    <m/>
    <x v="1"/>
    <s v="10026021"/>
    <x v="2"/>
    <x v="2"/>
    <x v="2"/>
    <x v="2"/>
    <x v="4"/>
    <x v="2"/>
    <n v="74.5"/>
    <x v="1"/>
    <n v="81.5"/>
    <x v="1"/>
    <s v=""/>
    <x v="4"/>
    <s v=""/>
    <x v="1"/>
    <n v="1.5150000000000017"/>
    <n v="0.81980102480194905"/>
    <x v="1"/>
    <x v="1"/>
    <x v="1"/>
    <x v="1"/>
    <x v="1"/>
    <x v="1"/>
    <x v="1"/>
  </r>
  <r>
    <d v="2021-07-09T00:00:00"/>
    <n v="7806"/>
    <n v="9305"/>
    <x v="4"/>
    <n v="937"/>
    <n v="60322"/>
    <x v="2"/>
    <s v="377572"/>
    <x v="0"/>
    <x v="1"/>
    <x v="1"/>
    <x v="2"/>
    <x v="1"/>
    <n v="86"/>
    <n v="18.5"/>
    <n v="7"/>
    <n v="5"/>
    <n v="1.6"/>
    <x v="1"/>
    <n v="1002602"/>
    <x v="2"/>
    <x v="1"/>
    <x v="2"/>
    <x v="0"/>
    <x v="0"/>
    <m/>
    <x v="0"/>
    <x v="0"/>
    <x v="1"/>
    <m/>
    <m/>
    <x v="1"/>
    <s v="10026022"/>
    <x v="2"/>
    <x v="2"/>
    <x v="2"/>
    <x v="2"/>
    <x v="4"/>
    <x v="2"/>
    <n v="79"/>
    <x v="1"/>
    <n v="86"/>
    <x v="1"/>
    <s v=""/>
    <x v="4"/>
    <s v=""/>
    <x v="1"/>
    <n v="3.4539999999999962"/>
    <n v="0.96935020555484475"/>
    <x v="1"/>
    <x v="1"/>
    <x v="1"/>
    <x v="1"/>
    <x v="1"/>
    <x v="1"/>
    <x v="1"/>
  </r>
  <r>
    <d v="2021-07-09T00:00:00"/>
    <n v="7806"/>
    <n v="9305"/>
    <x v="4"/>
    <n v="944"/>
    <n v="60323"/>
    <x v="2"/>
    <s v="377545"/>
    <x v="0"/>
    <x v="1"/>
    <x v="1"/>
    <x v="2"/>
    <x v="1"/>
    <n v="80"/>
    <n v="16.8"/>
    <n v="5.9"/>
    <n v="5"/>
    <n v="1.5"/>
    <x v="1"/>
    <n v="1002602"/>
    <x v="3"/>
    <x v="1"/>
    <x v="2"/>
    <x v="0"/>
    <x v="0"/>
    <m/>
    <x v="0"/>
    <x v="0"/>
    <x v="1"/>
    <m/>
    <m/>
    <x v="1"/>
    <s v="10026023"/>
    <x v="2"/>
    <x v="2"/>
    <x v="2"/>
    <x v="2"/>
    <x v="4"/>
    <x v="2"/>
    <n v="74.099999999999994"/>
    <x v="1"/>
    <n v="80"/>
    <x v="1"/>
    <s v=""/>
    <x v="4"/>
    <s v=""/>
    <x v="1"/>
    <n v="2.3679999999999986"/>
    <n v="0.91435436938982662"/>
    <x v="1"/>
    <x v="1"/>
    <x v="1"/>
    <x v="1"/>
    <x v="1"/>
    <x v="1"/>
    <x v="1"/>
  </r>
  <r>
    <d v="2021-07-09T00:00:00"/>
    <n v="7806"/>
    <n v="9305"/>
    <x v="4"/>
    <n v="949"/>
    <n v="60324"/>
    <x v="2"/>
    <s v="377582"/>
    <x v="0"/>
    <x v="1"/>
    <x v="1"/>
    <x v="2"/>
    <x v="1"/>
    <n v="88"/>
    <n v="19"/>
    <n v="7"/>
    <n v="6"/>
    <n v="2"/>
    <x v="1"/>
    <n v="1002602"/>
    <x v="4"/>
    <x v="1"/>
    <x v="2"/>
    <x v="0"/>
    <x v="0"/>
    <m/>
    <x v="0"/>
    <x v="0"/>
    <x v="2"/>
    <m/>
    <m/>
    <x v="1"/>
    <s v="10026024"/>
    <x v="2"/>
    <x v="2"/>
    <x v="2"/>
    <x v="2"/>
    <x v="4"/>
    <x v="2"/>
    <n v="81"/>
    <x v="1"/>
    <n v="88"/>
    <x v="1"/>
    <s v=""/>
    <x v="4"/>
    <s v=""/>
    <x v="1"/>
    <n v="3.2899999999999965"/>
    <n v="0.96408415411723813"/>
    <x v="1"/>
    <x v="1"/>
    <x v="1"/>
    <x v="1"/>
    <x v="1"/>
    <x v="1"/>
    <x v="1"/>
  </r>
  <r>
    <d v="2021-07-09T00:00:00"/>
    <n v="7806"/>
    <n v="9305"/>
    <x v="4"/>
    <n v="952"/>
    <n v="60325"/>
    <x v="2"/>
    <s v="377569"/>
    <x v="0"/>
    <x v="1"/>
    <x v="1"/>
    <x v="2"/>
    <x v="1"/>
    <n v="82"/>
    <n v="18"/>
    <n v="7.7"/>
    <n v="5.5"/>
    <n v="2"/>
    <x v="1"/>
    <n v="1002602"/>
    <x v="5"/>
    <x v="1"/>
    <x v="2"/>
    <x v="0"/>
    <x v="0"/>
    <m/>
    <x v="0"/>
    <x v="0"/>
    <x v="1"/>
    <m/>
    <m/>
    <x v="1"/>
    <s v="10026025"/>
    <x v="2"/>
    <x v="2"/>
    <x v="2"/>
    <x v="2"/>
    <x v="4"/>
    <x v="2"/>
    <n v="74.3"/>
    <x v="1"/>
    <n v="82"/>
    <x v="1"/>
    <s v=""/>
    <x v="4"/>
    <s v=""/>
    <x v="1"/>
    <n v="0.1539999999999988"/>
    <n v="0.53842409118692613"/>
    <x v="1"/>
    <x v="1"/>
    <x v="1"/>
    <x v="1"/>
    <x v="1"/>
    <x v="1"/>
    <x v="1"/>
  </r>
  <r>
    <d v="2021-07-09T00:00:00"/>
    <n v="7806"/>
    <n v="9305"/>
    <x v="4"/>
    <n v="957"/>
    <n v="60326"/>
    <x v="2"/>
    <s v="377606"/>
    <x v="0"/>
    <x v="1"/>
    <x v="2"/>
    <x v="2"/>
    <x v="1"/>
    <n v="69"/>
    <m/>
    <m/>
    <m/>
    <m/>
    <x v="2"/>
    <n v="1002602"/>
    <x v="6"/>
    <x v="1"/>
    <x v="2"/>
    <x v="0"/>
    <x v="0"/>
    <m/>
    <x v="0"/>
    <x v="0"/>
    <x v="1"/>
    <m/>
    <m/>
    <x v="1"/>
    <s v="10026026"/>
    <x v="2"/>
    <x v="2"/>
    <x v="2"/>
    <x v="2"/>
    <x v="4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09T00:00:00"/>
    <n v="7806"/>
    <n v="9305"/>
    <x v="4"/>
    <n v="1003"/>
    <n v="60327"/>
    <x v="2"/>
    <s v="377608"/>
    <x v="0"/>
    <x v="1"/>
    <x v="2"/>
    <x v="2"/>
    <x v="1"/>
    <n v="71"/>
    <m/>
    <m/>
    <m/>
    <m/>
    <x v="2"/>
    <n v="1002602"/>
    <x v="7"/>
    <x v="1"/>
    <x v="2"/>
    <x v="0"/>
    <x v="0"/>
    <m/>
    <x v="0"/>
    <x v="0"/>
    <x v="1"/>
    <m/>
    <m/>
    <x v="1"/>
    <s v="10026027"/>
    <x v="2"/>
    <x v="2"/>
    <x v="2"/>
    <x v="2"/>
    <x v="4"/>
    <x v="2"/>
    <n v="64.603699999999989"/>
    <x v="2"/>
    <n v="71"/>
    <x v="2"/>
    <s v=""/>
    <x v="4"/>
    <s v=""/>
    <x v="2"/>
    <s v=""/>
    <s v=""/>
    <x v="1"/>
    <x v="1"/>
    <x v="2"/>
    <x v="1"/>
    <x v="1"/>
    <x v="1"/>
    <x v="1"/>
  </r>
  <r>
    <d v="2021-07-09T00:00:00"/>
    <n v="7806"/>
    <n v="9305"/>
    <x v="4"/>
    <n v="1006"/>
    <n v="60328"/>
    <x v="2"/>
    <s v="377588"/>
    <x v="0"/>
    <x v="1"/>
    <x v="2"/>
    <x v="2"/>
    <x v="1"/>
    <n v="64.5"/>
    <m/>
    <m/>
    <m/>
    <m/>
    <x v="2"/>
    <n v="1002602"/>
    <x v="8"/>
    <x v="1"/>
    <x v="2"/>
    <x v="0"/>
    <x v="0"/>
    <m/>
    <x v="0"/>
    <x v="0"/>
    <x v="1"/>
    <m/>
    <m/>
    <x v="1"/>
    <s v="10026028"/>
    <x v="2"/>
    <x v="2"/>
    <x v="2"/>
    <x v="2"/>
    <x v="4"/>
    <x v="2"/>
    <n v="58.587949999999999"/>
    <x v="2"/>
    <n v="64.5"/>
    <x v="2"/>
    <s v=""/>
    <x v="4"/>
    <s v=""/>
    <x v="2"/>
    <s v=""/>
    <s v=""/>
    <x v="1"/>
    <x v="1"/>
    <x v="2"/>
    <x v="1"/>
    <x v="1"/>
    <x v="1"/>
    <x v="1"/>
  </r>
  <r>
    <d v="2021-07-09T00:00:00"/>
    <n v="7806"/>
    <n v="9305"/>
    <x v="4"/>
    <n v="1010"/>
    <n v="60329"/>
    <x v="2"/>
    <s v="377578"/>
    <x v="0"/>
    <x v="2"/>
    <x v="2"/>
    <x v="2"/>
    <x v="1"/>
    <n v="93.5"/>
    <n v="22"/>
    <n v="9"/>
    <n v="8"/>
    <n v="2.5"/>
    <x v="1"/>
    <n v="1002602"/>
    <x v="9"/>
    <x v="1"/>
    <x v="2"/>
    <x v="0"/>
    <x v="0"/>
    <m/>
    <x v="0"/>
    <x v="0"/>
    <x v="1"/>
    <m/>
    <m/>
    <x v="1"/>
    <s v="10026029"/>
    <x v="2"/>
    <x v="2"/>
    <x v="2"/>
    <x v="2"/>
    <x v="4"/>
    <x v="2"/>
    <n v="84.5"/>
    <x v="1"/>
    <n v="93.5"/>
    <x v="1"/>
    <s v=""/>
    <x v="4"/>
    <s v=""/>
    <x v="1"/>
    <n v="1.3049999999999993"/>
    <n v="0.78667527218413946"/>
    <x v="1"/>
    <x v="1"/>
    <x v="1"/>
    <x v="1"/>
    <x v="1"/>
    <x v="1"/>
    <x v="1"/>
  </r>
  <r>
    <d v="2021-07-09T00:00:00"/>
    <n v="7806"/>
    <n v="9305"/>
    <x v="4"/>
    <n v="1015"/>
    <n v="60330"/>
    <x v="4"/>
    <s v="377622"/>
    <x v="0"/>
    <x v="2"/>
    <x v="2"/>
    <x v="2"/>
    <x v="1"/>
    <n v="62.5"/>
    <m/>
    <m/>
    <m/>
    <m/>
    <x v="2"/>
    <m/>
    <x v="0"/>
    <x v="0"/>
    <x v="0"/>
    <x v="0"/>
    <x v="0"/>
    <m/>
    <x v="0"/>
    <x v="0"/>
    <x v="2"/>
    <s v="No scales"/>
    <m/>
    <x v="1"/>
    <s v=""/>
    <x v="2"/>
    <x v="2"/>
    <x v="2"/>
    <x v="2"/>
    <x v="4"/>
    <x v="2"/>
    <n v="56.73695"/>
    <x v="2"/>
    <n v="62.5"/>
    <x v="2"/>
    <s v=""/>
    <x v="2"/>
    <s v=""/>
    <x v="2"/>
    <s v=""/>
    <s v=""/>
    <x v="1"/>
    <x v="1"/>
    <x v="2"/>
    <x v="1"/>
    <x v="1"/>
    <x v="1"/>
    <x v="1"/>
  </r>
  <r>
    <d v="2021-07-09T00:00:00"/>
    <n v="7806"/>
    <n v="9305"/>
    <x v="4"/>
    <n v="1018"/>
    <n v="60331"/>
    <x v="2"/>
    <s v="377531"/>
    <x v="0"/>
    <x v="1"/>
    <x v="1"/>
    <x v="2"/>
    <x v="1"/>
    <n v="90"/>
    <n v="20"/>
    <n v="8"/>
    <n v="6.5"/>
    <n v="2.5"/>
    <x v="1"/>
    <n v="1002602"/>
    <x v="10"/>
    <x v="1"/>
    <x v="2"/>
    <x v="0"/>
    <x v="0"/>
    <m/>
    <x v="0"/>
    <x v="0"/>
    <x v="1"/>
    <m/>
    <m/>
    <x v="1"/>
    <s v="100260210"/>
    <x v="2"/>
    <x v="2"/>
    <x v="2"/>
    <x v="2"/>
    <x v="4"/>
    <x v="2"/>
    <n v="82"/>
    <x v="1"/>
    <n v="90"/>
    <x v="1"/>
    <s v=""/>
    <x v="4"/>
    <s v=""/>
    <x v="1"/>
    <n v="2.1000000000000036"/>
    <n v="0.89090317880438741"/>
    <x v="1"/>
    <x v="1"/>
    <x v="1"/>
    <x v="1"/>
    <x v="1"/>
    <x v="1"/>
    <x v="1"/>
  </r>
  <r>
    <d v="2021-07-09T00:00:00"/>
    <n v="7806"/>
    <n v="9305"/>
    <x v="4"/>
    <n v="1021"/>
    <n v="60332"/>
    <x v="2"/>
    <s v="377573"/>
    <x v="0"/>
    <x v="1"/>
    <x v="1"/>
    <x v="2"/>
    <x v="1"/>
    <n v="86"/>
    <n v="19"/>
    <n v="7.5"/>
    <n v="6"/>
    <n v="2"/>
    <x v="1"/>
    <n v="1002603"/>
    <x v="1"/>
    <x v="1"/>
    <x v="2"/>
    <x v="0"/>
    <x v="0"/>
    <m/>
    <x v="0"/>
    <x v="0"/>
    <x v="1"/>
    <m/>
    <m/>
    <x v="1"/>
    <s v="10026031"/>
    <x v="2"/>
    <x v="2"/>
    <x v="2"/>
    <x v="2"/>
    <x v="4"/>
    <x v="2"/>
    <n v="78.5"/>
    <x v="1"/>
    <n v="86"/>
    <x v="1"/>
    <s v=""/>
    <x v="4"/>
    <s v=""/>
    <x v="1"/>
    <n v="1.789999999999998"/>
    <n v="0.85692727651991896"/>
    <x v="1"/>
    <x v="1"/>
    <x v="1"/>
    <x v="1"/>
    <x v="1"/>
    <x v="1"/>
    <x v="1"/>
  </r>
  <r>
    <d v="2021-07-09T00:00:00"/>
    <n v="7806"/>
    <n v="9305"/>
    <x v="4"/>
    <n v="1025"/>
    <n v="60333"/>
    <x v="2"/>
    <s v="377577"/>
    <x v="0"/>
    <x v="1"/>
    <x v="1"/>
    <x v="2"/>
    <x v="1"/>
    <n v="87"/>
    <n v="21"/>
    <n v="8"/>
    <n v="5"/>
    <n v="2"/>
    <x v="1"/>
    <n v="1002603"/>
    <x v="2"/>
    <x v="1"/>
    <x v="2"/>
    <x v="0"/>
    <x v="0"/>
    <m/>
    <x v="0"/>
    <x v="0"/>
    <x v="1"/>
    <m/>
    <m/>
    <x v="1"/>
    <s v="10026032"/>
    <x v="2"/>
    <x v="2"/>
    <x v="2"/>
    <x v="2"/>
    <x v="4"/>
    <x v="2"/>
    <n v="79"/>
    <x v="1"/>
    <n v="87"/>
    <x v="1"/>
    <s v=""/>
    <x v="4"/>
    <s v=""/>
    <x v="1"/>
    <n v="2.2599999999999971"/>
    <n v="0.90550963104984039"/>
    <x v="1"/>
    <x v="1"/>
    <x v="1"/>
    <x v="1"/>
    <x v="1"/>
    <x v="1"/>
    <x v="1"/>
  </r>
  <r>
    <d v="2021-07-09T00:00:00"/>
    <n v="7806"/>
    <n v="9305"/>
    <x v="4"/>
    <n v="1029"/>
    <n v="60334"/>
    <x v="2"/>
    <s v="377544"/>
    <x v="0"/>
    <x v="1"/>
    <x v="2"/>
    <x v="2"/>
    <x v="1"/>
    <n v="68"/>
    <m/>
    <m/>
    <m/>
    <m/>
    <x v="2"/>
    <n v="1002603"/>
    <x v="3"/>
    <x v="1"/>
    <x v="2"/>
    <x v="0"/>
    <x v="0"/>
    <m/>
    <x v="0"/>
    <x v="0"/>
    <x v="1"/>
    <m/>
    <m/>
    <x v="1"/>
    <s v="10026033"/>
    <x v="2"/>
    <x v="2"/>
    <x v="2"/>
    <x v="2"/>
    <x v="4"/>
    <x v="2"/>
    <n v="61.827199999999998"/>
    <x v="2"/>
    <n v="68"/>
    <x v="2"/>
    <s v=""/>
    <x v="4"/>
    <s v=""/>
    <x v="2"/>
    <s v=""/>
    <s v=""/>
    <x v="1"/>
    <x v="1"/>
    <x v="2"/>
    <x v="3"/>
    <x v="1"/>
    <x v="1"/>
    <x v="1"/>
  </r>
  <r>
    <d v="2021-07-09T00:00:00"/>
    <n v="7806"/>
    <n v="9305"/>
    <x v="4"/>
    <n v="1032"/>
    <n v="60335"/>
    <x v="2"/>
    <s v="377605"/>
    <x v="0"/>
    <x v="1"/>
    <x v="1"/>
    <x v="2"/>
    <x v="1"/>
    <n v="84.5"/>
    <n v="19"/>
    <n v="7"/>
    <n v="5"/>
    <n v="1.5"/>
    <x v="1"/>
    <n v="1002603"/>
    <x v="4"/>
    <x v="1"/>
    <x v="2"/>
    <x v="0"/>
    <x v="0"/>
    <m/>
    <x v="0"/>
    <x v="0"/>
    <x v="1"/>
    <m/>
    <m/>
    <x v="1"/>
    <s v="10026034"/>
    <x v="2"/>
    <x v="2"/>
    <x v="2"/>
    <x v="2"/>
    <x v="4"/>
    <x v="2"/>
    <n v="77.5"/>
    <x v="1"/>
    <n v="84.5"/>
    <x v="1"/>
    <s v=""/>
    <x v="4"/>
    <s v=""/>
    <x v="1"/>
    <n v="2.8950000000000005"/>
    <n v="0.94759871488583114"/>
    <x v="1"/>
    <x v="1"/>
    <x v="1"/>
    <x v="1"/>
    <x v="1"/>
    <x v="1"/>
    <x v="1"/>
  </r>
  <r>
    <d v="2021-07-09T00:00:00"/>
    <n v="7806"/>
    <n v="9305"/>
    <x v="4"/>
    <n v="1035"/>
    <n v="60336"/>
    <x v="2"/>
    <s v="377623"/>
    <x v="0"/>
    <x v="1"/>
    <x v="1"/>
    <x v="2"/>
    <x v="1"/>
    <n v="85"/>
    <n v="19"/>
    <n v="7.5"/>
    <n v="5"/>
    <n v="1.5"/>
    <x v="1"/>
    <n v="1002603"/>
    <x v="5"/>
    <x v="1"/>
    <x v="2"/>
    <x v="0"/>
    <x v="0"/>
    <m/>
    <x v="0"/>
    <x v="0"/>
    <x v="1"/>
    <m/>
    <m/>
    <x v="1"/>
    <s v="10026035"/>
    <x v="2"/>
    <x v="2"/>
    <x v="2"/>
    <x v="2"/>
    <x v="4"/>
    <x v="2"/>
    <n v="77.5"/>
    <x v="1"/>
    <n v="85"/>
    <x v="1"/>
    <s v=""/>
    <x v="4"/>
    <s v=""/>
    <x v="1"/>
    <n v="2.469999999999998"/>
    <n v="0.92201176487063341"/>
    <x v="1"/>
    <x v="1"/>
    <x v="1"/>
    <x v="1"/>
    <x v="1"/>
    <x v="1"/>
    <x v="1"/>
  </r>
  <r>
    <d v="2021-07-09T00:00:00"/>
    <n v="7806"/>
    <n v="9305"/>
    <x v="4"/>
    <n v="1038"/>
    <n v="60337"/>
    <x v="2"/>
    <s v="377599"/>
    <x v="0"/>
    <x v="2"/>
    <x v="2"/>
    <x v="2"/>
    <x v="1"/>
    <n v="85"/>
    <n v="21"/>
    <n v="8.5"/>
    <n v="7"/>
    <n v="2.5"/>
    <x v="1"/>
    <n v="1002603"/>
    <x v="6"/>
    <x v="1"/>
    <x v="2"/>
    <x v="0"/>
    <x v="0"/>
    <m/>
    <x v="0"/>
    <x v="0"/>
    <x v="1"/>
    <m/>
    <m/>
    <x v="1"/>
    <s v="10026036"/>
    <x v="2"/>
    <x v="2"/>
    <x v="2"/>
    <x v="2"/>
    <x v="4"/>
    <x v="2"/>
    <n v="76.5"/>
    <x v="1"/>
    <n v="85"/>
    <x v="1"/>
    <s v=""/>
    <x v="4"/>
    <s v=""/>
    <x v="3"/>
    <n v="-1.0300000000000034"/>
    <n v="0.26308410416657912"/>
    <x v="1"/>
    <x v="1"/>
    <x v="2"/>
    <x v="1"/>
    <x v="1"/>
    <x v="1"/>
    <x v="1"/>
  </r>
  <r>
    <d v="2021-07-09T00:00:00"/>
    <n v="7806"/>
    <n v="9305"/>
    <x v="4"/>
    <n v="1041"/>
    <n v="60338"/>
    <x v="2"/>
    <s v="377584"/>
    <x v="0"/>
    <x v="1"/>
    <x v="1"/>
    <x v="2"/>
    <x v="1"/>
    <n v="80.5"/>
    <n v="18.5"/>
    <n v="7"/>
    <n v="5.5"/>
    <n v="2"/>
    <x v="1"/>
    <n v="1002603"/>
    <x v="7"/>
    <x v="1"/>
    <x v="2"/>
    <x v="0"/>
    <x v="0"/>
    <m/>
    <x v="0"/>
    <x v="0"/>
    <x v="1"/>
    <m/>
    <m/>
    <x v="1"/>
    <s v="10026037"/>
    <x v="2"/>
    <x v="2"/>
    <x v="2"/>
    <x v="2"/>
    <x v="4"/>
    <x v="2"/>
    <n v="73.5"/>
    <x v="1"/>
    <n v="80.5"/>
    <x v="1"/>
    <s v=""/>
    <x v="4"/>
    <s v=""/>
    <x v="1"/>
    <n v="0.4050000000000018"/>
    <n v="0.59988836886399866"/>
    <x v="1"/>
    <x v="1"/>
    <x v="1"/>
    <x v="1"/>
    <x v="1"/>
    <x v="1"/>
    <x v="1"/>
  </r>
  <r>
    <d v="2021-07-09T00:00:00"/>
    <n v="7806"/>
    <n v="9305"/>
    <x v="4"/>
    <n v="1044"/>
    <n v="60339"/>
    <x v="2"/>
    <s v="377560"/>
    <x v="0"/>
    <x v="1"/>
    <x v="1"/>
    <x v="2"/>
    <x v="1"/>
    <n v="85.5"/>
    <n v="19"/>
    <n v="7"/>
    <n v="5"/>
    <n v="1.5"/>
    <x v="1"/>
    <n v="1002603"/>
    <x v="8"/>
    <x v="1"/>
    <x v="2"/>
    <x v="0"/>
    <x v="0"/>
    <m/>
    <x v="0"/>
    <x v="0"/>
    <x v="1"/>
    <m/>
    <m/>
    <x v="1"/>
    <s v="10026038"/>
    <x v="2"/>
    <x v="2"/>
    <x v="2"/>
    <x v="2"/>
    <x v="4"/>
    <x v="2"/>
    <n v="78.5"/>
    <x v="1"/>
    <n v="85.5"/>
    <x v="1"/>
    <s v=""/>
    <x v="4"/>
    <s v=""/>
    <x v="1"/>
    <n v="3.3250000000000002"/>
    <n v="0.96527657046664239"/>
    <x v="1"/>
    <x v="1"/>
    <x v="1"/>
    <x v="1"/>
    <x v="1"/>
    <x v="1"/>
    <x v="1"/>
  </r>
  <r>
    <d v="2021-07-09T00:00:00"/>
    <n v="7806"/>
    <n v="9305"/>
    <x v="4"/>
    <n v="1046"/>
    <n v="60340"/>
    <x v="2"/>
    <s v="377551"/>
    <x v="0"/>
    <x v="2"/>
    <x v="2"/>
    <x v="2"/>
    <x v="1"/>
    <n v="64"/>
    <m/>
    <m/>
    <m/>
    <m/>
    <x v="2"/>
    <n v="1002603"/>
    <x v="9"/>
    <x v="1"/>
    <x v="2"/>
    <x v="0"/>
    <x v="0"/>
    <m/>
    <x v="0"/>
    <x v="0"/>
    <x v="1"/>
    <m/>
    <m/>
    <x v="1"/>
    <s v="10026039"/>
    <x v="2"/>
    <x v="2"/>
    <x v="2"/>
    <x v="2"/>
    <x v="4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09T00:00:00"/>
    <n v="7806"/>
    <n v="9305"/>
    <x v="4"/>
    <n v="1050"/>
    <n v="60341"/>
    <x v="2"/>
    <s v="377598"/>
    <x v="0"/>
    <x v="2"/>
    <x v="2"/>
    <x v="2"/>
    <x v="1"/>
    <n v="89"/>
    <n v="19"/>
    <n v="7"/>
    <n v="5.5"/>
    <n v="2"/>
    <x v="1"/>
    <n v="1002603"/>
    <x v="10"/>
    <x v="1"/>
    <x v="2"/>
    <x v="0"/>
    <x v="0"/>
    <m/>
    <x v="0"/>
    <x v="0"/>
    <x v="1"/>
    <m/>
    <m/>
    <x v="1"/>
    <s v="100260310"/>
    <x v="2"/>
    <x v="2"/>
    <x v="2"/>
    <x v="2"/>
    <x v="4"/>
    <x v="2"/>
    <n v="82"/>
    <x v="1"/>
    <n v="89"/>
    <x v="1"/>
    <s v=""/>
    <x v="4"/>
    <s v=""/>
    <x v="1"/>
    <n v="4.0599999999999961"/>
    <n v="0.98304346448979929"/>
    <x v="1"/>
    <x v="1"/>
    <x v="1"/>
    <x v="1"/>
    <x v="1"/>
    <x v="1"/>
    <x v="1"/>
  </r>
  <r>
    <d v="2021-07-09T00:00:00"/>
    <n v="7806"/>
    <n v="9305"/>
    <x v="4"/>
    <n v="1052"/>
    <n v="60342"/>
    <x v="2"/>
    <s v="377546"/>
    <x v="0"/>
    <x v="2"/>
    <x v="2"/>
    <x v="2"/>
    <x v="1"/>
    <n v="68"/>
    <m/>
    <m/>
    <m/>
    <m/>
    <x v="2"/>
    <n v="1002604"/>
    <x v="1"/>
    <x v="1"/>
    <x v="2"/>
    <x v="0"/>
    <x v="0"/>
    <m/>
    <x v="0"/>
    <x v="0"/>
    <x v="1"/>
    <m/>
    <m/>
    <x v="1"/>
    <s v="10026041"/>
    <x v="3"/>
    <x v="3"/>
    <x v="3"/>
    <x v="2"/>
    <x v="4"/>
    <x v="2"/>
    <n v="61.827199999999998"/>
    <x v="2"/>
    <n v="68"/>
    <x v="2"/>
    <s v=""/>
    <x v="3"/>
    <s v=""/>
    <x v="2"/>
    <s v=""/>
    <s v=""/>
    <x v="1"/>
    <x v="1"/>
    <x v="2"/>
    <x v="1"/>
    <x v="1"/>
    <x v="1"/>
    <x v="1"/>
  </r>
  <r>
    <d v="2021-07-09T00:00:00"/>
    <n v="7806"/>
    <n v="9305"/>
    <x v="4"/>
    <n v="1058"/>
    <n v="60343"/>
    <x v="2"/>
    <s v="377552"/>
    <x v="1"/>
    <x v="2"/>
    <x v="2"/>
    <x v="2"/>
    <x v="1"/>
    <n v="70"/>
    <m/>
    <m/>
    <m/>
    <m/>
    <x v="2"/>
    <n v="1002604"/>
    <x v="2"/>
    <x v="1"/>
    <x v="2"/>
    <x v="0"/>
    <x v="0"/>
    <m/>
    <x v="0"/>
    <x v="0"/>
    <x v="1"/>
    <m/>
    <m/>
    <x v="1"/>
    <s v="10026042"/>
    <x v="5"/>
    <x v="5"/>
    <x v="3"/>
    <x v="3"/>
    <x v="4"/>
    <x v="2"/>
    <n v="63.678199999999997"/>
    <x v="2"/>
    <n v="70"/>
    <x v="2"/>
    <s v=""/>
    <x v="3"/>
    <s v=""/>
    <x v="2"/>
    <s v=""/>
    <s v=""/>
    <x v="1"/>
    <x v="1"/>
    <x v="2"/>
    <x v="1"/>
    <x v="1"/>
    <x v="1"/>
    <x v="1"/>
  </r>
  <r>
    <d v="2021-07-09T00:00:00"/>
    <n v="7806"/>
    <n v="9305"/>
    <x v="4"/>
    <n v="1104"/>
    <n v="60344"/>
    <x v="2"/>
    <s v="377534"/>
    <x v="0"/>
    <x v="1"/>
    <x v="1"/>
    <x v="2"/>
    <x v="1"/>
    <n v="82"/>
    <n v="18"/>
    <n v="7"/>
    <n v="5"/>
    <n v="1.5"/>
    <x v="1"/>
    <n v="1002604"/>
    <x v="3"/>
    <x v="1"/>
    <x v="2"/>
    <x v="0"/>
    <x v="0"/>
    <m/>
    <x v="0"/>
    <x v="0"/>
    <x v="1"/>
    <m/>
    <m/>
    <x v="1"/>
    <s v="10026043"/>
    <x v="4"/>
    <x v="4"/>
    <x v="1"/>
    <x v="2"/>
    <x v="4"/>
    <x v="2"/>
    <n v="75"/>
    <x v="1"/>
    <n v="82"/>
    <x v="1"/>
    <s v=""/>
    <x v="3"/>
    <s v=""/>
    <x v="1"/>
    <n v="1.8199999999999976"/>
    <n v="0.86056612703834967"/>
    <x v="1"/>
    <x v="1"/>
    <x v="1"/>
    <x v="1"/>
    <x v="1"/>
    <x v="1"/>
    <x v="1"/>
  </r>
  <r>
    <d v="2021-07-09T00:00:00"/>
    <n v="7806"/>
    <n v="9305"/>
    <x v="4"/>
    <n v="1106"/>
    <n v="60345"/>
    <x v="2"/>
    <s v="377611"/>
    <x v="0"/>
    <x v="1"/>
    <x v="1"/>
    <x v="2"/>
    <x v="1"/>
    <n v="87"/>
    <n v="20"/>
    <n v="7"/>
    <n v="5.5"/>
    <n v="2"/>
    <x v="1"/>
    <n v="1002604"/>
    <x v="4"/>
    <x v="1"/>
    <x v="2"/>
    <x v="0"/>
    <x v="0"/>
    <m/>
    <x v="0"/>
    <x v="0"/>
    <x v="1"/>
    <m/>
    <m/>
    <x v="1"/>
    <s v="10026044"/>
    <x v="1"/>
    <x v="1"/>
    <x v="1"/>
    <x v="1"/>
    <x v="4"/>
    <x v="2"/>
    <n v="80"/>
    <x v="1"/>
    <n v="87"/>
    <x v="1"/>
    <s v=""/>
    <x v="3"/>
    <s v=""/>
    <x v="1"/>
    <n v="3.1999999999999966"/>
    <n v="0.96083427720323544"/>
    <x v="1"/>
    <x v="1"/>
    <x v="1"/>
    <x v="1"/>
    <x v="1"/>
    <x v="1"/>
    <x v="1"/>
  </r>
  <r>
    <d v="2021-07-09T00:00:00"/>
    <n v="7807"/>
    <n v="9306"/>
    <x v="5"/>
    <n v="1221"/>
    <n v="60346"/>
    <x v="2"/>
    <s v="377558"/>
    <x v="0"/>
    <x v="2"/>
    <x v="2"/>
    <x v="2"/>
    <x v="1"/>
    <n v="91.5"/>
    <n v="22"/>
    <n v="9"/>
    <n v="6.5"/>
    <n v="2.5"/>
    <x v="1"/>
    <n v="1002604"/>
    <x v="5"/>
    <x v="1"/>
    <x v="2"/>
    <x v="0"/>
    <x v="0"/>
    <m/>
    <x v="0"/>
    <x v="0"/>
    <x v="1"/>
    <m/>
    <m/>
    <x v="1"/>
    <s v="10026045"/>
    <x v="1"/>
    <x v="1"/>
    <x v="1"/>
    <x v="1"/>
    <x v="4"/>
    <x v="2"/>
    <n v="82.5"/>
    <x v="1"/>
    <n v="91.5"/>
    <x v="1"/>
    <s v=""/>
    <x v="3"/>
    <s v=""/>
    <x v="1"/>
    <n v="1.4650000000000003"/>
    <n v="0.8122962208104868"/>
    <x v="1"/>
    <x v="1"/>
    <x v="1"/>
    <x v="1"/>
    <x v="1"/>
    <x v="1"/>
    <x v="1"/>
  </r>
  <r>
    <d v="2021-07-09T00:00:00"/>
    <n v="7809"/>
    <n v="9306"/>
    <x v="4"/>
    <n v="1720"/>
    <n v="60347"/>
    <x v="2"/>
    <s v="377587"/>
    <x v="0"/>
    <x v="2"/>
    <x v="2"/>
    <x v="2"/>
    <x v="1"/>
    <n v="68.5"/>
    <m/>
    <m/>
    <m/>
    <m/>
    <x v="2"/>
    <n v="1002604"/>
    <x v="6"/>
    <x v="1"/>
    <x v="2"/>
    <x v="0"/>
    <x v="0"/>
    <m/>
    <x v="0"/>
    <x v="0"/>
    <x v="1"/>
    <m/>
    <m/>
    <x v="1"/>
    <s v="10026046"/>
    <x v="5"/>
    <x v="5"/>
    <x v="3"/>
    <x v="3"/>
    <x v="4"/>
    <x v="2"/>
    <n v="62.289949999999997"/>
    <x v="2"/>
    <n v="68.5"/>
    <x v="2"/>
    <s v=""/>
    <x v="3"/>
    <s v=""/>
    <x v="2"/>
    <s v=""/>
    <s v=""/>
    <x v="1"/>
    <x v="1"/>
    <x v="2"/>
    <x v="1"/>
    <x v="1"/>
    <x v="1"/>
    <x v="1"/>
  </r>
  <r>
    <d v="2021-07-09T00:00:00"/>
    <n v="7809"/>
    <n v="9306"/>
    <x v="4"/>
    <n v="1723"/>
    <n v="60348"/>
    <x v="2"/>
    <s v="377615"/>
    <x v="1"/>
    <x v="2"/>
    <x v="2"/>
    <x v="2"/>
    <x v="1"/>
    <n v="98"/>
    <n v="22.6"/>
    <n v="9.6999999999999993"/>
    <n v="7.7"/>
    <n v="2.5"/>
    <x v="1"/>
    <n v="1002604"/>
    <x v="7"/>
    <x v="1"/>
    <x v="2"/>
    <x v="0"/>
    <x v="0"/>
    <m/>
    <x v="0"/>
    <x v="0"/>
    <x v="1"/>
    <m/>
    <m/>
    <x v="1"/>
    <s v="10026047"/>
    <x v="1"/>
    <x v="1"/>
    <x v="1"/>
    <x v="1"/>
    <x v="4"/>
    <x v="2"/>
    <n v="88.3"/>
    <x v="1"/>
    <n v="98"/>
    <x v="1"/>
    <s v=""/>
    <x v="3"/>
    <s v=""/>
    <x v="1"/>
    <n v="2.5480000000000023"/>
    <n v="0.92743903790677096"/>
    <x v="1"/>
    <x v="1"/>
    <x v="1"/>
    <x v="1"/>
    <x v="1"/>
    <x v="1"/>
    <x v="1"/>
  </r>
  <r>
    <d v="2021-07-09T00:00:00"/>
    <n v="7809"/>
    <n v="9306"/>
    <x v="4"/>
    <n v="1725"/>
    <n v="60349"/>
    <x v="2"/>
    <s v="377601"/>
    <x v="0"/>
    <x v="1"/>
    <x v="1"/>
    <x v="2"/>
    <x v="1"/>
    <n v="79.5"/>
    <n v="17.5"/>
    <n v="6.6"/>
    <n v="4.5"/>
    <n v="1.8"/>
    <x v="1"/>
    <n v="1002604"/>
    <x v="8"/>
    <x v="1"/>
    <x v="2"/>
    <x v="0"/>
    <x v="0"/>
    <m/>
    <x v="0"/>
    <x v="0"/>
    <x v="1"/>
    <m/>
    <m/>
    <x v="1"/>
    <s v="10026048"/>
    <x v="1"/>
    <x v="1"/>
    <x v="1"/>
    <x v="1"/>
    <x v="4"/>
    <x v="2"/>
    <n v="72.900000000000006"/>
    <x v="1"/>
    <n v="79.5"/>
    <x v="1"/>
    <s v=""/>
    <x v="3"/>
    <s v=""/>
    <x v="1"/>
    <n v="1.3390000000000026"/>
    <n v="0.79232544370598412"/>
    <x v="1"/>
    <x v="1"/>
    <x v="1"/>
    <x v="1"/>
    <x v="1"/>
    <x v="1"/>
    <x v="1"/>
  </r>
  <r>
    <d v="2021-07-09T00:00:00"/>
    <n v="7809"/>
    <n v="9306"/>
    <x v="4"/>
    <n v="1727"/>
    <n v="60350"/>
    <x v="2"/>
    <s v="377585"/>
    <x v="0"/>
    <x v="1"/>
    <x v="1"/>
    <x v="2"/>
    <x v="1"/>
    <n v="80.5"/>
    <n v="18.3"/>
    <n v="7.4"/>
    <n v="5.8"/>
    <n v="2"/>
    <x v="1"/>
    <n v="1002604"/>
    <x v="9"/>
    <x v="1"/>
    <x v="2"/>
    <x v="0"/>
    <x v="0"/>
    <m/>
    <x v="0"/>
    <x v="0"/>
    <x v="1"/>
    <m/>
    <m/>
    <x v="1"/>
    <s v="10026049"/>
    <x v="1"/>
    <x v="1"/>
    <x v="1"/>
    <x v="1"/>
    <x v="4"/>
    <x v="2"/>
    <n v="73.099999999999994"/>
    <x v="1"/>
    <n v="80.5"/>
    <x v="1"/>
    <s v=""/>
    <x v="3"/>
    <s v=""/>
    <x v="3"/>
    <n v="-0.31099999999999839"/>
    <n v="0.42287066899704834"/>
    <x v="1"/>
    <x v="1"/>
    <x v="2"/>
    <x v="1"/>
    <x v="1"/>
    <x v="1"/>
    <x v="1"/>
  </r>
  <r>
    <d v="2021-07-09T00:00:00"/>
    <n v="7809"/>
    <n v="9306"/>
    <x v="4"/>
    <n v="1730"/>
    <n v="60351"/>
    <x v="2"/>
    <s v="377571"/>
    <x v="0"/>
    <x v="2"/>
    <x v="2"/>
    <x v="2"/>
    <x v="1"/>
    <n v="69"/>
    <m/>
    <m/>
    <m/>
    <m/>
    <x v="2"/>
    <n v="1002604"/>
    <x v="10"/>
    <x v="1"/>
    <x v="2"/>
    <x v="0"/>
    <x v="0"/>
    <m/>
    <x v="0"/>
    <x v="0"/>
    <x v="1"/>
    <m/>
    <m/>
    <x v="1"/>
    <s v="100260410"/>
    <x v="5"/>
    <x v="5"/>
    <x v="3"/>
    <x v="3"/>
    <x v="4"/>
    <x v="2"/>
    <n v="62.752699999999997"/>
    <x v="2"/>
    <n v="69"/>
    <x v="2"/>
    <s v=""/>
    <x v="3"/>
    <s v=""/>
    <x v="2"/>
    <s v=""/>
    <s v=""/>
    <x v="1"/>
    <x v="1"/>
    <x v="2"/>
    <x v="1"/>
    <x v="1"/>
    <x v="1"/>
    <x v="1"/>
  </r>
  <r>
    <d v="2021-07-09T00:00:00"/>
    <n v="7809"/>
    <n v="9306"/>
    <x v="4"/>
    <n v="1732"/>
    <n v="60352"/>
    <x v="2"/>
    <s v="377610"/>
    <x v="0"/>
    <x v="1"/>
    <x v="1"/>
    <x v="2"/>
    <x v="1"/>
    <n v="86.5"/>
    <n v="18.600000000000001"/>
    <n v="7.5"/>
    <n v="6.1"/>
    <n v="2.2000000000000002"/>
    <x v="1"/>
    <n v="1002605"/>
    <x v="1"/>
    <x v="1"/>
    <x v="1"/>
    <x v="0"/>
    <x v="0"/>
    <m/>
    <x v="0"/>
    <x v="0"/>
    <x v="1"/>
    <m/>
    <m/>
    <x v="1"/>
    <s v="10026051"/>
    <x v="1"/>
    <x v="1"/>
    <x v="1"/>
    <x v="1"/>
    <x v="4"/>
    <x v="2"/>
    <n v="79"/>
    <x v="1"/>
    <n v="86.5"/>
    <x v="1"/>
    <s v=""/>
    <x v="3"/>
    <s v=""/>
    <x v="1"/>
    <n v="1.7650000000000017"/>
    <n v="0.85383476960261817"/>
    <x v="1"/>
    <x v="1"/>
    <x v="1"/>
    <x v="1"/>
    <x v="1"/>
    <x v="1"/>
    <x v="1"/>
  </r>
  <r>
    <d v="2021-07-10T00:00:00"/>
    <n v="7879"/>
    <n v="9239"/>
    <x v="1"/>
    <n v="855"/>
    <n v="31065"/>
    <x v="1"/>
    <s v="516374"/>
    <x v="1"/>
    <x v="2"/>
    <x v="2"/>
    <x v="2"/>
    <x v="1"/>
    <n v="96"/>
    <n v="21.5"/>
    <n v="8.5"/>
    <n v="7"/>
    <n v="3.3"/>
    <x v="1"/>
    <n v="1002589"/>
    <x v="8"/>
    <x v="1"/>
    <x v="1"/>
    <x v="0"/>
    <x v="0"/>
    <m/>
    <x v="0"/>
    <x v="0"/>
    <x v="1"/>
    <m/>
    <m/>
    <x v="1"/>
    <s v="10025898"/>
    <x v="2"/>
    <x v="2"/>
    <x v="2"/>
    <x v="2"/>
    <x v="4"/>
    <x v="1"/>
    <n v="87.5"/>
    <x v="1"/>
    <n v="96"/>
    <x v="1"/>
    <n v="24"/>
    <x v="1"/>
    <n v="24"/>
    <x v="1"/>
    <n v="3.0120000000000009"/>
    <n v="0.95311331201379124"/>
    <x v="1"/>
    <x v="1"/>
    <x v="1"/>
    <x v="1"/>
    <x v="1"/>
    <x v="1"/>
    <x v="1"/>
  </r>
  <r>
    <d v="2021-07-10T00:00:00"/>
    <n v="7879"/>
    <n v="9239"/>
    <x v="1"/>
    <n v="910"/>
    <n v="31066"/>
    <x v="1"/>
    <s v="516375"/>
    <x v="1"/>
    <x v="2"/>
    <x v="2"/>
    <x v="2"/>
    <x v="1"/>
    <n v="72"/>
    <m/>
    <m/>
    <m/>
    <m/>
    <x v="2"/>
    <n v="1002589"/>
    <x v="9"/>
    <x v="1"/>
    <x v="1"/>
    <x v="0"/>
    <x v="0"/>
    <m/>
    <x v="0"/>
    <x v="0"/>
    <x v="1"/>
    <m/>
    <m/>
    <x v="1"/>
    <s v="10025899"/>
    <x v="2"/>
    <x v="2"/>
    <x v="2"/>
    <x v="2"/>
    <x v="4"/>
    <x v="1"/>
    <n v="65.529199999999989"/>
    <x v="2"/>
    <n v="72"/>
    <x v="2"/>
    <s v=""/>
    <x v="1"/>
    <s v=""/>
    <x v="2"/>
    <s v=""/>
    <s v=""/>
    <x v="1"/>
    <x v="1"/>
    <x v="2"/>
    <x v="1"/>
    <x v="1"/>
    <x v="1"/>
    <x v="1"/>
  </r>
  <r>
    <d v="2021-07-10T00:00:00"/>
    <n v="7879"/>
    <n v="9239"/>
    <x v="1"/>
    <n v="918"/>
    <n v="31067"/>
    <x v="1"/>
    <s v="516416"/>
    <x v="1"/>
    <x v="2"/>
    <x v="2"/>
    <x v="2"/>
    <x v="1"/>
    <n v="81.5"/>
    <n v="18"/>
    <n v="6.5"/>
    <n v="5"/>
    <n v="2"/>
    <x v="1"/>
    <n v="1002589"/>
    <x v="10"/>
    <x v="1"/>
    <x v="1"/>
    <x v="0"/>
    <x v="0"/>
    <m/>
    <x v="0"/>
    <x v="0"/>
    <x v="1"/>
    <m/>
    <m/>
    <x v="1"/>
    <s v="100258910"/>
    <x v="2"/>
    <x v="2"/>
    <x v="2"/>
    <x v="2"/>
    <x v="4"/>
    <x v="1"/>
    <n v="75"/>
    <x v="1"/>
    <n v="81.5"/>
    <x v="1"/>
    <s v=""/>
    <x v="1"/>
    <s v=""/>
    <x v="1"/>
    <n v="1.8150000000000019"/>
    <n v="0.85996508437222741"/>
    <x v="1"/>
    <x v="1"/>
    <x v="1"/>
    <x v="1"/>
    <x v="1"/>
    <x v="1"/>
    <x v="1"/>
  </r>
  <r>
    <d v="2021-07-10T00:00:00"/>
    <n v="7879"/>
    <n v="9239"/>
    <x v="1"/>
    <n v="924"/>
    <n v="31068"/>
    <x v="1"/>
    <s v="516334"/>
    <x v="1"/>
    <x v="2"/>
    <x v="2"/>
    <x v="2"/>
    <x v="1"/>
    <n v="65"/>
    <m/>
    <m/>
    <m/>
    <m/>
    <x v="2"/>
    <n v="1002591"/>
    <x v="1"/>
    <x v="1"/>
    <x v="1"/>
    <x v="0"/>
    <x v="0"/>
    <m/>
    <x v="0"/>
    <x v="0"/>
    <x v="1"/>
    <m/>
    <m/>
    <x v="1"/>
    <s v="10025911"/>
    <x v="2"/>
    <x v="2"/>
    <x v="2"/>
    <x v="2"/>
    <x v="4"/>
    <x v="1"/>
    <n v="59.050699999999999"/>
    <x v="2"/>
    <n v="65"/>
    <x v="2"/>
    <n v="25"/>
    <x v="1"/>
    <n v="25"/>
    <x v="2"/>
    <s v=""/>
    <s v=""/>
    <x v="1"/>
    <x v="1"/>
    <x v="2"/>
    <x v="1"/>
    <x v="1"/>
    <x v="1"/>
    <x v="1"/>
  </r>
  <r>
    <d v="2021-07-10T00:00:00"/>
    <n v="7879"/>
    <n v="9239"/>
    <x v="1"/>
    <n v="931"/>
    <n v="31069"/>
    <x v="1"/>
    <s v="516403"/>
    <x v="1"/>
    <x v="2"/>
    <x v="2"/>
    <x v="2"/>
    <x v="1"/>
    <n v="63"/>
    <m/>
    <m/>
    <m/>
    <m/>
    <x v="2"/>
    <n v="1002591"/>
    <x v="2"/>
    <x v="1"/>
    <x v="1"/>
    <x v="0"/>
    <x v="0"/>
    <m/>
    <x v="0"/>
    <x v="0"/>
    <x v="1"/>
    <m/>
    <m/>
    <x v="1"/>
    <s v="10025912"/>
    <x v="2"/>
    <x v="2"/>
    <x v="2"/>
    <x v="2"/>
    <x v="4"/>
    <x v="1"/>
    <n v="57.1997"/>
    <x v="2"/>
    <n v="63"/>
    <x v="2"/>
    <s v=""/>
    <x v="1"/>
    <s v=""/>
    <x v="2"/>
    <s v=""/>
    <s v=""/>
    <x v="1"/>
    <x v="1"/>
    <x v="2"/>
    <x v="1"/>
    <x v="1"/>
    <x v="1"/>
    <x v="1"/>
  </r>
  <r>
    <d v="2021-07-10T00:00:00"/>
    <n v="7879"/>
    <n v="9239"/>
    <x v="1"/>
    <n v="939"/>
    <m/>
    <x v="3"/>
    <m/>
    <x v="0"/>
    <x v="2"/>
    <x v="2"/>
    <x v="2"/>
    <x v="1"/>
    <n v="40.5"/>
    <m/>
    <m/>
    <m/>
    <m/>
    <x v="3"/>
    <n v="1002591"/>
    <x v="3"/>
    <x v="1"/>
    <x v="1"/>
    <x v="0"/>
    <x v="0"/>
    <m/>
    <x v="0"/>
    <x v="0"/>
    <x v="1"/>
    <s v="JACK"/>
    <m/>
    <x v="2"/>
    <s v="10025913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0T00:00:00"/>
    <n v="7879"/>
    <n v="9239"/>
    <x v="1"/>
    <n v="953"/>
    <n v="31070"/>
    <x v="1"/>
    <s v="516357"/>
    <x v="1"/>
    <x v="2"/>
    <x v="2"/>
    <x v="2"/>
    <x v="1"/>
    <n v="89"/>
    <n v="20"/>
    <n v="7.5"/>
    <n v="5.5"/>
    <n v="2"/>
    <x v="1"/>
    <n v="1002591"/>
    <x v="4"/>
    <x v="1"/>
    <x v="1"/>
    <x v="5"/>
    <x v="0"/>
    <s v="6"/>
    <x v="0"/>
    <x v="0"/>
    <x v="1"/>
    <m/>
    <m/>
    <x v="1"/>
    <s v="10025914"/>
    <x v="2"/>
    <x v="2"/>
    <x v="2"/>
    <x v="2"/>
    <x v="4"/>
    <x v="1"/>
    <n v="81.5"/>
    <x v="1"/>
    <n v="89"/>
    <x v="1"/>
    <s v=""/>
    <x v="1"/>
    <s v=""/>
    <x v="1"/>
    <n v="3.4199999999999973"/>
    <n v="0.96832377162094341"/>
    <x v="1"/>
    <x v="1"/>
    <x v="1"/>
    <x v="1"/>
    <x v="1"/>
    <x v="1"/>
    <x v="1"/>
  </r>
  <r>
    <d v="2021-07-10T00:00:00"/>
    <n v="7879"/>
    <n v="9239"/>
    <x v="1"/>
    <n v="957"/>
    <m/>
    <x v="3"/>
    <m/>
    <x v="0"/>
    <x v="2"/>
    <x v="2"/>
    <x v="2"/>
    <x v="1"/>
    <n v="45.8"/>
    <m/>
    <m/>
    <m/>
    <m/>
    <x v="3"/>
    <n v="1002591"/>
    <x v="5"/>
    <x v="1"/>
    <x v="1"/>
    <x v="0"/>
    <x v="0"/>
    <m/>
    <x v="0"/>
    <x v="0"/>
    <x v="1"/>
    <s v="JACK"/>
    <m/>
    <x v="2"/>
    <s v="10025915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0T00:00:00"/>
    <n v="7879"/>
    <n v="9239"/>
    <x v="1"/>
    <n v="958"/>
    <n v="31071"/>
    <x v="1"/>
    <s v="516419"/>
    <x v="1"/>
    <x v="2"/>
    <x v="2"/>
    <x v="2"/>
    <x v="1"/>
    <n v="65.5"/>
    <m/>
    <m/>
    <m/>
    <m/>
    <x v="2"/>
    <n v="1002591"/>
    <x v="6"/>
    <x v="1"/>
    <x v="1"/>
    <x v="0"/>
    <x v="0"/>
    <m/>
    <x v="0"/>
    <x v="0"/>
    <x v="1"/>
    <m/>
    <m/>
    <x v="1"/>
    <s v="10025916"/>
    <x v="2"/>
    <x v="2"/>
    <x v="2"/>
    <x v="2"/>
    <x v="4"/>
    <x v="1"/>
    <n v="59.513449999999999"/>
    <x v="2"/>
    <n v="65.5"/>
    <x v="2"/>
    <s v=""/>
    <x v="1"/>
    <s v=""/>
    <x v="2"/>
    <s v=""/>
    <s v=""/>
    <x v="1"/>
    <x v="1"/>
    <x v="2"/>
    <x v="1"/>
    <x v="1"/>
    <x v="1"/>
    <x v="1"/>
  </r>
  <r>
    <d v="2021-07-10T00:00:00"/>
    <n v="7879"/>
    <n v="9239"/>
    <x v="1"/>
    <n v="1004"/>
    <n v="31072"/>
    <x v="1"/>
    <s v="516349"/>
    <x v="1"/>
    <x v="2"/>
    <x v="2"/>
    <x v="2"/>
    <x v="1"/>
    <n v="61.9"/>
    <m/>
    <m/>
    <m/>
    <m/>
    <x v="2"/>
    <n v="1002591"/>
    <x v="7"/>
    <x v="1"/>
    <x v="1"/>
    <x v="0"/>
    <x v="0"/>
    <m/>
    <x v="0"/>
    <x v="0"/>
    <x v="2"/>
    <m/>
    <m/>
    <x v="1"/>
    <s v="10025917"/>
    <x v="2"/>
    <x v="2"/>
    <x v="2"/>
    <x v="2"/>
    <x v="4"/>
    <x v="1"/>
    <n v="56.181649999999998"/>
    <x v="2"/>
    <n v="61.9"/>
    <x v="2"/>
    <s v=""/>
    <x v="1"/>
    <s v=""/>
    <x v="2"/>
    <s v=""/>
    <s v=""/>
    <x v="1"/>
    <x v="1"/>
    <x v="2"/>
    <x v="1"/>
    <x v="1"/>
    <x v="1"/>
    <x v="1"/>
  </r>
  <r>
    <d v="2021-07-10T00:00:00"/>
    <n v="7880"/>
    <n v="9239"/>
    <x v="0"/>
    <n v="1029"/>
    <m/>
    <x v="3"/>
    <m/>
    <x v="0"/>
    <x v="2"/>
    <x v="2"/>
    <x v="2"/>
    <x v="1"/>
    <n v="42"/>
    <m/>
    <m/>
    <m/>
    <m/>
    <x v="3"/>
    <n v="1002591"/>
    <x v="8"/>
    <x v="1"/>
    <x v="1"/>
    <x v="2"/>
    <x v="1"/>
    <s v="6"/>
    <x v="1"/>
    <x v="0"/>
    <x v="1"/>
    <m/>
    <m/>
    <x v="2"/>
    <s v="10025918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0T00:00:00"/>
    <n v="7880"/>
    <n v="9239"/>
    <x v="0"/>
    <n v="1033"/>
    <n v="31073"/>
    <x v="1"/>
    <s v="516367"/>
    <x v="0"/>
    <x v="1"/>
    <x v="1"/>
    <x v="2"/>
    <x v="1"/>
    <n v="85.5"/>
    <n v="18"/>
    <n v="6.5"/>
    <n v="6"/>
    <n v="2"/>
    <x v="1"/>
    <n v="1002591"/>
    <x v="9"/>
    <x v="1"/>
    <x v="1"/>
    <x v="0"/>
    <x v="0"/>
    <m/>
    <x v="0"/>
    <x v="0"/>
    <x v="1"/>
    <m/>
    <m/>
    <x v="1"/>
    <s v="10025919"/>
    <x v="2"/>
    <x v="2"/>
    <x v="2"/>
    <x v="2"/>
    <x v="4"/>
    <x v="1"/>
    <n v="79"/>
    <x v="1"/>
    <n v="85.5"/>
    <x v="1"/>
    <n v="26"/>
    <x v="1"/>
    <n v="26"/>
    <x v="1"/>
    <n v="2.8550000000000013"/>
    <n v="0.945576564403109"/>
    <x v="1"/>
    <x v="1"/>
    <x v="1"/>
    <x v="4"/>
    <x v="1"/>
    <x v="1"/>
    <x v="1"/>
  </r>
  <r>
    <d v="2021-07-10T00:00:00"/>
    <n v="7880"/>
    <n v="9239"/>
    <x v="0"/>
    <n v="1045"/>
    <n v="31074"/>
    <x v="1"/>
    <s v="516354"/>
    <x v="0"/>
    <x v="1"/>
    <x v="1"/>
    <x v="2"/>
    <x v="1"/>
    <n v="83"/>
    <n v="17"/>
    <n v="6"/>
    <n v="5"/>
    <n v="1.5"/>
    <x v="1"/>
    <n v="1002591"/>
    <x v="10"/>
    <x v="1"/>
    <x v="1"/>
    <x v="0"/>
    <x v="0"/>
    <m/>
    <x v="0"/>
    <x v="0"/>
    <x v="1"/>
    <m/>
    <m/>
    <x v="1"/>
    <s v="100259110"/>
    <x v="2"/>
    <x v="2"/>
    <x v="2"/>
    <x v="2"/>
    <x v="4"/>
    <x v="1"/>
    <n v="77"/>
    <x v="1"/>
    <n v="83"/>
    <x v="1"/>
    <s v=""/>
    <x v="1"/>
    <s v=""/>
    <x v="1"/>
    <n v="3.5299999999999985"/>
    <n v="0.97152941230990264"/>
    <x v="1"/>
    <x v="1"/>
    <x v="1"/>
    <x v="1"/>
    <x v="1"/>
    <x v="1"/>
    <x v="1"/>
  </r>
  <r>
    <d v="2021-07-10T00:00:00"/>
    <n v="7880"/>
    <n v="9239"/>
    <x v="0"/>
    <n v="1051"/>
    <n v="31075"/>
    <x v="1"/>
    <s v="516427"/>
    <x v="1"/>
    <x v="2"/>
    <x v="2"/>
    <x v="2"/>
    <x v="1"/>
    <n v="78"/>
    <n v="18.100000000000001"/>
    <n v="6.8"/>
    <n v="4.4000000000000004"/>
    <n v="2.2999999999999998"/>
    <x v="1"/>
    <n v="1002593"/>
    <x v="1"/>
    <x v="1"/>
    <x v="1"/>
    <x v="0"/>
    <x v="0"/>
    <m/>
    <x v="0"/>
    <x v="0"/>
    <x v="1"/>
    <m/>
    <m/>
    <x v="1"/>
    <s v="10025931"/>
    <x v="2"/>
    <x v="2"/>
    <x v="2"/>
    <x v="2"/>
    <x v="4"/>
    <x v="1"/>
    <n v="71.2"/>
    <x v="1"/>
    <n v="78"/>
    <x v="1"/>
    <s v=""/>
    <x v="1"/>
    <s v=""/>
    <x v="1"/>
    <n v="7.5999999999999179E-2"/>
    <n v="0.51899085994592542"/>
    <x v="1"/>
    <x v="1"/>
    <x v="1"/>
    <x v="1"/>
    <x v="1"/>
    <x v="1"/>
    <x v="1"/>
  </r>
  <r>
    <d v="2021-07-10T00:00:00"/>
    <n v="7880"/>
    <n v="9239"/>
    <x v="0"/>
    <n v="1055"/>
    <m/>
    <x v="3"/>
    <m/>
    <x v="0"/>
    <x v="2"/>
    <x v="2"/>
    <x v="2"/>
    <x v="1"/>
    <n v="45"/>
    <m/>
    <m/>
    <m/>
    <m/>
    <x v="3"/>
    <n v="1002593"/>
    <x v="2"/>
    <x v="1"/>
    <x v="1"/>
    <x v="0"/>
    <x v="0"/>
    <m/>
    <x v="0"/>
    <x v="0"/>
    <x v="1"/>
    <s v="JACK"/>
    <m/>
    <x v="2"/>
    <s v="10025932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0T00:00:00"/>
    <n v="7880"/>
    <n v="9239"/>
    <x v="0"/>
    <n v="1057"/>
    <n v="31076"/>
    <x v="1"/>
    <s v="516358"/>
    <x v="0"/>
    <x v="1"/>
    <x v="1"/>
    <x v="2"/>
    <x v="1"/>
    <n v="83"/>
    <n v="16.5"/>
    <n v="6"/>
    <n v="3.5"/>
    <n v="1.6"/>
    <x v="1"/>
    <n v="1002593"/>
    <x v="3"/>
    <x v="1"/>
    <x v="1"/>
    <x v="0"/>
    <x v="0"/>
    <m/>
    <x v="0"/>
    <x v="0"/>
    <x v="1"/>
    <m/>
    <m/>
    <x v="1"/>
    <s v="10025933"/>
    <x v="2"/>
    <x v="2"/>
    <x v="2"/>
    <x v="2"/>
    <x v="4"/>
    <x v="1"/>
    <n v="77"/>
    <x v="1"/>
    <n v="83"/>
    <x v="1"/>
    <n v="27"/>
    <x v="1"/>
    <n v="27"/>
    <x v="1"/>
    <n v="4.4639999999999977"/>
    <n v="0.98861490687018694"/>
    <x v="1"/>
    <x v="1"/>
    <x v="1"/>
    <x v="1"/>
    <x v="1"/>
    <x v="1"/>
    <x v="1"/>
  </r>
  <r>
    <d v="2021-07-10T00:00:00"/>
    <n v="7880"/>
    <n v="9239"/>
    <x v="0"/>
    <n v="1058"/>
    <n v="31077"/>
    <x v="1"/>
    <s v="516409"/>
    <x v="1"/>
    <x v="2"/>
    <x v="2"/>
    <x v="2"/>
    <x v="1"/>
    <n v="85.5"/>
    <n v="18"/>
    <n v="6.5"/>
    <n v="6"/>
    <n v="2.2999999999999998"/>
    <x v="1"/>
    <n v="1002593"/>
    <x v="4"/>
    <x v="1"/>
    <x v="1"/>
    <x v="3"/>
    <x v="2"/>
    <s v="12"/>
    <x v="2"/>
    <x v="0"/>
    <x v="1"/>
    <m/>
    <m/>
    <x v="1"/>
    <s v="10025934"/>
    <x v="2"/>
    <x v="2"/>
    <x v="2"/>
    <x v="2"/>
    <x v="4"/>
    <x v="1"/>
    <n v="79"/>
    <x v="1"/>
    <n v="85.5"/>
    <x v="1"/>
    <s v=""/>
    <x v="1"/>
    <s v=""/>
    <x v="1"/>
    <n v="2.5970000000000013"/>
    <n v="0.93066825501563866"/>
    <x v="1"/>
    <x v="1"/>
    <x v="1"/>
    <x v="1"/>
    <x v="1"/>
    <x v="1"/>
    <x v="1"/>
  </r>
  <r>
    <d v="2021-07-10T00:00:00"/>
    <n v="7880"/>
    <n v="9239"/>
    <x v="0"/>
    <n v="1105"/>
    <m/>
    <x v="3"/>
    <m/>
    <x v="0"/>
    <x v="2"/>
    <x v="2"/>
    <x v="2"/>
    <x v="1"/>
    <n v="41"/>
    <m/>
    <m/>
    <m/>
    <m/>
    <x v="3"/>
    <n v="1002593"/>
    <x v="5"/>
    <x v="1"/>
    <x v="1"/>
    <x v="0"/>
    <x v="0"/>
    <m/>
    <x v="0"/>
    <x v="0"/>
    <x v="1"/>
    <s v="JACK"/>
    <m/>
    <x v="2"/>
    <s v="10025935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0T00:00:00"/>
    <n v="7880"/>
    <n v="9239"/>
    <x v="0"/>
    <n v="1108"/>
    <m/>
    <x v="3"/>
    <m/>
    <x v="0"/>
    <x v="2"/>
    <x v="2"/>
    <x v="2"/>
    <x v="1"/>
    <n v="37"/>
    <m/>
    <m/>
    <m/>
    <m/>
    <x v="3"/>
    <n v="1002593"/>
    <x v="6"/>
    <x v="1"/>
    <x v="1"/>
    <x v="0"/>
    <x v="0"/>
    <m/>
    <x v="0"/>
    <x v="0"/>
    <x v="1"/>
    <s v="JACK"/>
    <m/>
    <x v="2"/>
    <s v="10025936"/>
    <x v="2"/>
    <x v="2"/>
    <x v="2"/>
    <x v="2"/>
    <x v="4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0T00:00:00"/>
    <n v="7880"/>
    <n v="9239"/>
    <x v="0"/>
    <n v="1114"/>
    <n v="31078"/>
    <x v="4"/>
    <m/>
    <x v="1"/>
    <x v="2"/>
    <x v="2"/>
    <x v="2"/>
    <x v="1"/>
    <n v="62"/>
    <m/>
    <m/>
    <m/>
    <m/>
    <x v="2"/>
    <n v="1002593"/>
    <x v="7"/>
    <x v="1"/>
    <x v="1"/>
    <x v="0"/>
    <x v="0"/>
    <m/>
    <x v="0"/>
    <x v="0"/>
    <x v="1"/>
    <s v="No punch or PIT tag"/>
    <m/>
    <x v="1"/>
    <s v="10025937"/>
    <x v="2"/>
    <x v="2"/>
    <x v="2"/>
    <x v="2"/>
    <x v="4"/>
    <x v="1"/>
    <n v="56.2742"/>
    <x v="2"/>
    <n v="62"/>
    <x v="2"/>
    <s v=""/>
    <x v="1"/>
    <s v=""/>
    <x v="2"/>
    <s v=""/>
    <s v=""/>
    <x v="1"/>
    <x v="1"/>
    <x v="2"/>
    <x v="1"/>
    <x v="1"/>
    <x v="1"/>
    <x v="1"/>
  </r>
  <r>
    <d v="2021-07-10T00:00:00"/>
    <n v="7880"/>
    <n v="9239"/>
    <x v="0"/>
    <n v="1132"/>
    <n v="31079"/>
    <x v="1"/>
    <s v="516425"/>
    <x v="0"/>
    <x v="1"/>
    <x v="1"/>
    <x v="2"/>
    <x v="1"/>
    <n v="91"/>
    <n v="20.5"/>
    <n v="8"/>
    <n v="5.5"/>
    <n v="2"/>
    <x v="1"/>
    <n v="1002593"/>
    <x v="8"/>
    <x v="1"/>
    <x v="1"/>
    <x v="0"/>
    <x v="0"/>
    <m/>
    <x v="0"/>
    <x v="0"/>
    <x v="1"/>
    <m/>
    <m/>
    <x v="1"/>
    <s v="10025938"/>
    <x v="2"/>
    <x v="2"/>
    <x v="2"/>
    <x v="2"/>
    <x v="4"/>
    <x v="1"/>
    <n v="83"/>
    <x v="1"/>
    <n v="91"/>
    <x v="1"/>
    <s v=""/>
    <x v="1"/>
    <s v=""/>
    <x v="1"/>
    <n v="3.6400000000000032"/>
    <n v="0.97441921168799239"/>
    <x v="1"/>
    <x v="1"/>
    <x v="1"/>
    <x v="1"/>
    <x v="1"/>
    <x v="1"/>
    <x v="1"/>
  </r>
  <r>
    <d v="2021-07-10T00:00:00"/>
    <n v="7881"/>
    <n v="9239"/>
    <x v="1"/>
    <n v="1549"/>
    <n v="31080"/>
    <x v="1"/>
    <s v="378137"/>
    <x v="0"/>
    <x v="1"/>
    <x v="1"/>
    <x v="2"/>
    <x v="1"/>
    <n v="81"/>
    <n v="18.399999999999999"/>
    <n v="7.3"/>
    <n v="4.0999999999999996"/>
    <n v="1.7"/>
    <x v="1"/>
    <n v="1002593"/>
    <x v="9"/>
    <x v="1"/>
    <x v="1"/>
    <x v="0"/>
    <x v="0"/>
    <m/>
    <x v="0"/>
    <x v="0"/>
    <x v="1"/>
    <m/>
    <m/>
    <x v="1"/>
    <s v="10025939"/>
    <x v="2"/>
    <x v="2"/>
    <x v="2"/>
    <x v="2"/>
    <x v="4"/>
    <x v="1"/>
    <n v="73.7"/>
    <x v="1"/>
    <n v="81"/>
    <x v="1"/>
    <s v=""/>
    <x v="1"/>
    <s v=""/>
    <x v="1"/>
    <n v="1.446"/>
    <n v="0.80938206663114431"/>
    <x v="1"/>
    <x v="1"/>
    <x v="1"/>
    <x v="1"/>
    <x v="1"/>
    <x v="1"/>
    <x v="1"/>
  </r>
  <r>
    <d v="2021-07-10T00:00:00"/>
    <n v="7881"/>
    <n v="9239"/>
    <x v="1"/>
    <n v="1558"/>
    <n v="31081"/>
    <x v="1"/>
    <s v="378206"/>
    <x v="0"/>
    <x v="1"/>
    <x v="1"/>
    <x v="2"/>
    <x v="1"/>
    <n v="88.5"/>
    <n v="17.100000000000001"/>
    <n v="6.1"/>
    <n v="4.2"/>
    <n v="2"/>
    <x v="1"/>
    <n v="1002593"/>
    <x v="10"/>
    <x v="1"/>
    <x v="1"/>
    <x v="0"/>
    <x v="0"/>
    <m/>
    <x v="0"/>
    <x v="0"/>
    <x v="1"/>
    <m/>
    <m/>
    <x v="1"/>
    <s v="100259310"/>
    <x v="2"/>
    <x v="2"/>
    <x v="2"/>
    <x v="2"/>
    <x v="4"/>
    <x v="1"/>
    <n v="82.4"/>
    <x v="1"/>
    <n v="88.5"/>
    <x v="1"/>
    <s v=""/>
    <x v="1"/>
    <s v=""/>
    <x v="1"/>
    <n v="5.8810000000000011"/>
    <n v="0.99721578162841551"/>
    <x v="1"/>
    <x v="1"/>
    <x v="1"/>
    <x v="1"/>
    <x v="1"/>
    <x v="1"/>
    <x v="1"/>
  </r>
  <r>
    <d v="2021-07-10T00:00:00"/>
    <n v="7881"/>
    <n v="9239"/>
    <x v="1"/>
    <n v="1601"/>
    <n v="31082"/>
    <x v="1"/>
    <s v="378140"/>
    <x v="0"/>
    <x v="1"/>
    <x v="1"/>
    <x v="2"/>
    <x v="1"/>
    <n v="91"/>
    <n v="17.8"/>
    <n v="6.5"/>
    <n v="4.8"/>
    <n v="1.7"/>
    <x v="1"/>
    <n v="1002596"/>
    <x v="1"/>
    <x v="1"/>
    <x v="1"/>
    <x v="0"/>
    <x v="0"/>
    <m/>
    <x v="0"/>
    <x v="0"/>
    <x v="1"/>
    <m/>
    <m/>
    <x v="1"/>
    <s v="10025961"/>
    <x v="2"/>
    <x v="2"/>
    <x v="2"/>
    <x v="2"/>
    <x v="4"/>
    <x v="1"/>
    <n v="84.5"/>
    <x v="1"/>
    <n v="91"/>
    <x v="1"/>
    <n v="28"/>
    <x v="1"/>
    <n v="28"/>
    <x v="1"/>
    <n v="6.2940000000000031"/>
    <n v="0.99815605070490432"/>
    <x v="1"/>
    <x v="1"/>
    <x v="1"/>
    <x v="1"/>
    <x v="1"/>
    <x v="1"/>
    <x v="1"/>
  </r>
  <r>
    <d v="2021-07-10T00:00:00"/>
    <n v="7881"/>
    <n v="9239"/>
    <x v="1"/>
    <n v="1603"/>
    <n v="31083"/>
    <x v="1"/>
    <s v="378150"/>
    <x v="1"/>
    <x v="2"/>
    <x v="2"/>
    <x v="2"/>
    <x v="1"/>
    <n v="62.5"/>
    <m/>
    <m/>
    <m/>
    <m/>
    <x v="2"/>
    <n v="1002596"/>
    <x v="2"/>
    <x v="1"/>
    <x v="1"/>
    <x v="0"/>
    <x v="0"/>
    <m/>
    <x v="0"/>
    <x v="0"/>
    <x v="1"/>
    <m/>
    <m/>
    <x v="1"/>
    <s v="10025962"/>
    <x v="2"/>
    <x v="2"/>
    <x v="2"/>
    <x v="2"/>
    <x v="4"/>
    <x v="1"/>
    <n v="56.73695"/>
    <x v="2"/>
    <n v="62.5"/>
    <x v="2"/>
    <n v="29"/>
    <x v="1"/>
    <n v="29"/>
    <x v="2"/>
    <s v=""/>
    <s v=""/>
    <x v="1"/>
    <x v="1"/>
    <x v="2"/>
    <x v="1"/>
    <x v="1"/>
    <x v="1"/>
    <x v="1"/>
  </r>
  <r>
    <d v="2021-07-10T00:00:00"/>
    <n v="7881"/>
    <n v="9241"/>
    <x v="1"/>
    <n v="1621"/>
    <n v="31084"/>
    <x v="1"/>
    <s v="378135"/>
    <x v="0"/>
    <x v="1"/>
    <x v="1"/>
    <x v="2"/>
    <x v="1"/>
    <n v="85"/>
    <n v="19"/>
    <n v="7.5"/>
    <n v="4.5"/>
    <n v="1.6"/>
    <x v="1"/>
    <n v="1002596"/>
    <x v="3"/>
    <x v="1"/>
    <x v="1"/>
    <x v="0"/>
    <x v="0"/>
    <m/>
    <x v="0"/>
    <x v="0"/>
    <x v="1"/>
    <m/>
    <m/>
    <x v="1"/>
    <s v="10025963"/>
    <x v="2"/>
    <x v="2"/>
    <x v="2"/>
    <x v="2"/>
    <x v="4"/>
    <x v="1"/>
    <n v="77.5"/>
    <x v="1"/>
    <n v="85"/>
    <x v="1"/>
    <n v="30"/>
    <x v="1"/>
    <n v="30"/>
    <x v="1"/>
    <n v="2.7239999999999975"/>
    <n v="0.93842806279806235"/>
    <x v="1"/>
    <x v="1"/>
    <x v="1"/>
    <x v="1"/>
    <x v="1"/>
    <x v="1"/>
    <x v="1"/>
  </r>
  <r>
    <d v="2021-07-10T00:00:00"/>
    <n v="7881"/>
    <n v="9241"/>
    <x v="1"/>
    <n v="1630"/>
    <n v="31085"/>
    <x v="1"/>
    <s v="378224"/>
    <x v="0"/>
    <x v="1"/>
    <x v="1"/>
    <x v="2"/>
    <x v="1"/>
    <n v="84.5"/>
    <n v="19"/>
    <n v="6.5"/>
    <n v="6.5"/>
    <n v="2.5"/>
    <x v="1"/>
    <n v="1002596"/>
    <x v="4"/>
    <x v="1"/>
    <x v="1"/>
    <x v="0"/>
    <x v="0"/>
    <m/>
    <x v="0"/>
    <x v="0"/>
    <x v="1"/>
    <m/>
    <m/>
    <x v="1"/>
    <s v="10025964"/>
    <x v="2"/>
    <x v="2"/>
    <x v="2"/>
    <x v="2"/>
    <x v="4"/>
    <x v="1"/>
    <n v="78"/>
    <x v="1"/>
    <n v="84.5"/>
    <x v="1"/>
    <s v=""/>
    <x v="1"/>
    <s v=""/>
    <x v="1"/>
    <n v="1.6550000000000016"/>
    <n v="0.83956567018467465"/>
    <x v="1"/>
    <x v="1"/>
    <x v="1"/>
    <x v="1"/>
    <x v="1"/>
    <x v="1"/>
    <x v="1"/>
  </r>
  <r>
    <d v="2021-07-10T00:00:00"/>
    <n v="7881"/>
    <n v="9241"/>
    <x v="1"/>
    <n v="1640"/>
    <n v="31086"/>
    <x v="1"/>
    <s v="378187"/>
    <x v="1"/>
    <x v="2"/>
    <x v="2"/>
    <x v="2"/>
    <x v="1"/>
    <n v="92.5"/>
    <n v="21"/>
    <n v="8.5"/>
    <n v="7.5"/>
    <n v="2.5"/>
    <x v="1"/>
    <n v="1002596"/>
    <x v="5"/>
    <x v="1"/>
    <x v="1"/>
    <x v="0"/>
    <x v="0"/>
    <m/>
    <x v="0"/>
    <x v="0"/>
    <x v="1"/>
    <m/>
    <m/>
    <x v="1"/>
    <s v="10025965"/>
    <x v="2"/>
    <x v="2"/>
    <x v="2"/>
    <x v="2"/>
    <x v="4"/>
    <x v="1"/>
    <n v="84"/>
    <x v="1"/>
    <n v="92.5"/>
    <x v="1"/>
    <s v=""/>
    <x v="1"/>
    <s v=""/>
    <x v="1"/>
    <n v="1.8549999999999982"/>
    <n v="0.86471309216173675"/>
    <x v="1"/>
    <x v="1"/>
    <x v="1"/>
    <x v="1"/>
    <x v="1"/>
    <x v="1"/>
    <x v="1"/>
  </r>
  <r>
    <d v="2021-07-10T00:00:00"/>
    <n v="7882"/>
    <n v="9241"/>
    <x v="0"/>
    <n v="1745"/>
    <n v="31087"/>
    <x v="1"/>
    <s v="525569"/>
    <x v="0"/>
    <x v="1"/>
    <x v="1"/>
    <x v="2"/>
    <x v="1"/>
    <n v="89"/>
    <n v="19.100000000000001"/>
    <n v="7"/>
    <n v="4.4000000000000004"/>
    <n v="1.4"/>
    <x v="1"/>
    <n v="1002596"/>
    <x v="6"/>
    <x v="1"/>
    <x v="1"/>
    <x v="0"/>
    <x v="0"/>
    <m/>
    <x v="0"/>
    <x v="0"/>
    <x v="1"/>
    <m/>
    <m/>
    <x v="1"/>
    <s v="10025966"/>
    <x v="2"/>
    <x v="2"/>
    <x v="2"/>
    <x v="2"/>
    <x v="4"/>
    <x v="1"/>
    <n v="82"/>
    <x v="1"/>
    <n v="89"/>
    <x v="1"/>
    <s v=""/>
    <x v="1"/>
    <s v=""/>
    <x v="1"/>
    <n v="5.3239999999999954"/>
    <n v="0.99515041132104121"/>
    <x v="1"/>
    <x v="1"/>
    <x v="1"/>
    <x v="1"/>
    <x v="1"/>
    <x v="1"/>
    <x v="1"/>
  </r>
  <r>
    <d v="2021-07-10T00:00:00"/>
    <n v="7882"/>
    <n v="9241"/>
    <x v="0"/>
    <n v="1821"/>
    <n v="31088"/>
    <x v="1"/>
    <s v="525530"/>
    <x v="1"/>
    <x v="2"/>
    <x v="2"/>
    <x v="2"/>
    <x v="1"/>
    <n v="67"/>
    <m/>
    <m/>
    <m/>
    <m/>
    <x v="2"/>
    <n v="1002596"/>
    <x v="7"/>
    <x v="1"/>
    <x v="1"/>
    <x v="0"/>
    <x v="0"/>
    <m/>
    <x v="0"/>
    <x v="0"/>
    <x v="1"/>
    <m/>
    <m/>
    <x v="1"/>
    <s v="10025967"/>
    <x v="2"/>
    <x v="2"/>
    <x v="2"/>
    <x v="2"/>
    <x v="4"/>
    <x v="1"/>
    <n v="60.901699999999998"/>
    <x v="2"/>
    <n v="67"/>
    <x v="2"/>
    <n v="31"/>
    <x v="1"/>
    <n v="31"/>
    <x v="2"/>
    <s v=""/>
    <s v=""/>
    <x v="1"/>
    <x v="1"/>
    <x v="2"/>
    <x v="1"/>
    <x v="1"/>
    <x v="1"/>
    <x v="1"/>
  </r>
  <r>
    <d v="2021-07-10T00:00:00"/>
    <n v="7882"/>
    <n v="9241"/>
    <x v="0"/>
    <n v="1826"/>
    <n v="31089"/>
    <x v="1"/>
    <s v="525619"/>
    <x v="0"/>
    <x v="1"/>
    <x v="1"/>
    <x v="2"/>
    <x v="1"/>
    <n v="88"/>
    <n v="18.5"/>
    <n v="6.5"/>
    <n v="6"/>
    <n v="2"/>
    <x v="1"/>
    <n v="1002596"/>
    <x v="8"/>
    <x v="1"/>
    <x v="1"/>
    <x v="0"/>
    <x v="0"/>
    <m/>
    <x v="0"/>
    <x v="0"/>
    <x v="1"/>
    <m/>
    <m/>
    <x v="1"/>
    <s v="10025968"/>
    <x v="2"/>
    <x v="2"/>
    <x v="2"/>
    <x v="2"/>
    <x v="4"/>
    <x v="1"/>
    <n v="81.5"/>
    <x v="1"/>
    <n v="88"/>
    <x v="1"/>
    <n v="32"/>
    <x v="1"/>
    <n v="32"/>
    <x v="1"/>
    <n v="3.9299999999999971"/>
    <n v="0.98073476736840826"/>
    <x v="1"/>
    <x v="1"/>
    <x v="1"/>
    <x v="1"/>
    <x v="1"/>
    <x v="1"/>
    <x v="1"/>
  </r>
  <r>
    <d v="2021-07-10T00:00:00"/>
    <n v="7883"/>
    <n v="9241"/>
    <x v="1"/>
    <n v="1914"/>
    <n v="31090"/>
    <x v="1"/>
    <s v="524596"/>
    <x v="1"/>
    <x v="2"/>
    <x v="2"/>
    <x v="2"/>
    <x v="1"/>
    <n v="60"/>
    <m/>
    <m/>
    <m/>
    <m/>
    <x v="2"/>
    <n v="1002596"/>
    <x v="9"/>
    <x v="1"/>
    <x v="1"/>
    <x v="0"/>
    <x v="0"/>
    <m/>
    <x v="0"/>
    <x v="0"/>
    <x v="1"/>
    <m/>
    <m/>
    <x v="1"/>
    <s v="10025969"/>
    <x v="2"/>
    <x v="2"/>
    <x v="2"/>
    <x v="2"/>
    <x v="4"/>
    <x v="1"/>
    <n v="54.423200000000001"/>
    <x v="2"/>
    <n v="60"/>
    <x v="2"/>
    <n v="33"/>
    <x v="1"/>
    <n v="33"/>
    <x v="2"/>
    <s v=""/>
    <s v=""/>
    <x v="1"/>
    <x v="1"/>
    <x v="2"/>
    <x v="1"/>
    <x v="1"/>
    <x v="1"/>
    <x v="1"/>
  </r>
  <r>
    <d v="2021-07-10T00:00:00"/>
    <n v="7883"/>
    <n v="9241"/>
    <x v="1"/>
    <n v="2009"/>
    <n v="31091"/>
    <x v="1"/>
    <s v="524580"/>
    <x v="0"/>
    <x v="2"/>
    <x v="2"/>
    <x v="2"/>
    <x v="1"/>
    <n v="54"/>
    <m/>
    <m/>
    <m/>
    <m/>
    <x v="2"/>
    <n v="1002596"/>
    <x v="10"/>
    <x v="1"/>
    <x v="1"/>
    <x v="0"/>
    <x v="0"/>
    <m/>
    <x v="0"/>
    <x v="0"/>
    <x v="1"/>
    <m/>
    <m/>
    <x v="1"/>
    <s v="100259610"/>
    <x v="2"/>
    <x v="2"/>
    <x v="2"/>
    <x v="2"/>
    <x v="4"/>
    <x v="1"/>
    <n v="48.870199999999997"/>
    <x v="2"/>
    <n v="54"/>
    <x v="2"/>
    <n v="34"/>
    <x v="1"/>
    <n v="34"/>
    <x v="2"/>
    <s v=""/>
    <s v=""/>
    <x v="1"/>
    <x v="1"/>
    <x v="2"/>
    <x v="1"/>
    <x v="1"/>
    <x v="1"/>
    <x v="1"/>
  </r>
  <r>
    <d v="2021-07-10T00:00:00"/>
    <n v="7883"/>
    <n v="9241"/>
    <x v="1"/>
    <n v="2018"/>
    <n v="31092"/>
    <x v="1"/>
    <s v="524545"/>
    <x v="0"/>
    <x v="1"/>
    <x v="1"/>
    <x v="2"/>
    <x v="1"/>
    <n v="94"/>
    <n v="20"/>
    <n v="7.1"/>
    <n v="4.9000000000000004"/>
    <n v="1.8"/>
    <x v="1"/>
    <n v="1002598"/>
    <x v="1"/>
    <x v="1"/>
    <x v="1"/>
    <x v="0"/>
    <x v="0"/>
    <m/>
    <x v="0"/>
    <x v="0"/>
    <x v="2"/>
    <m/>
    <m/>
    <x v="1"/>
    <s v="10025981"/>
    <x v="2"/>
    <x v="2"/>
    <x v="2"/>
    <x v="2"/>
    <x v="4"/>
    <x v="1"/>
    <n v="86.9"/>
    <x v="1"/>
    <n v="94"/>
    <x v="1"/>
    <n v="35"/>
    <x v="1"/>
    <n v="35"/>
    <x v="1"/>
    <n v="6.6620000000000026"/>
    <n v="0.99872304605801909"/>
    <x v="1"/>
    <x v="1"/>
    <x v="1"/>
    <x v="1"/>
    <x v="1"/>
    <x v="1"/>
    <x v="1"/>
  </r>
  <r>
    <d v="2021-07-10T00:00:00"/>
    <n v="7884"/>
    <n v="9241"/>
    <x v="0"/>
    <n v="2037"/>
    <n v="31093"/>
    <x v="1"/>
    <s v="524559"/>
    <x v="0"/>
    <x v="1"/>
    <x v="1"/>
    <x v="2"/>
    <x v="1"/>
    <n v="83"/>
    <n v="17"/>
    <n v="6"/>
    <n v="6"/>
    <n v="2"/>
    <x v="1"/>
    <n v="1002598"/>
    <x v="2"/>
    <x v="1"/>
    <x v="1"/>
    <x v="0"/>
    <x v="0"/>
    <m/>
    <x v="0"/>
    <x v="0"/>
    <x v="1"/>
    <m/>
    <m/>
    <x v="1"/>
    <s v="10025982"/>
    <x v="2"/>
    <x v="2"/>
    <x v="2"/>
    <x v="2"/>
    <x v="4"/>
    <x v="1"/>
    <n v="77"/>
    <x v="1"/>
    <n v="83"/>
    <x v="1"/>
    <n v="36"/>
    <x v="1"/>
    <n v="36"/>
    <x v="1"/>
    <n v="2.419999999999999"/>
    <n v="0.91833974453840539"/>
    <x v="1"/>
    <x v="1"/>
    <x v="1"/>
    <x v="2"/>
    <x v="1"/>
    <x v="1"/>
    <x v="1"/>
  </r>
  <r>
    <d v="2021-07-10T00:00:00"/>
    <n v="7811"/>
    <n v="9307"/>
    <x v="4"/>
    <n v="917"/>
    <n v="60353"/>
    <x v="2"/>
    <s v="377566"/>
    <x v="0"/>
    <x v="1"/>
    <x v="2"/>
    <x v="2"/>
    <x v="1"/>
    <n v="72"/>
    <m/>
    <m/>
    <m/>
    <m/>
    <x v="2"/>
    <n v="1002605"/>
    <x v="2"/>
    <x v="1"/>
    <x v="1"/>
    <x v="0"/>
    <x v="0"/>
    <m/>
    <x v="0"/>
    <x v="0"/>
    <x v="1"/>
    <m/>
    <m/>
    <x v="1"/>
    <s v="10026052"/>
    <x v="5"/>
    <x v="5"/>
    <x v="3"/>
    <x v="3"/>
    <x v="4"/>
    <x v="2"/>
    <n v="65.529199999999989"/>
    <x v="2"/>
    <n v="72"/>
    <x v="2"/>
    <s v=""/>
    <x v="3"/>
    <s v=""/>
    <x v="2"/>
    <s v=""/>
    <s v=""/>
    <x v="1"/>
    <x v="1"/>
    <x v="2"/>
    <x v="1"/>
    <x v="1"/>
    <x v="1"/>
    <x v="1"/>
  </r>
  <r>
    <d v="2021-07-10T00:00:00"/>
    <n v="7811"/>
    <n v="9307"/>
    <x v="4"/>
    <n v="917"/>
    <n v="60354"/>
    <x v="2"/>
    <s v="377557"/>
    <x v="0"/>
    <x v="2"/>
    <x v="2"/>
    <x v="2"/>
    <x v="1"/>
    <n v="75.5"/>
    <n v="17.8"/>
    <n v="7.4"/>
    <n v="5.8"/>
    <n v="2.2999999999999998"/>
    <x v="1"/>
    <n v="1002605"/>
    <x v="3"/>
    <x v="1"/>
    <x v="1"/>
    <x v="0"/>
    <x v="0"/>
    <m/>
    <x v="0"/>
    <x v="0"/>
    <x v="1"/>
    <m/>
    <m/>
    <x v="1"/>
    <s v="10026053"/>
    <x v="3"/>
    <x v="3"/>
    <x v="3"/>
    <x v="2"/>
    <x v="4"/>
    <x v="2"/>
    <n v="68.099999999999994"/>
    <x v="2"/>
    <n v="75.5"/>
    <x v="1"/>
    <s v=""/>
    <x v="3"/>
    <s v=""/>
    <x v="3"/>
    <n v="-2.7190000000000039"/>
    <n v="6.1861475476011452E-2"/>
    <x v="1"/>
    <x v="1"/>
    <x v="2"/>
    <x v="1"/>
    <x v="1"/>
    <x v="1"/>
    <x v="1"/>
  </r>
  <r>
    <d v="2021-07-10T00:00:00"/>
    <n v="7811"/>
    <n v="9307"/>
    <x v="4"/>
    <n v="917"/>
    <n v="60355"/>
    <x v="2"/>
    <s v="377594"/>
    <x v="0"/>
    <x v="1"/>
    <x v="1"/>
    <x v="2"/>
    <x v="1"/>
    <n v="87"/>
    <n v="18.399999999999999"/>
    <n v="7"/>
    <n v="7.6"/>
    <n v="2.8"/>
    <x v="1"/>
    <n v="1002605"/>
    <x v="4"/>
    <x v="1"/>
    <x v="1"/>
    <x v="0"/>
    <x v="0"/>
    <m/>
    <x v="0"/>
    <x v="0"/>
    <x v="1"/>
    <m/>
    <m/>
    <x v="1"/>
    <s v="10026054"/>
    <x v="4"/>
    <x v="4"/>
    <x v="1"/>
    <x v="2"/>
    <x v="4"/>
    <x v="2"/>
    <n v="80"/>
    <x v="1"/>
    <n v="87"/>
    <x v="1"/>
    <s v=""/>
    <x v="3"/>
    <s v=""/>
    <x v="1"/>
    <n v="1.0839999999999965"/>
    <n v="0.74725019958306849"/>
    <x v="1"/>
    <x v="1"/>
    <x v="1"/>
    <x v="1"/>
    <x v="1"/>
    <x v="1"/>
    <x v="1"/>
  </r>
  <r>
    <d v="2021-07-10T00:00:00"/>
    <n v="7811"/>
    <n v="9307"/>
    <x v="4"/>
    <n v="917"/>
    <n v="60356"/>
    <x v="2"/>
    <s v="377568"/>
    <x v="0"/>
    <x v="1"/>
    <x v="2"/>
    <x v="2"/>
    <x v="1"/>
    <n v="71.5"/>
    <m/>
    <m/>
    <m/>
    <m/>
    <x v="2"/>
    <n v="1002605"/>
    <x v="5"/>
    <x v="1"/>
    <x v="1"/>
    <x v="0"/>
    <x v="0"/>
    <m/>
    <x v="0"/>
    <x v="0"/>
    <x v="1"/>
    <m/>
    <m/>
    <x v="1"/>
    <s v="10026055"/>
    <x v="5"/>
    <x v="5"/>
    <x v="3"/>
    <x v="3"/>
    <x v="4"/>
    <x v="2"/>
    <n v="65.066449999999989"/>
    <x v="2"/>
    <n v="71.5"/>
    <x v="2"/>
    <s v=""/>
    <x v="3"/>
    <s v=""/>
    <x v="2"/>
    <s v=""/>
    <s v=""/>
    <x v="1"/>
    <x v="1"/>
    <x v="2"/>
    <x v="1"/>
    <x v="1"/>
    <x v="1"/>
    <x v="1"/>
  </r>
  <r>
    <d v="2021-07-10T00:00:00"/>
    <n v="7811"/>
    <n v="9307"/>
    <x v="4"/>
    <n v="927"/>
    <n v="60357"/>
    <x v="2"/>
    <s v="377602"/>
    <x v="0"/>
    <x v="1"/>
    <x v="1"/>
    <x v="2"/>
    <x v="1"/>
    <n v="80"/>
    <m/>
    <m/>
    <m/>
    <m/>
    <x v="1"/>
    <n v="1002605"/>
    <x v="6"/>
    <x v="1"/>
    <x v="1"/>
    <x v="0"/>
    <x v="0"/>
    <m/>
    <x v="0"/>
    <x v="0"/>
    <x v="1"/>
    <m/>
    <m/>
    <x v="1"/>
    <s v="10026056"/>
    <x v="4"/>
    <x v="4"/>
    <x v="1"/>
    <x v="2"/>
    <x v="4"/>
    <x v="2"/>
    <n v="72.933199999999985"/>
    <x v="1"/>
    <n v="80"/>
    <x v="3"/>
    <s v=""/>
    <x v="3"/>
    <s v=""/>
    <x v="2"/>
    <s v=""/>
    <s v=""/>
    <x v="1"/>
    <x v="1"/>
    <x v="1"/>
    <x v="1"/>
    <x v="1"/>
    <x v="1"/>
    <x v="1"/>
  </r>
  <r>
    <d v="2021-07-10T00:00:00"/>
    <n v="7811"/>
    <n v="9307"/>
    <x v="4"/>
    <n v="927"/>
    <n v="60358"/>
    <x v="2"/>
    <s v="377596"/>
    <x v="0"/>
    <x v="2"/>
    <x v="2"/>
    <x v="2"/>
    <x v="1"/>
    <n v="69.5"/>
    <m/>
    <m/>
    <m/>
    <m/>
    <x v="2"/>
    <n v="1002605"/>
    <x v="7"/>
    <x v="1"/>
    <x v="1"/>
    <x v="0"/>
    <x v="0"/>
    <m/>
    <x v="0"/>
    <x v="0"/>
    <x v="1"/>
    <m/>
    <m/>
    <x v="1"/>
    <s v="10026057"/>
    <x v="5"/>
    <x v="5"/>
    <x v="3"/>
    <x v="3"/>
    <x v="4"/>
    <x v="2"/>
    <n v="63.215449999999997"/>
    <x v="2"/>
    <n v="69.5"/>
    <x v="2"/>
    <s v=""/>
    <x v="3"/>
    <s v=""/>
    <x v="2"/>
    <s v=""/>
    <s v=""/>
    <x v="1"/>
    <x v="1"/>
    <x v="2"/>
    <x v="1"/>
    <x v="1"/>
    <x v="1"/>
    <x v="1"/>
  </r>
  <r>
    <d v="2021-07-10T00:00:00"/>
    <n v="7811"/>
    <n v="9307"/>
    <x v="4"/>
    <n v="927"/>
    <n v="60359"/>
    <x v="2"/>
    <s v="377563"/>
    <x v="1"/>
    <x v="2"/>
    <x v="2"/>
    <x v="2"/>
    <x v="1"/>
    <n v="103"/>
    <n v="25.4"/>
    <n v="10.8"/>
    <n v="9"/>
    <n v="2.5"/>
    <x v="1"/>
    <n v="1002605"/>
    <x v="8"/>
    <x v="1"/>
    <x v="1"/>
    <x v="0"/>
    <x v="0"/>
    <m/>
    <x v="0"/>
    <x v="0"/>
    <x v="1"/>
    <m/>
    <m/>
    <x v="1"/>
    <s v="10026058"/>
    <x v="1"/>
    <x v="1"/>
    <x v="1"/>
    <x v="1"/>
    <x v="4"/>
    <x v="2"/>
    <n v="92.2"/>
    <x v="1"/>
    <n v="103"/>
    <x v="1"/>
    <s v=""/>
    <x v="3"/>
    <s v=""/>
    <x v="1"/>
    <n v="2.4059999999999984"/>
    <n v="0.91728369072330906"/>
    <x v="1"/>
    <x v="1"/>
    <x v="1"/>
    <x v="1"/>
    <x v="1"/>
    <x v="1"/>
    <x v="1"/>
  </r>
  <r>
    <d v="2021-07-10T00:00:00"/>
    <n v="7811"/>
    <n v="9307"/>
    <x v="4"/>
    <n v="927"/>
    <n v="60360"/>
    <x v="2"/>
    <s v="377539"/>
    <x v="0"/>
    <x v="1"/>
    <x v="1"/>
    <x v="2"/>
    <x v="1"/>
    <n v="85"/>
    <n v="18.5"/>
    <n v="7.2"/>
    <n v="5.4"/>
    <n v="1.7"/>
    <x v="1"/>
    <n v="1002605"/>
    <x v="9"/>
    <x v="1"/>
    <x v="1"/>
    <x v="0"/>
    <x v="0"/>
    <m/>
    <x v="0"/>
    <x v="0"/>
    <x v="1"/>
    <m/>
    <m/>
    <x v="1"/>
    <s v="10026059"/>
    <x v="1"/>
    <x v="1"/>
    <x v="1"/>
    <x v="1"/>
    <x v="4"/>
    <x v="2"/>
    <n v="77.8"/>
    <x v="1"/>
    <n v="85"/>
    <x v="1"/>
    <s v=""/>
    <x v="3"/>
    <s v=""/>
    <x v="1"/>
    <n v="2.4099999999999966"/>
    <n v="0.91758668187208703"/>
    <x v="1"/>
    <x v="1"/>
    <x v="1"/>
    <x v="1"/>
    <x v="1"/>
    <x v="1"/>
    <x v="1"/>
  </r>
  <r>
    <d v="2021-07-10T00:00:00"/>
    <n v="7811"/>
    <n v="9307"/>
    <x v="4"/>
    <n v="941"/>
    <n v="60361"/>
    <x v="2"/>
    <s v="377589"/>
    <x v="0"/>
    <x v="1"/>
    <x v="2"/>
    <x v="2"/>
    <x v="1"/>
    <n v="69"/>
    <m/>
    <m/>
    <m/>
    <m/>
    <x v="2"/>
    <n v="1002605"/>
    <x v="10"/>
    <x v="1"/>
    <x v="1"/>
    <x v="0"/>
    <x v="0"/>
    <m/>
    <x v="0"/>
    <x v="0"/>
    <x v="1"/>
    <m/>
    <m/>
    <x v="1"/>
    <s v="100260510"/>
    <x v="1"/>
    <x v="1"/>
    <x v="1"/>
    <x v="1"/>
    <x v="4"/>
    <x v="2"/>
    <n v="62.752699999999997"/>
    <x v="2"/>
    <n v="69"/>
    <x v="2"/>
    <s v=""/>
    <x v="3"/>
    <s v=""/>
    <x v="2"/>
    <s v=""/>
    <s v=""/>
    <x v="1"/>
    <x v="1"/>
    <x v="2"/>
    <x v="1"/>
    <x v="1"/>
    <x v="1"/>
    <x v="1"/>
  </r>
  <r>
    <d v="2021-07-10T00:00:00"/>
    <n v="7811"/>
    <n v="9307"/>
    <x v="4"/>
    <n v="941"/>
    <n v="60362"/>
    <x v="2"/>
    <s v="377627"/>
    <x v="0"/>
    <x v="1"/>
    <x v="2"/>
    <x v="2"/>
    <x v="1"/>
    <n v="74.5"/>
    <m/>
    <m/>
    <m/>
    <m/>
    <x v="2"/>
    <n v="1002606"/>
    <x v="1"/>
    <x v="1"/>
    <x v="1"/>
    <x v="0"/>
    <x v="0"/>
    <m/>
    <x v="0"/>
    <x v="0"/>
    <x v="1"/>
    <m/>
    <m/>
    <x v="1"/>
    <s v="10026061"/>
    <x v="3"/>
    <x v="3"/>
    <x v="3"/>
    <x v="2"/>
    <x v="4"/>
    <x v="2"/>
    <n v="67.842949999999988"/>
    <x v="2"/>
    <n v="74.5"/>
    <x v="2"/>
    <s v=""/>
    <x v="3"/>
    <s v=""/>
    <x v="2"/>
    <s v=""/>
    <s v=""/>
    <x v="1"/>
    <x v="1"/>
    <x v="2"/>
    <x v="1"/>
    <x v="1"/>
    <x v="1"/>
    <x v="1"/>
  </r>
  <r>
    <d v="2021-07-10T00:00:00"/>
    <n v="7811"/>
    <n v="9307"/>
    <x v="4"/>
    <n v="941"/>
    <n v="60363"/>
    <x v="2"/>
    <s v="377613"/>
    <x v="0"/>
    <x v="2"/>
    <x v="2"/>
    <x v="2"/>
    <x v="1"/>
    <n v="70"/>
    <m/>
    <m/>
    <m/>
    <m/>
    <x v="2"/>
    <n v="1002606"/>
    <x v="2"/>
    <x v="1"/>
    <x v="1"/>
    <x v="0"/>
    <x v="0"/>
    <m/>
    <x v="0"/>
    <x v="0"/>
    <x v="1"/>
    <m/>
    <m/>
    <x v="1"/>
    <s v="10026062"/>
    <x v="3"/>
    <x v="3"/>
    <x v="3"/>
    <x v="2"/>
    <x v="4"/>
    <x v="2"/>
    <n v="63.678199999999997"/>
    <x v="2"/>
    <n v="70"/>
    <x v="2"/>
    <s v=""/>
    <x v="3"/>
    <s v=""/>
    <x v="2"/>
    <s v=""/>
    <s v=""/>
    <x v="1"/>
    <x v="1"/>
    <x v="2"/>
    <x v="1"/>
    <x v="1"/>
    <x v="1"/>
    <x v="1"/>
  </r>
  <r>
    <d v="2021-07-10T00:00:00"/>
    <n v="7811"/>
    <n v="9307"/>
    <x v="4"/>
    <n v="941"/>
    <n v="60364"/>
    <x v="2"/>
    <s v="377607"/>
    <x v="0"/>
    <x v="1"/>
    <x v="1"/>
    <x v="2"/>
    <x v="1"/>
    <n v="88"/>
    <n v="19.5"/>
    <n v="7.8"/>
    <n v="8.1"/>
    <n v="2.4"/>
    <x v="1"/>
    <n v="1002606"/>
    <x v="3"/>
    <x v="1"/>
    <x v="1"/>
    <x v="0"/>
    <x v="0"/>
    <m/>
    <x v="0"/>
    <x v="0"/>
    <x v="1"/>
    <m/>
    <m/>
    <x v="1"/>
    <s v="10026063"/>
    <x v="1"/>
    <x v="1"/>
    <x v="1"/>
    <x v="1"/>
    <x v="4"/>
    <x v="2"/>
    <n v="80.2"/>
    <x v="1"/>
    <n v="88"/>
    <x v="1"/>
    <s v=""/>
    <x v="3"/>
    <s v=""/>
    <x v="1"/>
    <n v="0.49399999999999711"/>
    <n v="0.62104827638082816"/>
    <x v="1"/>
    <x v="1"/>
    <x v="1"/>
    <x v="1"/>
    <x v="1"/>
    <x v="1"/>
    <x v="1"/>
  </r>
  <r>
    <d v="2021-07-10T00:00:00"/>
    <n v="7811"/>
    <n v="9307"/>
    <x v="4"/>
    <n v="952"/>
    <n v="60365"/>
    <x v="2"/>
    <s v="377555"/>
    <x v="0"/>
    <x v="1"/>
    <x v="1"/>
    <x v="2"/>
    <x v="1"/>
    <n v="84"/>
    <n v="17.7"/>
    <n v="6.8"/>
    <n v="4.5999999999999996"/>
    <n v="1.9"/>
    <x v="1"/>
    <n v="1002606"/>
    <x v="4"/>
    <x v="1"/>
    <x v="1"/>
    <x v="0"/>
    <x v="0"/>
    <m/>
    <x v="0"/>
    <x v="0"/>
    <x v="1"/>
    <m/>
    <m/>
    <x v="1"/>
    <s v="10026064"/>
    <x v="1"/>
    <x v="1"/>
    <x v="1"/>
    <x v="1"/>
    <x v="4"/>
    <x v="2"/>
    <n v="77.2"/>
    <x v="1"/>
    <n v="84"/>
    <x v="1"/>
    <s v=""/>
    <x v="3"/>
    <s v=""/>
    <x v="1"/>
    <n v="2.8639999999999977"/>
    <n v="0.94603786511355425"/>
    <x v="1"/>
    <x v="1"/>
    <x v="1"/>
    <x v="1"/>
    <x v="1"/>
    <x v="1"/>
    <x v="1"/>
  </r>
  <r>
    <d v="2021-07-10T00:00:00"/>
    <n v="7812"/>
    <n v="9307"/>
    <x v="5"/>
    <n v="1019"/>
    <n v="60366"/>
    <x v="2"/>
    <s v="377564"/>
    <x v="0"/>
    <x v="1"/>
    <x v="1"/>
    <x v="2"/>
    <x v="1"/>
    <n v="86.5"/>
    <n v="19.100000000000001"/>
    <n v="7.8"/>
    <n v="5.7"/>
    <n v="1.8"/>
    <x v="1"/>
    <n v="1002606"/>
    <x v="5"/>
    <x v="1"/>
    <x v="1"/>
    <x v="0"/>
    <x v="0"/>
    <m/>
    <x v="0"/>
    <x v="0"/>
    <x v="1"/>
    <m/>
    <m/>
    <x v="1"/>
    <s v="10026065"/>
    <x v="1"/>
    <x v="1"/>
    <x v="1"/>
    <x v="1"/>
    <x v="4"/>
    <x v="2"/>
    <n v="78.7"/>
    <x v="1"/>
    <n v="86.5"/>
    <x v="1"/>
    <s v=""/>
    <x v="3"/>
    <s v=""/>
    <x v="1"/>
    <n v="1.9970000000000008"/>
    <n v="0.88048173721565504"/>
    <x v="1"/>
    <x v="1"/>
    <x v="1"/>
    <x v="1"/>
    <x v="1"/>
    <x v="1"/>
    <x v="1"/>
  </r>
  <r>
    <d v="2021-07-10T00:00:00"/>
    <n v="7813"/>
    <n v="9307"/>
    <x v="4"/>
    <n v="1726"/>
    <n v="60367"/>
    <x v="2"/>
    <s v="377540"/>
    <x v="0"/>
    <x v="2"/>
    <x v="2"/>
    <x v="2"/>
    <x v="1"/>
    <n v="62.5"/>
    <m/>
    <m/>
    <m/>
    <m/>
    <x v="2"/>
    <n v="1002606"/>
    <x v="6"/>
    <x v="1"/>
    <x v="1"/>
    <x v="0"/>
    <x v="0"/>
    <m/>
    <x v="0"/>
    <x v="0"/>
    <x v="2"/>
    <m/>
    <m/>
    <x v="1"/>
    <s v="10026066"/>
    <x v="3"/>
    <x v="3"/>
    <x v="3"/>
    <x v="2"/>
    <x v="4"/>
    <x v="2"/>
    <n v="56.73695"/>
    <x v="2"/>
    <n v="62.5"/>
    <x v="2"/>
    <s v=""/>
    <x v="3"/>
    <s v=""/>
    <x v="2"/>
    <s v=""/>
    <s v=""/>
    <x v="1"/>
    <x v="1"/>
    <x v="2"/>
    <x v="1"/>
    <x v="1"/>
    <x v="1"/>
    <x v="1"/>
  </r>
  <r>
    <d v="2021-07-10T00:00:00"/>
    <n v="7813"/>
    <n v="9307"/>
    <x v="4"/>
    <n v="1726"/>
    <n v="60368"/>
    <x v="2"/>
    <s v="377624"/>
    <x v="0"/>
    <x v="1"/>
    <x v="1"/>
    <x v="2"/>
    <x v="1"/>
    <n v="84.5"/>
    <n v="19.5"/>
    <n v="7.1"/>
    <n v="7.5"/>
    <n v="2.5"/>
    <x v="1"/>
    <n v="1002606"/>
    <x v="7"/>
    <x v="1"/>
    <x v="1"/>
    <x v="0"/>
    <x v="0"/>
    <m/>
    <x v="0"/>
    <x v="0"/>
    <x v="1"/>
    <m/>
    <m/>
    <x v="1"/>
    <s v="10026067"/>
    <x v="1"/>
    <x v="1"/>
    <x v="1"/>
    <x v="1"/>
    <x v="4"/>
    <x v="2"/>
    <n v="77.400000000000006"/>
    <x v="1"/>
    <n v="84.5"/>
    <x v="1"/>
    <s v=""/>
    <x v="3"/>
    <s v=""/>
    <x v="1"/>
    <n v="0.20700000000000207"/>
    <n v="0.551566002060075"/>
    <x v="1"/>
    <x v="1"/>
    <x v="1"/>
    <x v="1"/>
    <x v="1"/>
    <x v="1"/>
    <x v="1"/>
  </r>
  <r>
    <d v="2021-07-10T00:00:00"/>
    <n v="7813"/>
    <n v="9307"/>
    <x v="4"/>
    <n v="1726"/>
    <n v="60369"/>
    <x v="2"/>
    <s v="377583"/>
    <x v="0"/>
    <x v="1"/>
    <x v="1"/>
    <x v="2"/>
    <x v="1"/>
    <n v="81.5"/>
    <n v="18.399999999999999"/>
    <n v="7.2"/>
    <n v="5.7"/>
    <n v="2.2999999999999998"/>
    <x v="1"/>
    <n v="1002606"/>
    <x v="8"/>
    <x v="1"/>
    <x v="1"/>
    <x v="0"/>
    <x v="0"/>
    <m/>
    <x v="0"/>
    <x v="0"/>
    <x v="1"/>
    <m/>
    <m/>
    <x v="1"/>
    <s v="10026068"/>
    <x v="1"/>
    <x v="1"/>
    <x v="1"/>
    <x v="1"/>
    <x v="4"/>
    <x v="2"/>
    <n v="74.3"/>
    <x v="1"/>
    <n v="81.5"/>
    <x v="1"/>
    <s v=""/>
    <x v="3"/>
    <s v=""/>
    <x v="1"/>
    <n v="0.18500000000000139"/>
    <n v="0.54611854104577995"/>
    <x v="1"/>
    <x v="1"/>
    <x v="1"/>
    <x v="1"/>
    <x v="1"/>
    <x v="1"/>
    <x v="1"/>
  </r>
  <r>
    <d v="2021-07-10T00:00:00"/>
    <n v="7813"/>
    <n v="9307"/>
    <x v="4"/>
    <n v="1726"/>
    <n v="60370"/>
    <x v="2"/>
    <s v="377618"/>
    <x v="0"/>
    <x v="2"/>
    <x v="2"/>
    <x v="2"/>
    <x v="1"/>
    <n v="67"/>
    <m/>
    <m/>
    <m/>
    <m/>
    <x v="2"/>
    <n v="1002606"/>
    <x v="9"/>
    <x v="1"/>
    <x v="1"/>
    <x v="0"/>
    <x v="0"/>
    <m/>
    <x v="0"/>
    <x v="0"/>
    <x v="1"/>
    <m/>
    <m/>
    <x v="1"/>
    <s v="10026069"/>
    <x v="5"/>
    <x v="5"/>
    <x v="3"/>
    <x v="3"/>
    <x v="4"/>
    <x v="2"/>
    <n v="60.901699999999998"/>
    <x v="2"/>
    <n v="67"/>
    <x v="2"/>
    <s v=""/>
    <x v="3"/>
    <s v=""/>
    <x v="2"/>
    <s v=""/>
    <s v=""/>
    <x v="1"/>
    <x v="1"/>
    <x v="2"/>
    <x v="3"/>
    <x v="1"/>
    <x v="1"/>
    <x v="1"/>
  </r>
  <r>
    <d v="2021-07-10T00:00:00"/>
    <n v="7813"/>
    <n v="9307"/>
    <x v="4"/>
    <n v="1737"/>
    <n v="60371"/>
    <x v="2"/>
    <s v="377530"/>
    <x v="1"/>
    <x v="2"/>
    <x v="2"/>
    <x v="2"/>
    <x v="1"/>
    <n v="78.5"/>
    <n v="19.100000000000001"/>
    <n v="8.1999999999999993"/>
    <n v="6.1"/>
    <n v="2.1"/>
    <x v="1"/>
    <n v="1002606"/>
    <x v="10"/>
    <x v="1"/>
    <x v="1"/>
    <x v="0"/>
    <x v="0"/>
    <m/>
    <x v="0"/>
    <x v="0"/>
    <x v="1"/>
    <m/>
    <m/>
    <x v="1"/>
    <s v="100260610"/>
    <x v="4"/>
    <x v="4"/>
    <x v="1"/>
    <x v="2"/>
    <x v="4"/>
    <x v="2"/>
    <n v="70.3"/>
    <x v="1"/>
    <n v="78.5"/>
    <x v="1"/>
    <s v=""/>
    <x v="3"/>
    <s v=""/>
    <x v="3"/>
    <n v="-2.484999999999995"/>
    <n v="7.6916448767436502E-2"/>
    <x v="1"/>
    <x v="1"/>
    <x v="2"/>
    <x v="1"/>
    <x v="1"/>
    <x v="1"/>
    <x v="1"/>
  </r>
  <r>
    <d v="2021-07-11T00:00:00"/>
    <n v="7816"/>
    <n v="9308"/>
    <x v="2"/>
    <n v="901"/>
    <n v="60372"/>
    <x v="2"/>
    <s v="377603"/>
    <x v="0"/>
    <x v="2"/>
    <x v="2"/>
    <x v="2"/>
    <x v="1"/>
    <n v="70"/>
    <m/>
    <m/>
    <m/>
    <m/>
    <x v="2"/>
    <n v="1002607"/>
    <x v="1"/>
    <x v="1"/>
    <x v="1"/>
    <x v="0"/>
    <x v="0"/>
    <m/>
    <x v="0"/>
    <x v="0"/>
    <x v="1"/>
    <m/>
    <m/>
    <x v="1"/>
    <s v="10026071"/>
    <x v="5"/>
    <x v="5"/>
    <x v="3"/>
    <x v="3"/>
    <x v="5"/>
    <x v="2"/>
    <n v="63.678199999999997"/>
    <x v="2"/>
    <n v="70"/>
    <x v="2"/>
    <s v=""/>
    <x v="3"/>
    <s v=""/>
    <x v="2"/>
    <s v=""/>
    <s v=""/>
    <x v="1"/>
    <x v="1"/>
    <x v="2"/>
    <x v="1"/>
    <x v="1"/>
    <x v="1"/>
    <x v="1"/>
  </r>
  <r>
    <d v="2021-07-11T00:00:00"/>
    <n v="7817"/>
    <n v="9308"/>
    <x v="4"/>
    <n v="919"/>
    <n v="60373"/>
    <x v="2"/>
    <s v="377581"/>
    <x v="0"/>
    <x v="1"/>
    <x v="1"/>
    <x v="2"/>
    <x v="1"/>
    <n v="82"/>
    <m/>
    <m/>
    <m/>
    <m/>
    <x v="1"/>
    <m/>
    <x v="0"/>
    <x v="0"/>
    <x v="0"/>
    <x v="0"/>
    <x v="0"/>
    <m/>
    <x v="0"/>
    <x v="0"/>
    <x v="1"/>
    <s v="Not sampled"/>
    <m/>
    <x v="1"/>
    <s v=""/>
    <x v="2"/>
    <x v="2"/>
    <x v="2"/>
    <x v="2"/>
    <x v="5"/>
    <x v="2"/>
    <n v="74.784199999999998"/>
    <x v="1"/>
    <n v="82"/>
    <x v="3"/>
    <s v=""/>
    <x v="2"/>
    <s v=""/>
    <x v="2"/>
    <s v=""/>
    <s v=""/>
    <x v="1"/>
    <x v="1"/>
    <x v="1"/>
    <x v="1"/>
    <x v="1"/>
    <x v="1"/>
    <x v="1"/>
  </r>
  <r>
    <d v="2021-07-11T00:00:00"/>
    <n v="7817"/>
    <n v="9308"/>
    <x v="4"/>
    <n v="921"/>
    <n v="60374"/>
    <x v="2"/>
    <s v="377565"/>
    <x v="0"/>
    <x v="1"/>
    <x v="1"/>
    <x v="2"/>
    <x v="1"/>
    <n v="81"/>
    <n v="17.8"/>
    <n v="6"/>
    <n v="4.5"/>
    <n v="2"/>
    <x v="1"/>
    <n v="1002607"/>
    <x v="2"/>
    <x v="1"/>
    <x v="1"/>
    <x v="0"/>
    <x v="0"/>
    <m/>
    <x v="0"/>
    <x v="0"/>
    <x v="1"/>
    <m/>
    <m/>
    <x v="1"/>
    <s v="10026072"/>
    <x v="1"/>
    <x v="1"/>
    <x v="1"/>
    <x v="1"/>
    <x v="5"/>
    <x v="2"/>
    <n v="75"/>
    <x v="1"/>
    <n v="81"/>
    <x v="1"/>
    <s v=""/>
    <x v="3"/>
    <s v=""/>
    <x v="1"/>
    <n v="2.5799999999999992"/>
    <n v="0.92956326910718279"/>
    <x v="1"/>
    <x v="1"/>
    <x v="1"/>
    <x v="1"/>
    <x v="1"/>
    <x v="1"/>
    <x v="1"/>
  </r>
  <r>
    <d v="2021-07-11T00:00:00"/>
    <n v="7817"/>
    <n v="9308"/>
    <x v="4"/>
    <n v="924"/>
    <n v="60375"/>
    <x v="2"/>
    <s v="377591"/>
    <x v="0"/>
    <x v="1"/>
    <x v="1"/>
    <x v="2"/>
    <x v="1"/>
    <n v="89"/>
    <n v="17.899999999999999"/>
    <n v="6.1"/>
    <n v="4.5999999999999996"/>
    <n v="1.9"/>
    <x v="1"/>
    <n v="1002607"/>
    <x v="3"/>
    <x v="1"/>
    <x v="1"/>
    <x v="0"/>
    <x v="0"/>
    <m/>
    <x v="0"/>
    <x v="0"/>
    <x v="1"/>
    <m/>
    <m/>
    <x v="1"/>
    <s v="10026073"/>
    <x v="1"/>
    <x v="1"/>
    <x v="1"/>
    <x v="1"/>
    <x v="5"/>
    <x v="2"/>
    <n v="82.9"/>
    <x v="1"/>
    <n v="89"/>
    <x v="1"/>
    <s v=""/>
    <x v="3"/>
    <s v=""/>
    <x v="1"/>
    <n v="5.9099999999999966"/>
    <n v="0.99729514917355711"/>
    <x v="1"/>
    <x v="1"/>
    <x v="1"/>
    <x v="1"/>
    <x v="1"/>
    <x v="1"/>
    <x v="1"/>
  </r>
  <r>
    <d v="2021-07-11T00:00:00"/>
    <n v="7817"/>
    <n v="9308"/>
    <x v="4"/>
    <n v="928"/>
    <n v="60376"/>
    <x v="2"/>
    <s v="377575"/>
    <x v="0"/>
    <x v="1"/>
    <x v="1"/>
    <x v="2"/>
    <x v="1"/>
    <n v="87.5"/>
    <n v="17.5"/>
    <n v="6.2"/>
    <n v="4"/>
    <n v="1.2"/>
    <x v="1"/>
    <n v="1002607"/>
    <x v="4"/>
    <x v="1"/>
    <x v="1"/>
    <x v="0"/>
    <x v="0"/>
    <m/>
    <x v="0"/>
    <x v="0"/>
    <x v="1"/>
    <m/>
    <m/>
    <x v="1"/>
    <s v="10026074"/>
    <x v="1"/>
    <x v="1"/>
    <x v="1"/>
    <x v="1"/>
    <x v="5"/>
    <x v="2"/>
    <n v="81.3"/>
    <x v="1"/>
    <n v="87.5"/>
    <x v="1"/>
    <s v=""/>
    <x v="3"/>
    <s v=""/>
    <x v="1"/>
    <n v="6.1470000000000002"/>
    <n v="0.99786467753346753"/>
    <x v="1"/>
    <x v="1"/>
    <x v="1"/>
    <x v="1"/>
    <x v="1"/>
    <x v="1"/>
    <x v="1"/>
  </r>
  <r>
    <d v="2021-07-11T00:00:00"/>
    <n v="7817"/>
    <n v="9308"/>
    <x v="4"/>
    <n v="930"/>
    <n v="60377"/>
    <x v="2"/>
    <s v="377529"/>
    <x v="1"/>
    <x v="2"/>
    <x v="2"/>
    <x v="2"/>
    <x v="1"/>
    <n v="87.5"/>
    <n v="18.899999999999999"/>
    <n v="7"/>
    <n v="5"/>
    <n v="2.5"/>
    <x v="1"/>
    <n v="1002607"/>
    <x v="5"/>
    <x v="1"/>
    <x v="1"/>
    <x v="0"/>
    <x v="0"/>
    <m/>
    <x v="0"/>
    <x v="0"/>
    <x v="1"/>
    <m/>
    <m/>
    <x v="1"/>
    <s v="10026075"/>
    <x v="1"/>
    <x v="1"/>
    <x v="1"/>
    <x v="1"/>
    <x v="5"/>
    <x v="2"/>
    <n v="80.5"/>
    <x v="1"/>
    <n v="87.5"/>
    <x v="1"/>
    <s v=""/>
    <x v="3"/>
    <s v=""/>
    <x v="1"/>
    <n v="3.3249999999999997"/>
    <n v="0.96527657046664239"/>
    <x v="1"/>
    <x v="1"/>
    <x v="1"/>
    <x v="1"/>
    <x v="1"/>
    <x v="1"/>
    <x v="1"/>
  </r>
  <r>
    <d v="2021-07-11T00:00:00"/>
    <n v="7817"/>
    <n v="9308"/>
    <x v="4"/>
    <n v="933"/>
    <n v="60378"/>
    <x v="2"/>
    <s v="377579"/>
    <x v="0"/>
    <x v="1"/>
    <x v="1"/>
    <x v="2"/>
    <x v="1"/>
    <n v="75.5"/>
    <n v="16.600000000000001"/>
    <n v="5"/>
    <n v="4"/>
    <n v="1.4"/>
    <x v="1"/>
    <n v="1002607"/>
    <x v="6"/>
    <x v="1"/>
    <x v="1"/>
    <x v="0"/>
    <x v="0"/>
    <m/>
    <x v="0"/>
    <x v="0"/>
    <x v="1"/>
    <m/>
    <m/>
    <x v="1"/>
    <s v="10026076"/>
    <x v="6"/>
    <x v="6"/>
    <x v="4"/>
    <x v="2"/>
    <x v="5"/>
    <x v="2"/>
    <n v="70.5"/>
    <x v="1"/>
    <n v="75.5"/>
    <x v="1"/>
    <s v=""/>
    <x v="3"/>
    <s v=""/>
    <x v="1"/>
    <n v="2.3509999999999964"/>
    <n v="0.91301368006815686"/>
    <x v="1"/>
    <x v="1"/>
    <x v="1"/>
    <x v="1"/>
    <x v="1"/>
    <x v="1"/>
    <x v="1"/>
  </r>
  <r>
    <d v="2021-07-11T00:00:00"/>
    <n v="7817"/>
    <n v="9308"/>
    <x v="4"/>
    <n v="937"/>
    <n v="60379"/>
    <x v="2"/>
    <s v="377553"/>
    <x v="0"/>
    <x v="2"/>
    <x v="2"/>
    <x v="2"/>
    <x v="1"/>
    <n v="57"/>
    <m/>
    <m/>
    <m/>
    <m/>
    <x v="2"/>
    <n v="1002607"/>
    <x v="7"/>
    <x v="1"/>
    <x v="1"/>
    <x v="0"/>
    <x v="0"/>
    <m/>
    <x v="0"/>
    <x v="0"/>
    <x v="1"/>
    <m/>
    <m/>
    <x v="1"/>
    <s v="10026077"/>
    <x v="5"/>
    <x v="5"/>
    <x v="3"/>
    <x v="3"/>
    <x v="5"/>
    <x v="2"/>
    <n v="51.646700000000003"/>
    <x v="2"/>
    <n v="57"/>
    <x v="2"/>
    <s v=""/>
    <x v="3"/>
    <s v=""/>
    <x v="2"/>
    <s v=""/>
    <s v=""/>
    <x v="1"/>
    <x v="1"/>
    <x v="2"/>
    <x v="1"/>
    <x v="1"/>
    <x v="1"/>
    <x v="1"/>
  </r>
  <r>
    <d v="2021-07-11T00:00:00"/>
    <n v="7817"/>
    <n v="9308"/>
    <x v="4"/>
    <n v="939"/>
    <n v="60380"/>
    <x v="2"/>
    <s v="377614"/>
    <x v="0"/>
    <x v="1"/>
    <x v="1"/>
    <x v="2"/>
    <x v="1"/>
    <n v="83"/>
    <n v="17.899999999999999"/>
    <n v="6.3"/>
    <n v="5.8"/>
    <n v="2.2000000000000002"/>
    <x v="1"/>
    <n v="1002607"/>
    <x v="8"/>
    <x v="1"/>
    <x v="1"/>
    <x v="0"/>
    <x v="0"/>
    <m/>
    <x v="0"/>
    <x v="0"/>
    <x v="1"/>
    <m/>
    <m/>
    <x v="1"/>
    <s v="10026078"/>
    <x v="1"/>
    <x v="1"/>
    <x v="1"/>
    <x v="1"/>
    <x v="5"/>
    <x v="2"/>
    <n v="76.7"/>
    <x v="1"/>
    <n v="83"/>
    <x v="1"/>
    <s v=""/>
    <x v="3"/>
    <s v=""/>
    <x v="1"/>
    <n v="1.9999999999999984"/>
    <n v="0.88079707797788231"/>
    <x v="1"/>
    <x v="1"/>
    <x v="1"/>
    <x v="1"/>
    <x v="1"/>
    <x v="1"/>
    <x v="1"/>
  </r>
  <r>
    <d v="2021-07-11T00:00:00"/>
    <n v="7818"/>
    <n v="9308"/>
    <x v="5"/>
    <n v="1002"/>
    <n v="60381"/>
    <x v="2"/>
    <s v="377542"/>
    <x v="0"/>
    <x v="1"/>
    <x v="1"/>
    <x v="2"/>
    <x v="1"/>
    <n v="83.5"/>
    <n v="13.4"/>
    <n v="5.5"/>
    <n v="4.5999999999999996"/>
    <n v="2"/>
    <x v="1"/>
    <n v="1002607"/>
    <x v="9"/>
    <x v="1"/>
    <x v="1"/>
    <x v="0"/>
    <x v="0"/>
    <m/>
    <x v="0"/>
    <x v="0"/>
    <x v="1"/>
    <m/>
    <m/>
    <x v="1"/>
    <s v="10026079"/>
    <x v="1"/>
    <x v="1"/>
    <x v="1"/>
    <x v="1"/>
    <x v="5"/>
    <x v="2"/>
    <n v="78"/>
    <x v="1"/>
    <n v="83.5"/>
    <x v="1"/>
    <s v=""/>
    <x v="3"/>
    <s v=""/>
    <x v="1"/>
    <n v="4.227000000000003"/>
    <n v="0.98561386833595133"/>
    <x v="1"/>
    <x v="1"/>
    <x v="1"/>
    <x v="1"/>
    <x v="1"/>
    <x v="1"/>
    <x v="1"/>
  </r>
  <r>
    <d v="2021-07-11T00:00:00"/>
    <n v="7818"/>
    <n v="9308"/>
    <x v="5"/>
    <n v="1009"/>
    <n v="60382"/>
    <x v="2"/>
    <s v="377625"/>
    <x v="0"/>
    <x v="2"/>
    <x v="2"/>
    <x v="2"/>
    <x v="1"/>
    <n v="67"/>
    <m/>
    <m/>
    <m/>
    <m/>
    <x v="2"/>
    <n v="1002607"/>
    <x v="10"/>
    <x v="1"/>
    <x v="1"/>
    <x v="0"/>
    <x v="0"/>
    <m/>
    <x v="0"/>
    <x v="0"/>
    <x v="1"/>
    <m/>
    <m/>
    <x v="1"/>
    <s v="100260710"/>
    <x v="6"/>
    <x v="6"/>
    <x v="4"/>
    <x v="2"/>
    <x v="5"/>
    <x v="2"/>
    <n v="60.901699999999998"/>
    <x v="2"/>
    <n v="67"/>
    <x v="2"/>
    <s v=""/>
    <x v="3"/>
    <s v=""/>
    <x v="2"/>
    <s v=""/>
    <s v=""/>
    <x v="1"/>
    <x v="1"/>
    <x v="2"/>
    <x v="1"/>
    <x v="1"/>
    <x v="1"/>
    <x v="1"/>
  </r>
  <r>
    <d v="2021-07-11T00:00:00"/>
    <n v="7818"/>
    <n v="9308"/>
    <x v="5"/>
    <n v="1012"/>
    <n v="60383"/>
    <x v="2"/>
    <s v="377535"/>
    <x v="0"/>
    <x v="1"/>
    <x v="1"/>
    <x v="2"/>
    <x v="1"/>
    <n v="83.9"/>
    <n v="17.5"/>
    <n v="5.8"/>
    <n v="4.5"/>
    <n v="1.9"/>
    <x v="1"/>
    <n v="1002608"/>
    <x v="1"/>
    <x v="1"/>
    <x v="1"/>
    <x v="0"/>
    <x v="0"/>
    <m/>
    <x v="0"/>
    <x v="0"/>
    <x v="2"/>
    <m/>
    <m/>
    <x v="1"/>
    <s v="10026081"/>
    <x v="1"/>
    <x v="1"/>
    <x v="1"/>
    <x v="1"/>
    <x v="5"/>
    <x v="2"/>
    <n v="78.100000000000009"/>
    <x v="1"/>
    <n v="83.9"/>
    <x v="1"/>
    <s v=""/>
    <x v="3"/>
    <s v=""/>
    <x v="1"/>
    <n v="4.1690000000000058"/>
    <n v="0.98476788596389642"/>
    <x v="1"/>
    <x v="1"/>
    <x v="1"/>
    <x v="1"/>
    <x v="1"/>
    <x v="1"/>
    <x v="1"/>
  </r>
  <r>
    <d v="2021-07-11T00:00:00"/>
    <n v="7819"/>
    <n v="9308"/>
    <x v="2"/>
    <n v="1506"/>
    <n v="60384"/>
    <x v="2"/>
    <s v="377574"/>
    <x v="0"/>
    <x v="2"/>
    <x v="2"/>
    <x v="2"/>
    <x v="1"/>
    <n v="89.5"/>
    <n v="22.3"/>
    <n v="9.5"/>
    <n v="5.6"/>
    <n v="2.6"/>
    <x v="1"/>
    <n v="1002608"/>
    <x v="2"/>
    <x v="1"/>
    <x v="1"/>
    <x v="0"/>
    <x v="0"/>
    <m/>
    <x v="0"/>
    <x v="0"/>
    <x v="1"/>
    <m/>
    <m/>
    <x v="1"/>
    <s v="10026082"/>
    <x v="1"/>
    <x v="1"/>
    <x v="1"/>
    <x v="1"/>
    <x v="5"/>
    <x v="2"/>
    <n v="80"/>
    <x v="1"/>
    <n v="89.5"/>
    <x v="1"/>
    <s v=""/>
    <x v="3"/>
    <s v=""/>
    <x v="1"/>
    <n v="0.4910000000000001"/>
    <n v="0.62034197847776529"/>
    <x v="1"/>
    <x v="1"/>
    <x v="1"/>
    <x v="1"/>
    <x v="1"/>
    <x v="1"/>
    <x v="1"/>
  </r>
  <r>
    <d v="2021-07-11T00:00:00"/>
    <n v="7819"/>
    <n v="9308"/>
    <x v="2"/>
    <n v="1507"/>
    <n v="60385"/>
    <x v="2"/>
    <s v="377576"/>
    <x v="0"/>
    <x v="2"/>
    <x v="2"/>
    <x v="2"/>
    <x v="1"/>
    <n v="63"/>
    <m/>
    <m/>
    <m/>
    <m/>
    <x v="2"/>
    <n v="1002608"/>
    <x v="3"/>
    <x v="1"/>
    <x v="1"/>
    <x v="0"/>
    <x v="0"/>
    <m/>
    <x v="0"/>
    <x v="0"/>
    <x v="1"/>
    <m/>
    <m/>
    <x v="1"/>
    <s v="10026083"/>
    <x v="5"/>
    <x v="5"/>
    <x v="3"/>
    <x v="3"/>
    <x v="5"/>
    <x v="2"/>
    <n v="57.1997"/>
    <x v="2"/>
    <n v="63"/>
    <x v="2"/>
    <s v=""/>
    <x v="3"/>
    <s v=""/>
    <x v="2"/>
    <s v=""/>
    <s v=""/>
    <x v="1"/>
    <x v="1"/>
    <x v="2"/>
    <x v="1"/>
    <x v="1"/>
    <x v="1"/>
    <x v="1"/>
  </r>
  <r>
    <d v="2021-07-11T00:00:00"/>
    <n v="7819"/>
    <n v="9308"/>
    <x v="2"/>
    <n v="1508"/>
    <n v="60386"/>
    <x v="2"/>
    <s v="377549"/>
    <x v="1"/>
    <x v="2"/>
    <x v="2"/>
    <x v="2"/>
    <x v="1"/>
    <n v="95"/>
    <n v="22"/>
    <n v="8"/>
    <n v="7.8"/>
    <n v="3.2"/>
    <x v="1"/>
    <n v="1002608"/>
    <x v="4"/>
    <x v="1"/>
    <x v="1"/>
    <x v="0"/>
    <x v="0"/>
    <m/>
    <x v="0"/>
    <x v="0"/>
    <x v="1"/>
    <m/>
    <m/>
    <x v="1"/>
    <s v="10026084"/>
    <x v="1"/>
    <x v="1"/>
    <x v="1"/>
    <x v="1"/>
    <x v="5"/>
    <x v="2"/>
    <n v="87"/>
    <x v="1"/>
    <n v="95"/>
    <x v="1"/>
    <s v=""/>
    <x v="3"/>
    <s v=""/>
    <x v="1"/>
    <n v="2.7640000000000016"/>
    <n v="0.94069916474943116"/>
    <x v="1"/>
    <x v="1"/>
    <x v="1"/>
    <x v="1"/>
    <x v="1"/>
    <x v="1"/>
    <x v="1"/>
  </r>
  <r>
    <d v="2021-07-11T00:00:00"/>
    <n v="7820"/>
    <n v="9308"/>
    <x v="4"/>
    <n v="1526"/>
    <n v="60387"/>
    <x v="2"/>
    <s v="377554"/>
    <x v="0"/>
    <x v="2"/>
    <x v="2"/>
    <x v="2"/>
    <x v="1"/>
    <n v="64"/>
    <m/>
    <m/>
    <m/>
    <m/>
    <x v="2"/>
    <n v="1002608"/>
    <x v="5"/>
    <x v="1"/>
    <x v="1"/>
    <x v="0"/>
    <x v="0"/>
    <m/>
    <x v="0"/>
    <x v="0"/>
    <x v="1"/>
    <m/>
    <m/>
    <x v="1"/>
    <s v="10026085"/>
    <x v="5"/>
    <x v="5"/>
    <x v="3"/>
    <x v="3"/>
    <x v="5"/>
    <x v="2"/>
    <n v="58.1252"/>
    <x v="2"/>
    <n v="64"/>
    <x v="2"/>
    <s v=""/>
    <x v="3"/>
    <s v=""/>
    <x v="2"/>
    <s v=""/>
    <s v=""/>
    <x v="1"/>
    <x v="1"/>
    <x v="2"/>
    <x v="1"/>
    <x v="1"/>
    <x v="1"/>
    <x v="1"/>
  </r>
  <r>
    <d v="2021-07-11T00:00:00"/>
    <n v="7820"/>
    <n v="9308"/>
    <x v="4"/>
    <n v="1528"/>
    <n v="60388"/>
    <x v="2"/>
    <s v="377580"/>
    <x v="0"/>
    <x v="1"/>
    <x v="1"/>
    <x v="2"/>
    <x v="1"/>
    <n v="85"/>
    <n v="17.5"/>
    <n v="6.5"/>
    <n v="5.5"/>
    <n v="1.5"/>
    <x v="1"/>
    <n v="1002608"/>
    <x v="6"/>
    <x v="1"/>
    <x v="1"/>
    <x v="0"/>
    <x v="0"/>
    <m/>
    <x v="0"/>
    <x v="0"/>
    <x v="1"/>
    <m/>
    <s v="Duplicate PIT#. Corrected to 377580, was 377500"/>
    <x v="1"/>
    <s v="10026086"/>
    <x v="1"/>
    <x v="1"/>
    <x v="1"/>
    <x v="1"/>
    <x v="5"/>
    <x v="2"/>
    <n v="78.5"/>
    <x v="1"/>
    <n v="85"/>
    <x v="1"/>
    <s v=""/>
    <x v="3"/>
    <s v=""/>
    <x v="1"/>
    <n v="3.4099999999999975"/>
    <n v="0.96801560251046659"/>
    <x v="1"/>
    <x v="1"/>
    <x v="1"/>
    <x v="1"/>
    <x v="1"/>
    <x v="1"/>
    <x v="1"/>
  </r>
  <r>
    <d v="2021-07-11T00:00:00"/>
    <n v="7821"/>
    <n v="9308"/>
    <x v="5"/>
    <n v="1555"/>
    <n v="60389"/>
    <x v="2"/>
    <m/>
    <x v="0"/>
    <x v="2"/>
    <x v="2"/>
    <x v="2"/>
    <x v="1"/>
    <n v="74.5"/>
    <m/>
    <m/>
    <m/>
    <m/>
    <x v="2"/>
    <n v="1002608"/>
    <x v="7"/>
    <x v="1"/>
    <x v="1"/>
    <x v="0"/>
    <x v="0"/>
    <m/>
    <x v="0"/>
    <x v="0"/>
    <x v="1"/>
    <s v="NO PIT"/>
    <m/>
    <x v="1"/>
    <s v="10026087"/>
    <x v="5"/>
    <x v="5"/>
    <x v="3"/>
    <x v="3"/>
    <x v="5"/>
    <x v="2"/>
    <n v="67.842949999999988"/>
    <x v="2"/>
    <n v="74.5"/>
    <x v="2"/>
    <s v=""/>
    <x v="3"/>
    <s v=""/>
    <x v="2"/>
    <s v=""/>
    <s v=""/>
    <x v="1"/>
    <x v="1"/>
    <x v="2"/>
    <x v="1"/>
    <x v="1"/>
    <x v="1"/>
    <x v="1"/>
  </r>
  <r>
    <d v="2021-07-11T00:00:00"/>
    <n v="7885"/>
    <n v="9243"/>
    <x v="1"/>
    <n v="913"/>
    <m/>
    <x v="3"/>
    <m/>
    <x v="0"/>
    <x v="2"/>
    <x v="2"/>
    <x v="2"/>
    <x v="1"/>
    <n v="42"/>
    <m/>
    <m/>
    <m/>
    <m/>
    <x v="3"/>
    <n v="1002598"/>
    <x v="3"/>
    <x v="1"/>
    <x v="1"/>
    <x v="0"/>
    <x v="0"/>
    <m/>
    <x v="0"/>
    <x v="0"/>
    <x v="1"/>
    <s v="JACK"/>
    <m/>
    <x v="2"/>
    <s v="10025983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1T00:00:00"/>
    <n v="7885"/>
    <n v="9243"/>
    <x v="1"/>
    <n v="913"/>
    <n v="31094"/>
    <x v="1"/>
    <s v="524627"/>
    <x v="0"/>
    <x v="1"/>
    <x v="1"/>
    <x v="2"/>
    <x v="1"/>
    <n v="91"/>
    <n v="18.5"/>
    <n v="6.5"/>
    <n v="6.5"/>
    <n v="2.5"/>
    <x v="1"/>
    <n v="1002598"/>
    <x v="4"/>
    <x v="1"/>
    <x v="1"/>
    <x v="0"/>
    <x v="0"/>
    <m/>
    <x v="0"/>
    <x v="0"/>
    <x v="1"/>
    <m/>
    <m/>
    <x v="1"/>
    <s v="10025984"/>
    <x v="2"/>
    <x v="2"/>
    <x v="2"/>
    <x v="2"/>
    <x v="5"/>
    <x v="1"/>
    <n v="84.5"/>
    <x v="1"/>
    <n v="91"/>
    <x v="1"/>
    <s v=""/>
    <x v="1"/>
    <s v=""/>
    <x v="1"/>
    <n v="4.4500000000000028"/>
    <n v="0.98845624751607775"/>
    <x v="1"/>
    <x v="1"/>
    <x v="1"/>
    <x v="1"/>
    <x v="1"/>
    <x v="1"/>
    <x v="1"/>
  </r>
  <r>
    <d v="2021-07-11T00:00:00"/>
    <n v="7885"/>
    <n v="9243"/>
    <x v="1"/>
    <n v="936"/>
    <m/>
    <x v="3"/>
    <m/>
    <x v="0"/>
    <x v="2"/>
    <x v="2"/>
    <x v="2"/>
    <x v="1"/>
    <n v="42"/>
    <m/>
    <m/>
    <m/>
    <m/>
    <x v="3"/>
    <n v="1002598"/>
    <x v="5"/>
    <x v="1"/>
    <x v="1"/>
    <x v="0"/>
    <x v="0"/>
    <m/>
    <x v="0"/>
    <x v="0"/>
    <x v="1"/>
    <s v="JACK"/>
    <m/>
    <x v="2"/>
    <s v="10025985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1T00:00:00"/>
    <n v="7885"/>
    <n v="9243"/>
    <x v="1"/>
    <n v="940"/>
    <m/>
    <x v="3"/>
    <m/>
    <x v="0"/>
    <x v="2"/>
    <x v="2"/>
    <x v="2"/>
    <x v="1"/>
    <n v="43"/>
    <m/>
    <m/>
    <m/>
    <m/>
    <x v="3"/>
    <n v="1002598"/>
    <x v="6"/>
    <x v="1"/>
    <x v="1"/>
    <x v="0"/>
    <x v="0"/>
    <m/>
    <x v="0"/>
    <x v="0"/>
    <x v="1"/>
    <s v="JACK"/>
    <m/>
    <x v="2"/>
    <s v="10025986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1T00:00:00"/>
    <n v="7885"/>
    <n v="9243"/>
    <x v="1"/>
    <n v="946"/>
    <n v="31095"/>
    <x v="1"/>
    <s v="524589"/>
    <x v="1"/>
    <x v="2"/>
    <x v="2"/>
    <x v="2"/>
    <x v="1"/>
    <n v="78.5"/>
    <n v="17.5"/>
    <n v="7.5"/>
    <n v="5.9"/>
    <n v="1.9"/>
    <x v="1"/>
    <n v="1002598"/>
    <x v="7"/>
    <x v="1"/>
    <x v="1"/>
    <x v="0"/>
    <x v="0"/>
    <m/>
    <x v="0"/>
    <x v="0"/>
    <x v="1"/>
    <m/>
    <m/>
    <x v="1"/>
    <s v="10025987"/>
    <x v="2"/>
    <x v="2"/>
    <x v="2"/>
    <x v="2"/>
    <x v="5"/>
    <x v="1"/>
    <n v="71"/>
    <x v="1"/>
    <n v="78.5"/>
    <x v="1"/>
    <n v="37"/>
    <x v="1"/>
    <n v="37"/>
    <x v="3"/>
    <n v="-1.2809999999999966"/>
    <n v="0.21738004953289139"/>
    <x v="1"/>
    <x v="1"/>
    <x v="2"/>
    <x v="1"/>
    <x v="1"/>
    <x v="1"/>
    <x v="1"/>
  </r>
  <r>
    <d v="2021-07-11T00:00:00"/>
    <n v="7885"/>
    <n v="9243"/>
    <x v="1"/>
    <n v="956"/>
    <n v="31096"/>
    <x v="1"/>
    <s v="524535"/>
    <x v="0"/>
    <x v="1"/>
    <x v="1"/>
    <x v="2"/>
    <x v="1"/>
    <n v="89.8"/>
    <n v="18.899999999999999"/>
    <n v="6.5"/>
    <n v="6.1"/>
    <n v="1.9"/>
    <x v="1"/>
    <n v="1002598"/>
    <x v="8"/>
    <x v="1"/>
    <x v="1"/>
    <x v="0"/>
    <x v="0"/>
    <m/>
    <x v="0"/>
    <x v="0"/>
    <x v="1"/>
    <m/>
    <m/>
    <x v="1"/>
    <s v="10025988"/>
    <x v="2"/>
    <x v="2"/>
    <x v="2"/>
    <x v="2"/>
    <x v="5"/>
    <x v="1"/>
    <n v="83.3"/>
    <x v="1"/>
    <n v="89.8"/>
    <x v="1"/>
    <n v="38"/>
    <x v="1"/>
    <n v="38"/>
    <x v="1"/>
    <n v="4.7219999999999978"/>
    <n v="0.99118109898035733"/>
    <x v="1"/>
    <x v="1"/>
    <x v="1"/>
    <x v="1"/>
    <x v="1"/>
    <x v="1"/>
    <x v="1"/>
  </r>
  <r>
    <d v="2021-07-11T00:00:00"/>
    <n v="7885"/>
    <n v="9243"/>
    <x v="1"/>
    <n v="958"/>
    <m/>
    <x v="3"/>
    <m/>
    <x v="0"/>
    <x v="2"/>
    <x v="2"/>
    <x v="2"/>
    <x v="1"/>
    <n v="36"/>
    <m/>
    <m/>
    <m/>
    <m/>
    <x v="3"/>
    <n v="1002598"/>
    <x v="9"/>
    <x v="1"/>
    <x v="1"/>
    <x v="0"/>
    <x v="0"/>
    <m/>
    <x v="0"/>
    <x v="0"/>
    <x v="1"/>
    <s v="JACK"/>
    <m/>
    <x v="2"/>
    <s v="10025989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1T00:00:00"/>
    <n v="7885"/>
    <n v="9243"/>
    <x v="1"/>
    <n v="1020"/>
    <m/>
    <x v="3"/>
    <m/>
    <x v="0"/>
    <x v="2"/>
    <x v="2"/>
    <x v="2"/>
    <x v="1"/>
    <n v="38"/>
    <m/>
    <m/>
    <m/>
    <m/>
    <x v="3"/>
    <n v="1002598"/>
    <x v="10"/>
    <x v="1"/>
    <x v="1"/>
    <x v="0"/>
    <x v="0"/>
    <m/>
    <x v="0"/>
    <x v="0"/>
    <x v="1"/>
    <s v="JACK"/>
    <m/>
    <x v="2"/>
    <s v="100259810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1T00:00:00"/>
    <n v="7885"/>
    <n v="9243"/>
    <x v="1"/>
    <n v="1038"/>
    <n v="31097"/>
    <x v="1"/>
    <s v="516887"/>
    <x v="0"/>
    <x v="1"/>
    <x v="1"/>
    <x v="2"/>
    <x v="1"/>
    <n v="83.5"/>
    <n v="16.7"/>
    <n v="5.6"/>
    <n v="4.9000000000000004"/>
    <n v="1.8"/>
    <x v="1"/>
    <n v="1002661"/>
    <x v="1"/>
    <x v="1"/>
    <x v="1"/>
    <x v="0"/>
    <x v="0"/>
    <m/>
    <x v="0"/>
    <x v="0"/>
    <x v="1"/>
    <m/>
    <m/>
    <x v="1"/>
    <s v="10026611"/>
    <x v="2"/>
    <x v="2"/>
    <x v="2"/>
    <x v="2"/>
    <x v="5"/>
    <x v="1"/>
    <n v="77.900000000000006"/>
    <x v="1"/>
    <n v="83.5"/>
    <x v="1"/>
    <n v="39"/>
    <x v="1"/>
    <n v="39"/>
    <x v="1"/>
    <n v="4.0670000000000019"/>
    <n v="0.98315975388502064"/>
    <x v="1"/>
    <x v="1"/>
    <x v="1"/>
    <x v="1"/>
    <x v="1"/>
    <x v="1"/>
    <x v="1"/>
  </r>
  <r>
    <d v="2021-07-11T00:00:00"/>
    <n v="7885"/>
    <n v="9243"/>
    <x v="1"/>
    <n v="1051"/>
    <n v="31098"/>
    <x v="1"/>
    <s v="516878"/>
    <x v="0"/>
    <x v="2"/>
    <x v="2"/>
    <x v="2"/>
    <x v="1"/>
    <n v="66"/>
    <m/>
    <m/>
    <m/>
    <m/>
    <x v="2"/>
    <m/>
    <x v="0"/>
    <x v="0"/>
    <x v="1"/>
    <x v="0"/>
    <x v="0"/>
    <m/>
    <x v="0"/>
    <x v="0"/>
    <x v="1"/>
    <s v="No scales"/>
    <m/>
    <x v="1"/>
    <s v=""/>
    <x v="2"/>
    <x v="2"/>
    <x v="2"/>
    <x v="2"/>
    <x v="5"/>
    <x v="1"/>
    <n v="59.976199999999999"/>
    <x v="2"/>
    <n v="66"/>
    <x v="2"/>
    <s v=""/>
    <x v="2"/>
    <s v=""/>
    <x v="2"/>
    <s v=""/>
    <s v=""/>
    <x v="1"/>
    <x v="1"/>
    <x v="2"/>
    <x v="1"/>
    <x v="1"/>
    <x v="1"/>
    <x v="1"/>
  </r>
  <r>
    <d v="2021-07-11T00:00:00"/>
    <n v="7885"/>
    <n v="9243"/>
    <x v="1"/>
    <n v="1053"/>
    <n v="31099"/>
    <x v="1"/>
    <s v="516865"/>
    <x v="0"/>
    <x v="2"/>
    <x v="2"/>
    <x v="2"/>
    <x v="1"/>
    <n v="57.5"/>
    <m/>
    <m/>
    <m/>
    <m/>
    <x v="2"/>
    <n v="1002661"/>
    <x v="2"/>
    <x v="1"/>
    <x v="1"/>
    <x v="0"/>
    <x v="0"/>
    <m/>
    <x v="0"/>
    <x v="0"/>
    <x v="1"/>
    <m/>
    <m/>
    <x v="1"/>
    <s v="10026612"/>
    <x v="2"/>
    <x v="2"/>
    <x v="2"/>
    <x v="2"/>
    <x v="5"/>
    <x v="1"/>
    <n v="52.109450000000002"/>
    <x v="2"/>
    <n v="57.5"/>
    <x v="2"/>
    <s v=""/>
    <x v="1"/>
    <s v=""/>
    <x v="2"/>
    <s v=""/>
    <s v=""/>
    <x v="1"/>
    <x v="1"/>
    <x v="2"/>
    <x v="1"/>
    <x v="1"/>
    <x v="1"/>
    <x v="1"/>
  </r>
  <r>
    <d v="2021-07-11T00:00:00"/>
    <n v="7885"/>
    <n v="9243"/>
    <x v="1"/>
    <n v="1056"/>
    <n v="31100"/>
    <x v="1"/>
    <s v="516868"/>
    <x v="0"/>
    <x v="2"/>
    <x v="2"/>
    <x v="2"/>
    <x v="1"/>
    <n v="75"/>
    <m/>
    <m/>
    <m/>
    <m/>
    <x v="2"/>
    <n v="1002661"/>
    <x v="3"/>
    <x v="1"/>
    <x v="1"/>
    <x v="0"/>
    <x v="0"/>
    <m/>
    <x v="0"/>
    <x v="0"/>
    <x v="1"/>
    <m/>
    <m/>
    <x v="1"/>
    <s v="10026613"/>
    <x v="2"/>
    <x v="2"/>
    <x v="2"/>
    <x v="2"/>
    <x v="5"/>
    <x v="1"/>
    <n v="68.305699999999987"/>
    <x v="2"/>
    <n v="75"/>
    <x v="2"/>
    <s v=""/>
    <x v="1"/>
    <s v=""/>
    <x v="2"/>
    <s v=""/>
    <s v=""/>
    <x v="1"/>
    <x v="1"/>
    <x v="2"/>
    <x v="1"/>
    <x v="1"/>
    <x v="1"/>
    <x v="1"/>
  </r>
  <r>
    <d v="2021-07-11T00:00:00"/>
    <n v="7885"/>
    <n v="9243"/>
    <x v="1"/>
    <n v="1115"/>
    <n v="31101"/>
    <x v="1"/>
    <s v="516893"/>
    <x v="0"/>
    <x v="2"/>
    <x v="2"/>
    <x v="2"/>
    <x v="1"/>
    <n v="57"/>
    <m/>
    <m/>
    <m/>
    <m/>
    <x v="2"/>
    <n v="1002661"/>
    <x v="4"/>
    <x v="1"/>
    <x v="1"/>
    <x v="0"/>
    <x v="0"/>
    <m/>
    <x v="0"/>
    <x v="0"/>
    <x v="1"/>
    <m/>
    <m/>
    <x v="1"/>
    <s v="10026614"/>
    <x v="2"/>
    <x v="2"/>
    <x v="2"/>
    <x v="2"/>
    <x v="5"/>
    <x v="1"/>
    <n v="51.646700000000003"/>
    <x v="2"/>
    <n v="57"/>
    <x v="2"/>
    <n v="40"/>
    <x v="1"/>
    <n v="40"/>
    <x v="2"/>
    <s v=""/>
    <s v=""/>
    <x v="1"/>
    <x v="1"/>
    <x v="2"/>
    <x v="1"/>
    <x v="1"/>
    <x v="1"/>
    <x v="1"/>
  </r>
  <r>
    <d v="2021-07-11T00:00:00"/>
    <n v="7885"/>
    <n v="9243"/>
    <x v="1"/>
    <n v="1122"/>
    <n v="31102"/>
    <x v="1"/>
    <s v="516875"/>
    <x v="0"/>
    <x v="1"/>
    <x v="1"/>
    <x v="2"/>
    <x v="1"/>
    <n v="87.5"/>
    <n v="18.5"/>
    <n v="6.5"/>
    <n v="6.5"/>
    <n v="2"/>
    <x v="1"/>
    <n v="1002661"/>
    <x v="5"/>
    <x v="1"/>
    <x v="1"/>
    <x v="0"/>
    <x v="0"/>
    <m/>
    <x v="0"/>
    <x v="0"/>
    <x v="1"/>
    <m/>
    <m/>
    <x v="1"/>
    <s v="10026615"/>
    <x v="2"/>
    <x v="2"/>
    <x v="2"/>
    <x v="2"/>
    <x v="5"/>
    <x v="1"/>
    <n v="81"/>
    <x v="1"/>
    <n v="87.5"/>
    <x v="1"/>
    <n v="41"/>
    <x v="1"/>
    <n v="41"/>
    <x v="1"/>
    <n v="3.3750000000000009"/>
    <n v="0.9669140216112958"/>
    <x v="1"/>
    <x v="1"/>
    <x v="1"/>
    <x v="1"/>
    <x v="1"/>
    <x v="1"/>
    <x v="1"/>
  </r>
  <r>
    <d v="2021-07-11T00:00:00"/>
    <n v="7886"/>
    <n v="9243"/>
    <x v="0"/>
    <n v="1229"/>
    <n v="31103"/>
    <x v="1"/>
    <s v="524011"/>
    <x v="0"/>
    <x v="2"/>
    <x v="2"/>
    <x v="2"/>
    <x v="1"/>
    <n v="87"/>
    <n v="20"/>
    <n v="7.5"/>
    <n v="6.5"/>
    <n v="2"/>
    <x v="1"/>
    <n v="1002661"/>
    <x v="6"/>
    <x v="1"/>
    <x v="1"/>
    <x v="0"/>
    <x v="0"/>
    <m/>
    <x v="0"/>
    <x v="0"/>
    <x v="1"/>
    <m/>
    <m/>
    <x v="1"/>
    <s v="10026616"/>
    <x v="2"/>
    <x v="2"/>
    <x v="2"/>
    <x v="2"/>
    <x v="5"/>
    <x v="1"/>
    <n v="79.5"/>
    <x v="1"/>
    <n v="87"/>
    <x v="1"/>
    <s v=""/>
    <x v="1"/>
    <s v=""/>
    <x v="1"/>
    <n v="1.8799999999999979"/>
    <n v="0.86761112645793437"/>
    <x v="1"/>
    <x v="1"/>
    <x v="1"/>
    <x v="1"/>
    <x v="1"/>
    <x v="1"/>
    <x v="1"/>
  </r>
  <r>
    <d v="2021-07-11T00:00:00"/>
    <n v="7886"/>
    <n v="9243"/>
    <x v="0"/>
    <n v="1232"/>
    <n v="31104"/>
    <x v="1"/>
    <s v="523929"/>
    <x v="0"/>
    <x v="1"/>
    <x v="1"/>
    <x v="2"/>
    <x v="1"/>
    <n v="80"/>
    <n v="17.899999999999999"/>
    <n v="7.3"/>
    <n v="4.3"/>
    <n v="1.3"/>
    <x v="1"/>
    <n v="1002661"/>
    <x v="7"/>
    <x v="1"/>
    <x v="1"/>
    <x v="0"/>
    <x v="0"/>
    <m/>
    <x v="0"/>
    <x v="0"/>
    <x v="1"/>
    <m/>
    <m/>
    <x v="1"/>
    <s v="10026617"/>
    <x v="2"/>
    <x v="2"/>
    <x v="2"/>
    <x v="2"/>
    <x v="5"/>
    <x v="1"/>
    <n v="72.7"/>
    <x v="1"/>
    <n v="80"/>
    <x v="1"/>
    <n v="42"/>
    <x v="1"/>
    <n v="42"/>
    <x v="1"/>
    <n v="1.224"/>
    <n v="0.7727667089732031"/>
    <x v="1"/>
    <x v="1"/>
    <x v="1"/>
    <x v="1"/>
    <x v="1"/>
    <x v="1"/>
    <x v="1"/>
  </r>
  <r>
    <d v="2021-07-11T00:00:00"/>
    <n v="7886"/>
    <n v="9243"/>
    <x v="0"/>
    <n v="1235"/>
    <n v="31105"/>
    <x v="1"/>
    <s v="524014"/>
    <x v="0"/>
    <x v="1"/>
    <x v="1"/>
    <x v="2"/>
    <x v="1"/>
    <n v="88"/>
    <n v="17.8"/>
    <n v="5.6"/>
    <n v="5.5"/>
    <n v="2.4"/>
    <x v="1"/>
    <n v="1002661"/>
    <x v="8"/>
    <x v="1"/>
    <x v="1"/>
    <x v="0"/>
    <x v="0"/>
    <m/>
    <x v="0"/>
    <x v="0"/>
    <x v="1"/>
    <m/>
    <m/>
    <x v="1"/>
    <s v="10026618"/>
    <x v="2"/>
    <x v="2"/>
    <x v="2"/>
    <x v="2"/>
    <x v="5"/>
    <x v="1"/>
    <n v="82.4"/>
    <x v="1"/>
    <n v="88"/>
    <x v="1"/>
    <s v=""/>
    <x v="1"/>
    <s v=""/>
    <x v="1"/>
    <n v="5.0779999999999976"/>
    <n v="0.99380624046502652"/>
    <x v="1"/>
    <x v="1"/>
    <x v="1"/>
    <x v="1"/>
    <x v="1"/>
    <x v="1"/>
    <x v="1"/>
  </r>
  <r>
    <d v="2021-07-11T00:00:00"/>
    <n v="7886"/>
    <n v="9243"/>
    <x v="0"/>
    <n v="1236"/>
    <n v="31106"/>
    <x v="1"/>
    <s v="523930"/>
    <x v="0"/>
    <x v="2"/>
    <x v="2"/>
    <x v="2"/>
    <x v="1"/>
    <n v="68"/>
    <m/>
    <m/>
    <m/>
    <m/>
    <x v="2"/>
    <n v="1002661"/>
    <x v="9"/>
    <x v="1"/>
    <x v="1"/>
    <x v="0"/>
    <x v="0"/>
    <m/>
    <x v="0"/>
    <x v="0"/>
    <x v="1"/>
    <m/>
    <m/>
    <x v="1"/>
    <s v="10026619"/>
    <x v="2"/>
    <x v="2"/>
    <x v="2"/>
    <x v="2"/>
    <x v="5"/>
    <x v="1"/>
    <n v="61.827199999999998"/>
    <x v="2"/>
    <n v="68"/>
    <x v="2"/>
    <n v="43"/>
    <x v="1"/>
    <n v="43"/>
    <x v="2"/>
    <s v=""/>
    <s v=""/>
    <x v="1"/>
    <x v="1"/>
    <x v="2"/>
    <x v="1"/>
    <x v="1"/>
    <x v="1"/>
    <x v="1"/>
  </r>
  <r>
    <d v="2021-07-11T00:00:00"/>
    <n v="7886"/>
    <n v="9243"/>
    <x v="0"/>
    <n v="1245"/>
    <n v="31107"/>
    <x v="1"/>
    <s v="523950"/>
    <x v="0"/>
    <x v="1"/>
    <x v="1"/>
    <x v="2"/>
    <x v="1"/>
    <n v="80"/>
    <n v="16.7"/>
    <n v="6.6"/>
    <n v="4.0999999999999996"/>
    <n v="2.1"/>
    <x v="1"/>
    <n v="1002661"/>
    <x v="10"/>
    <x v="1"/>
    <x v="1"/>
    <x v="0"/>
    <x v="0"/>
    <m/>
    <x v="0"/>
    <x v="0"/>
    <x v="1"/>
    <m/>
    <m/>
    <x v="1"/>
    <s v="100266110"/>
    <x v="2"/>
    <x v="2"/>
    <x v="2"/>
    <x v="2"/>
    <x v="5"/>
    <x v="1"/>
    <n v="73.400000000000006"/>
    <x v="1"/>
    <n v="80"/>
    <x v="1"/>
    <n v="44"/>
    <x v="1"/>
    <n v="44"/>
    <x v="1"/>
    <n v="1.5679999999999992"/>
    <n v="0.82749830551378767"/>
    <x v="1"/>
    <x v="1"/>
    <x v="1"/>
    <x v="1"/>
    <x v="1"/>
    <x v="1"/>
    <x v="1"/>
  </r>
  <r>
    <d v="2021-07-11T00:00:00"/>
    <n v="7887"/>
    <n v="9243"/>
    <x v="1"/>
    <n v="1501"/>
    <n v="31108"/>
    <x v="1"/>
    <s v="523976"/>
    <x v="0"/>
    <x v="1"/>
    <x v="1"/>
    <x v="2"/>
    <x v="1"/>
    <n v="86"/>
    <n v="18.899999999999999"/>
    <n v="7.3"/>
    <n v="5.8"/>
    <n v="2"/>
    <x v="1"/>
    <n v="1002663"/>
    <x v="1"/>
    <x v="1"/>
    <x v="1"/>
    <x v="0"/>
    <x v="0"/>
    <m/>
    <x v="0"/>
    <x v="0"/>
    <x v="1"/>
    <m/>
    <m/>
    <x v="1"/>
    <s v="10026631"/>
    <x v="2"/>
    <x v="2"/>
    <x v="2"/>
    <x v="2"/>
    <x v="5"/>
    <x v="1"/>
    <n v="78.7"/>
    <x v="1"/>
    <n v="86"/>
    <x v="1"/>
    <n v="45"/>
    <x v="1"/>
    <n v="45"/>
    <x v="1"/>
    <n v="2.1819999999999986"/>
    <n v="0.89862141934469308"/>
    <x v="1"/>
    <x v="1"/>
    <x v="1"/>
    <x v="1"/>
    <x v="1"/>
    <x v="1"/>
    <x v="1"/>
  </r>
  <r>
    <d v="2021-07-11T00:00:00"/>
    <n v="7887"/>
    <n v="9243"/>
    <x v="1"/>
    <n v="1501"/>
    <n v="31109"/>
    <x v="1"/>
    <s v="523994"/>
    <x v="0"/>
    <x v="1"/>
    <x v="1"/>
    <x v="2"/>
    <x v="1"/>
    <n v="85"/>
    <n v="19.600000000000001"/>
    <n v="7.6"/>
    <n v="4.0999999999999996"/>
    <n v="1.8"/>
    <x v="1"/>
    <n v="1002663"/>
    <x v="2"/>
    <x v="1"/>
    <x v="1"/>
    <x v="0"/>
    <x v="0"/>
    <m/>
    <x v="0"/>
    <x v="0"/>
    <x v="1"/>
    <m/>
    <m/>
    <x v="1"/>
    <s v="10026632"/>
    <x v="2"/>
    <x v="2"/>
    <x v="2"/>
    <x v="2"/>
    <x v="5"/>
    <x v="1"/>
    <n v="77.400000000000006"/>
    <x v="1"/>
    <n v="85"/>
    <x v="1"/>
    <n v="46"/>
    <x v="1"/>
    <n v="46"/>
    <x v="1"/>
    <n v="2.695999999999998"/>
    <n v="0.93679020007925307"/>
    <x v="1"/>
    <x v="1"/>
    <x v="1"/>
    <x v="1"/>
    <x v="1"/>
    <x v="1"/>
    <x v="1"/>
  </r>
  <r>
    <d v="2021-07-11T00:00:00"/>
    <n v="7887"/>
    <n v="9243"/>
    <x v="1"/>
    <n v="1501"/>
    <n v="31110"/>
    <x v="1"/>
    <s v="523928"/>
    <x v="0"/>
    <x v="2"/>
    <x v="2"/>
    <x v="2"/>
    <x v="1"/>
    <n v="62"/>
    <m/>
    <m/>
    <m/>
    <m/>
    <x v="2"/>
    <n v="1002663"/>
    <x v="3"/>
    <x v="1"/>
    <x v="1"/>
    <x v="0"/>
    <x v="0"/>
    <m/>
    <x v="0"/>
    <x v="0"/>
    <x v="1"/>
    <m/>
    <m/>
    <x v="1"/>
    <s v="10026633"/>
    <x v="2"/>
    <x v="2"/>
    <x v="2"/>
    <x v="2"/>
    <x v="5"/>
    <x v="1"/>
    <n v="56.2742"/>
    <x v="2"/>
    <n v="62"/>
    <x v="2"/>
    <s v=""/>
    <x v="1"/>
    <s v=""/>
    <x v="2"/>
    <s v=""/>
    <s v=""/>
    <x v="1"/>
    <x v="1"/>
    <x v="2"/>
    <x v="1"/>
    <x v="1"/>
    <x v="1"/>
    <x v="1"/>
  </r>
  <r>
    <d v="2021-07-11T00:00:00"/>
    <n v="7887"/>
    <n v="9243"/>
    <x v="1"/>
    <n v="1501"/>
    <n v="31111"/>
    <x v="1"/>
    <s v="523932"/>
    <x v="0"/>
    <x v="2"/>
    <x v="2"/>
    <x v="2"/>
    <x v="1"/>
    <n v="68"/>
    <m/>
    <m/>
    <m/>
    <m/>
    <x v="2"/>
    <n v="1002663"/>
    <x v="4"/>
    <x v="1"/>
    <x v="1"/>
    <x v="0"/>
    <x v="0"/>
    <m/>
    <x v="0"/>
    <x v="0"/>
    <x v="1"/>
    <m/>
    <m/>
    <x v="1"/>
    <s v="10026634"/>
    <x v="2"/>
    <x v="2"/>
    <x v="2"/>
    <x v="2"/>
    <x v="5"/>
    <x v="1"/>
    <n v="61.827199999999998"/>
    <x v="2"/>
    <n v="68"/>
    <x v="2"/>
    <s v=""/>
    <x v="1"/>
    <s v=""/>
    <x v="2"/>
    <s v=""/>
    <s v=""/>
    <x v="1"/>
    <x v="1"/>
    <x v="2"/>
    <x v="1"/>
    <x v="1"/>
    <x v="1"/>
    <x v="1"/>
  </r>
  <r>
    <d v="2021-07-11T00:00:00"/>
    <n v="7887"/>
    <n v="9243"/>
    <x v="1"/>
    <n v="1518"/>
    <n v="31112"/>
    <x v="1"/>
    <s v="523978"/>
    <x v="0"/>
    <x v="2"/>
    <x v="2"/>
    <x v="2"/>
    <x v="1"/>
    <n v="72"/>
    <m/>
    <m/>
    <m/>
    <m/>
    <x v="2"/>
    <n v="1002663"/>
    <x v="5"/>
    <x v="1"/>
    <x v="1"/>
    <x v="0"/>
    <x v="0"/>
    <m/>
    <x v="0"/>
    <x v="0"/>
    <x v="1"/>
    <m/>
    <m/>
    <x v="1"/>
    <s v="10026635"/>
    <x v="2"/>
    <x v="2"/>
    <x v="2"/>
    <x v="2"/>
    <x v="5"/>
    <x v="1"/>
    <n v="65.529199999999989"/>
    <x v="2"/>
    <n v="72"/>
    <x v="2"/>
    <s v=""/>
    <x v="1"/>
    <s v=""/>
    <x v="2"/>
    <s v=""/>
    <s v=""/>
    <x v="1"/>
    <x v="1"/>
    <x v="2"/>
    <x v="1"/>
    <x v="1"/>
    <x v="1"/>
    <x v="1"/>
  </r>
  <r>
    <d v="2021-07-11T00:00:00"/>
    <n v="7887"/>
    <n v="9243"/>
    <x v="1"/>
    <n v="1543"/>
    <n v="31113"/>
    <x v="1"/>
    <s v="523996"/>
    <x v="0"/>
    <x v="1"/>
    <x v="1"/>
    <x v="2"/>
    <x v="1"/>
    <n v="89"/>
    <n v="18.8"/>
    <n v="7.6"/>
    <n v="7.1"/>
    <n v="2.4"/>
    <x v="1"/>
    <n v="1002663"/>
    <x v="6"/>
    <x v="1"/>
    <x v="1"/>
    <x v="0"/>
    <x v="0"/>
    <m/>
    <x v="0"/>
    <x v="0"/>
    <x v="1"/>
    <m/>
    <m/>
    <x v="1"/>
    <s v="10026636"/>
    <x v="2"/>
    <x v="2"/>
    <x v="2"/>
    <x v="2"/>
    <x v="5"/>
    <x v="1"/>
    <n v="81.400000000000006"/>
    <x v="1"/>
    <n v="89"/>
    <x v="1"/>
    <s v=""/>
    <x v="1"/>
    <s v=""/>
    <x v="1"/>
    <n v="1.8599999999999968"/>
    <n v="0.86529694804797153"/>
    <x v="1"/>
    <x v="1"/>
    <x v="1"/>
    <x v="1"/>
    <x v="1"/>
    <x v="1"/>
    <x v="1"/>
  </r>
  <r>
    <d v="2021-07-11T00:00:00"/>
    <n v="7887"/>
    <n v="9249"/>
    <x v="1"/>
    <n v="1546"/>
    <n v="31114"/>
    <x v="1"/>
    <s v="524018"/>
    <x v="0"/>
    <x v="1"/>
    <x v="1"/>
    <x v="2"/>
    <x v="1"/>
    <n v="78"/>
    <n v="16.8"/>
    <n v="7.6"/>
    <n v="6.8"/>
    <n v="1.8"/>
    <x v="1"/>
    <n v="1002663"/>
    <x v="7"/>
    <x v="1"/>
    <x v="1"/>
    <x v="0"/>
    <x v="0"/>
    <m/>
    <x v="0"/>
    <x v="0"/>
    <x v="1"/>
    <m/>
    <m/>
    <x v="1"/>
    <s v="10026637"/>
    <x v="2"/>
    <x v="2"/>
    <x v="2"/>
    <x v="2"/>
    <x v="5"/>
    <x v="1"/>
    <n v="70.400000000000006"/>
    <x v="1"/>
    <n v="78"/>
    <x v="1"/>
    <n v="47"/>
    <x v="1"/>
    <n v="47"/>
    <x v="3"/>
    <n v="-2.1500000000000004"/>
    <n v="0.10433122311900127"/>
    <x v="1"/>
    <x v="1"/>
    <x v="2"/>
    <x v="2"/>
    <x v="1"/>
    <x v="1"/>
    <x v="1"/>
  </r>
  <r>
    <d v="2021-07-11T00:00:00"/>
    <n v="7887"/>
    <n v="9249"/>
    <x v="1"/>
    <n v="1607"/>
    <n v="31115"/>
    <x v="1"/>
    <s v="516750"/>
    <x v="0"/>
    <x v="1"/>
    <x v="1"/>
    <x v="2"/>
    <x v="1"/>
    <n v="88"/>
    <n v="16.8"/>
    <n v="6.8"/>
    <n v="5.2"/>
    <n v="2"/>
    <x v="1"/>
    <n v="1002663"/>
    <x v="8"/>
    <x v="1"/>
    <x v="1"/>
    <x v="0"/>
    <x v="0"/>
    <m/>
    <x v="0"/>
    <x v="0"/>
    <x v="1"/>
    <m/>
    <m/>
    <x v="1"/>
    <s v="10026638"/>
    <x v="2"/>
    <x v="2"/>
    <x v="2"/>
    <x v="2"/>
    <x v="5"/>
    <x v="1"/>
    <n v="81.2"/>
    <x v="1"/>
    <n v="88"/>
    <x v="1"/>
    <n v="48"/>
    <x v="1"/>
    <n v="48"/>
    <x v="1"/>
    <n v="4.0899999999999963"/>
    <n v="0.98353635523634364"/>
    <x v="1"/>
    <x v="1"/>
    <x v="1"/>
    <x v="1"/>
    <x v="1"/>
    <x v="1"/>
    <x v="1"/>
  </r>
  <r>
    <d v="2021-07-11T00:00:00"/>
    <n v="7887"/>
    <n v="9249"/>
    <x v="1"/>
    <n v="1621"/>
    <n v="31116"/>
    <x v="1"/>
    <s v="516673"/>
    <x v="0"/>
    <x v="1"/>
    <x v="1"/>
    <x v="2"/>
    <x v="1"/>
    <n v="82"/>
    <n v="18.600000000000001"/>
    <n v="7.4"/>
    <n v="6.2"/>
    <n v="1.8"/>
    <x v="1"/>
    <n v="1002663"/>
    <x v="9"/>
    <x v="1"/>
    <x v="1"/>
    <x v="0"/>
    <x v="0"/>
    <m/>
    <x v="0"/>
    <x v="0"/>
    <x v="1"/>
    <m/>
    <m/>
    <x v="1"/>
    <s v="10026639"/>
    <x v="2"/>
    <x v="2"/>
    <x v="2"/>
    <x v="2"/>
    <x v="5"/>
    <x v="1"/>
    <n v="74.599999999999994"/>
    <x v="1"/>
    <n v="82"/>
    <x v="1"/>
    <s v=""/>
    <x v="1"/>
    <s v=""/>
    <x v="1"/>
    <n v="0.23399999999999732"/>
    <n v="0.55823451807810975"/>
    <x v="1"/>
    <x v="1"/>
    <x v="1"/>
    <x v="1"/>
    <x v="1"/>
    <x v="1"/>
    <x v="1"/>
  </r>
  <r>
    <d v="2021-07-11T00:00:00"/>
    <n v="7887"/>
    <n v="9249"/>
    <x v="1"/>
    <n v="1628"/>
    <n v="31117"/>
    <x v="1"/>
    <s v="516749"/>
    <x v="0"/>
    <x v="2"/>
    <x v="2"/>
    <x v="2"/>
    <x v="1"/>
    <n v="80"/>
    <n v="17.2"/>
    <n v="6.6"/>
    <n v="5.8"/>
    <n v="1.8"/>
    <x v="1"/>
    <n v="1002663"/>
    <x v="10"/>
    <x v="1"/>
    <x v="1"/>
    <x v="0"/>
    <x v="0"/>
    <m/>
    <x v="0"/>
    <x v="0"/>
    <x v="1"/>
    <m/>
    <m/>
    <x v="1"/>
    <s v="100266310"/>
    <x v="2"/>
    <x v="2"/>
    <x v="2"/>
    <x v="2"/>
    <x v="5"/>
    <x v="1"/>
    <n v="73.400000000000006"/>
    <x v="1"/>
    <n v="80"/>
    <x v="1"/>
    <s v=""/>
    <x v="1"/>
    <s v=""/>
    <x v="1"/>
    <n v="0.66999999999999904"/>
    <n v="0.66150315920295211"/>
    <x v="1"/>
    <x v="1"/>
    <x v="1"/>
    <x v="1"/>
    <x v="1"/>
    <x v="1"/>
    <x v="1"/>
  </r>
  <r>
    <d v="2021-07-11T00:00:00"/>
    <n v="7887"/>
    <n v="9249"/>
    <x v="1"/>
    <n v="1710"/>
    <n v="31118"/>
    <x v="1"/>
    <s v="516752"/>
    <x v="0"/>
    <x v="1"/>
    <x v="1"/>
    <x v="2"/>
    <x v="1"/>
    <n v="81"/>
    <n v="17.5"/>
    <n v="6.5"/>
    <n v="5.5"/>
    <n v="2"/>
    <x v="1"/>
    <n v="1002666"/>
    <x v="1"/>
    <x v="1"/>
    <x v="1"/>
    <x v="0"/>
    <x v="0"/>
    <m/>
    <x v="0"/>
    <x v="0"/>
    <x v="1"/>
    <m/>
    <m/>
    <x v="1"/>
    <s v="10026661"/>
    <x v="2"/>
    <x v="2"/>
    <x v="2"/>
    <x v="2"/>
    <x v="5"/>
    <x v="1"/>
    <n v="74.5"/>
    <x v="1"/>
    <n v="81"/>
    <x v="1"/>
    <n v="49"/>
    <x v="1"/>
    <n v="49"/>
    <x v="1"/>
    <n v="1.2599999999999987"/>
    <n v="0.77902610777981196"/>
    <x v="1"/>
    <x v="1"/>
    <x v="1"/>
    <x v="5"/>
    <x v="1"/>
    <x v="1"/>
    <x v="1"/>
  </r>
  <r>
    <d v="2021-07-11T00:00:00"/>
    <n v="7887"/>
    <n v="9249"/>
    <x v="1"/>
    <n v="1715"/>
    <n v="31119"/>
    <x v="1"/>
    <s v="516734"/>
    <x v="0"/>
    <x v="2"/>
    <x v="2"/>
    <x v="2"/>
    <x v="1"/>
    <n v="74"/>
    <m/>
    <m/>
    <m/>
    <m/>
    <x v="2"/>
    <n v="1002666"/>
    <x v="2"/>
    <x v="1"/>
    <x v="1"/>
    <x v="0"/>
    <x v="0"/>
    <m/>
    <x v="0"/>
    <x v="0"/>
    <x v="1"/>
    <m/>
    <m/>
    <x v="1"/>
    <s v="10026662"/>
    <x v="2"/>
    <x v="2"/>
    <x v="2"/>
    <x v="2"/>
    <x v="5"/>
    <x v="1"/>
    <n v="67.380199999999988"/>
    <x v="2"/>
    <n v="74"/>
    <x v="2"/>
    <s v=""/>
    <x v="1"/>
    <s v=""/>
    <x v="2"/>
    <s v=""/>
    <s v=""/>
    <x v="1"/>
    <x v="1"/>
    <x v="2"/>
    <x v="1"/>
    <x v="1"/>
    <x v="1"/>
    <x v="1"/>
  </r>
  <r>
    <d v="2021-07-11T00:00:00"/>
    <n v="7888"/>
    <n v="9249"/>
    <x v="0"/>
    <n v="1757"/>
    <n v="31120"/>
    <x v="1"/>
    <s v="516816"/>
    <x v="0"/>
    <x v="2"/>
    <x v="2"/>
    <x v="2"/>
    <x v="1"/>
    <n v="69"/>
    <m/>
    <m/>
    <m/>
    <m/>
    <x v="2"/>
    <n v="1002666"/>
    <x v="3"/>
    <x v="1"/>
    <x v="1"/>
    <x v="0"/>
    <x v="0"/>
    <m/>
    <x v="0"/>
    <x v="0"/>
    <x v="1"/>
    <m/>
    <m/>
    <x v="1"/>
    <s v="10026663"/>
    <x v="2"/>
    <x v="2"/>
    <x v="2"/>
    <x v="2"/>
    <x v="5"/>
    <x v="1"/>
    <n v="62.752699999999997"/>
    <x v="2"/>
    <n v="69"/>
    <x v="2"/>
    <n v="50"/>
    <x v="1"/>
    <n v="50"/>
    <x v="2"/>
    <s v=""/>
    <s v=""/>
    <x v="1"/>
    <x v="1"/>
    <x v="2"/>
    <x v="1"/>
    <x v="1"/>
    <x v="1"/>
    <x v="1"/>
  </r>
  <r>
    <d v="2021-07-11T00:00:00"/>
    <n v="7888"/>
    <n v="9249"/>
    <x v="0"/>
    <n v="1812"/>
    <n v="31122"/>
    <x v="1"/>
    <s v="516731"/>
    <x v="0"/>
    <x v="2"/>
    <x v="2"/>
    <x v="2"/>
    <x v="1"/>
    <n v="66"/>
    <m/>
    <m/>
    <m/>
    <m/>
    <x v="2"/>
    <n v="1002666"/>
    <x v="4"/>
    <x v="1"/>
    <x v="1"/>
    <x v="0"/>
    <x v="0"/>
    <m/>
    <x v="0"/>
    <x v="0"/>
    <x v="1"/>
    <s v="BAD TAG 31121"/>
    <m/>
    <x v="1"/>
    <s v="10026664"/>
    <x v="2"/>
    <x v="2"/>
    <x v="2"/>
    <x v="2"/>
    <x v="5"/>
    <x v="1"/>
    <n v="59.976199999999999"/>
    <x v="2"/>
    <n v="66"/>
    <x v="2"/>
    <n v="51"/>
    <x v="1"/>
    <n v="51"/>
    <x v="2"/>
    <s v=""/>
    <s v=""/>
    <x v="1"/>
    <x v="1"/>
    <x v="2"/>
    <x v="1"/>
    <x v="1"/>
    <x v="1"/>
    <x v="1"/>
  </r>
  <r>
    <d v="2021-07-11T00:00:00"/>
    <n v="7889"/>
    <n v="9249"/>
    <x v="1"/>
    <n v="1905"/>
    <n v="31123"/>
    <x v="1"/>
    <s v="516756"/>
    <x v="0"/>
    <x v="2"/>
    <x v="2"/>
    <x v="2"/>
    <x v="1"/>
    <n v="58"/>
    <m/>
    <m/>
    <m/>
    <m/>
    <x v="2"/>
    <n v="1002666"/>
    <x v="5"/>
    <x v="1"/>
    <x v="1"/>
    <x v="0"/>
    <x v="0"/>
    <m/>
    <x v="0"/>
    <x v="0"/>
    <x v="1"/>
    <m/>
    <m/>
    <x v="1"/>
    <s v="10026665"/>
    <x v="2"/>
    <x v="2"/>
    <x v="2"/>
    <x v="2"/>
    <x v="5"/>
    <x v="1"/>
    <n v="52.572200000000002"/>
    <x v="2"/>
    <n v="58"/>
    <x v="2"/>
    <n v="52"/>
    <x v="1"/>
    <n v="52"/>
    <x v="2"/>
    <s v=""/>
    <s v=""/>
    <x v="1"/>
    <x v="1"/>
    <x v="2"/>
    <x v="2"/>
    <x v="1"/>
    <x v="1"/>
    <x v="1"/>
  </r>
  <r>
    <d v="2021-07-11T00:00:00"/>
    <n v="7889"/>
    <n v="9249"/>
    <x v="1"/>
    <n v="1908"/>
    <n v="31124"/>
    <x v="1"/>
    <s v="516811"/>
    <x v="0"/>
    <x v="1"/>
    <x v="1"/>
    <x v="2"/>
    <x v="1"/>
    <n v="98"/>
    <n v="22.1"/>
    <n v="8.5"/>
    <n v="5.5"/>
    <n v="2.2000000000000002"/>
    <x v="1"/>
    <n v="1002666"/>
    <x v="6"/>
    <x v="1"/>
    <x v="1"/>
    <x v="0"/>
    <x v="0"/>
    <m/>
    <x v="0"/>
    <x v="0"/>
    <x v="1"/>
    <m/>
    <m/>
    <x v="1"/>
    <s v="10026666"/>
    <x v="2"/>
    <x v="2"/>
    <x v="2"/>
    <x v="2"/>
    <x v="5"/>
    <x v="1"/>
    <n v="89.5"/>
    <x v="1"/>
    <n v="98"/>
    <x v="1"/>
    <n v="53"/>
    <x v="1"/>
    <n v="53"/>
    <x v="1"/>
    <n v="5.8380000000000001"/>
    <n v="0.99709380445709395"/>
    <x v="1"/>
    <x v="1"/>
    <x v="1"/>
    <x v="1"/>
    <x v="1"/>
    <x v="1"/>
    <x v="1"/>
  </r>
  <r>
    <d v="2021-07-11T00:00:00"/>
    <n v="7889"/>
    <n v="9249"/>
    <x v="1"/>
    <n v="1910"/>
    <n v="31125"/>
    <x v="1"/>
    <s v="516765"/>
    <x v="0"/>
    <x v="2"/>
    <x v="2"/>
    <x v="2"/>
    <x v="1"/>
    <n v="81.5"/>
    <n v="17.5"/>
    <n v="6.8"/>
    <n v="4.5"/>
    <n v="1.8"/>
    <x v="1"/>
    <n v="1002666"/>
    <x v="7"/>
    <x v="1"/>
    <x v="1"/>
    <x v="0"/>
    <x v="0"/>
    <m/>
    <x v="0"/>
    <x v="0"/>
    <x v="1"/>
    <m/>
    <m/>
    <x v="1"/>
    <s v="10026667"/>
    <x v="2"/>
    <x v="2"/>
    <x v="2"/>
    <x v="2"/>
    <x v="5"/>
    <x v="1"/>
    <n v="74.7"/>
    <x v="1"/>
    <n v="81.5"/>
    <x v="1"/>
    <n v="54"/>
    <x v="1"/>
    <n v="54"/>
    <x v="1"/>
    <n v="1.9430000000000018"/>
    <n v="0.87468135493271759"/>
    <x v="1"/>
    <x v="1"/>
    <x v="1"/>
    <x v="1"/>
    <x v="1"/>
    <x v="1"/>
    <x v="1"/>
  </r>
  <r>
    <d v="2021-07-11T00:00:00"/>
    <n v="7889"/>
    <n v="9249"/>
    <x v="1"/>
    <n v="1915"/>
    <n v="31126"/>
    <x v="1"/>
    <s v="516807"/>
    <x v="0"/>
    <x v="1"/>
    <x v="1"/>
    <x v="2"/>
    <x v="1"/>
    <n v="87"/>
    <n v="19.5"/>
    <n v="7.5"/>
    <n v="4.5"/>
    <n v="1.9"/>
    <x v="1"/>
    <n v="1002666"/>
    <x v="8"/>
    <x v="1"/>
    <x v="1"/>
    <x v="0"/>
    <x v="0"/>
    <m/>
    <x v="0"/>
    <x v="0"/>
    <x v="1"/>
    <m/>
    <m/>
    <x v="1"/>
    <s v="10026668"/>
    <x v="2"/>
    <x v="2"/>
    <x v="2"/>
    <x v="2"/>
    <x v="5"/>
    <x v="1"/>
    <n v="79.5"/>
    <x v="1"/>
    <n v="87"/>
    <x v="1"/>
    <n v="55"/>
    <x v="1"/>
    <n v="55"/>
    <x v="1"/>
    <n v="3.3259999999999974"/>
    <n v="0.96531007258907264"/>
    <x v="1"/>
    <x v="1"/>
    <x v="1"/>
    <x v="1"/>
    <x v="1"/>
    <x v="1"/>
    <x v="1"/>
  </r>
  <r>
    <d v="2021-07-11T00:00:00"/>
    <n v="7889"/>
    <n v="9249"/>
    <x v="1"/>
    <n v="1920"/>
    <n v="31127"/>
    <x v="1"/>
    <s v="516821"/>
    <x v="0"/>
    <x v="2"/>
    <x v="2"/>
    <x v="2"/>
    <x v="1"/>
    <n v="67.5"/>
    <m/>
    <m/>
    <m/>
    <m/>
    <x v="2"/>
    <n v="1002666"/>
    <x v="9"/>
    <x v="1"/>
    <x v="1"/>
    <x v="0"/>
    <x v="0"/>
    <m/>
    <x v="0"/>
    <x v="0"/>
    <x v="1"/>
    <m/>
    <m/>
    <x v="1"/>
    <s v="10026669"/>
    <x v="2"/>
    <x v="2"/>
    <x v="2"/>
    <x v="2"/>
    <x v="5"/>
    <x v="1"/>
    <n v="61.364449999999998"/>
    <x v="2"/>
    <n v="67.5"/>
    <x v="2"/>
    <n v="56"/>
    <x v="1"/>
    <n v="56"/>
    <x v="2"/>
    <s v=""/>
    <s v=""/>
    <x v="1"/>
    <x v="1"/>
    <x v="2"/>
    <x v="1"/>
    <x v="1"/>
    <x v="1"/>
    <x v="1"/>
  </r>
  <r>
    <d v="2021-07-11T00:00:00"/>
    <n v="7889"/>
    <n v="9249"/>
    <x v="1"/>
    <n v="1929"/>
    <n v="31128"/>
    <x v="1"/>
    <s v="516763"/>
    <x v="0"/>
    <x v="2"/>
    <x v="2"/>
    <x v="2"/>
    <x v="1"/>
    <n v="78"/>
    <n v="17.100000000000001"/>
    <n v="7"/>
    <n v="5.6"/>
    <n v="2.1"/>
    <x v="1"/>
    <n v="1002666"/>
    <x v="10"/>
    <x v="1"/>
    <x v="1"/>
    <x v="0"/>
    <x v="0"/>
    <m/>
    <x v="0"/>
    <x v="0"/>
    <x v="1"/>
    <m/>
    <m/>
    <x v="1"/>
    <s v="100266610"/>
    <x v="2"/>
    <x v="2"/>
    <x v="2"/>
    <x v="2"/>
    <x v="5"/>
    <x v="1"/>
    <n v="71"/>
    <x v="1"/>
    <n v="78"/>
    <x v="1"/>
    <n v="57"/>
    <x v="1"/>
    <n v="57"/>
    <x v="3"/>
    <n v="-0.82400000000000073"/>
    <n v="0.30491523122919467"/>
    <x v="1"/>
    <x v="1"/>
    <x v="2"/>
    <x v="1"/>
    <x v="1"/>
    <x v="1"/>
    <x v="1"/>
  </r>
  <r>
    <d v="2021-07-11T00:00:00"/>
    <n v="7889"/>
    <n v="9249"/>
    <x v="1"/>
    <n v="1932"/>
    <n v="31129"/>
    <x v="1"/>
    <s v="516824"/>
    <x v="0"/>
    <x v="2"/>
    <x v="2"/>
    <x v="2"/>
    <x v="1"/>
    <n v="63"/>
    <m/>
    <m/>
    <m/>
    <m/>
    <x v="2"/>
    <n v="1002669"/>
    <x v="1"/>
    <x v="1"/>
    <x v="1"/>
    <x v="0"/>
    <x v="0"/>
    <m/>
    <x v="0"/>
    <x v="0"/>
    <x v="1"/>
    <m/>
    <m/>
    <x v="1"/>
    <s v="10026691"/>
    <x v="2"/>
    <x v="2"/>
    <x v="2"/>
    <x v="2"/>
    <x v="5"/>
    <x v="1"/>
    <n v="57.1997"/>
    <x v="2"/>
    <n v="63"/>
    <x v="2"/>
    <n v="58"/>
    <x v="1"/>
    <n v="58"/>
    <x v="2"/>
    <s v=""/>
    <s v=""/>
    <x v="1"/>
    <x v="1"/>
    <x v="2"/>
    <x v="1"/>
    <x v="1"/>
    <x v="1"/>
    <x v="1"/>
  </r>
  <r>
    <d v="2021-07-11T00:00:00"/>
    <n v="7889"/>
    <n v="9249"/>
    <x v="1"/>
    <n v="1937"/>
    <n v="31130"/>
    <x v="1"/>
    <s v="516777"/>
    <x v="0"/>
    <x v="2"/>
    <x v="2"/>
    <x v="2"/>
    <x v="1"/>
    <n v="70"/>
    <m/>
    <m/>
    <m/>
    <m/>
    <x v="2"/>
    <n v="1002669"/>
    <x v="2"/>
    <x v="1"/>
    <x v="1"/>
    <x v="0"/>
    <x v="0"/>
    <m/>
    <x v="0"/>
    <x v="0"/>
    <x v="1"/>
    <m/>
    <m/>
    <x v="1"/>
    <s v="10026692"/>
    <x v="2"/>
    <x v="2"/>
    <x v="2"/>
    <x v="2"/>
    <x v="5"/>
    <x v="1"/>
    <n v="63.678199999999997"/>
    <x v="2"/>
    <n v="70"/>
    <x v="2"/>
    <s v=""/>
    <x v="1"/>
    <s v=""/>
    <x v="2"/>
    <s v=""/>
    <s v=""/>
    <x v="1"/>
    <x v="1"/>
    <x v="2"/>
    <x v="1"/>
    <x v="1"/>
    <x v="1"/>
    <x v="1"/>
  </r>
  <r>
    <d v="2021-07-11T00:00:00"/>
    <n v="7889"/>
    <n v="9249"/>
    <x v="1"/>
    <n v="1943"/>
    <n v="31131"/>
    <x v="1"/>
    <s v="516822"/>
    <x v="0"/>
    <x v="2"/>
    <x v="2"/>
    <x v="2"/>
    <x v="1"/>
    <n v="68"/>
    <m/>
    <m/>
    <m/>
    <m/>
    <x v="2"/>
    <n v="1002669"/>
    <x v="3"/>
    <x v="1"/>
    <x v="1"/>
    <x v="0"/>
    <x v="0"/>
    <m/>
    <x v="0"/>
    <x v="0"/>
    <x v="1"/>
    <m/>
    <m/>
    <x v="1"/>
    <s v="10026693"/>
    <x v="2"/>
    <x v="2"/>
    <x v="2"/>
    <x v="2"/>
    <x v="5"/>
    <x v="1"/>
    <n v="61.827199999999998"/>
    <x v="2"/>
    <n v="68"/>
    <x v="2"/>
    <n v="59"/>
    <x v="1"/>
    <n v="59"/>
    <x v="2"/>
    <s v=""/>
    <s v=""/>
    <x v="1"/>
    <x v="1"/>
    <x v="2"/>
    <x v="1"/>
    <x v="1"/>
    <x v="1"/>
    <x v="1"/>
  </r>
  <r>
    <d v="2021-07-11T00:00:00"/>
    <n v="7889"/>
    <n v="9249"/>
    <x v="1"/>
    <n v="1945"/>
    <n v="31132"/>
    <x v="1"/>
    <s v="516746"/>
    <x v="0"/>
    <x v="2"/>
    <x v="2"/>
    <x v="2"/>
    <x v="1"/>
    <n v="87"/>
    <n v="18.8"/>
    <n v="7"/>
    <n v="4.5"/>
    <n v="1.6"/>
    <x v="1"/>
    <n v="1002669"/>
    <x v="4"/>
    <x v="1"/>
    <x v="1"/>
    <x v="0"/>
    <x v="0"/>
    <m/>
    <x v="0"/>
    <x v="0"/>
    <x v="1"/>
    <m/>
    <m/>
    <x v="1"/>
    <s v="10026694"/>
    <x v="2"/>
    <x v="2"/>
    <x v="2"/>
    <x v="2"/>
    <x v="5"/>
    <x v="1"/>
    <n v="80"/>
    <x v="1"/>
    <n v="87"/>
    <x v="1"/>
    <n v="60"/>
    <x v="1"/>
    <n v="60"/>
    <x v="1"/>
    <n v="4.2239999999999958"/>
    <n v="0.98557126879447721"/>
    <x v="1"/>
    <x v="1"/>
    <x v="1"/>
    <x v="2"/>
    <x v="1"/>
    <x v="1"/>
    <x v="1"/>
  </r>
  <r>
    <d v="2021-07-11T00:00:00"/>
    <n v="7889"/>
    <n v="9249"/>
    <x v="1"/>
    <n v="1953"/>
    <n v="31133"/>
    <x v="1"/>
    <s v="516780"/>
    <x v="0"/>
    <x v="2"/>
    <x v="2"/>
    <x v="2"/>
    <x v="1"/>
    <n v="78"/>
    <n v="18.399999999999999"/>
    <n v="7.5"/>
    <n v="5.7"/>
    <n v="2.4"/>
    <x v="1"/>
    <n v="1002669"/>
    <x v="5"/>
    <x v="1"/>
    <x v="1"/>
    <x v="0"/>
    <x v="0"/>
    <m/>
    <x v="0"/>
    <x v="0"/>
    <x v="1"/>
    <m/>
    <m/>
    <x v="1"/>
    <s v="10026695"/>
    <x v="2"/>
    <x v="2"/>
    <x v="2"/>
    <x v="2"/>
    <x v="5"/>
    <x v="1"/>
    <n v="70.5"/>
    <x v="1"/>
    <n v="78"/>
    <x v="1"/>
    <n v="61"/>
    <x v="1"/>
    <n v="61"/>
    <x v="3"/>
    <n v="-1.79"/>
    <n v="0.14307272348008082"/>
    <x v="1"/>
    <x v="1"/>
    <x v="2"/>
    <x v="1"/>
    <x v="1"/>
    <x v="1"/>
    <x v="1"/>
  </r>
  <r>
    <d v="2021-07-11T00:00:00"/>
    <n v="7889"/>
    <n v="9249"/>
    <x v="1"/>
    <n v="1956"/>
    <n v="31134"/>
    <x v="1"/>
    <s v="516768"/>
    <x v="0"/>
    <x v="2"/>
    <x v="2"/>
    <x v="2"/>
    <x v="1"/>
    <n v="86"/>
    <n v="20.6"/>
    <n v="8.8000000000000007"/>
    <n v="7.1"/>
    <n v="2.2999999999999998"/>
    <x v="1"/>
    <n v="1002669"/>
    <x v="6"/>
    <x v="1"/>
    <x v="1"/>
    <x v="0"/>
    <x v="0"/>
    <m/>
    <x v="0"/>
    <x v="0"/>
    <x v="1"/>
    <m/>
    <m/>
    <x v="1"/>
    <s v="10026696"/>
    <x v="2"/>
    <x v="2"/>
    <x v="2"/>
    <x v="2"/>
    <x v="5"/>
    <x v="1"/>
    <n v="77.2"/>
    <x v="1"/>
    <n v="86"/>
    <x v="1"/>
    <n v="62"/>
    <x v="1"/>
    <n v="62"/>
    <x v="3"/>
    <n v="-0.88000000000000345"/>
    <n v="0.29317777890643171"/>
    <x v="1"/>
    <x v="1"/>
    <x v="2"/>
    <x v="1"/>
    <x v="1"/>
    <x v="1"/>
    <x v="1"/>
  </r>
  <r>
    <d v="2021-07-11T00:00:00"/>
    <n v="7889"/>
    <n v="9249"/>
    <x v="1"/>
    <n v="2002"/>
    <n v="31136"/>
    <x v="1"/>
    <s v="516795"/>
    <x v="0"/>
    <x v="2"/>
    <x v="2"/>
    <x v="2"/>
    <x v="1"/>
    <n v="89"/>
    <m/>
    <m/>
    <m/>
    <m/>
    <x v="1"/>
    <n v="1002669"/>
    <x v="7"/>
    <x v="1"/>
    <x v="1"/>
    <x v="0"/>
    <x v="0"/>
    <m/>
    <x v="0"/>
    <x v="0"/>
    <x v="1"/>
    <s v="BAD TAG 31135"/>
    <m/>
    <x v="1"/>
    <s v="10026697"/>
    <x v="2"/>
    <x v="2"/>
    <x v="2"/>
    <x v="2"/>
    <x v="5"/>
    <x v="1"/>
    <n v="81.262699999999995"/>
    <x v="1"/>
    <n v="89"/>
    <x v="3"/>
    <s v=""/>
    <x v="1"/>
    <s v=""/>
    <x v="2"/>
    <s v=""/>
    <s v=""/>
    <x v="1"/>
    <x v="1"/>
    <x v="2"/>
    <x v="1"/>
    <x v="1"/>
    <x v="1"/>
    <x v="1"/>
  </r>
  <r>
    <d v="2021-07-11T00:00:00"/>
    <n v="7889"/>
    <n v="9249"/>
    <x v="1"/>
    <n v="2005"/>
    <n v="31137"/>
    <x v="1"/>
    <s v="516813"/>
    <x v="0"/>
    <x v="2"/>
    <x v="2"/>
    <x v="2"/>
    <x v="1"/>
    <n v="89"/>
    <n v="16.899999999999999"/>
    <n v="6.8"/>
    <n v="5.0999999999999996"/>
    <n v="1.8"/>
    <x v="1"/>
    <n v="1002669"/>
    <x v="8"/>
    <x v="1"/>
    <x v="1"/>
    <x v="0"/>
    <x v="0"/>
    <m/>
    <x v="0"/>
    <x v="0"/>
    <x v="0"/>
    <m/>
    <s v="Was PIT 16613, but this was released on July 9 and likely is a SK"/>
    <x v="1"/>
    <s v="10026698"/>
    <x v="2"/>
    <x v="2"/>
    <x v="2"/>
    <x v="2"/>
    <x v="5"/>
    <x v="1"/>
    <n v="82.2"/>
    <x v="1"/>
    <n v="89"/>
    <x v="1"/>
    <s v=""/>
    <x v="1"/>
    <s v=""/>
    <x v="1"/>
    <n v="4.7599999999999962"/>
    <n v="0.99150713714835559"/>
    <x v="1"/>
    <x v="1"/>
    <x v="1"/>
    <x v="1"/>
    <x v="1"/>
    <x v="1"/>
    <x v="1"/>
  </r>
  <r>
    <d v="2021-07-11T00:00:00"/>
    <n v="7889"/>
    <n v="9249"/>
    <x v="1"/>
    <n v="2006"/>
    <n v="31138"/>
    <x v="1"/>
    <m/>
    <x v="0"/>
    <x v="2"/>
    <x v="2"/>
    <x v="2"/>
    <x v="1"/>
    <n v="86"/>
    <m/>
    <m/>
    <m/>
    <m/>
    <x v="1"/>
    <m/>
    <x v="0"/>
    <x v="0"/>
    <x v="0"/>
    <x v="0"/>
    <x v="0"/>
    <m/>
    <x v="0"/>
    <x v="0"/>
    <x v="0"/>
    <m/>
    <s v="No PIT Tag applied"/>
    <x v="1"/>
    <s v=""/>
    <x v="2"/>
    <x v="2"/>
    <x v="2"/>
    <x v="2"/>
    <x v="5"/>
    <x v="1"/>
    <n v="78.486199999999997"/>
    <x v="1"/>
    <n v="86"/>
    <x v="3"/>
    <s v=""/>
    <x v="2"/>
    <s v=""/>
    <x v="2"/>
    <s v=""/>
    <s v=""/>
    <x v="1"/>
    <x v="1"/>
    <x v="2"/>
    <x v="1"/>
    <x v="1"/>
    <x v="1"/>
    <x v="1"/>
  </r>
  <r>
    <d v="2021-07-11T00:00:00"/>
    <n v="7889"/>
    <n v="9249"/>
    <x v="1"/>
    <n v="2013"/>
    <n v="31139"/>
    <x v="1"/>
    <s v="516812"/>
    <x v="0"/>
    <x v="2"/>
    <x v="2"/>
    <x v="2"/>
    <x v="1"/>
    <n v="86"/>
    <n v="20.399999999999999"/>
    <n v="8.4"/>
    <n v="6.9"/>
    <n v="1.9"/>
    <x v="1"/>
    <n v="1002669"/>
    <x v="9"/>
    <x v="1"/>
    <x v="1"/>
    <x v="0"/>
    <x v="0"/>
    <m/>
    <x v="0"/>
    <x v="0"/>
    <x v="0"/>
    <m/>
    <m/>
    <x v="1"/>
    <s v="10026699"/>
    <x v="2"/>
    <x v="2"/>
    <x v="2"/>
    <x v="2"/>
    <x v="5"/>
    <x v="1"/>
    <n v="77.599999999999994"/>
    <x v="1"/>
    <n v="86"/>
    <x v="1"/>
    <n v="63"/>
    <x v="1"/>
    <n v="63"/>
    <x v="1"/>
    <n v="0.11199999999999699"/>
    <n v="0.52797076733557269"/>
    <x v="1"/>
    <x v="1"/>
    <x v="1"/>
    <x v="1"/>
    <x v="1"/>
    <x v="1"/>
    <x v="1"/>
  </r>
  <r>
    <d v="2021-07-11T00:00:00"/>
    <n v="7889"/>
    <n v="9249"/>
    <x v="1"/>
    <n v="2017"/>
    <n v="31140"/>
    <x v="1"/>
    <s v="516781"/>
    <x v="0"/>
    <x v="2"/>
    <x v="2"/>
    <x v="2"/>
    <x v="1"/>
    <n v="72"/>
    <m/>
    <m/>
    <m/>
    <m/>
    <x v="2"/>
    <n v="1002669"/>
    <x v="10"/>
    <x v="1"/>
    <x v="1"/>
    <x v="0"/>
    <x v="0"/>
    <m/>
    <x v="0"/>
    <x v="0"/>
    <x v="0"/>
    <m/>
    <m/>
    <x v="1"/>
    <s v="100266910"/>
    <x v="2"/>
    <x v="2"/>
    <x v="2"/>
    <x v="2"/>
    <x v="5"/>
    <x v="1"/>
    <n v="65.529199999999989"/>
    <x v="2"/>
    <n v="72"/>
    <x v="2"/>
    <s v=""/>
    <x v="1"/>
    <s v=""/>
    <x v="2"/>
    <s v=""/>
    <s v=""/>
    <x v="1"/>
    <x v="1"/>
    <x v="2"/>
    <x v="1"/>
    <x v="1"/>
    <x v="1"/>
    <x v="1"/>
  </r>
  <r>
    <d v="2021-07-11T00:00:00"/>
    <n v="7890"/>
    <n v="9250"/>
    <x v="0"/>
    <n v="2046"/>
    <n v="31141"/>
    <x v="1"/>
    <s v="516771"/>
    <x v="1"/>
    <x v="2"/>
    <x v="2"/>
    <x v="2"/>
    <x v="1"/>
    <n v="88"/>
    <n v="20"/>
    <n v="7.5"/>
    <n v="6"/>
    <n v="2"/>
    <x v="1"/>
    <n v="1002668"/>
    <x v="1"/>
    <x v="1"/>
    <x v="1"/>
    <x v="0"/>
    <x v="0"/>
    <m/>
    <x v="0"/>
    <x v="0"/>
    <x v="1"/>
    <m/>
    <m/>
    <x v="1"/>
    <s v="10026681"/>
    <x v="2"/>
    <x v="2"/>
    <x v="2"/>
    <x v="2"/>
    <x v="5"/>
    <x v="1"/>
    <n v="80.5"/>
    <x v="1"/>
    <n v="88"/>
    <x v="1"/>
    <n v="64"/>
    <x v="1"/>
    <n v="64"/>
    <x v="1"/>
    <n v="2.6499999999999977"/>
    <n v="0.93401099050878111"/>
    <x v="1"/>
    <x v="1"/>
    <x v="1"/>
    <x v="1"/>
    <x v="1"/>
    <x v="1"/>
    <x v="1"/>
  </r>
  <r>
    <d v="2021-07-12T00:00:00"/>
    <n v="7891"/>
    <n v="9247"/>
    <x v="1"/>
    <n v="921"/>
    <n v="31142"/>
    <x v="1"/>
    <s v="516798"/>
    <x v="0"/>
    <x v="1"/>
    <x v="2"/>
    <x v="2"/>
    <x v="1"/>
    <n v="74"/>
    <m/>
    <m/>
    <m/>
    <m/>
    <x v="2"/>
    <n v="1002668"/>
    <x v="2"/>
    <x v="1"/>
    <x v="1"/>
    <x v="0"/>
    <x v="0"/>
    <m/>
    <x v="0"/>
    <x v="0"/>
    <x v="1"/>
    <m/>
    <m/>
    <x v="1"/>
    <s v="10026682"/>
    <x v="2"/>
    <x v="2"/>
    <x v="2"/>
    <x v="2"/>
    <x v="5"/>
    <x v="1"/>
    <n v="67.380199999999988"/>
    <x v="2"/>
    <n v="74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936"/>
    <n v="31143"/>
    <x v="1"/>
    <s v="516787"/>
    <x v="0"/>
    <x v="1"/>
    <x v="1"/>
    <x v="2"/>
    <x v="1"/>
    <n v="91"/>
    <n v="19.5"/>
    <n v="7"/>
    <n v="5"/>
    <n v="2"/>
    <x v="1"/>
    <n v="1002668"/>
    <x v="3"/>
    <x v="1"/>
    <x v="1"/>
    <x v="0"/>
    <x v="0"/>
    <m/>
    <x v="0"/>
    <x v="0"/>
    <x v="1"/>
    <m/>
    <m/>
    <x v="1"/>
    <s v="10026683"/>
    <x v="2"/>
    <x v="2"/>
    <x v="2"/>
    <x v="2"/>
    <x v="5"/>
    <x v="1"/>
    <n v="84"/>
    <x v="1"/>
    <n v="91"/>
    <x v="1"/>
    <s v=""/>
    <x v="1"/>
    <s v=""/>
    <x v="1"/>
    <n v="5.2600000000000025"/>
    <n v="0.99483154696971143"/>
    <x v="1"/>
    <x v="1"/>
    <x v="1"/>
    <x v="1"/>
    <x v="1"/>
    <x v="1"/>
    <x v="1"/>
  </r>
  <r>
    <d v="2021-07-12T00:00:00"/>
    <n v="7891"/>
    <n v="9247"/>
    <x v="1"/>
    <n v="936"/>
    <n v="31144"/>
    <x v="1"/>
    <s v="516800"/>
    <x v="0"/>
    <x v="2"/>
    <x v="2"/>
    <x v="2"/>
    <x v="1"/>
    <n v="94"/>
    <n v="21.5"/>
    <n v="8"/>
    <n v="5"/>
    <n v="2"/>
    <x v="1"/>
    <n v="1002668"/>
    <x v="4"/>
    <x v="1"/>
    <x v="1"/>
    <x v="0"/>
    <x v="0"/>
    <m/>
    <x v="0"/>
    <x v="0"/>
    <x v="1"/>
    <m/>
    <m/>
    <x v="1"/>
    <s v="10026684"/>
    <x v="2"/>
    <x v="2"/>
    <x v="2"/>
    <x v="2"/>
    <x v="5"/>
    <x v="1"/>
    <n v="86"/>
    <x v="1"/>
    <n v="94"/>
    <x v="1"/>
    <n v="65"/>
    <x v="1"/>
    <n v="65"/>
    <x v="1"/>
    <n v="5.2700000000000022"/>
    <n v="0.99488271076995838"/>
    <x v="1"/>
    <x v="1"/>
    <x v="1"/>
    <x v="1"/>
    <x v="1"/>
    <x v="1"/>
    <x v="1"/>
  </r>
  <r>
    <d v="2021-07-12T00:00:00"/>
    <n v="7891"/>
    <n v="9247"/>
    <x v="1"/>
    <n v="938"/>
    <m/>
    <x v="3"/>
    <m/>
    <x v="0"/>
    <x v="2"/>
    <x v="2"/>
    <x v="2"/>
    <x v="1"/>
    <n v="39"/>
    <m/>
    <m/>
    <m/>
    <m/>
    <x v="3"/>
    <n v="1002668"/>
    <x v="5"/>
    <x v="1"/>
    <x v="1"/>
    <x v="0"/>
    <x v="0"/>
    <m/>
    <x v="0"/>
    <x v="0"/>
    <x v="1"/>
    <s v="JACK"/>
    <m/>
    <x v="2"/>
    <s v="10026685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953"/>
    <m/>
    <x v="3"/>
    <m/>
    <x v="0"/>
    <x v="2"/>
    <x v="2"/>
    <x v="2"/>
    <x v="1"/>
    <n v="45"/>
    <m/>
    <m/>
    <m/>
    <m/>
    <x v="3"/>
    <n v="1002668"/>
    <x v="6"/>
    <x v="1"/>
    <x v="1"/>
    <x v="0"/>
    <x v="0"/>
    <m/>
    <x v="0"/>
    <x v="0"/>
    <x v="1"/>
    <s v="JACK"/>
    <m/>
    <x v="2"/>
    <s v="10026686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021"/>
    <n v="31145"/>
    <x v="1"/>
    <m/>
    <x v="0"/>
    <x v="1"/>
    <x v="1"/>
    <x v="2"/>
    <x v="1"/>
    <n v="89"/>
    <m/>
    <m/>
    <m/>
    <m/>
    <x v="1"/>
    <m/>
    <x v="0"/>
    <x v="0"/>
    <x v="0"/>
    <x v="0"/>
    <x v="0"/>
    <m/>
    <x v="0"/>
    <x v="0"/>
    <x v="1"/>
    <m/>
    <m/>
    <x v="1"/>
    <s v=""/>
    <x v="2"/>
    <x v="2"/>
    <x v="2"/>
    <x v="2"/>
    <x v="5"/>
    <x v="1"/>
    <n v="81.262699999999995"/>
    <x v="1"/>
    <n v="89"/>
    <x v="3"/>
    <s v=""/>
    <x v="2"/>
    <s v=""/>
    <x v="2"/>
    <s v=""/>
    <s v=""/>
    <x v="1"/>
    <x v="1"/>
    <x v="1"/>
    <x v="1"/>
    <x v="1"/>
    <x v="1"/>
    <x v="1"/>
  </r>
  <r>
    <d v="2021-07-12T00:00:00"/>
    <n v="7891"/>
    <n v="9247"/>
    <x v="1"/>
    <n v="1024"/>
    <m/>
    <x v="3"/>
    <m/>
    <x v="0"/>
    <x v="2"/>
    <x v="2"/>
    <x v="2"/>
    <x v="1"/>
    <n v="44"/>
    <m/>
    <m/>
    <m/>
    <m/>
    <x v="3"/>
    <n v="1002668"/>
    <x v="7"/>
    <x v="1"/>
    <x v="1"/>
    <x v="0"/>
    <x v="0"/>
    <m/>
    <x v="0"/>
    <x v="0"/>
    <x v="1"/>
    <s v="JACK"/>
    <m/>
    <x v="2"/>
    <s v="10026687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026"/>
    <m/>
    <x v="3"/>
    <m/>
    <x v="0"/>
    <x v="2"/>
    <x v="2"/>
    <x v="2"/>
    <x v="1"/>
    <n v="39.5"/>
    <m/>
    <m/>
    <m/>
    <m/>
    <x v="3"/>
    <n v="1002668"/>
    <x v="8"/>
    <x v="1"/>
    <x v="1"/>
    <x v="0"/>
    <x v="0"/>
    <m/>
    <x v="0"/>
    <x v="0"/>
    <x v="1"/>
    <s v="JACK"/>
    <m/>
    <x v="2"/>
    <s v="10026688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026"/>
    <n v="31146"/>
    <x v="1"/>
    <s v="516769"/>
    <x v="0"/>
    <x v="2"/>
    <x v="2"/>
    <x v="2"/>
    <x v="1"/>
    <n v="88.5"/>
    <n v="21"/>
    <n v="9"/>
    <n v="6"/>
    <n v="2.5"/>
    <x v="1"/>
    <n v="1002668"/>
    <x v="9"/>
    <x v="1"/>
    <x v="1"/>
    <x v="0"/>
    <x v="0"/>
    <m/>
    <x v="0"/>
    <x v="0"/>
    <x v="1"/>
    <m/>
    <m/>
    <x v="1"/>
    <s v="10026689"/>
    <x v="2"/>
    <x v="2"/>
    <x v="2"/>
    <x v="2"/>
    <x v="5"/>
    <x v="1"/>
    <n v="79.5"/>
    <x v="1"/>
    <n v="88.5"/>
    <x v="1"/>
    <s v=""/>
    <x v="1"/>
    <s v=""/>
    <x v="1"/>
    <n v="0.51500000000000101"/>
    <n v="0.62597785776660397"/>
    <x v="1"/>
    <x v="1"/>
    <x v="1"/>
    <x v="1"/>
    <x v="1"/>
    <x v="1"/>
    <x v="1"/>
  </r>
  <r>
    <d v="2021-07-12T00:00:00"/>
    <n v="7891"/>
    <n v="9247"/>
    <x v="1"/>
    <n v="1026"/>
    <n v="31147"/>
    <x v="1"/>
    <s v="516738"/>
    <x v="0"/>
    <x v="1"/>
    <x v="1"/>
    <x v="2"/>
    <x v="1"/>
    <n v="87"/>
    <n v="16"/>
    <n v="6"/>
    <n v="5"/>
    <n v="1.5"/>
    <x v="1"/>
    <n v="1002668"/>
    <x v="10"/>
    <x v="1"/>
    <x v="1"/>
    <x v="0"/>
    <x v="0"/>
    <m/>
    <x v="0"/>
    <x v="0"/>
    <x v="1"/>
    <m/>
    <s v="PIT was 16783 but this was released July 11 and likely a SK"/>
    <x v="1"/>
    <s v="100266810"/>
    <x v="2"/>
    <x v="2"/>
    <x v="2"/>
    <x v="2"/>
    <x v="5"/>
    <x v="1"/>
    <n v="81"/>
    <x v="1"/>
    <n v="87"/>
    <x v="1"/>
    <n v="66"/>
    <x v="1"/>
    <n v="66"/>
    <x v="1"/>
    <n v="5.2499999999999973"/>
    <n v="0.99477987430644166"/>
    <x v="1"/>
    <x v="1"/>
    <x v="1"/>
    <x v="1"/>
    <x v="1"/>
    <x v="1"/>
    <x v="1"/>
  </r>
  <r>
    <d v="2021-07-12T00:00:00"/>
    <n v="7891"/>
    <n v="9247"/>
    <x v="1"/>
    <n v="1034"/>
    <n v="31149"/>
    <x v="1"/>
    <s v="516775"/>
    <x v="0"/>
    <x v="1"/>
    <x v="1"/>
    <x v="2"/>
    <x v="1"/>
    <n v="86"/>
    <n v="17"/>
    <n v="6.5"/>
    <n v="5"/>
    <n v="2"/>
    <x v="1"/>
    <n v="1002673"/>
    <x v="1"/>
    <x v="1"/>
    <x v="1"/>
    <x v="0"/>
    <x v="0"/>
    <m/>
    <x v="0"/>
    <x v="0"/>
    <x v="1"/>
    <m/>
    <s v="Missing tag #31148"/>
    <x v="1"/>
    <s v="10026731"/>
    <x v="2"/>
    <x v="2"/>
    <x v="2"/>
    <x v="2"/>
    <x v="5"/>
    <x v="1"/>
    <n v="79.5"/>
    <x v="1"/>
    <n v="86"/>
    <x v="1"/>
    <n v="67"/>
    <x v="1"/>
    <n v="67"/>
    <x v="1"/>
    <n v="3.7499999999999973"/>
    <n v="0.97702263008997436"/>
    <x v="1"/>
    <x v="1"/>
    <x v="1"/>
    <x v="1"/>
    <x v="1"/>
    <x v="1"/>
    <x v="1"/>
  </r>
  <r>
    <d v="2021-07-12T00:00:00"/>
    <n v="7891"/>
    <n v="9247"/>
    <x v="1"/>
    <n v="1034"/>
    <n v="31150"/>
    <x v="1"/>
    <s v="516742"/>
    <x v="1"/>
    <x v="2"/>
    <x v="2"/>
    <x v="2"/>
    <x v="1"/>
    <n v="100"/>
    <n v="23.5"/>
    <n v="10"/>
    <n v="6"/>
    <n v="3"/>
    <x v="1"/>
    <n v="1002673"/>
    <x v="2"/>
    <x v="1"/>
    <x v="1"/>
    <x v="0"/>
    <x v="0"/>
    <m/>
    <x v="0"/>
    <x v="0"/>
    <x v="1"/>
    <m/>
    <m/>
    <x v="1"/>
    <s v="10026732"/>
    <x v="2"/>
    <x v="2"/>
    <x v="2"/>
    <x v="2"/>
    <x v="5"/>
    <x v="1"/>
    <n v="90"/>
    <x v="1"/>
    <n v="100"/>
    <x v="1"/>
    <s v=""/>
    <x v="1"/>
    <s v=""/>
    <x v="1"/>
    <n v="3.75"/>
    <n v="0.97702263008997436"/>
    <x v="1"/>
    <x v="1"/>
    <x v="1"/>
    <x v="1"/>
    <x v="1"/>
    <x v="1"/>
    <x v="1"/>
  </r>
  <r>
    <d v="2021-07-12T00:00:00"/>
    <n v="7891"/>
    <n v="9247"/>
    <x v="1"/>
    <n v="1039"/>
    <m/>
    <x v="3"/>
    <m/>
    <x v="0"/>
    <x v="2"/>
    <x v="2"/>
    <x v="2"/>
    <x v="1"/>
    <n v="41"/>
    <m/>
    <m/>
    <m/>
    <m/>
    <x v="3"/>
    <n v="1002673"/>
    <x v="3"/>
    <x v="1"/>
    <x v="1"/>
    <x v="0"/>
    <x v="0"/>
    <m/>
    <x v="0"/>
    <x v="0"/>
    <x v="1"/>
    <s v="JACK"/>
    <m/>
    <x v="2"/>
    <s v="10026733"/>
    <x v="2"/>
    <x v="2"/>
    <x v="2"/>
    <x v="2"/>
    <x v="5"/>
    <x v="1"/>
    <s v="No MEF"/>
    <x v="1"/>
    <s v="No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039"/>
    <n v="31151"/>
    <x v="1"/>
    <s v="516791"/>
    <x v="0"/>
    <x v="1"/>
    <x v="1"/>
    <x v="2"/>
    <x v="1"/>
    <n v="96"/>
    <n v="19"/>
    <n v="7"/>
    <n v="5"/>
    <n v="2"/>
    <x v="1"/>
    <n v="1002673"/>
    <x v="4"/>
    <x v="1"/>
    <x v="1"/>
    <x v="0"/>
    <x v="0"/>
    <m/>
    <x v="0"/>
    <x v="0"/>
    <x v="1"/>
    <m/>
    <m/>
    <x v="1"/>
    <s v="10026734"/>
    <x v="2"/>
    <x v="2"/>
    <x v="2"/>
    <x v="2"/>
    <x v="5"/>
    <x v="1"/>
    <n v="89"/>
    <x v="1"/>
    <n v="96"/>
    <x v="1"/>
    <n v="68"/>
    <x v="1"/>
    <n v="68"/>
    <x v="1"/>
    <n v="7.410000000000001"/>
    <n v="0.99939519531553578"/>
    <x v="1"/>
    <x v="1"/>
    <x v="1"/>
    <x v="1"/>
    <x v="1"/>
    <x v="1"/>
    <x v="1"/>
  </r>
  <r>
    <d v="2021-07-12T00:00:00"/>
    <n v="7891"/>
    <n v="9247"/>
    <x v="1"/>
    <n v="1039"/>
    <n v="31152"/>
    <x v="1"/>
    <s v="516755"/>
    <x v="0"/>
    <x v="2"/>
    <x v="2"/>
    <x v="2"/>
    <x v="1"/>
    <n v="75"/>
    <m/>
    <m/>
    <m/>
    <m/>
    <x v="2"/>
    <n v="1002673"/>
    <x v="5"/>
    <x v="1"/>
    <x v="1"/>
    <x v="0"/>
    <x v="0"/>
    <m/>
    <x v="0"/>
    <x v="0"/>
    <x v="1"/>
    <m/>
    <m/>
    <x v="1"/>
    <s v="10026735"/>
    <x v="2"/>
    <x v="2"/>
    <x v="2"/>
    <x v="2"/>
    <x v="5"/>
    <x v="1"/>
    <n v="68.305699999999987"/>
    <x v="2"/>
    <n v="75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044"/>
    <n v="31153"/>
    <x v="1"/>
    <s v="516801"/>
    <x v="0"/>
    <x v="1"/>
    <x v="1"/>
    <x v="2"/>
    <x v="1"/>
    <n v="83"/>
    <n v="16"/>
    <n v="6"/>
    <n v="5"/>
    <n v="2"/>
    <x v="1"/>
    <n v="1002673"/>
    <x v="6"/>
    <x v="1"/>
    <x v="1"/>
    <x v="0"/>
    <x v="0"/>
    <m/>
    <x v="0"/>
    <x v="0"/>
    <x v="1"/>
    <m/>
    <s v="PIT was 16081 but this tag has not been released"/>
    <x v="1"/>
    <s v="10026736"/>
    <x v="2"/>
    <x v="2"/>
    <x v="2"/>
    <x v="2"/>
    <x v="5"/>
    <x v="1"/>
    <n v="77"/>
    <x v="1"/>
    <n v="83"/>
    <x v="1"/>
    <s v=""/>
    <x v="1"/>
    <s v=""/>
    <x v="1"/>
    <n v="3.0999999999999988"/>
    <n v="0.95689274505891386"/>
    <x v="1"/>
    <x v="1"/>
    <x v="1"/>
    <x v="1"/>
    <x v="1"/>
    <x v="1"/>
    <x v="1"/>
  </r>
  <r>
    <d v="2021-07-12T00:00:00"/>
    <n v="7891"/>
    <n v="9247"/>
    <x v="1"/>
    <n v="1047"/>
    <n v="31154"/>
    <x v="1"/>
    <s v="516764"/>
    <x v="0"/>
    <x v="1"/>
    <x v="1"/>
    <x v="2"/>
    <x v="1"/>
    <n v="88"/>
    <n v="16.5"/>
    <n v="6"/>
    <n v="5"/>
    <n v="2"/>
    <x v="1"/>
    <n v="1002673"/>
    <x v="7"/>
    <x v="1"/>
    <x v="1"/>
    <x v="0"/>
    <x v="0"/>
    <m/>
    <x v="0"/>
    <x v="0"/>
    <x v="1"/>
    <s v="SMALL BLEEDER"/>
    <m/>
    <x v="1"/>
    <s v="10026737"/>
    <x v="2"/>
    <x v="2"/>
    <x v="2"/>
    <x v="2"/>
    <x v="5"/>
    <x v="1"/>
    <n v="82"/>
    <x v="1"/>
    <n v="88"/>
    <x v="1"/>
    <n v="69"/>
    <x v="1"/>
    <n v="69"/>
    <x v="1"/>
    <n v="5.2499999999999973"/>
    <n v="0.99477987430644166"/>
    <x v="1"/>
    <x v="1"/>
    <x v="1"/>
    <x v="1"/>
    <x v="1"/>
    <x v="1"/>
    <x v="1"/>
  </r>
  <r>
    <d v="2021-07-12T00:00:00"/>
    <n v="7891"/>
    <n v="9247"/>
    <x v="1"/>
    <n v="1054"/>
    <n v="31155"/>
    <x v="1"/>
    <s v="516789"/>
    <x v="0"/>
    <x v="2"/>
    <x v="2"/>
    <x v="2"/>
    <x v="1"/>
    <n v="60"/>
    <m/>
    <m/>
    <m/>
    <m/>
    <x v="2"/>
    <n v="1002673"/>
    <x v="8"/>
    <x v="1"/>
    <x v="1"/>
    <x v="0"/>
    <x v="0"/>
    <m/>
    <x v="0"/>
    <x v="0"/>
    <x v="1"/>
    <m/>
    <m/>
    <x v="1"/>
    <s v="10026738"/>
    <x v="2"/>
    <x v="2"/>
    <x v="2"/>
    <x v="2"/>
    <x v="5"/>
    <x v="1"/>
    <n v="54.423200000000001"/>
    <x v="2"/>
    <n v="60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054"/>
    <n v="31156"/>
    <x v="1"/>
    <s v="516782"/>
    <x v="0"/>
    <x v="2"/>
    <x v="2"/>
    <x v="2"/>
    <x v="1"/>
    <n v="75"/>
    <m/>
    <m/>
    <m/>
    <m/>
    <x v="2"/>
    <n v="1002673"/>
    <x v="9"/>
    <x v="1"/>
    <x v="1"/>
    <x v="0"/>
    <x v="0"/>
    <m/>
    <x v="0"/>
    <x v="0"/>
    <x v="1"/>
    <m/>
    <m/>
    <x v="1"/>
    <s v="10026739"/>
    <x v="2"/>
    <x v="2"/>
    <x v="2"/>
    <x v="2"/>
    <x v="5"/>
    <x v="1"/>
    <n v="68.305699999999987"/>
    <x v="2"/>
    <n v="75"/>
    <x v="2"/>
    <n v="70"/>
    <x v="1"/>
    <n v="70"/>
    <x v="2"/>
    <s v=""/>
    <s v=""/>
    <x v="1"/>
    <x v="1"/>
    <x v="2"/>
    <x v="1"/>
    <x v="1"/>
    <x v="1"/>
    <x v="1"/>
  </r>
  <r>
    <d v="2021-07-12T00:00:00"/>
    <n v="7891"/>
    <n v="9247"/>
    <x v="1"/>
    <n v="1054"/>
    <n v="31157"/>
    <x v="1"/>
    <s v="516819"/>
    <x v="0"/>
    <x v="1"/>
    <x v="1"/>
    <x v="2"/>
    <x v="1"/>
    <n v="87"/>
    <n v="18.5"/>
    <n v="7.5"/>
    <n v="9"/>
    <n v="1.5"/>
    <x v="1"/>
    <n v="1002673"/>
    <x v="10"/>
    <x v="1"/>
    <x v="1"/>
    <x v="0"/>
    <x v="0"/>
    <m/>
    <x v="0"/>
    <x v="0"/>
    <x v="1"/>
    <m/>
    <m/>
    <x v="1"/>
    <s v="100267310"/>
    <x v="2"/>
    <x v="2"/>
    <x v="2"/>
    <x v="2"/>
    <x v="5"/>
    <x v="1"/>
    <n v="79.5"/>
    <x v="1"/>
    <n v="87"/>
    <x v="1"/>
    <s v=""/>
    <x v="1"/>
    <s v=""/>
    <x v="1"/>
    <n v="0.60999999999999766"/>
    <n v="0.64794080208064975"/>
    <x v="1"/>
    <x v="1"/>
    <x v="1"/>
    <x v="1"/>
    <x v="1"/>
    <x v="1"/>
    <x v="1"/>
  </r>
  <r>
    <d v="2021-07-12T00:00:00"/>
    <n v="7891"/>
    <n v="9247"/>
    <x v="1"/>
    <n v="1102"/>
    <n v="31158"/>
    <x v="1"/>
    <s v="516744"/>
    <x v="0"/>
    <x v="2"/>
    <x v="2"/>
    <x v="2"/>
    <x v="1"/>
    <n v="87"/>
    <n v="21"/>
    <n v="8.5"/>
    <n v="9"/>
    <n v="1.5"/>
    <x v="1"/>
    <n v="1002677"/>
    <x v="1"/>
    <x v="1"/>
    <x v="1"/>
    <x v="0"/>
    <x v="0"/>
    <m/>
    <x v="0"/>
    <x v="0"/>
    <x v="1"/>
    <m/>
    <m/>
    <x v="1"/>
    <s v="10026771"/>
    <x v="2"/>
    <x v="2"/>
    <x v="2"/>
    <x v="2"/>
    <x v="5"/>
    <x v="1"/>
    <n v="78.5"/>
    <x v="1"/>
    <n v="87"/>
    <x v="1"/>
    <s v=""/>
    <x v="1"/>
    <s v=""/>
    <x v="3"/>
    <n v="-0.67000000000000348"/>
    <n v="0.33849684079704678"/>
    <x v="1"/>
    <x v="1"/>
    <x v="2"/>
    <x v="1"/>
    <x v="1"/>
    <x v="1"/>
    <x v="1"/>
  </r>
  <r>
    <d v="2021-07-12T00:00:00"/>
    <n v="7891"/>
    <n v="9247"/>
    <x v="1"/>
    <n v="1102"/>
    <n v="31159"/>
    <x v="1"/>
    <s v="516827"/>
    <x v="0"/>
    <x v="2"/>
    <x v="2"/>
    <x v="2"/>
    <x v="1"/>
    <n v="67"/>
    <m/>
    <m/>
    <m/>
    <m/>
    <x v="2"/>
    <n v="1002677"/>
    <x v="2"/>
    <x v="1"/>
    <x v="1"/>
    <x v="0"/>
    <x v="0"/>
    <m/>
    <x v="0"/>
    <x v="0"/>
    <x v="1"/>
    <m/>
    <m/>
    <x v="1"/>
    <s v="10026772"/>
    <x v="2"/>
    <x v="2"/>
    <x v="2"/>
    <x v="2"/>
    <x v="5"/>
    <x v="1"/>
    <n v="60.901699999999998"/>
    <x v="2"/>
    <n v="67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102"/>
    <n v="31160"/>
    <x v="1"/>
    <s v="516757"/>
    <x v="0"/>
    <x v="2"/>
    <x v="2"/>
    <x v="2"/>
    <x v="1"/>
    <n v="64"/>
    <m/>
    <m/>
    <m/>
    <m/>
    <x v="2"/>
    <n v="1002677"/>
    <x v="3"/>
    <x v="1"/>
    <x v="1"/>
    <x v="0"/>
    <x v="0"/>
    <m/>
    <x v="0"/>
    <x v="0"/>
    <x v="1"/>
    <m/>
    <m/>
    <x v="1"/>
    <s v="10026773"/>
    <x v="2"/>
    <x v="2"/>
    <x v="2"/>
    <x v="2"/>
    <x v="5"/>
    <x v="1"/>
    <n v="58.1252"/>
    <x v="2"/>
    <n v="64"/>
    <x v="2"/>
    <s v=""/>
    <x v="1"/>
    <s v=""/>
    <x v="2"/>
    <s v=""/>
    <s v=""/>
    <x v="1"/>
    <x v="1"/>
    <x v="2"/>
    <x v="1"/>
    <x v="1"/>
    <x v="1"/>
    <x v="1"/>
  </r>
  <r>
    <d v="2021-07-12T00:00:00"/>
    <n v="7891"/>
    <n v="9247"/>
    <x v="1"/>
    <n v="1102"/>
    <n v="31161"/>
    <x v="1"/>
    <s v="516729"/>
    <x v="0"/>
    <x v="1"/>
    <x v="1"/>
    <x v="2"/>
    <x v="1"/>
    <n v="88"/>
    <n v="22"/>
    <n v="9.5"/>
    <m/>
    <m/>
    <x v="1"/>
    <n v="1002677"/>
    <x v="4"/>
    <x v="1"/>
    <x v="1"/>
    <x v="3"/>
    <x v="0"/>
    <s v="6"/>
    <x v="0"/>
    <x v="0"/>
    <x v="0"/>
    <s v="ADIPOSE RIPPED"/>
    <m/>
    <x v="1"/>
    <s v="10026774"/>
    <x v="2"/>
    <x v="2"/>
    <x v="2"/>
    <x v="2"/>
    <x v="5"/>
    <x v="1"/>
    <n v="78.5"/>
    <x v="1"/>
    <n v="88"/>
    <x v="3"/>
    <s v=""/>
    <x v="1"/>
    <s v=""/>
    <x v="2"/>
    <s v=""/>
    <s v=""/>
    <x v="1"/>
    <x v="1"/>
    <x v="1"/>
    <x v="1"/>
    <x v="1"/>
    <x v="1"/>
    <x v="1"/>
  </r>
  <r>
    <d v="2021-07-12T00:00:00"/>
    <n v="7891"/>
    <n v="9247"/>
    <x v="1"/>
    <n v="1119"/>
    <n v="31162"/>
    <x v="1"/>
    <s v="516743"/>
    <x v="0"/>
    <x v="1"/>
    <x v="2"/>
    <x v="2"/>
    <x v="1"/>
    <n v="74"/>
    <m/>
    <m/>
    <m/>
    <m/>
    <x v="2"/>
    <n v="1002677"/>
    <x v="5"/>
    <x v="1"/>
    <x v="1"/>
    <x v="0"/>
    <x v="0"/>
    <m/>
    <x v="0"/>
    <x v="0"/>
    <x v="0"/>
    <m/>
    <m/>
    <x v="1"/>
    <s v="10026775"/>
    <x v="2"/>
    <x v="2"/>
    <x v="2"/>
    <x v="2"/>
    <x v="5"/>
    <x v="1"/>
    <n v="67.380199999999988"/>
    <x v="2"/>
    <n v="74"/>
    <x v="2"/>
    <s v=""/>
    <x v="1"/>
    <s v=""/>
    <x v="2"/>
    <s v=""/>
    <s v=""/>
    <x v="1"/>
    <x v="1"/>
    <x v="2"/>
    <x v="1"/>
    <x v="1"/>
    <x v="1"/>
    <x v="1"/>
  </r>
  <r>
    <d v="2021-07-12T00:00:00"/>
    <n v="7892"/>
    <n v="9252"/>
    <x v="0"/>
    <n v="1211"/>
    <n v="31163"/>
    <x v="1"/>
    <s v="516975"/>
    <x v="0"/>
    <x v="1"/>
    <x v="1"/>
    <x v="2"/>
    <x v="1"/>
    <n v="80"/>
    <n v="19"/>
    <n v="7.5"/>
    <n v="4"/>
    <n v="2"/>
    <x v="1"/>
    <n v="1002677"/>
    <x v="6"/>
    <x v="1"/>
    <x v="1"/>
    <x v="0"/>
    <x v="0"/>
    <m/>
    <x v="0"/>
    <x v="0"/>
    <x v="1"/>
    <m/>
    <m/>
    <x v="1"/>
    <s v="10026776"/>
    <x v="2"/>
    <x v="2"/>
    <x v="2"/>
    <x v="2"/>
    <x v="5"/>
    <x v="1"/>
    <n v="72.5"/>
    <x v="1"/>
    <n v="80"/>
    <x v="1"/>
    <n v="71"/>
    <x v="1"/>
    <n v="71"/>
    <x v="1"/>
    <n v="0.56999999999999962"/>
    <n v="0.63876317514884184"/>
    <x v="1"/>
    <x v="1"/>
    <x v="1"/>
    <x v="1"/>
    <x v="1"/>
    <x v="1"/>
    <x v="1"/>
  </r>
  <r>
    <d v="2021-07-12T00:00:00"/>
    <n v="7892"/>
    <n v="9252"/>
    <x v="0"/>
    <n v="1236"/>
    <n v="31164"/>
    <x v="1"/>
    <s v="516936"/>
    <x v="0"/>
    <x v="1"/>
    <x v="1"/>
    <x v="2"/>
    <x v="1"/>
    <n v="84"/>
    <n v="19"/>
    <n v="7.5"/>
    <n v="3.5"/>
    <n v="1.2"/>
    <x v="1"/>
    <n v="1002677"/>
    <x v="7"/>
    <x v="1"/>
    <x v="1"/>
    <x v="0"/>
    <x v="0"/>
    <m/>
    <x v="0"/>
    <x v="0"/>
    <x v="1"/>
    <m/>
    <m/>
    <x v="1"/>
    <s v="10026777"/>
    <x v="2"/>
    <x v="2"/>
    <x v="2"/>
    <x v="2"/>
    <x v="5"/>
    <x v="1"/>
    <n v="76.5"/>
    <x v="1"/>
    <n v="84"/>
    <x v="1"/>
    <s v=""/>
    <x v="1"/>
    <s v=""/>
    <x v="1"/>
    <n v="3.3179999999999978"/>
    <n v="0.96504118078787537"/>
    <x v="1"/>
    <x v="1"/>
    <x v="1"/>
    <x v="1"/>
    <x v="1"/>
    <x v="1"/>
    <x v="1"/>
  </r>
  <r>
    <d v="2021-07-12T00:00:00"/>
    <n v="7892"/>
    <n v="9252"/>
    <x v="0"/>
    <n v="1252"/>
    <n v="31165"/>
    <x v="1"/>
    <s v="516995"/>
    <x v="0"/>
    <x v="2"/>
    <x v="2"/>
    <x v="2"/>
    <x v="1"/>
    <n v="85.5"/>
    <n v="18.5"/>
    <n v="6.5"/>
    <n v="6"/>
    <n v="1.5"/>
    <x v="1"/>
    <n v="1002677"/>
    <x v="8"/>
    <x v="1"/>
    <x v="1"/>
    <x v="0"/>
    <x v="0"/>
    <m/>
    <x v="0"/>
    <x v="0"/>
    <x v="1"/>
    <m/>
    <m/>
    <x v="1"/>
    <s v="10026778"/>
    <x v="2"/>
    <x v="2"/>
    <x v="2"/>
    <x v="2"/>
    <x v="5"/>
    <x v="1"/>
    <n v="79"/>
    <x v="1"/>
    <n v="85.5"/>
    <x v="1"/>
    <n v="72"/>
    <x v="1"/>
    <n v="72"/>
    <x v="1"/>
    <n v="3.285000000000001"/>
    <n v="0.96391062232249547"/>
    <x v="1"/>
    <x v="1"/>
    <x v="1"/>
    <x v="1"/>
    <x v="1"/>
    <x v="1"/>
    <x v="1"/>
  </r>
  <r>
    <d v="2021-07-12T00:00:00"/>
    <n v="7892"/>
    <n v="9252"/>
    <x v="0"/>
    <n v="1253"/>
    <n v="31166"/>
    <x v="1"/>
    <s v="516989"/>
    <x v="0"/>
    <x v="1"/>
    <x v="1"/>
    <x v="2"/>
    <x v="1"/>
    <n v="77"/>
    <n v="16"/>
    <n v="5.5"/>
    <n v="5.5"/>
    <n v="1.5"/>
    <x v="1"/>
    <n v="1002677"/>
    <x v="9"/>
    <x v="1"/>
    <x v="1"/>
    <x v="0"/>
    <x v="0"/>
    <m/>
    <x v="0"/>
    <x v="0"/>
    <x v="1"/>
    <m/>
    <m/>
    <x v="1"/>
    <s v="10026779"/>
    <x v="2"/>
    <x v="2"/>
    <x v="2"/>
    <x v="2"/>
    <x v="5"/>
    <x v="1"/>
    <n v="71.5"/>
    <x v="1"/>
    <n v="77"/>
    <x v="1"/>
    <s v=""/>
    <x v="1"/>
    <s v=""/>
    <x v="1"/>
    <n v="1.25"/>
    <n v="0.77729986117469108"/>
    <x v="1"/>
    <x v="1"/>
    <x v="1"/>
    <x v="1"/>
    <x v="1"/>
    <x v="1"/>
    <x v="1"/>
  </r>
  <r>
    <d v="2021-07-12T00:00:00"/>
    <n v="7892"/>
    <n v="9252"/>
    <x v="0"/>
    <n v="1257"/>
    <n v="31167"/>
    <x v="1"/>
    <s v="516958"/>
    <x v="0"/>
    <x v="2"/>
    <x v="2"/>
    <x v="2"/>
    <x v="1"/>
    <n v="74"/>
    <m/>
    <m/>
    <m/>
    <m/>
    <x v="2"/>
    <n v="1002677"/>
    <x v="10"/>
    <x v="1"/>
    <x v="1"/>
    <x v="0"/>
    <x v="0"/>
    <m/>
    <x v="0"/>
    <x v="0"/>
    <x v="1"/>
    <m/>
    <m/>
    <x v="1"/>
    <s v="100267710"/>
    <x v="2"/>
    <x v="2"/>
    <x v="2"/>
    <x v="2"/>
    <x v="5"/>
    <x v="1"/>
    <n v="67.380199999999988"/>
    <x v="2"/>
    <n v="74"/>
    <x v="2"/>
    <n v="73"/>
    <x v="1"/>
    <n v="73"/>
    <x v="2"/>
    <s v=""/>
    <s v=""/>
    <x v="1"/>
    <x v="1"/>
    <x v="2"/>
    <x v="1"/>
    <x v="1"/>
    <x v="1"/>
    <x v="1"/>
  </r>
  <r>
    <d v="2021-07-12T00:00:00"/>
    <n v="7892"/>
    <n v="9252"/>
    <x v="0"/>
    <n v="1258"/>
    <n v="31168"/>
    <x v="1"/>
    <s v="516966"/>
    <x v="0"/>
    <x v="2"/>
    <x v="2"/>
    <x v="2"/>
    <x v="1"/>
    <n v="88"/>
    <n v="20"/>
    <n v="7.5"/>
    <n v="6.5"/>
    <n v="2"/>
    <x v="1"/>
    <n v="1002678"/>
    <x v="1"/>
    <x v="1"/>
    <x v="1"/>
    <x v="0"/>
    <x v="0"/>
    <m/>
    <x v="0"/>
    <x v="0"/>
    <x v="1"/>
    <m/>
    <m/>
    <x v="1"/>
    <s v="10026781"/>
    <x v="2"/>
    <x v="2"/>
    <x v="2"/>
    <x v="2"/>
    <x v="5"/>
    <x v="1"/>
    <n v="80.5"/>
    <x v="1"/>
    <n v="88"/>
    <x v="1"/>
    <n v="74"/>
    <x v="1"/>
    <n v="74"/>
    <x v="1"/>
    <n v="2.3099999999999978"/>
    <n v="0.90970185529708003"/>
    <x v="1"/>
    <x v="1"/>
    <x v="1"/>
    <x v="1"/>
    <x v="1"/>
    <x v="1"/>
    <x v="1"/>
  </r>
  <r>
    <d v="2021-07-12T00:00:00"/>
    <n v="7892"/>
    <n v="9252"/>
    <x v="0"/>
    <n v="1300"/>
    <n v="31169"/>
    <x v="1"/>
    <s v="516952"/>
    <x v="0"/>
    <x v="2"/>
    <x v="2"/>
    <x v="2"/>
    <x v="1"/>
    <n v="85.5"/>
    <n v="19"/>
    <n v="7"/>
    <n v="5.5"/>
    <n v="1.5"/>
    <x v="1"/>
    <n v="1002678"/>
    <x v="2"/>
    <x v="1"/>
    <x v="1"/>
    <x v="0"/>
    <x v="0"/>
    <m/>
    <x v="0"/>
    <x v="0"/>
    <x v="1"/>
    <m/>
    <m/>
    <x v="1"/>
    <s v="10026782"/>
    <x v="2"/>
    <x v="2"/>
    <x v="2"/>
    <x v="2"/>
    <x v="5"/>
    <x v="1"/>
    <n v="78.5"/>
    <x v="1"/>
    <n v="85.5"/>
    <x v="1"/>
    <n v="75"/>
    <x v="1"/>
    <n v="75"/>
    <x v="1"/>
    <n v="2.9850000000000003"/>
    <n v="0.95189185806112719"/>
    <x v="1"/>
    <x v="1"/>
    <x v="1"/>
    <x v="1"/>
    <x v="1"/>
    <x v="1"/>
    <x v="1"/>
  </r>
  <r>
    <d v="2021-07-12T00:00:00"/>
    <n v="7892"/>
    <n v="9252"/>
    <x v="0"/>
    <n v="1300"/>
    <n v="31170"/>
    <x v="1"/>
    <s v="517005"/>
    <x v="1"/>
    <x v="2"/>
    <x v="2"/>
    <x v="2"/>
    <x v="1"/>
    <n v="86"/>
    <n v="21"/>
    <n v="9.5"/>
    <n v="6.5"/>
    <n v="2.5"/>
    <x v="1"/>
    <n v="1002678"/>
    <x v="3"/>
    <x v="1"/>
    <x v="1"/>
    <x v="0"/>
    <x v="0"/>
    <m/>
    <x v="0"/>
    <x v="0"/>
    <x v="1"/>
    <m/>
    <m/>
    <x v="1"/>
    <s v="10026783"/>
    <x v="2"/>
    <x v="2"/>
    <x v="2"/>
    <x v="2"/>
    <x v="5"/>
    <x v="1"/>
    <n v="76.5"/>
    <x v="1"/>
    <n v="86"/>
    <x v="1"/>
    <n v="76"/>
    <x v="1"/>
    <n v="76"/>
    <x v="3"/>
    <n v="-1.5400000000000023"/>
    <n v="0.17653527477911637"/>
    <x v="1"/>
    <x v="1"/>
    <x v="2"/>
    <x v="1"/>
    <x v="1"/>
    <x v="1"/>
    <x v="1"/>
  </r>
  <r>
    <d v="2021-07-12T00:00:00"/>
    <n v="7892"/>
    <n v="9252"/>
    <x v="0"/>
    <n v="1303"/>
    <n v="31171"/>
    <x v="1"/>
    <s v="516994"/>
    <x v="0"/>
    <x v="1"/>
    <x v="1"/>
    <x v="2"/>
    <x v="1"/>
    <n v="87"/>
    <n v="19.5"/>
    <n v="7"/>
    <n v="5.5"/>
    <n v="2.5"/>
    <x v="1"/>
    <n v="1002678"/>
    <x v="4"/>
    <x v="1"/>
    <x v="1"/>
    <x v="0"/>
    <x v="0"/>
    <m/>
    <x v="0"/>
    <x v="0"/>
    <x v="1"/>
    <m/>
    <m/>
    <x v="1"/>
    <s v="10026784"/>
    <x v="2"/>
    <x v="2"/>
    <x v="2"/>
    <x v="2"/>
    <x v="5"/>
    <x v="1"/>
    <n v="80"/>
    <x v="1"/>
    <n v="87"/>
    <x v="1"/>
    <n v="77"/>
    <x v="1"/>
    <n v="77"/>
    <x v="1"/>
    <n v="2.7699999999999965"/>
    <n v="0.94103298653520806"/>
    <x v="1"/>
    <x v="1"/>
    <x v="1"/>
    <x v="1"/>
    <x v="1"/>
    <x v="1"/>
    <x v="1"/>
  </r>
  <r>
    <d v="2021-07-12T00:00:00"/>
    <n v="7892"/>
    <n v="9252"/>
    <x v="0"/>
    <n v="1305"/>
    <n v="31172"/>
    <x v="1"/>
    <s v="516991"/>
    <x v="0"/>
    <x v="2"/>
    <x v="2"/>
    <x v="2"/>
    <x v="1"/>
    <n v="72"/>
    <m/>
    <m/>
    <m/>
    <m/>
    <x v="2"/>
    <n v="1002678"/>
    <x v="5"/>
    <x v="1"/>
    <x v="1"/>
    <x v="0"/>
    <x v="0"/>
    <m/>
    <x v="0"/>
    <x v="0"/>
    <x v="1"/>
    <m/>
    <m/>
    <x v="1"/>
    <s v="10026785"/>
    <x v="2"/>
    <x v="2"/>
    <x v="2"/>
    <x v="2"/>
    <x v="5"/>
    <x v="1"/>
    <n v="65.529199999999989"/>
    <x v="2"/>
    <n v="72"/>
    <x v="2"/>
    <s v=""/>
    <x v="1"/>
    <s v=""/>
    <x v="2"/>
    <s v=""/>
    <s v=""/>
    <x v="1"/>
    <x v="1"/>
    <x v="2"/>
    <x v="1"/>
    <x v="1"/>
    <x v="1"/>
    <x v="1"/>
  </r>
  <r>
    <d v="2021-07-12T00:00:00"/>
    <n v="7892"/>
    <n v="9252"/>
    <x v="0"/>
    <n v="1307"/>
    <n v="31173"/>
    <x v="1"/>
    <s v="517009"/>
    <x v="0"/>
    <x v="1"/>
    <x v="1"/>
    <x v="2"/>
    <x v="1"/>
    <n v="77"/>
    <n v="17"/>
    <n v="5.5"/>
    <n v="5.5"/>
    <n v="1.5"/>
    <x v="1"/>
    <n v="1002678"/>
    <x v="6"/>
    <x v="1"/>
    <x v="1"/>
    <x v="0"/>
    <x v="0"/>
    <m/>
    <x v="0"/>
    <x v="0"/>
    <x v="1"/>
    <m/>
    <m/>
    <x v="1"/>
    <s v="10026786"/>
    <x v="2"/>
    <x v="2"/>
    <x v="2"/>
    <x v="2"/>
    <x v="5"/>
    <x v="1"/>
    <n v="71.5"/>
    <x v="1"/>
    <n v="77"/>
    <x v="1"/>
    <n v="78"/>
    <x v="1"/>
    <n v="78"/>
    <x v="1"/>
    <n v="1.25"/>
    <n v="0.77729986117469108"/>
    <x v="1"/>
    <x v="1"/>
    <x v="1"/>
    <x v="1"/>
    <x v="1"/>
    <x v="1"/>
    <x v="1"/>
  </r>
  <r>
    <d v="2021-07-12T00:00:00"/>
    <n v="7893"/>
    <n v="9252"/>
    <x v="1"/>
    <n v="1546"/>
    <n v="31174"/>
    <x v="1"/>
    <s v="517010"/>
    <x v="0"/>
    <x v="1"/>
    <x v="1"/>
    <x v="2"/>
    <x v="1"/>
    <n v="79.5"/>
    <n v="16.100000000000001"/>
    <n v="5.5"/>
    <n v="3"/>
    <n v="1.6"/>
    <x v="1"/>
    <n v="1002678"/>
    <x v="7"/>
    <x v="1"/>
    <x v="1"/>
    <x v="0"/>
    <x v="0"/>
    <m/>
    <x v="0"/>
    <x v="0"/>
    <x v="1"/>
    <m/>
    <m/>
    <x v="1"/>
    <s v="10026787"/>
    <x v="2"/>
    <x v="2"/>
    <x v="2"/>
    <x v="2"/>
    <x v="5"/>
    <x v="1"/>
    <n v="74"/>
    <x v="1"/>
    <n v="79.5"/>
    <x v="1"/>
    <n v="79"/>
    <x v="1"/>
    <n v="79"/>
    <x v="1"/>
    <n v="3.9390000000000027"/>
    <n v="0.98090408042448229"/>
    <x v="1"/>
    <x v="1"/>
    <x v="1"/>
    <x v="1"/>
    <x v="1"/>
    <x v="1"/>
    <x v="1"/>
  </r>
  <r>
    <d v="2021-07-12T00:00:00"/>
    <n v="7893"/>
    <n v="9252"/>
    <x v="1"/>
    <n v="1546"/>
    <n v="31175"/>
    <x v="1"/>
    <s v="516939"/>
    <x v="0"/>
    <x v="1"/>
    <x v="1"/>
    <x v="2"/>
    <x v="1"/>
    <n v="77"/>
    <n v="16.7"/>
    <n v="5.9"/>
    <n v="5"/>
    <n v="2.2000000000000002"/>
    <x v="1"/>
    <n v="1002678"/>
    <x v="8"/>
    <x v="1"/>
    <x v="1"/>
    <x v="0"/>
    <x v="0"/>
    <m/>
    <x v="0"/>
    <x v="0"/>
    <x v="1"/>
    <m/>
    <m/>
    <x v="1"/>
    <s v="10026788"/>
    <x v="2"/>
    <x v="2"/>
    <x v="2"/>
    <x v="2"/>
    <x v="5"/>
    <x v="1"/>
    <n v="71.099999999999994"/>
    <x v="1"/>
    <n v="77"/>
    <x v="1"/>
    <n v="80"/>
    <x v="1"/>
    <n v="80"/>
    <x v="1"/>
    <n v="0.47599999999999931"/>
    <n v="0.61680288919710868"/>
    <x v="1"/>
    <x v="1"/>
    <x v="1"/>
    <x v="1"/>
    <x v="1"/>
    <x v="1"/>
    <x v="1"/>
  </r>
  <r>
    <d v="2021-07-12T00:00:00"/>
    <n v="7893"/>
    <n v="9252"/>
    <x v="1"/>
    <n v="1546"/>
    <n v="31176"/>
    <x v="1"/>
    <s v="516934"/>
    <x v="0"/>
    <x v="2"/>
    <x v="2"/>
    <x v="2"/>
    <x v="1"/>
    <n v="73"/>
    <m/>
    <m/>
    <m/>
    <m/>
    <x v="2"/>
    <n v="1002678"/>
    <x v="9"/>
    <x v="1"/>
    <x v="1"/>
    <x v="0"/>
    <x v="0"/>
    <m/>
    <x v="0"/>
    <x v="0"/>
    <x v="1"/>
    <m/>
    <m/>
    <x v="1"/>
    <s v="10026789"/>
    <x v="2"/>
    <x v="2"/>
    <x v="2"/>
    <x v="2"/>
    <x v="5"/>
    <x v="1"/>
    <n v="66.454699999999988"/>
    <x v="2"/>
    <n v="73"/>
    <x v="2"/>
    <s v=""/>
    <x v="1"/>
    <s v=""/>
    <x v="2"/>
    <s v=""/>
    <s v=""/>
    <x v="1"/>
    <x v="1"/>
    <x v="2"/>
    <x v="1"/>
    <x v="1"/>
    <x v="1"/>
    <x v="1"/>
  </r>
  <r>
    <d v="2021-07-12T00:00:00"/>
    <n v="7893"/>
    <n v="9252"/>
    <x v="1"/>
    <n v="1558"/>
    <n v="31177"/>
    <x v="1"/>
    <s v="516968"/>
    <x v="0"/>
    <x v="1"/>
    <x v="1"/>
    <x v="2"/>
    <x v="1"/>
    <n v="90"/>
    <n v="18.899999999999999"/>
    <n v="6.5"/>
    <n v="4.5"/>
    <n v="1.9"/>
    <x v="1"/>
    <n v="1002678"/>
    <x v="10"/>
    <x v="1"/>
    <x v="1"/>
    <x v="0"/>
    <x v="0"/>
    <m/>
    <x v="0"/>
    <x v="0"/>
    <x v="1"/>
    <m/>
    <m/>
    <x v="1"/>
    <s v="100267810"/>
    <x v="2"/>
    <x v="2"/>
    <x v="2"/>
    <x v="2"/>
    <x v="5"/>
    <x v="1"/>
    <n v="83.5"/>
    <x v="1"/>
    <n v="90"/>
    <x v="1"/>
    <s v=""/>
    <x v="1"/>
    <s v=""/>
    <x v="1"/>
    <n v="5.8960000000000026"/>
    <n v="0.99725711954287533"/>
    <x v="1"/>
    <x v="1"/>
    <x v="1"/>
    <x v="1"/>
    <x v="1"/>
    <x v="1"/>
    <x v="1"/>
  </r>
  <r>
    <d v="2021-07-12T00:00:00"/>
    <n v="7893"/>
    <n v="9252"/>
    <x v="1"/>
    <n v="1613"/>
    <n v="31178"/>
    <x v="1"/>
    <s v="517014"/>
    <x v="0"/>
    <x v="1"/>
    <x v="2"/>
    <x v="2"/>
    <x v="1"/>
    <n v="74"/>
    <m/>
    <m/>
    <m/>
    <m/>
    <x v="2"/>
    <n v="1002681"/>
    <x v="1"/>
    <x v="1"/>
    <x v="1"/>
    <x v="0"/>
    <x v="0"/>
    <m/>
    <x v="0"/>
    <x v="0"/>
    <x v="1"/>
    <m/>
    <m/>
    <x v="1"/>
    <s v="10026811"/>
    <x v="2"/>
    <x v="2"/>
    <x v="2"/>
    <x v="2"/>
    <x v="5"/>
    <x v="1"/>
    <n v="67.380199999999988"/>
    <x v="2"/>
    <n v="74"/>
    <x v="2"/>
    <s v=""/>
    <x v="1"/>
    <s v=""/>
    <x v="2"/>
    <s v=""/>
    <s v=""/>
    <x v="1"/>
    <x v="1"/>
    <x v="2"/>
    <x v="1"/>
    <x v="1"/>
    <x v="1"/>
    <x v="1"/>
  </r>
  <r>
    <d v="2021-07-12T00:00:00"/>
    <n v="7893"/>
    <n v="9252"/>
    <x v="1"/>
    <n v="1613"/>
    <n v="31179"/>
    <x v="1"/>
    <s v="516953"/>
    <x v="0"/>
    <x v="1"/>
    <x v="1"/>
    <x v="2"/>
    <x v="1"/>
    <n v="78"/>
    <n v="15.9"/>
    <n v="5.7"/>
    <n v="3.6"/>
    <n v="1.4"/>
    <x v="1"/>
    <n v="1002681"/>
    <x v="2"/>
    <x v="1"/>
    <x v="1"/>
    <x v="0"/>
    <x v="0"/>
    <m/>
    <x v="0"/>
    <x v="0"/>
    <x v="1"/>
    <m/>
    <m/>
    <x v="1"/>
    <s v="10026812"/>
    <x v="2"/>
    <x v="2"/>
    <x v="2"/>
    <x v="2"/>
    <x v="5"/>
    <x v="1"/>
    <n v="72.3"/>
    <x v="1"/>
    <n v="78"/>
    <x v="1"/>
    <s v=""/>
    <x v="1"/>
    <s v=""/>
    <x v="1"/>
    <n v="2.8019999999999996"/>
    <n v="0.9427838046938547"/>
    <x v="1"/>
    <x v="1"/>
    <x v="1"/>
    <x v="1"/>
    <x v="1"/>
    <x v="1"/>
    <x v="1"/>
  </r>
  <r>
    <d v="2021-07-12T00:00:00"/>
    <n v="7893"/>
    <n v="9252"/>
    <x v="1"/>
    <n v="1621"/>
    <n v="31180"/>
    <x v="1"/>
    <s v="516982"/>
    <x v="1"/>
    <x v="2"/>
    <x v="2"/>
    <x v="2"/>
    <x v="1"/>
    <n v="102"/>
    <n v="23"/>
    <n v="9.4"/>
    <n v="7.3"/>
    <n v="2.9"/>
    <x v="1"/>
    <n v="1002681"/>
    <x v="3"/>
    <x v="1"/>
    <x v="1"/>
    <x v="0"/>
    <x v="0"/>
    <m/>
    <x v="0"/>
    <x v="0"/>
    <x v="1"/>
    <m/>
    <m/>
    <x v="1"/>
    <s v="10026813"/>
    <x v="2"/>
    <x v="2"/>
    <x v="2"/>
    <x v="2"/>
    <x v="5"/>
    <x v="1"/>
    <n v="92.6"/>
    <x v="1"/>
    <n v="102"/>
    <x v="1"/>
    <n v="81"/>
    <x v="1"/>
    <n v="81"/>
    <x v="1"/>
    <n v="4.58"/>
    <n v="0.98984919911400737"/>
    <x v="1"/>
    <x v="1"/>
    <x v="1"/>
    <x v="1"/>
    <x v="1"/>
    <x v="1"/>
    <x v="1"/>
  </r>
  <r>
    <d v="2021-07-12T00:00:00"/>
    <n v="7893"/>
    <n v="9252"/>
    <x v="1"/>
    <n v="1621"/>
    <n v="31181"/>
    <x v="1"/>
    <s v="524502"/>
    <x v="0"/>
    <x v="1"/>
    <x v="2"/>
    <x v="2"/>
    <x v="1"/>
    <n v="69"/>
    <m/>
    <m/>
    <m/>
    <m/>
    <x v="2"/>
    <n v="1002681"/>
    <x v="4"/>
    <x v="1"/>
    <x v="1"/>
    <x v="0"/>
    <x v="0"/>
    <m/>
    <x v="0"/>
    <x v="0"/>
    <x v="1"/>
    <m/>
    <m/>
    <x v="1"/>
    <s v="10026814"/>
    <x v="2"/>
    <x v="2"/>
    <x v="2"/>
    <x v="2"/>
    <x v="5"/>
    <x v="1"/>
    <n v="62.752699999999997"/>
    <x v="2"/>
    <n v="69"/>
    <x v="2"/>
    <n v="82"/>
    <x v="1"/>
    <n v="82"/>
    <x v="2"/>
    <s v=""/>
    <s v=""/>
    <x v="1"/>
    <x v="1"/>
    <x v="2"/>
    <x v="1"/>
    <x v="1"/>
    <x v="1"/>
    <x v="1"/>
  </r>
  <r>
    <d v="2021-07-12T00:00:00"/>
    <n v="7893"/>
    <n v="9252"/>
    <x v="1"/>
    <n v="1726"/>
    <n v="31182"/>
    <x v="1"/>
    <s v="524462"/>
    <x v="0"/>
    <x v="2"/>
    <x v="2"/>
    <x v="2"/>
    <x v="1"/>
    <n v="74.5"/>
    <m/>
    <m/>
    <m/>
    <m/>
    <x v="2"/>
    <n v="1002681"/>
    <x v="5"/>
    <x v="1"/>
    <x v="1"/>
    <x v="0"/>
    <x v="0"/>
    <m/>
    <x v="0"/>
    <x v="0"/>
    <x v="2"/>
    <m/>
    <m/>
    <x v="1"/>
    <s v="10026815"/>
    <x v="2"/>
    <x v="2"/>
    <x v="2"/>
    <x v="2"/>
    <x v="5"/>
    <x v="1"/>
    <n v="67.842949999999988"/>
    <x v="2"/>
    <n v="74.5"/>
    <x v="2"/>
    <s v=""/>
    <x v="1"/>
    <s v=""/>
    <x v="2"/>
    <s v=""/>
    <s v=""/>
    <x v="1"/>
    <x v="1"/>
    <x v="2"/>
    <x v="1"/>
    <x v="1"/>
    <x v="1"/>
    <x v="1"/>
  </r>
  <r>
    <d v="2021-07-12T00:00:00"/>
    <n v="7893"/>
    <n v="9252"/>
    <x v="1"/>
    <n v="1808"/>
    <n v="31183"/>
    <x v="1"/>
    <s v="524511"/>
    <x v="0"/>
    <x v="1"/>
    <x v="1"/>
    <x v="2"/>
    <x v="1"/>
    <n v="78"/>
    <n v="16.600000000000001"/>
    <n v="5.8"/>
    <n v="5.5"/>
    <n v="1.5"/>
    <x v="1"/>
    <n v="1002681"/>
    <x v="6"/>
    <x v="1"/>
    <x v="1"/>
    <x v="0"/>
    <x v="0"/>
    <m/>
    <x v="0"/>
    <x v="0"/>
    <x v="1"/>
    <m/>
    <m/>
    <x v="1"/>
    <s v="10026816"/>
    <x v="2"/>
    <x v="2"/>
    <x v="2"/>
    <x v="2"/>
    <x v="5"/>
    <x v="1"/>
    <n v="72.2"/>
    <x v="1"/>
    <n v="78"/>
    <x v="1"/>
    <n v="83"/>
    <x v="1"/>
    <n v="83"/>
    <x v="1"/>
    <n v="1.2960000000000003"/>
    <n v="0.78516101992235143"/>
    <x v="1"/>
    <x v="1"/>
    <x v="1"/>
    <x v="1"/>
    <x v="1"/>
    <x v="1"/>
    <x v="1"/>
  </r>
  <r>
    <d v="2021-07-12T00:00:00"/>
    <n v="7893"/>
    <n v="9252"/>
    <x v="1"/>
    <n v="1808"/>
    <n v="31184"/>
    <x v="1"/>
    <s v="524459"/>
    <x v="0"/>
    <x v="1"/>
    <x v="1"/>
    <x v="2"/>
    <x v="1"/>
    <n v="84"/>
    <n v="17.899999999999999"/>
    <n v="6.9"/>
    <n v="6.6"/>
    <n v="1.9"/>
    <x v="1"/>
    <n v="1002681"/>
    <x v="7"/>
    <x v="1"/>
    <x v="1"/>
    <x v="0"/>
    <x v="0"/>
    <m/>
    <x v="0"/>
    <x v="0"/>
    <x v="1"/>
    <m/>
    <m/>
    <x v="1"/>
    <s v="10026817"/>
    <x v="2"/>
    <x v="2"/>
    <x v="2"/>
    <x v="2"/>
    <x v="5"/>
    <x v="1"/>
    <n v="77.099999999999994"/>
    <x v="1"/>
    <n v="84"/>
    <x v="1"/>
    <s v=""/>
    <x v="1"/>
    <s v=""/>
    <x v="1"/>
    <n v="1.3759999999999972"/>
    <n v="0.79834781435279356"/>
    <x v="1"/>
    <x v="1"/>
    <x v="1"/>
    <x v="1"/>
    <x v="1"/>
    <x v="1"/>
    <x v="1"/>
  </r>
  <r>
    <d v="2021-07-12T00:00:00"/>
    <n v="7893"/>
    <n v="9252"/>
    <x v="1"/>
    <n v="1808"/>
    <n v="31185"/>
    <x v="1"/>
    <s v="524527"/>
    <x v="1"/>
    <x v="2"/>
    <x v="2"/>
    <x v="2"/>
    <x v="1"/>
    <n v="88"/>
    <n v="18.600000000000001"/>
    <n v="6.5"/>
    <n v="5.2"/>
    <n v="1.5"/>
    <x v="1"/>
    <n v="1002681"/>
    <x v="8"/>
    <x v="1"/>
    <x v="1"/>
    <x v="0"/>
    <x v="0"/>
    <m/>
    <x v="0"/>
    <x v="0"/>
    <x v="1"/>
    <m/>
    <m/>
    <x v="1"/>
    <s v="10026818"/>
    <x v="2"/>
    <x v="2"/>
    <x v="2"/>
    <x v="2"/>
    <x v="5"/>
    <x v="1"/>
    <n v="81.5"/>
    <x v="1"/>
    <n v="88"/>
    <x v="1"/>
    <n v="84"/>
    <x v="1"/>
    <n v="84"/>
    <x v="1"/>
    <n v="4.9039999999999964"/>
    <n v="0.99263774852875142"/>
    <x v="1"/>
    <x v="1"/>
    <x v="1"/>
    <x v="1"/>
    <x v="1"/>
    <x v="1"/>
    <x v="1"/>
  </r>
  <r>
    <d v="2021-07-12T00:00:00"/>
    <n v="7893"/>
    <n v="9252"/>
    <x v="1"/>
    <n v="1818"/>
    <n v="31187"/>
    <x v="1"/>
    <s v="524471"/>
    <x v="0"/>
    <x v="1"/>
    <x v="2"/>
    <x v="2"/>
    <x v="1"/>
    <n v="63"/>
    <m/>
    <m/>
    <m/>
    <m/>
    <x v="2"/>
    <n v="1002681"/>
    <x v="9"/>
    <x v="1"/>
    <x v="1"/>
    <x v="0"/>
    <x v="0"/>
    <m/>
    <x v="0"/>
    <x v="0"/>
    <x v="1"/>
    <s v="BAD TAG #31186"/>
    <m/>
    <x v="1"/>
    <s v="10026819"/>
    <x v="2"/>
    <x v="2"/>
    <x v="2"/>
    <x v="2"/>
    <x v="5"/>
    <x v="1"/>
    <n v="57.1997"/>
    <x v="2"/>
    <n v="63"/>
    <x v="2"/>
    <s v=""/>
    <x v="1"/>
    <s v=""/>
    <x v="2"/>
    <s v=""/>
    <s v=""/>
    <x v="1"/>
    <x v="1"/>
    <x v="2"/>
    <x v="1"/>
    <x v="1"/>
    <x v="1"/>
    <x v="1"/>
  </r>
  <r>
    <d v="2021-07-12T00:00:00"/>
    <n v="7893"/>
    <n v="9252"/>
    <x v="1"/>
    <n v="1821"/>
    <n v="31188"/>
    <x v="1"/>
    <s v="524430"/>
    <x v="1"/>
    <x v="2"/>
    <x v="2"/>
    <x v="2"/>
    <x v="1"/>
    <n v="57"/>
    <m/>
    <m/>
    <m/>
    <m/>
    <x v="2"/>
    <n v="1002681"/>
    <x v="10"/>
    <x v="1"/>
    <x v="1"/>
    <x v="0"/>
    <x v="0"/>
    <m/>
    <x v="0"/>
    <x v="0"/>
    <x v="1"/>
    <m/>
    <m/>
    <x v="1"/>
    <s v="100268110"/>
    <x v="2"/>
    <x v="2"/>
    <x v="2"/>
    <x v="2"/>
    <x v="5"/>
    <x v="1"/>
    <n v="51.646700000000003"/>
    <x v="2"/>
    <n v="57"/>
    <x v="2"/>
    <s v=""/>
    <x v="1"/>
    <s v=""/>
    <x v="2"/>
    <s v=""/>
    <s v=""/>
    <x v="1"/>
    <x v="1"/>
    <x v="2"/>
    <x v="1"/>
    <x v="1"/>
    <x v="1"/>
    <x v="1"/>
  </r>
  <r>
    <d v="2021-07-12T00:00:00"/>
    <n v="7893"/>
    <n v="9255"/>
    <x v="1"/>
    <n v="1826"/>
    <n v="31189"/>
    <x v="1"/>
    <s v="524453"/>
    <x v="1"/>
    <x v="1"/>
    <x v="1"/>
    <x v="2"/>
    <x v="1"/>
    <n v="78"/>
    <n v="17.2"/>
    <n v="6.1"/>
    <n v="6"/>
    <n v="1.8"/>
    <x v="1"/>
    <n v="1002685"/>
    <x v="1"/>
    <x v="1"/>
    <x v="1"/>
    <x v="0"/>
    <x v="0"/>
    <m/>
    <x v="0"/>
    <x v="0"/>
    <x v="1"/>
    <m/>
    <m/>
    <x v="1"/>
    <s v="10026851"/>
    <x v="2"/>
    <x v="2"/>
    <x v="2"/>
    <x v="2"/>
    <x v="5"/>
    <x v="1"/>
    <n v="71.900000000000006"/>
    <x v="1"/>
    <n v="78"/>
    <x v="1"/>
    <s v=""/>
    <x v="1"/>
    <s v=""/>
    <x v="1"/>
    <n v="0.31400000000000006"/>
    <n v="0.5778613142807203"/>
    <x v="1"/>
    <x v="1"/>
    <x v="1"/>
    <x v="1"/>
    <x v="1"/>
    <x v="1"/>
    <x v="1"/>
  </r>
  <r>
    <d v="2021-07-12T00:00:00"/>
    <n v="7893"/>
    <n v="9255"/>
    <x v="1"/>
    <n v="1826"/>
    <n v="31190"/>
    <x v="1"/>
    <s v="524494"/>
    <x v="0"/>
    <x v="1"/>
    <x v="1"/>
    <x v="2"/>
    <x v="1"/>
    <n v="84"/>
    <n v="17.3"/>
    <n v="6.4"/>
    <n v="5.9"/>
    <n v="1.5"/>
    <x v="1"/>
    <n v="1002685"/>
    <x v="2"/>
    <x v="1"/>
    <x v="1"/>
    <x v="0"/>
    <x v="0"/>
    <m/>
    <x v="0"/>
    <x v="0"/>
    <x v="1"/>
    <m/>
    <m/>
    <x v="1"/>
    <s v="10026852"/>
    <x v="2"/>
    <x v="2"/>
    <x v="2"/>
    <x v="2"/>
    <x v="5"/>
    <x v="1"/>
    <n v="77.599999999999994"/>
    <x v="1"/>
    <n v="84"/>
    <x v="1"/>
    <s v=""/>
    <x v="1"/>
    <s v=""/>
    <x v="1"/>
    <n v="2.8359999999999976"/>
    <n v="0.94459047691586862"/>
    <x v="1"/>
    <x v="1"/>
    <x v="1"/>
    <x v="1"/>
    <x v="1"/>
    <x v="1"/>
    <x v="1"/>
  </r>
  <r>
    <d v="2021-07-12T00:00:00"/>
    <n v="7893"/>
    <n v="9255"/>
    <x v="1"/>
    <n v="1826"/>
    <n v="31192"/>
    <x v="1"/>
    <s v="524507"/>
    <x v="0"/>
    <x v="1"/>
    <x v="1"/>
    <x v="2"/>
    <x v="1"/>
    <n v="81"/>
    <n v="17.600000000000001"/>
    <n v="6.4"/>
    <n v="5.9"/>
    <n v="1.9"/>
    <x v="1"/>
    <n v="1002685"/>
    <x v="3"/>
    <x v="1"/>
    <x v="1"/>
    <x v="0"/>
    <x v="0"/>
    <m/>
    <x v="0"/>
    <x v="0"/>
    <x v="1"/>
    <s v="31191- MISSING"/>
    <m/>
    <x v="1"/>
    <s v="10026853"/>
    <x v="2"/>
    <x v="2"/>
    <x v="2"/>
    <x v="2"/>
    <x v="5"/>
    <x v="1"/>
    <n v="74.599999999999994"/>
    <x v="1"/>
    <n v="81"/>
    <x v="1"/>
    <s v=""/>
    <x v="1"/>
    <s v=""/>
    <x v="1"/>
    <n v="1.2019999999999986"/>
    <n v="0.76888038128813974"/>
    <x v="1"/>
    <x v="1"/>
    <x v="1"/>
    <x v="1"/>
    <x v="1"/>
    <x v="1"/>
    <x v="1"/>
  </r>
  <r>
    <d v="2021-07-12T00:00:00"/>
    <n v="7893"/>
    <n v="9255"/>
    <x v="1"/>
    <n v="1826"/>
    <n v="31193"/>
    <x v="1"/>
    <s v="524463"/>
    <x v="0"/>
    <x v="1"/>
    <x v="1"/>
    <x v="2"/>
    <x v="1"/>
    <n v="80"/>
    <n v="18"/>
    <n v="7"/>
    <n v="5"/>
    <n v="2"/>
    <x v="1"/>
    <n v="1002685"/>
    <x v="4"/>
    <x v="1"/>
    <x v="1"/>
    <x v="0"/>
    <x v="0"/>
    <m/>
    <x v="0"/>
    <x v="0"/>
    <x v="1"/>
    <m/>
    <m/>
    <x v="1"/>
    <s v="10026854"/>
    <x v="2"/>
    <x v="2"/>
    <x v="2"/>
    <x v="2"/>
    <x v="5"/>
    <x v="1"/>
    <n v="73"/>
    <x v="1"/>
    <n v="80"/>
    <x v="1"/>
    <n v="85"/>
    <x v="1"/>
    <n v="85"/>
    <x v="1"/>
    <n v="0.52999999999999825"/>
    <n v="0.62948311196739448"/>
    <x v="1"/>
    <x v="1"/>
    <x v="1"/>
    <x v="1"/>
    <x v="1"/>
    <x v="1"/>
    <x v="1"/>
  </r>
  <r>
    <d v="2021-07-12T00:00:00"/>
    <n v="7893"/>
    <n v="9255"/>
    <x v="1"/>
    <n v="1837"/>
    <n v="31194"/>
    <x v="1"/>
    <s v="524519"/>
    <x v="1"/>
    <x v="2"/>
    <x v="2"/>
    <x v="2"/>
    <x v="1"/>
    <n v="84"/>
    <n v="20"/>
    <n v="7.6"/>
    <n v="5.4"/>
    <n v="2"/>
    <x v="1"/>
    <n v="1002685"/>
    <x v="5"/>
    <x v="1"/>
    <x v="1"/>
    <x v="2"/>
    <x v="0"/>
    <s v="12"/>
    <x v="0"/>
    <x v="0"/>
    <x v="1"/>
    <m/>
    <m/>
    <x v="1"/>
    <s v="10026855"/>
    <x v="2"/>
    <x v="2"/>
    <x v="2"/>
    <x v="2"/>
    <x v="5"/>
    <x v="1"/>
    <n v="76.400000000000006"/>
    <x v="1"/>
    <n v="84"/>
    <x v="1"/>
    <s v=""/>
    <x v="1"/>
    <s v=""/>
    <x v="1"/>
    <n v="1.209999999999998"/>
    <n v="0.77029894904660157"/>
    <x v="1"/>
    <x v="1"/>
    <x v="1"/>
    <x v="1"/>
    <x v="1"/>
    <x v="1"/>
    <x v="1"/>
  </r>
  <r>
    <d v="2021-07-12T00:00:00"/>
    <n v="7893"/>
    <n v="9255"/>
    <x v="1"/>
    <n v="1837"/>
    <n v="31195"/>
    <x v="1"/>
    <s v="524508"/>
    <x v="0"/>
    <x v="1"/>
    <x v="1"/>
    <x v="2"/>
    <x v="1"/>
    <n v="83"/>
    <n v="17.5"/>
    <n v="7"/>
    <n v="5"/>
    <n v="1.5"/>
    <x v="1"/>
    <n v="1002685"/>
    <x v="6"/>
    <x v="1"/>
    <x v="1"/>
    <x v="0"/>
    <x v="0"/>
    <m/>
    <x v="0"/>
    <x v="0"/>
    <x v="1"/>
    <m/>
    <m/>
    <x v="1"/>
    <s v="10026856"/>
    <x v="2"/>
    <x v="2"/>
    <x v="2"/>
    <x v="2"/>
    <x v="5"/>
    <x v="1"/>
    <n v="76"/>
    <x v="1"/>
    <n v="83"/>
    <x v="1"/>
    <n v="86"/>
    <x v="1"/>
    <n v="86"/>
    <x v="1"/>
    <n v="2.2499999999999973"/>
    <n v="0.90465053510089022"/>
    <x v="1"/>
    <x v="1"/>
    <x v="1"/>
    <x v="1"/>
    <x v="1"/>
    <x v="1"/>
    <x v="1"/>
  </r>
  <r>
    <d v="2021-07-12T00:00:00"/>
    <n v="7893"/>
    <n v="9255"/>
    <x v="1"/>
    <n v="1837"/>
    <n v="31196"/>
    <x v="1"/>
    <s v="524454"/>
    <x v="1"/>
    <x v="2"/>
    <x v="2"/>
    <x v="2"/>
    <x v="1"/>
    <n v="89"/>
    <n v="21"/>
    <n v="9"/>
    <n v="6"/>
    <n v="2.5"/>
    <x v="1"/>
    <n v="1002685"/>
    <x v="7"/>
    <x v="1"/>
    <x v="1"/>
    <x v="0"/>
    <x v="0"/>
    <m/>
    <x v="0"/>
    <x v="0"/>
    <x v="1"/>
    <m/>
    <m/>
    <x v="1"/>
    <s v="10026857"/>
    <x v="2"/>
    <x v="2"/>
    <x v="2"/>
    <x v="2"/>
    <x v="5"/>
    <x v="1"/>
    <n v="80"/>
    <x v="1"/>
    <n v="89"/>
    <x v="1"/>
    <s v=""/>
    <x v="1"/>
    <s v=""/>
    <x v="1"/>
    <n v="0.72999999999999732"/>
    <n v="0.67480527258231293"/>
    <x v="1"/>
    <x v="1"/>
    <x v="1"/>
    <x v="1"/>
    <x v="1"/>
    <x v="1"/>
    <x v="1"/>
  </r>
  <r>
    <d v="2021-07-12T00:00:00"/>
    <n v="7893"/>
    <n v="9255"/>
    <x v="1"/>
    <n v="1844"/>
    <n v="31197"/>
    <x v="1"/>
    <s v="524461"/>
    <x v="0"/>
    <x v="1"/>
    <x v="1"/>
    <x v="2"/>
    <x v="1"/>
    <n v="92"/>
    <n v="20"/>
    <n v="8"/>
    <n v="5.5"/>
    <n v="2"/>
    <x v="1"/>
    <n v="1002685"/>
    <x v="8"/>
    <x v="1"/>
    <x v="1"/>
    <x v="0"/>
    <x v="0"/>
    <m/>
    <x v="0"/>
    <x v="0"/>
    <x v="1"/>
    <m/>
    <m/>
    <x v="1"/>
    <s v="10026858"/>
    <x v="2"/>
    <x v="2"/>
    <x v="2"/>
    <x v="2"/>
    <x v="5"/>
    <x v="1"/>
    <n v="84"/>
    <x v="1"/>
    <n v="92"/>
    <x v="1"/>
    <n v="87"/>
    <x v="1"/>
    <n v="87"/>
    <x v="1"/>
    <n v="4.0700000000000029"/>
    <n v="0.98320935191318615"/>
    <x v="1"/>
    <x v="1"/>
    <x v="1"/>
    <x v="1"/>
    <x v="1"/>
    <x v="1"/>
    <x v="1"/>
  </r>
  <r>
    <d v="2021-07-12T00:00:00"/>
    <n v="7893"/>
    <n v="9255"/>
    <x v="1"/>
    <n v="1844"/>
    <n v="31198"/>
    <x v="1"/>
    <s v="524436"/>
    <x v="0"/>
    <x v="2"/>
    <x v="2"/>
    <x v="2"/>
    <x v="1"/>
    <n v="77"/>
    <n v="18.5"/>
    <n v="8"/>
    <n v="6"/>
    <n v="2"/>
    <x v="1"/>
    <n v="1002685"/>
    <x v="9"/>
    <x v="1"/>
    <x v="1"/>
    <x v="0"/>
    <x v="0"/>
    <m/>
    <x v="0"/>
    <x v="0"/>
    <x v="1"/>
    <m/>
    <m/>
    <x v="1"/>
    <s v="10026859"/>
    <x v="2"/>
    <x v="2"/>
    <x v="2"/>
    <x v="2"/>
    <x v="5"/>
    <x v="1"/>
    <n v="69"/>
    <x v="1"/>
    <n v="77"/>
    <x v="1"/>
    <s v=""/>
    <x v="1"/>
    <s v=""/>
    <x v="3"/>
    <n v="-2.7199999999999998"/>
    <n v="6.1803466263588597E-2"/>
    <x v="1"/>
    <x v="1"/>
    <x v="2"/>
    <x v="1"/>
    <x v="1"/>
    <x v="1"/>
    <x v="1"/>
  </r>
  <r>
    <d v="2021-07-12T00:00:00"/>
    <n v="7893"/>
    <n v="9255"/>
    <x v="1"/>
    <n v="1844"/>
    <n v="31199"/>
    <x v="1"/>
    <s v="524446"/>
    <x v="1"/>
    <x v="2"/>
    <x v="2"/>
    <x v="2"/>
    <x v="1"/>
    <n v="101"/>
    <n v="22.5"/>
    <n v="8.5"/>
    <n v="6"/>
    <n v="2"/>
    <x v="1"/>
    <n v="1002685"/>
    <x v="10"/>
    <x v="1"/>
    <x v="1"/>
    <x v="0"/>
    <x v="0"/>
    <m/>
    <x v="0"/>
    <x v="0"/>
    <x v="1"/>
    <m/>
    <m/>
    <x v="1"/>
    <s v="100268510"/>
    <x v="2"/>
    <x v="2"/>
    <x v="2"/>
    <x v="2"/>
    <x v="5"/>
    <x v="1"/>
    <n v="92.5"/>
    <x v="1"/>
    <n v="101"/>
    <x v="1"/>
    <s v=""/>
    <x v="1"/>
    <s v=""/>
    <x v="1"/>
    <n v="6.96"/>
    <n v="0.99905180335564625"/>
    <x v="1"/>
    <x v="1"/>
    <x v="1"/>
    <x v="1"/>
    <x v="1"/>
    <x v="1"/>
    <x v="1"/>
  </r>
  <r>
    <d v="2021-07-12T00:00:00"/>
    <n v="7893"/>
    <n v="9255"/>
    <x v="1"/>
    <n v="1844"/>
    <n v="31200"/>
    <x v="1"/>
    <s v="524481"/>
    <x v="0"/>
    <x v="1"/>
    <x v="2"/>
    <x v="2"/>
    <x v="1"/>
    <n v="72"/>
    <m/>
    <m/>
    <m/>
    <m/>
    <x v="2"/>
    <n v="1002686"/>
    <x v="1"/>
    <x v="1"/>
    <x v="1"/>
    <x v="0"/>
    <x v="0"/>
    <m/>
    <x v="0"/>
    <x v="0"/>
    <x v="1"/>
    <m/>
    <m/>
    <x v="1"/>
    <s v="10026861"/>
    <x v="2"/>
    <x v="2"/>
    <x v="2"/>
    <x v="2"/>
    <x v="5"/>
    <x v="1"/>
    <n v="65.529199999999989"/>
    <x v="2"/>
    <n v="72"/>
    <x v="2"/>
    <n v="88"/>
    <x v="1"/>
    <n v="88"/>
    <x v="2"/>
    <s v=""/>
    <s v=""/>
    <x v="1"/>
    <x v="1"/>
    <x v="2"/>
    <x v="1"/>
    <x v="1"/>
    <x v="1"/>
    <x v="1"/>
  </r>
  <r>
    <d v="2021-07-12T00:00:00"/>
    <n v="7893"/>
    <n v="9255"/>
    <x v="1"/>
    <n v="1844"/>
    <n v="31201"/>
    <x v="1"/>
    <s v="524518"/>
    <x v="0"/>
    <x v="1"/>
    <x v="1"/>
    <x v="2"/>
    <x v="1"/>
    <n v="79"/>
    <n v="16"/>
    <n v="5.5"/>
    <n v="5"/>
    <n v="2"/>
    <x v="1"/>
    <n v="1002686"/>
    <x v="2"/>
    <x v="1"/>
    <x v="1"/>
    <x v="0"/>
    <x v="0"/>
    <m/>
    <x v="0"/>
    <x v="0"/>
    <x v="1"/>
    <m/>
    <m/>
    <x v="1"/>
    <s v="10026862"/>
    <x v="2"/>
    <x v="2"/>
    <x v="2"/>
    <x v="2"/>
    <x v="5"/>
    <x v="1"/>
    <n v="73.5"/>
    <x v="1"/>
    <n v="79"/>
    <x v="1"/>
    <s v=""/>
    <x v="1"/>
    <s v=""/>
    <x v="1"/>
    <n v="2.0199999999999996"/>
    <n v="0.88288100912421952"/>
    <x v="1"/>
    <x v="1"/>
    <x v="1"/>
    <x v="1"/>
    <x v="1"/>
    <x v="1"/>
    <x v="1"/>
  </r>
  <r>
    <d v="2021-07-12T00:00:00"/>
    <n v="7893"/>
    <n v="9255"/>
    <x v="1"/>
    <n v="1844"/>
    <n v="31202"/>
    <x v="1"/>
    <s v="524485"/>
    <x v="0"/>
    <x v="1"/>
    <x v="2"/>
    <x v="2"/>
    <x v="1"/>
    <n v="74"/>
    <m/>
    <m/>
    <m/>
    <m/>
    <x v="2"/>
    <n v="1002686"/>
    <x v="3"/>
    <x v="1"/>
    <x v="1"/>
    <x v="0"/>
    <x v="0"/>
    <m/>
    <x v="0"/>
    <x v="0"/>
    <x v="1"/>
    <m/>
    <m/>
    <x v="1"/>
    <s v="10026863"/>
    <x v="2"/>
    <x v="2"/>
    <x v="2"/>
    <x v="2"/>
    <x v="5"/>
    <x v="1"/>
    <n v="67.380199999999988"/>
    <x v="2"/>
    <n v="74"/>
    <x v="2"/>
    <s v=""/>
    <x v="1"/>
    <s v=""/>
    <x v="2"/>
    <s v=""/>
    <s v=""/>
    <x v="1"/>
    <x v="1"/>
    <x v="2"/>
    <x v="1"/>
    <x v="1"/>
    <x v="1"/>
    <x v="1"/>
  </r>
  <r>
    <d v="2021-07-12T00:00:00"/>
    <n v="7893"/>
    <n v="9255"/>
    <x v="1"/>
    <n v="1854"/>
    <n v="31203"/>
    <x v="1"/>
    <s v="524487"/>
    <x v="1"/>
    <x v="2"/>
    <x v="2"/>
    <x v="2"/>
    <x v="1"/>
    <n v="76"/>
    <n v="17"/>
    <n v="6.5"/>
    <n v="4.5"/>
    <n v="2"/>
    <x v="1"/>
    <n v="1002686"/>
    <x v="4"/>
    <x v="1"/>
    <x v="1"/>
    <x v="0"/>
    <x v="0"/>
    <m/>
    <x v="0"/>
    <x v="0"/>
    <x v="1"/>
    <m/>
    <m/>
    <x v="1"/>
    <s v="10026864"/>
    <x v="2"/>
    <x v="2"/>
    <x v="2"/>
    <x v="2"/>
    <x v="5"/>
    <x v="1"/>
    <n v="69.5"/>
    <x v="1"/>
    <n v="76"/>
    <x v="1"/>
    <n v="89"/>
    <x v="1"/>
    <n v="89"/>
    <x v="3"/>
    <n v="-0.20999999999999974"/>
    <n v="0.44769209042567482"/>
    <x v="1"/>
    <x v="1"/>
    <x v="2"/>
    <x v="1"/>
    <x v="1"/>
    <x v="1"/>
    <x v="1"/>
  </r>
  <r>
    <d v="2021-07-12T00:00:00"/>
    <n v="7893"/>
    <n v="9255"/>
    <x v="1"/>
    <n v="1854"/>
    <n v="31204"/>
    <x v="1"/>
    <s v="524515"/>
    <x v="0"/>
    <x v="1"/>
    <x v="1"/>
    <x v="2"/>
    <x v="1"/>
    <n v="83"/>
    <n v="17.5"/>
    <n v="6"/>
    <n v="4.5"/>
    <n v="2"/>
    <x v="1"/>
    <n v="1002686"/>
    <x v="5"/>
    <x v="1"/>
    <x v="1"/>
    <x v="2"/>
    <x v="0"/>
    <s v="12"/>
    <x v="0"/>
    <x v="0"/>
    <x v="1"/>
    <m/>
    <m/>
    <x v="1"/>
    <s v="10026865"/>
    <x v="2"/>
    <x v="2"/>
    <x v="2"/>
    <x v="2"/>
    <x v="5"/>
    <x v="1"/>
    <n v="77"/>
    <x v="1"/>
    <n v="83"/>
    <x v="1"/>
    <s v=""/>
    <x v="1"/>
    <s v=""/>
    <x v="1"/>
    <n v="3.4399999999999986"/>
    <n v="0.96893151584033255"/>
    <x v="1"/>
    <x v="1"/>
    <x v="1"/>
    <x v="1"/>
    <x v="1"/>
    <x v="1"/>
    <x v="1"/>
  </r>
  <r>
    <d v="2021-07-12T00:00:00"/>
    <n v="7893"/>
    <n v="9255"/>
    <x v="1"/>
    <n v="1854"/>
    <n v="31205"/>
    <x v="1"/>
    <s v="524470"/>
    <x v="0"/>
    <x v="1"/>
    <x v="1"/>
    <x v="2"/>
    <x v="1"/>
    <n v="90"/>
    <n v="19.5"/>
    <n v="7.5"/>
    <n v="4.5"/>
    <n v="1.5"/>
    <x v="1"/>
    <n v="1002686"/>
    <x v="6"/>
    <x v="1"/>
    <x v="1"/>
    <x v="0"/>
    <x v="0"/>
    <m/>
    <x v="0"/>
    <x v="0"/>
    <x v="1"/>
    <m/>
    <m/>
    <x v="1"/>
    <s v="10026866"/>
    <x v="2"/>
    <x v="2"/>
    <x v="2"/>
    <x v="2"/>
    <x v="5"/>
    <x v="1"/>
    <n v="82.5"/>
    <x v="1"/>
    <n v="90"/>
    <x v="1"/>
    <s v=""/>
    <x v="1"/>
    <s v=""/>
    <x v="1"/>
    <n v="4.9600000000000035"/>
    <n v="0.99303591082223786"/>
    <x v="1"/>
    <x v="1"/>
    <x v="1"/>
    <x v="1"/>
    <x v="1"/>
    <x v="1"/>
    <x v="1"/>
  </r>
  <r>
    <d v="2021-07-12T00:00:00"/>
    <n v="7893"/>
    <n v="9255"/>
    <x v="1"/>
    <n v="1900"/>
    <n v="31206"/>
    <x v="1"/>
    <s v="524473"/>
    <x v="1"/>
    <x v="2"/>
    <x v="2"/>
    <x v="2"/>
    <x v="1"/>
    <n v="98"/>
    <n v="20.5"/>
    <n v="8.5"/>
    <n v="6"/>
    <n v="2"/>
    <x v="1"/>
    <n v="1002686"/>
    <x v="7"/>
    <x v="1"/>
    <x v="1"/>
    <x v="0"/>
    <x v="0"/>
    <m/>
    <x v="0"/>
    <x v="0"/>
    <x v="1"/>
    <m/>
    <m/>
    <x v="1"/>
    <s v="10026867"/>
    <x v="2"/>
    <x v="2"/>
    <x v="2"/>
    <x v="2"/>
    <x v="5"/>
    <x v="1"/>
    <n v="89.5"/>
    <x v="1"/>
    <n v="98"/>
    <x v="1"/>
    <s v=""/>
    <x v="1"/>
    <s v=""/>
    <x v="1"/>
    <n v="5.6700000000000008"/>
    <n v="0.99656398165224613"/>
    <x v="1"/>
    <x v="1"/>
    <x v="1"/>
    <x v="1"/>
    <x v="1"/>
    <x v="1"/>
    <x v="1"/>
  </r>
  <r>
    <d v="2021-07-12T00:00:00"/>
    <n v="7894"/>
    <n v="9255"/>
    <x v="0"/>
    <n v="1951"/>
    <n v="31207"/>
    <x v="1"/>
    <s v="524448"/>
    <x v="1"/>
    <x v="2"/>
    <x v="2"/>
    <x v="2"/>
    <x v="1"/>
    <n v="91"/>
    <n v="21"/>
    <n v="8"/>
    <n v="5.5"/>
    <n v="2"/>
    <x v="1"/>
    <n v="1002686"/>
    <x v="8"/>
    <x v="1"/>
    <x v="1"/>
    <x v="0"/>
    <x v="0"/>
    <m/>
    <x v="0"/>
    <x v="0"/>
    <x v="0"/>
    <m/>
    <m/>
    <x v="1"/>
    <s v="10026868"/>
    <x v="2"/>
    <x v="2"/>
    <x v="2"/>
    <x v="2"/>
    <x v="5"/>
    <x v="1"/>
    <n v="83"/>
    <x v="1"/>
    <n v="91"/>
    <x v="1"/>
    <n v="90"/>
    <x v="1"/>
    <n v="90"/>
    <x v="1"/>
    <n v="3.6400000000000032"/>
    <n v="0.97441921168799239"/>
    <x v="1"/>
    <x v="1"/>
    <x v="1"/>
    <x v="1"/>
    <x v="1"/>
    <x v="1"/>
    <x v="1"/>
  </r>
  <r>
    <d v="2021-07-12T00:00:00"/>
    <n v="7894"/>
    <n v="9255"/>
    <x v="0"/>
    <n v="1951"/>
    <n v="31208"/>
    <x v="1"/>
    <s v="524442"/>
    <x v="1"/>
    <x v="2"/>
    <x v="2"/>
    <x v="2"/>
    <x v="1"/>
    <n v="87"/>
    <n v="18.5"/>
    <n v="7"/>
    <n v="5"/>
    <n v="1.5"/>
    <x v="1"/>
    <n v="1002686"/>
    <x v="9"/>
    <x v="1"/>
    <x v="1"/>
    <x v="0"/>
    <x v="0"/>
    <m/>
    <x v="0"/>
    <x v="0"/>
    <x v="0"/>
    <m/>
    <m/>
    <x v="1"/>
    <s v="10026869"/>
    <x v="2"/>
    <x v="2"/>
    <x v="2"/>
    <x v="2"/>
    <x v="5"/>
    <x v="1"/>
    <n v="80"/>
    <x v="1"/>
    <n v="87"/>
    <x v="1"/>
    <s v=""/>
    <x v="1"/>
    <s v=""/>
    <x v="1"/>
    <n v="3.9699999999999962"/>
    <n v="0.98147617503670037"/>
    <x v="1"/>
    <x v="1"/>
    <x v="1"/>
    <x v="1"/>
    <x v="1"/>
    <x v="1"/>
    <x v="1"/>
  </r>
  <r>
    <d v="2021-07-12T00:00:00"/>
    <n v="7894"/>
    <n v="9255"/>
    <x v="0"/>
    <n v="1951"/>
    <n v="31209"/>
    <x v="1"/>
    <s v="524440"/>
    <x v="1"/>
    <x v="2"/>
    <x v="2"/>
    <x v="2"/>
    <x v="1"/>
    <n v="87"/>
    <n v="20"/>
    <n v="8"/>
    <n v="4.5"/>
    <n v="1"/>
    <x v="1"/>
    <n v="1002686"/>
    <x v="10"/>
    <x v="1"/>
    <x v="1"/>
    <x v="0"/>
    <x v="0"/>
    <m/>
    <x v="0"/>
    <x v="0"/>
    <x v="0"/>
    <m/>
    <m/>
    <x v="1"/>
    <s v="100268610"/>
    <x v="2"/>
    <x v="2"/>
    <x v="2"/>
    <x v="2"/>
    <x v="5"/>
    <x v="1"/>
    <n v="79"/>
    <x v="1"/>
    <n v="87"/>
    <x v="1"/>
    <n v="91"/>
    <x v="1"/>
    <n v="91"/>
    <x v="1"/>
    <n v="3.4599999999999969"/>
    <n v="0.96952796673535568"/>
    <x v="1"/>
    <x v="1"/>
    <x v="1"/>
    <x v="1"/>
    <x v="1"/>
    <x v="1"/>
    <x v="1"/>
  </r>
  <r>
    <d v="2021-07-12T00:00:00"/>
    <n v="7894"/>
    <n v="9255"/>
    <x v="0"/>
    <n v="1951"/>
    <n v="31210"/>
    <x v="1"/>
    <s v="524526"/>
    <x v="0"/>
    <x v="2"/>
    <x v="2"/>
    <x v="2"/>
    <x v="1"/>
    <n v="67"/>
    <m/>
    <m/>
    <m/>
    <m/>
    <x v="2"/>
    <n v="1002687"/>
    <x v="1"/>
    <x v="1"/>
    <x v="1"/>
    <x v="0"/>
    <x v="0"/>
    <m/>
    <x v="0"/>
    <x v="0"/>
    <x v="0"/>
    <m/>
    <m/>
    <x v="1"/>
    <s v="10026871"/>
    <x v="2"/>
    <x v="2"/>
    <x v="2"/>
    <x v="2"/>
    <x v="5"/>
    <x v="1"/>
    <n v="60.901699999999998"/>
    <x v="2"/>
    <n v="67"/>
    <x v="2"/>
    <s v=""/>
    <x v="1"/>
    <s v=""/>
    <x v="2"/>
    <s v=""/>
    <s v=""/>
    <x v="1"/>
    <x v="1"/>
    <x v="2"/>
    <x v="1"/>
    <x v="1"/>
    <x v="1"/>
    <x v="1"/>
  </r>
  <r>
    <d v="2021-07-12T00:00:00"/>
    <n v="7894"/>
    <n v="9255"/>
    <x v="0"/>
    <n v="1951"/>
    <n v="31211"/>
    <x v="1"/>
    <s v="524512"/>
    <x v="0"/>
    <x v="1"/>
    <x v="1"/>
    <x v="2"/>
    <x v="1"/>
    <n v="90"/>
    <n v="18"/>
    <n v="6.5"/>
    <n v="4.5"/>
    <n v="1"/>
    <x v="1"/>
    <n v="1002687"/>
    <x v="2"/>
    <x v="1"/>
    <x v="1"/>
    <x v="0"/>
    <x v="0"/>
    <m/>
    <x v="0"/>
    <x v="0"/>
    <x v="0"/>
    <m/>
    <m/>
    <x v="1"/>
    <s v="10026872"/>
    <x v="2"/>
    <x v="2"/>
    <x v="2"/>
    <x v="2"/>
    <x v="5"/>
    <x v="1"/>
    <n v="83.5"/>
    <x v="1"/>
    <n v="90"/>
    <x v="1"/>
    <s v=""/>
    <x v="1"/>
    <s v=""/>
    <x v="1"/>
    <n v="6.6700000000000026"/>
    <n v="0.99873320804632471"/>
    <x v="1"/>
    <x v="1"/>
    <x v="1"/>
    <x v="1"/>
    <x v="1"/>
    <x v="1"/>
    <x v="1"/>
  </r>
  <r>
    <d v="2021-07-12T00:00:00"/>
    <n v="7894"/>
    <n v="9255"/>
    <x v="0"/>
    <n v="1951"/>
    <n v="31212"/>
    <x v="1"/>
    <s v="524510"/>
    <x v="0"/>
    <x v="1"/>
    <x v="1"/>
    <x v="2"/>
    <x v="1"/>
    <n v="92"/>
    <n v="19"/>
    <n v="7"/>
    <n v="5"/>
    <n v="1"/>
    <x v="1"/>
    <n v="1002687"/>
    <x v="3"/>
    <x v="1"/>
    <x v="1"/>
    <x v="0"/>
    <x v="0"/>
    <m/>
    <x v="0"/>
    <x v="0"/>
    <x v="0"/>
    <m/>
    <m/>
    <x v="1"/>
    <s v="10026873"/>
    <x v="2"/>
    <x v="2"/>
    <x v="2"/>
    <x v="2"/>
    <x v="5"/>
    <x v="1"/>
    <n v="85"/>
    <x v="1"/>
    <n v="92"/>
    <x v="1"/>
    <n v="92"/>
    <x v="1"/>
    <n v="92"/>
    <x v="1"/>
    <n v="6.5500000000000016"/>
    <n v="0.99857192671157746"/>
    <x v="1"/>
    <x v="1"/>
    <x v="1"/>
    <x v="1"/>
    <x v="1"/>
    <x v="1"/>
    <x v="1"/>
  </r>
  <r>
    <d v="2021-07-12T00:00:00"/>
    <n v="7894"/>
    <n v="9255"/>
    <x v="0"/>
    <n v="1951"/>
    <n v="31213"/>
    <x v="1"/>
    <s v="524478"/>
    <x v="0"/>
    <x v="1"/>
    <x v="1"/>
    <x v="2"/>
    <x v="1"/>
    <n v="87"/>
    <n v="17"/>
    <n v="6"/>
    <n v="4.5"/>
    <n v="1.5"/>
    <x v="1"/>
    <n v="1002687"/>
    <x v="4"/>
    <x v="1"/>
    <x v="1"/>
    <x v="0"/>
    <x v="0"/>
    <m/>
    <x v="0"/>
    <x v="0"/>
    <x v="0"/>
    <m/>
    <m/>
    <x v="1"/>
    <s v="10026874"/>
    <x v="2"/>
    <x v="2"/>
    <x v="2"/>
    <x v="2"/>
    <x v="5"/>
    <x v="1"/>
    <n v="81"/>
    <x v="1"/>
    <n v="87"/>
    <x v="1"/>
    <s v=""/>
    <x v="1"/>
    <s v=""/>
    <x v="1"/>
    <n v="5.5899999999999972"/>
    <n v="0.99627887065709575"/>
    <x v="1"/>
    <x v="1"/>
    <x v="1"/>
    <x v="1"/>
    <x v="1"/>
    <x v="1"/>
    <x v="1"/>
  </r>
  <r>
    <d v="2021-07-12T00:00:00"/>
    <n v="7894"/>
    <n v="9255"/>
    <x v="0"/>
    <n v="2005"/>
    <n v="31214"/>
    <x v="1"/>
    <s v="524509"/>
    <x v="0"/>
    <x v="1"/>
    <x v="1"/>
    <x v="2"/>
    <x v="1"/>
    <n v="89"/>
    <n v="17.899999999999999"/>
    <n v="6.1"/>
    <n v="4.5"/>
    <n v="1.5"/>
    <x v="1"/>
    <n v="1002687"/>
    <x v="5"/>
    <x v="1"/>
    <x v="1"/>
    <x v="0"/>
    <x v="0"/>
    <m/>
    <x v="0"/>
    <x v="0"/>
    <x v="0"/>
    <m/>
    <m/>
    <x v="1"/>
    <s v="10026875"/>
    <x v="2"/>
    <x v="2"/>
    <x v="2"/>
    <x v="2"/>
    <x v="5"/>
    <x v="1"/>
    <n v="82.9"/>
    <x v="1"/>
    <n v="89"/>
    <x v="1"/>
    <n v="93"/>
    <x v="1"/>
    <n v="93"/>
    <x v="1"/>
    <n v="6.3219999999999965"/>
    <n v="0.9982068738604436"/>
    <x v="1"/>
    <x v="1"/>
    <x v="1"/>
    <x v="1"/>
    <x v="1"/>
    <x v="1"/>
    <x v="1"/>
  </r>
  <r>
    <d v="2021-07-12T00:00:00"/>
    <n v="7894"/>
    <n v="9256"/>
    <x v="0"/>
    <n v="2008"/>
    <n v="31215"/>
    <x v="1"/>
    <s v="524455"/>
    <x v="0"/>
    <x v="2"/>
    <x v="2"/>
    <x v="2"/>
    <x v="1"/>
    <n v="64"/>
    <m/>
    <m/>
    <m/>
    <m/>
    <x v="2"/>
    <n v="1002687"/>
    <x v="6"/>
    <x v="1"/>
    <x v="1"/>
    <x v="0"/>
    <x v="0"/>
    <m/>
    <x v="0"/>
    <x v="0"/>
    <x v="0"/>
    <m/>
    <m/>
    <x v="1"/>
    <s v="10026876"/>
    <x v="2"/>
    <x v="2"/>
    <x v="2"/>
    <x v="2"/>
    <x v="5"/>
    <x v="1"/>
    <n v="58.1252"/>
    <x v="2"/>
    <n v="64"/>
    <x v="2"/>
    <s v=""/>
    <x v="1"/>
    <s v=""/>
    <x v="2"/>
    <s v=""/>
    <s v=""/>
    <x v="1"/>
    <x v="1"/>
    <x v="2"/>
    <x v="3"/>
    <x v="1"/>
    <x v="1"/>
    <x v="1"/>
  </r>
  <r>
    <d v="2021-07-12T00:00:00"/>
    <n v="7894"/>
    <n v="9256"/>
    <x v="0"/>
    <n v="2008"/>
    <n v="31216"/>
    <x v="1"/>
    <s v="524464"/>
    <x v="0"/>
    <x v="2"/>
    <x v="2"/>
    <x v="2"/>
    <x v="1"/>
    <n v="86"/>
    <m/>
    <n v="6.1"/>
    <m/>
    <m/>
    <x v="1"/>
    <n v="1002687"/>
    <x v="7"/>
    <x v="1"/>
    <x v="1"/>
    <x v="0"/>
    <x v="0"/>
    <m/>
    <x v="0"/>
    <x v="0"/>
    <x v="0"/>
    <m/>
    <m/>
    <x v="1"/>
    <s v="10026877"/>
    <x v="2"/>
    <x v="2"/>
    <x v="2"/>
    <x v="2"/>
    <x v="5"/>
    <x v="1"/>
    <n v="79.900000000000006"/>
    <x v="1"/>
    <n v="86"/>
    <x v="3"/>
    <s v=""/>
    <x v="1"/>
    <s v=""/>
    <x v="2"/>
    <s v=""/>
    <s v=""/>
    <x v="1"/>
    <x v="1"/>
    <x v="2"/>
    <x v="1"/>
    <x v="1"/>
    <x v="1"/>
    <x v="1"/>
  </r>
  <r>
    <d v="2021-07-12T00:00:00"/>
    <n v="7894"/>
    <n v="9256"/>
    <x v="0"/>
    <n v="2008"/>
    <n v="31217"/>
    <x v="1"/>
    <s v="524466"/>
    <x v="0"/>
    <x v="2"/>
    <x v="2"/>
    <x v="2"/>
    <x v="1"/>
    <n v="70"/>
    <m/>
    <m/>
    <m/>
    <m/>
    <x v="2"/>
    <n v="1002687"/>
    <x v="8"/>
    <x v="1"/>
    <x v="1"/>
    <x v="0"/>
    <x v="0"/>
    <m/>
    <x v="0"/>
    <x v="0"/>
    <x v="0"/>
    <m/>
    <m/>
    <x v="1"/>
    <s v="10026878"/>
    <x v="2"/>
    <x v="2"/>
    <x v="2"/>
    <x v="2"/>
    <x v="5"/>
    <x v="1"/>
    <n v="63.678199999999997"/>
    <x v="2"/>
    <n v="70"/>
    <x v="2"/>
    <s v=""/>
    <x v="1"/>
    <s v=""/>
    <x v="2"/>
    <s v=""/>
    <s v=""/>
    <x v="1"/>
    <x v="1"/>
    <x v="2"/>
    <x v="1"/>
    <x v="1"/>
    <x v="1"/>
    <x v="1"/>
  </r>
  <r>
    <d v="2021-07-12T00:00:00"/>
    <n v="7894"/>
    <n v="9256"/>
    <x v="0"/>
    <n v="2008"/>
    <n v="31218"/>
    <x v="1"/>
    <s v="524483"/>
    <x v="0"/>
    <x v="2"/>
    <x v="2"/>
    <x v="2"/>
    <x v="1"/>
    <n v="66"/>
    <m/>
    <m/>
    <m/>
    <m/>
    <x v="2"/>
    <n v="1002687"/>
    <x v="9"/>
    <x v="1"/>
    <x v="1"/>
    <x v="0"/>
    <x v="0"/>
    <m/>
    <x v="0"/>
    <x v="0"/>
    <x v="0"/>
    <m/>
    <m/>
    <x v="1"/>
    <s v="10026879"/>
    <x v="2"/>
    <x v="2"/>
    <x v="2"/>
    <x v="2"/>
    <x v="5"/>
    <x v="1"/>
    <n v="59.976199999999999"/>
    <x v="2"/>
    <n v="66"/>
    <x v="2"/>
    <s v=""/>
    <x v="1"/>
    <s v=""/>
    <x v="2"/>
    <s v=""/>
    <s v=""/>
    <x v="1"/>
    <x v="1"/>
    <x v="2"/>
    <x v="1"/>
    <x v="1"/>
    <x v="1"/>
    <x v="1"/>
  </r>
  <r>
    <d v="2021-07-12T00:00:00"/>
    <n v="7894"/>
    <n v="9256"/>
    <x v="0"/>
    <n v="2017"/>
    <n v="31219"/>
    <x v="1"/>
    <s v="524524"/>
    <x v="0"/>
    <x v="1"/>
    <x v="1"/>
    <x v="2"/>
    <x v="1"/>
    <n v="86"/>
    <n v="18.2"/>
    <n v="6.4"/>
    <n v="5.5"/>
    <n v="2"/>
    <x v="1"/>
    <n v="1002687"/>
    <x v="10"/>
    <x v="1"/>
    <x v="1"/>
    <x v="0"/>
    <x v="0"/>
    <m/>
    <x v="0"/>
    <x v="0"/>
    <x v="0"/>
    <m/>
    <m/>
    <x v="1"/>
    <s v="100268710"/>
    <x v="2"/>
    <x v="2"/>
    <x v="2"/>
    <x v="2"/>
    <x v="5"/>
    <x v="1"/>
    <n v="79.599999999999994"/>
    <x v="1"/>
    <n v="86"/>
    <x v="1"/>
    <s v=""/>
    <x v="1"/>
    <s v=""/>
    <x v="1"/>
    <n v="3.5379999999999976"/>
    <n v="0.97174985966151695"/>
    <x v="1"/>
    <x v="1"/>
    <x v="1"/>
    <x v="1"/>
    <x v="1"/>
    <x v="1"/>
    <x v="1"/>
  </r>
  <r>
    <d v="2021-07-12T00:00:00"/>
    <n v="7894"/>
    <n v="9256"/>
    <x v="0"/>
    <n v="2017"/>
    <n v="31220"/>
    <x v="1"/>
    <s v="524513"/>
    <x v="0"/>
    <x v="1"/>
    <x v="1"/>
    <x v="2"/>
    <x v="1"/>
    <n v="91"/>
    <n v="18.5"/>
    <n v="7.1"/>
    <n v="5"/>
    <n v="1.5"/>
    <x v="1"/>
    <n v="1002688"/>
    <x v="1"/>
    <x v="1"/>
    <x v="1"/>
    <x v="0"/>
    <x v="0"/>
    <m/>
    <x v="0"/>
    <x v="0"/>
    <x v="0"/>
    <m/>
    <m/>
    <x v="1"/>
    <s v="10026881"/>
    <x v="2"/>
    <x v="2"/>
    <x v="2"/>
    <x v="2"/>
    <x v="5"/>
    <x v="1"/>
    <n v="83.9"/>
    <x v="1"/>
    <n v="91"/>
    <x v="1"/>
    <n v="94"/>
    <x v="1"/>
    <n v="94"/>
    <x v="1"/>
    <n v="5.5620000000000038"/>
    <n v="0.99617361095421109"/>
    <x v="1"/>
    <x v="1"/>
    <x v="1"/>
    <x v="1"/>
    <x v="1"/>
    <x v="1"/>
    <x v="1"/>
  </r>
  <r>
    <d v="2021-07-12T00:00:00"/>
    <n v="7894"/>
    <n v="9256"/>
    <x v="0"/>
    <n v="2017"/>
    <n v="31221"/>
    <x v="1"/>
    <s v="524460"/>
    <x v="0"/>
    <x v="2"/>
    <x v="2"/>
    <x v="2"/>
    <x v="1"/>
    <n v="77"/>
    <n v="17.100000000000001"/>
    <n v="5.2"/>
    <n v="4"/>
    <n v="1.5"/>
    <x v="1"/>
    <n v="1002688"/>
    <x v="2"/>
    <x v="1"/>
    <x v="1"/>
    <x v="0"/>
    <x v="0"/>
    <m/>
    <x v="0"/>
    <x v="0"/>
    <x v="0"/>
    <m/>
    <m/>
    <x v="1"/>
    <s v="10026882"/>
    <x v="2"/>
    <x v="2"/>
    <x v="2"/>
    <x v="2"/>
    <x v="5"/>
    <x v="1"/>
    <n v="71.8"/>
    <x v="1"/>
    <n v="77"/>
    <x v="1"/>
    <s v=""/>
    <x v="1"/>
    <s v=""/>
    <x v="1"/>
    <n v="2.6539999999999995"/>
    <n v="0.93425710076288404"/>
    <x v="1"/>
    <x v="1"/>
    <x v="1"/>
    <x v="1"/>
    <x v="1"/>
    <x v="1"/>
    <x v="1"/>
  </r>
  <r>
    <d v="2021-07-12T00:00:00"/>
    <n v="7894"/>
    <n v="9256"/>
    <x v="0"/>
    <n v="2034"/>
    <n v="31222"/>
    <x v="1"/>
    <s v="524479"/>
    <x v="0"/>
    <x v="1"/>
    <x v="1"/>
    <x v="2"/>
    <x v="1"/>
    <n v="89"/>
    <n v="18"/>
    <n v="6.2"/>
    <n v="5"/>
    <n v="2"/>
    <x v="1"/>
    <n v="1002688"/>
    <x v="3"/>
    <x v="1"/>
    <x v="1"/>
    <x v="0"/>
    <x v="0"/>
    <m/>
    <x v="0"/>
    <x v="0"/>
    <x v="0"/>
    <m/>
    <m/>
    <x v="1"/>
    <s v="10026883"/>
    <x v="2"/>
    <x v="2"/>
    <x v="2"/>
    <x v="2"/>
    <x v="5"/>
    <x v="1"/>
    <n v="82.8"/>
    <x v="1"/>
    <n v="89"/>
    <x v="1"/>
    <n v="95"/>
    <x v="1"/>
    <n v="95"/>
    <x v="1"/>
    <n v="5.4239999999999968"/>
    <n v="0.995609884665689"/>
    <x v="1"/>
    <x v="1"/>
    <x v="1"/>
    <x v="1"/>
    <x v="1"/>
    <x v="1"/>
    <x v="1"/>
  </r>
  <r>
    <d v="2021-07-12T00:00:00"/>
    <n v="7894"/>
    <n v="9256"/>
    <x v="0"/>
    <n v="2038"/>
    <n v="31223"/>
    <x v="1"/>
    <s v="524514"/>
    <x v="0"/>
    <x v="2"/>
    <x v="2"/>
    <x v="2"/>
    <x v="1"/>
    <n v="85.5"/>
    <n v="21"/>
    <n v="7.5"/>
    <n v="6"/>
    <n v="2"/>
    <x v="1"/>
    <n v="1002688"/>
    <x v="4"/>
    <x v="1"/>
    <x v="1"/>
    <x v="0"/>
    <x v="0"/>
    <m/>
    <x v="0"/>
    <x v="0"/>
    <x v="0"/>
    <m/>
    <m/>
    <x v="1"/>
    <s v="10026884"/>
    <x v="2"/>
    <x v="2"/>
    <x v="2"/>
    <x v="2"/>
    <x v="5"/>
    <x v="1"/>
    <n v="78"/>
    <x v="1"/>
    <n v="85.5"/>
    <x v="1"/>
    <n v="96"/>
    <x v="1"/>
    <n v="96"/>
    <x v="1"/>
    <n v="1.5750000000000017"/>
    <n v="0.82849523002459935"/>
    <x v="1"/>
    <x v="1"/>
    <x v="1"/>
    <x v="1"/>
    <x v="1"/>
    <x v="1"/>
    <x v="1"/>
  </r>
  <r>
    <d v="2021-07-12T00:00:00"/>
    <n v="7894"/>
    <n v="9256"/>
    <x v="0"/>
    <n v="2038"/>
    <n v="31224"/>
    <x v="1"/>
    <s v="524523"/>
    <x v="0"/>
    <x v="2"/>
    <x v="2"/>
    <x v="2"/>
    <x v="1"/>
    <n v="64"/>
    <m/>
    <m/>
    <m/>
    <m/>
    <x v="2"/>
    <n v="1002688"/>
    <x v="5"/>
    <x v="1"/>
    <x v="1"/>
    <x v="0"/>
    <x v="0"/>
    <m/>
    <x v="0"/>
    <x v="0"/>
    <x v="0"/>
    <m/>
    <m/>
    <x v="1"/>
    <s v="10026885"/>
    <x v="2"/>
    <x v="2"/>
    <x v="2"/>
    <x v="2"/>
    <x v="5"/>
    <x v="1"/>
    <n v="58.1252"/>
    <x v="2"/>
    <n v="64"/>
    <x v="2"/>
    <s v=""/>
    <x v="1"/>
    <s v=""/>
    <x v="2"/>
    <s v=""/>
    <s v=""/>
    <x v="1"/>
    <x v="1"/>
    <x v="2"/>
    <x v="1"/>
    <x v="1"/>
    <x v="1"/>
    <x v="1"/>
  </r>
  <r>
    <d v="2021-07-12T00:00:00"/>
    <n v="7894"/>
    <n v="9256"/>
    <x v="0"/>
    <n v="2038"/>
    <n v="31225"/>
    <x v="1"/>
    <s v="524495"/>
    <x v="0"/>
    <x v="1"/>
    <x v="1"/>
    <x v="2"/>
    <x v="1"/>
    <n v="88"/>
    <n v="18.5"/>
    <n v="7"/>
    <n v="5"/>
    <n v="2"/>
    <x v="1"/>
    <n v="1002688"/>
    <x v="6"/>
    <x v="1"/>
    <x v="1"/>
    <x v="0"/>
    <x v="0"/>
    <m/>
    <x v="0"/>
    <x v="0"/>
    <x v="0"/>
    <m/>
    <m/>
    <x v="1"/>
    <s v="10026886"/>
    <x v="2"/>
    <x v="2"/>
    <x v="2"/>
    <x v="2"/>
    <x v="5"/>
    <x v="1"/>
    <n v="81"/>
    <x v="1"/>
    <n v="88"/>
    <x v="1"/>
    <s v=""/>
    <x v="1"/>
    <s v=""/>
    <x v="1"/>
    <n v="3.9699999999999962"/>
    <n v="0.98147617503670037"/>
    <x v="1"/>
    <x v="1"/>
    <x v="1"/>
    <x v="1"/>
    <x v="1"/>
    <x v="1"/>
    <x v="1"/>
  </r>
  <r>
    <d v="2021-07-12T00:00:00"/>
    <n v="7894"/>
    <n v="9256"/>
    <x v="0"/>
    <n v="2038"/>
    <n v="31226"/>
    <x v="1"/>
    <s v="524449"/>
    <x v="0"/>
    <x v="1"/>
    <x v="1"/>
    <x v="2"/>
    <x v="1"/>
    <n v="84"/>
    <n v="17.5"/>
    <n v="6.5"/>
    <n v="5.5"/>
    <n v="1.5"/>
    <x v="1"/>
    <n v="1002688"/>
    <x v="7"/>
    <x v="1"/>
    <x v="1"/>
    <x v="0"/>
    <x v="0"/>
    <m/>
    <x v="0"/>
    <x v="0"/>
    <x v="0"/>
    <m/>
    <m/>
    <x v="1"/>
    <s v="10026887"/>
    <x v="2"/>
    <x v="2"/>
    <x v="2"/>
    <x v="2"/>
    <x v="5"/>
    <x v="1"/>
    <n v="77.5"/>
    <x v="1"/>
    <n v="84"/>
    <x v="1"/>
    <s v=""/>
    <x v="1"/>
    <s v=""/>
    <x v="1"/>
    <n v="2.9799999999999978"/>
    <n v="0.95166237128009468"/>
    <x v="1"/>
    <x v="1"/>
    <x v="1"/>
    <x v="1"/>
    <x v="1"/>
    <x v="1"/>
    <x v="1"/>
  </r>
  <r>
    <d v="2021-07-12T00:00:00"/>
    <n v="7894"/>
    <n v="9256"/>
    <x v="0"/>
    <n v="2051"/>
    <n v="31227"/>
    <x v="1"/>
    <s v="524438"/>
    <x v="0"/>
    <x v="1"/>
    <x v="2"/>
    <x v="2"/>
    <x v="1"/>
    <n v="74.5"/>
    <m/>
    <m/>
    <m/>
    <m/>
    <x v="2"/>
    <n v="1002688"/>
    <x v="8"/>
    <x v="1"/>
    <x v="1"/>
    <x v="0"/>
    <x v="0"/>
    <m/>
    <x v="0"/>
    <x v="0"/>
    <x v="0"/>
    <m/>
    <m/>
    <x v="1"/>
    <s v="10026888"/>
    <x v="2"/>
    <x v="2"/>
    <x v="2"/>
    <x v="2"/>
    <x v="5"/>
    <x v="1"/>
    <n v="67.842949999999988"/>
    <x v="2"/>
    <n v="74.5"/>
    <x v="2"/>
    <n v="97"/>
    <x v="1"/>
    <n v="97"/>
    <x v="2"/>
    <s v=""/>
    <s v=""/>
    <x v="1"/>
    <x v="1"/>
    <x v="2"/>
    <x v="1"/>
    <x v="1"/>
    <x v="1"/>
    <x v="1"/>
  </r>
  <r>
    <d v="2021-07-12T00:00:00"/>
    <n v="7894"/>
    <n v="9256"/>
    <x v="0"/>
    <n v="2051"/>
    <n v="31228"/>
    <x v="1"/>
    <m/>
    <x v="1"/>
    <x v="2"/>
    <x v="2"/>
    <x v="2"/>
    <x v="1"/>
    <n v="104"/>
    <m/>
    <m/>
    <m/>
    <m/>
    <x v="1"/>
    <m/>
    <x v="0"/>
    <x v="0"/>
    <x v="0"/>
    <x v="0"/>
    <x v="0"/>
    <m/>
    <x v="0"/>
    <x v="0"/>
    <x v="0"/>
    <s v="No scales"/>
    <m/>
    <x v="1"/>
    <s v=""/>
    <x v="2"/>
    <x v="2"/>
    <x v="2"/>
    <x v="2"/>
    <x v="5"/>
    <x v="1"/>
    <n v="95.145199999999988"/>
    <x v="1"/>
    <n v="104"/>
    <x v="3"/>
    <s v=""/>
    <x v="2"/>
    <s v=""/>
    <x v="2"/>
    <s v=""/>
    <s v=""/>
    <x v="1"/>
    <x v="1"/>
    <x v="2"/>
    <x v="1"/>
    <x v="1"/>
    <x v="1"/>
    <x v="1"/>
  </r>
  <r>
    <d v="2021-07-12T00:00:00"/>
    <n v="7894"/>
    <n v="9256"/>
    <x v="0"/>
    <n v="2051"/>
    <n v="31229"/>
    <x v="1"/>
    <s v="524689"/>
    <x v="1"/>
    <x v="2"/>
    <x v="2"/>
    <x v="2"/>
    <x v="1"/>
    <n v="91"/>
    <n v="19.5"/>
    <n v="7.5"/>
    <n v="6"/>
    <n v="2"/>
    <x v="1"/>
    <n v="1002688"/>
    <x v="9"/>
    <x v="1"/>
    <x v="1"/>
    <x v="0"/>
    <x v="0"/>
    <m/>
    <x v="0"/>
    <x v="0"/>
    <x v="0"/>
    <m/>
    <m/>
    <x v="1"/>
    <s v="10026889"/>
    <x v="2"/>
    <x v="2"/>
    <x v="2"/>
    <x v="2"/>
    <x v="5"/>
    <x v="1"/>
    <n v="83.5"/>
    <x v="1"/>
    <n v="91"/>
    <x v="1"/>
    <s v=""/>
    <x v="1"/>
    <s v=""/>
    <x v="1"/>
    <n v="3.9400000000000039"/>
    <n v="0.98092280268474186"/>
    <x v="1"/>
    <x v="1"/>
    <x v="1"/>
    <x v="1"/>
    <x v="1"/>
    <x v="1"/>
    <x v="1"/>
  </r>
  <r>
    <d v="2021-07-12T00:00:00"/>
    <n v="7894"/>
    <n v="9256"/>
    <x v="0"/>
    <n v="2106"/>
    <n v="31230"/>
    <x v="1"/>
    <s v="524722"/>
    <x v="0"/>
    <x v="2"/>
    <x v="2"/>
    <x v="2"/>
    <x v="1"/>
    <n v="68"/>
    <m/>
    <m/>
    <m/>
    <m/>
    <x v="2"/>
    <n v="1002688"/>
    <x v="10"/>
    <x v="1"/>
    <x v="1"/>
    <x v="0"/>
    <x v="0"/>
    <m/>
    <x v="0"/>
    <x v="0"/>
    <x v="0"/>
    <m/>
    <m/>
    <x v="1"/>
    <s v="100268810"/>
    <x v="2"/>
    <x v="2"/>
    <x v="2"/>
    <x v="2"/>
    <x v="5"/>
    <x v="1"/>
    <n v="61.827199999999998"/>
    <x v="2"/>
    <n v="68"/>
    <x v="2"/>
    <n v="98"/>
    <x v="1"/>
    <n v="98"/>
    <x v="2"/>
    <s v=""/>
    <s v=""/>
    <x v="1"/>
    <x v="1"/>
    <x v="2"/>
    <x v="1"/>
    <x v="1"/>
    <x v="1"/>
    <x v="1"/>
  </r>
  <r>
    <d v="2021-07-12T00:00:00"/>
    <n v="7894"/>
    <n v="9256"/>
    <x v="0"/>
    <n v="2113"/>
    <n v="31231"/>
    <x v="1"/>
    <s v="524639"/>
    <x v="0"/>
    <x v="1"/>
    <x v="1"/>
    <x v="2"/>
    <x v="1"/>
    <n v="88"/>
    <n v="17.5"/>
    <n v="6.5"/>
    <n v="4.5"/>
    <n v="1.5"/>
    <x v="1"/>
    <m/>
    <x v="0"/>
    <x v="0"/>
    <x v="0"/>
    <x v="0"/>
    <x v="0"/>
    <m/>
    <x v="0"/>
    <x v="0"/>
    <x v="0"/>
    <s v="No scales"/>
    <s v="NO SCALES"/>
    <x v="1"/>
    <s v=""/>
    <x v="2"/>
    <x v="2"/>
    <x v="2"/>
    <x v="2"/>
    <x v="5"/>
    <x v="1"/>
    <n v="81.5"/>
    <x v="1"/>
    <n v="88"/>
    <x v="1"/>
    <s v=""/>
    <x v="2"/>
    <s v=""/>
    <x v="1"/>
    <n v="5.3799999999999963"/>
    <n v="0.99541331270829592"/>
    <x v="1"/>
    <x v="1"/>
    <x v="1"/>
    <x v="1"/>
    <x v="1"/>
    <x v="1"/>
    <x v="1"/>
  </r>
  <r>
    <d v="2021-07-12T00:00:00"/>
    <n v="7894"/>
    <n v="9256"/>
    <x v="0"/>
    <n v="2113"/>
    <n v="31232"/>
    <x v="1"/>
    <s v="524698"/>
    <x v="0"/>
    <x v="1"/>
    <x v="1"/>
    <x v="2"/>
    <x v="1"/>
    <n v="87"/>
    <n v="18"/>
    <n v="8"/>
    <n v="5.5"/>
    <n v="2"/>
    <x v="1"/>
    <n v="1002689"/>
    <x v="1"/>
    <x v="1"/>
    <x v="1"/>
    <x v="0"/>
    <x v="0"/>
    <m/>
    <x v="0"/>
    <x v="0"/>
    <x v="0"/>
    <m/>
    <m/>
    <x v="1"/>
    <s v="10026891"/>
    <x v="2"/>
    <x v="2"/>
    <x v="2"/>
    <x v="2"/>
    <x v="5"/>
    <x v="1"/>
    <n v="79"/>
    <x v="1"/>
    <n v="87"/>
    <x v="1"/>
    <n v="99"/>
    <x v="1"/>
    <n v="99"/>
    <x v="1"/>
    <n v="1.919999999999997"/>
    <n v="0.87213843368091837"/>
    <x v="1"/>
    <x v="1"/>
    <x v="1"/>
    <x v="1"/>
    <x v="1"/>
    <x v="1"/>
    <x v="1"/>
  </r>
  <r>
    <d v="2021-07-12T00:00:00"/>
    <n v="7894"/>
    <n v="9256"/>
    <x v="0"/>
    <n v="2121"/>
    <n v="31233"/>
    <x v="1"/>
    <s v="524682"/>
    <x v="0"/>
    <x v="2"/>
    <x v="2"/>
    <x v="2"/>
    <x v="1"/>
    <n v="87"/>
    <n v="18.5"/>
    <n v="7.5"/>
    <n v="5"/>
    <n v="1.5"/>
    <x v="1"/>
    <n v="1002689"/>
    <x v="2"/>
    <x v="1"/>
    <x v="1"/>
    <x v="0"/>
    <x v="0"/>
    <m/>
    <x v="0"/>
    <x v="0"/>
    <x v="0"/>
    <m/>
    <m/>
    <x v="1"/>
    <s v="10026892"/>
    <x v="2"/>
    <x v="2"/>
    <x v="2"/>
    <x v="2"/>
    <x v="5"/>
    <x v="1"/>
    <n v="79.5"/>
    <x v="1"/>
    <n v="87"/>
    <x v="1"/>
    <s v=""/>
    <x v="1"/>
    <s v=""/>
    <x v="1"/>
    <n v="3.3299999999999974"/>
    <n v="0.96544376971372337"/>
    <x v="1"/>
    <x v="1"/>
    <x v="1"/>
    <x v="6"/>
    <x v="1"/>
    <x v="1"/>
    <x v="1"/>
  </r>
  <r>
    <d v="2021-07-12T00:00:00"/>
    <n v="7894"/>
    <n v="9256"/>
    <x v="0"/>
    <n v="2124"/>
    <n v="31234"/>
    <x v="1"/>
    <s v="524674"/>
    <x v="0"/>
    <x v="1"/>
    <x v="1"/>
    <x v="2"/>
    <x v="1"/>
    <n v="84"/>
    <n v="17.5"/>
    <n v="6.5"/>
    <n v="5"/>
    <n v="1.5"/>
    <x v="1"/>
    <n v="1002689"/>
    <x v="3"/>
    <x v="1"/>
    <x v="1"/>
    <x v="0"/>
    <x v="0"/>
    <m/>
    <x v="0"/>
    <x v="0"/>
    <x v="0"/>
    <m/>
    <m/>
    <x v="1"/>
    <s v="10026893"/>
    <x v="2"/>
    <x v="2"/>
    <x v="2"/>
    <x v="2"/>
    <x v="5"/>
    <x v="1"/>
    <n v="77.5"/>
    <x v="1"/>
    <n v="84"/>
    <x v="1"/>
    <n v="100"/>
    <x v="1"/>
    <n v="100"/>
    <x v="1"/>
    <n v="3.3199999999999976"/>
    <n v="0.96510859146826311"/>
    <x v="1"/>
    <x v="1"/>
    <x v="1"/>
    <x v="1"/>
    <x v="1"/>
    <x v="1"/>
    <x v="1"/>
  </r>
  <r>
    <d v="2021-07-12T00:00:00"/>
    <n v="7894"/>
    <n v="9256"/>
    <x v="0"/>
    <n v="2126"/>
    <n v="31235"/>
    <x v="1"/>
    <s v="524681"/>
    <x v="0"/>
    <x v="1"/>
    <x v="2"/>
    <x v="2"/>
    <x v="1"/>
    <n v="69"/>
    <m/>
    <m/>
    <m/>
    <m/>
    <x v="2"/>
    <n v="1002689"/>
    <x v="4"/>
    <x v="1"/>
    <x v="1"/>
    <x v="0"/>
    <x v="0"/>
    <m/>
    <x v="0"/>
    <x v="0"/>
    <x v="0"/>
    <m/>
    <m/>
    <x v="1"/>
    <s v="10026894"/>
    <x v="2"/>
    <x v="2"/>
    <x v="2"/>
    <x v="2"/>
    <x v="5"/>
    <x v="1"/>
    <n v="62.752699999999997"/>
    <x v="2"/>
    <n v="69"/>
    <x v="2"/>
    <s v=""/>
    <x v="1"/>
    <s v=""/>
    <x v="2"/>
    <s v=""/>
    <s v=""/>
    <x v="1"/>
    <x v="1"/>
    <x v="2"/>
    <x v="1"/>
    <x v="1"/>
    <x v="1"/>
    <x v="1"/>
  </r>
  <r>
    <d v="2021-07-12T00:00:00"/>
    <n v="7894"/>
    <n v="9256"/>
    <x v="0"/>
    <n v="2129"/>
    <n v="31236"/>
    <x v="1"/>
    <s v="524719"/>
    <x v="0"/>
    <x v="2"/>
    <x v="2"/>
    <x v="2"/>
    <x v="1"/>
    <n v="63"/>
    <m/>
    <m/>
    <m/>
    <m/>
    <x v="2"/>
    <n v="1002689"/>
    <x v="5"/>
    <x v="1"/>
    <x v="1"/>
    <x v="0"/>
    <x v="0"/>
    <m/>
    <x v="0"/>
    <x v="0"/>
    <x v="0"/>
    <m/>
    <m/>
    <x v="1"/>
    <s v="10026895"/>
    <x v="2"/>
    <x v="2"/>
    <x v="2"/>
    <x v="2"/>
    <x v="5"/>
    <x v="1"/>
    <n v="57.1997"/>
    <x v="2"/>
    <n v="63"/>
    <x v="2"/>
    <s v=""/>
    <x v="1"/>
    <s v=""/>
    <x v="2"/>
    <s v=""/>
    <s v=""/>
    <x v="1"/>
    <x v="1"/>
    <x v="2"/>
    <x v="1"/>
    <x v="1"/>
    <x v="1"/>
    <x v="1"/>
  </r>
  <r>
    <d v="2021-07-12T00:00:00"/>
    <n v="7894"/>
    <n v="9256"/>
    <x v="0"/>
    <n v="2131"/>
    <n v="31237"/>
    <x v="1"/>
    <s v="524700"/>
    <x v="0"/>
    <x v="1"/>
    <x v="1"/>
    <x v="2"/>
    <x v="1"/>
    <n v="83"/>
    <n v="17.5"/>
    <n v="6.5"/>
    <n v="5.5"/>
    <n v="2"/>
    <x v="1"/>
    <n v="1002689"/>
    <x v="6"/>
    <x v="1"/>
    <x v="1"/>
    <x v="0"/>
    <x v="0"/>
    <m/>
    <x v="0"/>
    <x v="0"/>
    <x v="0"/>
    <m/>
    <m/>
    <x v="1"/>
    <s v="10026896"/>
    <x v="2"/>
    <x v="2"/>
    <x v="2"/>
    <x v="2"/>
    <x v="5"/>
    <x v="1"/>
    <n v="76.5"/>
    <x v="1"/>
    <n v="83"/>
    <x v="1"/>
    <n v="101"/>
    <x v="1"/>
    <n v="101"/>
    <x v="1"/>
    <n v="2.1199999999999983"/>
    <n v="0.89283192951347168"/>
    <x v="1"/>
    <x v="1"/>
    <x v="1"/>
    <x v="1"/>
    <x v="1"/>
    <x v="1"/>
    <x v="1"/>
  </r>
  <r>
    <d v="2021-07-12T00:00:00"/>
    <n v="7894"/>
    <n v="9256"/>
    <x v="0"/>
    <n v="2131"/>
    <n v="31238"/>
    <x v="1"/>
    <s v="524701"/>
    <x v="0"/>
    <x v="1"/>
    <x v="1"/>
    <x v="2"/>
    <x v="1"/>
    <n v="87"/>
    <m/>
    <n v="7"/>
    <m/>
    <m/>
    <x v="1"/>
    <n v="1002689"/>
    <x v="7"/>
    <x v="1"/>
    <x v="1"/>
    <x v="0"/>
    <x v="0"/>
    <m/>
    <x v="0"/>
    <x v="0"/>
    <x v="0"/>
    <m/>
    <m/>
    <x v="1"/>
    <s v="10026897"/>
    <x v="2"/>
    <x v="2"/>
    <x v="2"/>
    <x v="2"/>
    <x v="5"/>
    <x v="1"/>
    <n v="80"/>
    <x v="1"/>
    <n v="87"/>
    <x v="3"/>
    <s v=""/>
    <x v="1"/>
    <s v=""/>
    <x v="2"/>
    <s v=""/>
    <s v=""/>
    <x v="1"/>
    <x v="1"/>
    <x v="1"/>
    <x v="1"/>
    <x v="1"/>
    <x v="1"/>
    <x v="1"/>
  </r>
  <r>
    <d v="2021-07-12T00:00:00"/>
    <n v="7894"/>
    <n v="9256"/>
    <x v="0"/>
    <n v="2146"/>
    <n v="31239"/>
    <x v="1"/>
    <s v="524631"/>
    <x v="0"/>
    <x v="1"/>
    <x v="1"/>
    <x v="2"/>
    <x v="1"/>
    <n v="84"/>
    <n v="17.5"/>
    <n v="6.5"/>
    <n v="4"/>
    <n v="1.5"/>
    <x v="1"/>
    <n v="1002689"/>
    <x v="8"/>
    <x v="1"/>
    <x v="1"/>
    <x v="0"/>
    <x v="0"/>
    <m/>
    <x v="0"/>
    <x v="0"/>
    <x v="0"/>
    <m/>
    <m/>
    <x v="1"/>
    <s v="10026898"/>
    <x v="2"/>
    <x v="2"/>
    <x v="2"/>
    <x v="2"/>
    <x v="5"/>
    <x v="1"/>
    <n v="77.5"/>
    <x v="1"/>
    <n v="84"/>
    <x v="1"/>
    <s v=""/>
    <x v="1"/>
    <s v=""/>
    <x v="1"/>
    <n v="3.9999999999999973"/>
    <n v="0.98201379003790845"/>
    <x v="1"/>
    <x v="1"/>
    <x v="1"/>
    <x v="1"/>
    <x v="1"/>
    <x v="1"/>
    <x v="1"/>
  </r>
  <r>
    <d v="2021-07-12T00:00:00"/>
    <n v="7825"/>
    <n v="9309"/>
    <x v="2"/>
    <n v="901"/>
    <n v="60390"/>
    <x v="2"/>
    <s v="377612"/>
    <x v="0"/>
    <x v="1"/>
    <x v="1"/>
    <x v="2"/>
    <x v="1"/>
    <n v="82"/>
    <n v="17.600000000000001"/>
    <n v="6"/>
    <n v="5"/>
    <n v="2"/>
    <x v="1"/>
    <n v="1002608"/>
    <x v="8"/>
    <x v="1"/>
    <x v="1"/>
    <x v="0"/>
    <x v="0"/>
    <m/>
    <x v="0"/>
    <x v="0"/>
    <x v="1"/>
    <m/>
    <m/>
    <x v="1"/>
    <s v="10026088"/>
    <x v="1"/>
    <x v="1"/>
    <x v="1"/>
    <x v="1"/>
    <x v="5"/>
    <x v="2"/>
    <n v="76"/>
    <x v="1"/>
    <n v="82"/>
    <x v="1"/>
    <s v=""/>
    <x v="3"/>
    <s v=""/>
    <x v="1"/>
    <n v="2.669999999999999"/>
    <n v="0.93523303139321445"/>
    <x v="1"/>
    <x v="1"/>
    <x v="1"/>
    <x v="1"/>
    <x v="1"/>
    <x v="1"/>
    <x v="1"/>
  </r>
  <r>
    <d v="2021-07-12T00:00:00"/>
    <n v="7825"/>
    <n v="9309"/>
    <x v="2"/>
    <n v="905"/>
    <n v="60391"/>
    <x v="2"/>
    <s v="377590"/>
    <x v="0"/>
    <x v="1"/>
    <x v="1"/>
    <x v="2"/>
    <x v="1"/>
    <n v="79"/>
    <n v="17.899999999999999"/>
    <n v="6.2"/>
    <n v="4.5"/>
    <n v="1.5"/>
    <x v="1"/>
    <n v="1002608"/>
    <x v="9"/>
    <x v="1"/>
    <x v="1"/>
    <x v="0"/>
    <x v="0"/>
    <m/>
    <x v="0"/>
    <x v="0"/>
    <x v="1"/>
    <m/>
    <m/>
    <x v="1"/>
    <s v="10026089"/>
    <x v="1"/>
    <x v="1"/>
    <x v="1"/>
    <x v="1"/>
    <x v="5"/>
    <x v="2"/>
    <n v="72.8"/>
    <x v="1"/>
    <n v="79"/>
    <x v="1"/>
    <s v=""/>
    <x v="3"/>
    <s v=""/>
    <x v="1"/>
    <n v="1.8939999999999988"/>
    <n v="0.86921093565640151"/>
    <x v="1"/>
    <x v="1"/>
    <x v="1"/>
    <x v="1"/>
    <x v="1"/>
    <x v="1"/>
    <x v="1"/>
  </r>
  <r>
    <d v="2021-07-12T00:00:00"/>
    <n v="7825"/>
    <n v="9309"/>
    <x v="2"/>
    <n v="908"/>
    <n v="60392"/>
    <x v="2"/>
    <s v="377538"/>
    <x v="0"/>
    <x v="1"/>
    <x v="1"/>
    <x v="2"/>
    <x v="1"/>
    <n v="84"/>
    <n v="19"/>
    <n v="7.3"/>
    <n v="5"/>
    <n v="1.5"/>
    <x v="1"/>
    <n v="1002608"/>
    <x v="10"/>
    <x v="1"/>
    <x v="1"/>
    <x v="0"/>
    <x v="0"/>
    <m/>
    <x v="0"/>
    <x v="0"/>
    <x v="1"/>
    <m/>
    <m/>
    <x v="1"/>
    <s v="100260810"/>
    <x v="1"/>
    <x v="1"/>
    <x v="1"/>
    <x v="1"/>
    <x v="5"/>
    <x v="2"/>
    <n v="76.7"/>
    <x v="1"/>
    <n v="84"/>
    <x v="1"/>
    <s v=""/>
    <x v="3"/>
    <s v=""/>
    <x v="1"/>
    <n v="2.2959999999999985"/>
    <n v="0.90854521846444003"/>
    <x v="1"/>
    <x v="1"/>
    <x v="1"/>
    <x v="1"/>
    <x v="1"/>
    <x v="1"/>
    <x v="1"/>
  </r>
  <r>
    <d v="2021-07-12T00:00:00"/>
    <n v="7825"/>
    <n v="9309"/>
    <x v="2"/>
    <n v="911"/>
    <n v="60393"/>
    <x v="2"/>
    <s v="377533"/>
    <x v="0"/>
    <x v="1"/>
    <x v="1"/>
    <x v="2"/>
    <x v="1"/>
    <n v="88.5"/>
    <n v="20"/>
    <n v="7.6"/>
    <n v="5.6"/>
    <n v="2.2999999999999998"/>
    <x v="1"/>
    <n v="1002609"/>
    <x v="1"/>
    <x v="1"/>
    <x v="1"/>
    <x v="0"/>
    <x v="0"/>
    <m/>
    <x v="0"/>
    <x v="0"/>
    <x v="1"/>
    <m/>
    <m/>
    <x v="1"/>
    <s v="10026091"/>
    <x v="1"/>
    <x v="1"/>
    <x v="1"/>
    <x v="1"/>
    <x v="5"/>
    <x v="2"/>
    <n v="80.900000000000006"/>
    <x v="1"/>
    <n v="88.5"/>
    <x v="1"/>
    <s v=""/>
    <x v="3"/>
    <s v=""/>
    <x v="1"/>
    <n v="2.7510000000000012"/>
    <n v="0.93996980123220586"/>
    <x v="1"/>
    <x v="1"/>
    <x v="1"/>
    <x v="1"/>
    <x v="1"/>
    <x v="1"/>
    <x v="1"/>
  </r>
  <r>
    <d v="2021-07-12T00:00:00"/>
    <n v="7825"/>
    <n v="9309"/>
    <x v="2"/>
    <n v="914"/>
    <n v="60394"/>
    <x v="2"/>
    <s v="377619"/>
    <x v="0"/>
    <x v="2"/>
    <x v="2"/>
    <x v="2"/>
    <x v="1"/>
    <n v="64"/>
    <m/>
    <m/>
    <m/>
    <m/>
    <x v="2"/>
    <n v="1002609"/>
    <x v="2"/>
    <x v="1"/>
    <x v="1"/>
    <x v="0"/>
    <x v="0"/>
    <m/>
    <x v="0"/>
    <x v="0"/>
    <x v="1"/>
    <m/>
    <m/>
    <x v="1"/>
    <s v="10026092"/>
    <x v="5"/>
    <x v="5"/>
    <x v="3"/>
    <x v="3"/>
    <x v="5"/>
    <x v="2"/>
    <n v="58.1252"/>
    <x v="2"/>
    <n v="64"/>
    <x v="2"/>
    <s v=""/>
    <x v="3"/>
    <s v=""/>
    <x v="2"/>
    <s v=""/>
    <s v=""/>
    <x v="1"/>
    <x v="1"/>
    <x v="2"/>
    <x v="1"/>
    <x v="1"/>
    <x v="1"/>
    <x v="1"/>
  </r>
  <r>
    <d v="2021-07-12T00:00:00"/>
    <n v="7825"/>
    <n v="9309"/>
    <x v="2"/>
    <n v="920"/>
    <n v="60395"/>
    <x v="2"/>
    <s v="377559"/>
    <x v="0"/>
    <x v="1"/>
    <x v="1"/>
    <x v="2"/>
    <x v="1"/>
    <n v="84"/>
    <n v="19"/>
    <n v="8.1999999999999993"/>
    <n v="6"/>
    <n v="2"/>
    <x v="1"/>
    <n v="1002609"/>
    <x v="3"/>
    <x v="1"/>
    <x v="1"/>
    <x v="0"/>
    <x v="0"/>
    <m/>
    <x v="0"/>
    <x v="0"/>
    <x v="1"/>
    <m/>
    <m/>
    <x v="1"/>
    <s v="10026093"/>
    <x v="1"/>
    <x v="1"/>
    <x v="1"/>
    <x v="1"/>
    <x v="5"/>
    <x v="2"/>
    <n v="75.8"/>
    <x v="1"/>
    <n v="84"/>
    <x v="1"/>
    <s v=""/>
    <x v="3"/>
    <s v=""/>
    <x v="1"/>
    <n v="3.3999999999999586E-2"/>
    <n v="0.50849918126131266"/>
    <x v="1"/>
    <x v="1"/>
    <x v="1"/>
    <x v="1"/>
    <x v="1"/>
    <x v="1"/>
    <x v="1"/>
  </r>
  <r>
    <d v="2021-07-12T00:00:00"/>
    <n v="7826"/>
    <n v="9309"/>
    <x v="4"/>
    <n v="941"/>
    <n v="60396"/>
    <x v="2"/>
    <s v="377586"/>
    <x v="0"/>
    <x v="1"/>
    <x v="1"/>
    <x v="2"/>
    <x v="1"/>
    <n v="82.5"/>
    <n v="18.600000000000001"/>
    <n v="7.5"/>
    <n v="5"/>
    <n v="1.8"/>
    <x v="1"/>
    <n v="1002609"/>
    <x v="4"/>
    <x v="1"/>
    <x v="1"/>
    <x v="0"/>
    <x v="0"/>
    <m/>
    <x v="0"/>
    <x v="0"/>
    <x v="1"/>
    <m/>
    <m/>
    <x v="1"/>
    <s v="10026094"/>
    <x v="1"/>
    <x v="1"/>
    <x v="1"/>
    <x v="1"/>
    <x v="5"/>
    <x v="2"/>
    <n v="75"/>
    <x v="1"/>
    <n v="82.5"/>
    <x v="1"/>
    <s v=""/>
    <x v="3"/>
    <s v=""/>
    <x v="1"/>
    <n v="1.1370000000000022"/>
    <n v="0.75712840968448247"/>
    <x v="1"/>
    <x v="1"/>
    <x v="1"/>
    <x v="1"/>
    <x v="1"/>
    <x v="1"/>
    <x v="1"/>
  </r>
  <r>
    <d v="2021-07-12T00:00:00"/>
    <n v="7826"/>
    <n v="9309"/>
    <x v="4"/>
    <n v="944"/>
    <n v="60397"/>
    <x v="2"/>
    <s v="377541"/>
    <x v="0"/>
    <x v="1"/>
    <x v="2"/>
    <x v="2"/>
    <x v="1"/>
    <n v="61.5"/>
    <m/>
    <m/>
    <m/>
    <m/>
    <x v="2"/>
    <n v="1002609"/>
    <x v="5"/>
    <x v="1"/>
    <x v="1"/>
    <x v="0"/>
    <x v="0"/>
    <m/>
    <x v="0"/>
    <x v="0"/>
    <x v="1"/>
    <m/>
    <m/>
    <x v="1"/>
    <s v="10026095"/>
    <x v="5"/>
    <x v="5"/>
    <x v="3"/>
    <x v="3"/>
    <x v="5"/>
    <x v="2"/>
    <n v="55.811450000000001"/>
    <x v="2"/>
    <n v="61.5"/>
    <x v="2"/>
    <s v=""/>
    <x v="3"/>
    <s v=""/>
    <x v="2"/>
    <s v=""/>
    <s v=""/>
    <x v="1"/>
    <x v="1"/>
    <x v="2"/>
    <x v="1"/>
    <x v="1"/>
    <x v="1"/>
    <x v="1"/>
  </r>
  <r>
    <d v="2021-07-12T00:00:00"/>
    <n v="7826"/>
    <n v="9309"/>
    <x v="4"/>
    <n v="947"/>
    <n v="60398"/>
    <x v="2"/>
    <s v="377532"/>
    <x v="0"/>
    <x v="1"/>
    <x v="1"/>
    <x v="2"/>
    <x v="1"/>
    <n v="87"/>
    <n v="11.5"/>
    <n v="8.6999999999999993"/>
    <n v="7"/>
    <n v="2"/>
    <x v="1"/>
    <n v="1002609"/>
    <x v="6"/>
    <x v="1"/>
    <x v="1"/>
    <x v="0"/>
    <x v="0"/>
    <m/>
    <x v="0"/>
    <x v="0"/>
    <x v="1"/>
    <m/>
    <m/>
    <x v="1"/>
    <s v="10026096"/>
    <x v="1"/>
    <x v="1"/>
    <x v="1"/>
    <x v="1"/>
    <x v="5"/>
    <x v="2"/>
    <n v="78.3"/>
    <x v="1"/>
    <n v="87"/>
    <x v="1"/>
    <s v=""/>
    <x v="3"/>
    <s v=""/>
    <x v="1"/>
    <n v="3.9999999999975611E-3"/>
    <n v="0.50099999866666822"/>
    <x v="1"/>
    <x v="1"/>
    <x v="1"/>
    <x v="1"/>
    <x v="1"/>
    <x v="1"/>
    <x v="1"/>
  </r>
  <r>
    <d v="2021-07-12T00:00:00"/>
    <n v="7826"/>
    <n v="9309"/>
    <x v="4"/>
    <n v="949"/>
    <n v="60399"/>
    <x v="2"/>
    <s v="377595"/>
    <x v="0"/>
    <x v="1"/>
    <x v="1"/>
    <x v="2"/>
    <x v="1"/>
    <n v="87"/>
    <n v="20.3"/>
    <n v="6.3"/>
    <n v="4.9000000000000004"/>
    <n v="2.8"/>
    <x v="1"/>
    <n v="1002609"/>
    <x v="7"/>
    <x v="1"/>
    <x v="1"/>
    <x v="0"/>
    <x v="0"/>
    <m/>
    <x v="0"/>
    <x v="0"/>
    <x v="1"/>
    <m/>
    <m/>
    <x v="1"/>
    <s v="10026097"/>
    <x v="1"/>
    <x v="1"/>
    <x v="1"/>
    <x v="1"/>
    <x v="5"/>
    <x v="2"/>
    <n v="80.7"/>
    <x v="1"/>
    <n v="87"/>
    <x v="1"/>
    <s v=""/>
    <x v="3"/>
    <s v=""/>
    <x v="1"/>
    <n v="3.8159999999999967"/>
    <n v="0.97845856182232349"/>
    <x v="1"/>
    <x v="1"/>
    <x v="1"/>
    <x v="1"/>
    <x v="1"/>
    <x v="1"/>
    <x v="1"/>
  </r>
  <r>
    <d v="2021-07-12T00:00:00"/>
    <n v="7826"/>
    <n v="9309"/>
    <x v="4"/>
    <n v="952"/>
    <n v="60400"/>
    <x v="2"/>
    <s v="377561"/>
    <x v="0"/>
    <x v="1"/>
    <x v="1"/>
    <x v="2"/>
    <x v="1"/>
    <n v="85.5"/>
    <n v="20.8"/>
    <n v="8.8000000000000007"/>
    <n v="6.9"/>
    <n v="2.4"/>
    <x v="1"/>
    <n v="1002609"/>
    <x v="8"/>
    <x v="1"/>
    <x v="1"/>
    <x v="0"/>
    <x v="0"/>
    <m/>
    <x v="0"/>
    <x v="0"/>
    <x v="1"/>
    <m/>
    <m/>
    <x v="1"/>
    <s v="10026098"/>
    <x v="1"/>
    <x v="1"/>
    <x v="1"/>
    <x v="1"/>
    <x v="5"/>
    <x v="2"/>
    <n v="76.7"/>
    <x v="1"/>
    <n v="85.5"/>
    <x v="1"/>
    <s v=""/>
    <x v="3"/>
    <s v=""/>
    <x v="3"/>
    <n v="-1.0449999999999999"/>
    <n v="0.26018639333031213"/>
    <x v="1"/>
    <x v="1"/>
    <x v="2"/>
    <x v="1"/>
    <x v="1"/>
    <x v="1"/>
    <x v="1"/>
  </r>
  <r>
    <d v="2021-07-12T00:00:00"/>
    <n v="7826"/>
    <n v="9309"/>
    <x v="4"/>
    <n v="955"/>
    <n v="60401"/>
    <x v="2"/>
    <s v="378003"/>
    <x v="0"/>
    <x v="1"/>
    <x v="1"/>
    <x v="2"/>
    <x v="1"/>
    <n v="81.5"/>
    <n v="18.5"/>
    <n v="7.5"/>
    <n v="4.5999999999999996"/>
    <n v="1.6"/>
    <x v="1"/>
    <n v="1002609"/>
    <x v="9"/>
    <x v="1"/>
    <x v="1"/>
    <x v="0"/>
    <x v="0"/>
    <m/>
    <x v="0"/>
    <x v="0"/>
    <x v="1"/>
    <m/>
    <m/>
    <x v="1"/>
    <s v="10026099"/>
    <x v="1"/>
    <x v="1"/>
    <x v="1"/>
    <x v="1"/>
    <x v="5"/>
    <x v="2"/>
    <n v="74"/>
    <x v="1"/>
    <n v="81.5"/>
    <x v="1"/>
    <s v=""/>
    <x v="3"/>
    <s v=""/>
    <x v="1"/>
    <n v="1.1510000000000027"/>
    <n v="0.75969352362945153"/>
    <x v="1"/>
    <x v="1"/>
    <x v="1"/>
    <x v="1"/>
    <x v="1"/>
    <x v="1"/>
    <x v="1"/>
  </r>
  <r>
    <d v="2021-07-12T00:00:00"/>
    <n v="7826"/>
    <n v="9309"/>
    <x v="4"/>
    <n v="958"/>
    <n v="60402"/>
    <x v="2"/>
    <s v="377995"/>
    <x v="0"/>
    <x v="1"/>
    <x v="1"/>
    <x v="2"/>
    <x v="1"/>
    <n v="88.8"/>
    <n v="19.2"/>
    <n v="7.3"/>
    <n v="5.5"/>
    <n v="2.1"/>
    <x v="1"/>
    <n v="1002609"/>
    <x v="10"/>
    <x v="1"/>
    <x v="1"/>
    <x v="0"/>
    <x v="0"/>
    <m/>
    <x v="0"/>
    <x v="0"/>
    <x v="1"/>
    <m/>
    <m/>
    <x v="1"/>
    <s v="100260910"/>
    <x v="1"/>
    <x v="1"/>
    <x v="1"/>
    <x v="1"/>
    <x v="5"/>
    <x v="2"/>
    <n v="81.5"/>
    <x v="1"/>
    <n v="88.8"/>
    <x v="1"/>
    <s v=""/>
    <x v="3"/>
    <s v=""/>
    <x v="1"/>
    <n v="3.5039999999999987"/>
    <n v="0.97080136731581523"/>
    <x v="1"/>
    <x v="1"/>
    <x v="1"/>
    <x v="1"/>
    <x v="1"/>
    <x v="1"/>
    <x v="1"/>
  </r>
  <r>
    <d v="2021-07-12T00:00:00"/>
    <n v="7826"/>
    <n v="9309"/>
    <x v="4"/>
    <n v="1001"/>
    <n v="60403"/>
    <x v="2"/>
    <s v="378013"/>
    <x v="0"/>
    <x v="1"/>
    <x v="1"/>
    <x v="2"/>
    <x v="1"/>
    <n v="87"/>
    <n v="19.5"/>
    <n v="7.5"/>
    <n v="6"/>
    <n v="2.2000000000000002"/>
    <x v="1"/>
    <n v="1002610"/>
    <x v="1"/>
    <x v="1"/>
    <x v="1"/>
    <x v="0"/>
    <x v="0"/>
    <m/>
    <x v="0"/>
    <x v="0"/>
    <x v="1"/>
    <m/>
    <m/>
    <x v="1"/>
    <s v="10026101"/>
    <x v="1"/>
    <x v="1"/>
    <x v="1"/>
    <x v="1"/>
    <x v="5"/>
    <x v="2"/>
    <n v="79.5"/>
    <x v="1"/>
    <n v="87"/>
    <x v="1"/>
    <s v=""/>
    <x v="3"/>
    <s v=""/>
    <x v="1"/>
    <n v="2.0479999999999974"/>
    <n v="0.88574537380452822"/>
    <x v="1"/>
    <x v="1"/>
    <x v="1"/>
    <x v="1"/>
    <x v="1"/>
    <x v="1"/>
    <x v="1"/>
  </r>
  <r>
    <d v="2021-07-12T00:00:00"/>
    <n v="7826"/>
    <n v="9309"/>
    <x v="4"/>
    <n v="1005"/>
    <n v="60404"/>
    <x v="2"/>
    <s v="377957"/>
    <x v="0"/>
    <x v="1"/>
    <x v="1"/>
    <x v="2"/>
    <x v="1"/>
    <n v="85.5"/>
    <n v="19.5"/>
    <n v="7.6"/>
    <n v="5.2"/>
    <n v="1.7"/>
    <x v="1"/>
    <n v="1002610"/>
    <x v="2"/>
    <x v="1"/>
    <x v="1"/>
    <x v="0"/>
    <x v="0"/>
    <m/>
    <x v="0"/>
    <x v="0"/>
    <x v="1"/>
    <m/>
    <m/>
    <x v="1"/>
    <s v="10026102"/>
    <x v="1"/>
    <x v="1"/>
    <x v="1"/>
    <x v="1"/>
    <x v="5"/>
    <x v="2"/>
    <n v="77.900000000000006"/>
    <x v="1"/>
    <n v="85.5"/>
    <x v="1"/>
    <s v=""/>
    <x v="3"/>
    <s v=""/>
    <x v="1"/>
    <n v="2.2490000000000014"/>
    <n v="0.90456424224518894"/>
    <x v="1"/>
    <x v="1"/>
    <x v="1"/>
    <x v="1"/>
    <x v="1"/>
    <x v="1"/>
    <x v="1"/>
  </r>
  <r>
    <d v="2021-07-12T00:00:00"/>
    <n v="7826"/>
    <n v="9309"/>
    <x v="4"/>
    <n v="1006"/>
    <n v="60405"/>
    <x v="2"/>
    <s v="378012"/>
    <x v="0"/>
    <x v="1"/>
    <x v="1"/>
    <x v="2"/>
    <x v="1"/>
    <n v="94"/>
    <n v="20.9"/>
    <n v="7.8"/>
    <n v="6.8"/>
    <n v="2.1"/>
    <x v="1"/>
    <n v="1002610"/>
    <x v="3"/>
    <x v="1"/>
    <x v="1"/>
    <x v="0"/>
    <x v="0"/>
    <m/>
    <x v="0"/>
    <x v="0"/>
    <x v="1"/>
    <m/>
    <m/>
    <x v="1"/>
    <s v="10026103"/>
    <x v="1"/>
    <x v="1"/>
    <x v="1"/>
    <x v="1"/>
    <x v="5"/>
    <x v="2"/>
    <n v="86.2"/>
    <x v="1"/>
    <n v="94"/>
    <x v="1"/>
    <s v=""/>
    <x v="3"/>
    <s v=""/>
    <x v="1"/>
    <n v="4.216000000000002"/>
    <n v="0.98545706141362943"/>
    <x v="1"/>
    <x v="1"/>
    <x v="1"/>
    <x v="1"/>
    <x v="1"/>
    <x v="1"/>
    <x v="1"/>
  </r>
  <r>
    <d v="2021-07-12T00:00:00"/>
    <n v="7826"/>
    <n v="9309"/>
    <x v="4"/>
    <n v="1008"/>
    <n v="60406"/>
    <x v="2"/>
    <s v="377971"/>
    <x v="0"/>
    <x v="1"/>
    <x v="1"/>
    <x v="2"/>
    <x v="1"/>
    <n v="83"/>
    <n v="18.600000000000001"/>
    <n v="7.3"/>
    <n v="4.9000000000000004"/>
    <n v="1.2"/>
    <x v="1"/>
    <n v="1002610"/>
    <x v="4"/>
    <x v="1"/>
    <x v="1"/>
    <x v="0"/>
    <x v="0"/>
    <m/>
    <x v="0"/>
    <x v="0"/>
    <x v="1"/>
    <m/>
    <m/>
    <x v="1"/>
    <s v="10026104"/>
    <x v="1"/>
    <x v="1"/>
    <x v="1"/>
    <x v="1"/>
    <x v="5"/>
    <x v="2"/>
    <n v="75.7"/>
    <x v="1"/>
    <n v="83"/>
    <x v="1"/>
    <s v=""/>
    <x v="3"/>
    <s v=""/>
    <x v="1"/>
    <n v="2.1919999999999988"/>
    <n v="0.8995288043924039"/>
    <x v="1"/>
    <x v="1"/>
    <x v="1"/>
    <x v="1"/>
    <x v="1"/>
    <x v="1"/>
    <x v="1"/>
  </r>
  <r>
    <d v="2021-07-12T00:00:00"/>
    <n v="7826"/>
    <n v="9309"/>
    <x v="4"/>
    <n v="1011"/>
    <n v="60407"/>
    <x v="2"/>
    <s v="378022"/>
    <x v="0"/>
    <x v="2"/>
    <x v="2"/>
    <x v="2"/>
    <x v="1"/>
    <n v="86"/>
    <n v="21"/>
    <n v="8.4"/>
    <n v="6.3"/>
    <n v="2.1"/>
    <x v="1"/>
    <n v="1002610"/>
    <x v="5"/>
    <x v="1"/>
    <x v="1"/>
    <x v="0"/>
    <x v="0"/>
    <m/>
    <x v="0"/>
    <x v="0"/>
    <x v="1"/>
    <m/>
    <m/>
    <x v="1"/>
    <s v="10026105"/>
    <x v="1"/>
    <x v="1"/>
    <x v="1"/>
    <x v="1"/>
    <x v="5"/>
    <x v="2"/>
    <n v="77.599999999999994"/>
    <x v="1"/>
    <n v="86"/>
    <x v="1"/>
    <s v=""/>
    <x v="3"/>
    <s v=""/>
    <x v="1"/>
    <n v="0.3479999999999972"/>
    <n v="0.58613250025629893"/>
    <x v="1"/>
    <x v="1"/>
    <x v="1"/>
    <x v="1"/>
    <x v="1"/>
    <x v="1"/>
    <x v="1"/>
  </r>
  <r>
    <d v="2021-07-12T00:00:00"/>
    <n v="7826"/>
    <n v="9309"/>
    <x v="4"/>
    <n v="1012"/>
    <n v="60408"/>
    <x v="2"/>
    <s v="377947"/>
    <x v="0"/>
    <x v="1"/>
    <x v="1"/>
    <x v="2"/>
    <x v="1"/>
    <n v="82"/>
    <n v="17.7"/>
    <n v="6.7"/>
    <n v="5"/>
    <n v="1.6"/>
    <x v="1"/>
    <n v="1002610"/>
    <x v="6"/>
    <x v="1"/>
    <x v="1"/>
    <x v="0"/>
    <x v="0"/>
    <m/>
    <x v="0"/>
    <x v="0"/>
    <x v="1"/>
    <m/>
    <m/>
    <x v="1"/>
    <s v="10026106"/>
    <x v="1"/>
    <x v="1"/>
    <x v="1"/>
    <x v="1"/>
    <x v="5"/>
    <x v="2"/>
    <n v="75.3"/>
    <x v="1"/>
    <n v="82"/>
    <x v="1"/>
    <s v=""/>
    <x v="3"/>
    <s v=""/>
    <x v="1"/>
    <n v="2.1179999999999977"/>
    <n v="0.89264041295936603"/>
    <x v="1"/>
    <x v="1"/>
    <x v="1"/>
    <x v="1"/>
    <x v="1"/>
    <x v="1"/>
    <x v="1"/>
  </r>
  <r>
    <d v="2021-07-12T00:00:00"/>
    <n v="7826"/>
    <n v="9309"/>
    <x v="4"/>
    <n v="1016"/>
    <n v="60410"/>
    <x v="2"/>
    <s v="377968"/>
    <x v="0"/>
    <x v="2"/>
    <x v="2"/>
    <x v="2"/>
    <x v="1"/>
    <n v="85.5"/>
    <n v="21"/>
    <n v="8.8000000000000007"/>
    <n v="7.7"/>
    <n v="2.2999999999999998"/>
    <x v="1"/>
    <n v="1002610"/>
    <x v="7"/>
    <x v="1"/>
    <x v="1"/>
    <x v="0"/>
    <x v="0"/>
    <m/>
    <x v="0"/>
    <x v="0"/>
    <x v="1"/>
    <s v="60409 TAG NO GOOD."/>
    <m/>
    <x v="1"/>
    <s v="10026107"/>
    <x v="7"/>
    <x v="7"/>
    <x v="5"/>
    <x v="2"/>
    <x v="5"/>
    <x v="2"/>
    <n v="76.7"/>
    <x v="1"/>
    <n v="85.5"/>
    <x v="1"/>
    <s v=""/>
    <x v="3"/>
    <s v=""/>
    <x v="3"/>
    <n v="-1.5030000000000001"/>
    <n v="0.18197851066529752"/>
    <x v="1"/>
    <x v="1"/>
    <x v="2"/>
    <x v="1"/>
    <x v="1"/>
    <x v="1"/>
    <x v="1"/>
  </r>
  <r>
    <d v="2021-07-12T00:00:00"/>
    <n v="7826"/>
    <n v="9309"/>
    <x v="4"/>
    <n v="1018"/>
    <n v="60411"/>
    <x v="2"/>
    <s v="377945"/>
    <x v="0"/>
    <x v="1"/>
    <x v="1"/>
    <x v="2"/>
    <x v="1"/>
    <n v="82.7"/>
    <n v="18.600000000000001"/>
    <n v="6.6"/>
    <n v="5"/>
    <n v="1.7"/>
    <x v="1"/>
    <n v="1002610"/>
    <x v="8"/>
    <x v="1"/>
    <x v="1"/>
    <x v="0"/>
    <x v="0"/>
    <m/>
    <x v="0"/>
    <x v="0"/>
    <x v="1"/>
    <m/>
    <m/>
    <x v="1"/>
    <s v="10026108"/>
    <x v="4"/>
    <x v="4"/>
    <x v="1"/>
    <x v="2"/>
    <x v="5"/>
    <x v="2"/>
    <n v="76.100000000000009"/>
    <x v="1"/>
    <n v="82.7"/>
    <x v="1"/>
    <s v=""/>
    <x v="3"/>
    <s v=""/>
    <x v="1"/>
    <n v="2.4610000000000003"/>
    <n v="0.92136214730645649"/>
    <x v="1"/>
    <x v="1"/>
    <x v="1"/>
    <x v="1"/>
    <x v="1"/>
    <x v="1"/>
    <x v="1"/>
  </r>
  <r>
    <d v="2021-07-12T00:00:00"/>
    <n v="7826"/>
    <n v="9309"/>
    <x v="4"/>
    <n v="1020"/>
    <n v="60412"/>
    <x v="2"/>
    <s v="378006"/>
    <x v="0"/>
    <x v="1"/>
    <x v="1"/>
    <x v="2"/>
    <x v="1"/>
    <n v="90"/>
    <n v="20.9"/>
    <n v="9"/>
    <n v="5"/>
    <n v="1.6"/>
    <x v="1"/>
    <n v="1002610"/>
    <x v="9"/>
    <x v="1"/>
    <x v="1"/>
    <x v="0"/>
    <x v="0"/>
    <m/>
    <x v="0"/>
    <x v="0"/>
    <x v="1"/>
    <m/>
    <m/>
    <x v="1"/>
    <s v="10026109"/>
    <x v="4"/>
    <x v="4"/>
    <x v="1"/>
    <x v="2"/>
    <x v="5"/>
    <x v="2"/>
    <n v="81"/>
    <x v="1"/>
    <n v="90"/>
    <x v="1"/>
    <s v=""/>
    <x v="3"/>
    <s v=""/>
    <x v="1"/>
    <n v="2.6140000000000034"/>
    <n v="0.93175717890673404"/>
    <x v="1"/>
    <x v="1"/>
    <x v="1"/>
    <x v="1"/>
    <x v="1"/>
    <x v="1"/>
    <x v="1"/>
  </r>
  <r>
    <d v="2021-07-12T00:00:00"/>
    <n v="7826"/>
    <n v="9309"/>
    <x v="4"/>
    <n v="1023"/>
    <n v="60413"/>
    <x v="2"/>
    <s v="377943"/>
    <x v="0"/>
    <x v="1"/>
    <x v="1"/>
    <x v="2"/>
    <x v="1"/>
    <n v="81.5"/>
    <n v="19.399999999999999"/>
    <n v="8.6"/>
    <n v="5.5"/>
    <n v="1.7"/>
    <x v="1"/>
    <n v="1002610"/>
    <x v="10"/>
    <x v="1"/>
    <x v="1"/>
    <x v="0"/>
    <x v="0"/>
    <m/>
    <x v="0"/>
    <x v="0"/>
    <x v="1"/>
    <m/>
    <m/>
    <x v="1"/>
    <s v="100261010"/>
    <x v="1"/>
    <x v="1"/>
    <x v="1"/>
    <x v="1"/>
    <x v="5"/>
    <x v="2"/>
    <n v="72.900000000000006"/>
    <x v="1"/>
    <n v="81.5"/>
    <x v="1"/>
    <s v=""/>
    <x v="3"/>
    <s v=""/>
    <x v="3"/>
    <n v="-0.95499999999999674"/>
    <n v="0.27788039415064342"/>
    <x v="1"/>
    <x v="1"/>
    <x v="2"/>
    <x v="1"/>
    <x v="1"/>
    <x v="1"/>
    <x v="1"/>
  </r>
  <r>
    <d v="2021-07-12T00:00:00"/>
    <n v="7829"/>
    <n v="9309"/>
    <x v="4"/>
    <n v="1515"/>
    <n v="60414"/>
    <x v="2"/>
    <s v="378005"/>
    <x v="0"/>
    <x v="2"/>
    <x v="2"/>
    <x v="2"/>
    <x v="1"/>
    <n v="55.5"/>
    <m/>
    <m/>
    <m/>
    <m/>
    <x v="2"/>
    <n v="1002611"/>
    <x v="1"/>
    <x v="1"/>
    <x v="1"/>
    <x v="0"/>
    <x v="0"/>
    <m/>
    <x v="0"/>
    <x v="0"/>
    <x v="1"/>
    <m/>
    <m/>
    <x v="1"/>
    <s v="10026111"/>
    <x v="5"/>
    <x v="5"/>
    <x v="3"/>
    <x v="3"/>
    <x v="5"/>
    <x v="2"/>
    <n v="50.258449999999996"/>
    <x v="2"/>
    <n v="55.5"/>
    <x v="2"/>
    <s v=""/>
    <x v="3"/>
    <s v=""/>
    <x v="2"/>
    <s v=""/>
    <s v=""/>
    <x v="1"/>
    <x v="1"/>
    <x v="2"/>
    <x v="1"/>
    <x v="1"/>
    <x v="1"/>
    <x v="1"/>
  </r>
  <r>
    <d v="2021-07-12T00:00:00"/>
    <n v="7829"/>
    <n v="9309"/>
    <x v="4"/>
    <n v="1516"/>
    <n v="60415"/>
    <x v="2"/>
    <s v="377991"/>
    <x v="0"/>
    <x v="1"/>
    <x v="1"/>
    <x v="2"/>
    <x v="1"/>
    <n v="85.5"/>
    <n v="18"/>
    <n v="6.9"/>
    <n v="4.7"/>
    <n v="1.4"/>
    <x v="1"/>
    <n v="1002611"/>
    <x v="2"/>
    <x v="1"/>
    <x v="1"/>
    <x v="2"/>
    <x v="0"/>
    <s v="2,10"/>
    <x v="0"/>
    <x v="0"/>
    <x v="1"/>
    <m/>
    <m/>
    <x v="1"/>
    <s v="10026112"/>
    <x v="1"/>
    <x v="1"/>
    <x v="1"/>
    <x v="1"/>
    <x v="5"/>
    <x v="2"/>
    <n v="78.599999999999994"/>
    <x v="1"/>
    <n v="85.5"/>
    <x v="1"/>
    <s v=""/>
    <x v="3"/>
    <s v=""/>
    <x v="1"/>
    <n v="3.7430000000000012"/>
    <n v="0.97686495837027676"/>
    <x v="1"/>
    <x v="1"/>
    <x v="1"/>
    <x v="1"/>
    <x v="1"/>
    <x v="1"/>
    <x v="1"/>
  </r>
  <r>
    <d v="2021-07-12T00:00:00"/>
    <n v="7829"/>
    <n v="9310"/>
    <x v="4"/>
    <n v="1518"/>
    <n v="60416"/>
    <x v="2"/>
    <s v="377949"/>
    <x v="0"/>
    <x v="1"/>
    <x v="2"/>
    <x v="2"/>
    <x v="1"/>
    <n v="74.5"/>
    <m/>
    <m/>
    <m/>
    <m/>
    <x v="2"/>
    <n v="1002611"/>
    <x v="3"/>
    <x v="1"/>
    <x v="1"/>
    <x v="0"/>
    <x v="0"/>
    <m/>
    <x v="0"/>
    <x v="0"/>
    <x v="1"/>
    <m/>
    <m/>
    <x v="1"/>
    <s v="10026113"/>
    <x v="5"/>
    <x v="5"/>
    <x v="3"/>
    <x v="3"/>
    <x v="5"/>
    <x v="2"/>
    <n v="67.842949999999988"/>
    <x v="2"/>
    <n v="74.5"/>
    <x v="2"/>
    <s v=""/>
    <x v="3"/>
    <s v=""/>
    <x v="2"/>
    <s v=""/>
    <s v=""/>
    <x v="1"/>
    <x v="1"/>
    <x v="2"/>
    <x v="1"/>
    <x v="1"/>
    <x v="1"/>
    <x v="1"/>
  </r>
  <r>
    <d v="2021-07-12T00:00:00"/>
    <n v="7829"/>
    <n v="9310"/>
    <x v="4"/>
    <n v="1530"/>
    <n v="60417"/>
    <x v="2"/>
    <s v="377962"/>
    <x v="0"/>
    <x v="1"/>
    <x v="1"/>
    <x v="2"/>
    <x v="1"/>
    <n v="87"/>
    <n v="18.8"/>
    <n v="7"/>
    <n v="5.3"/>
    <n v="1.9"/>
    <x v="1"/>
    <n v="1002611"/>
    <x v="4"/>
    <x v="1"/>
    <x v="1"/>
    <x v="0"/>
    <x v="0"/>
    <m/>
    <x v="0"/>
    <x v="0"/>
    <x v="1"/>
    <m/>
    <m/>
    <x v="1"/>
    <s v="10026114"/>
    <x v="1"/>
    <x v="1"/>
    <x v="1"/>
    <x v="1"/>
    <x v="5"/>
    <x v="2"/>
    <n v="80"/>
    <x v="1"/>
    <n v="87"/>
    <x v="1"/>
    <s v=""/>
    <x v="3"/>
    <s v=""/>
    <x v="1"/>
    <n v="3.4219999999999966"/>
    <n v="0.96838505988488177"/>
    <x v="1"/>
    <x v="1"/>
    <x v="1"/>
    <x v="1"/>
    <x v="1"/>
    <x v="1"/>
    <x v="1"/>
  </r>
  <r>
    <d v="2021-07-12T00:00:00"/>
    <n v="7829"/>
    <n v="9310"/>
    <x v="4"/>
    <n v="1536"/>
    <n v="60418"/>
    <x v="2"/>
    <s v="377974"/>
    <x v="0"/>
    <x v="1"/>
    <x v="1"/>
    <x v="2"/>
    <x v="1"/>
    <n v="84"/>
    <n v="17"/>
    <n v="5.9"/>
    <n v="5.3"/>
    <n v="2.6"/>
    <x v="1"/>
    <n v="1002611"/>
    <x v="5"/>
    <x v="1"/>
    <x v="1"/>
    <x v="0"/>
    <x v="0"/>
    <m/>
    <x v="0"/>
    <x v="0"/>
    <x v="1"/>
    <m/>
    <m/>
    <x v="1"/>
    <s v="10026115"/>
    <x v="4"/>
    <x v="4"/>
    <x v="1"/>
    <x v="2"/>
    <x v="5"/>
    <x v="2"/>
    <n v="78.099999999999994"/>
    <x v="1"/>
    <n v="84"/>
    <x v="1"/>
    <s v=""/>
    <x v="3"/>
    <s v=""/>
    <x v="1"/>
    <n v="2.9379999999999984"/>
    <n v="0.94969326075997962"/>
    <x v="1"/>
    <x v="1"/>
    <x v="1"/>
    <x v="1"/>
    <x v="1"/>
    <x v="1"/>
    <x v="1"/>
  </r>
  <r>
    <d v="2021-07-12T00:00:00"/>
    <n v="7830"/>
    <n v="9310"/>
    <x v="5"/>
    <n v="1600"/>
    <n v="60419"/>
    <x v="2"/>
    <s v="377950"/>
    <x v="0"/>
    <x v="1"/>
    <x v="1"/>
    <x v="2"/>
    <x v="1"/>
    <n v="81.5"/>
    <n v="19.2"/>
    <n v="7.5"/>
    <n v="6"/>
    <n v="2.1"/>
    <x v="1"/>
    <n v="1002611"/>
    <x v="6"/>
    <x v="1"/>
    <x v="1"/>
    <x v="0"/>
    <x v="0"/>
    <m/>
    <x v="0"/>
    <x v="0"/>
    <x v="1"/>
    <m/>
    <m/>
    <x v="1"/>
    <s v="10026116"/>
    <x v="5"/>
    <x v="5"/>
    <x v="3"/>
    <x v="3"/>
    <x v="5"/>
    <x v="2"/>
    <n v="74"/>
    <x v="1"/>
    <n v="81.5"/>
    <x v="1"/>
    <s v=""/>
    <x v="3"/>
    <s v=""/>
    <x v="3"/>
    <n v="-0.23099999999999721"/>
    <n v="0.44250543686239485"/>
    <x v="1"/>
    <x v="1"/>
    <x v="2"/>
    <x v="7"/>
    <x v="1"/>
    <x v="1"/>
    <x v="1"/>
  </r>
  <r>
    <d v="2021-07-12T00:00:00"/>
    <n v="7830"/>
    <n v="9310"/>
    <x v="5"/>
    <n v="1604"/>
    <n v="60420"/>
    <x v="2"/>
    <s v="377977"/>
    <x v="0"/>
    <x v="1"/>
    <x v="2"/>
    <x v="2"/>
    <x v="1"/>
    <n v="69.5"/>
    <m/>
    <m/>
    <m/>
    <m/>
    <x v="2"/>
    <n v="1002611"/>
    <x v="7"/>
    <x v="1"/>
    <x v="1"/>
    <x v="0"/>
    <x v="0"/>
    <m/>
    <x v="0"/>
    <x v="0"/>
    <x v="1"/>
    <m/>
    <m/>
    <x v="1"/>
    <s v="10026117"/>
    <x v="5"/>
    <x v="5"/>
    <x v="3"/>
    <x v="3"/>
    <x v="5"/>
    <x v="2"/>
    <n v="63.215449999999997"/>
    <x v="2"/>
    <n v="69.5"/>
    <x v="2"/>
    <s v=""/>
    <x v="3"/>
    <s v=""/>
    <x v="2"/>
    <s v=""/>
    <s v=""/>
    <x v="1"/>
    <x v="1"/>
    <x v="2"/>
    <x v="1"/>
    <x v="1"/>
    <x v="1"/>
    <x v="1"/>
  </r>
  <r>
    <d v="2021-07-12T00:00:00"/>
    <n v="7830"/>
    <n v="9310"/>
    <x v="5"/>
    <n v="1606"/>
    <n v="60421"/>
    <x v="2"/>
    <s v="378016"/>
    <x v="0"/>
    <x v="1"/>
    <x v="1"/>
    <x v="2"/>
    <x v="1"/>
    <n v="87"/>
    <n v="18.600000000000001"/>
    <n v="7.3"/>
    <n v="6"/>
    <n v="2.1"/>
    <x v="1"/>
    <n v="1002611"/>
    <x v="8"/>
    <x v="1"/>
    <x v="1"/>
    <x v="0"/>
    <x v="0"/>
    <m/>
    <x v="0"/>
    <x v="0"/>
    <x v="1"/>
    <m/>
    <m/>
    <x v="1"/>
    <s v="10026118"/>
    <x v="1"/>
    <x v="1"/>
    <x v="1"/>
    <x v="1"/>
    <x v="5"/>
    <x v="2"/>
    <n v="79.7"/>
    <x v="1"/>
    <n v="87"/>
    <x v="1"/>
    <s v=""/>
    <x v="3"/>
    <s v=""/>
    <x v="1"/>
    <n v="2.3899999999999979"/>
    <n v="0.91606156810244177"/>
    <x v="1"/>
    <x v="1"/>
    <x v="1"/>
    <x v="1"/>
    <x v="1"/>
    <x v="1"/>
    <x v="1"/>
  </r>
  <r>
    <d v="2021-07-12T00:00:00"/>
    <n v="7831"/>
    <n v="9310"/>
    <x v="2"/>
    <n v="1705"/>
    <n v="60422"/>
    <x v="2"/>
    <s v="378001"/>
    <x v="1"/>
    <x v="2"/>
    <x v="2"/>
    <x v="2"/>
    <x v="1"/>
    <n v="91.5"/>
    <n v="21"/>
    <n v="9"/>
    <n v="8.6"/>
    <n v="2.6"/>
    <x v="1"/>
    <n v="1002611"/>
    <x v="9"/>
    <x v="1"/>
    <x v="1"/>
    <x v="0"/>
    <x v="0"/>
    <m/>
    <x v="0"/>
    <x v="0"/>
    <x v="1"/>
    <m/>
    <m/>
    <x v="1"/>
    <s v="10026119"/>
    <x v="1"/>
    <x v="1"/>
    <x v="1"/>
    <x v="1"/>
    <x v="5"/>
    <x v="2"/>
    <n v="82.5"/>
    <x v="1"/>
    <n v="91.5"/>
    <x v="1"/>
    <s v=""/>
    <x v="3"/>
    <s v=""/>
    <x v="3"/>
    <n v="-4.8999999999999932E-2"/>
    <n v="0.48775245043248622"/>
    <x v="1"/>
    <x v="1"/>
    <x v="2"/>
    <x v="1"/>
    <x v="1"/>
    <x v="1"/>
    <x v="1"/>
  </r>
  <r>
    <d v="2021-07-12T00:00:00"/>
    <n v="7831"/>
    <n v="9310"/>
    <x v="2"/>
    <n v="1709"/>
    <n v="60423"/>
    <x v="2"/>
    <s v="377975"/>
    <x v="0"/>
    <x v="2"/>
    <x v="2"/>
    <x v="2"/>
    <x v="1"/>
    <n v="60.5"/>
    <m/>
    <m/>
    <m/>
    <m/>
    <x v="2"/>
    <n v="1002611"/>
    <x v="10"/>
    <x v="1"/>
    <x v="1"/>
    <x v="0"/>
    <x v="0"/>
    <m/>
    <x v="0"/>
    <x v="0"/>
    <x v="1"/>
    <m/>
    <m/>
    <x v="1"/>
    <s v="100261110"/>
    <x v="5"/>
    <x v="5"/>
    <x v="3"/>
    <x v="3"/>
    <x v="5"/>
    <x v="2"/>
    <n v="54.885950000000001"/>
    <x v="2"/>
    <n v="60.5"/>
    <x v="2"/>
    <s v=""/>
    <x v="3"/>
    <s v=""/>
    <x v="2"/>
    <s v=""/>
    <s v=""/>
    <x v="1"/>
    <x v="1"/>
    <x v="2"/>
    <x v="1"/>
    <x v="1"/>
    <x v="1"/>
    <x v="1"/>
  </r>
  <r>
    <d v="2021-07-12T00:00:00"/>
    <n v="7833"/>
    <n v="9310"/>
    <x v="4"/>
    <n v="1739"/>
    <n v="60424"/>
    <x v="2"/>
    <s v="378014"/>
    <x v="0"/>
    <x v="2"/>
    <x v="2"/>
    <x v="2"/>
    <x v="1"/>
    <n v="52"/>
    <m/>
    <m/>
    <m/>
    <m/>
    <x v="2"/>
    <n v="1002612"/>
    <x v="1"/>
    <x v="1"/>
    <x v="1"/>
    <x v="0"/>
    <x v="0"/>
    <m/>
    <x v="0"/>
    <x v="0"/>
    <x v="1"/>
    <m/>
    <m/>
    <x v="1"/>
    <s v="10026121"/>
    <x v="5"/>
    <x v="5"/>
    <x v="3"/>
    <x v="3"/>
    <x v="5"/>
    <x v="2"/>
    <n v="47.019199999999998"/>
    <x v="2"/>
    <n v="52"/>
    <x v="2"/>
    <s v=""/>
    <x v="3"/>
    <s v=""/>
    <x v="2"/>
    <s v=""/>
    <s v=""/>
    <x v="1"/>
    <x v="1"/>
    <x v="2"/>
    <x v="1"/>
    <x v="1"/>
    <x v="1"/>
    <x v="1"/>
  </r>
  <r>
    <d v="2021-07-12T00:00:00"/>
    <n v="7833"/>
    <n v="9310"/>
    <x v="4"/>
    <n v="1745"/>
    <n v="60425"/>
    <x v="2"/>
    <s v="377946"/>
    <x v="0"/>
    <x v="1"/>
    <x v="2"/>
    <x v="2"/>
    <x v="1"/>
    <n v="73"/>
    <m/>
    <m/>
    <m/>
    <m/>
    <x v="2"/>
    <n v="1002612"/>
    <x v="2"/>
    <x v="1"/>
    <x v="1"/>
    <x v="0"/>
    <x v="0"/>
    <m/>
    <x v="0"/>
    <x v="0"/>
    <x v="1"/>
    <m/>
    <m/>
    <x v="1"/>
    <s v="10026122"/>
    <x v="1"/>
    <x v="1"/>
    <x v="1"/>
    <x v="1"/>
    <x v="5"/>
    <x v="2"/>
    <n v="66.454699999999988"/>
    <x v="2"/>
    <n v="73"/>
    <x v="2"/>
    <s v=""/>
    <x v="3"/>
    <s v=""/>
    <x v="2"/>
    <s v=""/>
    <s v=""/>
    <x v="1"/>
    <x v="1"/>
    <x v="2"/>
    <x v="1"/>
    <x v="1"/>
    <x v="1"/>
    <x v="1"/>
  </r>
  <r>
    <d v="2021-07-12T00:00:00"/>
    <n v="7833"/>
    <n v="9310"/>
    <x v="4"/>
    <n v="1747"/>
    <n v="60426"/>
    <x v="2"/>
    <s v="377948"/>
    <x v="0"/>
    <x v="1"/>
    <x v="1"/>
    <x v="2"/>
    <x v="1"/>
    <n v="85.5"/>
    <n v="17.7"/>
    <n v="6.7"/>
    <n v="5.4"/>
    <n v="2"/>
    <x v="1"/>
    <n v="1002612"/>
    <x v="3"/>
    <x v="1"/>
    <x v="1"/>
    <x v="0"/>
    <x v="0"/>
    <m/>
    <x v="0"/>
    <x v="0"/>
    <x v="1"/>
    <m/>
    <m/>
    <x v="1"/>
    <s v="10026123"/>
    <x v="1"/>
    <x v="1"/>
    <x v="1"/>
    <x v="1"/>
    <x v="5"/>
    <x v="2"/>
    <n v="78.8"/>
    <x v="1"/>
    <n v="85.5"/>
    <x v="1"/>
    <s v=""/>
    <x v="3"/>
    <s v=""/>
    <x v="1"/>
    <n v="3.0070000000000006"/>
    <n v="0.9528893634776564"/>
    <x v="1"/>
    <x v="1"/>
    <x v="1"/>
    <x v="1"/>
    <x v="1"/>
    <x v="1"/>
    <x v="1"/>
  </r>
  <r>
    <d v="2021-07-12T00:00:00"/>
    <n v="7833"/>
    <n v="9310"/>
    <x v="4"/>
    <n v="1750"/>
    <n v="60427"/>
    <x v="2"/>
    <s v="377994"/>
    <x v="0"/>
    <x v="1"/>
    <x v="1"/>
    <x v="2"/>
    <x v="1"/>
    <n v="84.5"/>
    <n v="17.5"/>
    <n v="6.2"/>
    <n v="6.1"/>
    <n v="1.7"/>
    <x v="1"/>
    <n v="1002612"/>
    <x v="4"/>
    <x v="1"/>
    <x v="1"/>
    <x v="0"/>
    <x v="0"/>
    <m/>
    <x v="0"/>
    <x v="0"/>
    <x v="1"/>
    <m/>
    <m/>
    <x v="1"/>
    <s v="10026124"/>
    <x v="7"/>
    <x v="7"/>
    <x v="5"/>
    <x v="2"/>
    <x v="5"/>
    <x v="2"/>
    <n v="78.3"/>
    <x v="1"/>
    <n v="84.5"/>
    <x v="1"/>
    <s v=""/>
    <x v="3"/>
    <s v=""/>
    <x v="1"/>
    <n v="2.9990000000000023"/>
    <n v="0.95252892971142578"/>
    <x v="1"/>
    <x v="1"/>
    <x v="1"/>
    <x v="1"/>
    <x v="1"/>
    <x v="1"/>
    <x v="1"/>
  </r>
  <r>
    <d v="2021-07-12T00:00:00"/>
    <n v="7833"/>
    <n v="9310"/>
    <x v="4"/>
    <n v="1751"/>
    <n v="60428"/>
    <x v="2"/>
    <s v="377959"/>
    <x v="0"/>
    <x v="1"/>
    <x v="1"/>
    <x v="2"/>
    <x v="1"/>
    <n v="85"/>
    <n v="18.600000000000001"/>
    <n v="6.8"/>
    <n v="5.2"/>
    <n v="1.8"/>
    <x v="1"/>
    <n v="1002612"/>
    <x v="5"/>
    <x v="1"/>
    <x v="1"/>
    <x v="0"/>
    <x v="0"/>
    <m/>
    <x v="0"/>
    <x v="0"/>
    <x v="1"/>
    <m/>
    <m/>
    <x v="1"/>
    <s v="10026125"/>
    <x v="6"/>
    <x v="6"/>
    <x v="4"/>
    <x v="2"/>
    <x v="5"/>
    <x v="2"/>
    <n v="78.2"/>
    <x v="1"/>
    <n v="85"/>
    <x v="1"/>
    <s v=""/>
    <x v="3"/>
    <s v=""/>
    <x v="1"/>
    <n v="2.9719999999999969"/>
    <n v="0.9512930298900919"/>
    <x v="1"/>
    <x v="1"/>
    <x v="1"/>
    <x v="1"/>
    <x v="1"/>
    <x v="1"/>
    <x v="1"/>
  </r>
  <r>
    <d v="2021-07-12T00:00:00"/>
    <n v="7833"/>
    <n v="9310"/>
    <x v="4"/>
    <n v="1753"/>
    <n v="60429"/>
    <x v="2"/>
    <s v="377986"/>
    <x v="0"/>
    <x v="2"/>
    <x v="2"/>
    <x v="2"/>
    <x v="1"/>
    <n v="67"/>
    <m/>
    <m/>
    <m/>
    <m/>
    <x v="2"/>
    <n v="1002612"/>
    <x v="6"/>
    <x v="1"/>
    <x v="1"/>
    <x v="0"/>
    <x v="0"/>
    <m/>
    <x v="0"/>
    <x v="0"/>
    <x v="1"/>
    <m/>
    <m/>
    <x v="1"/>
    <s v="10026126"/>
    <x v="5"/>
    <x v="5"/>
    <x v="3"/>
    <x v="3"/>
    <x v="5"/>
    <x v="2"/>
    <n v="60.901699999999998"/>
    <x v="2"/>
    <n v="67"/>
    <x v="2"/>
    <s v=""/>
    <x v="3"/>
    <s v=""/>
    <x v="2"/>
    <s v=""/>
    <s v=""/>
    <x v="1"/>
    <x v="1"/>
    <x v="2"/>
    <x v="1"/>
    <x v="1"/>
    <x v="1"/>
    <x v="1"/>
  </r>
  <r>
    <d v="2021-07-12T00:00:00"/>
    <n v="7833"/>
    <n v="9310"/>
    <x v="4"/>
    <n v="1756"/>
    <n v="60430"/>
    <x v="2"/>
    <s v="378027"/>
    <x v="0"/>
    <x v="2"/>
    <x v="2"/>
    <x v="2"/>
    <x v="1"/>
    <n v="62.5"/>
    <m/>
    <m/>
    <m/>
    <m/>
    <x v="2"/>
    <n v="1002612"/>
    <x v="7"/>
    <x v="1"/>
    <x v="1"/>
    <x v="0"/>
    <x v="0"/>
    <m/>
    <x v="0"/>
    <x v="0"/>
    <x v="1"/>
    <m/>
    <m/>
    <x v="1"/>
    <s v="10026127"/>
    <x v="5"/>
    <x v="5"/>
    <x v="3"/>
    <x v="3"/>
    <x v="5"/>
    <x v="2"/>
    <n v="56.73695"/>
    <x v="2"/>
    <n v="62.5"/>
    <x v="2"/>
    <s v=""/>
    <x v="3"/>
    <s v=""/>
    <x v="2"/>
    <s v=""/>
    <s v=""/>
    <x v="1"/>
    <x v="1"/>
    <x v="2"/>
    <x v="1"/>
    <x v="1"/>
    <x v="1"/>
    <x v="1"/>
  </r>
  <r>
    <d v="2021-07-12T00:00:00"/>
    <n v="7833"/>
    <n v="9310"/>
    <x v="4"/>
    <n v="1801"/>
    <n v="60431"/>
    <x v="2"/>
    <s v="377934"/>
    <x v="0"/>
    <x v="1"/>
    <x v="1"/>
    <x v="2"/>
    <x v="1"/>
    <n v="86"/>
    <n v="18.8"/>
    <n v="7.6"/>
    <n v="6"/>
    <n v="2.1"/>
    <x v="1"/>
    <n v="1002612"/>
    <x v="8"/>
    <x v="1"/>
    <x v="1"/>
    <x v="0"/>
    <x v="0"/>
    <m/>
    <x v="0"/>
    <x v="0"/>
    <x v="1"/>
    <m/>
    <m/>
    <x v="1"/>
    <s v="10026128"/>
    <x v="4"/>
    <x v="4"/>
    <x v="1"/>
    <x v="2"/>
    <x v="5"/>
    <x v="2"/>
    <n v="78.400000000000006"/>
    <x v="1"/>
    <n v="86"/>
    <x v="1"/>
    <s v=""/>
    <x v="3"/>
    <s v=""/>
    <x v="1"/>
    <n v="1.5759999999999978"/>
    <n v="0.82863727423576705"/>
    <x v="1"/>
    <x v="1"/>
    <x v="1"/>
    <x v="1"/>
    <x v="1"/>
    <x v="1"/>
    <x v="1"/>
  </r>
  <r>
    <d v="2021-07-12T00:00:00"/>
    <n v="7833"/>
    <n v="9310"/>
    <x v="4"/>
    <n v="1804"/>
    <n v="60432"/>
    <x v="2"/>
    <s v="377942"/>
    <x v="1"/>
    <x v="2"/>
    <x v="2"/>
    <x v="2"/>
    <x v="1"/>
    <n v="86.5"/>
    <n v="19.600000000000001"/>
    <n v="7.7"/>
    <n v="6.7"/>
    <n v="2.6"/>
    <x v="1"/>
    <n v="1002612"/>
    <x v="9"/>
    <x v="1"/>
    <x v="1"/>
    <x v="0"/>
    <x v="0"/>
    <m/>
    <x v="0"/>
    <x v="0"/>
    <x v="1"/>
    <m/>
    <m/>
    <x v="1"/>
    <s v="10026129"/>
    <x v="1"/>
    <x v="1"/>
    <x v="1"/>
    <x v="1"/>
    <x v="5"/>
    <x v="2"/>
    <n v="78.8"/>
    <x v="1"/>
    <n v="86.5"/>
    <x v="1"/>
    <s v=""/>
    <x v="3"/>
    <s v=""/>
    <x v="1"/>
    <n v="0.75700000000000101"/>
    <n v="0.68070204725070727"/>
    <x v="1"/>
    <x v="1"/>
    <x v="1"/>
    <x v="1"/>
    <x v="1"/>
    <x v="1"/>
    <x v="1"/>
  </r>
  <r>
    <d v="2021-07-12T00:00:00"/>
    <n v="7833"/>
    <n v="9310"/>
    <x v="4"/>
    <n v="1808"/>
    <n v="60433"/>
    <x v="2"/>
    <s v="378024"/>
    <x v="0"/>
    <x v="1"/>
    <x v="1"/>
    <x v="2"/>
    <x v="1"/>
    <n v="89"/>
    <n v="19.600000000000001"/>
    <n v="7.6"/>
    <n v="5.0999999999999996"/>
    <n v="2"/>
    <x v="1"/>
    <n v="1002612"/>
    <x v="10"/>
    <x v="1"/>
    <x v="1"/>
    <x v="0"/>
    <x v="0"/>
    <m/>
    <x v="0"/>
    <x v="0"/>
    <x v="1"/>
    <m/>
    <m/>
    <x v="1"/>
    <s v="100261210"/>
    <x v="1"/>
    <x v="1"/>
    <x v="1"/>
    <x v="1"/>
    <x v="5"/>
    <x v="2"/>
    <n v="81.400000000000006"/>
    <x v="1"/>
    <n v="89"/>
    <x v="1"/>
    <s v=""/>
    <x v="3"/>
    <s v=""/>
    <x v="1"/>
    <n v="3.5639999999999974"/>
    <n v="0.97245492577504"/>
    <x v="1"/>
    <x v="1"/>
    <x v="1"/>
    <x v="1"/>
    <x v="1"/>
    <x v="1"/>
    <x v="1"/>
  </r>
  <r>
    <d v="2021-07-13T00:00:00"/>
    <n v="7896"/>
    <n v="9259"/>
    <x v="1"/>
    <n v="908"/>
    <n v="31241"/>
    <x v="1"/>
    <s v="524704"/>
    <x v="0"/>
    <x v="1"/>
    <x v="2"/>
    <x v="2"/>
    <x v="1"/>
    <n v="68"/>
    <m/>
    <m/>
    <m/>
    <m/>
    <x v="2"/>
    <n v="1002689"/>
    <x v="9"/>
    <x v="1"/>
    <x v="1"/>
    <x v="0"/>
    <x v="0"/>
    <m/>
    <x v="0"/>
    <x v="0"/>
    <x v="1"/>
    <s v="31240 BAD TAG"/>
    <m/>
    <x v="1"/>
    <s v="10026899"/>
    <x v="2"/>
    <x v="2"/>
    <x v="2"/>
    <x v="2"/>
    <x v="5"/>
    <x v="1"/>
    <n v="61.827199999999998"/>
    <x v="2"/>
    <n v="68"/>
    <x v="2"/>
    <n v="102"/>
    <x v="1"/>
    <n v="102"/>
    <x v="2"/>
    <s v=""/>
    <s v=""/>
    <x v="1"/>
    <x v="1"/>
    <x v="2"/>
    <x v="1"/>
    <x v="1"/>
    <x v="1"/>
    <x v="1"/>
  </r>
  <r>
    <d v="2021-07-13T00:00:00"/>
    <n v="7896"/>
    <n v="9259"/>
    <x v="1"/>
    <n v="911"/>
    <n v="31242"/>
    <x v="1"/>
    <s v="524647"/>
    <x v="0"/>
    <x v="1"/>
    <x v="1"/>
    <x v="2"/>
    <x v="1"/>
    <n v="82"/>
    <n v="17"/>
    <n v="6.5"/>
    <n v="5"/>
    <n v="2"/>
    <x v="1"/>
    <n v="1002689"/>
    <x v="10"/>
    <x v="1"/>
    <x v="1"/>
    <x v="0"/>
    <x v="0"/>
    <m/>
    <x v="0"/>
    <x v="0"/>
    <x v="1"/>
    <m/>
    <m/>
    <x v="1"/>
    <s v="100268910"/>
    <x v="2"/>
    <x v="2"/>
    <x v="2"/>
    <x v="2"/>
    <x v="5"/>
    <x v="1"/>
    <n v="75.5"/>
    <x v="1"/>
    <n v="82"/>
    <x v="1"/>
    <s v=""/>
    <x v="1"/>
    <s v=""/>
    <x v="1"/>
    <n v="2.0299999999999985"/>
    <n v="0.8839110779310051"/>
    <x v="1"/>
    <x v="1"/>
    <x v="1"/>
    <x v="1"/>
    <x v="1"/>
    <x v="1"/>
    <x v="1"/>
  </r>
  <r>
    <d v="2021-07-13T00:00:00"/>
    <n v="7896"/>
    <n v="9259"/>
    <x v="1"/>
    <n v="912"/>
    <n v="31243"/>
    <x v="1"/>
    <s v="524632"/>
    <x v="1"/>
    <x v="2"/>
    <x v="2"/>
    <x v="2"/>
    <x v="1"/>
    <n v="76"/>
    <n v="17"/>
    <n v="6.5"/>
    <n v="5.5"/>
    <n v="2"/>
    <x v="1"/>
    <n v="1002690"/>
    <x v="1"/>
    <x v="1"/>
    <x v="1"/>
    <x v="0"/>
    <x v="0"/>
    <m/>
    <x v="0"/>
    <x v="0"/>
    <x v="1"/>
    <m/>
    <m/>
    <x v="1"/>
    <s v="10026901"/>
    <x v="5"/>
    <x v="5"/>
    <x v="3"/>
    <x v="3"/>
    <x v="5"/>
    <x v="1"/>
    <n v="69.5"/>
    <x v="1"/>
    <n v="76"/>
    <x v="1"/>
    <n v="103"/>
    <x v="5"/>
    <n v="103"/>
    <x v="3"/>
    <n v="-0.8899999999999999"/>
    <n v="0.29110982743388009"/>
    <x v="1"/>
    <x v="1"/>
    <x v="2"/>
    <x v="1"/>
    <x v="1"/>
    <x v="1"/>
    <x v="1"/>
  </r>
  <r>
    <d v="2021-07-13T00:00:00"/>
    <n v="7896"/>
    <n v="9259"/>
    <x v="1"/>
    <n v="912"/>
    <n v="31244"/>
    <x v="1"/>
    <s v="524715"/>
    <x v="0"/>
    <x v="2"/>
    <x v="2"/>
    <x v="2"/>
    <x v="1"/>
    <n v="74"/>
    <m/>
    <m/>
    <m/>
    <m/>
    <x v="2"/>
    <n v="1002690"/>
    <x v="2"/>
    <x v="1"/>
    <x v="1"/>
    <x v="0"/>
    <x v="0"/>
    <m/>
    <x v="0"/>
    <x v="0"/>
    <x v="1"/>
    <m/>
    <m/>
    <x v="1"/>
    <s v="10026902"/>
    <x v="5"/>
    <x v="5"/>
    <x v="3"/>
    <x v="3"/>
    <x v="5"/>
    <x v="1"/>
    <n v="67.380199999999988"/>
    <x v="2"/>
    <n v="74"/>
    <x v="2"/>
    <n v="104"/>
    <x v="5"/>
    <n v="104"/>
    <x v="2"/>
    <s v=""/>
    <s v=""/>
    <x v="1"/>
    <x v="1"/>
    <x v="2"/>
    <x v="1"/>
    <x v="1"/>
    <x v="1"/>
    <x v="1"/>
  </r>
  <r>
    <d v="2021-07-13T00:00:00"/>
    <n v="7896"/>
    <n v="9259"/>
    <x v="1"/>
    <n v="922"/>
    <n v="31245"/>
    <x v="1"/>
    <s v="524695"/>
    <x v="0"/>
    <x v="2"/>
    <x v="2"/>
    <x v="2"/>
    <x v="1"/>
    <n v="66"/>
    <m/>
    <m/>
    <m/>
    <m/>
    <x v="2"/>
    <n v="1002690"/>
    <x v="3"/>
    <x v="1"/>
    <x v="1"/>
    <x v="0"/>
    <x v="0"/>
    <m/>
    <x v="0"/>
    <x v="0"/>
    <x v="1"/>
    <m/>
    <m/>
    <x v="1"/>
    <s v="10026903"/>
    <x v="5"/>
    <x v="5"/>
    <x v="3"/>
    <x v="3"/>
    <x v="5"/>
    <x v="1"/>
    <n v="59.976199999999999"/>
    <x v="2"/>
    <n v="66"/>
    <x v="2"/>
    <n v="105"/>
    <x v="5"/>
    <n v="105"/>
    <x v="2"/>
    <s v=""/>
    <s v=""/>
    <x v="1"/>
    <x v="1"/>
    <x v="2"/>
    <x v="1"/>
    <x v="1"/>
    <x v="1"/>
    <x v="1"/>
  </r>
  <r>
    <d v="2021-07-13T00:00:00"/>
    <n v="7896"/>
    <n v="9259"/>
    <x v="1"/>
    <n v="924"/>
    <n v="31246"/>
    <x v="1"/>
    <s v="524654"/>
    <x v="0"/>
    <x v="1"/>
    <x v="1"/>
    <x v="2"/>
    <x v="1"/>
    <n v="89"/>
    <n v="18"/>
    <n v="6.5"/>
    <n v="5.5"/>
    <n v="2"/>
    <x v="1"/>
    <n v="1002690"/>
    <x v="4"/>
    <x v="1"/>
    <x v="1"/>
    <x v="0"/>
    <x v="0"/>
    <m/>
    <x v="0"/>
    <x v="0"/>
    <x v="1"/>
    <m/>
    <m/>
    <x v="1"/>
    <s v="10026904"/>
    <x v="1"/>
    <x v="1"/>
    <x v="1"/>
    <x v="1"/>
    <x v="5"/>
    <x v="1"/>
    <n v="82.5"/>
    <x v="1"/>
    <n v="89"/>
    <x v="1"/>
    <n v="106"/>
    <x v="5"/>
    <n v="106"/>
    <x v="1"/>
    <n v="4.6999999999999966"/>
    <n v="0.99098670134715205"/>
    <x v="1"/>
    <x v="1"/>
    <x v="1"/>
    <x v="1"/>
    <x v="1"/>
    <x v="1"/>
    <x v="1"/>
  </r>
  <r>
    <d v="2021-07-13T00:00:00"/>
    <n v="7896"/>
    <n v="9259"/>
    <x v="1"/>
    <n v="926"/>
    <n v="31247"/>
    <x v="1"/>
    <s v="524672"/>
    <x v="1"/>
    <x v="2"/>
    <x v="2"/>
    <x v="2"/>
    <x v="1"/>
    <n v="92"/>
    <n v="19.5"/>
    <n v="8.5"/>
    <n v="6"/>
    <n v="2"/>
    <x v="1"/>
    <n v="1002690"/>
    <x v="5"/>
    <x v="1"/>
    <x v="1"/>
    <x v="0"/>
    <x v="0"/>
    <m/>
    <x v="0"/>
    <x v="0"/>
    <x v="1"/>
    <m/>
    <m/>
    <x v="1"/>
    <s v="10026905"/>
    <x v="1"/>
    <x v="1"/>
    <x v="1"/>
    <x v="1"/>
    <x v="5"/>
    <x v="1"/>
    <n v="83.5"/>
    <x v="1"/>
    <n v="92"/>
    <x v="1"/>
    <s v=""/>
    <x v="5"/>
    <s v=""/>
    <x v="1"/>
    <n v="3.0900000000000025"/>
    <n v="0.95647836504472805"/>
    <x v="1"/>
    <x v="1"/>
    <x v="1"/>
    <x v="1"/>
    <x v="1"/>
    <x v="1"/>
    <x v="1"/>
  </r>
  <r>
    <d v="2021-07-13T00:00:00"/>
    <n v="7896"/>
    <n v="9259"/>
    <x v="1"/>
    <n v="928"/>
    <m/>
    <x v="3"/>
    <m/>
    <x v="0"/>
    <x v="2"/>
    <x v="2"/>
    <x v="2"/>
    <x v="1"/>
    <n v="43"/>
    <m/>
    <m/>
    <m/>
    <m/>
    <x v="3"/>
    <n v="1002690"/>
    <x v="6"/>
    <x v="1"/>
    <x v="1"/>
    <x v="0"/>
    <x v="0"/>
    <m/>
    <x v="0"/>
    <x v="0"/>
    <x v="1"/>
    <m/>
    <m/>
    <x v="2"/>
    <s v="10026906"/>
    <x v="8"/>
    <x v="8"/>
    <x v="6"/>
    <x v="2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3T00:00:00"/>
    <n v="7896"/>
    <n v="9259"/>
    <x v="1"/>
    <n v="930"/>
    <n v="31248"/>
    <x v="1"/>
    <s v="524671"/>
    <x v="0"/>
    <x v="2"/>
    <x v="2"/>
    <x v="2"/>
    <x v="1"/>
    <n v="73"/>
    <m/>
    <m/>
    <m/>
    <m/>
    <x v="2"/>
    <n v="1002690"/>
    <x v="7"/>
    <x v="1"/>
    <x v="1"/>
    <x v="0"/>
    <x v="0"/>
    <m/>
    <x v="0"/>
    <x v="0"/>
    <x v="1"/>
    <m/>
    <m/>
    <x v="1"/>
    <s v="10026907"/>
    <x v="5"/>
    <x v="5"/>
    <x v="3"/>
    <x v="3"/>
    <x v="5"/>
    <x v="1"/>
    <n v="66.454699999999988"/>
    <x v="2"/>
    <n v="73"/>
    <x v="2"/>
    <n v="107"/>
    <x v="5"/>
    <n v="107"/>
    <x v="2"/>
    <s v=""/>
    <s v=""/>
    <x v="1"/>
    <x v="1"/>
    <x v="2"/>
    <x v="1"/>
    <x v="1"/>
    <x v="1"/>
    <x v="1"/>
  </r>
  <r>
    <d v="2021-07-13T00:00:00"/>
    <n v="7896"/>
    <n v="9259"/>
    <x v="1"/>
    <n v="930"/>
    <m/>
    <x v="3"/>
    <m/>
    <x v="0"/>
    <x v="2"/>
    <x v="2"/>
    <x v="2"/>
    <x v="1"/>
    <n v="45"/>
    <m/>
    <m/>
    <m/>
    <m/>
    <x v="3"/>
    <n v="1002690"/>
    <x v="8"/>
    <x v="1"/>
    <x v="1"/>
    <x v="0"/>
    <x v="0"/>
    <m/>
    <x v="0"/>
    <x v="0"/>
    <x v="1"/>
    <m/>
    <m/>
    <x v="2"/>
    <s v="10026908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3T00:00:00"/>
    <n v="7896"/>
    <n v="9259"/>
    <x v="1"/>
    <n v="934"/>
    <n v="31249"/>
    <x v="1"/>
    <s v="524644"/>
    <x v="0"/>
    <x v="1"/>
    <x v="1"/>
    <x v="2"/>
    <x v="1"/>
    <n v="87"/>
    <n v="18.5"/>
    <n v="7"/>
    <n v="6"/>
    <n v="2"/>
    <x v="1"/>
    <n v="1002690"/>
    <x v="9"/>
    <x v="1"/>
    <x v="1"/>
    <x v="0"/>
    <x v="0"/>
    <m/>
    <x v="0"/>
    <x v="0"/>
    <x v="1"/>
    <m/>
    <m/>
    <x v="1"/>
    <s v="10026909"/>
    <x v="4"/>
    <x v="4"/>
    <x v="1"/>
    <x v="2"/>
    <x v="5"/>
    <x v="1"/>
    <n v="80"/>
    <x v="1"/>
    <n v="87"/>
    <x v="1"/>
    <n v="108"/>
    <x v="5"/>
    <n v="108"/>
    <x v="1"/>
    <n v="2.8599999999999968"/>
    <n v="0.94583329951876371"/>
    <x v="1"/>
    <x v="1"/>
    <x v="1"/>
    <x v="1"/>
    <x v="1"/>
    <x v="1"/>
    <x v="1"/>
  </r>
  <r>
    <d v="2021-07-13T00:00:00"/>
    <n v="7896"/>
    <n v="9259"/>
    <x v="1"/>
    <n v="937"/>
    <n v="31250"/>
    <x v="1"/>
    <s v="524709"/>
    <x v="0"/>
    <x v="1"/>
    <x v="1"/>
    <x v="2"/>
    <x v="1"/>
    <n v="89"/>
    <n v="18"/>
    <n v="6"/>
    <n v="5"/>
    <n v="1.5"/>
    <x v="1"/>
    <n v="1002690"/>
    <x v="10"/>
    <x v="1"/>
    <x v="1"/>
    <x v="0"/>
    <x v="0"/>
    <m/>
    <x v="0"/>
    <x v="0"/>
    <x v="1"/>
    <m/>
    <m/>
    <x v="1"/>
    <s v="100269010"/>
    <x v="1"/>
    <x v="1"/>
    <x v="1"/>
    <x v="1"/>
    <x v="5"/>
    <x v="1"/>
    <n v="83"/>
    <x v="1"/>
    <n v="89"/>
    <x v="1"/>
    <s v=""/>
    <x v="5"/>
    <s v=""/>
    <x v="1"/>
    <n v="6.1099999999999968"/>
    <n v="0.99778436910817936"/>
    <x v="1"/>
    <x v="1"/>
    <x v="1"/>
    <x v="1"/>
    <x v="1"/>
    <x v="1"/>
    <x v="1"/>
  </r>
  <r>
    <d v="2021-07-13T00:00:00"/>
    <n v="7896"/>
    <n v="9259"/>
    <x v="1"/>
    <n v="939"/>
    <n v="31251"/>
    <x v="1"/>
    <s v="524669"/>
    <x v="0"/>
    <x v="2"/>
    <x v="2"/>
    <x v="2"/>
    <x v="1"/>
    <n v="66"/>
    <m/>
    <m/>
    <m/>
    <m/>
    <x v="2"/>
    <n v="1002691"/>
    <x v="1"/>
    <x v="1"/>
    <x v="1"/>
    <x v="0"/>
    <x v="0"/>
    <m/>
    <x v="0"/>
    <x v="0"/>
    <x v="1"/>
    <m/>
    <m/>
    <x v="1"/>
    <s v="10026911"/>
    <x v="3"/>
    <x v="3"/>
    <x v="3"/>
    <x v="2"/>
    <x v="5"/>
    <x v="1"/>
    <n v="59.976199999999999"/>
    <x v="2"/>
    <n v="66"/>
    <x v="2"/>
    <n v="109"/>
    <x v="5"/>
    <n v="109"/>
    <x v="2"/>
    <s v=""/>
    <s v=""/>
    <x v="1"/>
    <x v="1"/>
    <x v="2"/>
    <x v="1"/>
    <x v="1"/>
    <x v="1"/>
    <x v="1"/>
  </r>
  <r>
    <d v="2021-07-13T00:00:00"/>
    <n v="7896"/>
    <n v="9259"/>
    <x v="1"/>
    <n v="940"/>
    <n v="31252"/>
    <x v="1"/>
    <s v="524727"/>
    <x v="0"/>
    <x v="2"/>
    <x v="2"/>
    <x v="2"/>
    <x v="1"/>
    <n v="62"/>
    <m/>
    <m/>
    <m/>
    <m/>
    <x v="2"/>
    <n v="1002691"/>
    <x v="2"/>
    <x v="1"/>
    <x v="1"/>
    <x v="0"/>
    <x v="0"/>
    <m/>
    <x v="0"/>
    <x v="0"/>
    <x v="1"/>
    <m/>
    <m/>
    <x v="1"/>
    <s v="10026912"/>
    <x v="3"/>
    <x v="3"/>
    <x v="3"/>
    <x v="2"/>
    <x v="5"/>
    <x v="1"/>
    <n v="56.2742"/>
    <x v="2"/>
    <n v="62"/>
    <x v="2"/>
    <s v=""/>
    <x v="5"/>
    <s v=""/>
    <x v="2"/>
    <s v=""/>
    <s v=""/>
    <x v="1"/>
    <x v="1"/>
    <x v="2"/>
    <x v="1"/>
    <x v="1"/>
    <x v="1"/>
    <x v="1"/>
  </r>
  <r>
    <d v="2021-07-13T00:00:00"/>
    <n v="7896"/>
    <n v="9259"/>
    <x v="1"/>
    <n v="942"/>
    <n v="31253"/>
    <x v="1"/>
    <s v="524663"/>
    <x v="1"/>
    <x v="2"/>
    <x v="2"/>
    <x v="2"/>
    <x v="1"/>
    <n v="76"/>
    <n v="16.100000000000001"/>
    <n v="6.5"/>
    <n v="4"/>
    <n v="1"/>
    <x v="1"/>
    <n v="1002691"/>
    <x v="3"/>
    <x v="1"/>
    <x v="1"/>
    <x v="0"/>
    <x v="0"/>
    <m/>
    <x v="0"/>
    <x v="0"/>
    <x v="1"/>
    <m/>
    <m/>
    <x v="1"/>
    <s v="10026913"/>
    <x v="5"/>
    <x v="5"/>
    <x v="3"/>
    <x v="3"/>
    <x v="5"/>
    <x v="1"/>
    <n v="69.5"/>
    <x v="1"/>
    <n v="76"/>
    <x v="1"/>
    <n v="110"/>
    <x v="5"/>
    <n v="110"/>
    <x v="1"/>
    <n v="0.9900000000000001"/>
    <n v="0.72908792234930653"/>
    <x v="1"/>
    <x v="1"/>
    <x v="1"/>
    <x v="1"/>
    <x v="1"/>
    <x v="1"/>
    <x v="1"/>
  </r>
  <r>
    <d v="2021-07-13T00:00:00"/>
    <n v="7896"/>
    <n v="9259"/>
    <x v="1"/>
    <n v="943"/>
    <n v="31254"/>
    <x v="1"/>
    <s v="524720"/>
    <x v="0"/>
    <x v="1"/>
    <x v="1"/>
    <x v="2"/>
    <x v="1"/>
    <n v="79"/>
    <n v="15"/>
    <n v="4"/>
    <n v="5"/>
    <n v="2"/>
    <x v="1"/>
    <n v="1002691"/>
    <x v="4"/>
    <x v="1"/>
    <x v="1"/>
    <x v="0"/>
    <x v="0"/>
    <m/>
    <x v="0"/>
    <x v="0"/>
    <x v="1"/>
    <m/>
    <m/>
    <x v="1"/>
    <s v="10026914"/>
    <x v="4"/>
    <x v="4"/>
    <x v="1"/>
    <x v="2"/>
    <x v="5"/>
    <x v="1"/>
    <n v="75"/>
    <x v="1"/>
    <n v="79"/>
    <x v="1"/>
    <n v="111"/>
    <x v="5"/>
    <n v="111"/>
    <x v="1"/>
    <n v="3.9399999999999986"/>
    <n v="0.98092280268474186"/>
    <x v="1"/>
    <x v="1"/>
    <x v="1"/>
    <x v="1"/>
    <x v="1"/>
    <x v="1"/>
    <x v="1"/>
  </r>
  <r>
    <d v="2021-07-13T00:00:00"/>
    <n v="7896"/>
    <n v="9259"/>
    <x v="1"/>
    <n v="952"/>
    <n v="31255"/>
    <x v="1"/>
    <s v="524655"/>
    <x v="0"/>
    <x v="1"/>
    <x v="1"/>
    <x v="2"/>
    <x v="1"/>
    <n v="83"/>
    <n v="17"/>
    <n v="6"/>
    <n v="5"/>
    <n v="1.5"/>
    <x v="1"/>
    <n v="1002691"/>
    <x v="5"/>
    <x v="1"/>
    <x v="1"/>
    <x v="0"/>
    <x v="0"/>
    <m/>
    <x v="0"/>
    <x v="0"/>
    <x v="1"/>
    <m/>
    <m/>
    <x v="1"/>
    <s v="10026915"/>
    <x v="4"/>
    <x v="4"/>
    <x v="1"/>
    <x v="2"/>
    <x v="5"/>
    <x v="1"/>
    <n v="77"/>
    <x v="1"/>
    <n v="83"/>
    <x v="1"/>
    <s v=""/>
    <x v="5"/>
    <s v=""/>
    <x v="1"/>
    <n v="3.5299999999999985"/>
    <n v="0.97152941230990264"/>
    <x v="1"/>
    <x v="1"/>
    <x v="1"/>
    <x v="1"/>
    <x v="1"/>
    <x v="1"/>
    <x v="1"/>
  </r>
  <r>
    <d v="2021-07-13T00:00:00"/>
    <n v="7896"/>
    <n v="9259"/>
    <x v="1"/>
    <n v="1004"/>
    <m/>
    <x v="3"/>
    <m/>
    <x v="0"/>
    <x v="2"/>
    <x v="2"/>
    <x v="2"/>
    <x v="1"/>
    <n v="38"/>
    <m/>
    <m/>
    <m/>
    <m/>
    <x v="3"/>
    <n v="1002691"/>
    <x v="6"/>
    <x v="1"/>
    <x v="1"/>
    <x v="0"/>
    <x v="0"/>
    <m/>
    <x v="0"/>
    <x v="0"/>
    <x v="1"/>
    <m/>
    <m/>
    <x v="2"/>
    <s v="10026916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3T00:00:00"/>
    <n v="7896"/>
    <n v="9259"/>
    <x v="1"/>
    <n v="1008"/>
    <n v="31256"/>
    <x v="1"/>
    <s v="524645"/>
    <x v="0"/>
    <x v="2"/>
    <x v="2"/>
    <x v="2"/>
    <x v="1"/>
    <n v="63"/>
    <m/>
    <m/>
    <m/>
    <m/>
    <x v="2"/>
    <n v="1002691"/>
    <x v="7"/>
    <x v="1"/>
    <x v="1"/>
    <x v="0"/>
    <x v="0"/>
    <m/>
    <x v="0"/>
    <x v="0"/>
    <x v="1"/>
    <m/>
    <m/>
    <x v="1"/>
    <s v="10026917"/>
    <x v="5"/>
    <x v="5"/>
    <x v="3"/>
    <x v="3"/>
    <x v="5"/>
    <x v="1"/>
    <n v="57.1997"/>
    <x v="2"/>
    <n v="63"/>
    <x v="2"/>
    <n v="112"/>
    <x v="5"/>
    <n v="112"/>
    <x v="2"/>
    <s v=""/>
    <s v=""/>
    <x v="1"/>
    <x v="1"/>
    <x v="2"/>
    <x v="1"/>
    <x v="1"/>
    <x v="1"/>
    <x v="1"/>
  </r>
  <r>
    <d v="2021-07-13T00:00:00"/>
    <n v="7896"/>
    <n v="9259"/>
    <x v="1"/>
    <n v="1012"/>
    <n v="31257"/>
    <x v="1"/>
    <s v="524666"/>
    <x v="1"/>
    <x v="2"/>
    <x v="2"/>
    <x v="2"/>
    <x v="1"/>
    <n v="86"/>
    <n v="18.5"/>
    <n v="7"/>
    <n v="5.5"/>
    <n v="2"/>
    <x v="1"/>
    <n v="1002691"/>
    <x v="8"/>
    <x v="1"/>
    <x v="1"/>
    <x v="0"/>
    <x v="0"/>
    <m/>
    <x v="0"/>
    <x v="0"/>
    <x v="1"/>
    <m/>
    <m/>
    <x v="1"/>
    <s v="10026918"/>
    <x v="1"/>
    <x v="1"/>
    <x v="1"/>
    <x v="1"/>
    <x v="5"/>
    <x v="1"/>
    <n v="79"/>
    <x v="1"/>
    <n v="86"/>
    <x v="1"/>
    <n v="113"/>
    <x v="5"/>
    <n v="113"/>
    <x v="1"/>
    <n v="2.7699999999999969"/>
    <n v="0.94103298653520806"/>
    <x v="1"/>
    <x v="1"/>
    <x v="1"/>
    <x v="1"/>
    <x v="1"/>
    <x v="1"/>
    <x v="1"/>
  </r>
  <r>
    <d v="2021-07-13T00:00:00"/>
    <n v="7896"/>
    <n v="9259"/>
    <x v="1"/>
    <n v="1012"/>
    <m/>
    <x v="3"/>
    <m/>
    <x v="0"/>
    <x v="2"/>
    <x v="2"/>
    <x v="2"/>
    <x v="1"/>
    <n v="40"/>
    <m/>
    <m/>
    <m/>
    <m/>
    <x v="3"/>
    <n v="1002691"/>
    <x v="9"/>
    <x v="1"/>
    <x v="1"/>
    <x v="0"/>
    <x v="0"/>
    <m/>
    <x v="0"/>
    <x v="0"/>
    <x v="1"/>
    <m/>
    <m/>
    <x v="2"/>
    <s v="10026919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3T00:00:00"/>
    <n v="7896"/>
    <n v="9259"/>
    <x v="1"/>
    <n v="1015"/>
    <n v="31258"/>
    <x v="1"/>
    <s v="524706"/>
    <x v="1"/>
    <x v="2"/>
    <x v="2"/>
    <x v="2"/>
    <x v="1"/>
    <n v="89"/>
    <n v="18.5"/>
    <n v="7"/>
    <n v="5.5"/>
    <n v="2"/>
    <x v="1"/>
    <n v="1002691"/>
    <x v="10"/>
    <x v="1"/>
    <x v="1"/>
    <x v="0"/>
    <x v="0"/>
    <m/>
    <x v="0"/>
    <x v="0"/>
    <x v="1"/>
    <m/>
    <m/>
    <x v="1"/>
    <s v="100269110"/>
    <x v="10"/>
    <x v="10"/>
    <x v="1"/>
    <x v="5"/>
    <x v="5"/>
    <x v="1"/>
    <n v="82"/>
    <x v="1"/>
    <n v="89"/>
    <x v="1"/>
    <n v="114"/>
    <x v="5"/>
    <n v="114"/>
    <x v="1"/>
    <n v="4.0599999999999961"/>
    <n v="0.98304346448979929"/>
    <x v="1"/>
    <x v="1"/>
    <x v="1"/>
    <x v="1"/>
    <x v="1"/>
    <x v="1"/>
    <x v="1"/>
  </r>
  <r>
    <d v="2021-07-13T00:00:00"/>
    <n v="7896"/>
    <n v="9259"/>
    <x v="1"/>
    <n v="1021"/>
    <n v="31259"/>
    <x v="1"/>
    <s v="524657"/>
    <x v="0"/>
    <x v="2"/>
    <x v="2"/>
    <x v="2"/>
    <x v="1"/>
    <n v="70"/>
    <m/>
    <m/>
    <m/>
    <m/>
    <x v="2"/>
    <n v="1002692"/>
    <x v="1"/>
    <x v="1"/>
    <x v="1"/>
    <x v="0"/>
    <x v="0"/>
    <m/>
    <x v="0"/>
    <x v="0"/>
    <x v="1"/>
    <m/>
    <m/>
    <x v="1"/>
    <s v="10026921"/>
    <x v="3"/>
    <x v="3"/>
    <x v="3"/>
    <x v="2"/>
    <x v="5"/>
    <x v="1"/>
    <n v="63.678199999999997"/>
    <x v="2"/>
    <n v="70"/>
    <x v="2"/>
    <n v="115"/>
    <x v="5"/>
    <n v="115"/>
    <x v="2"/>
    <s v=""/>
    <s v=""/>
    <x v="1"/>
    <x v="1"/>
    <x v="2"/>
    <x v="2"/>
    <x v="1"/>
    <x v="1"/>
    <x v="1"/>
  </r>
  <r>
    <d v="2021-07-13T00:00:00"/>
    <n v="7896"/>
    <n v="9259"/>
    <x v="1"/>
    <n v="1022"/>
    <n v="31260"/>
    <x v="1"/>
    <s v="524717"/>
    <x v="0"/>
    <x v="2"/>
    <x v="2"/>
    <x v="2"/>
    <x v="1"/>
    <n v="63"/>
    <m/>
    <m/>
    <m/>
    <m/>
    <x v="2"/>
    <n v="1002692"/>
    <x v="2"/>
    <x v="1"/>
    <x v="1"/>
    <x v="0"/>
    <x v="0"/>
    <m/>
    <x v="0"/>
    <x v="0"/>
    <x v="1"/>
    <m/>
    <m/>
    <x v="1"/>
    <s v="10026922"/>
    <x v="5"/>
    <x v="5"/>
    <x v="3"/>
    <x v="3"/>
    <x v="5"/>
    <x v="1"/>
    <n v="57.1997"/>
    <x v="2"/>
    <n v="63"/>
    <x v="2"/>
    <s v=""/>
    <x v="5"/>
    <s v=""/>
    <x v="2"/>
    <s v=""/>
    <s v=""/>
    <x v="1"/>
    <x v="1"/>
    <x v="2"/>
    <x v="1"/>
    <x v="1"/>
    <x v="1"/>
    <x v="1"/>
  </r>
  <r>
    <d v="2021-07-13T00:00:00"/>
    <n v="7896"/>
    <n v="9259"/>
    <x v="1"/>
    <n v="1024"/>
    <n v="31261"/>
    <x v="1"/>
    <s v="524690"/>
    <x v="0"/>
    <x v="1"/>
    <x v="1"/>
    <x v="2"/>
    <x v="1"/>
    <n v="76"/>
    <m/>
    <m/>
    <m/>
    <m/>
    <x v="1"/>
    <n v="1002692"/>
    <x v="3"/>
    <x v="1"/>
    <x v="1"/>
    <x v="0"/>
    <x v="0"/>
    <m/>
    <x v="0"/>
    <x v="0"/>
    <x v="1"/>
    <m/>
    <m/>
    <x v="1"/>
    <s v="10026923"/>
    <x v="1"/>
    <x v="1"/>
    <x v="1"/>
    <x v="1"/>
    <x v="5"/>
    <x v="1"/>
    <n v="69.231199999999987"/>
    <x v="1"/>
    <n v="76"/>
    <x v="3"/>
    <s v=""/>
    <x v="5"/>
    <s v=""/>
    <x v="2"/>
    <s v=""/>
    <s v=""/>
    <x v="1"/>
    <x v="1"/>
    <x v="1"/>
    <x v="1"/>
    <x v="1"/>
    <x v="1"/>
    <x v="1"/>
  </r>
  <r>
    <d v="2021-07-13T00:00:00"/>
    <n v="7896"/>
    <n v="9261"/>
    <x v="1"/>
    <n v="1025"/>
    <m/>
    <x v="3"/>
    <m/>
    <x v="0"/>
    <x v="2"/>
    <x v="2"/>
    <x v="2"/>
    <x v="1"/>
    <n v="41"/>
    <m/>
    <m/>
    <m/>
    <m/>
    <x v="3"/>
    <n v="1002692"/>
    <x v="4"/>
    <x v="1"/>
    <x v="1"/>
    <x v="0"/>
    <x v="0"/>
    <m/>
    <x v="0"/>
    <x v="0"/>
    <x v="1"/>
    <m/>
    <m/>
    <x v="2"/>
    <s v="10026924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3T00:00:00"/>
    <n v="7896"/>
    <n v="9261"/>
    <x v="1"/>
    <n v="1026"/>
    <n v="31262"/>
    <x v="1"/>
    <s v="524696"/>
    <x v="0"/>
    <x v="2"/>
    <x v="2"/>
    <x v="2"/>
    <x v="1"/>
    <n v="80"/>
    <n v="16.5"/>
    <n v="6.1"/>
    <n v="4"/>
    <n v="1.5"/>
    <x v="1"/>
    <n v="1002692"/>
    <x v="5"/>
    <x v="1"/>
    <x v="1"/>
    <x v="0"/>
    <x v="0"/>
    <m/>
    <x v="0"/>
    <x v="0"/>
    <x v="1"/>
    <m/>
    <m/>
    <x v="1"/>
    <s v="10026925"/>
    <x v="4"/>
    <x v="4"/>
    <x v="1"/>
    <x v="2"/>
    <x v="5"/>
    <x v="1"/>
    <n v="73.900000000000006"/>
    <x v="1"/>
    <n v="80"/>
    <x v="1"/>
    <s v=""/>
    <x v="5"/>
    <s v=""/>
    <x v="1"/>
    <n v="2.7919999999999989"/>
    <n v="0.94224198509657475"/>
    <x v="1"/>
    <x v="1"/>
    <x v="1"/>
    <x v="1"/>
    <x v="1"/>
    <x v="1"/>
    <x v="1"/>
  </r>
  <r>
    <d v="2021-07-13T00:00:00"/>
    <n v="7896"/>
    <n v="9261"/>
    <x v="1"/>
    <n v="1030"/>
    <n v="31263"/>
    <x v="1"/>
    <s v="524636"/>
    <x v="1"/>
    <x v="2"/>
    <x v="2"/>
    <x v="2"/>
    <x v="1"/>
    <n v="94"/>
    <n v="22.5"/>
    <n v="9.5"/>
    <n v="6"/>
    <n v="2.1"/>
    <x v="1"/>
    <n v="1002692"/>
    <x v="6"/>
    <x v="1"/>
    <x v="1"/>
    <x v="0"/>
    <x v="0"/>
    <m/>
    <x v="0"/>
    <x v="0"/>
    <x v="1"/>
    <m/>
    <m/>
    <x v="1"/>
    <s v="10026926"/>
    <x v="1"/>
    <x v="1"/>
    <x v="1"/>
    <x v="1"/>
    <x v="5"/>
    <x v="1"/>
    <n v="84.5"/>
    <x v="1"/>
    <n v="94"/>
    <x v="1"/>
    <s v=""/>
    <x v="5"/>
    <s v=""/>
    <x v="1"/>
    <n v="2.5840000000000023"/>
    <n v="0.92982472110920944"/>
    <x v="1"/>
    <x v="1"/>
    <x v="1"/>
    <x v="1"/>
    <x v="1"/>
    <x v="1"/>
    <x v="1"/>
  </r>
  <r>
    <d v="2021-07-13T00:00:00"/>
    <n v="7896"/>
    <n v="9261"/>
    <x v="1"/>
    <n v="1035"/>
    <n v="31264"/>
    <x v="1"/>
    <s v="524642"/>
    <x v="0"/>
    <x v="2"/>
    <x v="2"/>
    <x v="2"/>
    <x v="1"/>
    <n v="69"/>
    <m/>
    <m/>
    <m/>
    <m/>
    <x v="2"/>
    <n v="1002692"/>
    <x v="7"/>
    <x v="1"/>
    <x v="1"/>
    <x v="0"/>
    <x v="0"/>
    <m/>
    <x v="0"/>
    <x v="0"/>
    <x v="1"/>
    <m/>
    <m/>
    <x v="1"/>
    <s v="10026927"/>
    <x v="3"/>
    <x v="3"/>
    <x v="3"/>
    <x v="2"/>
    <x v="5"/>
    <x v="1"/>
    <n v="62.752699999999997"/>
    <x v="2"/>
    <n v="69"/>
    <x v="2"/>
    <n v="116"/>
    <x v="5"/>
    <n v="116"/>
    <x v="2"/>
    <s v=""/>
    <s v=""/>
    <x v="1"/>
    <x v="1"/>
    <x v="2"/>
    <x v="1"/>
    <x v="1"/>
    <x v="1"/>
    <x v="1"/>
  </r>
  <r>
    <d v="2021-07-13T00:00:00"/>
    <n v="7896"/>
    <n v="9261"/>
    <x v="1"/>
    <n v="1036"/>
    <n v="31265"/>
    <x v="1"/>
    <s v="524726"/>
    <x v="0"/>
    <x v="1"/>
    <x v="1"/>
    <x v="2"/>
    <x v="1"/>
    <n v="78"/>
    <n v="17"/>
    <n v="5.5"/>
    <n v="5"/>
    <n v="2"/>
    <x v="1"/>
    <n v="1002692"/>
    <x v="8"/>
    <x v="1"/>
    <x v="1"/>
    <x v="0"/>
    <x v="0"/>
    <m/>
    <x v="0"/>
    <x v="0"/>
    <x v="1"/>
    <m/>
    <m/>
    <x v="1"/>
    <s v="10026928"/>
    <x v="1"/>
    <x v="1"/>
    <x v="1"/>
    <x v="1"/>
    <x v="5"/>
    <x v="1"/>
    <n v="72.5"/>
    <x v="1"/>
    <n v="78"/>
    <x v="1"/>
    <n v="117"/>
    <x v="5"/>
    <n v="117"/>
    <x v="1"/>
    <n v="1.5899999999999996"/>
    <n v="0.83061610306598133"/>
    <x v="1"/>
    <x v="1"/>
    <x v="1"/>
    <x v="1"/>
    <x v="1"/>
    <x v="1"/>
    <x v="1"/>
  </r>
  <r>
    <d v="2021-07-13T00:00:00"/>
    <n v="7896"/>
    <n v="9261"/>
    <x v="1"/>
    <n v="1037"/>
    <n v="31266"/>
    <x v="1"/>
    <s v="524664"/>
    <x v="1"/>
    <x v="2"/>
    <x v="2"/>
    <x v="2"/>
    <x v="1"/>
    <n v="95"/>
    <n v="22"/>
    <n v="9"/>
    <n v="6.5"/>
    <n v="2.5"/>
    <x v="1"/>
    <n v="1002692"/>
    <x v="9"/>
    <x v="1"/>
    <x v="1"/>
    <x v="0"/>
    <x v="0"/>
    <m/>
    <x v="0"/>
    <x v="0"/>
    <x v="1"/>
    <m/>
    <m/>
    <x v="1"/>
    <s v="10026929"/>
    <x v="4"/>
    <x v="4"/>
    <x v="1"/>
    <x v="2"/>
    <x v="5"/>
    <x v="1"/>
    <n v="86"/>
    <x v="1"/>
    <n v="95"/>
    <x v="1"/>
    <s v=""/>
    <x v="5"/>
    <s v=""/>
    <x v="1"/>
    <n v="2.9700000000000029"/>
    <n v="0.95120027700120013"/>
    <x v="1"/>
    <x v="1"/>
    <x v="1"/>
    <x v="1"/>
    <x v="1"/>
    <x v="1"/>
    <x v="1"/>
  </r>
  <r>
    <d v="2021-07-13T00:00:00"/>
    <n v="7896"/>
    <n v="9261"/>
    <x v="1"/>
    <n v="1041"/>
    <n v="31267"/>
    <x v="1"/>
    <s v="524693"/>
    <x v="0"/>
    <x v="1"/>
    <x v="1"/>
    <x v="2"/>
    <x v="1"/>
    <n v="87"/>
    <n v="18"/>
    <n v="6.5"/>
    <n v="5.5"/>
    <n v="1.5"/>
    <x v="1"/>
    <n v="1002692"/>
    <x v="10"/>
    <x v="1"/>
    <x v="1"/>
    <x v="0"/>
    <x v="0"/>
    <m/>
    <x v="0"/>
    <x v="0"/>
    <x v="1"/>
    <m/>
    <m/>
    <x v="1"/>
    <s v="100269210"/>
    <x v="1"/>
    <x v="1"/>
    <x v="1"/>
    <x v="1"/>
    <x v="5"/>
    <x v="1"/>
    <n v="80.5"/>
    <x v="1"/>
    <n v="87"/>
    <x v="1"/>
    <n v="118"/>
    <x v="5"/>
    <n v="118"/>
    <x v="1"/>
    <n v="4.2699999999999969"/>
    <n v="0.98621101149385837"/>
    <x v="1"/>
    <x v="1"/>
    <x v="1"/>
    <x v="1"/>
    <x v="1"/>
    <x v="1"/>
    <x v="1"/>
  </r>
  <r>
    <d v="2021-07-13T00:00:00"/>
    <n v="7896"/>
    <n v="9261"/>
    <x v="1"/>
    <n v="1043"/>
    <n v="31268"/>
    <x v="1"/>
    <s v="524649"/>
    <x v="1"/>
    <x v="2"/>
    <x v="2"/>
    <x v="2"/>
    <x v="1"/>
    <n v="91"/>
    <n v="18.5"/>
    <n v="7"/>
    <n v="5"/>
    <n v="1.5"/>
    <x v="1"/>
    <n v="1002694"/>
    <x v="1"/>
    <x v="1"/>
    <x v="1"/>
    <x v="0"/>
    <x v="0"/>
    <m/>
    <x v="0"/>
    <x v="0"/>
    <x v="1"/>
    <m/>
    <m/>
    <x v="1"/>
    <s v="10026941"/>
    <x v="1"/>
    <x v="1"/>
    <x v="1"/>
    <x v="1"/>
    <x v="5"/>
    <x v="1"/>
    <n v="84"/>
    <x v="1"/>
    <n v="91"/>
    <x v="1"/>
    <s v=""/>
    <x v="5"/>
    <s v=""/>
    <x v="1"/>
    <n v="5.6900000000000022"/>
    <n v="0.99663179020875314"/>
    <x v="1"/>
    <x v="1"/>
    <x v="1"/>
    <x v="1"/>
    <x v="1"/>
    <x v="1"/>
    <x v="1"/>
  </r>
  <r>
    <d v="2021-07-13T00:00:00"/>
    <n v="7897"/>
    <n v="9261"/>
    <x v="0"/>
    <n v="1111"/>
    <n v="31269"/>
    <x v="1"/>
    <s v="524687"/>
    <x v="1"/>
    <x v="2"/>
    <x v="2"/>
    <x v="2"/>
    <x v="1"/>
    <n v="83"/>
    <n v="17.100000000000001"/>
    <n v="6"/>
    <n v="5"/>
    <n v="1.5"/>
    <x v="1"/>
    <n v="1002694"/>
    <x v="2"/>
    <x v="1"/>
    <x v="1"/>
    <x v="0"/>
    <x v="0"/>
    <m/>
    <x v="0"/>
    <x v="0"/>
    <x v="2"/>
    <m/>
    <m/>
    <x v="1"/>
    <s v="10026942"/>
    <x v="4"/>
    <x v="4"/>
    <x v="1"/>
    <x v="2"/>
    <x v="5"/>
    <x v="1"/>
    <n v="77"/>
    <x v="1"/>
    <n v="83"/>
    <x v="1"/>
    <n v="119"/>
    <x v="5"/>
    <n v="119"/>
    <x v="1"/>
    <n v="3.5299999999999985"/>
    <n v="0.97152941230990264"/>
    <x v="1"/>
    <x v="1"/>
    <x v="1"/>
    <x v="1"/>
    <x v="1"/>
    <x v="1"/>
    <x v="1"/>
  </r>
  <r>
    <d v="2021-07-13T00:00:00"/>
    <n v="7897"/>
    <n v="9261"/>
    <x v="0"/>
    <n v="1113"/>
    <n v="31270"/>
    <x v="1"/>
    <s v="524692"/>
    <x v="0"/>
    <x v="2"/>
    <x v="2"/>
    <x v="2"/>
    <x v="1"/>
    <n v="65"/>
    <m/>
    <m/>
    <m/>
    <m/>
    <x v="2"/>
    <n v="1002694"/>
    <x v="3"/>
    <x v="1"/>
    <x v="1"/>
    <x v="0"/>
    <x v="0"/>
    <m/>
    <x v="0"/>
    <x v="0"/>
    <x v="1"/>
    <m/>
    <m/>
    <x v="1"/>
    <s v="10026943"/>
    <x v="5"/>
    <x v="5"/>
    <x v="3"/>
    <x v="3"/>
    <x v="5"/>
    <x v="1"/>
    <n v="59.050699999999999"/>
    <x v="2"/>
    <n v="65"/>
    <x v="2"/>
    <s v=""/>
    <x v="5"/>
    <s v=""/>
    <x v="2"/>
    <s v=""/>
    <s v=""/>
    <x v="1"/>
    <x v="1"/>
    <x v="2"/>
    <x v="1"/>
    <x v="1"/>
    <x v="1"/>
    <x v="1"/>
  </r>
  <r>
    <d v="2021-07-13T00:00:00"/>
    <n v="7897"/>
    <n v="9261"/>
    <x v="0"/>
    <n v="1114"/>
    <n v="31271"/>
    <x v="1"/>
    <s v="524679"/>
    <x v="1"/>
    <x v="2"/>
    <x v="2"/>
    <x v="2"/>
    <x v="1"/>
    <n v="81"/>
    <n v="18.100000000000001"/>
    <n v="7.1"/>
    <n v="5"/>
    <n v="1.3"/>
    <x v="1"/>
    <n v="1002694"/>
    <x v="4"/>
    <x v="1"/>
    <x v="1"/>
    <x v="0"/>
    <x v="0"/>
    <m/>
    <x v="0"/>
    <x v="0"/>
    <x v="1"/>
    <m/>
    <m/>
    <x v="1"/>
    <s v="10026944"/>
    <x v="2"/>
    <x v="11"/>
    <x v="2"/>
    <x v="2"/>
    <x v="5"/>
    <x v="1"/>
    <n v="73.900000000000006"/>
    <x v="1"/>
    <n v="81"/>
    <x v="1"/>
    <n v="120"/>
    <x v="5"/>
    <n v="120"/>
    <x v="1"/>
    <n v="1.4339999999999995"/>
    <n v="0.80752379710496414"/>
    <x v="1"/>
    <x v="1"/>
    <x v="1"/>
    <x v="1"/>
    <x v="1"/>
    <x v="1"/>
    <x v="1"/>
  </r>
  <r>
    <d v="2021-07-13T00:00:00"/>
    <n v="7897"/>
    <n v="9261"/>
    <x v="0"/>
    <n v="1123"/>
    <n v="31272"/>
    <x v="1"/>
    <s v="524708"/>
    <x v="1"/>
    <x v="2"/>
    <x v="2"/>
    <x v="2"/>
    <x v="1"/>
    <n v="85"/>
    <n v="19.5"/>
    <n v="7.5"/>
    <n v="5"/>
    <n v="2"/>
    <x v="1"/>
    <n v="1002694"/>
    <x v="5"/>
    <x v="1"/>
    <x v="1"/>
    <x v="0"/>
    <x v="0"/>
    <m/>
    <x v="0"/>
    <x v="0"/>
    <x v="1"/>
    <m/>
    <m/>
    <x v="1"/>
    <s v="10026945"/>
    <x v="1"/>
    <x v="1"/>
    <x v="1"/>
    <x v="1"/>
    <x v="5"/>
    <x v="1"/>
    <n v="77.5"/>
    <x v="1"/>
    <n v="85"/>
    <x v="1"/>
    <n v="121"/>
    <x v="5"/>
    <n v="121"/>
    <x v="1"/>
    <n v="2.0399999999999983"/>
    <n v="0.88493326795445004"/>
    <x v="1"/>
    <x v="1"/>
    <x v="1"/>
    <x v="1"/>
    <x v="1"/>
    <x v="1"/>
    <x v="1"/>
  </r>
  <r>
    <d v="2021-07-13T00:00:00"/>
    <n v="7897"/>
    <n v="9261"/>
    <x v="0"/>
    <n v="1125"/>
    <n v="31273"/>
    <x v="1"/>
    <s v="524685"/>
    <x v="0"/>
    <x v="2"/>
    <x v="2"/>
    <x v="2"/>
    <x v="1"/>
    <n v="67"/>
    <m/>
    <m/>
    <m/>
    <m/>
    <x v="2"/>
    <n v="1002694"/>
    <x v="6"/>
    <x v="1"/>
    <x v="1"/>
    <x v="0"/>
    <x v="0"/>
    <m/>
    <x v="0"/>
    <x v="0"/>
    <x v="1"/>
    <m/>
    <m/>
    <x v="1"/>
    <s v="10026946"/>
    <x v="5"/>
    <x v="5"/>
    <x v="3"/>
    <x v="3"/>
    <x v="5"/>
    <x v="1"/>
    <n v="60.901699999999998"/>
    <x v="2"/>
    <n v="67"/>
    <x v="2"/>
    <s v=""/>
    <x v="5"/>
    <s v=""/>
    <x v="2"/>
    <s v=""/>
    <s v=""/>
    <x v="1"/>
    <x v="1"/>
    <x v="2"/>
    <x v="1"/>
    <x v="1"/>
    <x v="1"/>
    <x v="1"/>
  </r>
  <r>
    <d v="2021-07-13T00:00:00"/>
    <n v="7897"/>
    <n v="9261"/>
    <x v="0"/>
    <n v="1129"/>
    <n v="31274"/>
    <x v="1"/>
    <s v="524670"/>
    <x v="0"/>
    <x v="1"/>
    <x v="1"/>
    <x v="2"/>
    <x v="1"/>
    <n v="91"/>
    <n v="20"/>
    <n v="7.5"/>
    <n v="5"/>
    <n v="2"/>
    <x v="1"/>
    <n v="1002694"/>
    <x v="7"/>
    <x v="1"/>
    <x v="1"/>
    <x v="0"/>
    <x v="0"/>
    <m/>
    <x v="0"/>
    <x v="0"/>
    <x v="2"/>
    <m/>
    <m/>
    <x v="1"/>
    <s v="10026947"/>
    <x v="1"/>
    <x v="1"/>
    <x v="1"/>
    <x v="1"/>
    <x v="5"/>
    <x v="1"/>
    <n v="83.5"/>
    <x v="1"/>
    <n v="91"/>
    <x v="1"/>
    <n v="122"/>
    <x v="5"/>
    <n v="122"/>
    <x v="1"/>
    <n v="4.6200000000000037"/>
    <n v="0.99024333437544876"/>
    <x v="1"/>
    <x v="1"/>
    <x v="1"/>
    <x v="1"/>
    <x v="1"/>
    <x v="1"/>
    <x v="1"/>
  </r>
  <r>
    <d v="2021-07-13T00:00:00"/>
    <n v="7897"/>
    <n v="9261"/>
    <x v="0"/>
    <n v="1133"/>
    <n v="31275"/>
    <x v="1"/>
    <s v="524656"/>
    <x v="0"/>
    <x v="2"/>
    <x v="2"/>
    <x v="2"/>
    <x v="1"/>
    <n v="70"/>
    <m/>
    <m/>
    <m/>
    <m/>
    <x v="2"/>
    <n v="1002694"/>
    <x v="8"/>
    <x v="1"/>
    <x v="1"/>
    <x v="0"/>
    <x v="0"/>
    <m/>
    <x v="0"/>
    <x v="0"/>
    <x v="1"/>
    <m/>
    <s v="Corrected PIT# to 524659, was 524697 which was confirmed as a SK"/>
    <x v="1"/>
    <s v="10026948"/>
    <x v="5"/>
    <x v="5"/>
    <x v="3"/>
    <x v="3"/>
    <x v="5"/>
    <x v="1"/>
    <n v="63.678199999999997"/>
    <x v="2"/>
    <n v="70"/>
    <x v="2"/>
    <n v="123"/>
    <x v="5"/>
    <n v="123"/>
    <x v="2"/>
    <s v=""/>
    <s v=""/>
    <x v="1"/>
    <x v="1"/>
    <x v="2"/>
    <x v="1"/>
    <x v="1"/>
    <x v="1"/>
    <x v="1"/>
  </r>
  <r>
    <d v="2021-07-13T00:00:00"/>
    <n v="7897"/>
    <n v="9261"/>
    <x v="0"/>
    <n v="1135"/>
    <n v="31276"/>
    <x v="1"/>
    <s v="524668"/>
    <x v="1"/>
    <x v="2"/>
    <x v="2"/>
    <x v="2"/>
    <x v="1"/>
    <n v="89"/>
    <n v="20.5"/>
    <n v="8"/>
    <n v="5.5"/>
    <n v="2.5"/>
    <x v="1"/>
    <n v="1002694"/>
    <x v="9"/>
    <x v="1"/>
    <x v="1"/>
    <x v="0"/>
    <x v="0"/>
    <m/>
    <x v="0"/>
    <x v="0"/>
    <x v="1"/>
    <m/>
    <m/>
    <x v="1"/>
    <s v="10026949"/>
    <x v="1"/>
    <x v="1"/>
    <x v="1"/>
    <x v="1"/>
    <x v="5"/>
    <x v="1"/>
    <n v="81"/>
    <x v="1"/>
    <n v="89"/>
    <x v="1"/>
    <n v="124"/>
    <x v="5"/>
    <n v="124"/>
    <x v="1"/>
    <n v="2.3499999999999965"/>
    <n v="0.91293422755972853"/>
    <x v="1"/>
    <x v="1"/>
    <x v="1"/>
    <x v="1"/>
    <x v="1"/>
    <x v="1"/>
    <x v="1"/>
  </r>
  <r>
    <d v="2021-07-13T00:00:00"/>
    <n v="7897"/>
    <n v="9261"/>
    <x v="0"/>
    <n v="1137"/>
    <n v="31277"/>
    <x v="1"/>
    <s v="524635"/>
    <x v="0"/>
    <x v="2"/>
    <x v="2"/>
    <x v="2"/>
    <x v="1"/>
    <n v="76"/>
    <n v="18"/>
    <n v="6.5"/>
    <n v="5"/>
    <n v="2"/>
    <x v="1"/>
    <n v="1002694"/>
    <x v="10"/>
    <x v="1"/>
    <x v="1"/>
    <x v="0"/>
    <x v="0"/>
    <m/>
    <x v="0"/>
    <x v="0"/>
    <x v="1"/>
    <m/>
    <m/>
    <x v="1"/>
    <s v="100269410"/>
    <x v="4"/>
    <x v="4"/>
    <x v="1"/>
    <x v="2"/>
    <x v="5"/>
    <x v="1"/>
    <n v="69.5"/>
    <x v="1"/>
    <n v="76"/>
    <x v="1"/>
    <n v="125"/>
    <x v="5"/>
    <n v="125"/>
    <x v="3"/>
    <n v="-0.55000000000000004"/>
    <n v="0.36586440898919936"/>
    <x v="1"/>
    <x v="1"/>
    <x v="2"/>
    <x v="1"/>
    <x v="1"/>
    <x v="1"/>
    <x v="1"/>
  </r>
  <r>
    <d v="2021-07-13T00:00:00"/>
    <n v="7897"/>
    <n v="9261"/>
    <x v="0"/>
    <n v="1142"/>
    <n v="31278"/>
    <x v="1"/>
    <s v="524887"/>
    <x v="0"/>
    <x v="2"/>
    <x v="2"/>
    <x v="2"/>
    <x v="1"/>
    <n v="69"/>
    <m/>
    <m/>
    <m/>
    <m/>
    <x v="2"/>
    <n v="1002696"/>
    <x v="1"/>
    <x v="1"/>
    <x v="1"/>
    <x v="0"/>
    <x v="0"/>
    <m/>
    <x v="0"/>
    <x v="0"/>
    <x v="1"/>
    <m/>
    <m/>
    <x v="1"/>
    <s v="10026961"/>
    <x v="5"/>
    <x v="5"/>
    <x v="3"/>
    <x v="3"/>
    <x v="5"/>
    <x v="1"/>
    <n v="62.752699999999997"/>
    <x v="2"/>
    <n v="69"/>
    <x v="2"/>
    <s v=""/>
    <x v="5"/>
    <s v=""/>
    <x v="2"/>
    <s v=""/>
    <s v=""/>
    <x v="1"/>
    <x v="1"/>
    <x v="2"/>
    <x v="1"/>
    <x v="1"/>
    <x v="1"/>
    <x v="1"/>
  </r>
  <r>
    <d v="2021-07-13T00:00:00"/>
    <n v="7897"/>
    <n v="9261"/>
    <x v="0"/>
    <n v="1144"/>
    <n v="31279"/>
    <x v="1"/>
    <s v="524892"/>
    <x v="0"/>
    <x v="2"/>
    <x v="2"/>
    <x v="2"/>
    <x v="1"/>
    <n v="64"/>
    <m/>
    <m/>
    <m/>
    <m/>
    <x v="2"/>
    <n v="1002696"/>
    <x v="2"/>
    <x v="1"/>
    <x v="1"/>
    <x v="0"/>
    <x v="0"/>
    <m/>
    <x v="0"/>
    <x v="0"/>
    <x v="1"/>
    <m/>
    <m/>
    <x v="1"/>
    <s v="10026962"/>
    <x v="5"/>
    <x v="5"/>
    <x v="3"/>
    <x v="3"/>
    <x v="5"/>
    <x v="1"/>
    <n v="58.1252"/>
    <x v="2"/>
    <n v="64"/>
    <x v="2"/>
    <s v=""/>
    <x v="5"/>
    <s v=""/>
    <x v="2"/>
    <s v=""/>
    <s v=""/>
    <x v="1"/>
    <x v="1"/>
    <x v="2"/>
    <x v="1"/>
    <x v="1"/>
    <x v="1"/>
    <x v="1"/>
  </r>
  <r>
    <d v="2021-07-13T00:00:00"/>
    <n v="7897"/>
    <n v="9261"/>
    <x v="0"/>
    <n v="1146"/>
    <n v="31280"/>
    <x v="1"/>
    <s v="524834"/>
    <x v="0"/>
    <x v="1"/>
    <x v="1"/>
    <x v="2"/>
    <x v="1"/>
    <n v="86"/>
    <n v="17.5"/>
    <n v="6"/>
    <n v="4"/>
    <n v="1.5"/>
    <x v="1"/>
    <n v="1002696"/>
    <x v="3"/>
    <x v="1"/>
    <x v="1"/>
    <x v="0"/>
    <x v="0"/>
    <m/>
    <x v="0"/>
    <x v="0"/>
    <x v="1"/>
    <m/>
    <m/>
    <x v="1"/>
    <s v="10026963"/>
    <x v="1"/>
    <x v="1"/>
    <x v="1"/>
    <x v="1"/>
    <x v="5"/>
    <x v="1"/>
    <n v="80"/>
    <x v="1"/>
    <n v="86"/>
    <x v="1"/>
    <n v="126"/>
    <x v="5"/>
    <n v="126"/>
    <x v="1"/>
    <n v="5.4999999999999973"/>
    <n v="0.99592986228410396"/>
    <x v="1"/>
    <x v="1"/>
    <x v="1"/>
    <x v="1"/>
    <x v="1"/>
    <x v="1"/>
    <x v="1"/>
  </r>
  <r>
    <d v="2021-07-13T00:00:00"/>
    <n v="7897"/>
    <n v="9261"/>
    <x v="0"/>
    <n v="1148"/>
    <n v="31281"/>
    <x v="1"/>
    <s v="524830"/>
    <x v="0"/>
    <x v="1"/>
    <x v="1"/>
    <x v="2"/>
    <x v="1"/>
    <n v="90"/>
    <n v="17.5"/>
    <n v="6.5"/>
    <m/>
    <m/>
    <x v="1"/>
    <m/>
    <x v="0"/>
    <x v="0"/>
    <x v="0"/>
    <x v="0"/>
    <x v="0"/>
    <m/>
    <x v="0"/>
    <x v="0"/>
    <x v="1"/>
    <s v="No scales"/>
    <m/>
    <x v="1"/>
    <s v=""/>
    <x v="2"/>
    <x v="2"/>
    <x v="2"/>
    <x v="2"/>
    <x v="5"/>
    <x v="1"/>
    <n v="83.5"/>
    <x v="1"/>
    <n v="90"/>
    <x v="3"/>
    <s v=""/>
    <x v="2"/>
    <s v=""/>
    <x v="2"/>
    <s v=""/>
    <s v=""/>
    <x v="1"/>
    <x v="1"/>
    <x v="1"/>
    <x v="1"/>
    <x v="1"/>
    <x v="1"/>
    <x v="1"/>
  </r>
  <r>
    <d v="2021-07-13T00:00:00"/>
    <n v="7897"/>
    <n v="9261"/>
    <x v="0"/>
    <n v="1149"/>
    <n v="31282"/>
    <x v="1"/>
    <s v="524882"/>
    <x v="0"/>
    <x v="1"/>
    <x v="1"/>
    <x v="2"/>
    <x v="1"/>
    <n v="85"/>
    <n v="18"/>
    <n v="6.5"/>
    <n v="5"/>
    <n v="1.5"/>
    <x v="1"/>
    <n v="1002696"/>
    <x v="4"/>
    <x v="1"/>
    <x v="1"/>
    <x v="0"/>
    <x v="0"/>
    <m/>
    <x v="0"/>
    <x v="0"/>
    <x v="1"/>
    <m/>
    <m/>
    <x v="1"/>
    <s v="10026964"/>
    <x v="4"/>
    <x v="4"/>
    <x v="1"/>
    <x v="2"/>
    <x v="5"/>
    <x v="1"/>
    <n v="78.5"/>
    <x v="1"/>
    <n v="85"/>
    <x v="1"/>
    <s v=""/>
    <x v="5"/>
    <s v=""/>
    <x v="1"/>
    <n v="3.7499999999999973"/>
    <n v="0.97702263008997436"/>
    <x v="1"/>
    <x v="1"/>
    <x v="1"/>
    <x v="1"/>
    <x v="1"/>
    <x v="1"/>
    <x v="1"/>
  </r>
  <r>
    <d v="2021-07-13T00:00:00"/>
    <n v="7897"/>
    <n v="9261"/>
    <x v="0"/>
    <n v="1150"/>
    <n v="31283"/>
    <x v="1"/>
    <s v="524908"/>
    <x v="1"/>
    <x v="2"/>
    <x v="2"/>
    <x v="2"/>
    <x v="1"/>
    <n v="87"/>
    <n v="18"/>
    <n v="6"/>
    <n v="4.5"/>
    <n v="1.5"/>
    <x v="1"/>
    <n v="1002696"/>
    <x v="5"/>
    <x v="1"/>
    <x v="1"/>
    <x v="0"/>
    <x v="0"/>
    <m/>
    <x v="0"/>
    <x v="0"/>
    <x v="1"/>
    <m/>
    <m/>
    <x v="1"/>
    <s v="10026965"/>
    <x v="1"/>
    <x v="1"/>
    <x v="1"/>
    <x v="1"/>
    <x v="5"/>
    <x v="1"/>
    <n v="81"/>
    <x v="1"/>
    <n v="87"/>
    <x v="1"/>
    <n v="127"/>
    <x v="5"/>
    <n v="127"/>
    <x v="1"/>
    <n v="5.5899999999999972"/>
    <n v="0.99627887065709575"/>
    <x v="1"/>
    <x v="1"/>
    <x v="1"/>
    <x v="1"/>
    <x v="1"/>
    <x v="1"/>
    <x v="1"/>
  </r>
  <r>
    <d v="2021-07-13T00:00:00"/>
    <n v="7897"/>
    <n v="9261"/>
    <x v="0"/>
    <n v="1152"/>
    <n v="31284"/>
    <x v="1"/>
    <s v="524925"/>
    <x v="0"/>
    <x v="1"/>
    <x v="2"/>
    <x v="2"/>
    <x v="1"/>
    <n v="70"/>
    <m/>
    <m/>
    <m/>
    <m/>
    <x v="2"/>
    <n v="1002696"/>
    <x v="6"/>
    <x v="1"/>
    <x v="1"/>
    <x v="0"/>
    <x v="0"/>
    <m/>
    <x v="0"/>
    <x v="0"/>
    <x v="1"/>
    <m/>
    <m/>
    <x v="1"/>
    <s v="10026966"/>
    <x v="3"/>
    <x v="3"/>
    <x v="3"/>
    <x v="2"/>
    <x v="5"/>
    <x v="1"/>
    <n v="63.678199999999997"/>
    <x v="2"/>
    <n v="70"/>
    <x v="2"/>
    <n v="128"/>
    <x v="5"/>
    <n v="128"/>
    <x v="2"/>
    <s v=""/>
    <s v=""/>
    <x v="1"/>
    <x v="1"/>
    <x v="2"/>
    <x v="1"/>
    <x v="1"/>
    <x v="1"/>
    <x v="1"/>
  </r>
  <r>
    <d v="2021-07-13T00:00:00"/>
    <n v="7897"/>
    <n v="9261"/>
    <x v="0"/>
    <n v="1156"/>
    <n v="31285"/>
    <x v="1"/>
    <s v="524848"/>
    <x v="1"/>
    <x v="2"/>
    <x v="2"/>
    <x v="2"/>
    <x v="1"/>
    <n v="95"/>
    <n v="22"/>
    <n v="8.5"/>
    <n v="6"/>
    <n v="2"/>
    <x v="1"/>
    <n v="1002696"/>
    <x v="7"/>
    <x v="1"/>
    <x v="1"/>
    <x v="0"/>
    <x v="0"/>
    <m/>
    <x v="0"/>
    <x v="0"/>
    <x v="1"/>
    <m/>
    <m/>
    <x v="1"/>
    <s v="10026967"/>
    <x v="11"/>
    <x v="12"/>
    <x v="5"/>
    <x v="5"/>
    <x v="5"/>
    <x v="1"/>
    <n v="86.5"/>
    <x v="1"/>
    <n v="95"/>
    <x v="1"/>
    <n v="129"/>
    <x v="5"/>
    <n v="129"/>
    <x v="1"/>
    <n v="4.3800000000000017"/>
    <n v="0.98762958525983768"/>
    <x v="1"/>
    <x v="1"/>
    <x v="1"/>
    <x v="1"/>
    <x v="1"/>
    <x v="1"/>
    <x v="1"/>
  </r>
  <r>
    <d v="2021-07-13T00:00:00"/>
    <n v="7897"/>
    <n v="9262"/>
    <x v="0"/>
    <n v="1204"/>
    <n v="31286"/>
    <x v="1"/>
    <s v="524866"/>
    <x v="1"/>
    <x v="2"/>
    <x v="2"/>
    <x v="2"/>
    <x v="1"/>
    <n v="100"/>
    <n v="22.5"/>
    <n v="8.5"/>
    <n v="7"/>
    <n v="3"/>
    <x v="1"/>
    <n v="1002696"/>
    <x v="8"/>
    <x v="1"/>
    <x v="1"/>
    <x v="0"/>
    <x v="0"/>
    <m/>
    <x v="0"/>
    <x v="0"/>
    <x v="1"/>
    <m/>
    <m/>
    <x v="1"/>
    <s v="10026968"/>
    <x v="4"/>
    <x v="4"/>
    <x v="1"/>
    <x v="2"/>
    <x v="5"/>
    <x v="1"/>
    <n v="91.5"/>
    <x v="1"/>
    <n v="100"/>
    <x v="1"/>
    <n v="130"/>
    <x v="5"/>
    <n v="130"/>
    <x v="1"/>
    <n v="4.9899999999999993"/>
    <n v="0.99324033948928681"/>
    <x v="1"/>
    <x v="1"/>
    <x v="1"/>
    <x v="1"/>
    <x v="1"/>
    <x v="1"/>
    <x v="1"/>
  </r>
  <r>
    <d v="2021-07-13T00:00:00"/>
    <n v="7897"/>
    <n v="9262"/>
    <x v="0"/>
    <n v="1209"/>
    <n v="31287"/>
    <x v="1"/>
    <s v="524858"/>
    <x v="0"/>
    <x v="2"/>
    <x v="2"/>
    <x v="2"/>
    <x v="1"/>
    <n v="75"/>
    <m/>
    <m/>
    <m/>
    <m/>
    <x v="2"/>
    <n v="1002696"/>
    <x v="9"/>
    <x v="1"/>
    <x v="1"/>
    <x v="0"/>
    <x v="0"/>
    <m/>
    <x v="0"/>
    <x v="0"/>
    <x v="1"/>
    <m/>
    <m/>
    <x v="1"/>
    <s v="10026969"/>
    <x v="1"/>
    <x v="1"/>
    <x v="1"/>
    <x v="1"/>
    <x v="5"/>
    <x v="1"/>
    <n v="68.305699999999987"/>
    <x v="2"/>
    <n v="75"/>
    <x v="2"/>
    <n v="131"/>
    <x v="5"/>
    <n v="131"/>
    <x v="2"/>
    <s v=""/>
    <s v=""/>
    <x v="1"/>
    <x v="1"/>
    <x v="2"/>
    <x v="1"/>
    <x v="1"/>
    <x v="1"/>
    <x v="1"/>
  </r>
  <r>
    <d v="2021-07-13T00:00:00"/>
    <n v="7897"/>
    <n v="9262"/>
    <x v="0"/>
    <n v="1214"/>
    <n v="31288"/>
    <x v="1"/>
    <s v="524918"/>
    <x v="0"/>
    <x v="1"/>
    <x v="1"/>
    <x v="2"/>
    <x v="1"/>
    <n v="85"/>
    <n v="17"/>
    <n v="5.5"/>
    <n v="4.5"/>
    <n v="1.2"/>
    <x v="1"/>
    <n v="1002696"/>
    <x v="10"/>
    <x v="1"/>
    <x v="1"/>
    <x v="0"/>
    <x v="0"/>
    <m/>
    <x v="0"/>
    <x v="0"/>
    <x v="1"/>
    <m/>
    <m/>
    <x v="1"/>
    <s v="100269610"/>
    <x v="1"/>
    <x v="1"/>
    <x v="1"/>
    <x v="1"/>
    <x v="5"/>
    <x v="1"/>
    <n v="79.5"/>
    <x v="1"/>
    <n v="85"/>
    <x v="1"/>
    <n v="132"/>
    <x v="5"/>
    <n v="132"/>
    <x v="1"/>
    <n v="5.6279999999999983"/>
    <n v="0.99641712350285039"/>
    <x v="1"/>
    <x v="1"/>
    <x v="1"/>
    <x v="1"/>
    <x v="1"/>
    <x v="1"/>
    <x v="1"/>
  </r>
  <r>
    <d v="2021-07-13T00:00:00"/>
    <n v="7897"/>
    <n v="9262"/>
    <x v="0"/>
    <n v="1215"/>
    <n v="31289"/>
    <x v="1"/>
    <s v="524895"/>
    <x v="0"/>
    <x v="2"/>
    <x v="2"/>
    <x v="2"/>
    <x v="1"/>
    <n v="69"/>
    <m/>
    <m/>
    <m/>
    <m/>
    <x v="2"/>
    <m/>
    <x v="0"/>
    <x v="0"/>
    <x v="0"/>
    <x v="0"/>
    <x v="0"/>
    <m/>
    <x v="0"/>
    <x v="0"/>
    <x v="1"/>
    <s v="No scales"/>
    <m/>
    <x v="1"/>
    <s v=""/>
    <x v="2"/>
    <x v="2"/>
    <x v="2"/>
    <x v="2"/>
    <x v="5"/>
    <x v="1"/>
    <n v="62.752699999999997"/>
    <x v="2"/>
    <n v="69"/>
    <x v="2"/>
    <s v=""/>
    <x v="2"/>
    <s v=""/>
    <x v="2"/>
    <s v=""/>
    <s v=""/>
    <x v="1"/>
    <x v="1"/>
    <x v="2"/>
    <x v="1"/>
    <x v="1"/>
    <x v="1"/>
    <x v="1"/>
  </r>
  <r>
    <d v="2021-07-13T00:00:00"/>
    <n v="7897"/>
    <n v="9262"/>
    <x v="0"/>
    <n v="1222"/>
    <n v="31290"/>
    <x v="1"/>
    <s v="524922"/>
    <x v="0"/>
    <x v="1"/>
    <x v="1"/>
    <x v="2"/>
    <x v="1"/>
    <n v="85"/>
    <n v="18"/>
    <n v="7"/>
    <n v="4.5"/>
    <n v="2"/>
    <x v="1"/>
    <n v="1002698"/>
    <x v="1"/>
    <x v="1"/>
    <x v="1"/>
    <x v="0"/>
    <x v="0"/>
    <m/>
    <x v="0"/>
    <x v="0"/>
    <x v="1"/>
    <m/>
    <m/>
    <x v="1"/>
    <s v="10026981"/>
    <x v="1"/>
    <x v="1"/>
    <x v="1"/>
    <x v="1"/>
    <x v="5"/>
    <x v="1"/>
    <n v="78"/>
    <x v="1"/>
    <n v="85"/>
    <x v="1"/>
    <n v="133"/>
    <x v="5"/>
    <n v="133"/>
    <x v="1"/>
    <n v="3.0199999999999969"/>
    <n v="0.95346952548526853"/>
    <x v="1"/>
    <x v="1"/>
    <x v="1"/>
    <x v="1"/>
    <x v="1"/>
    <x v="1"/>
    <x v="1"/>
  </r>
  <r>
    <d v="2021-07-13T00:00:00"/>
    <n v="7897"/>
    <n v="9262"/>
    <x v="0"/>
    <n v="1227"/>
    <n v="31291"/>
    <x v="1"/>
    <s v="524851"/>
    <x v="0"/>
    <x v="1"/>
    <x v="2"/>
    <x v="2"/>
    <x v="1"/>
    <n v="73"/>
    <m/>
    <m/>
    <m/>
    <m/>
    <x v="2"/>
    <n v="1002698"/>
    <x v="2"/>
    <x v="1"/>
    <x v="1"/>
    <x v="0"/>
    <x v="0"/>
    <m/>
    <x v="0"/>
    <x v="0"/>
    <x v="1"/>
    <m/>
    <m/>
    <x v="1"/>
    <s v="10026982"/>
    <x v="1"/>
    <x v="1"/>
    <x v="1"/>
    <x v="1"/>
    <x v="5"/>
    <x v="1"/>
    <n v="66.454699999999988"/>
    <x v="2"/>
    <n v="73"/>
    <x v="2"/>
    <n v="134"/>
    <x v="5"/>
    <n v="134"/>
    <x v="2"/>
    <s v=""/>
    <s v=""/>
    <x v="1"/>
    <x v="1"/>
    <x v="2"/>
    <x v="1"/>
    <x v="1"/>
    <x v="1"/>
    <x v="1"/>
  </r>
  <r>
    <d v="2021-07-13T00:00:00"/>
    <n v="7897"/>
    <n v="9262"/>
    <x v="0"/>
    <n v="1230"/>
    <n v="31292"/>
    <x v="1"/>
    <s v="524852"/>
    <x v="0"/>
    <x v="1"/>
    <x v="1"/>
    <x v="2"/>
    <x v="1"/>
    <n v="87"/>
    <n v="17.5"/>
    <n v="6"/>
    <n v="4.5"/>
    <n v="1.2"/>
    <x v="1"/>
    <n v="1002698"/>
    <x v="3"/>
    <x v="1"/>
    <x v="1"/>
    <x v="0"/>
    <x v="0"/>
    <m/>
    <x v="0"/>
    <x v="0"/>
    <x v="1"/>
    <m/>
    <m/>
    <x v="1"/>
    <s v="10026983"/>
    <x v="1"/>
    <x v="1"/>
    <x v="1"/>
    <x v="1"/>
    <x v="5"/>
    <x v="1"/>
    <n v="81"/>
    <x v="1"/>
    <n v="87"/>
    <x v="1"/>
    <n v="135"/>
    <x v="5"/>
    <n v="135"/>
    <x v="1"/>
    <n v="5.8479999999999972"/>
    <n v="0.99712263838086657"/>
    <x v="1"/>
    <x v="1"/>
    <x v="1"/>
    <x v="1"/>
    <x v="1"/>
    <x v="1"/>
    <x v="1"/>
  </r>
  <r>
    <d v="2021-07-13T00:00:00"/>
    <n v="7898"/>
    <n v="9262"/>
    <x v="1"/>
    <n v="1557"/>
    <n v="31293"/>
    <x v="1"/>
    <s v="524885"/>
    <x v="0"/>
    <x v="2"/>
    <x v="2"/>
    <x v="2"/>
    <x v="1"/>
    <n v="81"/>
    <n v="19.5"/>
    <n v="7.5"/>
    <n v="5"/>
    <n v="2.5"/>
    <x v="1"/>
    <n v="1002698"/>
    <x v="4"/>
    <x v="1"/>
    <x v="1"/>
    <x v="0"/>
    <x v="0"/>
    <m/>
    <x v="0"/>
    <x v="0"/>
    <x v="1"/>
    <m/>
    <m/>
    <x v="1"/>
    <s v="10026984"/>
    <x v="1"/>
    <x v="1"/>
    <x v="1"/>
    <x v="1"/>
    <x v="5"/>
    <x v="1"/>
    <n v="73.5"/>
    <x v="1"/>
    <n v="81"/>
    <x v="1"/>
    <n v="136"/>
    <x v="5"/>
    <n v="136"/>
    <x v="3"/>
    <n v="-0.11000000000000076"/>
    <n v="0.47252769565540614"/>
    <x v="1"/>
    <x v="1"/>
    <x v="2"/>
    <x v="1"/>
    <x v="1"/>
    <x v="1"/>
    <x v="1"/>
  </r>
  <r>
    <d v="2021-07-13T00:00:00"/>
    <n v="7898"/>
    <n v="9262"/>
    <x v="1"/>
    <n v="1605"/>
    <n v="31295"/>
    <x v="1"/>
    <s v="524836"/>
    <x v="0"/>
    <x v="2"/>
    <x v="2"/>
    <x v="2"/>
    <x v="1"/>
    <n v="51"/>
    <m/>
    <m/>
    <m/>
    <m/>
    <x v="2"/>
    <n v="1002698"/>
    <x v="5"/>
    <x v="1"/>
    <x v="1"/>
    <x v="0"/>
    <x v="0"/>
    <m/>
    <x v="0"/>
    <x v="0"/>
    <x v="1"/>
    <s v="31294 BAD TAG"/>
    <m/>
    <x v="1"/>
    <s v="10026985"/>
    <x v="5"/>
    <x v="5"/>
    <x v="3"/>
    <x v="3"/>
    <x v="5"/>
    <x v="1"/>
    <n v="46.093699999999998"/>
    <x v="2"/>
    <n v="51"/>
    <x v="2"/>
    <n v="137"/>
    <x v="5"/>
    <n v="137"/>
    <x v="2"/>
    <s v=""/>
    <s v=""/>
    <x v="1"/>
    <x v="1"/>
    <x v="2"/>
    <x v="1"/>
    <x v="1"/>
    <x v="1"/>
    <x v="1"/>
  </r>
  <r>
    <d v="2021-07-13T00:00:00"/>
    <n v="7898"/>
    <n v="9262"/>
    <x v="1"/>
    <n v="1607"/>
    <n v="31296"/>
    <x v="1"/>
    <s v="524897"/>
    <x v="1"/>
    <x v="2"/>
    <x v="2"/>
    <x v="2"/>
    <x v="1"/>
    <n v="94"/>
    <n v="22"/>
    <n v="9"/>
    <n v="5"/>
    <n v="2"/>
    <x v="1"/>
    <n v="1002698"/>
    <x v="6"/>
    <x v="1"/>
    <x v="1"/>
    <x v="0"/>
    <x v="0"/>
    <m/>
    <x v="0"/>
    <x v="0"/>
    <x v="1"/>
    <m/>
    <m/>
    <x v="1"/>
    <s v="10026986"/>
    <x v="1"/>
    <x v="1"/>
    <x v="1"/>
    <x v="1"/>
    <x v="5"/>
    <x v="1"/>
    <n v="85"/>
    <x v="1"/>
    <n v="94"/>
    <x v="1"/>
    <n v="138"/>
    <x v="5"/>
    <n v="138"/>
    <x v="1"/>
    <n v="3.9900000000000029"/>
    <n v="0.9818363089715676"/>
    <x v="1"/>
    <x v="1"/>
    <x v="1"/>
    <x v="1"/>
    <x v="1"/>
    <x v="1"/>
    <x v="1"/>
  </r>
  <r>
    <d v="2021-07-13T00:00:00"/>
    <n v="7898"/>
    <n v="9262"/>
    <x v="1"/>
    <n v="1701"/>
    <n v="31297"/>
    <x v="1"/>
    <s v="524847"/>
    <x v="0"/>
    <x v="2"/>
    <x v="2"/>
    <x v="2"/>
    <x v="1"/>
    <n v="62"/>
    <m/>
    <m/>
    <m/>
    <m/>
    <x v="2"/>
    <n v="1002698"/>
    <x v="7"/>
    <x v="1"/>
    <x v="1"/>
    <x v="0"/>
    <x v="0"/>
    <m/>
    <x v="0"/>
    <x v="0"/>
    <x v="1"/>
    <m/>
    <m/>
    <x v="1"/>
    <s v="10026987"/>
    <x v="5"/>
    <x v="5"/>
    <x v="3"/>
    <x v="3"/>
    <x v="5"/>
    <x v="1"/>
    <n v="56.2742"/>
    <x v="2"/>
    <n v="62"/>
    <x v="2"/>
    <n v="139"/>
    <x v="5"/>
    <n v="139"/>
    <x v="2"/>
    <s v=""/>
    <s v=""/>
    <x v="1"/>
    <x v="1"/>
    <x v="2"/>
    <x v="1"/>
    <x v="1"/>
    <x v="1"/>
    <x v="1"/>
  </r>
  <r>
    <d v="2021-07-13T00:00:00"/>
    <n v="7898"/>
    <n v="9262"/>
    <x v="1"/>
    <n v="1710"/>
    <n v="31298"/>
    <x v="1"/>
    <s v="524862"/>
    <x v="0"/>
    <x v="1"/>
    <x v="1"/>
    <x v="2"/>
    <x v="1"/>
    <n v="85"/>
    <n v="19"/>
    <n v="6.5"/>
    <n v="5"/>
    <n v="2"/>
    <x v="1"/>
    <n v="1002698"/>
    <x v="8"/>
    <x v="1"/>
    <x v="1"/>
    <x v="0"/>
    <x v="0"/>
    <m/>
    <x v="0"/>
    <x v="0"/>
    <x v="1"/>
    <m/>
    <m/>
    <x v="1"/>
    <s v="10026988"/>
    <x v="1"/>
    <x v="1"/>
    <x v="1"/>
    <x v="1"/>
    <x v="5"/>
    <x v="1"/>
    <n v="78.5"/>
    <x v="1"/>
    <n v="85"/>
    <x v="1"/>
    <s v=""/>
    <x v="5"/>
    <s v=""/>
    <x v="1"/>
    <n v="3.3199999999999976"/>
    <n v="0.96510859146826311"/>
    <x v="1"/>
    <x v="1"/>
    <x v="1"/>
    <x v="1"/>
    <x v="1"/>
    <x v="1"/>
    <x v="1"/>
  </r>
  <r>
    <d v="2021-07-13T00:00:00"/>
    <n v="7898"/>
    <n v="9262"/>
    <x v="1"/>
    <n v="1713"/>
    <n v="31299"/>
    <x v="1"/>
    <s v="524843"/>
    <x v="0"/>
    <x v="1"/>
    <x v="1"/>
    <x v="2"/>
    <x v="1"/>
    <n v="84"/>
    <m/>
    <m/>
    <m/>
    <m/>
    <x v="1"/>
    <n v="1002698"/>
    <x v="9"/>
    <x v="1"/>
    <x v="1"/>
    <x v="0"/>
    <x v="0"/>
    <m/>
    <x v="0"/>
    <x v="0"/>
    <x v="1"/>
    <m/>
    <m/>
    <x v="1"/>
    <s v="10026989"/>
    <x v="6"/>
    <x v="6"/>
    <x v="4"/>
    <x v="2"/>
    <x v="5"/>
    <x v="1"/>
    <n v="76.635199999999998"/>
    <x v="1"/>
    <n v="84"/>
    <x v="3"/>
    <s v=""/>
    <x v="5"/>
    <s v=""/>
    <x v="2"/>
    <s v=""/>
    <s v=""/>
    <x v="1"/>
    <x v="1"/>
    <x v="1"/>
    <x v="1"/>
    <x v="1"/>
    <x v="1"/>
    <x v="1"/>
  </r>
  <r>
    <d v="2021-07-13T00:00:00"/>
    <n v="7898"/>
    <n v="9262"/>
    <x v="1"/>
    <n v="1714"/>
    <n v="31300"/>
    <x v="1"/>
    <s v="524861"/>
    <x v="0"/>
    <x v="2"/>
    <x v="2"/>
    <x v="2"/>
    <x v="1"/>
    <n v="72"/>
    <m/>
    <m/>
    <m/>
    <m/>
    <x v="2"/>
    <n v="1002698"/>
    <x v="10"/>
    <x v="1"/>
    <x v="1"/>
    <x v="0"/>
    <x v="0"/>
    <m/>
    <x v="0"/>
    <x v="0"/>
    <x v="1"/>
    <m/>
    <m/>
    <x v="1"/>
    <s v="100269810"/>
    <x v="4"/>
    <x v="4"/>
    <x v="1"/>
    <x v="2"/>
    <x v="5"/>
    <x v="1"/>
    <n v="65.529199999999989"/>
    <x v="2"/>
    <n v="72"/>
    <x v="2"/>
    <s v=""/>
    <x v="5"/>
    <s v=""/>
    <x v="2"/>
    <s v=""/>
    <s v=""/>
    <x v="1"/>
    <x v="1"/>
    <x v="2"/>
    <x v="1"/>
    <x v="1"/>
    <x v="1"/>
    <x v="1"/>
  </r>
  <r>
    <d v="2021-07-13T00:00:00"/>
    <n v="7898"/>
    <n v="9262"/>
    <x v="1"/>
    <n v="1716"/>
    <n v="31301"/>
    <x v="1"/>
    <s v="524915"/>
    <x v="1"/>
    <x v="2"/>
    <x v="2"/>
    <x v="2"/>
    <x v="1"/>
    <n v="82"/>
    <n v="17.5"/>
    <n v="7"/>
    <n v="4.5"/>
    <n v="1.5"/>
    <x v="1"/>
    <n v="1002882"/>
    <x v="1"/>
    <x v="1"/>
    <x v="1"/>
    <x v="0"/>
    <x v="0"/>
    <m/>
    <x v="0"/>
    <x v="0"/>
    <x v="1"/>
    <m/>
    <m/>
    <x v="1"/>
    <s v="10028821"/>
    <x v="1"/>
    <x v="1"/>
    <x v="1"/>
    <x v="1"/>
    <x v="5"/>
    <x v="1"/>
    <n v="75"/>
    <x v="1"/>
    <n v="82"/>
    <x v="1"/>
    <s v=""/>
    <x v="5"/>
    <s v=""/>
    <x v="1"/>
    <n v="2.1599999999999979"/>
    <n v="0.89659954854175017"/>
    <x v="1"/>
    <x v="1"/>
    <x v="1"/>
    <x v="1"/>
    <x v="1"/>
    <x v="1"/>
    <x v="1"/>
  </r>
  <r>
    <d v="2021-07-13T00:00:00"/>
    <n v="7898"/>
    <n v="9262"/>
    <x v="1"/>
    <n v="1717"/>
    <n v="31302"/>
    <x v="1"/>
    <s v="524838"/>
    <x v="0"/>
    <x v="2"/>
    <x v="2"/>
    <x v="2"/>
    <x v="1"/>
    <n v="63"/>
    <m/>
    <m/>
    <m/>
    <m/>
    <x v="2"/>
    <n v="1002882"/>
    <x v="2"/>
    <x v="1"/>
    <x v="1"/>
    <x v="0"/>
    <x v="0"/>
    <m/>
    <x v="0"/>
    <x v="0"/>
    <x v="1"/>
    <m/>
    <m/>
    <x v="1"/>
    <s v="10028822"/>
    <x v="5"/>
    <x v="5"/>
    <x v="3"/>
    <x v="3"/>
    <x v="5"/>
    <x v="1"/>
    <n v="57.1997"/>
    <x v="2"/>
    <n v="63"/>
    <x v="2"/>
    <s v=""/>
    <x v="5"/>
    <s v=""/>
    <x v="2"/>
    <s v=""/>
    <s v=""/>
    <x v="1"/>
    <x v="1"/>
    <x v="2"/>
    <x v="1"/>
    <x v="1"/>
    <x v="1"/>
    <x v="1"/>
  </r>
  <r>
    <d v="2021-07-13T00:00:00"/>
    <n v="7898"/>
    <n v="9262"/>
    <x v="1"/>
    <n v="1718"/>
    <n v="31303"/>
    <x v="1"/>
    <s v="524863"/>
    <x v="1"/>
    <x v="2"/>
    <x v="2"/>
    <x v="2"/>
    <x v="1"/>
    <n v="94"/>
    <n v="22.5"/>
    <n v="8.5"/>
    <n v="7"/>
    <n v="3"/>
    <x v="1"/>
    <n v="1002882"/>
    <x v="3"/>
    <x v="1"/>
    <x v="1"/>
    <x v="0"/>
    <x v="0"/>
    <m/>
    <x v="0"/>
    <x v="0"/>
    <x v="1"/>
    <m/>
    <m/>
    <x v="1"/>
    <s v="10028823"/>
    <x v="1"/>
    <x v="1"/>
    <x v="1"/>
    <x v="1"/>
    <x v="5"/>
    <x v="1"/>
    <n v="85.5"/>
    <x v="1"/>
    <n v="94"/>
    <x v="1"/>
    <n v="140"/>
    <x v="5"/>
    <n v="140"/>
    <x v="1"/>
    <n v="2.410000000000001"/>
    <n v="0.91758668187208736"/>
    <x v="1"/>
    <x v="1"/>
    <x v="1"/>
    <x v="2"/>
    <x v="1"/>
    <x v="1"/>
    <x v="1"/>
  </r>
  <r>
    <d v="2021-07-13T00:00:00"/>
    <n v="7898"/>
    <n v="9262"/>
    <x v="1"/>
    <n v="1719"/>
    <n v="31304"/>
    <x v="1"/>
    <s v="524916"/>
    <x v="0"/>
    <x v="1"/>
    <x v="1"/>
    <x v="2"/>
    <x v="1"/>
    <n v="87"/>
    <n v="18.5"/>
    <n v="6.5"/>
    <n v="4.5"/>
    <n v="2"/>
    <x v="1"/>
    <n v="1002882"/>
    <x v="4"/>
    <x v="1"/>
    <x v="1"/>
    <x v="0"/>
    <x v="0"/>
    <m/>
    <x v="0"/>
    <x v="0"/>
    <x v="1"/>
    <m/>
    <m/>
    <x v="1"/>
    <s v="10028824"/>
    <x v="1"/>
    <x v="1"/>
    <x v="1"/>
    <x v="1"/>
    <x v="5"/>
    <x v="1"/>
    <n v="80.5"/>
    <x v="1"/>
    <n v="87"/>
    <x v="1"/>
    <n v="141"/>
    <x v="5"/>
    <n v="141"/>
    <x v="1"/>
    <n v="4.5199999999999969"/>
    <n v="0.98922826995485846"/>
    <x v="1"/>
    <x v="1"/>
    <x v="1"/>
    <x v="1"/>
    <x v="1"/>
    <x v="1"/>
    <x v="1"/>
  </r>
  <r>
    <d v="2021-07-13T00:00:00"/>
    <n v="7898"/>
    <n v="9262"/>
    <x v="1"/>
    <n v="1722"/>
    <n v="31305"/>
    <x v="1"/>
    <s v="524889"/>
    <x v="0"/>
    <x v="1"/>
    <x v="1"/>
    <x v="2"/>
    <x v="1"/>
    <n v="92"/>
    <n v="17.5"/>
    <n v="7"/>
    <n v="4.7"/>
    <n v="2"/>
    <x v="1"/>
    <n v="1002882"/>
    <x v="5"/>
    <x v="1"/>
    <x v="1"/>
    <x v="0"/>
    <x v="0"/>
    <m/>
    <x v="0"/>
    <x v="0"/>
    <x v="1"/>
    <m/>
    <m/>
    <x v="1"/>
    <s v="10028825"/>
    <x v="4"/>
    <x v="4"/>
    <x v="1"/>
    <x v="2"/>
    <x v="5"/>
    <x v="1"/>
    <n v="85"/>
    <x v="1"/>
    <n v="92"/>
    <x v="1"/>
    <s v=""/>
    <x v="5"/>
    <s v=""/>
    <x v="1"/>
    <n v="5.8940000000000028"/>
    <n v="0.99725164338445549"/>
    <x v="1"/>
    <x v="1"/>
    <x v="1"/>
    <x v="1"/>
    <x v="1"/>
    <x v="1"/>
    <x v="1"/>
  </r>
  <r>
    <d v="2021-07-13T00:00:00"/>
    <n v="7898"/>
    <n v="9262"/>
    <x v="1"/>
    <n v="1726"/>
    <n v="31306"/>
    <x v="1"/>
    <s v="524837"/>
    <x v="0"/>
    <x v="1"/>
    <x v="1"/>
    <x v="2"/>
    <x v="1"/>
    <n v="83"/>
    <n v="18"/>
    <n v="6.5"/>
    <n v="5.5"/>
    <n v="2"/>
    <x v="1"/>
    <n v="1002882"/>
    <x v="6"/>
    <x v="1"/>
    <x v="1"/>
    <x v="0"/>
    <x v="0"/>
    <m/>
    <x v="0"/>
    <x v="0"/>
    <x v="1"/>
    <m/>
    <m/>
    <x v="1"/>
    <s v="10028826"/>
    <x v="1"/>
    <x v="1"/>
    <x v="1"/>
    <x v="1"/>
    <x v="5"/>
    <x v="1"/>
    <n v="76.5"/>
    <x v="1"/>
    <n v="83"/>
    <x v="1"/>
    <n v="142"/>
    <x v="5"/>
    <n v="142"/>
    <x v="1"/>
    <n v="2.1199999999999983"/>
    <n v="0.89283192951347168"/>
    <x v="1"/>
    <x v="1"/>
    <x v="1"/>
    <x v="1"/>
    <x v="1"/>
    <x v="1"/>
    <x v="1"/>
  </r>
  <r>
    <d v="2021-07-13T00:00:00"/>
    <n v="7898"/>
    <n v="9262"/>
    <x v="1"/>
    <n v="1727"/>
    <n v="31307"/>
    <x v="1"/>
    <s v="524894"/>
    <x v="0"/>
    <x v="1"/>
    <x v="1"/>
    <x v="2"/>
    <x v="1"/>
    <n v="81"/>
    <m/>
    <m/>
    <m/>
    <m/>
    <x v="1"/>
    <n v="1002882"/>
    <x v="7"/>
    <x v="1"/>
    <x v="1"/>
    <x v="0"/>
    <x v="0"/>
    <m/>
    <x v="0"/>
    <x v="0"/>
    <x v="1"/>
    <s v="NO MORPH."/>
    <m/>
    <x v="1"/>
    <s v="10028827"/>
    <x v="1"/>
    <x v="1"/>
    <x v="1"/>
    <x v="1"/>
    <x v="5"/>
    <x v="1"/>
    <n v="73.858699999999999"/>
    <x v="1"/>
    <n v="81"/>
    <x v="3"/>
    <s v=""/>
    <x v="5"/>
    <s v=""/>
    <x v="2"/>
    <s v=""/>
    <s v=""/>
    <x v="1"/>
    <x v="1"/>
    <x v="1"/>
    <x v="1"/>
    <x v="1"/>
    <x v="1"/>
    <x v="1"/>
  </r>
  <r>
    <d v="2021-07-13T00:00:00"/>
    <n v="7898"/>
    <n v="9262"/>
    <x v="1"/>
    <n v="1732"/>
    <n v="31308"/>
    <x v="1"/>
    <s v="524840"/>
    <x v="0"/>
    <x v="1"/>
    <x v="1"/>
    <x v="2"/>
    <x v="1"/>
    <n v="81"/>
    <n v="17.5"/>
    <n v="6.5"/>
    <n v="4.5"/>
    <n v="2"/>
    <x v="1"/>
    <n v="1002882"/>
    <x v="8"/>
    <x v="1"/>
    <x v="1"/>
    <x v="0"/>
    <x v="0"/>
    <m/>
    <x v="0"/>
    <x v="0"/>
    <x v="1"/>
    <m/>
    <m/>
    <x v="1"/>
    <s v="10028828"/>
    <x v="1"/>
    <x v="1"/>
    <x v="1"/>
    <x v="1"/>
    <x v="5"/>
    <x v="1"/>
    <n v="74.5"/>
    <x v="1"/>
    <n v="81"/>
    <x v="1"/>
    <s v=""/>
    <x v="5"/>
    <s v=""/>
    <x v="1"/>
    <n v="1.9399999999999988"/>
    <n v="0.87435214348465418"/>
    <x v="1"/>
    <x v="1"/>
    <x v="1"/>
    <x v="3"/>
    <x v="1"/>
    <x v="1"/>
    <x v="1"/>
  </r>
  <r>
    <d v="2021-07-13T00:00:00"/>
    <n v="7898"/>
    <n v="9262"/>
    <x v="1"/>
    <n v="1733"/>
    <n v="31309"/>
    <x v="1"/>
    <s v="524927"/>
    <x v="1"/>
    <x v="2"/>
    <x v="2"/>
    <x v="2"/>
    <x v="1"/>
    <n v="89"/>
    <n v="19"/>
    <n v="7.5"/>
    <n v="4.5"/>
    <n v="2"/>
    <x v="1"/>
    <n v="1002882"/>
    <x v="9"/>
    <x v="1"/>
    <x v="1"/>
    <x v="0"/>
    <x v="0"/>
    <m/>
    <x v="0"/>
    <x v="0"/>
    <x v="1"/>
    <m/>
    <m/>
    <x v="1"/>
    <s v="10028829"/>
    <x v="1"/>
    <x v="1"/>
    <x v="1"/>
    <x v="1"/>
    <x v="5"/>
    <x v="1"/>
    <n v="81.5"/>
    <x v="1"/>
    <n v="89"/>
    <x v="1"/>
    <s v=""/>
    <x v="5"/>
    <s v=""/>
    <x v="1"/>
    <n v="4.099999999999997"/>
    <n v="0.9836975006285591"/>
    <x v="1"/>
    <x v="1"/>
    <x v="1"/>
    <x v="1"/>
    <x v="1"/>
    <x v="1"/>
    <x v="1"/>
  </r>
  <r>
    <d v="2021-07-13T00:00:00"/>
    <n v="7898"/>
    <n v="9262"/>
    <x v="1"/>
    <n v="1735"/>
    <n v="31310"/>
    <x v="1"/>
    <s v="524859"/>
    <x v="1"/>
    <x v="2"/>
    <x v="2"/>
    <x v="2"/>
    <x v="1"/>
    <n v="83"/>
    <n v="19.5"/>
    <n v="8"/>
    <n v="6"/>
    <n v="2.5"/>
    <x v="1"/>
    <n v="1002882"/>
    <x v="10"/>
    <x v="1"/>
    <x v="1"/>
    <x v="0"/>
    <x v="0"/>
    <m/>
    <x v="0"/>
    <x v="0"/>
    <x v="1"/>
    <m/>
    <m/>
    <x v="1"/>
    <s v="100288210"/>
    <x v="1"/>
    <x v="1"/>
    <x v="1"/>
    <x v="1"/>
    <x v="5"/>
    <x v="1"/>
    <n v="75"/>
    <x v="1"/>
    <n v="83"/>
    <x v="1"/>
    <n v="143"/>
    <x v="5"/>
    <n v="143"/>
    <x v="3"/>
    <n v="-0.57000000000000162"/>
    <n v="0.36123682485115771"/>
    <x v="1"/>
    <x v="1"/>
    <x v="2"/>
    <x v="1"/>
    <x v="1"/>
    <x v="1"/>
    <x v="1"/>
  </r>
  <r>
    <d v="2021-07-13T00:00:00"/>
    <n v="7898"/>
    <n v="9262"/>
    <x v="1"/>
    <n v="1737"/>
    <n v="31311"/>
    <x v="1"/>
    <s v="524829"/>
    <x v="0"/>
    <x v="2"/>
    <x v="2"/>
    <x v="2"/>
    <x v="1"/>
    <n v="69"/>
    <m/>
    <m/>
    <m/>
    <m/>
    <x v="2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62.752699999999997"/>
    <x v="2"/>
    <n v="69"/>
    <x v="2"/>
    <s v=""/>
    <x v="2"/>
    <s v=""/>
    <x v="2"/>
    <s v=""/>
    <s v=""/>
    <x v="1"/>
    <x v="1"/>
    <x v="2"/>
    <x v="1"/>
    <x v="1"/>
    <x v="1"/>
    <x v="1"/>
  </r>
  <r>
    <d v="2021-07-13T00:00:00"/>
    <n v="7898"/>
    <n v="9265"/>
    <x v="1"/>
    <n v="1740"/>
    <n v="31312"/>
    <x v="1"/>
    <s v="524831"/>
    <x v="0"/>
    <x v="1"/>
    <x v="1"/>
    <x v="2"/>
    <x v="1"/>
    <n v="90"/>
    <n v="18.5"/>
    <n v="6.5"/>
    <n v="4.5"/>
    <n v="2"/>
    <x v="1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83.5"/>
    <x v="1"/>
    <n v="90"/>
    <x v="1"/>
    <s v=""/>
    <x v="2"/>
    <s v=""/>
    <x v="1"/>
    <n v="5.8100000000000032"/>
    <n v="0.99701152766452283"/>
    <x v="1"/>
    <x v="1"/>
    <x v="1"/>
    <x v="1"/>
    <x v="1"/>
    <x v="1"/>
    <x v="1"/>
  </r>
  <r>
    <d v="2021-07-13T00:00:00"/>
    <n v="7898"/>
    <n v="9265"/>
    <x v="1"/>
    <n v="1742"/>
    <n v="31313"/>
    <x v="1"/>
    <s v="524860"/>
    <x v="1"/>
    <x v="2"/>
    <x v="2"/>
    <x v="2"/>
    <x v="1"/>
    <n v="77"/>
    <n v="16.5"/>
    <n v="7"/>
    <n v="5"/>
    <n v="2"/>
    <x v="1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70"/>
    <x v="1"/>
    <n v="77"/>
    <x v="1"/>
    <s v=""/>
    <x v="2"/>
    <s v=""/>
    <x v="3"/>
    <n v="-0.7600000000000009"/>
    <n v="0.31864626621097425"/>
    <x v="1"/>
    <x v="1"/>
    <x v="2"/>
    <x v="1"/>
    <x v="1"/>
    <x v="1"/>
    <x v="1"/>
  </r>
  <r>
    <d v="2021-07-13T00:00:00"/>
    <n v="7898"/>
    <n v="9265"/>
    <x v="1"/>
    <n v="1743"/>
    <n v="31314"/>
    <x v="1"/>
    <s v="524924"/>
    <x v="1"/>
    <x v="2"/>
    <x v="2"/>
    <x v="2"/>
    <x v="1"/>
    <n v="92"/>
    <n v="19.5"/>
    <n v="8"/>
    <n v="6"/>
    <n v="2.5"/>
    <x v="1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84"/>
    <x v="1"/>
    <n v="92"/>
    <x v="1"/>
    <s v=""/>
    <x v="2"/>
    <s v=""/>
    <x v="1"/>
    <n v="3.3000000000000029"/>
    <n v="0.96442881072736386"/>
    <x v="1"/>
    <x v="1"/>
    <x v="1"/>
    <x v="1"/>
    <x v="1"/>
    <x v="1"/>
    <x v="1"/>
  </r>
  <r>
    <d v="2021-07-13T00:00:00"/>
    <n v="7898"/>
    <n v="9265"/>
    <x v="1"/>
    <n v="1745"/>
    <n v="31315"/>
    <x v="1"/>
    <s v="524884"/>
    <x v="0"/>
    <x v="1"/>
    <x v="2"/>
    <x v="2"/>
    <x v="1"/>
    <n v="75"/>
    <m/>
    <m/>
    <m/>
    <m/>
    <x v="2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68.305699999999987"/>
    <x v="2"/>
    <n v="75"/>
    <x v="2"/>
    <s v=""/>
    <x v="2"/>
    <s v=""/>
    <x v="2"/>
    <s v=""/>
    <s v=""/>
    <x v="1"/>
    <x v="1"/>
    <x v="2"/>
    <x v="1"/>
    <x v="1"/>
    <x v="1"/>
    <x v="1"/>
  </r>
  <r>
    <d v="2021-07-13T00:00:00"/>
    <n v="7898"/>
    <n v="9265"/>
    <x v="1"/>
    <n v="1748"/>
    <n v="31316"/>
    <x v="1"/>
    <s v="524902"/>
    <x v="0"/>
    <x v="1"/>
    <x v="1"/>
    <x v="2"/>
    <x v="1"/>
    <n v="83"/>
    <n v="17.5"/>
    <n v="6"/>
    <n v="5"/>
    <n v="2"/>
    <x v="1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77"/>
    <x v="1"/>
    <n v="83"/>
    <x v="1"/>
    <s v=""/>
    <x v="2"/>
    <s v=""/>
    <x v="1"/>
    <n v="3.0999999999999988"/>
    <n v="0.95689274505891386"/>
    <x v="1"/>
    <x v="1"/>
    <x v="1"/>
    <x v="4"/>
    <x v="1"/>
    <x v="1"/>
    <x v="1"/>
  </r>
  <r>
    <d v="2021-07-13T00:00:00"/>
    <n v="7898"/>
    <n v="9265"/>
    <x v="1"/>
    <n v="1750"/>
    <n v="31317"/>
    <x v="1"/>
    <s v="524901"/>
    <x v="0"/>
    <x v="1"/>
    <x v="1"/>
    <x v="2"/>
    <x v="1"/>
    <n v="89"/>
    <n v="19"/>
    <n v="7.5"/>
    <n v="5.5"/>
    <n v="2"/>
    <x v="1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81.5"/>
    <x v="1"/>
    <n v="89"/>
    <x v="1"/>
    <s v=""/>
    <x v="2"/>
    <s v=""/>
    <x v="1"/>
    <n v="3.4199999999999973"/>
    <n v="0.96832377162094341"/>
    <x v="1"/>
    <x v="1"/>
    <x v="1"/>
    <x v="1"/>
    <x v="1"/>
    <x v="1"/>
    <x v="1"/>
  </r>
  <r>
    <d v="2021-07-13T00:00:00"/>
    <n v="7899"/>
    <n v="9265"/>
    <x v="0"/>
    <n v="1844"/>
    <n v="31318"/>
    <x v="1"/>
    <s v="524870"/>
    <x v="0"/>
    <x v="2"/>
    <x v="2"/>
    <x v="2"/>
    <x v="1"/>
    <n v="55"/>
    <m/>
    <m/>
    <m/>
    <m/>
    <x v="2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49.795699999999997"/>
    <x v="2"/>
    <n v="55"/>
    <x v="2"/>
    <s v=""/>
    <x v="2"/>
    <s v=""/>
    <x v="2"/>
    <s v=""/>
    <s v=""/>
    <x v="1"/>
    <x v="1"/>
    <x v="2"/>
    <x v="1"/>
    <x v="1"/>
    <x v="1"/>
    <x v="1"/>
  </r>
  <r>
    <d v="2021-07-13T00:00:00"/>
    <n v="7899"/>
    <n v="9265"/>
    <x v="0"/>
    <n v="1849"/>
    <n v="31319"/>
    <x v="1"/>
    <s v="524888"/>
    <x v="0"/>
    <x v="2"/>
    <x v="2"/>
    <x v="2"/>
    <x v="1"/>
    <n v="62"/>
    <m/>
    <m/>
    <m/>
    <m/>
    <x v="2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56.2742"/>
    <x v="2"/>
    <n v="62"/>
    <x v="2"/>
    <s v=""/>
    <x v="2"/>
    <s v=""/>
    <x v="2"/>
    <s v=""/>
    <s v=""/>
    <x v="1"/>
    <x v="1"/>
    <x v="2"/>
    <x v="2"/>
    <x v="1"/>
    <x v="1"/>
    <x v="1"/>
  </r>
  <r>
    <d v="2021-07-13T00:00:00"/>
    <n v="7899"/>
    <n v="9265"/>
    <x v="0"/>
    <n v="1853"/>
    <n v="31320"/>
    <x v="1"/>
    <s v="524910"/>
    <x v="0"/>
    <x v="2"/>
    <x v="2"/>
    <x v="2"/>
    <x v="1"/>
    <n v="71"/>
    <m/>
    <m/>
    <m/>
    <m/>
    <x v="2"/>
    <m/>
    <x v="0"/>
    <x v="0"/>
    <x v="0"/>
    <x v="0"/>
    <x v="0"/>
    <m/>
    <x v="0"/>
    <x v="0"/>
    <x v="1"/>
    <s v="SCALEBOOK (#1002884) BLEW OVER."/>
    <s v="Book and scales#'s deleted since we don't have the book"/>
    <x v="1"/>
    <s v=""/>
    <x v="2"/>
    <x v="2"/>
    <x v="2"/>
    <x v="2"/>
    <x v="5"/>
    <x v="1"/>
    <n v="64.603699999999989"/>
    <x v="2"/>
    <n v="71"/>
    <x v="2"/>
    <s v=""/>
    <x v="2"/>
    <s v=""/>
    <x v="2"/>
    <s v=""/>
    <s v=""/>
    <x v="1"/>
    <x v="1"/>
    <x v="2"/>
    <x v="1"/>
    <x v="1"/>
    <x v="1"/>
    <x v="1"/>
  </r>
  <r>
    <d v="2021-07-13T00:00:00"/>
    <n v="7899"/>
    <n v="9265"/>
    <x v="0"/>
    <n v="1909"/>
    <n v="31321"/>
    <x v="1"/>
    <s v="524899"/>
    <x v="0"/>
    <x v="2"/>
    <x v="2"/>
    <x v="2"/>
    <x v="1"/>
    <n v="73"/>
    <m/>
    <m/>
    <m/>
    <m/>
    <x v="2"/>
    <n v="1002885"/>
    <x v="1"/>
    <x v="1"/>
    <x v="1"/>
    <x v="0"/>
    <x v="0"/>
    <m/>
    <x v="0"/>
    <x v="0"/>
    <x v="1"/>
    <m/>
    <m/>
    <x v="1"/>
    <s v="10028851"/>
    <x v="5"/>
    <x v="5"/>
    <x v="3"/>
    <x v="3"/>
    <x v="5"/>
    <x v="1"/>
    <n v="66.454699999999988"/>
    <x v="2"/>
    <n v="73"/>
    <x v="2"/>
    <s v=""/>
    <x v="5"/>
    <s v=""/>
    <x v="2"/>
    <s v=""/>
    <s v=""/>
    <x v="1"/>
    <x v="1"/>
    <x v="2"/>
    <x v="1"/>
    <x v="1"/>
    <x v="1"/>
    <x v="1"/>
  </r>
  <r>
    <d v="2021-07-13T00:00:00"/>
    <n v="7899"/>
    <n v="9265"/>
    <x v="0"/>
    <n v="1915"/>
    <n v="31322"/>
    <x v="1"/>
    <s v="524876"/>
    <x v="0"/>
    <x v="1"/>
    <x v="1"/>
    <x v="2"/>
    <x v="1"/>
    <n v="79"/>
    <m/>
    <m/>
    <m/>
    <m/>
    <x v="1"/>
    <n v="1002885"/>
    <x v="2"/>
    <x v="1"/>
    <x v="1"/>
    <x v="0"/>
    <x v="0"/>
    <m/>
    <x v="0"/>
    <x v="0"/>
    <x v="1"/>
    <m/>
    <m/>
    <x v="1"/>
    <s v="10028852"/>
    <x v="5"/>
    <x v="5"/>
    <x v="3"/>
    <x v="3"/>
    <x v="5"/>
    <x v="1"/>
    <n v="72.007699999999986"/>
    <x v="1"/>
    <n v="79"/>
    <x v="3"/>
    <s v=""/>
    <x v="5"/>
    <s v=""/>
    <x v="2"/>
    <s v=""/>
    <s v=""/>
    <x v="1"/>
    <x v="1"/>
    <x v="1"/>
    <x v="1"/>
    <x v="1"/>
    <x v="1"/>
    <x v="1"/>
  </r>
  <r>
    <d v="2021-07-13T00:00:00"/>
    <n v="7899"/>
    <n v="9265"/>
    <x v="0"/>
    <n v="1916"/>
    <n v="31323"/>
    <x v="1"/>
    <s v="524875"/>
    <x v="0"/>
    <x v="1"/>
    <x v="1"/>
    <x v="2"/>
    <x v="1"/>
    <n v="79"/>
    <n v="18.100000000000001"/>
    <n v="7"/>
    <n v="6.3"/>
    <n v="2"/>
    <x v="1"/>
    <n v="1002885"/>
    <x v="3"/>
    <x v="1"/>
    <x v="1"/>
    <x v="0"/>
    <x v="0"/>
    <m/>
    <x v="0"/>
    <x v="0"/>
    <x v="1"/>
    <m/>
    <m/>
    <x v="1"/>
    <s v="10028853"/>
    <x v="1"/>
    <x v="1"/>
    <x v="1"/>
    <x v="1"/>
    <x v="5"/>
    <x v="1"/>
    <n v="72"/>
    <x v="1"/>
    <n v="79"/>
    <x v="1"/>
    <s v=""/>
    <x v="5"/>
    <s v=""/>
    <x v="3"/>
    <n v="-0.78400000000000092"/>
    <n v="0.31345843544618873"/>
    <x v="1"/>
    <x v="1"/>
    <x v="2"/>
    <x v="1"/>
    <x v="1"/>
    <x v="1"/>
    <x v="1"/>
  </r>
  <r>
    <d v="2021-07-13T00:00:00"/>
    <n v="7899"/>
    <n v="9265"/>
    <x v="0"/>
    <n v="1919"/>
    <n v="31324"/>
    <x v="1"/>
    <s v="524909"/>
    <x v="1"/>
    <x v="2"/>
    <x v="2"/>
    <x v="2"/>
    <x v="1"/>
    <n v="98"/>
    <n v="22.5"/>
    <n v="8"/>
    <n v="7.5"/>
    <n v="3"/>
    <x v="1"/>
    <n v="1002885"/>
    <x v="4"/>
    <x v="1"/>
    <x v="1"/>
    <x v="0"/>
    <x v="0"/>
    <m/>
    <x v="0"/>
    <x v="0"/>
    <x v="1"/>
    <m/>
    <m/>
    <x v="1"/>
    <s v="10028854"/>
    <x v="1"/>
    <x v="1"/>
    <x v="1"/>
    <x v="1"/>
    <x v="5"/>
    <x v="1"/>
    <n v="90"/>
    <x v="1"/>
    <n v="98"/>
    <x v="1"/>
    <n v="144"/>
    <x v="5"/>
    <n v="144"/>
    <x v="1"/>
    <n v="4.4300000000000006"/>
    <n v="0.98822579398320276"/>
    <x v="1"/>
    <x v="1"/>
    <x v="1"/>
    <x v="1"/>
    <x v="1"/>
    <x v="1"/>
    <x v="1"/>
  </r>
  <r>
    <d v="2021-07-13T00:00:00"/>
    <n v="7899"/>
    <n v="9265"/>
    <x v="0"/>
    <n v="1924"/>
    <n v="31325"/>
    <x v="1"/>
    <s v="524914"/>
    <x v="0"/>
    <x v="2"/>
    <x v="2"/>
    <x v="2"/>
    <x v="1"/>
    <n v="64"/>
    <m/>
    <m/>
    <m/>
    <m/>
    <x v="2"/>
    <n v="1002885"/>
    <x v="5"/>
    <x v="1"/>
    <x v="1"/>
    <x v="0"/>
    <x v="0"/>
    <m/>
    <x v="0"/>
    <x v="0"/>
    <x v="1"/>
    <m/>
    <m/>
    <x v="1"/>
    <s v="10028855"/>
    <x v="5"/>
    <x v="5"/>
    <x v="3"/>
    <x v="3"/>
    <x v="5"/>
    <x v="1"/>
    <n v="58.1252"/>
    <x v="2"/>
    <n v="64"/>
    <x v="2"/>
    <s v=""/>
    <x v="5"/>
    <s v=""/>
    <x v="2"/>
    <s v=""/>
    <s v=""/>
    <x v="1"/>
    <x v="1"/>
    <x v="2"/>
    <x v="1"/>
    <x v="1"/>
    <x v="1"/>
    <x v="1"/>
  </r>
  <r>
    <d v="2021-07-13T00:00:00"/>
    <n v="7899"/>
    <n v="9265"/>
    <x v="0"/>
    <n v="1925"/>
    <n v="31326"/>
    <x v="1"/>
    <s v="524841"/>
    <x v="1"/>
    <x v="2"/>
    <x v="2"/>
    <x v="2"/>
    <x v="1"/>
    <n v="96"/>
    <n v="22.5"/>
    <n v="9"/>
    <n v="6"/>
    <n v="2.5"/>
    <x v="1"/>
    <n v="1002885"/>
    <x v="6"/>
    <x v="1"/>
    <x v="1"/>
    <x v="0"/>
    <x v="0"/>
    <m/>
    <x v="0"/>
    <x v="0"/>
    <x v="1"/>
    <m/>
    <m/>
    <x v="1"/>
    <s v="10028856"/>
    <x v="4"/>
    <x v="4"/>
    <x v="1"/>
    <x v="2"/>
    <x v="5"/>
    <x v="1"/>
    <n v="87"/>
    <x v="1"/>
    <n v="96"/>
    <x v="1"/>
    <s v=""/>
    <x v="5"/>
    <s v=""/>
    <x v="1"/>
    <n v="3.7400000000000024"/>
    <n v="0.976797061854356"/>
    <x v="1"/>
    <x v="1"/>
    <x v="1"/>
    <x v="1"/>
    <x v="1"/>
    <x v="1"/>
    <x v="1"/>
  </r>
  <r>
    <d v="2021-07-13T00:00:00"/>
    <n v="7899"/>
    <n v="9265"/>
    <x v="0"/>
    <n v="1927"/>
    <n v="31327"/>
    <x v="1"/>
    <s v="524878"/>
    <x v="1"/>
    <x v="2"/>
    <x v="2"/>
    <x v="2"/>
    <x v="1"/>
    <n v="84"/>
    <n v="20"/>
    <n v="8"/>
    <n v="5.5"/>
    <n v="2"/>
    <x v="1"/>
    <n v="1002885"/>
    <x v="7"/>
    <x v="1"/>
    <x v="1"/>
    <x v="0"/>
    <x v="0"/>
    <m/>
    <x v="0"/>
    <x v="0"/>
    <x v="1"/>
    <m/>
    <m/>
    <x v="1"/>
    <s v="10028857"/>
    <x v="1"/>
    <x v="1"/>
    <x v="1"/>
    <x v="1"/>
    <x v="5"/>
    <x v="1"/>
    <n v="76"/>
    <x v="1"/>
    <n v="84"/>
    <x v="1"/>
    <s v=""/>
    <x v="5"/>
    <s v=""/>
    <x v="1"/>
    <n v="0.6299999999999979"/>
    <n v="0.65248946219274406"/>
    <x v="1"/>
    <x v="1"/>
    <x v="1"/>
    <x v="1"/>
    <x v="1"/>
    <x v="1"/>
    <x v="1"/>
  </r>
  <r>
    <d v="2021-07-13T00:00:00"/>
    <n v="7899"/>
    <n v="9265"/>
    <x v="0"/>
    <n v="1930"/>
    <n v="31328"/>
    <x v="1"/>
    <s v="524842"/>
    <x v="0"/>
    <x v="1"/>
    <x v="1"/>
    <x v="2"/>
    <x v="1"/>
    <n v="86"/>
    <n v="21"/>
    <n v="8"/>
    <n v="5"/>
    <n v="2.5"/>
    <x v="1"/>
    <n v="1002885"/>
    <x v="8"/>
    <x v="1"/>
    <x v="1"/>
    <x v="0"/>
    <x v="0"/>
    <m/>
    <x v="0"/>
    <x v="0"/>
    <x v="1"/>
    <m/>
    <m/>
    <x v="1"/>
    <s v="10028858"/>
    <x v="1"/>
    <x v="1"/>
    <x v="1"/>
    <x v="1"/>
    <x v="5"/>
    <x v="1"/>
    <n v="78"/>
    <x v="1"/>
    <n v="86"/>
    <x v="1"/>
    <s v=""/>
    <x v="5"/>
    <s v=""/>
    <x v="1"/>
    <n v="1.3999999999999972"/>
    <n v="0.80218388855858125"/>
    <x v="1"/>
    <x v="1"/>
    <x v="1"/>
    <x v="1"/>
    <x v="1"/>
    <x v="1"/>
    <x v="1"/>
  </r>
  <r>
    <d v="2021-07-13T00:00:00"/>
    <n v="7899"/>
    <n v="9265"/>
    <x v="0"/>
    <n v="1933"/>
    <n v="31329"/>
    <x v="1"/>
    <s v="524912"/>
    <x v="0"/>
    <x v="1"/>
    <x v="1"/>
    <x v="2"/>
    <x v="1"/>
    <n v="86"/>
    <n v="19"/>
    <n v="7.5"/>
    <n v="5.5"/>
    <n v="2"/>
    <x v="1"/>
    <n v="1002885"/>
    <x v="9"/>
    <x v="1"/>
    <x v="1"/>
    <x v="0"/>
    <x v="0"/>
    <m/>
    <x v="0"/>
    <x v="0"/>
    <x v="1"/>
    <m/>
    <m/>
    <x v="1"/>
    <s v="10028859"/>
    <x v="1"/>
    <x v="1"/>
    <x v="1"/>
    <x v="1"/>
    <x v="5"/>
    <x v="1"/>
    <n v="78.5"/>
    <x v="1"/>
    <n v="86"/>
    <x v="1"/>
    <s v=""/>
    <x v="5"/>
    <s v=""/>
    <x v="1"/>
    <n v="2.1299999999999981"/>
    <n v="0.89378500832482433"/>
    <x v="1"/>
    <x v="1"/>
    <x v="1"/>
    <x v="1"/>
    <x v="1"/>
    <x v="1"/>
    <x v="1"/>
  </r>
  <r>
    <d v="2021-07-13T00:00:00"/>
    <n v="7899"/>
    <n v="9265"/>
    <x v="0"/>
    <n v="1937"/>
    <n v="31330"/>
    <x v="1"/>
    <s v="524917"/>
    <x v="0"/>
    <x v="1"/>
    <x v="1"/>
    <x v="2"/>
    <x v="1"/>
    <n v="80"/>
    <n v="17"/>
    <n v="6.5"/>
    <n v="4"/>
    <n v="1.5"/>
    <x v="1"/>
    <n v="1002885"/>
    <x v="10"/>
    <x v="1"/>
    <x v="1"/>
    <x v="0"/>
    <x v="0"/>
    <m/>
    <x v="0"/>
    <x v="0"/>
    <x v="1"/>
    <m/>
    <m/>
    <x v="1"/>
    <s v="100288510"/>
    <x v="1"/>
    <x v="1"/>
    <x v="1"/>
    <x v="1"/>
    <x v="5"/>
    <x v="1"/>
    <n v="73.5"/>
    <x v="1"/>
    <n v="80"/>
    <x v="1"/>
    <n v="145"/>
    <x v="5"/>
    <n v="145"/>
    <x v="1"/>
    <n v="2.2799999999999989"/>
    <n v="0.90720704688284293"/>
    <x v="1"/>
    <x v="1"/>
    <x v="1"/>
    <x v="1"/>
    <x v="1"/>
    <x v="1"/>
    <x v="1"/>
  </r>
  <r>
    <d v="2021-07-13T00:00:00"/>
    <n v="7899"/>
    <n v="9265"/>
    <x v="0"/>
    <n v="1938"/>
    <n v="31331"/>
    <x v="1"/>
    <s v="524833"/>
    <x v="1"/>
    <x v="2"/>
    <x v="2"/>
    <x v="2"/>
    <x v="1"/>
    <n v="92"/>
    <n v="21"/>
    <n v="8.5"/>
    <n v="6"/>
    <n v="2.5"/>
    <x v="1"/>
    <n v="1002886"/>
    <x v="1"/>
    <x v="1"/>
    <x v="1"/>
    <x v="0"/>
    <x v="0"/>
    <m/>
    <x v="0"/>
    <x v="0"/>
    <x v="1"/>
    <m/>
    <m/>
    <x v="1"/>
    <s v="10028861"/>
    <x v="1"/>
    <x v="1"/>
    <x v="1"/>
    <x v="1"/>
    <x v="5"/>
    <x v="1"/>
    <n v="83.5"/>
    <x v="1"/>
    <n v="92"/>
    <x v="1"/>
    <s v=""/>
    <x v="5"/>
    <s v=""/>
    <x v="1"/>
    <n v="2.6600000000000024"/>
    <n v="0.93462466657442755"/>
    <x v="1"/>
    <x v="1"/>
    <x v="1"/>
    <x v="2"/>
    <x v="1"/>
    <x v="1"/>
    <x v="1"/>
  </r>
  <r>
    <d v="2021-07-13T00:00:00"/>
    <n v="7899"/>
    <n v="9265"/>
    <x v="0"/>
    <n v="1943"/>
    <n v="31332"/>
    <x v="1"/>
    <s v="524818"/>
    <x v="1"/>
    <x v="2"/>
    <x v="2"/>
    <x v="2"/>
    <x v="1"/>
    <n v="90"/>
    <n v="19.5"/>
    <n v="7"/>
    <n v="4.5"/>
    <n v="2"/>
    <x v="1"/>
    <n v="1002886"/>
    <x v="2"/>
    <x v="1"/>
    <x v="1"/>
    <x v="0"/>
    <x v="0"/>
    <m/>
    <x v="0"/>
    <x v="0"/>
    <x v="1"/>
    <m/>
    <m/>
    <x v="1"/>
    <s v="10028862"/>
    <x v="1"/>
    <x v="1"/>
    <x v="1"/>
    <x v="1"/>
    <x v="5"/>
    <x v="1"/>
    <n v="83"/>
    <x v="1"/>
    <n v="90"/>
    <x v="1"/>
    <s v=""/>
    <x v="5"/>
    <s v=""/>
    <x v="1"/>
    <n v="5.1700000000000026"/>
    <n v="0.99434756284876302"/>
    <x v="1"/>
    <x v="1"/>
    <x v="1"/>
    <x v="2"/>
    <x v="1"/>
    <x v="1"/>
    <x v="1"/>
  </r>
  <r>
    <d v="2021-07-13T00:00:00"/>
    <n v="7899"/>
    <n v="9265"/>
    <x v="0"/>
    <n v="1944"/>
    <n v="31333"/>
    <x v="1"/>
    <s v="524823"/>
    <x v="1"/>
    <x v="2"/>
    <x v="2"/>
    <x v="2"/>
    <x v="1"/>
    <n v="88"/>
    <n v="19.5"/>
    <n v="7.5"/>
    <n v="4.5"/>
    <n v="2.5"/>
    <x v="1"/>
    <n v="1002886"/>
    <x v="3"/>
    <x v="1"/>
    <x v="1"/>
    <x v="0"/>
    <x v="0"/>
    <m/>
    <x v="0"/>
    <x v="0"/>
    <x v="1"/>
    <m/>
    <m/>
    <x v="1"/>
    <s v="10028863"/>
    <x v="1"/>
    <x v="1"/>
    <x v="1"/>
    <x v="1"/>
    <x v="5"/>
    <x v="1"/>
    <n v="80.5"/>
    <x v="1"/>
    <n v="88"/>
    <x v="1"/>
    <n v="146"/>
    <x v="5"/>
    <n v="146"/>
    <x v="1"/>
    <n v="3.2399999999999971"/>
    <n v="0.9623121094913939"/>
    <x v="1"/>
    <x v="1"/>
    <x v="1"/>
    <x v="1"/>
    <x v="1"/>
    <x v="1"/>
    <x v="1"/>
  </r>
  <r>
    <d v="2021-07-13T00:00:00"/>
    <n v="7899"/>
    <n v="9265"/>
    <x v="0"/>
    <n v="1946"/>
    <n v="31334"/>
    <x v="1"/>
    <s v="524790"/>
    <x v="0"/>
    <x v="2"/>
    <x v="2"/>
    <x v="2"/>
    <x v="1"/>
    <n v="81"/>
    <n v="19"/>
    <n v="8.5"/>
    <n v="5"/>
    <n v="2"/>
    <x v="1"/>
    <n v="1002886"/>
    <x v="4"/>
    <x v="1"/>
    <x v="1"/>
    <x v="0"/>
    <x v="0"/>
    <m/>
    <x v="0"/>
    <x v="0"/>
    <x v="1"/>
    <m/>
    <m/>
    <x v="1"/>
    <s v="10028864"/>
    <x v="3"/>
    <x v="3"/>
    <x v="3"/>
    <x v="2"/>
    <x v="5"/>
    <x v="1"/>
    <n v="72.5"/>
    <x v="1"/>
    <n v="81"/>
    <x v="1"/>
    <n v="147"/>
    <x v="5"/>
    <n v="147"/>
    <x v="3"/>
    <n v="-0.96000000000000196"/>
    <n v="0.27687819487560977"/>
    <x v="1"/>
    <x v="1"/>
    <x v="2"/>
    <x v="1"/>
    <x v="1"/>
    <x v="1"/>
    <x v="1"/>
  </r>
  <r>
    <d v="2021-07-13T00:00:00"/>
    <n v="7899"/>
    <n v="9265"/>
    <x v="0"/>
    <n v="1948"/>
    <n v="31335"/>
    <x v="1"/>
    <s v="524808"/>
    <x v="0"/>
    <x v="2"/>
    <x v="2"/>
    <x v="2"/>
    <x v="1"/>
    <n v="67"/>
    <m/>
    <m/>
    <m/>
    <m/>
    <x v="2"/>
    <n v="1002886"/>
    <x v="5"/>
    <x v="1"/>
    <x v="1"/>
    <x v="0"/>
    <x v="0"/>
    <m/>
    <x v="0"/>
    <x v="0"/>
    <x v="1"/>
    <m/>
    <m/>
    <x v="1"/>
    <s v="10028865"/>
    <x v="5"/>
    <x v="5"/>
    <x v="3"/>
    <x v="3"/>
    <x v="5"/>
    <x v="1"/>
    <n v="60.901699999999998"/>
    <x v="2"/>
    <n v="67"/>
    <x v="2"/>
    <s v=""/>
    <x v="5"/>
    <s v=""/>
    <x v="2"/>
    <s v=""/>
    <s v=""/>
    <x v="1"/>
    <x v="1"/>
    <x v="2"/>
    <x v="1"/>
    <x v="1"/>
    <x v="1"/>
    <x v="1"/>
  </r>
  <r>
    <d v="2021-07-13T00:00:00"/>
    <n v="7899"/>
    <n v="9265"/>
    <x v="0"/>
    <n v="1955"/>
    <n v="31336"/>
    <x v="1"/>
    <s v="524813"/>
    <x v="0"/>
    <x v="2"/>
    <x v="2"/>
    <x v="2"/>
    <x v="1"/>
    <n v="68"/>
    <m/>
    <m/>
    <m/>
    <m/>
    <x v="2"/>
    <n v="1002886"/>
    <x v="6"/>
    <x v="1"/>
    <x v="1"/>
    <x v="0"/>
    <x v="0"/>
    <m/>
    <x v="0"/>
    <x v="0"/>
    <x v="1"/>
    <m/>
    <m/>
    <x v="1"/>
    <s v="10028866"/>
    <x v="3"/>
    <x v="3"/>
    <x v="3"/>
    <x v="2"/>
    <x v="5"/>
    <x v="1"/>
    <n v="61.827199999999998"/>
    <x v="2"/>
    <n v="68"/>
    <x v="2"/>
    <s v=""/>
    <x v="5"/>
    <s v=""/>
    <x v="2"/>
    <s v=""/>
    <s v=""/>
    <x v="1"/>
    <x v="1"/>
    <x v="2"/>
    <x v="1"/>
    <x v="1"/>
    <x v="1"/>
    <x v="1"/>
  </r>
  <r>
    <d v="2021-07-13T00:00:00"/>
    <n v="7899"/>
    <n v="9266"/>
    <x v="0"/>
    <n v="1957"/>
    <n v="31337"/>
    <x v="1"/>
    <s v="524827"/>
    <x v="1"/>
    <x v="2"/>
    <x v="2"/>
    <x v="2"/>
    <x v="1"/>
    <n v="72"/>
    <m/>
    <m/>
    <m/>
    <m/>
    <x v="2"/>
    <n v="1002886"/>
    <x v="7"/>
    <x v="1"/>
    <x v="1"/>
    <x v="0"/>
    <x v="0"/>
    <m/>
    <x v="0"/>
    <x v="0"/>
    <x v="1"/>
    <m/>
    <m/>
    <x v="1"/>
    <s v="10028867"/>
    <x v="5"/>
    <x v="5"/>
    <x v="3"/>
    <x v="3"/>
    <x v="5"/>
    <x v="1"/>
    <n v="65.529199999999989"/>
    <x v="2"/>
    <n v="72"/>
    <x v="2"/>
    <n v="148"/>
    <x v="5"/>
    <n v="148"/>
    <x v="2"/>
    <s v=""/>
    <s v=""/>
    <x v="1"/>
    <x v="1"/>
    <x v="2"/>
    <x v="1"/>
    <x v="1"/>
    <x v="1"/>
    <x v="1"/>
  </r>
  <r>
    <d v="2021-07-13T00:00:00"/>
    <n v="7899"/>
    <n v="9266"/>
    <x v="0"/>
    <n v="2004"/>
    <n v="31338"/>
    <x v="1"/>
    <s v="524743"/>
    <x v="0"/>
    <x v="1"/>
    <x v="1"/>
    <x v="2"/>
    <x v="1"/>
    <n v="80"/>
    <n v="18"/>
    <n v="6.5"/>
    <n v="4.5"/>
    <n v="1.5"/>
    <x v="1"/>
    <n v="1002886"/>
    <x v="8"/>
    <x v="1"/>
    <x v="1"/>
    <x v="3"/>
    <x v="0"/>
    <s v="5-7"/>
    <x v="0"/>
    <x v="0"/>
    <x v="1"/>
    <m/>
    <m/>
    <x v="1"/>
    <s v="10028868"/>
    <x v="1"/>
    <x v="1"/>
    <x v="1"/>
    <x v="1"/>
    <x v="5"/>
    <x v="1"/>
    <n v="73.5"/>
    <x v="1"/>
    <n v="80"/>
    <x v="1"/>
    <n v="149"/>
    <x v="5"/>
    <n v="149"/>
    <x v="1"/>
    <n v="1.9399999999999991"/>
    <n v="0.87435214348465418"/>
    <x v="1"/>
    <x v="1"/>
    <x v="1"/>
    <x v="1"/>
    <x v="1"/>
    <x v="1"/>
    <x v="1"/>
  </r>
  <r>
    <d v="2021-07-13T00:00:00"/>
    <n v="7899"/>
    <n v="9266"/>
    <x v="0"/>
    <n v="2005"/>
    <n v="31339"/>
    <x v="1"/>
    <s v="524779"/>
    <x v="0"/>
    <x v="1"/>
    <x v="1"/>
    <x v="2"/>
    <x v="1"/>
    <n v="85"/>
    <n v="19"/>
    <n v="7"/>
    <n v="4.5"/>
    <n v="2"/>
    <x v="1"/>
    <n v="1002886"/>
    <x v="9"/>
    <x v="1"/>
    <x v="1"/>
    <x v="0"/>
    <x v="0"/>
    <m/>
    <x v="0"/>
    <x v="0"/>
    <x v="1"/>
    <m/>
    <m/>
    <x v="1"/>
    <s v="10028869"/>
    <x v="1"/>
    <x v="1"/>
    <x v="1"/>
    <x v="1"/>
    <x v="5"/>
    <x v="1"/>
    <n v="78"/>
    <x v="1"/>
    <n v="85"/>
    <x v="1"/>
    <s v=""/>
    <x v="5"/>
    <s v=""/>
    <x v="1"/>
    <n v="3.0199999999999969"/>
    <n v="0.95346952548526853"/>
    <x v="1"/>
    <x v="1"/>
    <x v="1"/>
    <x v="1"/>
    <x v="1"/>
    <x v="1"/>
    <x v="1"/>
  </r>
  <r>
    <d v="2021-07-13T00:00:00"/>
    <n v="7899"/>
    <n v="9266"/>
    <x v="0"/>
    <n v="2010"/>
    <n v="31340"/>
    <x v="1"/>
    <s v="524757"/>
    <x v="0"/>
    <x v="1"/>
    <x v="1"/>
    <x v="2"/>
    <x v="1"/>
    <n v="86"/>
    <n v="19.5"/>
    <n v="7"/>
    <n v="5.5"/>
    <n v="2.5"/>
    <x v="1"/>
    <n v="1002886"/>
    <x v="10"/>
    <x v="1"/>
    <x v="1"/>
    <x v="0"/>
    <x v="0"/>
    <m/>
    <x v="0"/>
    <x v="0"/>
    <x v="1"/>
    <m/>
    <m/>
    <x v="1"/>
    <s v="100288610"/>
    <x v="1"/>
    <x v="1"/>
    <x v="1"/>
    <x v="1"/>
    <x v="5"/>
    <x v="1"/>
    <n v="79"/>
    <x v="1"/>
    <n v="86"/>
    <x v="1"/>
    <n v="150"/>
    <x v="5"/>
    <n v="150"/>
    <x v="1"/>
    <n v="2.3399999999999967"/>
    <n v="0.91213608517069844"/>
    <x v="1"/>
    <x v="1"/>
    <x v="1"/>
    <x v="1"/>
    <x v="1"/>
    <x v="1"/>
    <x v="1"/>
  </r>
  <r>
    <d v="2021-07-13T00:00:00"/>
    <n v="7899"/>
    <n v="9266"/>
    <x v="0"/>
    <n v="2012"/>
    <n v="31341"/>
    <x v="1"/>
    <s v="524788"/>
    <x v="0"/>
    <x v="2"/>
    <x v="2"/>
    <x v="2"/>
    <x v="1"/>
    <n v="56"/>
    <m/>
    <m/>
    <m/>
    <m/>
    <x v="2"/>
    <n v="1002887"/>
    <x v="1"/>
    <x v="1"/>
    <x v="1"/>
    <x v="0"/>
    <x v="0"/>
    <m/>
    <x v="0"/>
    <x v="0"/>
    <x v="1"/>
    <m/>
    <m/>
    <x v="1"/>
    <s v="10028871"/>
    <x v="5"/>
    <x v="5"/>
    <x v="3"/>
    <x v="3"/>
    <x v="5"/>
    <x v="1"/>
    <n v="50.721200000000003"/>
    <x v="2"/>
    <n v="56"/>
    <x v="2"/>
    <n v="151"/>
    <x v="5"/>
    <n v="151"/>
    <x v="2"/>
    <s v=""/>
    <s v=""/>
    <x v="1"/>
    <x v="1"/>
    <x v="2"/>
    <x v="1"/>
    <x v="1"/>
    <x v="1"/>
    <x v="1"/>
  </r>
  <r>
    <d v="2021-07-13T00:00:00"/>
    <n v="7899"/>
    <n v="9266"/>
    <x v="0"/>
    <n v="2014"/>
    <n v="31342"/>
    <x v="1"/>
    <s v="524741"/>
    <x v="0"/>
    <x v="1"/>
    <x v="1"/>
    <x v="2"/>
    <x v="1"/>
    <n v="89.5"/>
    <n v="19"/>
    <n v="7"/>
    <n v="4.5"/>
    <n v="2.2000000000000002"/>
    <x v="1"/>
    <n v="1002887"/>
    <x v="2"/>
    <x v="1"/>
    <x v="1"/>
    <x v="0"/>
    <x v="0"/>
    <m/>
    <x v="0"/>
    <x v="0"/>
    <x v="1"/>
    <m/>
    <m/>
    <x v="1"/>
    <s v="10028872"/>
    <x v="1"/>
    <x v="1"/>
    <x v="1"/>
    <x v="1"/>
    <x v="5"/>
    <x v="1"/>
    <n v="82.5"/>
    <x v="1"/>
    <n v="89.5"/>
    <x v="1"/>
    <s v=""/>
    <x v="5"/>
    <s v=""/>
    <x v="1"/>
    <n v="4.7829999999999986"/>
    <n v="0.99169864070793079"/>
    <x v="1"/>
    <x v="1"/>
    <x v="1"/>
    <x v="1"/>
    <x v="1"/>
    <x v="1"/>
    <x v="1"/>
  </r>
  <r>
    <d v="2021-07-13T00:00:00"/>
    <n v="7899"/>
    <n v="9266"/>
    <x v="0"/>
    <n v="2015"/>
    <n v="31343"/>
    <x v="1"/>
    <s v="524797"/>
    <x v="0"/>
    <x v="1"/>
    <x v="1"/>
    <x v="2"/>
    <x v="1"/>
    <n v="91.5"/>
    <n v="22"/>
    <n v="9"/>
    <n v="7.1"/>
    <n v="2.5"/>
    <x v="1"/>
    <n v="1002887"/>
    <x v="3"/>
    <x v="1"/>
    <x v="1"/>
    <x v="0"/>
    <x v="0"/>
    <m/>
    <x v="0"/>
    <x v="0"/>
    <x v="1"/>
    <m/>
    <m/>
    <x v="1"/>
    <s v="10028873"/>
    <x v="1"/>
    <x v="1"/>
    <x v="1"/>
    <x v="1"/>
    <x v="5"/>
    <x v="1"/>
    <n v="82.5"/>
    <x v="1"/>
    <n v="91.5"/>
    <x v="1"/>
    <n v="152"/>
    <x v="5"/>
    <n v="152"/>
    <x v="1"/>
    <n v="1.0569999999999999"/>
    <n v="0.7421168241251983"/>
    <x v="1"/>
    <x v="1"/>
    <x v="1"/>
    <x v="1"/>
    <x v="1"/>
    <x v="1"/>
    <x v="1"/>
  </r>
  <r>
    <d v="2021-07-13T00:00:00"/>
    <n v="7899"/>
    <n v="9266"/>
    <x v="0"/>
    <n v="2019"/>
    <n v="31344"/>
    <x v="1"/>
    <s v="524733"/>
    <x v="0"/>
    <x v="1"/>
    <x v="1"/>
    <x v="2"/>
    <x v="1"/>
    <n v="82.5"/>
    <n v="18"/>
    <n v="6.5"/>
    <n v="5.6"/>
    <n v="2"/>
    <x v="1"/>
    <n v="1002887"/>
    <x v="4"/>
    <x v="1"/>
    <x v="1"/>
    <x v="0"/>
    <x v="0"/>
    <m/>
    <x v="0"/>
    <x v="0"/>
    <x v="1"/>
    <m/>
    <m/>
    <x v="1"/>
    <s v="10028874"/>
    <x v="6"/>
    <x v="6"/>
    <x v="4"/>
    <x v="2"/>
    <x v="5"/>
    <x v="1"/>
    <n v="76"/>
    <x v="1"/>
    <n v="82.5"/>
    <x v="1"/>
    <s v=""/>
    <x v="5"/>
    <s v=""/>
    <x v="1"/>
    <n v="1.8370000000000022"/>
    <n v="0.8625935162350481"/>
    <x v="1"/>
    <x v="1"/>
    <x v="1"/>
    <x v="1"/>
    <x v="1"/>
    <x v="1"/>
    <x v="1"/>
  </r>
  <r>
    <d v="2021-07-13T00:00:00"/>
    <n v="7900"/>
    <n v="9266"/>
    <x v="1"/>
    <n v="2100"/>
    <n v="31345"/>
    <x v="1"/>
    <s v="524806"/>
    <x v="1"/>
    <x v="2"/>
    <x v="2"/>
    <x v="2"/>
    <x v="1"/>
    <n v="89"/>
    <m/>
    <m/>
    <m/>
    <m/>
    <x v="1"/>
    <m/>
    <x v="0"/>
    <x v="0"/>
    <x v="0"/>
    <x v="0"/>
    <x v="0"/>
    <m/>
    <x v="0"/>
    <x v="0"/>
    <x v="1"/>
    <s v="NO BIO"/>
    <m/>
    <x v="1"/>
    <s v=""/>
    <x v="2"/>
    <x v="2"/>
    <x v="2"/>
    <x v="2"/>
    <x v="5"/>
    <x v="1"/>
    <n v="81.262699999999995"/>
    <x v="1"/>
    <n v="89"/>
    <x v="3"/>
    <s v=""/>
    <x v="2"/>
    <s v=""/>
    <x v="2"/>
    <s v=""/>
    <s v=""/>
    <x v="1"/>
    <x v="1"/>
    <x v="2"/>
    <x v="1"/>
    <x v="1"/>
    <x v="1"/>
    <x v="1"/>
  </r>
  <r>
    <d v="2021-07-13T00:00:00"/>
    <n v="7900"/>
    <n v="9266"/>
    <x v="1"/>
    <n v="2103"/>
    <n v="31346"/>
    <x v="1"/>
    <s v="524825"/>
    <x v="0"/>
    <x v="1"/>
    <x v="1"/>
    <x v="2"/>
    <x v="1"/>
    <n v="84"/>
    <n v="18.5"/>
    <n v="7"/>
    <n v="5.0999999999999996"/>
    <n v="1.9"/>
    <x v="1"/>
    <n v="1002887"/>
    <x v="5"/>
    <x v="1"/>
    <x v="1"/>
    <x v="0"/>
    <x v="0"/>
    <m/>
    <x v="0"/>
    <x v="0"/>
    <x v="1"/>
    <m/>
    <m/>
    <x v="1"/>
    <s v="10028875"/>
    <x v="1"/>
    <x v="1"/>
    <x v="1"/>
    <x v="1"/>
    <x v="5"/>
    <x v="1"/>
    <n v="77"/>
    <x v="1"/>
    <n v="84"/>
    <x v="1"/>
    <n v="153"/>
    <x v="5"/>
    <n v="153"/>
    <x v="1"/>
    <n v="2.2679999999999976"/>
    <n v="0.90619190955997686"/>
    <x v="1"/>
    <x v="1"/>
    <x v="1"/>
    <x v="1"/>
    <x v="1"/>
    <x v="1"/>
    <x v="1"/>
  </r>
  <r>
    <d v="2021-07-13T00:00:00"/>
    <n v="7900"/>
    <n v="9266"/>
    <x v="1"/>
    <n v="2105"/>
    <n v="31347"/>
    <x v="1"/>
    <s v="524736"/>
    <x v="0"/>
    <x v="2"/>
    <x v="2"/>
    <x v="2"/>
    <x v="1"/>
    <n v="62"/>
    <m/>
    <m/>
    <m/>
    <m/>
    <x v="2"/>
    <n v="1002887"/>
    <x v="6"/>
    <x v="1"/>
    <x v="1"/>
    <x v="0"/>
    <x v="0"/>
    <m/>
    <x v="0"/>
    <x v="0"/>
    <x v="1"/>
    <m/>
    <m/>
    <x v="1"/>
    <s v="10028876"/>
    <x v="5"/>
    <x v="5"/>
    <x v="3"/>
    <x v="3"/>
    <x v="5"/>
    <x v="1"/>
    <n v="56.2742"/>
    <x v="2"/>
    <n v="62"/>
    <x v="2"/>
    <n v="154"/>
    <x v="5"/>
    <n v="154"/>
    <x v="2"/>
    <s v=""/>
    <s v=""/>
    <x v="1"/>
    <x v="1"/>
    <x v="2"/>
    <x v="1"/>
    <x v="1"/>
    <x v="1"/>
    <x v="1"/>
  </r>
  <r>
    <d v="2021-07-13T00:00:00"/>
    <n v="7900"/>
    <n v="9266"/>
    <x v="1"/>
    <n v="2106"/>
    <n v="31348"/>
    <x v="1"/>
    <s v="524820"/>
    <x v="0"/>
    <x v="1"/>
    <x v="1"/>
    <x v="2"/>
    <x v="1"/>
    <n v="84"/>
    <n v="19.5"/>
    <n v="7.5"/>
    <n v="5.0999999999999996"/>
    <n v="1.9"/>
    <x v="1"/>
    <n v="1002887"/>
    <x v="7"/>
    <x v="1"/>
    <x v="1"/>
    <x v="0"/>
    <x v="0"/>
    <m/>
    <x v="0"/>
    <x v="0"/>
    <x v="1"/>
    <m/>
    <m/>
    <x v="1"/>
    <s v="10028877"/>
    <x v="4"/>
    <x v="4"/>
    <x v="1"/>
    <x v="2"/>
    <x v="5"/>
    <x v="1"/>
    <n v="76.5"/>
    <x v="1"/>
    <n v="84"/>
    <x v="1"/>
    <n v="155"/>
    <x v="5"/>
    <n v="155"/>
    <x v="1"/>
    <n v="1.6279999999999988"/>
    <n v="0.83589547458874736"/>
    <x v="1"/>
    <x v="1"/>
    <x v="1"/>
    <x v="1"/>
    <x v="1"/>
    <x v="1"/>
    <x v="1"/>
  </r>
  <r>
    <d v="2021-07-13T00:00:00"/>
    <n v="7900"/>
    <n v="9266"/>
    <x v="1"/>
    <n v="2109"/>
    <n v="31349"/>
    <x v="1"/>
    <s v="524755"/>
    <x v="0"/>
    <x v="2"/>
    <x v="2"/>
    <x v="2"/>
    <x v="1"/>
    <n v="66"/>
    <m/>
    <m/>
    <m/>
    <m/>
    <x v="2"/>
    <n v="1002887"/>
    <x v="8"/>
    <x v="1"/>
    <x v="1"/>
    <x v="0"/>
    <x v="0"/>
    <m/>
    <x v="0"/>
    <x v="0"/>
    <x v="1"/>
    <m/>
    <m/>
    <x v="1"/>
    <s v="10028878"/>
    <x v="5"/>
    <x v="5"/>
    <x v="3"/>
    <x v="3"/>
    <x v="5"/>
    <x v="1"/>
    <n v="59.976199999999999"/>
    <x v="2"/>
    <n v="66"/>
    <x v="2"/>
    <s v=""/>
    <x v="5"/>
    <s v=""/>
    <x v="2"/>
    <s v=""/>
    <s v=""/>
    <x v="1"/>
    <x v="1"/>
    <x v="2"/>
    <x v="1"/>
    <x v="1"/>
    <x v="1"/>
    <x v="1"/>
  </r>
  <r>
    <d v="2021-07-13T00:00:00"/>
    <n v="7901"/>
    <n v="9266"/>
    <x v="0"/>
    <n v="2122"/>
    <n v="31350"/>
    <x v="1"/>
    <s v="524826"/>
    <x v="0"/>
    <x v="2"/>
    <x v="2"/>
    <x v="2"/>
    <x v="1"/>
    <n v="61"/>
    <m/>
    <m/>
    <m/>
    <m/>
    <x v="2"/>
    <n v="1002887"/>
    <x v="9"/>
    <x v="1"/>
    <x v="1"/>
    <x v="0"/>
    <x v="0"/>
    <m/>
    <x v="0"/>
    <x v="0"/>
    <x v="1"/>
    <m/>
    <m/>
    <x v="1"/>
    <s v="10028879"/>
    <x v="5"/>
    <x v="5"/>
    <x v="3"/>
    <x v="3"/>
    <x v="5"/>
    <x v="1"/>
    <n v="55.348700000000001"/>
    <x v="2"/>
    <n v="61"/>
    <x v="2"/>
    <n v="156"/>
    <x v="5"/>
    <n v="156"/>
    <x v="2"/>
    <s v=""/>
    <s v=""/>
    <x v="1"/>
    <x v="1"/>
    <x v="2"/>
    <x v="2"/>
    <x v="1"/>
    <x v="1"/>
    <x v="1"/>
  </r>
  <r>
    <d v="2021-07-13T00:00:00"/>
    <n v="7901"/>
    <n v="9266"/>
    <x v="0"/>
    <n v="2127"/>
    <n v="31351"/>
    <x v="1"/>
    <s v="524751"/>
    <x v="0"/>
    <x v="1"/>
    <x v="2"/>
    <x v="2"/>
    <x v="1"/>
    <n v="71"/>
    <m/>
    <m/>
    <m/>
    <m/>
    <x v="2"/>
    <n v="1002887"/>
    <x v="10"/>
    <x v="1"/>
    <x v="1"/>
    <x v="0"/>
    <x v="0"/>
    <m/>
    <x v="0"/>
    <x v="0"/>
    <x v="1"/>
    <m/>
    <m/>
    <x v="1"/>
    <s v="100288710"/>
    <x v="5"/>
    <x v="5"/>
    <x v="3"/>
    <x v="3"/>
    <x v="5"/>
    <x v="1"/>
    <n v="64.603699999999989"/>
    <x v="2"/>
    <n v="71"/>
    <x v="2"/>
    <s v=""/>
    <x v="5"/>
    <s v=""/>
    <x v="2"/>
    <s v=""/>
    <s v=""/>
    <x v="1"/>
    <x v="1"/>
    <x v="2"/>
    <x v="1"/>
    <x v="1"/>
    <x v="1"/>
    <x v="1"/>
  </r>
  <r>
    <d v="2021-07-13T00:00:00"/>
    <n v="7834"/>
    <n v="9311"/>
    <x v="2"/>
    <n v="916"/>
    <n v="60434"/>
    <x v="2"/>
    <s v="378018"/>
    <x v="0"/>
    <x v="1"/>
    <x v="1"/>
    <x v="2"/>
    <x v="1"/>
    <n v="84"/>
    <n v="19"/>
    <n v="6.6"/>
    <m/>
    <m/>
    <x v="1"/>
    <n v="1002613"/>
    <x v="1"/>
    <x v="1"/>
    <x v="1"/>
    <x v="0"/>
    <x v="0"/>
    <m/>
    <x v="0"/>
    <x v="0"/>
    <x v="1"/>
    <s v="DAMAGED ADIPOSE"/>
    <m/>
    <x v="1"/>
    <s v="10026131"/>
    <x v="1"/>
    <x v="1"/>
    <x v="1"/>
    <x v="1"/>
    <x v="5"/>
    <x v="2"/>
    <n v="77.400000000000006"/>
    <x v="1"/>
    <n v="84"/>
    <x v="3"/>
    <s v=""/>
    <x v="3"/>
    <s v=""/>
    <x v="2"/>
    <s v=""/>
    <s v=""/>
    <x v="1"/>
    <x v="1"/>
    <x v="1"/>
    <x v="1"/>
    <x v="1"/>
    <x v="1"/>
    <x v="1"/>
  </r>
  <r>
    <d v="2021-07-13T00:00:00"/>
    <n v="7834"/>
    <n v="9311"/>
    <x v="2"/>
    <n v="919"/>
    <n v="60435"/>
    <x v="2"/>
    <s v="377937"/>
    <x v="0"/>
    <x v="1"/>
    <x v="1"/>
    <x v="2"/>
    <x v="1"/>
    <n v="84"/>
    <n v="17.899999999999999"/>
    <n v="6.4"/>
    <n v="6"/>
    <n v="1.8"/>
    <x v="1"/>
    <n v="1002613"/>
    <x v="2"/>
    <x v="1"/>
    <x v="1"/>
    <x v="0"/>
    <x v="0"/>
    <m/>
    <x v="0"/>
    <x v="0"/>
    <x v="1"/>
    <m/>
    <m/>
    <x v="1"/>
    <s v="10026132"/>
    <x v="1"/>
    <x v="1"/>
    <x v="1"/>
    <x v="1"/>
    <x v="5"/>
    <x v="2"/>
    <n v="77.599999999999994"/>
    <x v="1"/>
    <n v="84"/>
    <x v="1"/>
    <s v=""/>
    <x v="3"/>
    <s v=""/>
    <x v="1"/>
    <n v="2.509999999999998"/>
    <n v="0.92483989051787319"/>
    <x v="1"/>
    <x v="1"/>
    <x v="1"/>
    <x v="1"/>
    <x v="1"/>
    <x v="1"/>
    <x v="1"/>
  </r>
  <r>
    <d v="2021-07-13T00:00:00"/>
    <n v="7834"/>
    <n v="9311"/>
    <x v="2"/>
    <n v="921"/>
    <n v="60436"/>
    <x v="2"/>
    <s v="377980"/>
    <x v="0"/>
    <x v="2"/>
    <x v="2"/>
    <x v="2"/>
    <x v="1"/>
    <n v="63"/>
    <m/>
    <m/>
    <m/>
    <m/>
    <x v="2"/>
    <n v="1002613"/>
    <x v="3"/>
    <x v="1"/>
    <x v="1"/>
    <x v="0"/>
    <x v="0"/>
    <m/>
    <x v="0"/>
    <x v="0"/>
    <x v="1"/>
    <m/>
    <m/>
    <x v="1"/>
    <s v="10026133"/>
    <x v="5"/>
    <x v="5"/>
    <x v="3"/>
    <x v="3"/>
    <x v="5"/>
    <x v="2"/>
    <n v="57.1997"/>
    <x v="2"/>
    <n v="63"/>
    <x v="2"/>
    <s v=""/>
    <x v="3"/>
    <s v=""/>
    <x v="2"/>
    <s v=""/>
    <s v=""/>
    <x v="1"/>
    <x v="1"/>
    <x v="2"/>
    <x v="1"/>
    <x v="1"/>
    <x v="1"/>
    <x v="1"/>
  </r>
  <r>
    <d v="2021-07-13T00:00:00"/>
    <n v="7834"/>
    <n v="9311"/>
    <x v="2"/>
    <n v="926"/>
    <n v="60437"/>
    <x v="2"/>
    <s v="377972"/>
    <x v="0"/>
    <x v="2"/>
    <x v="2"/>
    <x v="2"/>
    <x v="1"/>
    <n v="80"/>
    <n v="19"/>
    <n v="7.5"/>
    <n v="6"/>
    <n v="1.9"/>
    <x v="1"/>
    <n v="1002613"/>
    <x v="4"/>
    <x v="1"/>
    <x v="1"/>
    <x v="0"/>
    <x v="0"/>
    <m/>
    <x v="0"/>
    <x v="0"/>
    <x v="1"/>
    <m/>
    <m/>
    <x v="1"/>
    <s v="10026134"/>
    <x v="1"/>
    <x v="1"/>
    <x v="1"/>
    <x v="1"/>
    <x v="5"/>
    <x v="2"/>
    <n v="72.5"/>
    <x v="1"/>
    <n v="80"/>
    <x v="1"/>
    <s v=""/>
    <x v="3"/>
    <s v=""/>
    <x v="3"/>
    <n v="-0.70400000000000018"/>
    <n v="0.33092597374873245"/>
    <x v="1"/>
    <x v="1"/>
    <x v="2"/>
    <x v="1"/>
    <x v="1"/>
    <x v="1"/>
    <x v="1"/>
  </r>
  <r>
    <d v="2021-07-13T00:00:00"/>
    <n v="7834"/>
    <n v="9311"/>
    <x v="2"/>
    <n v="928"/>
    <n v="60438"/>
    <x v="2"/>
    <s v="377993"/>
    <x v="0"/>
    <x v="2"/>
    <x v="2"/>
    <x v="2"/>
    <x v="1"/>
    <n v="79.5"/>
    <n v="18.100000000000001"/>
    <n v="5.5"/>
    <n v="5.2"/>
    <n v="1.9"/>
    <x v="1"/>
    <n v="1002613"/>
    <x v="5"/>
    <x v="1"/>
    <x v="1"/>
    <x v="0"/>
    <x v="0"/>
    <m/>
    <x v="0"/>
    <x v="0"/>
    <x v="1"/>
    <m/>
    <m/>
    <x v="1"/>
    <s v="10026135"/>
    <x v="1"/>
    <x v="1"/>
    <x v="1"/>
    <x v="1"/>
    <x v="5"/>
    <x v="2"/>
    <n v="74"/>
    <x v="1"/>
    <n v="79.5"/>
    <x v="1"/>
    <s v=""/>
    <x v="3"/>
    <s v=""/>
    <x v="1"/>
    <n v="2.1850000000000027"/>
    <n v="0.89889439558954576"/>
    <x v="1"/>
    <x v="1"/>
    <x v="1"/>
    <x v="1"/>
    <x v="1"/>
    <x v="1"/>
    <x v="1"/>
  </r>
  <r>
    <d v="2021-07-13T00:00:00"/>
    <n v="7834"/>
    <n v="9311"/>
    <x v="2"/>
    <n v="930"/>
    <n v="60439"/>
    <x v="2"/>
    <s v="377989"/>
    <x v="0"/>
    <x v="2"/>
    <x v="2"/>
    <x v="2"/>
    <x v="1"/>
    <n v="84.5"/>
    <n v="21.8"/>
    <n v="8"/>
    <n v="6.4"/>
    <n v="2.2000000000000002"/>
    <x v="1"/>
    <n v="1002613"/>
    <x v="6"/>
    <x v="1"/>
    <x v="1"/>
    <x v="0"/>
    <x v="0"/>
    <m/>
    <x v="0"/>
    <x v="0"/>
    <x v="1"/>
    <m/>
    <m/>
    <x v="1"/>
    <s v="10026136"/>
    <x v="1"/>
    <x v="1"/>
    <x v="1"/>
    <x v="1"/>
    <x v="5"/>
    <x v="2"/>
    <n v="76.5"/>
    <x v="1"/>
    <n v="84.5"/>
    <x v="1"/>
    <s v=""/>
    <x v="3"/>
    <s v=""/>
    <x v="1"/>
    <n v="6.1000000000001053E-2"/>
    <n v="0.51524527298808021"/>
    <x v="1"/>
    <x v="1"/>
    <x v="1"/>
    <x v="2"/>
    <x v="1"/>
    <x v="1"/>
    <x v="1"/>
  </r>
  <r>
    <d v="2021-07-13T00:00:00"/>
    <n v="7834"/>
    <n v="9311"/>
    <x v="2"/>
    <n v="933"/>
    <n v="60440"/>
    <x v="2"/>
    <s v="377997"/>
    <x v="0"/>
    <x v="2"/>
    <x v="2"/>
    <x v="2"/>
    <x v="1"/>
    <n v="94"/>
    <n v="21.8"/>
    <n v="8.9"/>
    <n v="7.2"/>
    <n v="2.5"/>
    <x v="1"/>
    <n v="1002613"/>
    <x v="7"/>
    <x v="1"/>
    <x v="1"/>
    <x v="0"/>
    <x v="0"/>
    <m/>
    <x v="0"/>
    <x v="0"/>
    <x v="1"/>
    <m/>
    <m/>
    <x v="1"/>
    <s v="10026137"/>
    <x v="1"/>
    <x v="1"/>
    <x v="1"/>
    <x v="1"/>
    <x v="5"/>
    <x v="2"/>
    <n v="85.1"/>
    <x v="1"/>
    <n v="94"/>
    <x v="1"/>
    <s v=""/>
    <x v="3"/>
    <s v=""/>
    <x v="1"/>
    <n v="2.1920000000000006"/>
    <n v="0.89952880439240412"/>
    <x v="1"/>
    <x v="1"/>
    <x v="1"/>
    <x v="1"/>
    <x v="1"/>
    <x v="1"/>
    <x v="1"/>
  </r>
  <r>
    <d v="2021-07-13T00:00:00"/>
    <n v="7834"/>
    <n v="9311"/>
    <x v="2"/>
    <n v="935"/>
    <n v="60441"/>
    <x v="2"/>
    <s v="377965"/>
    <x v="0"/>
    <x v="2"/>
    <x v="2"/>
    <x v="2"/>
    <x v="1"/>
    <n v="64"/>
    <m/>
    <m/>
    <m/>
    <m/>
    <x v="2"/>
    <n v="1002613"/>
    <x v="8"/>
    <x v="1"/>
    <x v="1"/>
    <x v="0"/>
    <x v="0"/>
    <m/>
    <x v="0"/>
    <x v="0"/>
    <x v="1"/>
    <m/>
    <m/>
    <x v="1"/>
    <s v="10026138"/>
    <x v="5"/>
    <x v="5"/>
    <x v="3"/>
    <x v="3"/>
    <x v="5"/>
    <x v="2"/>
    <n v="58.1252"/>
    <x v="2"/>
    <n v="64"/>
    <x v="2"/>
    <s v=""/>
    <x v="3"/>
    <s v=""/>
    <x v="2"/>
    <s v=""/>
    <s v=""/>
    <x v="1"/>
    <x v="1"/>
    <x v="2"/>
    <x v="1"/>
    <x v="1"/>
    <x v="1"/>
    <x v="1"/>
  </r>
  <r>
    <d v="2021-07-13T00:00:00"/>
    <n v="7834"/>
    <n v="9311"/>
    <x v="2"/>
    <n v="937"/>
    <n v="60442"/>
    <x v="2"/>
    <s v="377998"/>
    <x v="0"/>
    <x v="2"/>
    <x v="2"/>
    <x v="2"/>
    <x v="1"/>
    <n v="82"/>
    <n v="19.5"/>
    <n v="7.5"/>
    <n v="6"/>
    <n v="2.5"/>
    <x v="1"/>
    <n v="1002613"/>
    <x v="9"/>
    <x v="1"/>
    <x v="1"/>
    <x v="0"/>
    <x v="0"/>
    <m/>
    <x v="0"/>
    <x v="0"/>
    <x v="1"/>
    <m/>
    <m/>
    <x v="1"/>
    <s v="10026139"/>
    <x v="1"/>
    <x v="1"/>
    <x v="1"/>
    <x v="1"/>
    <x v="5"/>
    <x v="2"/>
    <n v="74.5"/>
    <x v="1"/>
    <n v="82"/>
    <x v="1"/>
    <s v=""/>
    <x v="3"/>
    <s v=""/>
    <x v="3"/>
    <n v="-0.36000000000000076"/>
    <n v="0.41095956594133476"/>
    <x v="1"/>
    <x v="1"/>
    <x v="2"/>
    <x v="1"/>
    <x v="1"/>
    <x v="1"/>
    <x v="1"/>
  </r>
  <r>
    <d v="2021-07-13T00:00:00"/>
    <n v="7834"/>
    <n v="9311"/>
    <x v="2"/>
    <n v="940"/>
    <n v="60443"/>
    <x v="2"/>
    <s v="377938"/>
    <x v="0"/>
    <x v="2"/>
    <x v="2"/>
    <x v="2"/>
    <x v="1"/>
    <n v="86"/>
    <n v="18.399999999999999"/>
    <n v="8.1"/>
    <n v="5.5"/>
    <n v="1.9"/>
    <x v="1"/>
    <n v="1002613"/>
    <x v="10"/>
    <x v="1"/>
    <x v="1"/>
    <x v="0"/>
    <x v="0"/>
    <m/>
    <x v="0"/>
    <x v="0"/>
    <x v="1"/>
    <m/>
    <m/>
    <x v="1"/>
    <s v="100261310"/>
    <x v="1"/>
    <x v="1"/>
    <x v="1"/>
    <x v="1"/>
    <x v="5"/>
    <x v="2"/>
    <n v="77.900000000000006"/>
    <x v="1"/>
    <n v="86"/>
    <x v="1"/>
    <s v=""/>
    <x v="3"/>
    <s v=""/>
    <x v="1"/>
    <n v="1.4479999999999973"/>
    <n v="0.80969044119092926"/>
    <x v="1"/>
    <x v="1"/>
    <x v="1"/>
    <x v="1"/>
    <x v="1"/>
    <x v="1"/>
    <x v="1"/>
  </r>
  <r>
    <d v="2021-07-13T00:00:00"/>
    <n v="7834"/>
    <n v="9311"/>
    <x v="2"/>
    <n v="944"/>
    <n v="60444"/>
    <x v="2"/>
    <s v="377951"/>
    <x v="0"/>
    <x v="2"/>
    <x v="2"/>
    <x v="2"/>
    <x v="1"/>
    <n v="64"/>
    <m/>
    <m/>
    <m/>
    <m/>
    <x v="2"/>
    <n v="1002614"/>
    <x v="1"/>
    <x v="1"/>
    <x v="1"/>
    <x v="0"/>
    <x v="0"/>
    <m/>
    <x v="0"/>
    <x v="0"/>
    <x v="1"/>
    <m/>
    <m/>
    <x v="1"/>
    <s v="10026141"/>
    <x v="5"/>
    <x v="5"/>
    <x v="3"/>
    <x v="3"/>
    <x v="5"/>
    <x v="2"/>
    <n v="58.1252"/>
    <x v="2"/>
    <n v="64"/>
    <x v="2"/>
    <s v=""/>
    <x v="3"/>
    <s v=""/>
    <x v="2"/>
    <s v=""/>
    <s v=""/>
    <x v="1"/>
    <x v="1"/>
    <x v="2"/>
    <x v="1"/>
    <x v="1"/>
    <x v="1"/>
    <x v="1"/>
  </r>
  <r>
    <d v="2021-07-13T00:00:00"/>
    <n v="7834"/>
    <n v="9311"/>
    <x v="2"/>
    <n v="945"/>
    <n v="60445"/>
    <x v="2"/>
    <s v="377936"/>
    <x v="0"/>
    <x v="2"/>
    <x v="2"/>
    <x v="2"/>
    <x v="1"/>
    <n v="87"/>
    <n v="21.8"/>
    <n v="9.1999999999999993"/>
    <n v="6.6"/>
    <n v="2.2999999999999998"/>
    <x v="1"/>
    <n v="1002614"/>
    <x v="2"/>
    <x v="1"/>
    <x v="1"/>
    <x v="0"/>
    <x v="0"/>
    <m/>
    <x v="0"/>
    <x v="0"/>
    <x v="1"/>
    <m/>
    <m/>
    <x v="1"/>
    <s v="10026142"/>
    <x v="1"/>
    <x v="1"/>
    <x v="1"/>
    <x v="1"/>
    <x v="5"/>
    <x v="2"/>
    <n v="77.8"/>
    <x v="1"/>
    <n v="87"/>
    <x v="1"/>
    <s v=""/>
    <x v="3"/>
    <s v=""/>
    <x v="3"/>
    <n v="-0.62200000000000255"/>
    <n v="0.34932671942078458"/>
    <x v="1"/>
    <x v="1"/>
    <x v="2"/>
    <x v="1"/>
    <x v="1"/>
    <x v="1"/>
    <x v="1"/>
  </r>
  <r>
    <d v="2021-07-13T00:00:00"/>
    <n v="7836"/>
    <n v="9311"/>
    <x v="5"/>
    <n v="1109"/>
    <n v="60446"/>
    <x v="2"/>
    <s v="378009"/>
    <x v="0"/>
    <x v="2"/>
    <x v="2"/>
    <x v="2"/>
    <x v="1"/>
    <n v="75"/>
    <n v="18.5"/>
    <n v="8"/>
    <n v="5.5"/>
    <n v="1.7"/>
    <x v="2"/>
    <m/>
    <x v="0"/>
    <x v="0"/>
    <x v="0"/>
    <x v="0"/>
    <x v="0"/>
    <m/>
    <x v="0"/>
    <x v="0"/>
    <x v="1"/>
    <s v="No scales"/>
    <m/>
    <x v="1"/>
    <s v=""/>
    <x v="2"/>
    <x v="2"/>
    <x v="2"/>
    <x v="2"/>
    <x v="5"/>
    <x v="2"/>
    <n v="67"/>
    <x v="2"/>
    <n v="75"/>
    <x v="2"/>
    <s v=""/>
    <x v="2"/>
    <s v=""/>
    <x v="2"/>
    <s v=""/>
    <s v=""/>
    <x v="1"/>
    <x v="1"/>
    <x v="2"/>
    <x v="1"/>
    <x v="1"/>
    <x v="1"/>
    <x v="1"/>
  </r>
  <r>
    <d v="2021-07-13T00:00:00"/>
    <n v="7836"/>
    <n v="9311"/>
    <x v="5"/>
    <n v="1111"/>
    <n v="60447"/>
    <x v="2"/>
    <s v="377970"/>
    <x v="0"/>
    <x v="2"/>
    <x v="2"/>
    <x v="2"/>
    <x v="1"/>
    <n v="61"/>
    <m/>
    <m/>
    <m/>
    <m/>
    <x v="2"/>
    <n v="1002614"/>
    <x v="3"/>
    <x v="1"/>
    <x v="1"/>
    <x v="0"/>
    <x v="0"/>
    <m/>
    <x v="0"/>
    <x v="0"/>
    <x v="1"/>
    <m/>
    <m/>
    <x v="1"/>
    <s v="10026143"/>
    <x v="5"/>
    <x v="5"/>
    <x v="3"/>
    <x v="3"/>
    <x v="5"/>
    <x v="2"/>
    <n v="55.348700000000001"/>
    <x v="2"/>
    <n v="61"/>
    <x v="2"/>
    <s v=""/>
    <x v="3"/>
    <s v=""/>
    <x v="2"/>
    <s v=""/>
    <s v=""/>
    <x v="1"/>
    <x v="1"/>
    <x v="2"/>
    <x v="1"/>
    <x v="1"/>
    <x v="1"/>
    <x v="1"/>
  </r>
  <r>
    <d v="2021-07-13T00:00:00"/>
    <n v="7836"/>
    <n v="9311"/>
    <x v="5"/>
    <n v="1118"/>
    <n v="60448"/>
    <x v="2"/>
    <s v="377931"/>
    <x v="1"/>
    <x v="2"/>
    <x v="2"/>
    <x v="2"/>
    <x v="1"/>
    <n v="100"/>
    <n v="23.9"/>
    <n v="9.6"/>
    <n v="7.4"/>
    <n v="2.8"/>
    <x v="1"/>
    <n v="1002614"/>
    <x v="4"/>
    <x v="1"/>
    <x v="1"/>
    <x v="0"/>
    <x v="0"/>
    <m/>
    <x v="0"/>
    <x v="0"/>
    <x v="1"/>
    <m/>
    <m/>
    <x v="1"/>
    <s v="10026144"/>
    <x v="1"/>
    <x v="1"/>
    <x v="1"/>
    <x v="1"/>
    <x v="5"/>
    <x v="2"/>
    <n v="90.4"/>
    <x v="1"/>
    <n v="100"/>
    <x v="1"/>
    <s v=""/>
    <x v="3"/>
    <s v=""/>
    <x v="1"/>
    <n v="3.4819999999999998"/>
    <n v="0.97017125263977411"/>
    <x v="1"/>
    <x v="1"/>
    <x v="1"/>
    <x v="1"/>
    <x v="1"/>
    <x v="1"/>
    <x v="1"/>
  </r>
  <r>
    <d v="2021-07-13T00:00:00"/>
    <n v="7836"/>
    <n v="9311"/>
    <x v="5"/>
    <n v="1121"/>
    <n v="60449"/>
    <x v="2"/>
    <s v="378007"/>
    <x v="0"/>
    <x v="1"/>
    <x v="1"/>
    <x v="2"/>
    <x v="1"/>
    <n v="83"/>
    <n v="19.3"/>
    <n v="7.9"/>
    <n v="6.5"/>
    <n v="2.1"/>
    <x v="1"/>
    <n v="1002614"/>
    <x v="5"/>
    <x v="1"/>
    <x v="1"/>
    <x v="0"/>
    <x v="0"/>
    <m/>
    <x v="0"/>
    <x v="0"/>
    <x v="1"/>
    <m/>
    <m/>
    <x v="1"/>
    <s v="10026145"/>
    <x v="1"/>
    <x v="1"/>
    <x v="1"/>
    <x v="1"/>
    <x v="5"/>
    <x v="2"/>
    <n v="75.099999999999994"/>
    <x v="1"/>
    <n v="83"/>
    <x v="1"/>
    <s v=""/>
    <x v="3"/>
    <s v=""/>
    <x v="3"/>
    <n v="-0.4380000000000015"/>
    <n v="0.39221763226527251"/>
    <x v="1"/>
    <x v="1"/>
    <x v="2"/>
    <x v="1"/>
    <x v="1"/>
    <x v="1"/>
    <x v="1"/>
  </r>
  <r>
    <d v="2021-07-13T00:00:00"/>
    <n v="7836"/>
    <n v="9311"/>
    <x v="5"/>
    <n v="1124"/>
    <n v="60450"/>
    <x v="2"/>
    <s v="377941"/>
    <x v="0"/>
    <x v="1"/>
    <x v="1"/>
    <x v="2"/>
    <x v="1"/>
    <n v="88"/>
    <n v="19.2"/>
    <n v="7.4"/>
    <n v="6.5"/>
    <n v="2"/>
    <x v="1"/>
    <n v="1002614"/>
    <x v="6"/>
    <x v="1"/>
    <x v="1"/>
    <x v="0"/>
    <x v="0"/>
    <m/>
    <x v="0"/>
    <x v="0"/>
    <x v="1"/>
    <m/>
    <m/>
    <x v="1"/>
    <s v="10026146"/>
    <x v="1"/>
    <x v="1"/>
    <x v="1"/>
    <x v="1"/>
    <x v="5"/>
    <x v="2"/>
    <n v="80.599999999999994"/>
    <x v="1"/>
    <n v="88"/>
    <x v="1"/>
    <s v=""/>
    <x v="3"/>
    <s v=""/>
    <x v="1"/>
    <n v="2.4379999999999962"/>
    <n v="0.9196794734987519"/>
    <x v="1"/>
    <x v="1"/>
    <x v="1"/>
    <x v="1"/>
    <x v="1"/>
    <x v="1"/>
    <x v="1"/>
  </r>
  <r>
    <d v="2021-07-13T00:00:00"/>
    <n v="7836"/>
    <n v="9311"/>
    <x v="5"/>
    <n v="1126"/>
    <n v="60451"/>
    <x v="2"/>
    <s v="377967"/>
    <x v="0"/>
    <x v="1"/>
    <x v="1"/>
    <x v="2"/>
    <x v="1"/>
    <n v="84"/>
    <n v="18.600000000000001"/>
    <n v="7.4"/>
    <n v="6"/>
    <n v="2.2999999999999998"/>
    <x v="1"/>
    <n v="1002614"/>
    <x v="7"/>
    <x v="1"/>
    <x v="1"/>
    <x v="0"/>
    <x v="0"/>
    <m/>
    <x v="0"/>
    <x v="0"/>
    <x v="1"/>
    <m/>
    <m/>
    <x v="1"/>
    <s v="10026147"/>
    <x v="1"/>
    <x v="1"/>
    <x v="1"/>
    <x v="1"/>
    <x v="5"/>
    <x v="2"/>
    <n v="76.599999999999994"/>
    <x v="1"/>
    <n v="84"/>
    <x v="1"/>
    <s v=""/>
    <x v="3"/>
    <s v=""/>
    <x v="1"/>
    <n v="0.79999999999999716"/>
    <n v="0.68997448112761184"/>
    <x v="1"/>
    <x v="1"/>
    <x v="1"/>
    <x v="1"/>
    <x v="1"/>
    <x v="1"/>
    <x v="1"/>
  </r>
  <r>
    <d v="2021-07-13T00:00:00"/>
    <n v="7836"/>
    <n v="9311"/>
    <x v="5"/>
    <n v="1129"/>
    <n v="60452"/>
    <x v="2"/>
    <s v="377966"/>
    <x v="1"/>
    <x v="2"/>
    <x v="2"/>
    <x v="2"/>
    <x v="1"/>
    <n v="92.5"/>
    <n v="22.2"/>
    <n v="9.5"/>
    <n v="7.2"/>
    <n v="2.4"/>
    <x v="1"/>
    <n v="1002614"/>
    <x v="8"/>
    <x v="1"/>
    <x v="1"/>
    <x v="0"/>
    <x v="0"/>
    <m/>
    <x v="0"/>
    <x v="0"/>
    <x v="1"/>
    <m/>
    <m/>
    <x v="1"/>
    <s v="10026148"/>
    <x v="1"/>
    <x v="1"/>
    <x v="1"/>
    <x v="1"/>
    <x v="5"/>
    <x v="2"/>
    <n v="83"/>
    <x v="1"/>
    <n v="92.5"/>
    <x v="1"/>
    <s v=""/>
    <x v="3"/>
    <s v=""/>
    <x v="1"/>
    <n v="0.86499999999999844"/>
    <n v="0.70370423799977033"/>
    <x v="1"/>
    <x v="1"/>
    <x v="1"/>
    <x v="1"/>
    <x v="1"/>
    <x v="1"/>
    <x v="1"/>
  </r>
  <r>
    <d v="2021-07-13T00:00:00"/>
    <n v="7836"/>
    <n v="9311"/>
    <x v="5"/>
    <n v="1133"/>
    <n v="60453"/>
    <x v="2"/>
    <s v="378004"/>
    <x v="0"/>
    <x v="2"/>
    <x v="2"/>
    <x v="2"/>
    <x v="1"/>
    <n v="94"/>
    <n v="22.1"/>
    <n v="9.1999999999999993"/>
    <n v="8"/>
    <n v="2.7"/>
    <x v="1"/>
    <n v="1002614"/>
    <x v="9"/>
    <x v="1"/>
    <x v="1"/>
    <x v="0"/>
    <x v="0"/>
    <m/>
    <x v="0"/>
    <x v="0"/>
    <x v="1"/>
    <m/>
    <m/>
    <x v="1"/>
    <s v="10026149"/>
    <x v="1"/>
    <x v="1"/>
    <x v="1"/>
    <x v="1"/>
    <x v="5"/>
    <x v="2"/>
    <n v="84.8"/>
    <x v="1"/>
    <n v="94"/>
    <x v="1"/>
    <s v=""/>
    <x v="3"/>
    <s v=""/>
    <x v="1"/>
    <n v="1.0920000000000023"/>
    <n v="0.74875814752769598"/>
    <x v="1"/>
    <x v="1"/>
    <x v="1"/>
    <x v="2"/>
    <x v="1"/>
    <x v="1"/>
    <x v="1"/>
  </r>
  <r>
    <d v="2021-07-13T00:00:00"/>
    <n v="7836"/>
    <n v="9311"/>
    <x v="5"/>
    <n v="1138"/>
    <n v="60454"/>
    <x v="2"/>
    <s v="377954"/>
    <x v="0"/>
    <x v="2"/>
    <x v="2"/>
    <x v="2"/>
    <x v="1"/>
    <n v="78"/>
    <m/>
    <m/>
    <m/>
    <m/>
    <x v="1"/>
    <m/>
    <x v="0"/>
    <x v="0"/>
    <x v="0"/>
    <x v="0"/>
    <x v="0"/>
    <m/>
    <x v="0"/>
    <x v="0"/>
    <x v="1"/>
    <s v="NO SCALES, NO MEASUREMENTS"/>
    <m/>
    <x v="1"/>
    <s v=""/>
    <x v="2"/>
    <x v="2"/>
    <x v="2"/>
    <x v="2"/>
    <x v="5"/>
    <x v="2"/>
    <n v="71.082199999999986"/>
    <x v="1"/>
    <n v="78"/>
    <x v="3"/>
    <s v=""/>
    <x v="2"/>
    <s v=""/>
    <x v="2"/>
    <s v=""/>
    <s v=""/>
    <x v="1"/>
    <x v="1"/>
    <x v="2"/>
    <x v="1"/>
    <x v="1"/>
    <x v="1"/>
    <x v="1"/>
  </r>
  <r>
    <d v="2021-07-13T00:00:00"/>
    <n v="7836"/>
    <n v="9311"/>
    <x v="5"/>
    <n v="1139"/>
    <n v="60455"/>
    <x v="2"/>
    <s v="377932"/>
    <x v="0"/>
    <x v="2"/>
    <x v="2"/>
    <x v="2"/>
    <x v="1"/>
    <n v="91"/>
    <n v="20.100000000000001"/>
    <n v="8.1"/>
    <n v="6.5"/>
    <n v="2.5"/>
    <x v="1"/>
    <n v="1002614"/>
    <x v="10"/>
    <x v="1"/>
    <x v="1"/>
    <x v="0"/>
    <x v="0"/>
    <m/>
    <x v="0"/>
    <x v="0"/>
    <x v="1"/>
    <m/>
    <m/>
    <x v="1"/>
    <s v="100261410"/>
    <x v="1"/>
    <x v="1"/>
    <x v="1"/>
    <x v="1"/>
    <x v="5"/>
    <x v="2"/>
    <n v="82.9"/>
    <x v="1"/>
    <n v="91"/>
    <x v="1"/>
    <s v=""/>
    <x v="3"/>
    <s v=""/>
    <x v="1"/>
    <n v="2.4020000000000032"/>
    <n v="0.91697968641867023"/>
    <x v="1"/>
    <x v="1"/>
    <x v="1"/>
    <x v="1"/>
    <x v="1"/>
    <x v="1"/>
    <x v="1"/>
  </r>
  <r>
    <d v="2021-07-13T00:00:00"/>
    <n v="7837"/>
    <n v="9311"/>
    <x v="2"/>
    <n v="1223"/>
    <n v="60456"/>
    <x v="2"/>
    <s v="377930"/>
    <x v="0"/>
    <x v="2"/>
    <x v="2"/>
    <x v="2"/>
    <x v="1"/>
    <n v="86.5"/>
    <n v="20.5"/>
    <n v="9"/>
    <n v="6.2"/>
    <n v="2.2000000000000002"/>
    <x v="1"/>
    <n v="1002615"/>
    <x v="1"/>
    <x v="1"/>
    <x v="1"/>
    <x v="0"/>
    <x v="0"/>
    <m/>
    <x v="0"/>
    <x v="0"/>
    <x v="1"/>
    <m/>
    <m/>
    <x v="1"/>
    <s v="10026151"/>
    <x v="1"/>
    <x v="1"/>
    <x v="1"/>
    <x v="1"/>
    <x v="5"/>
    <x v="2"/>
    <n v="77.5"/>
    <x v="1"/>
    <n v="86.5"/>
    <x v="1"/>
    <s v=""/>
    <x v="3"/>
    <s v=""/>
    <x v="3"/>
    <n v="-0.22299999999999875"/>
    <n v="0.44447988949600142"/>
    <x v="1"/>
    <x v="1"/>
    <x v="2"/>
    <x v="1"/>
    <x v="1"/>
    <x v="1"/>
    <x v="1"/>
  </r>
  <r>
    <d v="2021-07-13T00:00:00"/>
    <n v="7837"/>
    <n v="9311"/>
    <x v="2"/>
    <n v="1225"/>
    <n v="60457"/>
    <x v="2"/>
    <s v="377944"/>
    <x v="0"/>
    <x v="1"/>
    <x v="2"/>
    <x v="2"/>
    <x v="1"/>
    <n v="62"/>
    <m/>
    <m/>
    <m/>
    <m/>
    <x v="2"/>
    <n v="1002615"/>
    <x v="2"/>
    <x v="1"/>
    <x v="1"/>
    <x v="0"/>
    <x v="0"/>
    <m/>
    <x v="0"/>
    <x v="0"/>
    <x v="1"/>
    <m/>
    <m/>
    <x v="1"/>
    <s v="10026152"/>
    <x v="3"/>
    <x v="3"/>
    <x v="3"/>
    <x v="2"/>
    <x v="5"/>
    <x v="2"/>
    <n v="56.2742"/>
    <x v="2"/>
    <n v="62"/>
    <x v="2"/>
    <s v=""/>
    <x v="3"/>
    <s v=""/>
    <x v="2"/>
    <s v=""/>
    <s v=""/>
    <x v="1"/>
    <x v="1"/>
    <x v="2"/>
    <x v="1"/>
    <x v="1"/>
    <x v="1"/>
    <x v="1"/>
  </r>
  <r>
    <d v="2021-07-13T00:00:00"/>
    <n v="7837"/>
    <n v="9311"/>
    <x v="2"/>
    <n v="1228"/>
    <n v="60458"/>
    <x v="2"/>
    <s v="377955"/>
    <x v="0"/>
    <x v="1"/>
    <x v="2"/>
    <x v="2"/>
    <x v="1"/>
    <n v="60.5"/>
    <m/>
    <m/>
    <m/>
    <m/>
    <x v="2"/>
    <n v="1002615"/>
    <x v="3"/>
    <x v="1"/>
    <x v="1"/>
    <x v="0"/>
    <x v="0"/>
    <m/>
    <x v="0"/>
    <x v="0"/>
    <x v="1"/>
    <m/>
    <m/>
    <x v="1"/>
    <s v="10026153"/>
    <x v="3"/>
    <x v="3"/>
    <x v="3"/>
    <x v="2"/>
    <x v="5"/>
    <x v="2"/>
    <n v="54.885950000000001"/>
    <x v="2"/>
    <n v="60.5"/>
    <x v="2"/>
    <s v=""/>
    <x v="3"/>
    <s v=""/>
    <x v="2"/>
    <s v=""/>
    <s v=""/>
    <x v="1"/>
    <x v="1"/>
    <x v="2"/>
    <x v="1"/>
    <x v="1"/>
    <x v="1"/>
    <x v="1"/>
  </r>
  <r>
    <d v="2021-07-13T00:00:00"/>
    <n v="7837"/>
    <n v="9312"/>
    <x v="2"/>
    <n v="1230"/>
    <n v="60459"/>
    <x v="2"/>
    <s v="377984"/>
    <x v="0"/>
    <x v="1"/>
    <x v="1"/>
    <x v="2"/>
    <x v="1"/>
    <n v="80"/>
    <n v="18.8"/>
    <n v="7.1"/>
    <n v="5.4"/>
    <n v="1.8"/>
    <x v="1"/>
    <n v="1002615"/>
    <x v="4"/>
    <x v="1"/>
    <x v="1"/>
    <x v="0"/>
    <x v="0"/>
    <m/>
    <x v="0"/>
    <x v="0"/>
    <x v="1"/>
    <m/>
    <m/>
    <x v="1"/>
    <s v="10026154"/>
    <x v="1"/>
    <x v="1"/>
    <x v="1"/>
    <x v="1"/>
    <x v="5"/>
    <x v="2"/>
    <n v="72.900000000000006"/>
    <x v="1"/>
    <n v="80"/>
    <x v="1"/>
    <s v=""/>
    <x v="3"/>
    <s v=""/>
    <x v="1"/>
    <n v="0.3019999999999996"/>
    <n v="0.57493136049058502"/>
    <x v="1"/>
    <x v="1"/>
    <x v="1"/>
    <x v="1"/>
    <x v="1"/>
    <x v="1"/>
    <x v="1"/>
  </r>
  <r>
    <d v="2021-07-13T00:00:00"/>
    <n v="7838"/>
    <n v="9312"/>
    <x v="4"/>
    <n v="1233"/>
    <n v="60460"/>
    <x v="2"/>
    <s v="377953"/>
    <x v="0"/>
    <x v="1"/>
    <x v="2"/>
    <x v="2"/>
    <x v="1"/>
    <n v="70"/>
    <n v="17.399999999999999"/>
    <n v="7.2"/>
    <n v="5.8"/>
    <n v="2.1"/>
    <x v="2"/>
    <n v="1002615"/>
    <x v="5"/>
    <x v="1"/>
    <x v="1"/>
    <x v="0"/>
    <x v="0"/>
    <m/>
    <x v="0"/>
    <x v="0"/>
    <x v="2"/>
    <m/>
    <m/>
    <x v="1"/>
    <s v="10026155"/>
    <x v="5"/>
    <x v="5"/>
    <x v="3"/>
    <x v="3"/>
    <x v="5"/>
    <x v="2"/>
    <n v="62.8"/>
    <x v="2"/>
    <n v="70"/>
    <x v="2"/>
    <s v=""/>
    <x v="3"/>
    <s v=""/>
    <x v="2"/>
    <s v=""/>
    <s v=""/>
    <x v="1"/>
    <x v="1"/>
    <x v="2"/>
    <x v="1"/>
    <x v="1"/>
    <x v="1"/>
    <x v="1"/>
  </r>
  <r>
    <d v="2021-07-13T00:00:00"/>
    <n v="7838"/>
    <n v="9312"/>
    <x v="4"/>
    <n v="1235"/>
    <n v="60461"/>
    <x v="2"/>
    <s v="377929"/>
    <x v="0"/>
    <x v="1"/>
    <x v="2"/>
    <x v="2"/>
    <x v="1"/>
    <n v="62.5"/>
    <m/>
    <m/>
    <m/>
    <m/>
    <x v="2"/>
    <n v="1002615"/>
    <x v="6"/>
    <x v="1"/>
    <x v="1"/>
    <x v="0"/>
    <x v="0"/>
    <m/>
    <x v="0"/>
    <x v="0"/>
    <x v="1"/>
    <m/>
    <m/>
    <x v="1"/>
    <s v="10026156"/>
    <x v="5"/>
    <x v="5"/>
    <x v="3"/>
    <x v="3"/>
    <x v="5"/>
    <x v="2"/>
    <n v="56.73695"/>
    <x v="2"/>
    <n v="62.5"/>
    <x v="2"/>
    <s v=""/>
    <x v="3"/>
    <s v=""/>
    <x v="2"/>
    <s v=""/>
    <s v=""/>
    <x v="1"/>
    <x v="1"/>
    <x v="2"/>
    <x v="1"/>
    <x v="1"/>
    <x v="1"/>
    <x v="1"/>
  </r>
  <r>
    <d v="2021-07-13T00:00:00"/>
    <n v="7838"/>
    <n v="9312"/>
    <x v="4"/>
    <n v="1237"/>
    <n v="60462"/>
    <x v="2"/>
    <s v="377983"/>
    <x v="0"/>
    <x v="1"/>
    <x v="2"/>
    <x v="2"/>
    <x v="1"/>
    <n v="66"/>
    <m/>
    <m/>
    <m/>
    <m/>
    <x v="2"/>
    <n v="1002615"/>
    <x v="7"/>
    <x v="1"/>
    <x v="1"/>
    <x v="0"/>
    <x v="0"/>
    <m/>
    <x v="0"/>
    <x v="0"/>
    <x v="1"/>
    <m/>
    <m/>
    <x v="1"/>
    <s v="10026157"/>
    <x v="5"/>
    <x v="5"/>
    <x v="3"/>
    <x v="3"/>
    <x v="5"/>
    <x v="2"/>
    <n v="59.976199999999999"/>
    <x v="2"/>
    <n v="66"/>
    <x v="2"/>
    <s v=""/>
    <x v="3"/>
    <s v=""/>
    <x v="2"/>
    <s v=""/>
    <s v=""/>
    <x v="1"/>
    <x v="1"/>
    <x v="2"/>
    <x v="1"/>
    <x v="1"/>
    <x v="1"/>
    <x v="1"/>
  </r>
  <r>
    <d v="2021-07-13T00:00:00"/>
    <n v="7838"/>
    <n v="9312"/>
    <x v="4"/>
    <n v="1242"/>
    <n v="60463"/>
    <x v="2"/>
    <s v="377958"/>
    <x v="0"/>
    <x v="2"/>
    <x v="2"/>
    <x v="2"/>
    <x v="1"/>
    <n v="72"/>
    <m/>
    <m/>
    <m/>
    <m/>
    <x v="2"/>
    <n v="1002615"/>
    <x v="8"/>
    <x v="1"/>
    <x v="1"/>
    <x v="0"/>
    <x v="0"/>
    <m/>
    <x v="0"/>
    <x v="0"/>
    <x v="1"/>
    <m/>
    <m/>
    <x v="1"/>
    <s v="10026158"/>
    <x v="3"/>
    <x v="3"/>
    <x v="3"/>
    <x v="2"/>
    <x v="5"/>
    <x v="2"/>
    <n v="65.529199999999989"/>
    <x v="2"/>
    <n v="72"/>
    <x v="2"/>
    <s v=""/>
    <x v="3"/>
    <s v=""/>
    <x v="2"/>
    <s v=""/>
    <s v=""/>
    <x v="1"/>
    <x v="1"/>
    <x v="2"/>
    <x v="1"/>
    <x v="1"/>
    <x v="1"/>
    <x v="1"/>
  </r>
  <r>
    <d v="2021-07-13T00:00:00"/>
    <n v="7838"/>
    <n v="9312"/>
    <x v="4"/>
    <n v="1259"/>
    <n v="60464"/>
    <x v="2"/>
    <s v="377963"/>
    <x v="0"/>
    <x v="1"/>
    <x v="2"/>
    <x v="2"/>
    <x v="1"/>
    <n v="69"/>
    <m/>
    <m/>
    <m/>
    <m/>
    <x v="2"/>
    <n v="1002615"/>
    <x v="9"/>
    <x v="1"/>
    <x v="1"/>
    <x v="0"/>
    <x v="0"/>
    <m/>
    <x v="0"/>
    <x v="0"/>
    <x v="1"/>
    <m/>
    <m/>
    <x v="1"/>
    <s v="10026159"/>
    <x v="5"/>
    <x v="5"/>
    <x v="3"/>
    <x v="3"/>
    <x v="5"/>
    <x v="2"/>
    <n v="62.752699999999997"/>
    <x v="2"/>
    <n v="69"/>
    <x v="2"/>
    <s v=""/>
    <x v="3"/>
    <s v=""/>
    <x v="2"/>
    <s v=""/>
    <s v=""/>
    <x v="1"/>
    <x v="1"/>
    <x v="2"/>
    <x v="1"/>
    <x v="1"/>
    <x v="1"/>
    <x v="1"/>
  </r>
  <r>
    <d v="2021-07-13T00:00:00"/>
    <n v="7838"/>
    <n v="9312"/>
    <x v="4"/>
    <n v="1305"/>
    <n v="60465"/>
    <x v="2"/>
    <s v="377978"/>
    <x v="0"/>
    <x v="2"/>
    <x v="2"/>
    <x v="2"/>
    <x v="1"/>
    <n v="70"/>
    <m/>
    <m/>
    <m/>
    <m/>
    <x v="2"/>
    <n v="1002615"/>
    <x v="10"/>
    <x v="1"/>
    <x v="1"/>
    <x v="0"/>
    <x v="0"/>
    <m/>
    <x v="0"/>
    <x v="0"/>
    <x v="1"/>
    <m/>
    <m/>
    <x v="1"/>
    <s v="100261510"/>
    <x v="3"/>
    <x v="3"/>
    <x v="3"/>
    <x v="2"/>
    <x v="5"/>
    <x v="2"/>
    <n v="63.678199999999997"/>
    <x v="2"/>
    <n v="70"/>
    <x v="2"/>
    <s v=""/>
    <x v="3"/>
    <s v=""/>
    <x v="2"/>
    <s v=""/>
    <s v=""/>
    <x v="1"/>
    <x v="1"/>
    <x v="2"/>
    <x v="2"/>
    <x v="1"/>
    <x v="1"/>
    <x v="1"/>
  </r>
  <r>
    <d v="2021-07-13T00:00:00"/>
    <n v="7838"/>
    <n v="9312"/>
    <x v="4"/>
    <n v="1308"/>
    <n v="60466"/>
    <x v="2"/>
    <s v="377964"/>
    <x v="0"/>
    <x v="2"/>
    <x v="2"/>
    <x v="2"/>
    <x v="1"/>
    <n v="64"/>
    <m/>
    <m/>
    <m/>
    <m/>
    <x v="2"/>
    <n v="1002616"/>
    <x v="1"/>
    <x v="1"/>
    <x v="2"/>
    <x v="0"/>
    <x v="0"/>
    <m/>
    <x v="0"/>
    <x v="0"/>
    <x v="1"/>
    <m/>
    <m/>
    <x v="1"/>
    <s v="10026161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3T00:00:00"/>
    <n v="7838"/>
    <n v="9312"/>
    <x v="4"/>
    <n v="1315"/>
    <n v="60467"/>
    <x v="2"/>
    <s v="377996"/>
    <x v="0"/>
    <x v="2"/>
    <x v="2"/>
    <x v="2"/>
    <x v="1"/>
    <n v="93.5"/>
    <n v="22.8"/>
    <n v="9.1999999999999993"/>
    <n v="6.5"/>
    <n v="2"/>
    <x v="1"/>
    <n v="1002616"/>
    <x v="2"/>
    <x v="1"/>
    <x v="2"/>
    <x v="0"/>
    <x v="0"/>
    <m/>
    <x v="0"/>
    <x v="0"/>
    <x v="1"/>
    <m/>
    <m/>
    <x v="1"/>
    <s v="10026162"/>
    <x v="2"/>
    <x v="2"/>
    <x v="2"/>
    <x v="2"/>
    <x v="5"/>
    <x v="2"/>
    <n v="84.3"/>
    <x v="1"/>
    <n v="93.5"/>
    <x v="1"/>
    <s v=""/>
    <x v="4"/>
    <s v=""/>
    <x v="1"/>
    <n v="2.4989999999999997"/>
    <n v="0.92407168652152349"/>
    <x v="1"/>
    <x v="1"/>
    <x v="1"/>
    <x v="2"/>
    <x v="1"/>
    <x v="1"/>
    <x v="1"/>
  </r>
  <r>
    <d v="2021-07-13T00:00:00"/>
    <n v="7838"/>
    <n v="9312"/>
    <x v="4"/>
    <n v="1316"/>
    <n v="60468"/>
    <x v="2"/>
    <s v="378002"/>
    <x v="0"/>
    <x v="2"/>
    <x v="2"/>
    <x v="2"/>
    <x v="1"/>
    <n v="57"/>
    <m/>
    <m/>
    <m/>
    <m/>
    <x v="2"/>
    <n v="1002616"/>
    <x v="3"/>
    <x v="1"/>
    <x v="2"/>
    <x v="0"/>
    <x v="0"/>
    <m/>
    <x v="0"/>
    <x v="0"/>
    <x v="1"/>
    <m/>
    <m/>
    <x v="1"/>
    <s v="10026163"/>
    <x v="2"/>
    <x v="2"/>
    <x v="2"/>
    <x v="2"/>
    <x v="5"/>
    <x v="2"/>
    <n v="51.646700000000003"/>
    <x v="2"/>
    <n v="57"/>
    <x v="2"/>
    <s v=""/>
    <x v="4"/>
    <s v=""/>
    <x v="2"/>
    <s v=""/>
    <s v=""/>
    <x v="1"/>
    <x v="1"/>
    <x v="2"/>
    <x v="1"/>
    <x v="1"/>
    <x v="1"/>
    <x v="1"/>
  </r>
  <r>
    <d v="2021-07-13T00:00:00"/>
    <n v="7838"/>
    <n v="9312"/>
    <x v="4"/>
    <n v="1320"/>
    <n v="60469"/>
    <x v="2"/>
    <s v="377956"/>
    <x v="0"/>
    <x v="1"/>
    <x v="1"/>
    <x v="2"/>
    <x v="1"/>
    <n v="84"/>
    <n v="19"/>
    <n v="7"/>
    <n v="6"/>
    <n v="1.9"/>
    <x v="1"/>
    <n v="1002616"/>
    <x v="4"/>
    <x v="1"/>
    <x v="2"/>
    <x v="0"/>
    <x v="0"/>
    <m/>
    <x v="0"/>
    <x v="0"/>
    <x v="1"/>
    <m/>
    <m/>
    <x v="1"/>
    <s v="10026164"/>
    <x v="2"/>
    <x v="2"/>
    <x v="2"/>
    <x v="2"/>
    <x v="5"/>
    <x v="2"/>
    <n v="77"/>
    <x v="1"/>
    <n v="84"/>
    <x v="1"/>
    <s v=""/>
    <x v="4"/>
    <s v=""/>
    <x v="1"/>
    <n v="1.6559999999999975"/>
    <n v="0.83970031960676406"/>
    <x v="1"/>
    <x v="1"/>
    <x v="1"/>
    <x v="1"/>
    <x v="1"/>
    <x v="1"/>
    <x v="1"/>
  </r>
  <r>
    <d v="2021-07-13T00:00:00"/>
    <n v="7838"/>
    <n v="9312"/>
    <x v="4"/>
    <n v="1325"/>
    <n v="60470"/>
    <x v="2"/>
    <s v="377933"/>
    <x v="0"/>
    <x v="2"/>
    <x v="2"/>
    <x v="2"/>
    <x v="1"/>
    <n v="92"/>
    <n v="22.5"/>
    <n v="9.5"/>
    <n v="6"/>
    <n v="2.2999999999999998"/>
    <x v="1"/>
    <n v="1002616"/>
    <x v="5"/>
    <x v="1"/>
    <x v="2"/>
    <x v="0"/>
    <x v="0"/>
    <m/>
    <x v="0"/>
    <x v="0"/>
    <x v="1"/>
    <m/>
    <m/>
    <x v="1"/>
    <s v="10026165"/>
    <x v="2"/>
    <x v="2"/>
    <x v="2"/>
    <x v="2"/>
    <x v="5"/>
    <x v="2"/>
    <n v="82.5"/>
    <x v="1"/>
    <n v="92"/>
    <x v="1"/>
    <s v=""/>
    <x v="4"/>
    <s v=""/>
    <x v="1"/>
    <n v="1.5520000000000032"/>
    <n v="0.82520240628487973"/>
    <x v="1"/>
    <x v="1"/>
    <x v="1"/>
    <x v="1"/>
    <x v="1"/>
    <x v="1"/>
    <x v="1"/>
  </r>
  <r>
    <d v="2021-07-13T00:00:00"/>
    <n v="7838"/>
    <n v="9312"/>
    <x v="4"/>
    <n v="1328"/>
    <n v="60472"/>
    <x v="2"/>
    <s v="377935"/>
    <x v="0"/>
    <x v="1"/>
    <x v="1"/>
    <x v="2"/>
    <x v="1"/>
    <n v="84.5"/>
    <n v="18"/>
    <n v="7"/>
    <n v="6"/>
    <n v="1.5"/>
    <x v="1"/>
    <n v="1002616"/>
    <x v="6"/>
    <x v="1"/>
    <x v="2"/>
    <x v="0"/>
    <x v="0"/>
    <m/>
    <x v="0"/>
    <x v="0"/>
    <x v="1"/>
    <m/>
    <s v="BAD TAG 60471"/>
    <x v="1"/>
    <s v="10026166"/>
    <x v="2"/>
    <x v="2"/>
    <x v="2"/>
    <x v="2"/>
    <x v="5"/>
    <x v="2"/>
    <n v="77.5"/>
    <x v="1"/>
    <n v="84.5"/>
    <x v="1"/>
    <s v=""/>
    <x v="4"/>
    <s v=""/>
    <x v="1"/>
    <n v="2.2150000000000007"/>
    <n v="0.9015884520526235"/>
    <x v="1"/>
    <x v="1"/>
    <x v="1"/>
    <x v="1"/>
    <x v="1"/>
    <x v="1"/>
    <x v="1"/>
  </r>
  <r>
    <d v="2021-07-13T00:00:00"/>
    <n v="7838"/>
    <n v="9312"/>
    <x v="4"/>
    <n v="1331"/>
    <n v="60473"/>
    <x v="2"/>
    <s v="377992"/>
    <x v="0"/>
    <x v="2"/>
    <x v="2"/>
    <x v="2"/>
    <x v="1"/>
    <n v="86.5"/>
    <n v="22.2"/>
    <n v="9"/>
    <n v="6.3"/>
    <n v="2.2000000000000002"/>
    <x v="1"/>
    <n v="1002616"/>
    <x v="7"/>
    <x v="1"/>
    <x v="2"/>
    <x v="0"/>
    <x v="0"/>
    <m/>
    <x v="0"/>
    <x v="0"/>
    <x v="1"/>
    <m/>
    <m/>
    <x v="1"/>
    <s v="10026167"/>
    <x v="2"/>
    <x v="2"/>
    <x v="2"/>
    <x v="2"/>
    <x v="5"/>
    <x v="2"/>
    <n v="77.5"/>
    <x v="1"/>
    <n v="86.5"/>
    <x v="1"/>
    <s v=""/>
    <x v="4"/>
    <s v=""/>
    <x v="3"/>
    <n v="-0.29099999999999837"/>
    <n v="0.42775906815661374"/>
    <x v="1"/>
    <x v="1"/>
    <x v="2"/>
    <x v="1"/>
    <x v="1"/>
    <x v="1"/>
    <x v="1"/>
  </r>
  <r>
    <d v="2021-07-13T00:00:00"/>
    <n v="7838"/>
    <n v="9312"/>
    <x v="4"/>
    <n v="1334"/>
    <n v="60474"/>
    <x v="2"/>
    <s v="378020"/>
    <x v="0"/>
    <x v="2"/>
    <x v="2"/>
    <x v="2"/>
    <x v="1"/>
    <n v="65"/>
    <m/>
    <m/>
    <m/>
    <m/>
    <x v="2"/>
    <n v="1002616"/>
    <x v="8"/>
    <x v="1"/>
    <x v="2"/>
    <x v="0"/>
    <x v="0"/>
    <m/>
    <x v="0"/>
    <x v="0"/>
    <x v="1"/>
    <m/>
    <m/>
    <x v="1"/>
    <s v="10026168"/>
    <x v="2"/>
    <x v="2"/>
    <x v="2"/>
    <x v="2"/>
    <x v="5"/>
    <x v="2"/>
    <n v="59.050699999999999"/>
    <x v="2"/>
    <n v="65"/>
    <x v="2"/>
    <s v=""/>
    <x v="4"/>
    <s v=""/>
    <x v="2"/>
    <s v=""/>
    <s v=""/>
    <x v="1"/>
    <x v="1"/>
    <x v="2"/>
    <x v="1"/>
    <x v="1"/>
    <x v="1"/>
    <x v="1"/>
  </r>
  <r>
    <d v="2021-07-13T00:00:00"/>
    <n v="7838"/>
    <n v="9312"/>
    <x v="4"/>
    <n v="1336"/>
    <n v="60475"/>
    <x v="2"/>
    <s v="378010"/>
    <x v="0"/>
    <x v="1"/>
    <x v="1"/>
    <x v="2"/>
    <x v="1"/>
    <n v="84"/>
    <n v="18.3"/>
    <n v="6.5"/>
    <n v="5"/>
    <n v="1.6"/>
    <x v="1"/>
    <n v="1002616"/>
    <x v="9"/>
    <x v="1"/>
    <x v="2"/>
    <x v="0"/>
    <x v="0"/>
    <m/>
    <x v="0"/>
    <x v="0"/>
    <x v="1"/>
    <m/>
    <m/>
    <x v="1"/>
    <s v="10026169"/>
    <x v="2"/>
    <x v="2"/>
    <x v="2"/>
    <x v="2"/>
    <x v="5"/>
    <x v="2"/>
    <n v="77.5"/>
    <x v="1"/>
    <n v="84"/>
    <x v="1"/>
    <s v=""/>
    <x v="4"/>
    <s v=""/>
    <x v="1"/>
    <n v="3.2339999999999973"/>
    <n v="0.96209389977956383"/>
    <x v="1"/>
    <x v="1"/>
    <x v="1"/>
    <x v="1"/>
    <x v="1"/>
    <x v="1"/>
    <x v="1"/>
  </r>
  <r>
    <d v="2021-07-13T00:00:00"/>
    <n v="7838"/>
    <n v="9312"/>
    <x v="4"/>
    <n v="1338"/>
    <n v="60476"/>
    <x v="2"/>
    <s v="378021"/>
    <x v="0"/>
    <x v="2"/>
    <x v="2"/>
    <x v="2"/>
    <x v="1"/>
    <n v="71"/>
    <m/>
    <m/>
    <m/>
    <m/>
    <x v="2"/>
    <n v="1002616"/>
    <x v="10"/>
    <x v="1"/>
    <x v="2"/>
    <x v="0"/>
    <x v="0"/>
    <m/>
    <x v="0"/>
    <x v="0"/>
    <x v="1"/>
    <m/>
    <m/>
    <x v="1"/>
    <s v="100261610"/>
    <x v="2"/>
    <x v="2"/>
    <x v="2"/>
    <x v="2"/>
    <x v="5"/>
    <x v="2"/>
    <n v="64.603699999999989"/>
    <x v="2"/>
    <n v="71"/>
    <x v="2"/>
    <s v=""/>
    <x v="4"/>
    <s v=""/>
    <x v="2"/>
    <s v=""/>
    <s v=""/>
    <x v="1"/>
    <x v="1"/>
    <x v="2"/>
    <x v="1"/>
    <x v="1"/>
    <x v="1"/>
    <x v="1"/>
  </r>
  <r>
    <d v="2021-07-13T00:00:00"/>
    <n v="7838"/>
    <n v="9312"/>
    <x v="4"/>
    <n v="1340"/>
    <n v="60477"/>
    <x v="2"/>
    <s v="377982"/>
    <x v="0"/>
    <x v="1"/>
    <x v="1"/>
    <x v="2"/>
    <x v="1"/>
    <n v="83"/>
    <n v="18"/>
    <n v="7"/>
    <n v="5.5"/>
    <n v="2"/>
    <x v="1"/>
    <n v="1002617"/>
    <x v="1"/>
    <x v="1"/>
    <x v="2"/>
    <x v="0"/>
    <x v="0"/>
    <m/>
    <x v="0"/>
    <x v="0"/>
    <x v="1"/>
    <m/>
    <m/>
    <x v="1"/>
    <s v="10026171"/>
    <x v="2"/>
    <x v="2"/>
    <x v="2"/>
    <x v="2"/>
    <x v="5"/>
    <x v="2"/>
    <n v="76"/>
    <x v="1"/>
    <n v="83"/>
    <x v="1"/>
    <s v=""/>
    <x v="4"/>
    <s v=""/>
    <x v="1"/>
    <n v="1.4799999999999975"/>
    <n v="0.81457258070701732"/>
    <x v="1"/>
    <x v="1"/>
    <x v="1"/>
    <x v="2"/>
    <x v="1"/>
    <x v="1"/>
    <x v="1"/>
  </r>
  <r>
    <d v="2021-07-13T00:00:00"/>
    <n v="7838"/>
    <n v="9312"/>
    <x v="4"/>
    <n v="1342"/>
    <n v="60478"/>
    <x v="2"/>
    <s v="377969"/>
    <x v="0"/>
    <x v="1"/>
    <x v="1"/>
    <x v="2"/>
    <x v="1"/>
    <n v="87"/>
    <n v="20"/>
    <n v="7.1"/>
    <n v="6"/>
    <n v="1.7"/>
    <x v="1"/>
    <n v="1002617"/>
    <x v="2"/>
    <x v="1"/>
    <x v="2"/>
    <x v="0"/>
    <x v="0"/>
    <m/>
    <x v="0"/>
    <x v="0"/>
    <x v="1"/>
    <m/>
    <m/>
    <x v="1"/>
    <s v="10026172"/>
    <x v="2"/>
    <x v="2"/>
    <x v="2"/>
    <x v="2"/>
    <x v="5"/>
    <x v="2"/>
    <n v="79.900000000000006"/>
    <x v="1"/>
    <n v="87"/>
    <x v="1"/>
    <s v=""/>
    <x v="4"/>
    <s v=""/>
    <x v="1"/>
    <n v="2.9899999999999984"/>
    <n v="0.95212031015008103"/>
    <x v="1"/>
    <x v="1"/>
    <x v="1"/>
    <x v="1"/>
    <x v="1"/>
    <x v="1"/>
    <x v="1"/>
  </r>
  <r>
    <d v="2021-07-13T00:00:00"/>
    <n v="7838"/>
    <n v="9312"/>
    <x v="4"/>
    <n v="1348"/>
    <n v="60479"/>
    <x v="2"/>
    <s v="377988"/>
    <x v="0"/>
    <x v="1"/>
    <x v="1"/>
    <x v="2"/>
    <x v="1"/>
    <n v="87"/>
    <n v="19"/>
    <n v="7"/>
    <n v="5.5"/>
    <n v="1.7"/>
    <x v="1"/>
    <n v="1002617"/>
    <x v="3"/>
    <x v="1"/>
    <x v="2"/>
    <x v="0"/>
    <x v="0"/>
    <m/>
    <x v="0"/>
    <x v="0"/>
    <x v="1"/>
    <m/>
    <m/>
    <x v="1"/>
    <s v="10026173"/>
    <x v="2"/>
    <x v="2"/>
    <x v="2"/>
    <x v="2"/>
    <x v="5"/>
    <x v="2"/>
    <n v="80"/>
    <x v="1"/>
    <n v="87"/>
    <x v="1"/>
    <s v=""/>
    <x v="4"/>
    <s v=""/>
    <x v="1"/>
    <n v="3.4579999999999966"/>
    <n v="0.9694688242400521"/>
    <x v="1"/>
    <x v="1"/>
    <x v="1"/>
    <x v="1"/>
    <x v="1"/>
    <x v="1"/>
    <x v="1"/>
  </r>
  <r>
    <d v="2021-07-13T00:00:00"/>
    <n v="7838"/>
    <n v="9312"/>
    <x v="4"/>
    <n v="1350"/>
    <n v="60480"/>
    <x v="2"/>
    <s v="377961"/>
    <x v="0"/>
    <x v="2"/>
    <x v="2"/>
    <x v="2"/>
    <x v="1"/>
    <n v="69"/>
    <m/>
    <m/>
    <m/>
    <m/>
    <x v="2"/>
    <n v="1002617"/>
    <x v="4"/>
    <x v="1"/>
    <x v="2"/>
    <x v="0"/>
    <x v="0"/>
    <m/>
    <x v="0"/>
    <x v="0"/>
    <x v="1"/>
    <m/>
    <m/>
    <x v="1"/>
    <s v="10026174"/>
    <x v="2"/>
    <x v="2"/>
    <x v="2"/>
    <x v="2"/>
    <x v="5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13T00:00:00"/>
    <n v="7839"/>
    <n v="9312"/>
    <x v="5"/>
    <n v="1419"/>
    <n v="60481"/>
    <x v="2"/>
    <s v="377928"/>
    <x v="0"/>
    <x v="1"/>
    <x v="1"/>
    <x v="2"/>
    <x v="1"/>
    <n v="86"/>
    <n v="19.5"/>
    <n v="7.5"/>
    <n v="5"/>
    <n v="1.5"/>
    <x v="1"/>
    <n v="1002617"/>
    <x v="5"/>
    <x v="1"/>
    <x v="2"/>
    <x v="0"/>
    <x v="0"/>
    <m/>
    <x v="0"/>
    <x v="0"/>
    <x v="1"/>
    <m/>
    <m/>
    <x v="1"/>
    <s v="10026175"/>
    <x v="2"/>
    <x v="2"/>
    <x v="2"/>
    <x v="2"/>
    <x v="5"/>
    <x v="2"/>
    <n v="78.5"/>
    <x v="1"/>
    <n v="86"/>
    <x v="1"/>
    <s v=""/>
    <x v="4"/>
    <s v=""/>
    <x v="1"/>
    <n v="2.8999999999999977"/>
    <n v="0.9478464369215821"/>
    <x v="1"/>
    <x v="1"/>
    <x v="1"/>
    <x v="1"/>
    <x v="1"/>
    <x v="1"/>
    <x v="1"/>
  </r>
  <r>
    <d v="2021-07-13T00:00:00"/>
    <n v="7840"/>
    <n v="9312"/>
    <x v="2"/>
    <n v="1523"/>
    <n v="60482"/>
    <x v="2"/>
    <s v="377952"/>
    <x v="0"/>
    <x v="2"/>
    <x v="2"/>
    <x v="2"/>
    <x v="1"/>
    <n v="64"/>
    <m/>
    <m/>
    <m/>
    <m/>
    <x v="2"/>
    <n v="1002617"/>
    <x v="6"/>
    <x v="1"/>
    <x v="2"/>
    <x v="0"/>
    <x v="0"/>
    <m/>
    <x v="0"/>
    <x v="0"/>
    <x v="1"/>
    <m/>
    <m/>
    <x v="1"/>
    <s v="10026176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3T00:00:00"/>
    <n v="7840"/>
    <n v="9312"/>
    <x v="2"/>
    <n v="1524"/>
    <n v="60483"/>
    <x v="2"/>
    <s v="377939"/>
    <x v="0"/>
    <x v="2"/>
    <x v="2"/>
    <x v="2"/>
    <x v="1"/>
    <n v="58"/>
    <m/>
    <m/>
    <m/>
    <m/>
    <x v="2"/>
    <n v="1002617"/>
    <x v="7"/>
    <x v="1"/>
    <x v="2"/>
    <x v="0"/>
    <x v="0"/>
    <m/>
    <x v="0"/>
    <x v="0"/>
    <x v="1"/>
    <m/>
    <m/>
    <x v="1"/>
    <s v="10026177"/>
    <x v="2"/>
    <x v="2"/>
    <x v="2"/>
    <x v="2"/>
    <x v="5"/>
    <x v="2"/>
    <n v="52.572200000000002"/>
    <x v="2"/>
    <n v="58"/>
    <x v="2"/>
    <s v=""/>
    <x v="4"/>
    <s v=""/>
    <x v="2"/>
    <s v=""/>
    <s v=""/>
    <x v="1"/>
    <x v="1"/>
    <x v="2"/>
    <x v="1"/>
    <x v="1"/>
    <x v="1"/>
    <x v="1"/>
  </r>
  <r>
    <d v="2021-07-13T00:00:00"/>
    <n v="7840"/>
    <n v="9312"/>
    <x v="2"/>
    <n v="1529"/>
    <n v="60484"/>
    <x v="2"/>
    <s v="377987"/>
    <x v="0"/>
    <x v="1"/>
    <x v="2"/>
    <x v="2"/>
    <x v="1"/>
    <n v="64"/>
    <m/>
    <m/>
    <m/>
    <m/>
    <x v="2"/>
    <n v="1002617"/>
    <x v="8"/>
    <x v="1"/>
    <x v="2"/>
    <x v="0"/>
    <x v="0"/>
    <m/>
    <x v="0"/>
    <x v="0"/>
    <x v="1"/>
    <m/>
    <m/>
    <x v="1"/>
    <s v="10026178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3T00:00:00"/>
    <n v="7840"/>
    <n v="9313"/>
    <x v="2"/>
    <n v="1531"/>
    <n v="60485"/>
    <x v="2"/>
    <s v="378023"/>
    <x v="0"/>
    <x v="2"/>
    <x v="2"/>
    <x v="2"/>
    <x v="1"/>
    <n v="70"/>
    <m/>
    <m/>
    <m/>
    <m/>
    <x v="2"/>
    <n v="1002617"/>
    <x v="9"/>
    <x v="1"/>
    <x v="2"/>
    <x v="0"/>
    <x v="0"/>
    <m/>
    <x v="0"/>
    <x v="0"/>
    <x v="1"/>
    <m/>
    <m/>
    <x v="1"/>
    <s v="10026179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3T00:00:00"/>
    <n v="7840"/>
    <n v="9313"/>
    <x v="2"/>
    <n v="1533"/>
    <n v="60486"/>
    <x v="2"/>
    <s v="377985"/>
    <x v="0"/>
    <x v="1"/>
    <x v="1"/>
    <x v="2"/>
    <x v="1"/>
    <n v="80"/>
    <n v="20"/>
    <n v="7.5"/>
    <n v="6"/>
    <n v="2.2999999999999998"/>
    <x v="1"/>
    <n v="1002617"/>
    <x v="10"/>
    <x v="1"/>
    <x v="2"/>
    <x v="0"/>
    <x v="0"/>
    <m/>
    <x v="0"/>
    <x v="0"/>
    <x v="1"/>
    <m/>
    <m/>
    <x v="1"/>
    <s v="100261710"/>
    <x v="2"/>
    <x v="2"/>
    <x v="2"/>
    <x v="2"/>
    <x v="5"/>
    <x v="2"/>
    <n v="72.5"/>
    <x v="1"/>
    <n v="80"/>
    <x v="1"/>
    <s v=""/>
    <x v="4"/>
    <s v=""/>
    <x v="3"/>
    <n v="-1.048"/>
    <n v="0.25960934061621116"/>
    <x v="1"/>
    <x v="1"/>
    <x v="2"/>
    <x v="1"/>
    <x v="1"/>
    <x v="1"/>
    <x v="1"/>
  </r>
  <r>
    <d v="2021-07-13T00:00:00"/>
    <n v="7840"/>
    <n v="9313"/>
    <x v="2"/>
    <n v="1537"/>
    <n v="60487"/>
    <x v="2"/>
    <s v="378015"/>
    <x v="0"/>
    <x v="2"/>
    <x v="2"/>
    <x v="2"/>
    <x v="1"/>
    <n v="90"/>
    <n v="21.2"/>
    <n v="8.3000000000000007"/>
    <n v="6"/>
    <n v="2.2000000000000002"/>
    <x v="1"/>
    <n v="1002618"/>
    <x v="1"/>
    <x v="1"/>
    <x v="1"/>
    <x v="0"/>
    <x v="0"/>
    <m/>
    <x v="0"/>
    <x v="0"/>
    <x v="1"/>
    <m/>
    <m/>
    <x v="1"/>
    <s v="10026181"/>
    <x v="1"/>
    <x v="1"/>
    <x v="1"/>
    <x v="1"/>
    <x v="5"/>
    <x v="2"/>
    <n v="81.7"/>
    <x v="1"/>
    <n v="90"/>
    <x v="1"/>
    <s v=""/>
    <x v="3"/>
    <s v=""/>
    <x v="1"/>
    <n v="2.3140000000000027"/>
    <n v="0.91002989482514596"/>
    <x v="1"/>
    <x v="1"/>
    <x v="1"/>
    <x v="1"/>
    <x v="1"/>
    <x v="1"/>
    <x v="1"/>
  </r>
  <r>
    <d v="2021-07-13T00:00:00"/>
    <n v="7840"/>
    <n v="9313"/>
    <x v="2"/>
    <n v="1539"/>
    <n v="60488"/>
    <x v="2"/>
    <s v="378011"/>
    <x v="0"/>
    <x v="1"/>
    <x v="1"/>
    <x v="2"/>
    <x v="1"/>
    <n v="82"/>
    <n v="18"/>
    <n v="7.5"/>
    <n v="6"/>
    <n v="2.2999999999999998"/>
    <x v="1"/>
    <n v="1002618"/>
    <x v="2"/>
    <x v="1"/>
    <x v="1"/>
    <x v="0"/>
    <x v="0"/>
    <m/>
    <x v="0"/>
    <x v="0"/>
    <x v="1"/>
    <m/>
    <m/>
    <x v="1"/>
    <s v="10026182"/>
    <x v="1"/>
    <x v="1"/>
    <x v="1"/>
    <x v="1"/>
    <x v="5"/>
    <x v="2"/>
    <n v="74.5"/>
    <x v="1"/>
    <n v="82"/>
    <x v="1"/>
    <s v=""/>
    <x v="3"/>
    <s v=""/>
    <x v="3"/>
    <n v="-0.18800000000000061"/>
    <n v="0.4531379431409352"/>
    <x v="1"/>
    <x v="1"/>
    <x v="2"/>
    <x v="1"/>
    <x v="1"/>
    <x v="1"/>
    <x v="1"/>
  </r>
  <r>
    <d v="2021-07-13T00:00:00"/>
    <n v="7840"/>
    <n v="9313"/>
    <x v="2"/>
    <n v="1541"/>
    <n v="60489"/>
    <x v="2"/>
    <s v="377990"/>
    <x v="0"/>
    <x v="1"/>
    <x v="1"/>
    <x v="2"/>
    <x v="1"/>
    <n v="85.5"/>
    <n v="18.100000000000001"/>
    <n v="7"/>
    <n v="5.8"/>
    <n v="1.9"/>
    <x v="1"/>
    <n v="1002618"/>
    <x v="3"/>
    <x v="1"/>
    <x v="1"/>
    <x v="0"/>
    <x v="0"/>
    <m/>
    <x v="0"/>
    <x v="0"/>
    <x v="1"/>
    <m/>
    <m/>
    <x v="1"/>
    <s v="10026183"/>
    <x v="1"/>
    <x v="1"/>
    <x v="1"/>
    <x v="1"/>
    <x v="5"/>
    <x v="2"/>
    <n v="78.5"/>
    <x v="1"/>
    <n v="85.5"/>
    <x v="1"/>
    <s v=""/>
    <x v="3"/>
    <s v=""/>
    <x v="1"/>
    <n v="2.4370000000000007"/>
    <n v="0.91960557335101156"/>
    <x v="1"/>
    <x v="1"/>
    <x v="1"/>
    <x v="1"/>
    <x v="1"/>
    <x v="1"/>
    <x v="1"/>
  </r>
  <r>
    <d v="2021-07-13T00:00:00"/>
    <n v="7841"/>
    <n v="9313"/>
    <x v="4"/>
    <n v="1559"/>
    <n v="60490"/>
    <x v="2"/>
    <s v="377976"/>
    <x v="0"/>
    <x v="2"/>
    <x v="2"/>
    <x v="2"/>
    <x v="1"/>
    <n v="65"/>
    <m/>
    <m/>
    <m/>
    <m/>
    <x v="2"/>
    <n v="1002618"/>
    <x v="4"/>
    <x v="1"/>
    <x v="1"/>
    <x v="0"/>
    <x v="0"/>
    <m/>
    <x v="0"/>
    <x v="0"/>
    <x v="1"/>
    <m/>
    <m/>
    <x v="1"/>
    <s v="10026184"/>
    <x v="5"/>
    <x v="5"/>
    <x v="3"/>
    <x v="3"/>
    <x v="5"/>
    <x v="2"/>
    <n v="59.050699999999999"/>
    <x v="2"/>
    <n v="65"/>
    <x v="2"/>
    <s v=""/>
    <x v="3"/>
    <s v=""/>
    <x v="2"/>
    <s v=""/>
    <s v=""/>
    <x v="1"/>
    <x v="1"/>
    <x v="2"/>
    <x v="1"/>
    <x v="1"/>
    <x v="1"/>
    <x v="1"/>
  </r>
  <r>
    <d v="2021-07-13T00:00:00"/>
    <n v="7841"/>
    <n v="9313"/>
    <x v="4"/>
    <n v="1603"/>
    <n v="60491"/>
    <x v="2"/>
    <s v="377981"/>
    <x v="0"/>
    <x v="1"/>
    <x v="2"/>
    <x v="2"/>
    <x v="1"/>
    <n v="63.5"/>
    <m/>
    <m/>
    <m/>
    <m/>
    <x v="2"/>
    <n v="1002618"/>
    <x v="5"/>
    <x v="1"/>
    <x v="1"/>
    <x v="0"/>
    <x v="0"/>
    <m/>
    <x v="0"/>
    <x v="0"/>
    <x v="1"/>
    <m/>
    <m/>
    <x v="1"/>
    <s v="10026185"/>
    <x v="5"/>
    <x v="5"/>
    <x v="3"/>
    <x v="3"/>
    <x v="5"/>
    <x v="2"/>
    <n v="57.66245"/>
    <x v="2"/>
    <n v="63.5"/>
    <x v="2"/>
    <s v=""/>
    <x v="3"/>
    <s v=""/>
    <x v="2"/>
    <s v=""/>
    <s v=""/>
    <x v="1"/>
    <x v="1"/>
    <x v="2"/>
    <x v="1"/>
    <x v="1"/>
    <x v="1"/>
    <x v="1"/>
  </r>
  <r>
    <d v="2021-07-13T00:00:00"/>
    <n v="7841"/>
    <n v="9313"/>
    <x v="4"/>
    <n v="1606"/>
    <n v="60492"/>
    <x v="2"/>
    <s v="377973"/>
    <x v="0"/>
    <x v="1"/>
    <x v="2"/>
    <x v="2"/>
    <x v="1"/>
    <n v="72.5"/>
    <m/>
    <m/>
    <m/>
    <m/>
    <x v="2"/>
    <n v="1002618"/>
    <x v="6"/>
    <x v="1"/>
    <x v="1"/>
    <x v="0"/>
    <x v="0"/>
    <m/>
    <x v="0"/>
    <x v="0"/>
    <x v="1"/>
    <m/>
    <m/>
    <x v="1"/>
    <s v="10026186"/>
    <x v="5"/>
    <x v="5"/>
    <x v="3"/>
    <x v="3"/>
    <x v="5"/>
    <x v="2"/>
    <n v="65.991949999999989"/>
    <x v="2"/>
    <n v="72.5"/>
    <x v="2"/>
    <s v=""/>
    <x v="3"/>
    <s v=""/>
    <x v="2"/>
    <s v=""/>
    <s v=""/>
    <x v="1"/>
    <x v="1"/>
    <x v="2"/>
    <x v="1"/>
    <x v="1"/>
    <x v="1"/>
    <x v="1"/>
  </r>
  <r>
    <d v="2021-07-13T00:00:00"/>
    <n v="7841"/>
    <n v="9313"/>
    <x v="4"/>
    <n v="1608"/>
    <n v="60493"/>
    <x v="2"/>
    <s v="377999"/>
    <x v="0"/>
    <x v="2"/>
    <x v="2"/>
    <x v="2"/>
    <x v="1"/>
    <n v="100"/>
    <n v="23.5"/>
    <n v="9.3000000000000007"/>
    <n v="7.6"/>
    <n v="2.8"/>
    <x v="1"/>
    <n v="1002618"/>
    <x v="7"/>
    <x v="1"/>
    <x v="1"/>
    <x v="0"/>
    <x v="0"/>
    <m/>
    <x v="0"/>
    <x v="0"/>
    <x v="1"/>
    <m/>
    <m/>
    <x v="1"/>
    <s v="10026187"/>
    <x v="1"/>
    <x v="1"/>
    <x v="1"/>
    <x v="1"/>
    <x v="5"/>
    <x v="2"/>
    <n v="90.7"/>
    <x v="1"/>
    <n v="100"/>
    <x v="1"/>
    <s v=""/>
    <x v="3"/>
    <s v=""/>
    <x v="1"/>
    <n v="3.7299999999999991"/>
    <n v="0.9765693323263297"/>
    <x v="1"/>
    <x v="1"/>
    <x v="1"/>
    <x v="1"/>
    <x v="1"/>
    <x v="1"/>
    <x v="1"/>
  </r>
  <r>
    <d v="2021-07-13T00:00:00"/>
    <n v="7841"/>
    <n v="9313"/>
    <x v="4"/>
    <n v="1611"/>
    <n v="60494"/>
    <x v="2"/>
    <s v="378026"/>
    <x v="1"/>
    <x v="2"/>
    <x v="2"/>
    <x v="2"/>
    <x v="1"/>
    <n v="87.5"/>
    <n v="22.3"/>
    <n v="9.4"/>
    <n v="7"/>
    <n v="2.2000000000000002"/>
    <x v="1"/>
    <n v="1002618"/>
    <x v="8"/>
    <x v="1"/>
    <x v="1"/>
    <x v="0"/>
    <x v="0"/>
    <m/>
    <x v="0"/>
    <x v="0"/>
    <x v="1"/>
    <m/>
    <m/>
    <x v="1"/>
    <s v="10026188"/>
    <x v="1"/>
    <x v="1"/>
    <x v="1"/>
    <x v="1"/>
    <x v="5"/>
    <x v="2"/>
    <n v="78.099999999999994"/>
    <x v="1"/>
    <n v="87.5"/>
    <x v="1"/>
    <s v=""/>
    <x v="3"/>
    <s v=""/>
    <x v="3"/>
    <n v="-0.84899999999999998"/>
    <n v="0.29964267241187442"/>
    <x v="1"/>
    <x v="1"/>
    <x v="2"/>
    <x v="1"/>
    <x v="1"/>
    <x v="1"/>
    <x v="1"/>
  </r>
  <r>
    <d v="2021-07-13T00:00:00"/>
    <n v="7841"/>
    <n v="9313"/>
    <x v="4"/>
    <n v="1615"/>
    <n v="60495"/>
    <x v="2"/>
    <s v="378017"/>
    <x v="0"/>
    <x v="2"/>
    <x v="2"/>
    <x v="2"/>
    <x v="1"/>
    <n v="89"/>
    <n v="22"/>
    <n v="9.5"/>
    <n v="6.5"/>
    <n v="2.5"/>
    <x v="1"/>
    <n v="1002618"/>
    <x v="9"/>
    <x v="1"/>
    <x v="1"/>
    <x v="0"/>
    <x v="0"/>
    <m/>
    <x v="0"/>
    <x v="0"/>
    <x v="1"/>
    <m/>
    <m/>
    <x v="1"/>
    <s v="10026189"/>
    <x v="1"/>
    <x v="1"/>
    <x v="1"/>
    <x v="1"/>
    <x v="5"/>
    <x v="2"/>
    <n v="79.5"/>
    <x v="1"/>
    <n v="89"/>
    <x v="1"/>
    <s v=""/>
    <x v="3"/>
    <s v=""/>
    <x v="3"/>
    <n v="-0.25000000000000311"/>
    <n v="0.43782349911420115"/>
    <x v="1"/>
    <x v="1"/>
    <x v="2"/>
    <x v="1"/>
    <x v="1"/>
    <x v="1"/>
    <x v="1"/>
  </r>
  <r>
    <d v="2021-07-13T00:00:00"/>
    <n v="7841"/>
    <n v="9313"/>
    <x v="4"/>
    <n v="1618"/>
    <n v="60496"/>
    <x v="2"/>
    <s v="377960"/>
    <x v="0"/>
    <x v="2"/>
    <x v="2"/>
    <x v="2"/>
    <x v="1"/>
    <n v="56.5"/>
    <m/>
    <m/>
    <m/>
    <m/>
    <x v="2"/>
    <n v="1002618"/>
    <x v="10"/>
    <x v="1"/>
    <x v="1"/>
    <x v="0"/>
    <x v="0"/>
    <m/>
    <x v="0"/>
    <x v="0"/>
    <x v="1"/>
    <m/>
    <m/>
    <x v="1"/>
    <s v="100261810"/>
    <x v="5"/>
    <x v="5"/>
    <x v="3"/>
    <x v="3"/>
    <x v="5"/>
    <x v="2"/>
    <n v="51.183950000000003"/>
    <x v="2"/>
    <n v="56.5"/>
    <x v="2"/>
    <s v=""/>
    <x v="3"/>
    <s v=""/>
    <x v="2"/>
    <s v=""/>
    <s v=""/>
    <x v="1"/>
    <x v="1"/>
    <x v="2"/>
    <x v="1"/>
    <x v="1"/>
    <x v="1"/>
    <x v="1"/>
  </r>
  <r>
    <d v="2021-07-13T00:00:00"/>
    <n v="7841"/>
    <n v="9313"/>
    <x v="4"/>
    <n v="1619"/>
    <n v="60497"/>
    <x v="2"/>
    <s v="378000"/>
    <x v="0"/>
    <x v="1"/>
    <x v="1"/>
    <x v="2"/>
    <x v="1"/>
    <n v="83"/>
    <n v="19.2"/>
    <n v="7.5"/>
    <n v="5.8"/>
    <n v="1.8"/>
    <x v="1"/>
    <n v="1002619"/>
    <x v="1"/>
    <x v="1"/>
    <x v="2"/>
    <x v="0"/>
    <x v="0"/>
    <m/>
    <x v="0"/>
    <x v="0"/>
    <x v="1"/>
    <m/>
    <m/>
    <x v="1"/>
    <s v="10026191"/>
    <x v="2"/>
    <x v="2"/>
    <x v="2"/>
    <x v="2"/>
    <x v="5"/>
    <x v="2"/>
    <n v="75.5"/>
    <x v="1"/>
    <n v="83"/>
    <x v="1"/>
    <s v=""/>
    <x v="4"/>
    <s v=""/>
    <x v="1"/>
    <n v="0.80799999999999894"/>
    <n v="0.69168315275482262"/>
    <x v="1"/>
    <x v="1"/>
    <x v="1"/>
    <x v="1"/>
    <x v="1"/>
    <x v="1"/>
    <x v="1"/>
  </r>
  <r>
    <d v="2021-07-13T00:00:00"/>
    <n v="7841"/>
    <n v="9313"/>
    <x v="4"/>
    <n v="1624"/>
    <n v="60498"/>
    <x v="2"/>
    <s v="378019"/>
    <x v="0"/>
    <x v="1"/>
    <x v="2"/>
    <x v="2"/>
    <x v="1"/>
    <n v="73"/>
    <m/>
    <m/>
    <m/>
    <m/>
    <x v="2"/>
    <n v="1002619"/>
    <x v="2"/>
    <x v="1"/>
    <x v="2"/>
    <x v="0"/>
    <x v="0"/>
    <m/>
    <x v="0"/>
    <x v="0"/>
    <x v="1"/>
    <m/>
    <m/>
    <x v="1"/>
    <s v="10026192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3T00:00:00"/>
    <n v="7841"/>
    <n v="9313"/>
    <x v="4"/>
    <n v="1626"/>
    <n v="60499"/>
    <x v="2"/>
    <s v="377940"/>
    <x v="0"/>
    <x v="1"/>
    <x v="1"/>
    <x v="2"/>
    <x v="1"/>
    <n v="83"/>
    <n v="18.5"/>
    <n v="7"/>
    <n v="6"/>
    <n v="1.6"/>
    <x v="1"/>
    <n v="1002619"/>
    <x v="3"/>
    <x v="1"/>
    <x v="2"/>
    <x v="0"/>
    <x v="0"/>
    <m/>
    <x v="0"/>
    <x v="0"/>
    <x v="1"/>
    <m/>
    <m/>
    <x v="1"/>
    <s v="10026193"/>
    <x v="2"/>
    <x v="2"/>
    <x v="2"/>
    <x v="2"/>
    <x v="5"/>
    <x v="2"/>
    <n v="76"/>
    <x v="1"/>
    <n v="83"/>
    <x v="1"/>
    <s v=""/>
    <x v="4"/>
    <s v=""/>
    <x v="1"/>
    <n v="1.4839999999999975"/>
    <n v="0.81517599699545551"/>
    <x v="1"/>
    <x v="1"/>
    <x v="1"/>
    <x v="1"/>
    <x v="1"/>
    <x v="1"/>
    <x v="1"/>
  </r>
  <r>
    <d v="2021-07-13T00:00:00"/>
    <n v="7841"/>
    <n v="9313"/>
    <x v="4"/>
    <n v="1627"/>
    <n v="60500"/>
    <x v="2"/>
    <s v="377979"/>
    <x v="0"/>
    <x v="2"/>
    <x v="2"/>
    <x v="2"/>
    <x v="1"/>
    <n v="60"/>
    <m/>
    <m/>
    <m/>
    <m/>
    <x v="2"/>
    <n v="1002619"/>
    <x v="4"/>
    <x v="1"/>
    <x v="2"/>
    <x v="0"/>
    <x v="0"/>
    <m/>
    <x v="0"/>
    <x v="0"/>
    <x v="1"/>
    <m/>
    <m/>
    <x v="1"/>
    <s v="10026194"/>
    <x v="2"/>
    <x v="2"/>
    <x v="2"/>
    <x v="2"/>
    <x v="5"/>
    <x v="2"/>
    <n v="54.423200000000001"/>
    <x v="2"/>
    <n v="60"/>
    <x v="2"/>
    <s v=""/>
    <x v="4"/>
    <s v=""/>
    <x v="2"/>
    <s v=""/>
    <s v=""/>
    <x v="1"/>
    <x v="1"/>
    <x v="2"/>
    <x v="1"/>
    <x v="1"/>
    <x v="1"/>
    <x v="1"/>
  </r>
  <r>
    <d v="2021-07-13T00:00:00"/>
    <n v="7841"/>
    <n v="9313"/>
    <x v="4"/>
    <n v="1631"/>
    <n v="60501"/>
    <x v="2"/>
    <s v="378025"/>
    <x v="0"/>
    <x v="2"/>
    <x v="2"/>
    <x v="2"/>
    <x v="1"/>
    <n v="73.5"/>
    <m/>
    <m/>
    <m/>
    <m/>
    <x v="2"/>
    <n v="1002619"/>
    <x v="5"/>
    <x v="1"/>
    <x v="2"/>
    <x v="0"/>
    <x v="0"/>
    <m/>
    <x v="0"/>
    <x v="0"/>
    <x v="1"/>
    <m/>
    <m/>
    <x v="1"/>
    <s v="10026195"/>
    <x v="2"/>
    <x v="2"/>
    <x v="2"/>
    <x v="2"/>
    <x v="5"/>
    <x v="2"/>
    <n v="66.917449999999988"/>
    <x v="2"/>
    <n v="73.5"/>
    <x v="2"/>
    <s v=""/>
    <x v="4"/>
    <s v=""/>
    <x v="2"/>
    <s v=""/>
    <s v=""/>
    <x v="1"/>
    <x v="1"/>
    <x v="2"/>
    <x v="1"/>
    <x v="1"/>
    <x v="1"/>
    <x v="1"/>
  </r>
  <r>
    <d v="2021-07-13T00:00:00"/>
    <n v="7841"/>
    <n v="9313"/>
    <x v="4"/>
    <n v="1634"/>
    <n v="60502"/>
    <x v="2"/>
    <s v="524151"/>
    <x v="0"/>
    <x v="1"/>
    <x v="1"/>
    <x v="2"/>
    <x v="1"/>
    <n v="80"/>
    <n v="17.8"/>
    <n v="6.8"/>
    <n v="5"/>
    <n v="1.8"/>
    <x v="1"/>
    <n v="1002619"/>
    <x v="6"/>
    <x v="1"/>
    <x v="2"/>
    <x v="0"/>
    <x v="0"/>
    <m/>
    <x v="0"/>
    <x v="0"/>
    <x v="1"/>
    <m/>
    <m/>
    <x v="1"/>
    <s v="10026196"/>
    <x v="2"/>
    <x v="2"/>
    <x v="2"/>
    <x v="2"/>
    <x v="5"/>
    <x v="2"/>
    <n v="73.2"/>
    <x v="1"/>
    <n v="80"/>
    <x v="1"/>
    <s v=""/>
    <x v="4"/>
    <s v=""/>
    <x v="1"/>
    <n v="0.95799999999999841"/>
    <n v="0.7227211931672447"/>
    <x v="1"/>
    <x v="1"/>
    <x v="1"/>
    <x v="1"/>
    <x v="1"/>
    <x v="1"/>
    <x v="1"/>
  </r>
  <r>
    <d v="2021-07-13T00:00:00"/>
    <n v="7841"/>
    <n v="9313"/>
    <x v="4"/>
    <n v="1636"/>
    <n v="60503"/>
    <x v="2"/>
    <s v="524184"/>
    <x v="0"/>
    <x v="1"/>
    <x v="1"/>
    <x v="2"/>
    <x v="1"/>
    <n v="81.5"/>
    <n v="17.5"/>
    <n v="6.5"/>
    <n v="5"/>
    <n v="1.5"/>
    <x v="1"/>
    <n v="1002619"/>
    <x v="7"/>
    <x v="1"/>
    <x v="2"/>
    <x v="0"/>
    <x v="0"/>
    <m/>
    <x v="0"/>
    <x v="0"/>
    <x v="1"/>
    <m/>
    <m/>
    <x v="1"/>
    <s v="10026197"/>
    <x v="2"/>
    <x v="2"/>
    <x v="2"/>
    <x v="2"/>
    <x v="5"/>
    <x v="2"/>
    <n v="75"/>
    <x v="1"/>
    <n v="81.5"/>
    <x v="1"/>
    <s v=""/>
    <x v="4"/>
    <s v=""/>
    <x v="1"/>
    <n v="2.2450000000000019"/>
    <n v="0.90421837190367249"/>
    <x v="1"/>
    <x v="1"/>
    <x v="1"/>
    <x v="1"/>
    <x v="1"/>
    <x v="1"/>
    <x v="1"/>
  </r>
  <r>
    <d v="2021-07-13T00:00:00"/>
    <n v="7841"/>
    <n v="9313"/>
    <x v="4"/>
    <n v="1639"/>
    <n v="60504"/>
    <x v="2"/>
    <n v="524149"/>
    <x v="0"/>
    <x v="1"/>
    <x v="2"/>
    <x v="2"/>
    <x v="1"/>
    <n v="73"/>
    <m/>
    <m/>
    <m/>
    <m/>
    <x v="2"/>
    <n v="1002619"/>
    <x v="8"/>
    <x v="1"/>
    <x v="2"/>
    <x v="0"/>
    <x v="0"/>
    <m/>
    <x v="0"/>
    <x v="0"/>
    <x v="1"/>
    <m/>
    <m/>
    <x v="1"/>
    <s v="10026198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3T00:00:00"/>
    <n v="7841"/>
    <n v="9313"/>
    <x v="4"/>
    <n v="1644"/>
    <n v="60505"/>
    <x v="2"/>
    <n v="524174"/>
    <x v="0"/>
    <x v="1"/>
    <x v="1"/>
    <x v="2"/>
    <x v="1"/>
    <n v="84"/>
    <n v="19"/>
    <n v="7"/>
    <n v="5"/>
    <n v="2"/>
    <x v="1"/>
    <n v="1002619"/>
    <x v="9"/>
    <x v="1"/>
    <x v="2"/>
    <x v="0"/>
    <x v="0"/>
    <m/>
    <x v="0"/>
    <x v="0"/>
    <x v="1"/>
    <m/>
    <m/>
    <x v="1"/>
    <s v="10026199"/>
    <x v="2"/>
    <x v="2"/>
    <x v="2"/>
    <x v="2"/>
    <x v="5"/>
    <x v="2"/>
    <n v="77"/>
    <x v="1"/>
    <n v="84"/>
    <x v="1"/>
    <s v=""/>
    <x v="4"/>
    <s v=""/>
    <x v="1"/>
    <n v="2.2499999999999973"/>
    <n v="0.90465053510089022"/>
    <x v="1"/>
    <x v="1"/>
    <x v="1"/>
    <x v="1"/>
    <x v="1"/>
    <x v="1"/>
    <x v="1"/>
  </r>
  <r>
    <d v="2021-07-13T00:00:00"/>
    <n v="7841"/>
    <n v="9313"/>
    <x v="4"/>
    <n v="1646"/>
    <n v="60506"/>
    <x v="2"/>
    <n v="524164"/>
    <x v="0"/>
    <x v="2"/>
    <x v="2"/>
    <x v="2"/>
    <x v="1"/>
    <n v="65.5"/>
    <m/>
    <m/>
    <m/>
    <m/>
    <x v="2"/>
    <n v="1002619"/>
    <x v="10"/>
    <x v="1"/>
    <x v="2"/>
    <x v="0"/>
    <x v="0"/>
    <m/>
    <x v="0"/>
    <x v="0"/>
    <x v="1"/>
    <m/>
    <m/>
    <x v="1"/>
    <s v="100261910"/>
    <x v="2"/>
    <x v="2"/>
    <x v="2"/>
    <x v="2"/>
    <x v="5"/>
    <x v="2"/>
    <n v="59.513449999999999"/>
    <x v="2"/>
    <n v="65.5"/>
    <x v="2"/>
    <s v=""/>
    <x v="4"/>
    <s v=""/>
    <x v="2"/>
    <s v=""/>
    <s v=""/>
    <x v="1"/>
    <x v="1"/>
    <x v="2"/>
    <x v="1"/>
    <x v="1"/>
    <x v="1"/>
    <x v="1"/>
  </r>
  <r>
    <d v="2021-07-13T00:00:00"/>
    <n v="7841"/>
    <n v="9313"/>
    <x v="4"/>
    <n v="1649"/>
    <n v="60507"/>
    <x v="2"/>
    <n v="524131"/>
    <x v="1"/>
    <x v="2"/>
    <x v="2"/>
    <x v="2"/>
    <x v="1"/>
    <n v="83"/>
    <n v="20.5"/>
    <n v="7.9"/>
    <n v="6.2"/>
    <n v="2.4"/>
    <x v="1"/>
    <n v="1002620"/>
    <x v="1"/>
    <x v="1"/>
    <x v="2"/>
    <x v="0"/>
    <x v="0"/>
    <m/>
    <x v="0"/>
    <x v="0"/>
    <x v="1"/>
    <m/>
    <m/>
    <x v="1"/>
    <s v="10026201"/>
    <x v="2"/>
    <x v="2"/>
    <x v="2"/>
    <x v="2"/>
    <x v="5"/>
    <x v="2"/>
    <n v="75.099999999999994"/>
    <x v="1"/>
    <n v="83"/>
    <x v="1"/>
    <s v=""/>
    <x v="4"/>
    <s v=""/>
    <x v="3"/>
    <n v="-0.49200000000000177"/>
    <n v="0.37942253207290871"/>
    <x v="1"/>
    <x v="1"/>
    <x v="2"/>
    <x v="1"/>
    <x v="1"/>
    <x v="1"/>
    <x v="1"/>
  </r>
  <r>
    <d v="2021-07-13T00:00:00"/>
    <n v="7841"/>
    <n v="9313"/>
    <x v="4"/>
    <n v="1653"/>
    <n v="60508"/>
    <x v="2"/>
    <n v="524191"/>
    <x v="0"/>
    <x v="1"/>
    <x v="1"/>
    <x v="2"/>
    <x v="1"/>
    <n v="84.5"/>
    <n v="18"/>
    <n v="6.5"/>
    <n v="5"/>
    <n v="2"/>
    <x v="1"/>
    <n v="1002620"/>
    <x v="2"/>
    <x v="1"/>
    <x v="2"/>
    <x v="0"/>
    <x v="0"/>
    <m/>
    <x v="0"/>
    <x v="0"/>
    <x v="1"/>
    <m/>
    <m/>
    <x v="1"/>
    <s v="10026202"/>
    <x v="2"/>
    <x v="2"/>
    <x v="2"/>
    <x v="2"/>
    <x v="5"/>
    <x v="2"/>
    <n v="78"/>
    <x v="1"/>
    <n v="84.5"/>
    <x v="1"/>
    <s v=""/>
    <x v="4"/>
    <s v=""/>
    <x v="1"/>
    <n v="3.1050000000000013"/>
    <n v="0.95709851964320625"/>
    <x v="1"/>
    <x v="1"/>
    <x v="1"/>
    <x v="1"/>
    <x v="1"/>
    <x v="1"/>
    <x v="1"/>
  </r>
  <r>
    <d v="2021-07-13T00:00:00"/>
    <n v="7842"/>
    <n v="9313"/>
    <x v="5"/>
    <n v="1712"/>
    <n v="60509"/>
    <x v="2"/>
    <n v="524210"/>
    <x v="0"/>
    <x v="2"/>
    <x v="2"/>
    <x v="2"/>
    <x v="1"/>
    <n v="71"/>
    <m/>
    <m/>
    <m/>
    <m/>
    <x v="2"/>
    <n v="1002620"/>
    <x v="3"/>
    <x v="1"/>
    <x v="2"/>
    <x v="0"/>
    <x v="0"/>
    <m/>
    <x v="0"/>
    <x v="0"/>
    <x v="1"/>
    <m/>
    <m/>
    <x v="1"/>
    <s v="10026203"/>
    <x v="2"/>
    <x v="2"/>
    <x v="2"/>
    <x v="2"/>
    <x v="5"/>
    <x v="2"/>
    <n v="64.603699999999989"/>
    <x v="2"/>
    <n v="71"/>
    <x v="2"/>
    <s v=""/>
    <x v="4"/>
    <s v=""/>
    <x v="2"/>
    <s v=""/>
    <s v=""/>
    <x v="1"/>
    <x v="1"/>
    <x v="2"/>
    <x v="1"/>
    <x v="1"/>
    <x v="1"/>
    <x v="1"/>
  </r>
  <r>
    <d v="2021-07-13T00:00:00"/>
    <n v="7842"/>
    <n v="9314"/>
    <x v="5"/>
    <n v="1714"/>
    <n v="60510"/>
    <x v="2"/>
    <n v="524166"/>
    <x v="0"/>
    <x v="1"/>
    <x v="1"/>
    <x v="2"/>
    <x v="1"/>
    <n v="89"/>
    <n v="20"/>
    <n v="6.5"/>
    <n v="7.1"/>
    <n v="2"/>
    <x v="1"/>
    <n v="1002620"/>
    <x v="4"/>
    <x v="1"/>
    <x v="2"/>
    <x v="0"/>
    <x v="0"/>
    <m/>
    <x v="0"/>
    <x v="0"/>
    <x v="1"/>
    <m/>
    <m/>
    <x v="1"/>
    <s v="10026204"/>
    <x v="2"/>
    <x v="2"/>
    <x v="2"/>
    <x v="2"/>
    <x v="5"/>
    <x v="2"/>
    <n v="82.5"/>
    <x v="1"/>
    <n v="89"/>
    <x v="1"/>
    <s v=""/>
    <x v="4"/>
    <s v=""/>
    <x v="1"/>
    <n v="3.6119999999999965"/>
    <n v="0.97371192293419839"/>
    <x v="1"/>
    <x v="1"/>
    <x v="1"/>
    <x v="1"/>
    <x v="1"/>
    <x v="1"/>
    <x v="1"/>
  </r>
  <r>
    <d v="2021-07-13T00:00:00"/>
    <n v="7842"/>
    <n v="9314"/>
    <x v="5"/>
    <n v="1719"/>
    <n v="60511"/>
    <x v="2"/>
    <n v="524148"/>
    <x v="0"/>
    <x v="1"/>
    <x v="2"/>
    <x v="2"/>
    <x v="1"/>
    <n v="69.5"/>
    <m/>
    <m/>
    <m/>
    <m/>
    <x v="2"/>
    <n v="1002620"/>
    <x v="5"/>
    <x v="1"/>
    <x v="2"/>
    <x v="0"/>
    <x v="0"/>
    <m/>
    <x v="0"/>
    <x v="0"/>
    <x v="1"/>
    <m/>
    <m/>
    <x v="1"/>
    <s v="10026205"/>
    <x v="2"/>
    <x v="2"/>
    <x v="2"/>
    <x v="2"/>
    <x v="5"/>
    <x v="2"/>
    <n v="63.215449999999997"/>
    <x v="2"/>
    <n v="69.5"/>
    <x v="2"/>
    <s v=""/>
    <x v="4"/>
    <s v=""/>
    <x v="2"/>
    <s v=""/>
    <s v=""/>
    <x v="1"/>
    <x v="1"/>
    <x v="2"/>
    <x v="1"/>
    <x v="1"/>
    <x v="1"/>
    <x v="1"/>
  </r>
  <r>
    <d v="2021-07-13T00:00:00"/>
    <n v="7842"/>
    <n v="9314"/>
    <x v="5"/>
    <n v="1720"/>
    <n v="60512"/>
    <x v="2"/>
    <n v="524173"/>
    <x v="0"/>
    <x v="1"/>
    <x v="2"/>
    <x v="2"/>
    <x v="1"/>
    <n v="66.5"/>
    <m/>
    <m/>
    <m/>
    <m/>
    <x v="2"/>
    <n v="1002620"/>
    <x v="6"/>
    <x v="1"/>
    <x v="2"/>
    <x v="0"/>
    <x v="0"/>
    <m/>
    <x v="0"/>
    <x v="0"/>
    <x v="1"/>
    <m/>
    <m/>
    <x v="1"/>
    <s v="10026206"/>
    <x v="2"/>
    <x v="2"/>
    <x v="2"/>
    <x v="2"/>
    <x v="5"/>
    <x v="2"/>
    <n v="60.438949999999998"/>
    <x v="2"/>
    <n v="66.5"/>
    <x v="2"/>
    <s v=""/>
    <x v="4"/>
    <s v=""/>
    <x v="2"/>
    <s v=""/>
    <s v=""/>
    <x v="1"/>
    <x v="1"/>
    <x v="2"/>
    <x v="1"/>
    <x v="1"/>
    <x v="1"/>
    <x v="1"/>
  </r>
  <r>
    <d v="2021-07-13T00:00:00"/>
    <n v="7842"/>
    <n v="9314"/>
    <x v="5"/>
    <n v="1726"/>
    <n v="60513"/>
    <x v="2"/>
    <n v="524222"/>
    <x v="1"/>
    <x v="2"/>
    <x v="2"/>
    <x v="2"/>
    <x v="1"/>
    <n v="94.5"/>
    <n v="23.8"/>
    <n v="9.9"/>
    <n v="7.3"/>
    <n v="3"/>
    <x v="1"/>
    <n v="1002620"/>
    <x v="7"/>
    <x v="1"/>
    <x v="2"/>
    <x v="0"/>
    <x v="0"/>
    <m/>
    <x v="0"/>
    <x v="0"/>
    <x v="1"/>
    <m/>
    <m/>
    <x v="1"/>
    <s v="10026207"/>
    <x v="2"/>
    <x v="2"/>
    <x v="2"/>
    <x v="2"/>
    <x v="5"/>
    <x v="2"/>
    <n v="84.6"/>
    <x v="1"/>
    <n v="94.5"/>
    <x v="1"/>
    <s v=""/>
    <x v="4"/>
    <s v=""/>
    <x v="1"/>
    <n v="0.62899999999999778"/>
    <n v="0.65226268066592918"/>
    <x v="1"/>
    <x v="1"/>
    <x v="1"/>
    <x v="1"/>
    <x v="1"/>
    <x v="1"/>
    <x v="1"/>
  </r>
  <r>
    <d v="2021-07-13T00:00:00"/>
    <n v="7842"/>
    <n v="9314"/>
    <x v="5"/>
    <n v="1730"/>
    <n v="60514"/>
    <x v="2"/>
    <n v="524181"/>
    <x v="0"/>
    <x v="1"/>
    <x v="1"/>
    <x v="2"/>
    <x v="1"/>
    <n v="83.5"/>
    <n v="18.3"/>
    <n v="6.8"/>
    <n v="6"/>
    <n v="1.8"/>
    <x v="1"/>
    <n v="1002620"/>
    <x v="8"/>
    <x v="1"/>
    <x v="2"/>
    <x v="2"/>
    <x v="0"/>
    <s v="11,5"/>
    <x v="0"/>
    <x v="0"/>
    <x v="1"/>
    <m/>
    <m/>
    <x v="1"/>
    <s v="10026208"/>
    <x v="2"/>
    <x v="2"/>
    <x v="2"/>
    <x v="2"/>
    <x v="5"/>
    <x v="2"/>
    <n v="76.7"/>
    <x v="1"/>
    <n v="83.5"/>
    <x v="1"/>
    <s v=""/>
    <x v="4"/>
    <s v=""/>
    <x v="1"/>
    <n v="1.7830000000000013"/>
    <n v="0.85606690998014634"/>
    <x v="1"/>
    <x v="1"/>
    <x v="1"/>
    <x v="1"/>
    <x v="1"/>
    <x v="1"/>
    <x v="1"/>
  </r>
  <r>
    <d v="2021-07-13T00:00:00"/>
    <n v="7842"/>
    <n v="9314"/>
    <x v="5"/>
    <n v="1733"/>
    <n v="60515"/>
    <x v="2"/>
    <n v="524209"/>
    <x v="0"/>
    <x v="1"/>
    <x v="1"/>
    <x v="2"/>
    <x v="1"/>
    <n v="90"/>
    <n v="19.5"/>
    <n v="7.5"/>
    <n v="6.5"/>
    <n v="2"/>
    <x v="1"/>
    <n v="1002620"/>
    <x v="9"/>
    <x v="1"/>
    <x v="2"/>
    <x v="0"/>
    <x v="0"/>
    <m/>
    <x v="0"/>
    <x v="0"/>
    <x v="1"/>
    <m/>
    <m/>
    <x v="1"/>
    <s v="10026209"/>
    <x v="2"/>
    <x v="2"/>
    <x v="2"/>
    <x v="2"/>
    <x v="5"/>
    <x v="2"/>
    <n v="82.5"/>
    <x v="1"/>
    <n v="90"/>
    <x v="1"/>
    <s v=""/>
    <x v="4"/>
    <s v=""/>
    <x v="1"/>
    <n v="3.1700000000000044"/>
    <n v="0.95968958457729092"/>
    <x v="1"/>
    <x v="1"/>
    <x v="1"/>
    <x v="1"/>
    <x v="1"/>
    <x v="1"/>
    <x v="1"/>
  </r>
  <r>
    <d v="2021-07-13T00:00:00"/>
    <n v="7842"/>
    <n v="9314"/>
    <x v="5"/>
    <n v="1738"/>
    <n v="60516"/>
    <x v="2"/>
    <n v="524218"/>
    <x v="0"/>
    <x v="1"/>
    <x v="1"/>
    <x v="2"/>
    <x v="1"/>
    <n v="86.5"/>
    <n v="21.1"/>
    <n v="8.5"/>
    <n v="6.8"/>
    <n v="2.1"/>
    <x v="1"/>
    <m/>
    <x v="0"/>
    <x v="0"/>
    <x v="0"/>
    <x v="0"/>
    <x v="0"/>
    <m/>
    <x v="0"/>
    <x v="0"/>
    <x v="1"/>
    <s v="No scales"/>
    <m/>
    <x v="1"/>
    <s v=""/>
    <x v="2"/>
    <x v="2"/>
    <x v="2"/>
    <x v="2"/>
    <x v="5"/>
    <x v="2"/>
    <n v="78"/>
    <x v="1"/>
    <n v="86.5"/>
    <x v="1"/>
    <s v=""/>
    <x v="2"/>
    <s v=""/>
    <x v="1"/>
    <n v="9.4999999999999751E-2"/>
    <n v="0.52373215412656104"/>
    <x v="1"/>
    <x v="1"/>
    <x v="1"/>
    <x v="1"/>
    <x v="1"/>
    <x v="1"/>
    <x v="1"/>
  </r>
  <r>
    <d v="2021-07-13T00:00:00"/>
    <n v="7843"/>
    <n v="9314"/>
    <x v="4"/>
    <n v="1923"/>
    <n v="60517"/>
    <x v="2"/>
    <n v="524201"/>
    <x v="1"/>
    <x v="2"/>
    <x v="2"/>
    <x v="2"/>
    <x v="1"/>
    <n v="91"/>
    <n v="21.8"/>
    <n v="9"/>
    <n v="7"/>
    <n v="2.2000000000000002"/>
    <x v="1"/>
    <n v="1002620"/>
    <x v="10"/>
    <x v="1"/>
    <x v="2"/>
    <x v="0"/>
    <x v="0"/>
    <m/>
    <x v="0"/>
    <x v="0"/>
    <x v="1"/>
    <m/>
    <m/>
    <x v="1"/>
    <s v="100262010"/>
    <x v="2"/>
    <x v="2"/>
    <x v="2"/>
    <x v="2"/>
    <x v="5"/>
    <x v="2"/>
    <n v="82"/>
    <x v="1"/>
    <n v="91"/>
    <x v="1"/>
    <s v=""/>
    <x v="4"/>
    <s v=""/>
    <x v="1"/>
    <n v="1.168000000000003"/>
    <n v="0.76278331608711147"/>
    <x v="1"/>
    <x v="1"/>
    <x v="1"/>
    <x v="1"/>
    <x v="1"/>
    <x v="1"/>
    <x v="1"/>
  </r>
  <r>
    <d v="2021-07-13T00:00:00"/>
    <n v="7843"/>
    <n v="9314"/>
    <x v="4"/>
    <n v="1927"/>
    <n v="60518"/>
    <x v="2"/>
    <n v="524141"/>
    <x v="0"/>
    <x v="1"/>
    <x v="2"/>
    <x v="2"/>
    <x v="1"/>
    <n v="63"/>
    <m/>
    <m/>
    <m/>
    <m/>
    <x v="2"/>
    <n v="1002621"/>
    <x v="1"/>
    <x v="1"/>
    <x v="1"/>
    <x v="0"/>
    <x v="0"/>
    <m/>
    <x v="0"/>
    <x v="0"/>
    <x v="1"/>
    <m/>
    <m/>
    <x v="1"/>
    <s v="10026211"/>
    <x v="5"/>
    <x v="5"/>
    <x v="3"/>
    <x v="3"/>
    <x v="5"/>
    <x v="2"/>
    <n v="57.1997"/>
    <x v="2"/>
    <n v="63"/>
    <x v="2"/>
    <s v=""/>
    <x v="3"/>
    <s v=""/>
    <x v="2"/>
    <s v=""/>
    <s v=""/>
    <x v="1"/>
    <x v="1"/>
    <x v="2"/>
    <x v="1"/>
    <x v="1"/>
    <x v="1"/>
    <x v="1"/>
  </r>
  <r>
    <d v="2021-07-13T00:00:00"/>
    <n v="7843"/>
    <n v="9314"/>
    <x v="4"/>
    <n v="1929"/>
    <n v="60519"/>
    <x v="2"/>
    <n v="524159"/>
    <x v="0"/>
    <x v="1"/>
    <x v="1"/>
    <x v="2"/>
    <x v="1"/>
    <n v="83.5"/>
    <n v="18.100000000000001"/>
    <n v="6.4"/>
    <n v="5.6"/>
    <n v="1.8"/>
    <x v="1"/>
    <n v="1002621"/>
    <x v="2"/>
    <x v="1"/>
    <x v="1"/>
    <x v="0"/>
    <x v="0"/>
    <m/>
    <x v="0"/>
    <x v="0"/>
    <x v="1"/>
    <m/>
    <m/>
    <x v="1"/>
    <s v="10026212"/>
    <x v="1"/>
    <x v="1"/>
    <x v="1"/>
    <x v="1"/>
    <x v="5"/>
    <x v="2"/>
    <n v="77.099999999999994"/>
    <x v="1"/>
    <n v="83.5"/>
    <x v="1"/>
    <s v=""/>
    <x v="3"/>
    <s v=""/>
    <x v="1"/>
    <n v="2.5670000000000019"/>
    <n v="0.92870732110019594"/>
    <x v="1"/>
    <x v="1"/>
    <x v="1"/>
    <x v="6"/>
    <x v="1"/>
    <x v="1"/>
    <x v="1"/>
  </r>
  <r>
    <d v="2021-07-13T00:00:00"/>
    <n v="7843"/>
    <n v="9314"/>
    <x v="4"/>
    <n v="1932"/>
    <n v="60520"/>
    <x v="2"/>
    <n v="524226"/>
    <x v="0"/>
    <x v="2"/>
    <x v="2"/>
    <x v="2"/>
    <x v="1"/>
    <n v="65.5"/>
    <m/>
    <m/>
    <m/>
    <m/>
    <x v="2"/>
    <n v="1002621"/>
    <x v="3"/>
    <x v="1"/>
    <x v="1"/>
    <x v="0"/>
    <x v="0"/>
    <m/>
    <x v="0"/>
    <x v="0"/>
    <x v="1"/>
    <m/>
    <m/>
    <x v="1"/>
    <s v="10026213"/>
    <x v="5"/>
    <x v="5"/>
    <x v="3"/>
    <x v="3"/>
    <x v="5"/>
    <x v="2"/>
    <n v="59.513449999999999"/>
    <x v="2"/>
    <n v="65.5"/>
    <x v="2"/>
    <s v=""/>
    <x v="3"/>
    <s v=""/>
    <x v="2"/>
    <s v=""/>
    <s v=""/>
    <x v="1"/>
    <x v="1"/>
    <x v="2"/>
    <x v="1"/>
    <x v="1"/>
    <x v="1"/>
    <x v="1"/>
  </r>
  <r>
    <d v="2021-07-13T00:00:00"/>
    <n v="7843"/>
    <n v="9314"/>
    <x v="4"/>
    <n v="1933"/>
    <n v="60521"/>
    <x v="2"/>
    <n v="524132"/>
    <x v="1"/>
    <x v="2"/>
    <x v="2"/>
    <x v="2"/>
    <x v="1"/>
    <n v="90"/>
    <n v="22.4"/>
    <n v="9.4"/>
    <n v="7.5"/>
    <n v="2.5"/>
    <x v="1"/>
    <n v="1002621"/>
    <x v="4"/>
    <x v="1"/>
    <x v="1"/>
    <x v="0"/>
    <x v="0"/>
    <m/>
    <x v="0"/>
    <x v="0"/>
    <x v="1"/>
    <m/>
    <m/>
    <x v="1"/>
    <s v="10026214"/>
    <x v="1"/>
    <x v="1"/>
    <x v="1"/>
    <x v="1"/>
    <x v="5"/>
    <x v="2"/>
    <n v="80.599999999999994"/>
    <x v="1"/>
    <n v="90"/>
    <x v="1"/>
    <s v=""/>
    <x v="3"/>
    <s v=""/>
    <x v="3"/>
    <n v="-0.37199999999999678"/>
    <n v="0.40805783960041148"/>
    <x v="1"/>
    <x v="1"/>
    <x v="2"/>
    <x v="1"/>
    <x v="1"/>
    <x v="1"/>
    <x v="1"/>
  </r>
  <r>
    <d v="2021-07-13T00:00:00"/>
    <n v="7843"/>
    <n v="9314"/>
    <x v="4"/>
    <n v="1935"/>
    <n v="60522"/>
    <x v="2"/>
    <n v="524168"/>
    <x v="0"/>
    <x v="1"/>
    <x v="1"/>
    <x v="2"/>
    <x v="1"/>
    <n v="76"/>
    <n v="17"/>
    <n v="7"/>
    <n v="4.5"/>
    <n v="2"/>
    <x v="1"/>
    <n v="1002621"/>
    <x v="5"/>
    <x v="1"/>
    <x v="1"/>
    <x v="0"/>
    <x v="0"/>
    <m/>
    <x v="0"/>
    <x v="0"/>
    <x v="1"/>
    <m/>
    <m/>
    <x v="1"/>
    <s v="10026215"/>
    <x v="5"/>
    <x v="5"/>
    <x v="3"/>
    <x v="3"/>
    <x v="5"/>
    <x v="2"/>
    <n v="69"/>
    <x v="1"/>
    <n v="76"/>
    <x v="1"/>
    <s v=""/>
    <x v="3"/>
    <s v=""/>
    <x v="3"/>
    <n v="-0.85000000000000031"/>
    <n v="0.299432857526027"/>
    <x v="1"/>
    <x v="1"/>
    <x v="2"/>
    <x v="1"/>
    <x v="1"/>
    <x v="1"/>
    <x v="1"/>
  </r>
  <r>
    <d v="2021-07-13T00:00:00"/>
    <n v="7843"/>
    <n v="9314"/>
    <x v="4"/>
    <n v="1938"/>
    <n v="60523"/>
    <x v="2"/>
    <n v="524186"/>
    <x v="0"/>
    <x v="2"/>
    <x v="2"/>
    <x v="2"/>
    <x v="1"/>
    <n v="68"/>
    <m/>
    <m/>
    <m/>
    <m/>
    <x v="2"/>
    <n v="1002621"/>
    <x v="6"/>
    <x v="1"/>
    <x v="1"/>
    <x v="0"/>
    <x v="0"/>
    <m/>
    <x v="0"/>
    <x v="0"/>
    <x v="1"/>
    <m/>
    <m/>
    <x v="1"/>
    <s v="10026216"/>
    <x v="5"/>
    <x v="5"/>
    <x v="3"/>
    <x v="3"/>
    <x v="5"/>
    <x v="2"/>
    <n v="61.827199999999998"/>
    <x v="2"/>
    <n v="68"/>
    <x v="2"/>
    <s v=""/>
    <x v="3"/>
    <s v=""/>
    <x v="2"/>
    <s v=""/>
    <s v=""/>
    <x v="1"/>
    <x v="1"/>
    <x v="2"/>
    <x v="1"/>
    <x v="1"/>
    <x v="1"/>
    <x v="1"/>
  </r>
  <r>
    <d v="2021-07-13T00:00:00"/>
    <n v="7843"/>
    <n v="9314"/>
    <x v="4"/>
    <n v="1940"/>
    <n v="60524"/>
    <x v="2"/>
    <n v="524139"/>
    <x v="0"/>
    <x v="2"/>
    <x v="2"/>
    <x v="2"/>
    <x v="1"/>
    <n v="97"/>
    <n v="22.5"/>
    <n v="9.5"/>
    <n v="7"/>
    <n v="4.5"/>
    <x v="1"/>
    <n v="1002621"/>
    <x v="7"/>
    <x v="1"/>
    <x v="1"/>
    <x v="0"/>
    <x v="0"/>
    <m/>
    <x v="0"/>
    <x v="0"/>
    <x v="1"/>
    <m/>
    <m/>
    <x v="1"/>
    <s v="10026217"/>
    <x v="5"/>
    <x v="5"/>
    <x v="3"/>
    <x v="3"/>
    <x v="5"/>
    <x v="2"/>
    <n v="87.5"/>
    <x v="1"/>
    <n v="97"/>
    <x v="1"/>
    <s v=""/>
    <x v="3"/>
    <s v=""/>
    <x v="1"/>
    <n v="1.1300000000000008"/>
    <n v="0.75583889909479718"/>
    <x v="1"/>
    <x v="1"/>
    <x v="1"/>
    <x v="1"/>
    <x v="1"/>
    <x v="1"/>
    <x v="1"/>
  </r>
  <r>
    <d v="2021-07-13T00:00:00"/>
    <n v="7843"/>
    <n v="9314"/>
    <x v="4"/>
    <n v="1943"/>
    <n v="60525"/>
    <x v="2"/>
    <n v="524172"/>
    <x v="0"/>
    <x v="1"/>
    <x v="1"/>
    <x v="2"/>
    <x v="1"/>
    <n v="89"/>
    <n v="20.5"/>
    <n v="7.3"/>
    <n v="6.5"/>
    <n v="2.2999999999999998"/>
    <x v="1"/>
    <n v="1002621"/>
    <x v="8"/>
    <x v="1"/>
    <x v="1"/>
    <x v="0"/>
    <x v="0"/>
    <m/>
    <x v="0"/>
    <x v="0"/>
    <x v="1"/>
    <m/>
    <m/>
    <x v="1"/>
    <s v="10026218"/>
    <x v="1"/>
    <x v="1"/>
    <x v="1"/>
    <x v="1"/>
    <x v="5"/>
    <x v="2"/>
    <n v="81.7"/>
    <x v="1"/>
    <n v="89"/>
    <x v="1"/>
    <s v=""/>
    <x v="3"/>
    <s v=""/>
    <x v="1"/>
    <n v="2.7379999999999978"/>
    <n v="0.93923204649269487"/>
    <x v="1"/>
    <x v="1"/>
    <x v="1"/>
    <x v="1"/>
    <x v="1"/>
    <x v="1"/>
    <x v="1"/>
  </r>
  <r>
    <d v="2021-07-13T00:00:00"/>
    <n v="7843"/>
    <n v="9314"/>
    <x v="4"/>
    <n v="1945"/>
    <n v="60526"/>
    <x v="2"/>
    <n v="524219"/>
    <x v="0"/>
    <x v="2"/>
    <x v="2"/>
    <x v="2"/>
    <x v="1"/>
    <n v="68.5"/>
    <m/>
    <m/>
    <m/>
    <m/>
    <x v="2"/>
    <n v="1002621"/>
    <x v="9"/>
    <x v="1"/>
    <x v="1"/>
    <x v="0"/>
    <x v="0"/>
    <m/>
    <x v="0"/>
    <x v="0"/>
    <x v="1"/>
    <m/>
    <m/>
    <x v="1"/>
    <s v="10026219"/>
    <x v="5"/>
    <x v="5"/>
    <x v="3"/>
    <x v="3"/>
    <x v="5"/>
    <x v="2"/>
    <n v="62.289949999999997"/>
    <x v="2"/>
    <n v="68.5"/>
    <x v="2"/>
    <s v=""/>
    <x v="3"/>
    <s v=""/>
    <x v="2"/>
    <s v=""/>
    <s v=""/>
    <x v="1"/>
    <x v="1"/>
    <x v="2"/>
    <x v="1"/>
    <x v="1"/>
    <x v="1"/>
    <x v="1"/>
  </r>
  <r>
    <d v="2021-07-13T00:00:00"/>
    <n v="7843"/>
    <n v="9314"/>
    <x v="4"/>
    <n v="1946"/>
    <n v="60527"/>
    <x v="2"/>
    <n v="524194"/>
    <x v="0"/>
    <x v="1"/>
    <x v="1"/>
    <x v="2"/>
    <x v="1"/>
    <n v="77.5"/>
    <n v="17"/>
    <n v="6"/>
    <n v="4.5"/>
    <n v="2"/>
    <x v="1"/>
    <n v="1002621"/>
    <x v="10"/>
    <x v="1"/>
    <x v="1"/>
    <x v="0"/>
    <x v="0"/>
    <m/>
    <x v="0"/>
    <x v="0"/>
    <x v="1"/>
    <m/>
    <m/>
    <x v="1"/>
    <s v="100262110"/>
    <x v="1"/>
    <x v="1"/>
    <x v="1"/>
    <x v="1"/>
    <x v="5"/>
    <x v="2"/>
    <n v="71.5"/>
    <x v="1"/>
    <n v="77.5"/>
    <x v="1"/>
    <s v=""/>
    <x v="3"/>
    <s v=""/>
    <x v="1"/>
    <n v="1.075000000000004"/>
    <n v="0.74554661412640344"/>
    <x v="1"/>
    <x v="1"/>
    <x v="1"/>
    <x v="1"/>
    <x v="1"/>
    <x v="1"/>
    <x v="1"/>
  </r>
  <r>
    <d v="2021-07-13T00:00:00"/>
    <n v="7843"/>
    <n v="9314"/>
    <x v="4"/>
    <n v="1950"/>
    <n v="60528"/>
    <x v="2"/>
    <n v="524200"/>
    <x v="0"/>
    <x v="1"/>
    <x v="1"/>
    <x v="2"/>
    <x v="1"/>
    <n v="90"/>
    <n v="20.2"/>
    <n v="7.5"/>
    <n v="5"/>
    <n v="1.7"/>
    <x v="1"/>
    <n v="1002622"/>
    <x v="1"/>
    <x v="1"/>
    <x v="1"/>
    <x v="0"/>
    <x v="0"/>
    <m/>
    <x v="0"/>
    <x v="0"/>
    <x v="1"/>
    <m/>
    <m/>
    <x v="1"/>
    <s v="10026221"/>
    <x v="1"/>
    <x v="1"/>
    <x v="1"/>
    <x v="1"/>
    <x v="5"/>
    <x v="2"/>
    <n v="82.5"/>
    <x v="1"/>
    <n v="90"/>
    <x v="1"/>
    <s v=""/>
    <x v="3"/>
    <s v=""/>
    <x v="1"/>
    <n v="4.448000000000004"/>
    <n v="0.98843340421926495"/>
    <x v="1"/>
    <x v="1"/>
    <x v="1"/>
    <x v="2"/>
    <x v="1"/>
    <x v="1"/>
    <x v="1"/>
  </r>
  <r>
    <d v="2021-07-13T00:00:00"/>
    <n v="7843"/>
    <n v="9314"/>
    <x v="4"/>
    <n v="1951"/>
    <n v="60529"/>
    <x v="2"/>
    <n v="524187"/>
    <x v="0"/>
    <x v="1"/>
    <x v="1"/>
    <x v="2"/>
    <x v="1"/>
    <n v="84"/>
    <n v="19.399999999999999"/>
    <n v="6.8"/>
    <n v="5.5"/>
    <n v="1.6"/>
    <x v="1"/>
    <n v="1002622"/>
    <x v="2"/>
    <x v="1"/>
    <x v="1"/>
    <x v="0"/>
    <x v="0"/>
    <m/>
    <x v="0"/>
    <x v="0"/>
    <x v="1"/>
    <m/>
    <m/>
    <x v="1"/>
    <s v="10026222"/>
    <x v="4"/>
    <x v="4"/>
    <x v="1"/>
    <x v="2"/>
    <x v="5"/>
    <x v="2"/>
    <n v="77.2"/>
    <x v="1"/>
    <n v="84"/>
    <x v="1"/>
    <s v=""/>
    <x v="3"/>
    <s v=""/>
    <x v="1"/>
    <n v="2.5099999999999971"/>
    <n v="0.92483989051787319"/>
    <x v="1"/>
    <x v="1"/>
    <x v="1"/>
    <x v="1"/>
    <x v="1"/>
    <x v="1"/>
    <x v="1"/>
  </r>
  <r>
    <d v="2021-07-13T00:00:00"/>
    <n v="7843"/>
    <n v="9314"/>
    <x v="4"/>
    <n v="1953"/>
    <n v="60530"/>
    <x v="2"/>
    <n v="524212"/>
    <x v="0"/>
    <x v="1"/>
    <x v="1"/>
    <x v="2"/>
    <x v="1"/>
    <n v="86.5"/>
    <n v="20"/>
    <n v="7.5"/>
    <n v="6"/>
    <n v="2.5"/>
    <x v="1"/>
    <n v="1002622"/>
    <x v="3"/>
    <x v="1"/>
    <x v="1"/>
    <x v="0"/>
    <x v="0"/>
    <m/>
    <x v="0"/>
    <x v="0"/>
    <x v="1"/>
    <m/>
    <m/>
    <x v="1"/>
    <s v="10026223"/>
    <x v="1"/>
    <x v="1"/>
    <x v="1"/>
    <x v="1"/>
    <x v="5"/>
    <x v="2"/>
    <n v="79"/>
    <x v="1"/>
    <n v="86.5"/>
    <x v="1"/>
    <s v=""/>
    <x v="3"/>
    <s v=""/>
    <x v="1"/>
    <n v="1.5750000000000015"/>
    <n v="0.82849523002459935"/>
    <x v="1"/>
    <x v="1"/>
    <x v="1"/>
    <x v="1"/>
    <x v="1"/>
    <x v="1"/>
    <x v="1"/>
  </r>
  <r>
    <d v="2021-07-13T00:00:00"/>
    <n v="7843"/>
    <n v="9314"/>
    <x v="4"/>
    <n v="1955"/>
    <n v="60531"/>
    <x v="2"/>
    <n v="524137"/>
    <x v="0"/>
    <x v="1"/>
    <x v="1"/>
    <x v="2"/>
    <x v="1"/>
    <n v="81"/>
    <n v="17.8"/>
    <n v="6.5"/>
    <n v="5.2"/>
    <n v="1.6"/>
    <x v="1"/>
    <n v="1002622"/>
    <x v="4"/>
    <x v="1"/>
    <x v="1"/>
    <x v="0"/>
    <x v="0"/>
    <m/>
    <x v="0"/>
    <x v="0"/>
    <x v="1"/>
    <m/>
    <m/>
    <x v="1"/>
    <s v="10026224"/>
    <x v="1"/>
    <x v="1"/>
    <x v="1"/>
    <x v="1"/>
    <x v="5"/>
    <x v="2"/>
    <n v="74.5"/>
    <x v="1"/>
    <n v="81"/>
    <x v="1"/>
    <s v=""/>
    <x v="3"/>
    <s v=""/>
    <x v="1"/>
    <n v="1.8079999999999983"/>
    <n v="0.85911998240642407"/>
    <x v="1"/>
    <x v="1"/>
    <x v="1"/>
    <x v="1"/>
    <x v="1"/>
    <x v="1"/>
    <x v="1"/>
  </r>
  <r>
    <d v="2021-07-13T00:00:00"/>
    <n v="7843"/>
    <n v="9314"/>
    <x v="4"/>
    <n v="1956"/>
    <n v="60532"/>
    <x v="2"/>
    <n v="524189"/>
    <x v="0"/>
    <x v="1"/>
    <x v="1"/>
    <x v="2"/>
    <x v="1"/>
    <n v="82.5"/>
    <n v="16.3"/>
    <n v="7"/>
    <n v="6"/>
    <n v="1.6"/>
    <x v="1"/>
    <n v="1002622"/>
    <x v="5"/>
    <x v="1"/>
    <x v="1"/>
    <x v="0"/>
    <x v="0"/>
    <m/>
    <x v="0"/>
    <x v="0"/>
    <x v="1"/>
    <m/>
    <m/>
    <x v="1"/>
    <s v="10026225"/>
    <x v="1"/>
    <x v="1"/>
    <x v="1"/>
    <x v="1"/>
    <x v="5"/>
    <x v="2"/>
    <n v="75.5"/>
    <x v="1"/>
    <n v="82.5"/>
    <x v="1"/>
    <s v=""/>
    <x v="3"/>
    <s v=""/>
    <x v="1"/>
    <n v="1.2690000000000012"/>
    <n v="0.78057151634488231"/>
    <x v="1"/>
    <x v="1"/>
    <x v="1"/>
    <x v="1"/>
    <x v="1"/>
    <x v="1"/>
    <x v="1"/>
  </r>
  <r>
    <d v="2021-07-13T00:00:00"/>
    <n v="7843"/>
    <n v="9314"/>
    <x v="4"/>
    <n v="1958"/>
    <n v="60533"/>
    <x v="2"/>
    <n v="524142"/>
    <x v="0"/>
    <x v="1"/>
    <x v="1"/>
    <x v="2"/>
    <x v="1"/>
    <n v="87.5"/>
    <n v="19"/>
    <n v="7.5"/>
    <n v="6"/>
    <n v="2"/>
    <x v="1"/>
    <n v="1002622"/>
    <x v="6"/>
    <x v="1"/>
    <x v="1"/>
    <x v="0"/>
    <x v="0"/>
    <m/>
    <x v="0"/>
    <x v="0"/>
    <x v="1"/>
    <m/>
    <m/>
    <x v="1"/>
    <s v="10026226"/>
    <x v="1"/>
    <x v="1"/>
    <x v="1"/>
    <x v="1"/>
    <x v="5"/>
    <x v="2"/>
    <n v="80"/>
    <x v="1"/>
    <n v="87.5"/>
    <x v="1"/>
    <s v=""/>
    <x v="3"/>
    <s v=""/>
    <x v="1"/>
    <n v="2.4350000000000014"/>
    <n v="0.9194575868828212"/>
    <x v="1"/>
    <x v="1"/>
    <x v="1"/>
    <x v="1"/>
    <x v="1"/>
    <x v="1"/>
    <x v="1"/>
  </r>
  <r>
    <d v="2021-07-13T00:00:00"/>
    <n v="7843"/>
    <n v="9314"/>
    <x v="4"/>
    <n v="1959"/>
    <n v="60534"/>
    <x v="2"/>
    <n v="524214"/>
    <x v="0"/>
    <x v="2"/>
    <x v="2"/>
    <x v="2"/>
    <x v="1"/>
    <n v="69"/>
    <m/>
    <m/>
    <m/>
    <m/>
    <x v="2"/>
    <n v="1002622"/>
    <x v="7"/>
    <x v="1"/>
    <x v="1"/>
    <x v="0"/>
    <x v="0"/>
    <m/>
    <x v="0"/>
    <x v="0"/>
    <x v="1"/>
    <m/>
    <m/>
    <x v="1"/>
    <s v="10026227"/>
    <x v="5"/>
    <x v="5"/>
    <x v="3"/>
    <x v="3"/>
    <x v="5"/>
    <x v="2"/>
    <n v="62.752699999999997"/>
    <x v="2"/>
    <n v="69"/>
    <x v="2"/>
    <s v=""/>
    <x v="3"/>
    <s v=""/>
    <x v="2"/>
    <s v=""/>
    <s v=""/>
    <x v="1"/>
    <x v="1"/>
    <x v="2"/>
    <x v="1"/>
    <x v="1"/>
    <x v="1"/>
    <x v="1"/>
  </r>
  <r>
    <d v="2021-07-13T00:00:00"/>
    <n v="7843"/>
    <n v="9315"/>
    <x v="4"/>
    <n v="2003"/>
    <n v="60535"/>
    <x v="2"/>
    <n v="524185"/>
    <x v="0"/>
    <x v="2"/>
    <x v="2"/>
    <x v="2"/>
    <x v="1"/>
    <n v="74"/>
    <m/>
    <m/>
    <m/>
    <m/>
    <x v="2"/>
    <n v="1002622"/>
    <x v="8"/>
    <x v="1"/>
    <x v="1"/>
    <x v="0"/>
    <x v="0"/>
    <m/>
    <x v="0"/>
    <x v="0"/>
    <x v="1"/>
    <m/>
    <m/>
    <x v="1"/>
    <s v="10026228"/>
    <x v="6"/>
    <x v="6"/>
    <x v="4"/>
    <x v="2"/>
    <x v="5"/>
    <x v="2"/>
    <n v="67.380199999999988"/>
    <x v="2"/>
    <n v="74"/>
    <x v="2"/>
    <s v=""/>
    <x v="3"/>
    <s v=""/>
    <x v="2"/>
    <s v=""/>
    <s v=""/>
    <x v="1"/>
    <x v="1"/>
    <x v="2"/>
    <x v="1"/>
    <x v="1"/>
    <x v="1"/>
    <x v="1"/>
  </r>
  <r>
    <d v="2021-07-13T00:00:00"/>
    <n v="7843"/>
    <n v="9315"/>
    <x v="4"/>
    <n v="2005"/>
    <n v="60536"/>
    <x v="2"/>
    <n v="524188"/>
    <x v="0"/>
    <x v="1"/>
    <x v="1"/>
    <x v="2"/>
    <x v="1"/>
    <n v="90"/>
    <n v="20.100000000000001"/>
    <n v="7.5"/>
    <n v="6"/>
    <n v="1.7"/>
    <x v="1"/>
    <n v="1002622"/>
    <x v="9"/>
    <x v="1"/>
    <x v="1"/>
    <x v="0"/>
    <x v="0"/>
    <m/>
    <x v="0"/>
    <x v="0"/>
    <x v="1"/>
    <m/>
    <m/>
    <x v="1"/>
    <s v="10026229"/>
    <x v="4"/>
    <x v="4"/>
    <x v="1"/>
    <x v="2"/>
    <x v="5"/>
    <x v="2"/>
    <n v="82.5"/>
    <x v="1"/>
    <n v="90"/>
    <x v="1"/>
    <s v=""/>
    <x v="3"/>
    <s v=""/>
    <x v="1"/>
    <n v="3.7680000000000042"/>
    <n v="0.97742326861410467"/>
    <x v="1"/>
    <x v="1"/>
    <x v="1"/>
    <x v="1"/>
    <x v="1"/>
    <x v="1"/>
    <x v="1"/>
  </r>
  <r>
    <d v="2021-07-13T00:00:00"/>
    <n v="7843"/>
    <n v="9315"/>
    <x v="4"/>
    <n v="2009"/>
    <n v="60537"/>
    <x v="2"/>
    <n v="524129"/>
    <x v="0"/>
    <x v="1"/>
    <x v="1"/>
    <x v="2"/>
    <x v="1"/>
    <n v="90.5"/>
    <n v="20.5"/>
    <n v="8"/>
    <n v="7"/>
    <n v="1.8"/>
    <x v="1"/>
    <n v="1002622"/>
    <x v="10"/>
    <x v="1"/>
    <x v="1"/>
    <x v="0"/>
    <x v="0"/>
    <m/>
    <x v="0"/>
    <x v="0"/>
    <x v="1"/>
    <m/>
    <m/>
    <x v="1"/>
    <s v="100262210"/>
    <x v="1"/>
    <x v="1"/>
    <x v="1"/>
    <x v="1"/>
    <x v="5"/>
    <x v="2"/>
    <n v="82.5"/>
    <x v="1"/>
    <n v="90.5"/>
    <x v="1"/>
    <s v=""/>
    <x v="3"/>
    <s v=""/>
    <x v="1"/>
    <n v="2.5769999999999991"/>
    <n v="0.92936658960231744"/>
    <x v="1"/>
    <x v="1"/>
    <x v="1"/>
    <x v="1"/>
    <x v="1"/>
    <x v="1"/>
    <x v="1"/>
  </r>
  <r>
    <d v="2021-07-13T00:00:00"/>
    <n v="7843"/>
    <n v="9315"/>
    <x v="4"/>
    <n v="2012"/>
    <n v="60538"/>
    <x v="2"/>
    <n v="524183"/>
    <x v="0"/>
    <x v="2"/>
    <x v="2"/>
    <x v="2"/>
    <x v="1"/>
    <n v="55"/>
    <m/>
    <m/>
    <m/>
    <m/>
    <x v="2"/>
    <n v="1002623"/>
    <x v="1"/>
    <x v="1"/>
    <x v="1"/>
    <x v="0"/>
    <x v="0"/>
    <m/>
    <x v="0"/>
    <x v="0"/>
    <x v="1"/>
    <m/>
    <m/>
    <x v="1"/>
    <s v="10026231"/>
    <x v="5"/>
    <x v="5"/>
    <x v="3"/>
    <x v="3"/>
    <x v="5"/>
    <x v="2"/>
    <n v="49.795699999999997"/>
    <x v="2"/>
    <n v="55"/>
    <x v="2"/>
    <s v=""/>
    <x v="3"/>
    <s v=""/>
    <x v="2"/>
    <s v=""/>
    <s v=""/>
    <x v="1"/>
    <x v="1"/>
    <x v="2"/>
    <x v="1"/>
    <x v="1"/>
    <x v="1"/>
    <x v="1"/>
  </r>
  <r>
    <d v="2021-07-13T00:00:00"/>
    <n v="7844"/>
    <n v="9315"/>
    <x v="2"/>
    <n v="2026"/>
    <n v="60539"/>
    <x v="2"/>
    <n v="524208"/>
    <x v="0"/>
    <x v="2"/>
    <x v="2"/>
    <x v="2"/>
    <x v="1"/>
    <n v="86"/>
    <n v="20.3"/>
    <n v="8.1"/>
    <n v="6"/>
    <n v="1.6"/>
    <x v="1"/>
    <n v="1002623"/>
    <x v="2"/>
    <x v="1"/>
    <x v="1"/>
    <x v="0"/>
    <x v="0"/>
    <m/>
    <x v="0"/>
    <x v="0"/>
    <x v="1"/>
    <m/>
    <m/>
    <x v="1"/>
    <s v="10026232"/>
    <x v="1"/>
    <x v="1"/>
    <x v="1"/>
    <x v="1"/>
    <x v="5"/>
    <x v="2"/>
    <n v="77.900000000000006"/>
    <x v="1"/>
    <n v="86"/>
    <x v="1"/>
    <s v=""/>
    <x v="3"/>
    <s v=""/>
    <x v="1"/>
    <n v="1.3659999999999972"/>
    <n v="0.7967331246002245"/>
    <x v="1"/>
    <x v="1"/>
    <x v="1"/>
    <x v="1"/>
    <x v="1"/>
    <x v="1"/>
    <x v="1"/>
  </r>
  <r>
    <d v="2021-07-13T00:00:00"/>
    <n v="7844"/>
    <n v="9315"/>
    <x v="2"/>
    <n v="2028"/>
    <n v="60540"/>
    <x v="2"/>
    <n v="524136"/>
    <x v="0"/>
    <x v="2"/>
    <x v="2"/>
    <x v="2"/>
    <x v="1"/>
    <n v="90"/>
    <n v="22"/>
    <n v="9.3000000000000007"/>
    <n v="6.6"/>
    <n v="2.5"/>
    <x v="1"/>
    <n v="1002623"/>
    <x v="3"/>
    <x v="1"/>
    <x v="1"/>
    <x v="0"/>
    <x v="0"/>
    <m/>
    <x v="0"/>
    <x v="0"/>
    <x v="1"/>
    <m/>
    <m/>
    <x v="1"/>
    <s v="10026233"/>
    <x v="1"/>
    <x v="1"/>
    <x v="1"/>
    <x v="1"/>
    <x v="5"/>
    <x v="2"/>
    <n v="80.7"/>
    <x v="1"/>
    <n v="90"/>
    <x v="1"/>
    <s v=""/>
    <x v="3"/>
    <s v=""/>
    <x v="1"/>
    <n v="0.36800000000000166"/>
    <n v="0.59097561966837442"/>
    <x v="1"/>
    <x v="1"/>
    <x v="1"/>
    <x v="1"/>
    <x v="1"/>
    <x v="1"/>
    <x v="1"/>
  </r>
  <r>
    <d v="2021-07-13T00:00:00"/>
    <n v="7844"/>
    <n v="9315"/>
    <x v="2"/>
    <n v="2030"/>
    <n v="60541"/>
    <x v="2"/>
    <n v="524197"/>
    <x v="0"/>
    <x v="2"/>
    <x v="2"/>
    <x v="2"/>
    <x v="1"/>
    <n v="70"/>
    <m/>
    <m/>
    <m/>
    <m/>
    <x v="2"/>
    <n v="1002623"/>
    <x v="4"/>
    <x v="1"/>
    <x v="1"/>
    <x v="0"/>
    <x v="0"/>
    <m/>
    <x v="0"/>
    <x v="0"/>
    <x v="1"/>
    <m/>
    <m/>
    <x v="1"/>
    <s v="10026234"/>
    <x v="5"/>
    <x v="5"/>
    <x v="3"/>
    <x v="3"/>
    <x v="5"/>
    <x v="2"/>
    <n v="63.678199999999997"/>
    <x v="2"/>
    <n v="70"/>
    <x v="2"/>
    <s v=""/>
    <x v="3"/>
    <s v=""/>
    <x v="2"/>
    <s v=""/>
    <s v=""/>
    <x v="1"/>
    <x v="1"/>
    <x v="2"/>
    <x v="2"/>
    <x v="1"/>
    <x v="1"/>
    <x v="1"/>
  </r>
  <r>
    <d v="2021-07-13T00:00:00"/>
    <n v="7844"/>
    <n v="9315"/>
    <x v="2"/>
    <n v="2031"/>
    <n v="60542"/>
    <x v="2"/>
    <n v="524211"/>
    <x v="0"/>
    <x v="1"/>
    <x v="1"/>
    <x v="2"/>
    <x v="1"/>
    <n v="83"/>
    <n v="19.5"/>
    <n v="8.1999999999999993"/>
    <n v="5.8"/>
    <n v="2"/>
    <x v="1"/>
    <n v="1002623"/>
    <x v="5"/>
    <x v="1"/>
    <x v="1"/>
    <x v="0"/>
    <x v="0"/>
    <m/>
    <x v="0"/>
    <x v="0"/>
    <x v="1"/>
    <m/>
    <m/>
    <x v="1"/>
    <s v="10026235"/>
    <x v="1"/>
    <x v="1"/>
    <x v="1"/>
    <x v="1"/>
    <x v="5"/>
    <x v="2"/>
    <n v="74.8"/>
    <x v="1"/>
    <n v="83"/>
    <x v="1"/>
    <s v=""/>
    <x v="3"/>
    <s v=""/>
    <x v="3"/>
    <n v="-0.26"/>
    <n v="0.43536370819697079"/>
    <x v="1"/>
    <x v="1"/>
    <x v="2"/>
    <x v="1"/>
    <x v="1"/>
    <x v="1"/>
    <x v="1"/>
  </r>
  <r>
    <d v="2021-07-13T00:00:00"/>
    <n v="7844"/>
    <n v="9315"/>
    <x v="2"/>
    <n v="2033"/>
    <n v="60543"/>
    <x v="2"/>
    <n v="524203"/>
    <x v="0"/>
    <x v="1"/>
    <x v="2"/>
    <x v="2"/>
    <x v="1"/>
    <n v="61"/>
    <m/>
    <m/>
    <m/>
    <m/>
    <x v="2"/>
    <n v="1002623"/>
    <x v="6"/>
    <x v="1"/>
    <x v="1"/>
    <x v="0"/>
    <x v="0"/>
    <m/>
    <x v="0"/>
    <x v="0"/>
    <x v="1"/>
    <m/>
    <m/>
    <x v="1"/>
    <s v="10026236"/>
    <x v="5"/>
    <x v="5"/>
    <x v="3"/>
    <x v="3"/>
    <x v="5"/>
    <x v="2"/>
    <n v="55.348700000000001"/>
    <x v="2"/>
    <n v="61"/>
    <x v="2"/>
    <s v=""/>
    <x v="3"/>
    <s v=""/>
    <x v="2"/>
    <s v=""/>
    <s v=""/>
    <x v="1"/>
    <x v="1"/>
    <x v="2"/>
    <x v="1"/>
    <x v="1"/>
    <x v="1"/>
    <x v="1"/>
  </r>
  <r>
    <d v="2021-07-13T00:00:00"/>
    <n v="7844"/>
    <n v="9315"/>
    <x v="2"/>
    <n v="2034"/>
    <n v="60544"/>
    <x v="2"/>
    <n v="524216"/>
    <x v="1"/>
    <x v="2"/>
    <x v="2"/>
    <x v="2"/>
    <x v="1"/>
    <n v="86"/>
    <n v="20.5"/>
    <n v="8.1999999999999993"/>
    <n v="6.6"/>
    <n v="2.4"/>
    <x v="1"/>
    <n v="1002623"/>
    <x v="7"/>
    <x v="1"/>
    <x v="1"/>
    <x v="0"/>
    <x v="0"/>
    <m/>
    <x v="0"/>
    <x v="0"/>
    <x v="1"/>
    <m/>
    <m/>
    <x v="1"/>
    <s v="10026237"/>
    <x v="6"/>
    <x v="6"/>
    <x v="4"/>
    <x v="2"/>
    <x v="5"/>
    <x v="2"/>
    <n v="77.8"/>
    <x v="1"/>
    <n v="86"/>
    <x v="1"/>
    <s v=""/>
    <x v="3"/>
    <s v=""/>
    <x v="1"/>
    <n v="0.14199999999999857"/>
    <n v="0.5354404682036995"/>
    <x v="1"/>
    <x v="1"/>
    <x v="1"/>
    <x v="1"/>
    <x v="1"/>
    <x v="1"/>
    <x v="1"/>
  </r>
  <r>
    <d v="2021-07-13T00:00:00"/>
    <n v="7844"/>
    <n v="9315"/>
    <x v="2"/>
    <n v="2036"/>
    <n v="60545"/>
    <x v="2"/>
    <n v="524145"/>
    <x v="1"/>
    <x v="2"/>
    <x v="2"/>
    <x v="2"/>
    <x v="1"/>
    <n v="87"/>
    <n v="20"/>
    <n v="8"/>
    <n v="7.5"/>
    <n v="2.6"/>
    <x v="1"/>
    <n v="1002623"/>
    <x v="8"/>
    <x v="1"/>
    <x v="1"/>
    <x v="0"/>
    <x v="0"/>
    <m/>
    <x v="0"/>
    <x v="0"/>
    <x v="1"/>
    <m/>
    <m/>
    <x v="1"/>
    <s v="10026238"/>
    <x v="1"/>
    <x v="1"/>
    <x v="1"/>
    <x v="1"/>
    <x v="5"/>
    <x v="2"/>
    <n v="79"/>
    <x v="1"/>
    <n v="87"/>
    <x v="1"/>
    <s v=""/>
    <x v="3"/>
    <s v=""/>
    <x v="1"/>
    <n v="4.3999999999996486E-2"/>
    <n v="0.51099822567684061"/>
    <x v="1"/>
    <x v="1"/>
    <x v="1"/>
    <x v="1"/>
    <x v="1"/>
    <x v="1"/>
    <x v="1"/>
  </r>
  <r>
    <d v="2021-07-13T00:00:00"/>
    <n v="7844"/>
    <n v="9315"/>
    <x v="2"/>
    <n v="2039"/>
    <n v="60546"/>
    <x v="2"/>
    <n v="524162"/>
    <x v="0"/>
    <x v="2"/>
    <x v="2"/>
    <x v="2"/>
    <x v="1"/>
    <n v="68"/>
    <m/>
    <m/>
    <m/>
    <m/>
    <x v="2"/>
    <n v="1002623"/>
    <x v="9"/>
    <x v="1"/>
    <x v="1"/>
    <x v="0"/>
    <x v="0"/>
    <m/>
    <x v="0"/>
    <x v="0"/>
    <x v="1"/>
    <m/>
    <m/>
    <x v="1"/>
    <s v="10026239"/>
    <x v="5"/>
    <x v="5"/>
    <x v="3"/>
    <x v="3"/>
    <x v="5"/>
    <x v="2"/>
    <n v="61.827199999999998"/>
    <x v="2"/>
    <n v="68"/>
    <x v="2"/>
    <s v=""/>
    <x v="3"/>
    <s v=""/>
    <x v="2"/>
    <s v=""/>
    <s v=""/>
    <x v="1"/>
    <x v="1"/>
    <x v="2"/>
    <x v="2"/>
    <x v="1"/>
    <x v="1"/>
    <x v="1"/>
  </r>
  <r>
    <d v="2021-07-13T00:00:00"/>
    <n v="7844"/>
    <n v="9315"/>
    <x v="2"/>
    <n v="2042"/>
    <n v="60547"/>
    <x v="2"/>
    <n v="524171"/>
    <x v="0"/>
    <x v="2"/>
    <x v="2"/>
    <x v="2"/>
    <x v="1"/>
    <n v="73"/>
    <m/>
    <m/>
    <m/>
    <m/>
    <x v="2"/>
    <n v="1002623"/>
    <x v="10"/>
    <x v="1"/>
    <x v="1"/>
    <x v="0"/>
    <x v="0"/>
    <m/>
    <x v="0"/>
    <x v="0"/>
    <x v="1"/>
    <m/>
    <m/>
    <x v="1"/>
    <s v="100262310"/>
    <x v="5"/>
    <x v="5"/>
    <x v="3"/>
    <x v="3"/>
    <x v="5"/>
    <x v="2"/>
    <n v="66.454699999999988"/>
    <x v="2"/>
    <n v="73"/>
    <x v="2"/>
    <s v=""/>
    <x v="3"/>
    <s v=""/>
    <x v="2"/>
    <s v=""/>
    <s v=""/>
    <x v="1"/>
    <x v="1"/>
    <x v="2"/>
    <x v="1"/>
    <x v="1"/>
    <x v="1"/>
    <x v="1"/>
  </r>
  <r>
    <d v="2021-07-13T00:00:00"/>
    <n v="7844"/>
    <n v="9315"/>
    <x v="2"/>
    <n v="2043"/>
    <n v="60548"/>
    <x v="2"/>
    <n v="524207"/>
    <x v="0"/>
    <x v="2"/>
    <x v="2"/>
    <x v="2"/>
    <x v="1"/>
    <n v="70"/>
    <m/>
    <m/>
    <m/>
    <m/>
    <x v="2"/>
    <n v="1002624"/>
    <x v="1"/>
    <x v="1"/>
    <x v="2"/>
    <x v="0"/>
    <x v="0"/>
    <m/>
    <x v="0"/>
    <x v="0"/>
    <x v="1"/>
    <m/>
    <m/>
    <x v="1"/>
    <s v="10026241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3T00:00:00"/>
    <n v="7844"/>
    <n v="9315"/>
    <x v="2"/>
    <n v="2044"/>
    <n v="60549"/>
    <x v="4"/>
    <m/>
    <x v="0"/>
    <x v="2"/>
    <x v="2"/>
    <x v="2"/>
    <x v="1"/>
    <n v="94"/>
    <m/>
    <m/>
    <m/>
    <m/>
    <x v="1"/>
    <m/>
    <x v="0"/>
    <x v="0"/>
    <x v="0"/>
    <x v="0"/>
    <x v="0"/>
    <m/>
    <x v="0"/>
    <x v="0"/>
    <x v="1"/>
    <s v="NO PIT NO SCALES"/>
    <m/>
    <x v="1"/>
    <s v=""/>
    <x v="2"/>
    <x v="2"/>
    <x v="2"/>
    <x v="2"/>
    <x v="5"/>
    <x v="2"/>
    <n v="85.890199999999993"/>
    <x v="1"/>
    <n v="94"/>
    <x v="3"/>
    <s v=""/>
    <x v="2"/>
    <s v=""/>
    <x v="2"/>
    <s v=""/>
    <s v=""/>
    <x v="1"/>
    <x v="1"/>
    <x v="2"/>
    <x v="1"/>
    <x v="1"/>
    <x v="1"/>
    <x v="1"/>
  </r>
  <r>
    <d v="2021-07-13T00:00:00"/>
    <n v="7844"/>
    <n v="9315"/>
    <x v="2"/>
    <n v="2045"/>
    <n v="60550"/>
    <x v="2"/>
    <n v="524180"/>
    <x v="0"/>
    <x v="2"/>
    <x v="2"/>
    <x v="2"/>
    <x v="1"/>
    <n v="64"/>
    <m/>
    <m/>
    <m/>
    <m/>
    <x v="2"/>
    <n v="1002624"/>
    <x v="2"/>
    <x v="1"/>
    <x v="2"/>
    <x v="0"/>
    <x v="0"/>
    <m/>
    <x v="0"/>
    <x v="0"/>
    <x v="1"/>
    <m/>
    <m/>
    <x v="1"/>
    <s v="10026242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3T00:00:00"/>
    <n v="7844"/>
    <n v="9315"/>
    <x v="2"/>
    <n v="2048"/>
    <n v="60551"/>
    <x v="2"/>
    <n v="524221"/>
    <x v="0"/>
    <x v="1"/>
    <x v="1"/>
    <x v="2"/>
    <x v="1"/>
    <n v="89"/>
    <n v="18.5"/>
    <n v="6.9"/>
    <n v="6"/>
    <n v="3.2"/>
    <x v="1"/>
    <n v="1002624"/>
    <x v="3"/>
    <x v="1"/>
    <x v="2"/>
    <x v="0"/>
    <x v="0"/>
    <m/>
    <x v="0"/>
    <x v="0"/>
    <x v="1"/>
    <m/>
    <m/>
    <x v="1"/>
    <s v="10026243"/>
    <x v="2"/>
    <x v="2"/>
    <x v="2"/>
    <x v="2"/>
    <x v="5"/>
    <x v="2"/>
    <n v="82.1"/>
    <x v="1"/>
    <n v="89"/>
    <x v="1"/>
    <s v=""/>
    <x v="4"/>
    <s v=""/>
    <x v="1"/>
    <n v="2.8159999999999958"/>
    <n v="0.94353433495044969"/>
    <x v="1"/>
    <x v="1"/>
    <x v="1"/>
    <x v="1"/>
    <x v="1"/>
    <x v="1"/>
    <x v="1"/>
  </r>
  <r>
    <d v="2021-07-13T00:00:00"/>
    <n v="7844"/>
    <n v="9315"/>
    <x v="2"/>
    <n v="2050"/>
    <n v="60552"/>
    <x v="2"/>
    <n v="524182"/>
    <x v="0"/>
    <x v="2"/>
    <x v="2"/>
    <x v="2"/>
    <x v="1"/>
    <n v="61"/>
    <m/>
    <m/>
    <m/>
    <m/>
    <x v="2"/>
    <n v="1002624"/>
    <x v="4"/>
    <x v="1"/>
    <x v="2"/>
    <x v="0"/>
    <x v="0"/>
    <m/>
    <x v="0"/>
    <x v="0"/>
    <x v="1"/>
    <m/>
    <m/>
    <x v="1"/>
    <s v="10026244"/>
    <x v="2"/>
    <x v="2"/>
    <x v="2"/>
    <x v="2"/>
    <x v="5"/>
    <x v="2"/>
    <n v="55.348700000000001"/>
    <x v="2"/>
    <n v="61"/>
    <x v="2"/>
    <s v=""/>
    <x v="4"/>
    <s v=""/>
    <x v="2"/>
    <s v=""/>
    <s v=""/>
    <x v="1"/>
    <x v="1"/>
    <x v="2"/>
    <x v="1"/>
    <x v="1"/>
    <x v="1"/>
    <x v="1"/>
  </r>
  <r>
    <d v="2021-07-13T00:00:00"/>
    <n v="7844"/>
    <n v="9315"/>
    <x v="2"/>
    <n v="2051"/>
    <n v="60553"/>
    <x v="2"/>
    <n v="524224"/>
    <x v="0"/>
    <x v="2"/>
    <x v="2"/>
    <x v="2"/>
    <x v="1"/>
    <n v="80"/>
    <n v="19"/>
    <n v="8"/>
    <n v="6"/>
    <n v="1.8"/>
    <x v="1"/>
    <n v="1002624"/>
    <x v="5"/>
    <x v="1"/>
    <x v="2"/>
    <x v="0"/>
    <x v="0"/>
    <m/>
    <x v="0"/>
    <x v="0"/>
    <x v="1"/>
    <m/>
    <m/>
    <x v="1"/>
    <s v="10026245"/>
    <x v="2"/>
    <x v="2"/>
    <x v="2"/>
    <x v="2"/>
    <x v="5"/>
    <x v="2"/>
    <n v="72"/>
    <x v="1"/>
    <n v="80"/>
    <x v="1"/>
    <s v=""/>
    <x v="4"/>
    <s v=""/>
    <x v="3"/>
    <n v="-1.2580000000000009"/>
    <n v="0.22131837320609257"/>
    <x v="1"/>
    <x v="1"/>
    <x v="2"/>
    <x v="1"/>
    <x v="1"/>
    <x v="1"/>
    <x v="1"/>
  </r>
  <r>
    <d v="2021-07-13T00:00:00"/>
    <n v="7844"/>
    <n v="9315"/>
    <x v="2"/>
    <n v="2053"/>
    <n v="60554"/>
    <x v="2"/>
    <n v="524223"/>
    <x v="0"/>
    <x v="1"/>
    <x v="1"/>
    <x v="2"/>
    <x v="1"/>
    <n v="81"/>
    <n v="18.3"/>
    <n v="7.5"/>
    <n v="6"/>
    <n v="1"/>
    <x v="1"/>
    <n v="1002624"/>
    <x v="6"/>
    <x v="1"/>
    <x v="2"/>
    <x v="0"/>
    <x v="0"/>
    <m/>
    <x v="0"/>
    <x v="0"/>
    <x v="1"/>
    <m/>
    <m/>
    <x v="1"/>
    <s v="10026246"/>
    <x v="2"/>
    <x v="2"/>
    <x v="2"/>
    <x v="2"/>
    <x v="5"/>
    <x v="2"/>
    <n v="73.5"/>
    <x v="1"/>
    <n v="81"/>
    <x v="1"/>
    <s v=""/>
    <x v="4"/>
    <s v=""/>
    <x v="1"/>
    <n v="0.49999999999999944"/>
    <n v="0.62245933120185448"/>
    <x v="1"/>
    <x v="1"/>
    <x v="1"/>
    <x v="1"/>
    <x v="1"/>
    <x v="1"/>
    <x v="1"/>
  </r>
  <r>
    <d v="2021-07-13T00:00:00"/>
    <n v="7844"/>
    <n v="9315"/>
    <x v="2"/>
    <n v="2056"/>
    <n v="60555"/>
    <x v="2"/>
    <n v="524198"/>
    <x v="0"/>
    <x v="1"/>
    <x v="1"/>
    <x v="2"/>
    <x v="1"/>
    <n v="88"/>
    <n v="18.600000000000001"/>
    <n v="7.3"/>
    <n v="5.5"/>
    <n v="2"/>
    <x v="1"/>
    <n v="1002624"/>
    <x v="7"/>
    <x v="1"/>
    <x v="2"/>
    <x v="0"/>
    <x v="0"/>
    <m/>
    <x v="0"/>
    <x v="0"/>
    <x v="1"/>
    <m/>
    <m/>
    <x v="1"/>
    <s v="10026247"/>
    <x v="2"/>
    <x v="2"/>
    <x v="2"/>
    <x v="2"/>
    <x v="5"/>
    <x v="2"/>
    <n v="80.7"/>
    <x v="1"/>
    <n v="88"/>
    <x v="1"/>
    <s v=""/>
    <x v="4"/>
    <s v=""/>
    <x v="1"/>
    <n v="3.2459999999999978"/>
    <n v="0.96252911198361302"/>
    <x v="1"/>
    <x v="1"/>
    <x v="1"/>
    <x v="1"/>
    <x v="1"/>
    <x v="1"/>
    <x v="1"/>
  </r>
  <r>
    <d v="2021-07-13T00:00:00"/>
    <n v="7844"/>
    <n v="9315"/>
    <x v="2"/>
    <n v="2058"/>
    <n v="60556"/>
    <x v="2"/>
    <n v="524150"/>
    <x v="0"/>
    <x v="2"/>
    <x v="2"/>
    <x v="2"/>
    <x v="1"/>
    <n v="72.5"/>
    <m/>
    <m/>
    <m/>
    <m/>
    <x v="2"/>
    <n v="1002624"/>
    <x v="8"/>
    <x v="1"/>
    <x v="2"/>
    <x v="0"/>
    <x v="0"/>
    <m/>
    <x v="0"/>
    <x v="0"/>
    <x v="1"/>
    <m/>
    <m/>
    <x v="1"/>
    <s v="10026248"/>
    <x v="2"/>
    <x v="2"/>
    <x v="2"/>
    <x v="2"/>
    <x v="5"/>
    <x v="2"/>
    <n v="65.991949999999989"/>
    <x v="2"/>
    <n v="72.5"/>
    <x v="2"/>
    <s v=""/>
    <x v="4"/>
    <s v=""/>
    <x v="2"/>
    <s v=""/>
    <s v=""/>
    <x v="1"/>
    <x v="1"/>
    <x v="2"/>
    <x v="1"/>
    <x v="1"/>
    <x v="1"/>
    <x v="1"/>
  </r>
  <r>
    <d v="2021-07-13T00:00:00"/>
    <n v="7844"/>
    <n v="9315"/>
    <x v="2"/>
    <n v="2100"/>
    <n v="60557"/>
    <x v="2"/>
    <n v="524128"/>
    <x v="0"/>
    <x v="1"/>
    <x v="1"/>
    <x v="2"/>
    <x v="1"/>
    <n v="92"/>
    <n v="21"/>
    <n v="8.4"/>
    <n v="5"/>
    <n v="2"/>
    <x v="1"/>
    <n v="1002624"/>
    <x v="9"/>
    <x v="1"/>
    <x v="2"/>
    <x v="0"/>
    <x v="0"/>
    <m/>
    <x v="0"/>
    <x v="0"/>
    <x v="1"/>
    <m/>
    <m/>
    <x v="1"/>
    <s v="10026249"/>
    <x v="2"/>
    <x v="2"/>
    <x v="2"/>
    <x v="2"/>
    <x v="5"/>
    <x v="2"/>
    <n v="83.6"/>
    <x v="1"/>
    <n v="92"/>
    <x v="1"/>
    <s v=""/>
    <x v="4"/>
    <s v=""/>
    <x v="1"/>
    <n v="3.8980000000000024"/>
    <n v="0.98012076355697997"/>
    <x v="1"/>
    <x v="1"/>
    <x v="1"/>
    <x v="6"/>
    <x v="1"/>
    <x v="1"/>
    <x v="1"/>
  </r>
  <r>
    <d v="2021-07-13T00:00:00"/>
    <n v="7844"/>
    <n v="9315"/>
    <x v="2"/>
    <n v="2103"/>
    <n v="60558"/>
    <x v="4"/>
    <m/>
    <x v="0"/>
    <x v="2"/>
    <x v="2"/>
    <x v="2"/>
    <x v="1"/>
    <n v="68"/>
    <m/>
    <m/>
    <m/>
    <m/>
    <x v="2"/>
    <m/>
    <x v="0"/>
    <x v="0"/>
    <x v="0"/>
    <x v="0"/>
    <x v="0"/>
    <m/>
    <x v="0"/>
    <x v="0"/>
    <x v="2"/>
    <s v="NO PIT NO SCALES"/>
    <m/>
    <x v="1"/>
    <s v=""/>
    <x v="2"/>
    <x v="2"/>
    <x v="2"/>
    <x v="2"/>
    <x v="5"/>
    <x v="2"/>
    <n v="61.827199999999998"/>
    <x v="2"/>
    <n v="68"/>
    <x v="2"/>
    <s v=""/>
    <x v="2"/>
    <s v=""/>
    <x v="2"/>
    <s v=""/>
    <s v=""/>
    <x v="1"/>
    <x v="1"/>
    <x v="2"/>
    <x v="1"/>
    <x v="1"/>
    <x v="1"/>
    <x v="1"/>
  </r>
  <r>
    <d v="2021-07-13T00:00:00"/>
    <n v="7844"/>
    <n v="9315"/>
    <x v="2"/>
    <n v="2105"/>
    <n v="60559"/>
    <x v="2"/>
    <n v="524153"/>
    <x v="0"/>
    <x v="1"/>
    <x v="1"/>
    <x v="2"/>
    <x v="1"/>
    <n v="81.5"/>
    <n v="19"/>
    <n v="8"/>
    <n v="5.5"/>
    <n v="2"/>
    <x v="1"/>
    <n v="1002624"/>
    <x v="10"/>
    <x v="1"/>
    <x v="2"/>
    <x v="0"/>
    <x v="0"/>
    <m/>
    <x v="0"/>
    <x v="0"/>
    <x v="0"/>
    <m/>
    <m/>
    <x v="1"/>
    <s v="100262410"/>
    <x v="2"/>
    <x v="2"/>
    <x v="2"/>
    <x v="2"/>
    <x v="5"/>
    <x v="2"/>
    <n v="73.5"/>
    <x v="1"/>
    <n v="81.5"/>
    <x v="1"/>
    <s v=""/>
    <x v="4"/>
    <s v=""/>
    <x v="3"/>
    <n v="-0.44499999999999784"/>
    <n v="0.39055021637167531"/>
    <x v="1"/>
    <x v="1"/>
    <x v="2"/>
    <x v="1"/>
    <x v="1"/>
    <x v="1"/>
    <x v="1"/>
  </r>
  <r>
    <d v="2021-07-13T00:00:00"/>
    <n v="7844"/>
    <n v="9316"/>
    <x v="2"/>
    <n v="2107"/>
    <n v="60560"/>
    <x v="2"/>
    <n v="524146"/>
    <x v="0"/>
    <x v="2"/>
    <x v="2"/>
    <x v="2"/>
    <x v="1"/>
    <n v="84"/>
    <n v="21.2"/>
    <n v="8.8000000000000007"/>
    <n v="6.8"/>
    <n v="2.2000000000000002"/>
    <x v="1"/>
    <n v="1002625"/>
    <x v="1"/>
    <x v="1"/>
    <x v="2"/>
    <x v="0"/>
    <x v="0"/>
    <m/>
    <x v="0"/>
    <x v="0"/>
    <x v="1"/>
    <m/>
    <m/>
    <x v="1"/>
    <s v="10026251"/>
    <x v="2"/>
    <x v="2"/>
    <x v="2"/>
    <x v="2"/>
    <x v="5"/>
    <x v="2"/>
    <n v="75.2"/>
    <x v="1"/>
    <n v="84"/>
    <x v="1"/>
    <s v=""/>
    <x v="4"/>
    <s v=""/>
    <x v="3"/>
    <n v="-1.4500000000000035"/>
    <n v="0.19000156601531243"/>
    <x v="1"/>
    <x v="1"/>
    <x v="2"/>
    <x v="1"/>
    <x v="1"/>
    <x v="1"/>
    <x v="1"/>
  </r>
  <r>
    <d v="2021-07-13T00:00:00"/>
    <n v="7844"/>
    <n v="9316"/>
    <x v="2"/>
    <n v="2110"/>
    <n v="60561"/>
    <x v="2"/>
    <n v="524192"/>
    <x v="0"/>
    <x v="2"/>
    <x v="2"/>
    <x v="2"/>
    <x v="1"/>
    <n v="87.5"/>
    <n v="19.5"/>
    <n v="9"/>
    <n v="6.5"/>
    <n v="2.5"/>
    <x v="1"/>
    <n v="1002625"/>
    <x v="2"/>
    <x v="1"/>
    <x v="2"/>
    <x v="0"/>
    <x v="0"/>
    <m/>
    <x v="0"/>
    <x v="0"/>
    <x v="1"/>
    <m/>
    <m/>
    <x v="1"/>
    <s v="10026252"/>
    <x v="2"/>
    <x v="2"/>
    <x v="2"/>
    <x v="2"/>
    <x v="5"/>
    <x v="2"/>
    <n v="78.5"/>
    <x v="1"/>
    <n v="87.5"/>
    <x v="1"/>
    <s v=""/>
    <x v="4"/>
    <s v=""/>
    <x v="3"/>
    <n v="-0.25499999999999856"/>
    <n v="0.43659321373780674"/>
    <x v="1"/>
    <x v="1"/>
    <x v="2"/>
    <x v="1"/>
    <x v="1"/>
    <x v="1"/>
    <x v="1"/>
  </r>
  <r>
    <d v="2021-07-13T00:00:00"/>
    <n v="7844"/>
    <n v="9316"/>
    <x v="2"/>
    <n v="2111"/>
    <n v="60562"/>
    <x v="2"/>
    <n v="524143"/>
    <x v="0"/>
    <x v="1"/>
    <x v="2"/>
    <x v="2"/>
    <x v="1"/>
    <n v="62.5"/>
    <m/>
    <m/>
    <m/>
    <m/>
    <x v="2"/>
    <n v="1002625"/>
    <x v="3"/>
    <x v="1"/>
    <x v="2"/>
    <x v="0"/>
    <x v="0"/>
    <m/>
    <x v="0"/>
    <x v="0"/>
    <x v="1"/>
    <m/>
    <m/>
    <x v="1"/>
    <s v="10026253"/>
    <x v="2"/>
    <x v="2"/>
    <x v="2"/>
    <x v="2"/>
    <x v="5"/>
    <x v="2"/>
    <n v="56.73695"/>
    <x v="2"/>
    <n v="62.5"/>
    <x v="2"/>
    <s v=""/>
    <x v="4"/>
    <s v=""/>
    <x v="2"/>
    <s v=""/>
    <s v=""/>
    <x v="1"/>
    <x v="1"/>
    <x v="2"/>
    <x v="1"/>
    <x v="1"/>
    <x v="1"/>
    <x v="1"/>
  </r>
  <r>
    <d v="2021-07-13T00:00:00"/>
    <n v="7844"/>
    <n v="9316"/>
    <x v="2"/>
    <n v="2113"/>
    <n v="60563"/>
    <x v="2"/>
    <n v="524176"/>
    <x v="0"/>
    <x v="1"/>
    <x v="1"/>
    <x v="2"/>
    <x v="1"/>
    <n v="86"/>
    <n v="19"/>
    <n v="7"/>
    <n v="6"/>
    <n v="2"/>
    <x v="1"/>
    <n v="1002625"/>
    <x v="4"/>
    <x v="1"/>
    <x v="2"/>
    <x v="0"/>
    <x v="0"/>
    <m/>
    <x v="0"/>
    <x v="0"/>
    <x v="1"/>
    <m/>
    <m/>
    <x v="1"/>
    <s v="10026254"/>
    <x v="2"/>
    <x v="2"/>
    <x v="2"/>
    <x v="2"/>
    <x v="5"/>
    <x v="2"/>
    <n v="79"/>
    <x v="1"/>
    <n v="86"/>
    <x v="1"/>
    <s v=""/>
    <x v="4"/>
    <s v=""/>
    <x v="1"/>
    <n v="2.4299999999999971"/>
    <n v="0.91908653278453445"/>
    <x v="1"/>
    <x v="1"/>
    <x v="1"/>
    <x v="1"/>
    <x v="1"/>
    <x v="1"/>
    <x v="1"/>
  </r>
  <r>
    <d v="2021-07-13T00:00:00"/>
    <n v="7844"/>
    <n v="9316"/>
    <x v="2"/>
    <n v="2115"/>
    <n v="60564"/>
    <x v="2"/>
    <n v="524204"/>
    <x v="0"/>
    <x v="1"/>
    <x v="1"/>
    <x v="2"/>
    <x v="1"/>
    <n v="84"/>
    <n v="19.100000000000001"/>
    <n v="7.1"/>
    <n v="5.5"/>
    <n v="2"/>
    <x v="1"/>
    <n v="1002625"/>
    <x v="5"/>
    <x v="1"/>
    <x v="2"/>
    <x v="0"/>
    <x v="0"/>
    <m/>
    <x v="0"/>
    <x v="0"/>
    <x v="1"/>
    <m/>
    <m/>
    <x v="1"/>
    <s v="10026255"/>
    <x v="2"/>
    <x v="2"/>
    <x v="2"/>
    <x v="2"/>
    <x v="5"/>
    <x v="2"/>
    <n v="76.900000000000006"/>
    <x v="1"/>
    <n v="84"/>
    <x v="1"/>
    <s v=""/>
    <x v="4"/>
    <s v=""/>
    <x v="1"/>
    <n v="1.7819999999999989"/>
    <n v="0.85594364974590986"/>
    <x v="1"/>
    <x v="1"/>
    <x v="1"/>
    <x v="1"/>
    <x v="1"/>
    <x v="1"/>
    <x v="1"/>
  </r>
  <r>
    <d v="2021-07-13T00:00:00"/>
    <n v="7844"/>
    <n v="9316"/>
    <x v="2"/>
    <n v="2117"/>
    <n v="60565"/>
    <x v="2"/>
    <n v="524193"/>
    <x v="0"/>
    <x v="1"/>
    <x v="1"/>
    <x v="2"/>
    <x v="1"/>
    <n v="89.5"/>
    <n v="19.5"/>
    <n v="7.5"/>
    <n v="5.5"/>
    <n v="2"/>
    <x v="1"/>
    <n v="1002625"/>
    <x v="6"/>
    <x v="1"/>
    <x v="2"/>
    <x v="0"/>
    <x v="0"/>
    <m/>
    <x v="0"/>
    <x v="0"/>
    <x v="1"/>
    <m/>
    <m/>
    <x v="1"/>
    <s v="10026256"/>
    <x v="2"/>
    <x v="2"/>
    <x v="2"/>
    <x v="2"/>
    <x v="5"/>
    <x v="2"/>
    <n v="82"/>
    <x v="1"/>
    <n v="89.5"/>
    <x v="1"/>
    <s v=""/>
    <x v="4"/>
    <s v=""/>
    <x v="1"/>
    <n v="3.6350000000000007"/>
    <n v="0.97429428354880587"/>
    <x v="1"/>
    <x v="1"/>
    <x v="1"/>
    <x v="1"/>
    <x v="1"/>
    <x v="1"/>
    <x v="1"/>
  </r>
  <r>
    <d v="2021-07-13T00:00:00"/>
    <n v="7844"/>
    <n v="9316"/>
    <x v="2"/>
    <n v="2119"/>
    <n v="60566"/>
    <x v="2"/>
    <n v="524138"/>
    <x v="0"/>
    <x v="1"/>
    <x v="1"/>
    <x v="2"/>
    <x v="1"/>
    <n v="95"/>
    <n v="24"/>
    <n v="9.5"/>
    <n v="6.8"/>
    <n v="2.8"/>
    <x v="1"/>
    <n v="1002625"/>
    <x v="7"/>
    <x v="1"/>
    <x v="2"/>
    <x v="0"/>
    <x v="0"/>
    <m/>
    <x v="0"/>
    <x v="0"/>
    <x v="1"/>
    <m/>
    <m/>
    <x v="1"/>
    <s v="10026257"/>
    <x v="2"/>
    <x v="2"/>
    <x v="2"/>
    <x v="2"/>
    <x v="5"/>
    <x v="2"/>
    <n v="85.5"/>
    <x v="1"/>
    <n v="95"/>
    <x v="1"/>
    <s v=""/>
    <x v="4"/>
    <s v=""/>
    <x v="1"/>
    <n v="1.8680000000000017"/>
    <n v="0.86622669114878459"/>
    <x v="1"/>
    <x v="1"/>
    <x v="1"/>
    <x v="1"/>
    <x v="1"/>
    <x v="1"/>
    <x v="1"/>
  </r>
  <r>
    <d v="2021-07-13T00:00:00"/>
    <n v="7844"/>
    <n v="9316"/>
    <x v="2"/>
    <n v="2122"/>
    <n v="60567"/>
    <x v="2"/>
    <n v="524157"/>
    <x v="0"/>
    <x v="1"/>
    <x v="1"/>
    <x v="2"/>
    <x v="1"/>
    <n v="88"/>
    <n v="19"/>
    <n v="7.5"/>
    <n v="5"/>
    <n v="2"/>
    <x v="1"/>
    <n v="1002625"/>
    <x v="8"/>
    <x v="1"/>
    <x v="2"/>
    <x v="0"/>
    <x v="0"/>
    <m/>
    <x v="0"/>
    <x v="0"/>
    <x v="1"/>
    <m/>
    <m/>
    <x v="1"/>
    <s v="10026258"/>
    <x v="2"/>
    <x v="2"/>
    <x v="2"/>
    <x v="2"/>
    <x v="5"/>
    <x v="2"/>
    <n v="80.5"/>
    <x v="1"/>
    <n v="88"/>
    <x v="1"/>
    <s v=""/>
    <x v="4"/>
    <s v=""/>
    <x v="1"/>
    <n v="3.3299999999999974"/>
    <n v="0.96544376971372337"/>
    <x v="1"/>
    <x v="1"/>
    <x v="1"/>
    <x v="1"/>
    <x v="1"/>
    <x v="1"/>
    <x v="1"/>
  </r>
  <r>
    <d v="2021-07-13T00:00:00"/>
    <n v="7844"/>
    <n v="9316"/>
    <x v="2"/>
    <n v="2125"/>
    <n v="60568"/>
    <x v="2"/>
    <n v="524133"/>
    <x v="1"/>
    <x v="2"/>
    <x v="2"/>
    <x v="2"/>
    <x v="1"/>
    <n v="89"/>
    <n v="21"/>
    <n v="9"/>
    <n v="6.5"/>
    <n v="3"/>
    <x v="1"/>
    <n v="1002625"/>
    <x v="9"/>
    <x v="1"/>
    <x v="2"/>
    <x v="0"/>
    <x v="0"/>
    <m/>
    <x v="0"/>
    <x v="0"/>
    <x v="1"/>
    <m/>
    <m/>
    <x v="1"/>
    <s v="10026259"/>
    <x v="2"/>
    <x v="2"/>
    <x v="2"/>
    <x v="2"/>
    <x v="5"/>
    <x v="2"/>
    <n v="80"/>
    <x v="1"/>
    <n v="89"/>
    <x v="1"/>
    <s v=""/>
    <x v="4"/>
    <s v=""/>
    <x v="3"/>
    <n v="-4.00000000000027E-2"/>
    <n v="0.49000133312003386"/>
    <x v="1"/>
    <x v="1"/>
    <x v="2"/>
    <x v="1"/>
    <x v="1"/>
    <x v="1"/>
    <x v="1"/>
  </r>
  <r>
    <d v="2021-07-13T00:00:00"/>
    <n v="7846"/>
    <n v="9316"/>
    <x v="4"/>
    <n v="2155"/>
    <n v="60569"/>
    <x v="2"/>
    <n v="524170"/>
    <x v="0"/>
    <x v="1"/>
    <x v="1"/>
    <x v="2"/>
    <x v="1"/>
    <n v="76.5"/>
    <n v="17.5"/>
    <n v="6.5"/>
    <n v="4"/>
    <n v="1.5"/>
    <x v="1"/>
    <n v="1002625"/>
    <x v="10"/>
    <x v="1"/>
    <x v="2"/>
    <x v="0"/>
    <x v="0"/>
    <m/>
    <x v="0"/>
    <x v="0"/>
    <x v="1"/>
    <m/>
    <m/>
    <x v="1"/>
    <s v="100262510"/>
    <x v="2"/>
    <x v="2"/>
    <x v="2"/>
    <x v="2"/>
    <x v="5"/>
    <x v="2"/>
    <n v="70"/>
    <x v="1"/>
    <n v="76.5"/>
    <x v="1"/>
    <s v=""/>
    <x v="4"/>
    <s v=""/>
    <x v="1"/>
    <n v="0.77499999999999636"/>
    <n v="0.68460150032343003"/>
    <x v="1"/>
    <x v="1"/>
    <x v="1"/>
    <x v="1"/>
    <x v="1"/>
    <x v="1"/>
    <x v="1"/>
  </r>
  <r>
    <d v="2021-07-13T00:00:00"/>
    <n v="7846"/>
    <n v="9316"/>
    <x v="4"/>
    <n v="2155"/>
    <n v="60570"/>
    <x v="2"/>
    <n v="524134"/>
    <x v="0"/>
    <x v="1"/>
    <x v="1"/>
    <x v="2"/>
    <x v="1"/>
    <n v="91"/>
    <n v="19.5"/>
    <n v="7.5"/>
    <n v="6"/>
    <n v="1.4"/>
    <x v="1"/>
    <n v="1002626"/>
    <x v="1"/>
    <x v="1"/>
    <x v="2"/>
    <x v="0"/>
    <x v="0"/>
    <m/>
    <x v="0"/>
    <x v="0"/>
    <x v="1"/>
    <m/>
    <m/>
    <x v="1"/>
    <s v="10026261"/>
    <x v="2"/>
    <x v="2"/>
    <x v="2"/>
    <x v="2"/>
    <x v="5"/>
    <x v="2"/>
    <n v="83.5"/>
    <x v="1"/>
    <n v="91"/>
    <x v="1"/>
    <s v=""/>
    <x v="4"/>
    <s v=""/>
    <x v="1"/>
    <n v="4.456000000000004"/>
    <n v="0.98852451021680909"/>
    <x v="1"/>
    <x v="1"/>
    <x v="1"/>
    <x v="1"/>
    <x v="1"/>
    <x v="1"/>
    <x v="1"/>
  </r>
  <r>
    <d v="2021-07-13T00:00:00"/>
    <n v="7846"/>
    <n v="9316"/>
    <x v="4"/>
    <n v="2155"/>
    <n v="60571"/>
    <x v="2"/>
    <n v="524158"/>
    <x v="1"/>
    <x v="2"/>
    <x v="2"/>
    <x v="2"/>
    <x v="1"/>
    <n v="94.5"/>
    <n v="23.5"/>
    <n v="10"/>
    <n v="7"/>
    <n v="3"/>
    <x v="1"/>
    <n v="1002626"/>
    <x v="2"/>
    <x v="1"/>
    <x v="2"/>
    <x v="0"/>
    <x v="0"/>
    <m/>
    <x v="0"/>
    <x v="0"/>
    <x v="1"/>
    <m/>
    <m/>
    <x v="1"/>
    <s v="10026262"/>
    <x v="2"/>
    <x v="2"/>
    <x v="2"/>
    <x v="2"/>
    <x v="5"/>
    <x v="2"/>
    <n v="84.5"/>
    <x v="1"/>
    <n v="94.5"/>
    <x v="1"/>
    <s v=""/>
    <x v="4"/>
    <s v=""/>
    <x v="1"/>
    <n v="0.70499999999999741"/>
    <n v="0.66929540277744548"/>
    <x v="1"/>
    <x v="1"/>
    <x v="1"/>
    <x v="1"/>
    <x v="1"/>
    <x v="1"/>
    <x v="1"/>
  </r>
  <r>
    <d v="2021-07-13T00:00:00"/>
    <n v="7846"/>
    <n v="9316"/>
    <x v="4"/>
    <n v="2155"/>
    <n v="60572"/>
    <x v="2"/>
    <n v="524217"/>
    <x v="0"/>
    <x v="2"/>
    <x v="2"/>
    <x v="2"/>
    <x v="1"/>
    <n v="82"/>
    <n v="19.399999999999999"/>
    <n v="7.5"/>
    <n v="6.2"/>
    <n v="1.8"/>
    <x v="1"/>
    <n v="1002626"/>
    <x v="3"/>
    <x v="1"/>
    <x v="2"/>
    <x v="0"/>
    <x v="0"/>
    <m/>
    <x v="0"/>
    <x v="0"/>
    <x v="1"/>
    <m/>
    <m/>
    <x v="1"/>
    <s v="10026263"/>
    <x v="2"/>
    <x v="2"/>
    <x v="2"/>
    <x v="2"/>
    <x v="5"/>
    <x v="2"/>
    <n v="74.5"/>
    <x v="1"/>
    <n v="82"/>
    <x v="1"/>
    <s v=""/>
    <x v="4"/>
    <s v=""/>
    <x v="1"/>
    <n v="0.10599999999999898"/>
    <n v="0.5264752150147034"/>
    <x v="1"/>
    <x v="1"/>
    <x v="1"/>
    <x v="1"/>
    <x v="1"/>
    <x v="1"/>
    <x v="1"/>
  </r>
  <r>
    <d v="2021-07-13T00:00:00"/>
    <n v="7846"/>
    <n v="9316"/>
    <x v="4"/>
    <n v="2155"/>
    <n v="60573"/>
    <x v="2"/>
    <n v="524225"/>
    <x v="0"/>
    <x v="2"/>
    <x v="2"/>
    <x v="2"/>
    <x v="1"/>
    <n v="81.5"/>
    <n v="19"/>
    <n v="8"/>
    <n v="5.5"/>
    <n v="2"/>
    <x v="1"/>
    <n v="1002626"/>
    <x v="4"/>
    <x v="1"/>
    <x v="2"/>
    <x v="0"/>
    <x v="0"/>
    <m/>
    <x v="0"/>
    <x v="0"/>
    <x v="1"/>
    <m/>
    <m/>
    <x v="1"/>
    <s v="10026264"/>
    <x v="2"/>
    <x v="2"/>
    <x v="2"/>
    <x v="2"/>
    <x v="5"/>
    <x v="2"/>
    <n v="73.5"/>
    <x v="1"/>
    <n v="81.5"/>
    <x v="1"/>
    <s v=""/>
    <x v="4"/>
    <s v=""/>
    <x v="3"/>
    <n v="-0.44499999999999784"/>
    <n v="0.39055021637167531"/>
    <x v="1"/>
    <x v="1"/>
    <x v="2"/>
    <x v="2"/>
    <x v="1"/>
    <x v="1"/>
    <x v="1"/>
  </r>
  <r>
    <d v="2021-07-13T00:00:00"/>
    <n v="7846"/>
    <n v="9316"/>
    <x v="4"/>
    <n v="2155"/>
    <n v="60574"/>
    <x v="2"/>
    <n v="524155"/>
    <x v="0"/>
    <x v="2"/>
    <x v="2"/>
    <x v="2"/>
    <x v="1"/>
    <n v="77.5"/>
    <n v="18.2"/>
    <n v="7.2"/>
    <n v="6.2"/>
    <n v="2.2000000000000002"/>
    <x v="1"/>
    <n v="1002626"/>
    <x v="5"/>
    <x v="1"/>
    <x v="2"/>
    <x v="0"/>
    <x v="0"/>
    <m/>
    <x v="0"/>
    <x v="0"/>
    <x v="1"/>
    <m/>
    <m/>
    <x v="1"/>
    <s v="10026265"/>
    <x v="2"/>
    <x v="2"/>
    <x v="2"/>
    <x v="2"/>
    <x v="5"/>
    <x v="2"/>
    <n v="70.3"/>
    <x v="1"/>
    <n v="77.5"/>
    <x v="1"/>
    <s v=""/>
    <x v="4"/>
    <s v=""/>
    <x v="3"/>
    <n v="-1.7889999999999977"/>
    <n v="0.14319537016508385"/>
    <x v="1"/>
    <x v="1"/>
    <x v="2"/>
    <x v="1"/>
    <x v="1"/>
    <x v="1"/>
    <x v="1"/>
  </r>
  <r>
    <d v="2021-07-13T00:00:00"/>
    <n v="7846"/>
    <n v="9316"/>
    <x v="4"/>
    <n v="2155"/>
    <n v="60575"/>
    <x v="2"/>
    <n v="524154"/>
    <x v="0"/>
    <x v="1"/>
    <x v="1"/>
    <x v="2"/>
    <x v="1"/>
    <n v="84.5"/>
    <n v="19"/>
    <n v="7.5"/>
    <n v="6.5"/>
    <n v="2.5"/>
    <x v="1"/>
    <n v="1002626"/>
    <x v="6"/>
    <x v="1"/>
    <x v="2"/>
    <x v="0"/>
    <x v="0"/>
    <m/>
    <x v="0"/>
    <x v="0"/>
    <x v="1"/>
    <m/>
    <m/>
    <x v="1"/>
    <s v="10026266"/>
    <x v="2"/>
    <x v="2"/>
    <x v="2"/>
    <x v="2"/>
    <x v="5"/>
    <x v="2"/>
    <n v="77"/>
    <x v="1"/>
    <n v="84.5"/>
    <x v="1"/>
    <s v=""/>
    <x v="4"/>
    <s v=""/>
    <x v="1"/>
    <n v="0.37500000000000222"/>
    <n v="0.59266659995407034"/>
    <x v="1"/>
    <x v="1"/>
    <x v="1"/>
    <x v="1"/>
    <x v="1"/>
    <x v="1"/>
    <x v="1"/>
  </r>
  <r>
    <d v="2021-07-13T00:00:00"/>
    <n v="7846"/>
    <n v="9316"/>
    <x v="4"/>
    <n v="2155"/>
    <n v="60576"/>
    <x v="2"/>
    <n v="524227"/>
    <x v="0"/>
    <x v="2"/>
    <x v="2"/>
    <x v="2"/>
    <x v="1"/>
    <n v="91"/>
    <n v="21"/>
    <n v="8.5"/>
    <n v="6.5"/>
    <n v="3"/>
    <x v="1"/>
    <n v="1002626"/>
    <x v="7"/>
    <x v="1"/>
    <x v="2"/>
    <x v="0"/>
    <x v="0"/>
    <m/>
    <x v="0"/>
    <x v="0"/>
    <x v="1"/>
    <m/>
    <m/>
    <x v="1"/>
    <s v="10026267"/>
    <x v="2"/>
    <x v="2"/>
    <x v="2"/>
    <x v="2"/>
    <x v="5"/>
    <x v="2"/>
    <n v="82.5"/>
    <x v="1"/>
    <n v="91"/>
    <x v="1"/>
    <s v=""/>
    <x v="4"/>
    <s v=""/>
    <x v="1"/>
    <n v="1.4600000000000026"/>
    <n v="0.81153267478618096"/>
    <x v="1"/>
    <x v="1"/>
    <x v="1"/>
    <x v="1"/>
    <x v="1"/>
    <x v="1"/>
    <x v="1"/>
  </r>
  <r>
    <d v="2021-07-13T00:00:00"/>
    <n v="7846"/>
    <n v="9316"/>
    <x v="4"/>
    <n v="2223"/>
    <n v="60577"/>
    <x v="2"/>
    <n v="524215"/>
    <x v="0"/>
    <x v="1"/>
    <x v="1"/>
    <x v="2"/>
    <x v="1"/>
    <n v="83.5"/>
    <n v="17"/>
    <n v="6.5"/>
    <n v="5.5"/>
    <n v="2"/>
    <x v="1"/>
    <n v="1002626"/>
    <x v="8"/>
    <x v="1"/>
    <x v="2"/>
    <x v="0"/>
    <x v="0"/>
    <m/>
    <x v="0"/>
    <x v="0"/>
    <x v="1"/>
    <m/>
    <m/>
    <x v="1"/>
    <s v="10026268"/>
    <x v="2"/>
    <x v="2"/>
    <x v="2"/>
    <x v="2"/>
    <x v="5"/>
    <x v="2"/>
    <n v="77"/>
    <x v="1"/>
    <n v="83.5"/>
    <x v="1"/>
    <s v=""/>
    <x v="4"/>
    <s v=""/>
    <x v="1"/>
    <n v="2.3350000000000017"/>
    <n v="0.9117345393130627"/>
    <x v="1"/>
    <x v="1"/>
    <x v="1"/>
    <x v="1"/>
    <x v="1"/>
    <x v="1"/>
    <x v="1"/>
  </r>
  <r>
    <d v="2021-07-14T00:00:00"/>
    <n v="7902"/>
    <n v="9268"/>
    <x v="1"/>
    <n v="910"/>
    <n v="31352"/>
    <x v="1"/>
    <s v="524749"/>
    <x v="0"/>
    <x v="1"/>
    <x v="1"/>
    <x v="2"/>
    <x v="1"/>
    <n v="87"/>
    <n v="17.5"/>
    <n v="7.5"/>
    <n v="4"/>
    <n v="1.8"/>
    <x v="1"/>
    <n v="1002888"/>
    <x v="1"/>
    <x v="1"/>
    <x v="1"/>
    <x v="0"/>
    <x v="0"/>
    <m/>
    <x v="0"/>
    <x v="0"/>
    <x v="0"/>
    <m/>
    <m/>
    <x v="1"/>
    <s v="10028881"/>
    <x v="1"/>
    <x v="1"/>
    <x v="1"/>
    <x v="1"/>
    <x v="5"/>
    <x v="1"/>
    <n v="79.5"/>
    <x v="1"/>
    <n v="87"/>
    <x v="1"/>
    <n v="157"/>
    <x v="5"/>
    <n v="157"/>
    <x v="1"/>
    <n v="3.7519999999999971"/>
    <n v="0.97706748610112149"/>
    <x v="1"/>
    <x v="1"/>
    <x v="1"/>
    <x v="1"/>
    <x v="1"/>
    <x v="1"/>
    <x v="1"/>
  </r>
  <r>
    <d v="2021-07-14T00:00:00"/>
    <n v="7902"/>
    <n v="9268"/>
    <x v="1"/>
    <n v="910"/>
    <m/>
    <x v="3"/>
    <m/>
    <x v="0"/>
    <x v="2"/>
    <x v="2"/>
    <x v="2"/>
    <x v="1"/>
    <m/>
    <m/>
    <m/>
    <m/>
    <m/>
    <x v="3"/>
    <n v="1002888"/>
    <x v="2"/>
    <x v="1"/>
    <x v="1"/>
    <x v="0"/>
    <x v="0"/>
    <m/>
    <x v="0"/>
    <x v="0"/>
    <x v="0"/>
    <m/>
    <s v="Length not recorded."/>
    <x v="3"/>
    <s v="10028882"/>
    <x v="9"/>
    <x v="9"/>
    <x v="6"/>
    <x v="4"/>
    <x v="5"/>
    <x v="1"/>
    <s v=""/>
    <x v="3"/>
    <s v=""/>
    <x v="4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910"/>
    <n v="31353"/>
    <x v="1"/>
    <s v="524735"/>
    <x v="0"/>
    <x v="2"/>
    <x v="2"/>
    <x v="2"/>
    <x v="1"/>
    <n v="65"/>
    <m/>
    <m/>
    <m/>
    <m/>
    <x v="2"/>
    <n v="1002888"/>
    <x v="3"/>
    <x v="1"/>
    <x v="1"/>
    <x v="0"/>
    <x v="0"/>
    <m/>
    <x v="0"/>
    <x v="0"/>
    <x v="0"/>
    <m/>
    <m/>
    <x v="1"/>
    <s v="10028883"/>
    <x v="5"/>
    <x v="5"/>
    <x v="3"/>
    <x v="3"/>
    <x v="5"/>
    <x v="1"/>
    <n v="59.050699999999999"/>
    <x v="2"/>
    <n v="65"/>
    <x v="2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929"/>
    <n v="31354"/>
    <x v="1"/>
    <s v="524775"/>
    <x v="0"/>
    <x v="1"/>
    <x v="1"/>
    <x v="2"/>
    <x v="1"/>
    <n v="80"/>
    <n v="17"/>
    <n v="6"/>
    <n v="4"/>
    <n v="1.5"/>
    <x v="1"/>
    <n v="1002888"/>
    <x v="4"/>
    <x v="1"/>
    <x v="1"/>
    <x v="0"/>
    <x v="0"/>
    <m/>
    <x v="0"/>
    <x v="0"/>
    <x v="0"/>
    <m/>
    <m/>
    <x v="1"/>
    <s v="10028884"/>
    <x v="1"/>
    <x v="1"/>
    <x v="1"/>
    <x v="1"/>
    <x v="5"/>
    <x v="1"/>
    <n v="74"/>
    <x v="1"/>
    <n v="80"/>
    <x v="1"/>
    <s v=""/>
    <x v="5"/>
    <s v=""/>
    <x v="1"/>
    <n v="2.919999999999999"/>
    <n v="0.94882629908290839"/>
    <x v="1"/>
    <x v="1"/>
    <x v="1"/>
    <x v="2"/>
    <x v="1"/>
    <x v="1"/>
    <x v="1"/>
  </r>
  <r>
    <d v="2021-07-14T00:00:00"/>
    <n v="7902"/>
    <n v="9268"/>
    <x v="1"/>
    <n v="929"/>
    <n v="31355"/>
    <x v="1"/>
    <s v="524746"/>
    <x v="0"/>
    <x v="1"/>
    <x v="1"/>
    <x v="2"/>
    <x v="1"/>
    <n v="84"/>
    <n v="18"/>
    <n v="6"/>
    <n v="4.5"/>
    <n v="2"/>
    <x v="1"/>
    <n v="1002888"/>
    <x v="5"/>
    <x v="1"/>
    <x v="1"/>
    <x v="0"/>
    <x v="0"/>
    <m/>
    <x v="0"/>
    <x v="0"/>
    <x v="0"/>
    <m/>
    <m/>
    <x v="1"/>
    <s v="10028885"/>
    <x v="6"/>
    <x v="6"/>
    <x v="4"/>
    <x v="2"/>
    <x v="5"/>
    <x v="1"/>
    <n v="78"/>
    <x v="1"/>
    <n v="84"/>
    <x v="1"/>
    <s v=""/>
    <x v="5"/>
    <s v=""/>
    <x v="1"/>
    <n v="3.8699999999999983"/>
    <n v="0.97956781268594706"/>
    <x v="1"/>
    <x v="1"/>
    <x v="1"/>
    <x v="1"/>
    <x v="1"/>
    <x v="1"/>
    <x v="1"/>
  </r>
  <r>
    <d v="2021-07-14T00:00:00"/>
    <n v="7902"/>
    <n v="9268"/>
    <x v="1"/>
    <n v="933"/>
    <n v="31356"/>
    <x v="1"/>
    <s v="524821"/>
    <x v="0"/>
    <x v="2"/>
    <x v="2"/>
    <x v="2"/>
    <x v="1"/>
    <n v="89"/>
    <n v="18.5"/>
    <n v="7"/>
    <n v="4.5"/>
    <n v="2"/>
    <x v="1"/>
    <n v="1002888"/>
    <x v="6"/>
    <x v="1"/>
    <x v="1"/>
    <x v="3"/>
    <x v="0"/>
    <s v="8-9"/>
    <x v="0"/>
    <x v="0"/>
    <x v="0"/>
    <m/>
    <m/>
    <x v="1"/>
    <s v="10028886"/>
    <x v="6"/>
    <x v="6"/>
    <x v="4"/>
    <x v="2"/>
    <x v="5"/>
    <x v="1"/>
    <n v="82"/>
    <x v="1"/>
    <n v="89"/>
    <x v="1"/>
    <s v=""/>
    <x v="5"/>
    <s v=""/>
    <x v="1"/>
    <n v="4.7399999999999958"/>
    <n v="0.99133705621518686"/>
    <x v="1"/>
    <x v="1"/>
    <x v="1"/>
    <x v="1"/>
    <x v="1"/>
    <x v="1"/>
    <x v="1"/>
  </r>
  <r>
    <d v="2021-07-14T00:00:00"/>
    <n v="7902"/>
    <n v="9268"/>
    <x v="1"/>
    <n v="933"/>
    <n v="31357"/>
    <x v="1"/>
    <s v="524800"/>
    <x v="0"/>
    <x v="2"/>
    <x v="2"/>
    <x v="2"/>
    <x v="1"/>
    <n v="81"/>
    <n v="17.5"/>
    <n v="7"/>
    <n v="5"/>
    <n v="2"/>
    <x v="1"/>
    <n v="1002888"/>
    <x v="7"/>
    <x v="1"/>
    <x v="1"/>
    <x v="0"/>
    <x v="0"/>
    <m/>
    <x v="0"/>
    <x v="0"/>
    <x v="0"/>
    <m/>
    <m/>
    <x v="1"/>
    <s v="10028887"/>
    <x v="1"/>
    <x v="1"/>
    <x v="1"/>
    <x v="1"/>
    <x v="5"/>
    <x v="1"/>
    <n v="74"/>
    <x v="1"/>
    <n v="81"/>
    <x v="1"/>
    <n v="158"/>
    <x v="5"/>
    <n v="158"/>
    <x v="1"/>
    <n v="0.95999999999999797"/>
    <n v="0.72312180512438939"/>
    <x v="1"/>
    <x v="1"/>
    <x v="1"/>
    <x v="1"/>
    <x v="1"/>
    <x v="1"/>
    <x v="1"/>
  </r>
  <r>
    <d v="2021-07-14T00:00:00"/>
    <n v="7902"/>
    <n v="9268"/>
    <x v="1"/>
    <n v="933"/>
    <n v="31358"/>
    <x v="1"/>
    <s v="524798"/>
    <x v="0"/>
    <x v="2"/>
    <x v="2"/>
    <x v="2"/>
    <x v="1"/>
    <n v="92"/>
    <n v="21.5"/>
    <n v="8.5"/>
    <n v="6.5"/>
    <n v="2.5"/>
    <x v="1"/>
    <n v="1002888"/>
    <x v="8"/>
    <x v="1"/>
    <x v="1"/>
    <x v="0"/>
    <x v="0"/>
    <m/>
    <x v="0"/>
    <x v="0"/>
    <x v="0"/>
    <m/>
    <m/>
    <x v="1"/>
    <s v="10028888"/>
    <x v="1"/>
    <x v="1"/>
    <x v="1"/>
    <x v="1"/>
    <x v="5"/>
    <x v="1"/>
    <n v="83.5"/>
    <x v="1"/>
    <n v="92"/>
    <x v="1"/>
    <s v=""/>
    <x v="5"/>
    <s v=""/>
    <x v="1"/>
    <n v="2.3200000000000025"/>
    <n v="0.91051994066643882"/>
    <x v="1"/>
    <x v="1"/>
    <x v="1"/>
    <x v="1"/>
    <x v="1"/>
    <x v="1"/>
    <x v="1"/>
  </r>
  <r>
    <d v="2021-07-14T00:00:00"/>
    <n v="7902"/>
    <n v="9268"/>
    <x v="1"/>
    <n v="940"/>
    <n v="31359"/>
    <x v="1"/>
    <s v="524739"/>
    <x v="0"/>
    <x v="2"/>
    <x v="2"/>
    <x v="2"/>
    <x v="1"/>
    <n v="83"/>
    <n v="17.5"/>
    <n v="6.5"/>
    <n v="5"/>
    <n v="2"/>
    <x v="1"/>
    <n v="1002888"/>
    <x v="9"/>
    <x v="1"/>
    <x v="1"/>
    <x v="0"/>
    <x v="0"/>
    <m/>
    <x v="0"/>
    <x v="0"/>
    <x v="0"/>
    <m/>
    <m/>
    <x v="1"/>
    <s v="10028889"/>
    <x v="4"/>
    <x v="4"/>
    <x v="1"/>
    <x v="2"/>
    <x v="5"/>
    <x v="1"/>
    <n v="76.5"/>
    <x v="1"/>
    <n v="83"/>
    <x v="1"/>
    <s v=""/>
    <x v="5"/>
    <s v=""/>
    <x v="1"/>
    <n v="2.4599999999999982"/>
    <n v="0.92128966282946467"/>
    <x v="1"/>
    <x v="1"/>
    <x v="1"/>
    <x v="1"/>
    <x v="1"/>
    <x v="1"/>
    <x v="1"/>
  </r>
  <r>
    <d v="2021-07-14T00:00:00"/>
    <n v="7902"/>
    <n v="9268"/>
    <x v="1"/>
    <n v="940"/>
    <m/>
    <x v="3"/>
    <m/>
    <x v="0"/>
    <x v="2"/>
    <x v="2"/>
    <x v="2"/>
    <x v="1"/>
    <n v="36"/>
    <m/>
    <m/>
    <m/>
    <m/>
    <x v="3"/>
    <n v="1002888"/>
    <x v="10"/>
    <x v="1"/>
    <x v="1"/>
    <x v="0"/>
    <x v="0"/>
    <m/>
    <x v="0"/>
    <x v="0"/>
    <x v="0"/>
    <m/>
    <m/>
    <x v="2"/>
    <s v="100288810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947"/>
    <n v="31360"/>
    <x v="1"/>
    <s v="524753"/>
    <x v="0"/>
    <x v="1"/>
    <x v="1"/>
    <x v="2"/>
    <x v="1"/>
    <n v="84"/>
    <n v="17"/>
    <n v="6.5"/>
    <n v="4"/>
    <n v="2"/>
    <x v="1"/>
    <n v="1002891"/>
    <x v="1"/>
    <x v="1"/>
    <x v="1"/>
    <x v="0"/>
    <x v="0"/>
    <m/>
    <x v="0"/>
    <x v="0"/>
    <x v="0"/>
    <m/>
    <m/>
    <x v="1"/>
    <s v="10028911"/>
    <x v="5"/>
    <x v="5"/>
    <x v="3"/>
    <x v="3"/>
    <x v="5"/>
    <x v="1"/>
    <n v="77.5"/>
    <x v="1"/>
    <n v="84"/>
    <x v="1"/>
    <s v=""/>
    <x v="5"/>
    <s v=""/>
    <x v="1"/>
    <n v="3.5699999999999976"/>
    <n v="0.97261518904987432"/>
    <x v="1"/>
    <x v="1"/>
    <x v="1"/>
    <x v="1"/>
    <x v="1"/>
    <x v="1"/>
    <x v="1"/>
  </r>
  <r>
    <d v="2021-07-14T00:00:00"/>
    <n v="7902"/>
    <n v="9268"/>
    <x v="1"/>
    <n v="947"/>
    <n v="31361"/>
    <x v="1"/>
    <s v="524804"/>
    <x v="0"/>
    <x v="2"/>
    <x v="2"/>
    <x v="2"/>
    <x v="1"/>
    <n v="70"/>
    <m/>
    <m/>
    <m/>
    <m/>
    <x v="2"/>
    <n v="1002891"/>
    <x v="2"/>
    <x v="1"/>
    <x v="1"/>
    <x v="0"/>
    <x v="0"/>
    <m/>
    <x v="0"/>
    <x v="0"/>
    <x v="0"/>
    <m/>
    <m/>
    <x v="1"/>
    <s v="10028912"/>
    <x v="3"/>
    <x v="3"/>
    <x v="3"/>
    <x v="2"/>
    <x v="5"/>
    <x v="1"/>
    <n v="63.678199999999997"/>
    <x v="2"/>
    <n v="70"/>
    <x v="2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947"/>
    <m/>
    <x v="3"/>
    <m/>
    <x v="0"/>
    <x v="2"/>
    <x v="2"/>
    <x v="2"/>
    <x v="1"/>
    <n v="49"/>
    <m/>
    <m/>
    <m/>
    <m/>
    <x v="3"/>
    <n v="1002891"/>
    <x v="3"/>
    <x v="1"/>
    <x v="1"/>
    <x v="0"/>
    <x v="0"/>
    <m/>
    <x v="0"/>
    <x v="0"/>
    <x v="0"/>
    <m/>
    <m/>
    <x v="2"/>
    <s v="10028913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947"/>
    <m/>
    <x v="3"/>
    <m/>
    <x v="0"/>
    <x v="2"/>
    <x v="2"/>
    <x v="2"/>
    <x v="1"/>
    <n v="44"/>
    <m/>
    <m/>
    <m/>
    <m/>
    <x v="3"/>
    <n v="1002891"/>
    <x v="4"/>
    <x v="1"/>
    <x v="1"/>
    <x v="0"/>
    <x v="0"/>
    <m/>
    <x v="0"/>
    <x v="0"/>
    <x v="0"/>
    <m/>
    <m/>
    <x v="2"/>
    <s v="10028914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947"/>
    <n v="31362"/>
    <x v="1"/>
    <s v="524782"/>
    <x v="0"/>
    <x v="2"/>
    <x v="2"/>
    <x v="2"/>
    <x v="1"/>
    <n v="66"/>
    <m/>
    <m/>
    <m/>
    <m/>
    <x v="2"/>
    <n v="1002891"/>
    <x v="5"/>
    <x v="1"/>
    <x v="1"/>
    <x v="0"/>
    <x v="0"/>
    <m/>
    <x v="0"/>
    <x v="0"/>
    <x v="0"/>
    <m/>
    <m/>
    <x v="1"/>
    <s v="10028915"/>
    <x v="5"/>
    <x v="5"/>
    <x v="3"/>
    <x v="3"/>
    <x v="5"/>
    <x v="1"/>
    <n v="59.976199999999999"/>
    <x v="2"/>
    <n v="66"/>
    <x v="2"/>
    <n v="159"/>
    <x v="5"/>
    <n v="159"/>
    <x v="2"/>
    <s v=""/>
    <s v=""/>
    <x v="1"/>
    <x v="1"/>
    <x v="2"/>
    <x v="1"/>
    <x v="1"/>
    <x v="1"/>
    <x v="1"/>
  </r>
  <r>
    <d v="2021-07-14T00:00:00"/>
    <n v="7902"/>
    <n v="9268"/>
    <x v="1"/>
    <n v="947"/>
    <n v="31363"/>
    <x v="1"/>
    <s v="524750"/>
    <x v="0"/>
    <x v="1"/>
    <x v="1"/>
    <x v="2"/>
    <x v="1"/>
    <n v="91"/>
    <n v="20"/>
    <n v="7"/>
    <n v="4"/>
    <n v="2"/>
    <x v="1"/>
    <n v="1002891"/>
    <x v="6"/>
    <x v="1"/>
    <x v="1"/>
    <x v="0"/>
    <x v="0"/>
    <m/>
    <x v="0"/>
    <x v="0"/>
    <x v="0"/>
    <m/>
    <m/>
    <x v="1"/>
    <s v="10028916"/>
    <x v="1"/>
    <x v="1"/>
    <x v="1"/>
    <x v="1"/>
    <x v="5"/>
    <x v="1"/>
    <n v="84"/>
    <x v="1"/>
    <n v="91"/>
    <x v="1"/>
    <s v=""/>
    <x v="5"/>
    <s v=""/>
    <x v="1"/>
    <n v="5.9400000000000022"/>
    <n v="0.99737487974333983"/>
    <x v="1"/>
    <x v="1"/>
    <x v="1"/>
    <x v="1"/>
    <x v="1"/>
    <x v="1"/>
    <x v="1"/>
  </r>
  <r>
    <d v="2021-07-14T00:00:00"/>
    <n v="7902"/>
    <n v="9268"/>
    <x v="1"/>
    <n v="947"/>
    <n v="31364"/>
    <x v="1"/>
    <s v="524777"/>
    <x v="0"/>
    <x v="2"/>
    <x v="2"/>
    <x v="2"/>
    <x v="1"/>
    <n v="83"/>
    <n v="19"/>
    <n v="7"/>
    <n v="5"/>
    <n v="2.2000000000000002"/>
    <x v="1"/>
    <n v="1002891"/>
    <x v="7"/>
    <x v="1"/>
    <x v="1"/>
    <x v="0"/>
    <x v="0"/>
    <m/>
    <x v="0"/>
    <x v="0"/>
    <x v="0"/>
    <m/>
    <m/>
    <x v="1"/>
    <s v="10028917"/>
    <x v="1"/>
    <x v="1"/>
    <x v="1"/>
    <x v="1"/>
    <x v="5"/>
    <x v="1"/>
    <n v="76"/>
    <x v="1"/>
    <n v="83"/>
    <x v="1"/>
    <n v="160"/>
    <x v="5"/>
    <n v="160"/>
    <x v="1"/>
    <n v="1.6479999999999972"/>
    <n v="0.8386205614691199"/>
    <x v="1"/>
    <x v="1"/>
    <x v="1"/>
    <x v="1"/>
    <x v="1"/>
    <x v="1"/>
    <x v="1"/>
  </r>
  <r>
    <d v="2021-07-14T00:00:00"/>
    <n v="7902"/>
    <n v="9268"/>
    <x v="1"/>
    <n v="1002"/>
    <n v="31365"/>
    <x v="1"/>
    <s v="524784"/>
    <x v="0"/>
    <x v="2"/>
    <x v="2"/>
    <x v="2"/>
    <x v="1"/>
    <n v="95"/>
    <n v="22"/>
    <n v="8.5"/>
    <n v="5.5"/>
    <n v="2.5"/>
    <x v="1"/>
    <n v="1002891"/>
    <x v="8"/>
    <x v="1"/>
    <x v="1"/>
    <x v="0"/>
    <x v="0"/>
    <m/>
    <x v="0"/>
    <x v="0"/>
    <x v="0"/>
    <m/>
    <m/>
    <x v="1"/>
    <s v="10028918"/>
    <x v="1"/>
    <x v="1"/>
    <x v="1"/>
    <x v="1"/>
    <x v="5"/>
    <x v="1"/>
    <n v="86.5"/>
    <x v="1"/>
    <n v="95"/>
    <x v="1"/>
    <n v="161"/>
    <x v="5"/>
    <n v="161"/>
    <x v="1"/>
    <n v="4.2900000000000009"/>
    <n v="0.98648036035403042"/>
    <x v="1"/>
    <x v="1"/>
    <x v="1"/>
    <x v="1"/>
    <x v="1"/>
    <x v="1"/>
    <x v="1"/>
  </r>
  <r>
    <d v="2021-07-14T00:00:00"/>
    <n v="7902"/>
    <n v="9268"/>
    <x v="1"/>
    <n v="1003"/>
    <m/>
    <x v="3"/>
    <m/>
    <x v="0"/>
    <x v="2"/>
    <x v="2"/>
    <x v="2"/>
    <x v="1"/>
    <n v="43"/>
    <m/>
    <m/>
    <m/>
    <m/>
    <x v="3"/>
    <n v="1002891"/>
    <x v="9"/>
    <x v="1"/>
    <x v="1"/>
    <x v="0"/>
    <x v="0"/>
    <m/>
    <x v="0"/>
    <x v="0"/>
    <x v="0"/>
    <m/>
    <m/>
    <x v="2"/>
    <s v="10028919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1003"/>
    <m/>
    <x v="3"/>
    <m/>
    <x v="0"/>
    <x v="2"/>
    <x v="2"/>
    <x v="2"/>
    <x v="1"/>
    <n v="48.5"/>
    <m/>
    <m/>
    <m/>
    <m/>
    <x v="3"/>
    <n v="1002891"/>
    <x v="10"/>
    <x v="1"/>
    <x v="1"/>
    <x v="0"/>
    <x v="0"/>
    <m/>
    <x v="0"/>
    <x v="0"/>
    <x v="0"/>
    <m/>
    <m/>
    <x v="2"/>
    <s v="100289110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4T00:00:00"/>
    <n v="7902"/>
    <n v="9268"/>
    <x v="1"/>
    <n v="1003"/>
    <n v="31366"/>
    <x v="1"/>
    <s v="524783"/>
    <x v="0"/>
    <x v="1"/>
    <x v="1"/>
    <x v="2"/>
    <x v="1"/>
    <n v="84"/>
    <n v="17.5"/>
    <n v="6"/>
    <n v="4"/>
    <n v="1.8"/>
    <x v="1"/>
    <n v="1002892"/>
    <x v="1"/>
    <x v="1"/>
    <x v="1"/>
    <x v="0"/>
    <x v="0"/>
    <m/>
    <x v="0"/>
    <x v="0"/>
    <x v="0"/>
    <m/>
    <m/>
    <x v="1"/>
    <s v="10028921"/>
    <x v="1"/>
    <x v="1"/>
    <x v="1"/>
    <x v="1"/>
    <x v="5"/>
    <x v="1"/>
    <n v="78"/>
    <x v="1"/>
    <n v="84"/>
    <x v="1"/>
    <s v=""/>
    <x v="6"/>
    <s v=""/>
    <x v="1"/>
    <n v="4.3819999999999979"/>
    <n v="0.98765399621984651"/>
    <x v="1"/>
    <x v="1"/>
    <x v="1"/>
    <x v="1"/>
    <x v="1"/>
    <x v="1"/>
    <x v="1"/>
  </r>
  <r>
    <d v="2021-07-14T00:00:00"/>
    <n v="7902"/>
    <n v="9268"/>
    <x v="1"/>
    <n v="1009"/>
    <n v="31367"/>
    <x v="1"/>
    <s v="524817"/>
    <x v="0"/>
    <x v="2"/>
    <x v="2"/>
    <x v="2"/>
    <x v="1"/>
    <n v="96"/>
    <n v="23"/>
    <n v="9.5"/>
    <n v="6.5"/>
    <n v="3"/>
    <x v="1"/>
    <n v="1002892"/>
    <x v="2"/>
    <x v="1"/>
    <x v="1"/>
    <x v="0"/>
    <x v="0"/>
    <m/>
    <x v="0"/>
    <x v="0"/>
    <x v="0"/>
    <m/>
    <m/>
    <x v="1"/>
    <s v="10028922"/>
    <x v="1"/>
    <x v="1"/>
    <x v="1"/>
    <x v="1"/>
    <x v="5"/>
    <x v="1"/>
    <n v="86.5"/>
    <x v="1"/>
    <n v="96"/>
    <x v="1"/>
    <s v=""/>
    <x v="6"/>
    <s v=""/>
    <x v="1"/>
    <n v="2.3300000000000018"/>
    <n v="0.9113313367452669"/>
    <x v="1"/>
    <x v="1"/>
    <x v="1"/>
    <x v="1"/>
    <x v="1"/>
    <x v="1"/>
    <x v="1"/>
  </r>
  <r>
    <d v="2021-07-14T00:00:00"/>
    <n v="7902"/>
    <n v="9268"/>
    <x v="1"/>
    <n v="1009"/>
    <n v="31368"/>
    <x v="1"/>
    <s v="524738"/>
    <x v="0"/>
    <x v="2"/>
    <x v="2"/>
    <x v="2"/>
    <x v="1"/>
    <n v="63"/>
    <m/>
    <m/>
    <m/>
    <m/>
    <x v="2"/>
    <n v="1002892"/>
    <x v="3"/>
    <x v="1"/>
    <x v="1"/>
    <x v="0"/>
    <x v="0"/>
    <m/>
    <x v="0"/>
    <x v="0"/>
    <x v="0"/>
    <m/>
    <m/>
    <x v="1"/>
    <s v="10028923"/>
    <x v="5"/>
    <x v="5"/>
    <x v="3"/>
    <x v="3"/>
    <x v="5"/>
    <x v="1"/>
    <n v="57.1997"/>
    <x v="2"/>
    <n v="63"/>
    <x v="2"/>
    <n v="162"/>
    <x v="6"/>
    <n v="162"/>
    <x v="2"/>
    <s v=""/>
    <s v=""/>
    <x v="1"/>
    <x v="1"/>
    <x v="2"/>
    <x v="1"/>
    <x v="1"/>
    <x v="1"/>
    <x v="1"/>
  </r>
  <r>
    <d v="2021-07-14T00:00:00"/>
    <n v="7902"/>
    <n v="9268"/>
    <x v="1"/>
    <n v="1012"/>
    <n v="31369"/>
    <x v="1"/>
    <s v="524781"/>
    <x v="0"/>
    <x v="1"/>
    <x v="2"/>
    <x v="2"/>
    <x v="1"/>
    <n v="69"/>
    <m/>
    <m/>
    <m/>
    <m/>
    <x v="2"/>
    <n v="1002892"/>
    <x v="4"/>
    <x v="1"/>
    <x v="1"/>
    <x v="0"/>
    <x v="0"/>
    <m/>
    <x v="0"/>
    <x v="0"/>
    <x v="0"/>
    <m/>
    <m/>
    <x v="1"/>
    <s v="10028924"/>
    <x v="3"/>
    <x v="3"/>
    <x v="3"/>
    <x v="2"/>
    <x v="5"/>
    <x v="1"/>
    <n v="62.752699999999997"/>
    <x v="2"/>
    <n v="69"/>
    <x v="2"/>
    <n v="163"/>
    <x v="6"/>
    <n v="163"/>
    <x v="2"/>
    <s v=""/>
    <s v=""/>
    <x v="1"/>
    <x v="1"/>
    <x v="2"/>
    <x v="1"/>
    <x v="1"/>
    <x v="1"/>
    <x v="1"/>
  </r>
  <r>
    <d v="2021-07-14T00:00:00"/>
    <n v="7902"/>
    <n v="9268"/>
    <x v="1"/>
    <n v="1014"/>
    <n v="31370"/>
    <x v="1"/>
    <s v="524771"/>
    <x v="0"/>
    <x v="2"/>
    <x v="2"/>
    <x v="2"/>
    <x v="1"/>
    <n v="68"/>
    <m/>
    <m/>
    <m/>
    <m/>
    <x v="2"/>
    <n v="1002892"/>
    <x v="5"/>
    <x v="1"/>
    <x v="1"/>
    <x v="0"/>
    <x v="0"/>
    <m/>
    <x v="0"/>
    <x v="0"/>
    <x v="0"/>
    <m/>
    <m/>
    <x v="1"/>
    <s v="10028925"/>
    <x v="5"/>
    <x v="5"/>
    <x v="3"/>
    <x v="3"/>
    <x v="5"/>
    <x v="1"/>
    <n v="61.827199999999998"/>
    <x v="2"/>
    <n v="68"/>
    <x v="2"/>
    <n v="164"/>
    <x v="6"/>
    <n v="164"/>
    <x v="2"/>
    <s v=""/>
    <s v=""/>
    <x v="1"/>
    <x v="1"/>
    <x v="2"/>
    <x v="1"/>
    <x v="1"/>
    <x v="1"/>
    <x v="1"/>
  </r>
  <r>
    <d v="2021-07-14T00:00:00"/>
    <n v="7902"/>
    <n v="9271"/>
    <x v="1"/>
    <n v="1015"/>
    <n v="31371"/>
    <x v="1"/>
    <s v="524754"/>
    <x v="0"/>
    <x v="1"/>
    <x v="1"/>
    <x v="2"/>
    <x v="1"/>
    <n v="83"/>
    <n v="17.5"/>
    <n v="6.5"/>
    <n v="5"/>
    <n v="1.8"/>
    <x v="1"/>
    <n v="1002892"/>
    <x v="6"/>
    <x v="1"/>
    <x v="1"/>
    <x v="0"/>
    <x v="0"/>
    <m/>
    <x v="0"/>
    <x v="0"/>
    <x v="0"/>
    <m/>
    <m/>
    <x v="1"/>
    <s v="10028926"/>
    <x v="1"/>
    <x v="1"/>
    <x v="1"/>
    <x v="1"/>
    <x v="5"/>
    <x v="1"/>
    <n v="76.5"/>
    <x v="1"/>
    <n v="83"/>
    <x v="1"/>
    <s v=""/>
    <x v="6"/>
    <s v=""/>
    <x v="1"/>
    <n v="2.6319999999999979"/>
    <n v="0.93289286540134242"/>
    <x v="1"/>
    <x v="1"/>
    <x v="1"/>
    <x v="1"/>
    <x v="1"/>
    <x v="1"/>
    <x v="1"/>
  </r>
  <r>
    <d v="2021-07-14T00:00:00"/>
    <n v="7902"/>
    <n v="9271"/>
    <x v="1"/>
    <n v="1015"/>
    <n v="31372"/>
    <x v="1"/>
    <s v="524758"/>
    <x v="0"/>
    <x v="1"/>
    <x v="2"/>
    <x v="2"/>
    <x v="1"/>
    <n v="70"/>
    <m/>
    <m/>
    <m/>
    <m/>
    <x v="2"/>
    <n v="1002892"/>
    <x v="7"/>
    <x v="1"/>
    <x v="1"/>
    <x v="0"/>
    <x v="0"/>
    <m/>
    <x v="0"/>
    <x v="0"/>
    <x v="0"/>
    <m/>
    <m/>
    <x v="1"/>
    <s v="10028927"/>
    <x v="5"/>
    <x v="5"/>
    <x v="3"/>
    <x v="3"/>
    <x v="5"/>
    <x v="1"/>
    <n v="63.678199999999997"/>
    <x v="2"/>
    <n v="70"/>
    <x v="2"/>
    <s v=""/>
    <x v="6"/>
    <s v=""/>
    <x v="2"/>
    <s v=""/>
    <s v=""/>
    <x v="1"/>
    <x v="1"/>
    <x v="2"/>
    <x v="1"/>
    <x v="1"/>
    <x v="1"/>
    <x v="1"/>
  </r>
  <r>
    <d v="2021-07-14T00:00:00"/>
    <n v="7902"/>
    <n v="9271"/>
    <x v="1"/>
    <n v="1015"/>
    <n v="31373"/>
    <x v="1"/>
    <s v="524748"/>
    <x v="0"/>
    <x v="1"/>
    <x v="2"/>
    <x v="2"/>
    <x v="1"/>
    <n v="70.5"/>
    <m/>
    <m/>
    <m/>
    <m/>
    <x v="2"/>
    <n v="1002892"/>
    <x v="8"/>
    <x v="1"/>
    <x v="1"/>
    <x v="0"/>
    <x v="0"/>
    <m/>
    <x v="0"/>
    <x v="0"/>
    <x v="0"/>
    <m/>
    <m/>
    <x v="1"/>
    <s v="10028928"/>
    <x v="5"/>
    <x v="5"/>
    <x v="3"/>
    <x v="3"/>
    <x v="5"/>
    <x v="1"/>
    <n v="64.140949999999989"/>
    <x v="2"/>
    <n v="70.5"/>
    <x v="2"/>
    <s v=""/>
    <x v="6"/>
    <s v=""/>
    <x v="2"/>
    <s v=""/>
    <s v=""/>
    <x v="1"/>
    <x v="1"/>
    <x v="2"/>
    <x v="1"/>
    <x v="1"/>
    <x v="1"/>
    <x v="1"/>
  </r>
  <r>
    <d v="2021-07-14T00:00:00"/>
    <n v="7902"/>
    <n v="9271"/>
    <x v="1"/>
    <n v="1025"/>
    <n v="31374"/>
    <x v="1"/>
    <s v="524756"/>
    <x v="0"/>
    <x v="2"/>
    <x v="2"/>
    <x v="2"/>
    <x v="1"/>
    <n v="70"/>
    <m/>
    <m/>
    <m/>
    <m/>
    <x v="2"/>
    <n v="1002892"/>
    <x v="9"/>
    <x v="1"/>
    <x v="1"/>
    <x v="0"/>
    <x v="0"/>
    <m/>
    <x v="0"/>
    <x v="0"/>
    <x v="0"/>
    <m/>
    <m/>
    <x v="1"/>
    <s v="10028929"/>
    <x v="5"/>
    <x v="5"/>
    <x v="3"/>
    <x v="3"/>
    <x v="5"/>
    <x v="1"/>
    <n v="63.678199999999997"/>
    <x v="2"/>
    <n v="70"/>
    <x v="2"/>
    <s v=""/>
    <x v="6"/>
    <s v=""/>
    <x v="2"/>
    <s v=""/>
    <s v=""/>
    <x v="1"/>
    <x v="1"/>
    <x v="2"/>
    <x v="1"/>
    <x v="1"/>
    <x v="1"/>
    <x v="1"/>
  </r>
  <r>
    <d v="2021-07-14T00:00:00"/>
    <n v="7902"/>
    <n v="9271"/>
    <x v="1"/>
    <n v="1027"/>
    <n v="31375"/>
    <x v="1"/>
    <s v="524769"/>
    <x v="0"/>
    <x v="1"/>
    <x v="1"/>
    <x v="2"/>
    <x v="1"/>
    <n v="89"/>
    <n v="18"/>
    <n v="6.5"/>
    <n v="5"/>
    <n v="2"/>
    <x v="1"/>
    <n v="1002892"/>
    <x v="10"/>
    <x v="1"/>
    <x v="1"/>
    <x v="0"/>
    <x v="0"/>
    <m/>
    <x v="0"/>
    <x v="0"/>
    <x v="0"/>
    <m/>
    <m/>
    <x v="1"/>
    <s v="100289210"/>
    <x v="5"/>
    <x v="5"/>
    <x v="3"/>
    <x v="3"/>
    <x v="5"/>
    <x v="1"/>
    <n v="82.5"/>
    <x v="1"/>
    <n v="89"/>
    <x v="1"/>
    <s v=""/>
    <x v="6"/>
    <s v=""/>
    <x v="1"/>
    <n v="5.0399999999999965"/>
    <n v="0.99356789153308123"/>
    <x v="1"/>
    <x v="1"/>
    <x v="1"/>
    <x v="1"/>
    <x v="1"/>
    <x v="1"/>
    <x v="1"/>
  </r>
  <r>
    <d v="2021-07-14T00:00:00"/>
    <n v="7902"/>
    <n v="9271"/>
    <x v="1"/>
    <n v="1027"/>
    <n v="31376"/>
    <x v="1"/>
    <s v="524780"/>
    <x v="0"/>
    <x v="1"/>
    <x v="1"/>
    <x v="2"/>
    <x v="1"/>
    <n v="81"/>
    <n v="17"/>
    <n v="5.5"/>
    <n v="4.5"/>
    <n v="1.2"/>
    <x v="1"/>
    <n v="1002893"/>
    <x v="1"/>
    <x v="1"/>
    <x v="1"/>
    <x v="0"/>
    <x v="0"/>
    <m/>
    <x v="0"/>
    <x v="0"/>
    <x v="0"/>
    <m/>
    <m/>
    <x v="1"/>
    <s v="10028931"/>
    <x v="4"/>
    <x v="4"/>
    <x v="1"/>
    <x v="2"/>
    <x v="5"/>
    <x v="1"/>
    <n v="75.5"/>
    <x v="1"/>
    <n v="81"/>
    <x v="1"/>
    <n v="165"/>
    <x v="6"/>
    <n v="165"/>
    <x v="1"/>
    <n v="3.9079999999999995"/>
    <n v="0.98031467147293128"/>
    <x v="1"/>
    <x v="1"/>
    <x v="1"/>
    <x v="1"/>
    <x v="1"/>
    <x v="1"/>
    <x v="1"/>
  </r>
  <r>
    <d v="2021-07-14T00:00:00"/>
    <n v="7902"/>
    <n v="9271"/>
    <x v="1"/>
    <n v="1027"/>
    <n v="31378"/>
    <x v="1"/>
    <s v="524805"/>
    <x v="0"/>
    <x v="2"/>
    <x v="2"/>
    <x v="2"/>
    <x v="1"/>
    <n v="60"/>
    <m/>
    <m/>
    <m/>
    <m/>
    <x v="2"/>
    <n v="1002893"/>
    <x v="2"/>
    <x v="1"/>
    <x v="1"/>
    <x v="0"/>
    <x v="0"/>
    <m/>
    <x v="0"/>
    <x v="0"/>
    <x v="0"/>
    <m/>
    <s v="MISSING TAG 31377"/>
    <x v="1"/>
    <s v="10028932"/>
    <x v="5"/>
    <x v="5"/>
    <x v="3"/>
    <x v="3"/>
    <x v="5"/>
    <x v="1"/>
    <n v="54.423200000000001"/>
    <x v="2"/>
    <n v="60"/>
    <x v="2"/>
    <n v="167"/>
    <x v="6"/>
    <n v="167"/>
    <x v="2"/>
    <s v=""/>
    <s v=""/>
    <x v="1"/>
    <x v="1"/>
    <x v="2"/>
    <x v="1"/>
    <x v="1"/>
    <x v="1"/>
    <x v="1"/>
  </r>
  <r>
    <d v="2021-07-14T00:00:00"/>
    <n v="7903"/>
    <n v="9271"/>
    <x v="0"/>
    <n v="1055"/>
    <n v="31377"/>
    <x v="1"/>
    <s v="524776"/>
    <x v="0"/>
    <x v="1"/>
    <x v="1"/>
    <x v="2"/>
    <x v="1"/>
    <n v="88"/>
    <n v="18.5"/>
    <n v="7"/>
    <n v="5"/>
    <n v="2"/>
    <x v="1"/>
    <n v="1002893"/>
    <x v="3"/>
    <x v="1"/>
    <x v="1"/>
    <x v="0"/>
    <x v="0"/>
    <m/>
    <x v="0"/>
    <x v="0"/>
    <x v="0"/>
    <m/>
    <s v="FOUND MISSING TAG 31377"/>
    <x v="1"/>
    <s v="10028933"/>
    <x v="1"/>
    <x v="1"/>
    <x v="1"/>
    <x v="1"/>
    <x v="5"/>
    <x v="1"/>
    <n v="81"/>
    <x v="1"/>
    <n v="88"/>
    <x v="1"/>
    <n v="166"/>
    <x v="6"/>
    <n v="166"/>
    <x v="1"/>
    <n v="3.9699999999999962"/>
    <n v="0.98147617503670037"/>
    <x v="1"/>
    <x v="1"/>
    <x v="1"/>
    <x v="1"/>
    <x v="1"/>
    <x v="1"/>
    <x v="1"/>
  </r>
  <r>
    <d v="2021-07-14T00:00:00"/>
    <n v="7903"/>
    <n v="9271"/>
    <x v="0"/>
    <n v="1055"/>
    <n v="31379"/>
    <x v="1"/>
    <s v="524765"/>
    <x v="0"/>
    <x v="2"/>
    <x v="2"/>
    <x v="2"/>
    <x v="1"/>
    <n v="77"/>
    <n v="18.5"/>
    <n v="7.5"/>
    <n v="5.5"/>
    <n v="2.5"/>
    <x v="1"/>
    <n v="1002893"/>
    <x v="4"/>
    <x v="1"/>
    <x v="1"/>
    <x v="0"/>
    <x v="0"/>
    <m/>
    <x v="0"/>
    <x v="0"/>
    <x v="0"/>
    <m/>
    <m/>
    <x v="1"/>
    <s v="10028934"/>
    <x v="5"/>
    <x v="5"/>
    <x v="3"/>
    <x v="3"/>
    <x v="5"/>
    <x v="1"/>
    <n v="69.5"/>
    <x v="1"/>
    <n v="77"/>
    <x v="1"/>
    <s v=""/>
    <x v="6"/>
    <s v=""/>
    <x v="3"/>
    <n v="-2.1699999999999995"/>
    <n v="0.10247703344409742"/>
    <x v="1"/>
    <x v="1"/>
    <x v="2"/>
    <x v="1"/>
    <x v="1"/>
    <x v="1"/>
    <x v="1"/>
  </r>
  <r>
    <d v="2021-07-14T00:00:00"/>
    <n v="7903"/>
    <n v="9271"/>
    <x v="0"/>
    <n v="1106"/>
    <n v="31380"/>
    <x v="1"/>
    <s v="524789"/>
    <x v="0"/>
    <x v="1"/>
    <x v="1"/>
    <x v="2"/>
    <x v="1"/>
    <n v="90"/>
    <n v="19"/>
    <n v="6.5"/>
    <n v="4.5"/>
    <n v="2"/>
    <x v="1"/>
    <n v="1002893"/>
    <x v="5"/>
    <x v="1"/>
    <x v="1"/>
    <x v="0"/>
    <x v="0"/>
    <m/>
    <x v="0"/>
    <x v="0"/>
    <x v="0"/>
    <m/>
    <m/>
    <x v="1"/>
    <s v="10028935"/>
    <x v="1"/>
    <x v="1"/>
    <x v="1"/>
    <x v="1"/>
    <x v="5"/>
    <x v="1"/>
    <n v="83.5"/>
    <x v="1"/>
    <n v="90"/>
    <x v="1"/>
    <n v="168"/>
    <x v="6"/>
    <n v="168"/>
    <x v="1"/>
    <n v="5.8100000000000032"/>
    <n v="0.99701152766452283"/>
    <x v="1"/>
    <x v="1"/>
    <x v="1"/>
    <x v="1"/>
    <x v="1"/>
    <x v="1"/>
    <x v="1"/>
  </r>
  <r>
    <d v="2021-07-14T00:00:00"/>
    <n v="7903"/>
    <n v="9271"/>
    <x v="0"/>
    <n v="1110"/>
    <n v="31381"/>
    <x v="1"/>
    <s v="524815"/>
    <x v="0"/>
    <x v="1"/>
    <x v="2"/>
    <x v="2"/>
    <x v="1"/>
    <n v="69"/>
    <m/>
    <m/>
    <m/>
    <m/>
    <x v="2"/>
    <n v="1002893"/>
    <x v="6"/>
    <x v="1"/>
    <x v="1"/>
    <x v="0"/>
    <x v="0"/>
    <m/>
    <x v="0"/>
    <x v="0"/>
    <x v="0"/>
    <m/>
    <m/>
    <x v="1"/>
    <s v="10028936"/>
    <x v="5"/>
    <x v="5"/>
    <x v="3"/>
    <x v="3"/>
    <x v="5"/>
    <x v="1"/>
    <n v="62.752699999999997"/>
    <x v="2"/>
    <n v="69"/>
    <x v="2"/>
    <n v="169"/>
    <x v="6"/>
    <n v="169"/>
    <x v="2"/>
    <s v=""/>
    <s v=""/>
    <x v="1"/>
    <x v="1"/>
    <x v="2"/>
    <x v="1"/>
    <x v="1"/>
    <x v="1"/>
    <x v="1"/>
  </r>
  <r>
    <d v="2021-07-14T00:00:00"/>
    <n v="7903"/>
    <n v="9271"/>
    <x v="0"/>
    <n v="1110"/>
    <n v="31382"/>
    <x v="1"/>
    <s v="524773"/>
    <x v="0"/>
    <x v="1"/>
    <x v="1"/>
    <x v="2"/>
    <x v="1"/>
    <n v="83"/>
    <n v="16"/>
    <n v="5.5"/>
    <n v="3"/>
    <n v="1.5"/>
    <x v="1"/>
    <n v="1002893"/>
    <x v="7"/>
    <x v="1"/>
    <x v="1"/>
    <x v="0"/>
    <x v="0"/>
    <m/>
    <x v="0"/>
    <x v="0"/>
    <x v="0"/>
    <m/>
    <m/>
    <x v="1"/>
    <s v="10028937"/>
    <x v="1"/>
    <x v="1"/>
    <x v="1"/>
    <x v="1"/>
    <x v="5"/>
    <x v="1"/>
    <n v="77.5"/>
    <x v="1"/>
    <n v="83"/>
    <x v="1"/>
    <s v=""/>
    <x v="6"/>
    <s v=""/>
    <x v="1"/>
    <n v="5.5299999999999994"/>
    <n v="0.99604967784547216"/>
    <x v="1"/>
    <x v="1"/>
    <x v="1"/>
    <x v="1"/>
    <x v="1"/>
    <x v="1"/>
    <x v="1"/>
  </r>
  <r>
    <d v="2021-07-14T00:00:00"/>
    <n v="7903"/>
    <n v="9271"/>
    <x v="0"/>
    <n v="1114"/>
    <n v="31383"/>
    <x v="1"/>
    <s v="524764"/>
    <x v="0"/>
    <x v="2"/>
    <x v="2"/>
    <x v="2"/>
    <x v="1"/>
    <n v="76"/>
    <n v="16"/>
    <n v="6.5"/>
    <n v="4"/>
    <n v="1.5"/>
    <x v="1"/>
    <n v="1002893"/>
    <x v="8"/>
    <x v="1"/>
    <x v="1"/>
    <x v="0"/>
    <x v="0"/>
    <m/>
    <x v="0"/>
    <x v="0"/>
    <x v="0"/>
    <m/>
    <m/>
    <x v="1"/>
    <s v="10028938"/>
    <x v="5"/>
    <x v="5"/>
    <x v="3"/>
    <x v="3"/>
    <x v="5"/>
    <x v="1"/>
    <n v="69.5"/>
    <x v="1"/>
    <n v="76"/>
    <x v="1"/>
    <n v="170"/>
    <x v="6"/>
    <n v="170"/>
    <x v="1"/>
    <n v="0.56000000000000005"/>
    <n v="0.63645254028156639"/>
    <x v="1"/>
    <x v="1"/>
    <x v="1"/>
    <x v="1"/>
    <x v="1"/>
    <x v="1"/>
    <x v="1"/>
  </r>
  <r>
    <d v="2021-07-14T00:00:00"/>
    <n v="7903"/>
    <n v="9271"/>
    <x v="0"/>
    <n v="1114"/>
    <n v="31384"/>
    <x v="1"/>
    <s v="524770"/>
    <x v="0"/>
    <x v="2"/>
    <x v="2"/>
    <x v="2"/>
    <x v="1"/>
    <n v="82"/>
    <n v="19"/>
    <n v="7.5"/>
    <n v="5.5"/>
    <n v="2"/>
    <x v="1"/>
    <n v="1002893"/>
    <x v="9"/>
    <x v="1"/>
    <x v="1"/>
    <x v="0"/>
    <x v="0"/>
    <m/>
    <x v="0"/>
    <x v="0"/>
    <x v="0"/>
    <m/>
    <m/>
    <x v="1"/>
    <s v="10028939"/>
    <x v="1"/>
    <x v="1"/>
    <x v="1"/>
    <x v="1"/>
    <x v="5"/>
    <x v="1"/>
    <n v="74.5"/>
    <x v="1"/>
    <n v="82"/>
    <x v="1"/>
    <n v="171"/>
    <x v="6"/>
    <n v="171"/>
    <x v="1"/>
    <n v="0.40999999999999903"/>
    <n v="0.60108787884836945"/>
    <x v="1"/>
    <x v="1"/>
    <x v="1"/>
    <x v="1"/>
    <x v="1"/>
    <x v="1"/>
    <x v="1"/>
  </r>
  <r>
    <d v="2021-07-14T00:00:00"/>
    <n v="7903"/>
    <n v="9271"/>
    <x v="0"/>
    <n v="1114"/>
    <n v="31385"/>
    <x v="1"/>
    <s v="524737"/>
    <x v="0"/>
    <x v="2"/>
    <x v="2"/>
    <x v="2"/>
    <x v="1"/>
    <n v="71"/>
    <m/>
    <m/>
    <m/>
    <m/>
    <x v="2"/>
    <n v="1002893"/>
    <x v="10"/>
    <x v="1"/>
    <x v="1"/>
    <x v="0"/>
    <x v="0"/>
    <m/>
    <x v="0"/>
    <x v="0"/>
    <x v="0"/>
    <m/>
    <m/>
    <x v="1"/>
    <s v="100289310"/>
    <x v="5"/>
    <x v="5"/>
    <x v="3"/>
    <x v="3"/>
    <x v="5"/>
    <x v="1"/>
    <n v="64.603699999999989"/>
    <x v="2"/>
    <n v="71"/>
    <x v="2"/>
    <n v="172"/>
    <x v="6"/>
    <n v="172"/>
    <x v="2"/>
    <s v=""/>
    <s v=""/>
    <x v="1"/>
    <x v="1"/>
    <x v="2"/>
    <x v="3"/>
    <x v="1"/>
    <x v="1"/>
    <x v="1"/>
  </r>
  <r>
    <d v="2021-07-14T00:00:00"/>
    <n v="7903"/>
    <n v="9271"/>
    <x v="0"/>
    <n v="1114"/>
    <n v="31386"/>
    <x v="1"/>
    <s v="524814"/>
    <x v="0"/>
    <x v="2"/>
    <x v="2"/>
    <x v="2"/>
    <x v="1"/>
    <n v="62"/>
    <m/>
    <m/>
    <m/>
    <m/>
    <x v="2"/>
    <n v="1002897"/>
    <x v="1"/>
    <x v="1"/>
    <x v="1"/>
    <x v="0"/>
    <x v="0"/>
    <m/>
    <x v="0"/>
    <x v="0"/>
    <x v="0"/>
    <m/>
    <m/>
    <x v="1"/>
    <s v="10028971"/>
    <x v="5"/>
    <x v="5"/>
    <x v="3"/>
    <x v="3"/>
    <x v="5"/>
    <x v="1"/>
    <n v="56.2742"/>
    <x v="2"/>
    <n v="62"/>
    <x v="2"/>
    <n v="173"/>
    <x v="6"/>
    <n v="173"/>
    <x v="2"/>
    <s v=""/>
    <s v=""/>
    <x v="1"/>
    <x v="1"/>
    <x v="2"/>
    <x v="2"/>
    <x v="1"/>
    <x v="1"/>
    <x v="1"/>
  </r>
  <r>
    <d v="2021-07-14T00:00:00"/>
    <n v="7903"/>
    <n v="9271"/>
    <x v="0"/>
    <n v="1114"/>
    <n v="31387"/>
    <x v="1"/>
    <s v="524807"/>
    <x v="0"/>
    <x v="2"/>
    <x v="2"/>
    <x v="2"/>
    <x v="1"/>
    <n v="65"/>
    <m/>
    <m/>
    <m/>
    <m/>
    <x v="2"/>
    <n v="1002897"/>
    <x v="2"/>
    <x v="1"/>
    <x v="1"/>
    <x v="0"/>
    <x v="0"/>
    <m/>
    <x v="0"/>
    <x v="0"/>
    <x v="0"/>
    <m/>
    <m/>
    <x v="1"/>
    <s v="10028972"/>
    <x v="5"/>
    <x v="5"/>
    <x v="3"/>
    <x v="3"/>
    <x v="5"/>
    <x v="1"/>
    <n v="59.050699999999999"/>
    <x v="2"/>
    <n v="65"/>
    <x v="2"/>
    <s v=""/>
    <x v="6"/>
    <s v=""/>
    <x v="2"/>
    <s v=""/>
    <s v=""/>
    <x v="1"/>
    <x v="1"/>
    <x v="2"/>
    <x v="1"/>
    <x v="1"/>
    <x v="1"/>
    <x v="1"/>
  </r>
  <r>
    <d v="2021-07-14T00:00:00"/>
    <n v="7903"/>
    <n v="9271"/>
    <x v="0"/>
    <n v="1114"/>
    <n v="31388"/>
    <x v="1"/>
    <s v="524792"/>
    <x v="0"/>
    <x v="1"/>
    <x v="1"/>
    <x v="2"/>
    <x v="1"/>
    <n v="83"/>
    <n v="17.5"/>
    <n v="6"/>
    <n v="4"/>
    <n v="2"/>
    <x v="1"/>
    <n v="1002897"/>
    <x v="3"/>
    <x v="1"/>
    <x v="1"/>
    <x v="0"/>
    <x v="0"/>
    <m/>
    <x v="0"/>
    <x v="0"/>
    <x v="0"/>
    <m/>
    <m/>
    <x v="1"/>
    <s v="10028973"/>
    <x v="1"/>
    <x v="1"/>
    <x v="1"/>
    <x v="1"/>
    <x v="5"/>
    <x v="1"/>
    <n v="77"/>
    <x v="1"/>
    <n v="83"/>
    <x v="1"/>
    <n v="174"/>
    <x v="6"/>
    <n v="174"/>
    <x v="1"/>
    <n v="3.7799999999999985"/>
    <n v="0.97768656130096765"/>
    <x v="1"/>
    <x v="1"/>
    <x v="1"/>
    <x v="1"/>
    <x v="1"/>
    <x v="1"/>
    <x v="1"/>
  </r>
  <r>
    <d v="2021-07-14T00:00:00"/>
    <n v="7903"/>
    <n v="9271"/>
    <x v="0"/>
    <n v="1114"/>
    <n v="31389"/>
    <x v="1"/>
    <s v="524796"/>
    <x v="0"/>
    <x v="2"/>
    <x v="2"/>
    <x v="2"/>
    <x v="1"/>
    <n v="90"/>
    <n v="19.5"/>
    <n v="7"/>
    <n v="5"/>
    <n v="2"/>
    <x v="1"/>
    <n v="1002897"/>
    <x v="4"/>
    <x v="1"/>
    <x v="1"/>
    <x v="0"/>
    <x v="0"/>
    <m/>
    <x v="0"/>
    <x v="0"/>
    <x v="0"/>
    <m/>
    <m/>
    <x v="1"/>
    <s v="10028974"/>
    <x v="1"/>
    <x v="1"/>
    <x v="1"/>
    <x v="1"/>
    <x v="5"/>
    <x v="1"/>
    <n v="83"/>
    <x v="1"/>
    <n v="90"/>
    <x v="1"/>
    <s v=""/>
    <x v="6"/>
    <s v=""/>
    <x v="1"/>
    <n v="4.8300000000000027"/>
    <n v="0.99207675787576499"/>
    <x v="1"/>
    <x v="1"/>
    <x v="1"/>
    <x v="1"/>
    <x v="1"/>
    <x v="1"/>
    <x v="1"/>
  </r>
  <r>
    <d v="2021-07-14T00:00:00"/>
    <n v="7903"/>
    <n v="9271"/>
    <x v="0"/>
    <n v="1114"/>
    <n v="31390"/>
    <x v="1"/>
    <s v="524740"/>
    <x v="0"/>
    <x v="2"/>
    <x v="2"/>
    <x v="2"/>
    <x v="1"/>
    <n v="59"/>
    <m/>
    <m/>
    <m/>
    <m/>
    <x v="2"/>
    <n v="1002897"/>
    <x v="5"/>
    <x v="1"/>
    <x v="1"/>
    <x v="0"/>
    <x v="0"/>
    <m/>
    <x v="0"/>
    <x v="0"/>
    <x v="0"/>
    <m/>
    <m/>
    <x v="1"/>
    <s v="10028975"/>
    <x v="1"/>
    <x v="1"/>
    <x v="1"/>
    <x v="1"/>
    <x v="5"/>
    <x v="1"/>
    <n v="53.497700000000002"/>
    <x v="2"/>
    <n v="59"/>
    <x v="2"/>
    <n v="175"/>
    <x v="6"/>
    <n v="175"/>
    <x v="2"/>
    <s v=""/>
    <s v=""/>
    <x v="1"/>
    <x v="1"/>
    <x v="2"/>
    <x v="1"/>
    <x v="1"/>
    <x v="1"/>
    <x v="1"/>
  </r>
  <r>
    <d v="2021-07-14T00:00:00"/>
    <n v="7903"/>
    <n v="9271"/>
    <x v="0"/>
    <n v="1114"/>
    <n v="31391"/>
    <x v="1"/>
    <s v="524809"/>
    <x v="0"/>
    <x v="1"/>
    <x v="1"/>
    <x v="2"/>
    <x v="1"/>
    <n v="83"/>
    <n v="17"/>
    <n v="6.5"/>
    <n v="4.5"/>
    <n v="2"/>
    <x v="1"/>
    <n v="1002897"/>
    <x v="6"/>
    <x v="1"/>
    <x v="1"/>
    <x v="0"/>
    <x v="0"/>
    <m/>
    <x v="0"/>
    <x v="0"/>
    <x v="0"/>
    <m/>
    <m/>
    <x v="1"/>
    <s v="10028976"/>
    <x v="1"/>
    <x v="1"/>
    <x v="1"/>
    <x v="1"/>
    <x v="5"/>
    <x v="1"/>
    <n v="76.5"/>
    <x v="1"/>
    <n v="83"/>
    <x v="1"/>
    <n v="176"/>
    <x v="6"/>
    <n v="176"/>
    <x v="1"/>
    <n v="2.799999999999998"/>
    <n v="0.94267582410113104"/>
    <x v="1"/>
    <x v="1"/>
    <x v="1"/>
    <x v="1"/>
    <x v="1"/>
    <x v="1"/>
    <x v="1"/>
  </r>
  <r>
    <d v="2021-07-14T00:00:00"/>
    <n v="7903"/>
    <n v="9271"/>
    <x v="0"/>
    <n v="1114"/>
    <n v="31392"/>
    <x v="1"/>
    <s v="524732"/>
    <x v="0"/>
    <x v="2"/>
    <x v="2"/>
    <x v="2"/>
    <x v="1"/>
    <n v="94"/>
    <n v="21"/>
    <n v="8.5"/>
    <n v="5"/>
    <n v="2"/>
    <x v="1"/>
    <n v="1002897"/>
    <x v="7"/>
    <x v="1"/>
    <x v="1"/>
    <x v="0"/>
    <x v="0"/>
    <m/>
    <x v="0"/>
    <x v="0"/>
    <x v="0"/>
    <m/>
    <m/>
    <x v="1"/>
    <s v="10028977"/>
    <x v="4"/>
    <x v="4"/>
    <x v="1"/>
    <x v="2"/>
    <x v="5"/>
    <x v="1"/>
    <n v="85.5"/>
    <x v="1"/>
    <n v="94"/>
    <x v="1"/>
    <n v="177"/>
    <x v="6"/>
    <n v="177"/>
    <x v="1"/>
    <n v="4.6300000000000017"/>
    <n v="0.99033947697259217"/>
    <x v="1"/>
    <x v="1"/>
    <x v="1"/>
    <x v="1"/>
    <x v="1"/>
    <x v="1"/>
    <x v="1"/>
  </r>
  <r>
    <d v="2021-07-14T00:00:00"/>
    <n v="7903"/>
    <n v="9271"/>
    <x v="0"/>
    <n v="1114"/>
    <n v="31393"/>
    <x v="1"/>
    <s v="524811"/>
    <x v="0"/>
    <x v="1"/>
    <x v="1"/>
    <x v="2"/>
    <x v="1"/>
    <n v="85"/>
    <n v="19.5"/>
    <n v="6.5"/>
    <n v="5"/>
    <n v="2"/>
    <x v="1"/>
    <n v="1002897"/>
    <x v="8"/>
    <x v="1"/>
    <x v="1"/>
    <x v="0"/>
    <x v="0"/>
    <m/>
    <x v="0"/>
    <x v="0"/>
    <x v="0"/>
    <m/>
    <m/>
    <x v="1"/>
    <s v="10028978"/>
    <x v="1"/>
    <x v="1"/>
    <x v="1"/>
    <x v="1"/>
    <x v="5"/>
    <x v="1"/>
    <n v="78.5"/>
    <x v="1"/>
    <n v="85"/>
    <x v="1"/>
    <s v=""/>
    <x v="6"/>
    <s v=""/>
    <x v="1"/>
    <n v="3.3199999999999976"/>
    <n v="0.96510859146826311"/>
    <x v="1"/>
    <x v="1"/>
    <x v="1"/>
    <x v="1"/>
    <x v="1"/>
    <x v="1"/>
    <x v="1"/>
  </r>
  <r>
    <d v="2021-07-14T00:00:00"/>
    <n v="7903"/>
    <n v="9271"/>
    <x v="0"/>
    <n v="1114"/>
    <n v="31394"/>
    <x v="1"/>
    <s v="524414"/>
    <x v="0"/>
    <x v="2"/>
    <x v="2"/>
    <x v="2"/>
    <x v="1"/>
    <n v="68"/>
    <m/>
    <m/>
    <m/>
    <m/>
    <x v="2"/>
    <n v="1002897"/>
    <x v="9"/>
    <x v="1"/>
    <x v="1"/>
    <x v="0"/>
    <x v="0"/>
    <m/>
    <x v="0"/>
    <x v="0"/>
    <x v="0"/>
    <m/>
    <m/>
    <x v="1"/>
    <s v="10028979"/>
    <x v="6"/>
    <x v="6"/>
    <x v="4"/>
    <x v="2"/>
    <x v="5"/>
    <x v="1"/>
    <n v="61.827199999999998"/>
    <x v="2"/>
    <n v="68"/>
    <x v="2"/>
    <n v="178"/>
    <x v="6"/>
    <n v="178"/>
    <x v="2"/>
    <s v=""/>
    <s v=""/>
    <x v="1"/>
    <x v="1"/>
    <x v="2"/>
    <x v="1"/>
    <x v="1"/>
    <x v="1"/>
    <x v="1"/>
  </r>
  <r>
    <d v="2021-07-14T00:00:00"/>
    <n v="7903"/>
    <n v="9271"/>
    <x v="0"/>
    <n v="1114"/>
    <n v="31395"/>
    <x v="1"/>
    <s v="524402"/>
    <x v="1"/>
    <x v="2"/>
    <x v="2"/>
    <x v="2"/>
    <x v="1"/>
    <n v="79"/>
    <n v="17.5"/>
    <n v="6"/>
    <n v="5.5"/>
    <n v="2"/>
    <x v="1"/>
    <n v="1002897"/>
    <x v="10"/>
    <x v="1"/>
    <x v="1"/>
    <x v="0"/>
    <x v="0"/>
    <m/>
    <x v="0"/>
    <x v="0"/>
    <x v="0"/>
    <m/>
    <m/>
    <x v="1"/>
    <s v="100289710"/>
    <x v="1"/>
    <x v="1"/>
    <x v="1"/>
    <x v="1"/>
    <x v="5"/>
    <x v="1"/>
    <n v="73"/>
    <x v="1"/>
    <n v="79"/>
    <x v="1"/>
    <s v=""/>
    <x v="6"/>
    <s v=""/>
    <x v="1"/>
    <n v="1.0399999999999998"/>
    <n v="0.73885000608424889"/>
    <x v="1"/>
    <x v="1"/>
    <x v="1"/>
    <x v="1"/>
    <x v="1"/>
    <x v="1"/>
    <x v="1"/>
  </r>
  <r>
    <d v="2021-07-14T00:00:00"/>
    <n v="7903"/>
    <n v="9273"/>
    <x v="0"/>
    <n v="1203"/>
    <n v="31396"/>
    <x v="1"/>
    <s v="524345"/>
    <x v="0"/>
    <x v="1"/>
    <x v="1"/>
    <x v="2"/>
    <x v="1"/>
    <n v="79"/>
    <n v="16"/>
    <n v="5"/>
    <n v="5"/>
    <n v="2"/>
    <x v="1"/>
    <n v="1002896"/>
    <x v="1"/>
    <x v="1"/>
    <x v="1"/>
    <x v="0"/>
    <x v="0"/>
    <m/>
    <x v="0"/>
    <x v="0"/>
    <x v="0"/>
    <m/>
    <m/>
    <x v="1"/>
    <s v="10028961"/>
    <x v="1"/>
    <x v="1"/>
    <x v="1"/>
    <x v="1"/>
    <x v="5"/>
    <x v="1"/>
    <n v="74"/>
    <x v="1"/>
    <n v="79"/>
    <x v="1"/>
    <n v="179"/>
    <x v="6"/>
    <n v="179"/>
    <x v="1"/>
    <n v="2.6599999999999993"/>
    <n v="0.93462466657442733"/>
    <x v="1"/>
    <x v="1"/>
    <x v="1"/>
    <x v="1"/>
    <x v="1"/>
    <x v="1"/>
    <x v="1"/>
  </r>
  <r>
    <d v="2021-07-14T00:00:00"/>
    <n v="7903"/>
    <n v="9273"/>
    <x v="0"/>
    <n v="1203"/>
    <n v="31397"/>
    <x v="1"/>
    <s v="524390"/>
    <x v="0"/>
    <x v="1"/>
    <x v="2"/>
    <x v="2"/>
    <x v="1"/>
    <n v="56"/>
    <m/>
    <m/>
    <m/>
    <m/>
    <x v="2"/>
    <n v="1002896"/>
    <x v="2"/>
    <x v="1"/>
    <x v="1"/>
    <x v="0"/>
    <x v="0"/>
    <m/>
    <x v="0"/>
    <x v="0"/>
    <x v="0"/>
    <m/>
    <m/>
    <x v="1"/>
    <s v="10028962"/>
    <x v="3"/>
    <x v="3"/>
    <x v="3"/>
    <x v="2"/>
    <x v="5"/>
    <x v="1"/>
    <n v="50.721200000000003"/>
    <x v="2"/>
    <n v="56"/>
    <x v="2"/>
    <s v=""/>
    <x v="6"/>
    <s v=""/>
    <x v="2"/>
    <s v=""/>
    <s v=""/>
    <x v="1"/>
    <x v="1"/>
    <x v="2"/>
    <x v="1"/>
    <x v="1"/>
    <x v="1"/>
    <x v="1"/>
  </r>
  <r>
    <d v="2021-07-14T00:00:00"/>
    <n v="7903"/>
    <n v="9273"/>
    <x v="0"/>
    <n v="1203"/>
    <n v="31398"/>
    <x v="1"/>
    <s v="524388"/>
    <x v="0"/>
    <x v="2"/>
    <x v="2"/>
    <x v="2"/>
    <x v="1"/>
    <n v="98"/>
    <n v="22"/>
    <n v="8.5"/>
    <n v="7"/>
    <n v="3.5"/>
    <x v="1"/>
    <n v="1002896"/>
    <x v="3"/>
    <x v="1"/>
    <x v="1"/>
    <x v="0"/>
    <x v="0"/>
    <m/>
    <x v="0"/>
    <x v="0"/>
    <x v="0"/>
    <m/>
    <m/>
    <x v="1"/>
    <s v="10028963"/>
    <x v="1"/>
    <x v="1"/>
    <x v="1"/>
    <x v="1"/>
    <x v="5"/>
    <x v="1"/>
    <n v="89.5"/>
    <x v="1"/>
    <n v="98"/>
    <x v="1"/>
    <s v=""/>
    <x v="6"/>
    <s v=""/>
    <x v="1"/>
    <n v="3.7"/>
    <n v="0.9758729785823308"/>
    <x v="1"/>
    <x v="1"/>
    <x v="1"/>
    <x v="1"/>
    <x v="1"/>
    <x v="1"/>
    <x v="1"/>
  </r>
  <r>
    <d v="2021-07-14T00:00:00"/>
    <n v="7903"/>
    <n v="9273"/>
    <x v="0"/>
    <n v="1203"/>
    <n v="31399"/>
    <x v="1"/>
    <s v="524361"/>
    <x v="1"/>
    <x v="2"/>
    <x v="2"/>
    <x v="2"/>
    <x v="1"/>
    <n v="95"/>
    <n v="22.5"/>
    <n v="9"/>
    <n v="6"/>
    <n v="3"/>
    <x v="1"/>
    <n v="1002896"/>
    <x v="4"/>
    <x v="1"/>
    <x v="1"/>
    <x v="0"/>
    <x v="0"/>
    <m/>
    <x v="0"/>
    <x v="0"/>
    <x v="0"/>
    <m/>
    <m/>
    <x v="1"/>
    <s v="10028964"/>
    <x v="4"/>
    <x v="4"/>
    <x v="1"/>
    <x v="2"/>
    <x v="5"/>
    <x v="1"/>
    <n v="86"/>
    <x v="1"/>
    <n v="95"/>
    <x v="1"/>
    <s v=""/>
    <x v="6"/>
    <s v=""/>
    <x v="1"/>
    <n v="2.8800000000000026"/>
    <n v="0.94684886360193643"/>
    <x v="1"/>
    <x v="1"/>
    <x v="1"/>
    <x v="1"/>
    <x v="1"/>
    <x v="1"/>
    <x v="1"/>
  </r>
  <r>
    <d v="2021-07-14T00:00:00"/>
    <n v="7903"/>
    <n v="9273"/>
    <x v="0"/>
    <n v="1203"/>
    <n v="31400"/>
    <x v="1"/>
    <s v="524399"/>
    <x v="0"/>
    <x v="1"/>
    <x v="2"/>
    <x v="2"/>
    <x v="1"/>
    <n v="65"/>
    <m/>
    <m/>
    <m/>
    <m/>
    <x v="2"/>
    <n v="1002896"/>
    <x v="5"/>
    <x v="1"/>
    <x v="1"/>
    <x v="0"/>
    <x v="0"/>
    <m/>
    <x v="0"/>
    <x v="0"/>
    <x v="0"/>
    <m/>
    <m/>
    <x v="1"/>
    <s v="10028965"/>
    <x v="5"/>
    <x v="5"/>
    <x v="3"/>
    <x v="3"/>
    <x v="5"/>
    <x v="1"/>
    <n v="59.050699999999999"/>
    <x v="2"/>
    <n v="65"/>
    <x v="2"/>
    <n v="180"/>
    <x v="6"/>
    <n v="180"/>
    <x v="2"/>
    <s v=""/>
    <s v=""/>
    <x v="1"/>
    <x v="1"/>
    <x v="2"/>
    <x v="1"/>
    <x v="1"/>
    <x v="1"/>
    <x v="1"/>
  </r>
  <r>
    <d v="2021-07-14T00:00:00"/>
    <n v="7904"/>
    <n v="9273"/>
    <x v="1"/>
    <n v="1508"/>
    <n v="31401"/>
    <x v="1"/>
    <s v="524339"/>
    <x v="1"/>
    <x v="2"/>
    <x v="2"/>
    <x v="2"/>
    <x v="1"/>
    <n v="97"/>
    <n v="24"/>
    <n v="9.6"/>
    <n v="6.6"/>
    <n v="2.9"/>
    <x v="1"/>
    <n v="1002896"/>
    <x v="6"/>
    <x v="1"/>
    <x v="1"/>
    <x v="0"/>
    <x v="0"/>
    <m/>
    <x v="0"/>
    <x v="0"/>
    <x v="0"/>
    <m/>
    <m/>
    <x v="1"/>
    <s v="10028966"/>
    <x v="1"/>
    <x v="1"/>
    <x v="1"/>
    <x v="1"/>
    <x v="5"/>
    <x v="1"/>
    <n v="87.4"/>
    <x v="1"/>
    <n v="97"/>
    <x v="1"/>
    <s v=""/>
    <x v="6"/>
    <s v=""/>
    <x v="1"/>
    <n v="2.6500000000000012"/>
    <n v="0.93401099050878122"/>
    <x v="1"/>
    <x v="1"/>
    <x v="1"/>
    <x v="1"/>
    <x v="1"/>
    <x v="1"/>
    <x v="1"/>
  </r>
  <r>
    <d v="2021-07-14T00:00:00"/>
    <n v="7904"/>
    <n v="9273"/>
    <x v="1"/>
    <n v="1508"/>
    <m/>
    <x v="3"/>
    <m/>
    <x v="0"/>
    <x v="2"/>
    <x v="2"/>
    <x v="2"/>
    <x v="1"/>
    <m/>
    <m/>
    <m/>
    <m/>
    <m/>
    <x v="3"/>
    <m/>
    <x v="0"/>
    <x v="0"/>
    <x v="0"/>
    <x v="0"/>
    <x v="0"/>
    <m/>
    <x v="0"/>
    <x v="0"/>
    <x v="0"/>
    <m/>
    <s v="Length not recorded."/>
    <x v="3"/>
    <s v=""/>
    <x v="2"/>
    <x v="2"/>
    <x v="2"/>
    <x v="2"/>
    <x v="5"/>
    <x v="1"/>
    <s v=""/>
    <x v="3"/>
    <s v=""/>
    <x v="4"/>
    <s v=""/>
    <x v="2"/>
    <s v=""/>
    <x v="2"/>
    <s v=""/>
    <s v=""/>
    <x v="1"/>
    <x v="1"/>
    <x v="2"/>
    <x v="1"/>
    <x v="1"/>
    <x v="1"/>
    <x v="1"/>
  </r>
  <r>
    <d v="2021-07-14T00:00:00"/>
    <n v="7904"/>
    <n v="9273"/>
    <x v="1"/>
    <n v="1508"/>
    <n v="31402"/>
    <x v="1"/>
    <s v="524395"/>
    <x v="0"/>
    <x v="1"/>
    <x v="1"/>
    <x v="2"/>
    <x v="1"/>
    <n v="87"/>
    <n v="18.399999999999999"/>
    <n v="8.4"/>
    <n v="4.7"/>
    <n v="1.7"/>
    <x v="1"/>
    <n v="1002896"/>
    <x v="7"/>
    <x v="1"/>
    <x v="1"/>
    <x v="0"/>
    <x v="0"/>
    <m/>
    <x v="0"/>
    <x v="0"/>
    <x v="0"/>
    <m/>
    <m/>
    <x v="1"/>
    <s v="10028967"/>
    <x v="6"/>
    <x v="6"/>
    <x v="4"/>
    <x v="2"/>
    <x v="5"/>
    <x v="1"/>
    <n v="78.599999999999994"/>
    <x v="1"/>
    <n v="87"/>
    <x v="1"/>
    <s v=""/>
    <x v="6"/>
    <s v=""/>
    <x v="1"/>
    <n v="2.2099999999999964"/>
    <n v="0.9011439268218302"/>
    <x v="1"/>
    <x v="1"/>
    <x v="1"/>
    <x v="1"/>
    <x v="1"/>
    <x v="1"/>
    <x v="1"/>
  </r>
  <r>
    <d v="2021-07-14T00:00:00"/>
    <n v="7904"/>
    <n v="9273"/>
    <x v="1"/>
    <n v="1508"/>
    <n v="31403"/>
    <x v="1"/>
    <s v="524376"/>
    <x v="0"/>
    <x v="2"/>
    <x v="2"/>
    <x v="2"/>
    <x v="1"/>
    <n v="68"/>
    <m/>
    <m/>
    <m/>
    <m/>
    <x v="2"/>
    <n v="1002896"/>
    <x v="8"/>
    <x v="1"/>
    <x v="1"/>
    <x v="0"/>
    <x v="0"/>
    <m/>
    <x v="0"/>
    <x v="0"/>
    <x v="0"/>
    <m/>
    <m/>
    <x v="1"/>
    <s v="10028968"/>
    <x v="5"/>
    <x v="5"/>
    <x v="3"/>
    <x v="3"/>
    <x v="5"/>
    <x v="1"/>
    <n v="61.827199999999998"/>
    <x v="2"/>
    <n v="68"/>
    <x v="2"/>
    <n v="181"/>
    <x v="6"/>
    <n v="181"/>
    <x v="2"/>
    <s v=""/>
    <s v=""/>
    <x v="1"/>
    <x v="1"/>
    <x v="2"/>
    <x v="1"/>
    <x v="1"/>
    <x v="1"/>
    <x v="1"/>
  </r>
  <r>
    <d v="2021-07-14T00:00:00"/>
    <n v="7904"/>
    <n v="9273"/>
    <x v="1"/>
    <n v="1605"/>
    <n v="31404"/>
    <x v="1"/>
    <s v="524366"/>
    <x v="0"/>
    <x v="1"/>
    <x v="1"/>
    <x v="2"/>
    <x v="1"/>
    <n v="82"/>
    <n v="17.399999999999999"/>
    <n v="6.2"/>
    <n v="4.5999999999999996"/>
    <n v="1.4"/>
    <x v="1"/>
    <n v="1002896"/>
    <x v="9"/>
    <x v="1"/>
    <x v="1"/>
    <x v="0"/>
    <x v="0"/>
    <m/>
    <x v="0"/>
    <x v="0"/>
    <x v="0"/>
    <m/>
    <m/>
    <x v="1"/>
    <s v="10028969"/>
    <x v="1"/>
    <x v="1"/>
    <x v="1"/>
    <x v="1"/>
    <x v="5"/>
    <x v="1"/>
    <n v="75.8"/>
    <x v="1"/>
    <n v="82"/>
    <x v="1"/>
    <s v=""/>
    <x v="6"/>
    <s v=""/>
    <x v="1"/>
    <n v="3.2019999999999982"/>
    <n v="0.96090947141194227"/>
    <x v="1"/>
    <x v="1"/>
    <x v="1"/>
    <x v="1"/>
    <x v="1"/>
    <x v="1"/>
    <x v="1"/>
  </r>
  <r>
    <d v="2021-07-14T00:00:00"/>
    <n v="7904"/>
    <n v="9273"/>
    <x v="1"/>
    <n v="1611"/>
    <n v="31405"/>
    <x v="1"/>
    <s v="524393"/>
    <x v="0"/>
    <x v="1"/>
    <x v="1"/>
    <x v="2"/>
    <x v="1"/>
    <n v="84"/>
    <n v="17.5"/>
    <n v="6"/>
    <n v="4.7"/>
    <n v="1.6"/>
    <x v="1"/>
    <n v="1002896"/>
    <x v="10"/>
    <x v="1"/>
    <x v="1"/>
    <x v="0"/>
    <x v="0"/>
    <m/>
    <x v="0"/>
    <x v="0"/>
    <x v="0"/>
    <m/>
    <m/>
    <x v="1"/>
    <s v="100289610"/>
    <x v="1"/>
    <x v="1"/>
    <x v="1"/>
    <x v="1"/>
    <x v="5"/>
    <x v="1"/>
    <n v="78"/>
    <x v="1"/>
    <n v="84"/>
    <x v="1"/>
    <n v="182"/>
    <x v="6"/>
    <n v="182"/>
    <x v="1"/>
    <n v="4.0779999999999985"/>
    <n v="0.98334091241918531"/>
    <x v="1"/>
    <x v="1"/>
    <x v="1"/>
    <x v="1"/>
    <x v="1"/>
    <x v="1"/>
    <x v="1"/>
  </r>
  <r>
    <d v="2021-07-14T00:00:00"/>
    <n v="7904"/>
    <n v="9273"/>
    <x v="1"/>
    <n v="1611"/>
    <n v="31406"/>
    <x v="1"/>
    <m/>
    <x v="1"/>
    <x v="2"/>
    <x v="2"/>
    <x v="2"/>
    <x v="1"/>
    <n v="67.5"/>
    <m/>
    <m/>
    <m/>
    <m/>
    <x v="2"/>
    <n v="1002902"/>
    <x v="1"/>
    <x v="1"/>
    <x v="1"/>
    <x v="0"/>
    <x v="0"/>
    <m/>
    <x v="0"/>
    <x v="0"/>
    <x v="0"/>
    <s v="NO PIT TAG"/>
    <m/>
    <x v="1"/>
    <s v="10029021"/>
    <x v="5"/>
    <x v="5"/>
    <x v="3"/>
    <x v="3"/>
    <x v="5"/>
    <x v="1"/>
    <n v="61.364449999999998"/>
    <x v="2"/>
    <n v="67.5"/>
    <x v="2"/>
    <s v=""/>
    <x v="6"/>
    <s v=""/>
    <x v="2"/>
    <s v=""/>
    <s v=""/>
    <x v="1"/>
    <x v="1"/>
    <x v="2"/>
    <x v="1"/>
    <x v="1"/>
    <x v="1"/>
    <x v="1"/>
  </r>
  <r>
    <d v="2021-07-14T00:00:00"/>
    <n v="7904"/>
    <n v="9273"/>
    <x v="1"/>
    <n v="1611"/>
    <n v="31407"/>
    <x v="1"/>
    <s v="526617"/>
    <x v="0"/>
    <x v="1"/>
    <x v="1"/>
    <x v="2"/>
    <x v="1"/>
    <n v="89"/>
    <n v="18.5"/>
    <n v="6"/>
    <n v="5"/>
    <n v="2"/>
    <x v="1"/>
    <n v="1002902"/>
    <x v="2"/>
    <x v="1"/>
    <x v="1"/>
    <x v="0"/>
    <x v="0"/>
    <m/>
    <x v="0"/>
    <x v="0"/>
    <x v="0"/>
    <m/>
    <m/>
    <x v="1"/>
    <s v="10029022"/>
    <x v="4"/>
    <x v="4"/>
    <x v="1"/>
    <x v="2"/>
    <x v="5"/>
    <x v="1"/>
    <n v="83"/>
    <x v="1"/>
    <n v="89"/>
    <x v="1"/>
    <s v=""/>
    <x v="6"/>
    <s v=""/>
    <x v="1"/>
    <n v="5.6799999999999971"/>
    <n v="0.9965980542970827"/>
    <x v="1"/>
    <x v="1"/>
    <x v="1"/>
    <x v="1"/>
    <x v="1"/>
    <x v="1"/>
    <x v="1"/>
  </r>
  <r>
    <d v="2021-07-14T00:00:00"/>
    <n v="7904"/>
    <n v="9273"/>
    <x v="1"/>
    <n v="1611"/>
    <n v="31408"/>
    <x v="1"/>
    <s v="526556"/>
    <x v="0"/>
    <x v="1"/>
    <x v="1"/>
    <x v="2"/>
    <x v="1"/>
    <n v="87"/>
    <n v="19"/>
    <n v="6.5"/>
    <n v="4.5"/>
    <n v="2"/>
    <x v="1"/>
    <n v="1002902"/>
    <x v="3"/>
    <x v="1"/>
    <x v="1"/>
    <x v="0"/>
    <x v="0"/>
    <m/>
    <x v="0"/>
    <x v="0"/>
    <x v="0"/>
    <m/>
    <m/>
    <x v="1"/>
    <s v="10029023"/>
    <x v="1"/>
    <x v="1"/>
    <x v="1"/>
    <x v="1"/>
    <x v="5"/>
    <x v="1"/>
    <n v="80.5"/>
    <x v="1"/>
    <n v="87"/>
    <x v="1"/>
    <s v=""/>
    <x v="6"/>
    <s v=""/>
    <x v="1"/>
    <n v="4.5199999999999969"/>
    <n v="0.98922826995485846"/>
    <x v="1"/>
    <x v="1"/>
    <x v="1"/>
    <x v="1"/>
    <x v="1"/>
    <x v="1"/>
    <x v="1"/>
  </r>
  <r>
    <d v="2021-07-14T00:00:00"/>
    <n v="7904"/>
    <n v="9273"/>
    <x v="1"/>
    <n v="1633"/>
    <n v="31409"/>
    <x v="1"/>
    <s v="526537"/>
    <x v="0"/>
    <x v="2"/>
    <x v="2"/>
    <x v="2"/>
    <x v="1"/>
    <n v="86"/>
    <n v="19"/>
    <n v="7"/>
    <n v="5"/>
    <n v="2"/>
    <x v="1"/>
    <n v="1002902"/>
    <x v="4"/>
    <x v="1"/>
    <x v="1"/>
    <x v="0"/>
    <x v="0"/>
    <m/>
    <x v="0"/>
    <x v="0"/>
    <x v="0"/>
    <m/>
    <m/>
    <x v="1"/>
    <s v="10029024"/>
    <x v="1"/>
    <x v="1"/>
    <x v="1"/>
    <x v="1"/>
    <x v="5"/>
    <x v="1"/>
    <n v="79"/>
    <x v="1"/>
    <n v="86"/>
    <x v="1"/>
    <s v=""/>
    <x v="6"/>
    <s v=""/>
    <x v="1"/>
    <n v="3.1099999999999968"/>
    <n v="0.95730335578168602"/>
    <x v="1"/>
    <x v="1"/>
    <x v="1"/>
    <x v="1"/>
    <x v="1"/>
    <x v="1"/>
    <x v="1"/>
  </r>
  <r>
    <d v="2021-07-14T00:00:00"/>
    <n v="7904"/>
    <n v="9273"/>
    <x v="1"/>
    <n v="1633"/>
    <n v="31410"/>
    <x v="1"/>
    <s v="526592"/>
    <x v="0"/>
    <x v="2"/>
    <x v="2"/>
    <x v="2"/>
    <x v="1"/>
    <n v="81"/>
    <n v="18.5"/>
    <n v="7.5"/>
    <n v="4.5"/>
    <n v="2"/>
    <x v="1"/>
    <n v="1002902"/>
    <x v="5"/>
    <x v="1"/>
    <x v="1"/>
    <x v="0"/>
    <x v="0"/>
    <m/>
    <x v="0"/>
    <x v="0"/>
    <x v="0"/>
    <m/>
    <m/>
    <x v="1"/>
    <s v="10029025"/>
    <x v="1"/>
    <x v="1"/>
    <x v="1"/>
    <x v="1"/>
    <x v="5"/>
    <x v="1"/>
    <n v="73.5"/>
    <x v="1"/>
    <n v="81"/>
    <x v="1"/>
    <s v=""/>
    <x v="6"/>
    <s v=""/>
    <x v="1"/>
    <n v="0.65999999999999948"/>
    <n v="0.65926038845138524"/>
    <x v="1"/>
    <x v="1"/>
    <x v="1"/>
    <x v="1"/>
    <x v="1"/>
    <x v="1"/>
    <x v="1"/>
  </r>
  <r>
    <d v="2021-07-14T00:00:00"/>
    <n v="7904"/>
    <n v="9273"/>
    <x v="1"/>
    <n v="1638"/>
    <n v="31411"/>
    <x v="1"/>
    <s v="526626"/>
    <x v="0"/>
    <x v="2"/>
    <x v="2"/>
    <x v="2"/>
    <x v="1"/>
    <n v="62"/>
    <m/>
    <m/>
    <m/>
    <m/>
    <x v="2"/>
    <n v="1002902"/>
    <x v="6"/>
    <x v="1"/>
    <x v="1"/>
    <x v="0"/>
    <x v="0"/>
    <m/>
    <x v="0"/>
    <x v="0"/>
    <x v="0"/>
    <m/>
    <m/>
    <x v="1"/>
    <s v="10029026"/>
    <x v="6"/>
    <x v="6"/>
    <x v="4"/>
    <x v="2"/>
    <x v="5"/>
    <x v="1"/>
    <n v="56.2742"/>
    <x v="2"/>
    <n v="62"/>
    <x v="2"/>
    <n v="183"/>
    <x v="6"/>
    <n v="183"/>
    <x v="2"/>
    <s v=""/>
    <s v=""/>
    <x v="1"/>
    <x v="1"/>
    <x v="2"/>
    <x v="1"/>
    <x v="1"/>
    <x v="1"/>
    <x v="1"/>
  </r>
  <r>
    <d v="2021-07-14T00:00:00"/>
    <n v="7904"/>
    <n v="9273"/>
    <x v="1"/>
    <n v="1638"/>
    <n v="31412"/>
    <x v="1"/>
    <s v="526588"/>
    <x v="0"/>
    <x v="1"/>
    <x v="2"/>
    <x v="2"/>
    <x v="1"/>
    <n v="63"/>
    <m/>
    <m/>
    <m/>
    <m/>
    <x v="2"/>
    <n v="1002902"/>
    <x v="7"/>
    <x v="1"/>
    <x v="1"/>
    <x v="0"/>
    <x v="0"/>
    <m/>
    <x v="0"/>
    <x v="0"/>
    <x v="0"/>
    <m/>
    <m/>
    <x v="1"/>
    <s v="10029027"/>
    <x v="1"/>
    <x v="1"/>
    <x v="1"/>
    <x v="1"/>
    <x v="5"/>
    <x v="1"/>
    <n v="57.1997"/>
    <x v="2"/>
    <n v="63"/>
    <x v="2"/>
    <n v="184"/>
    <x v="6"/>
    <n v="184"/>
    <x v="2"/>
    <s v=""/>
    <s v=""/>
    <x v="1"/>
    <x v="1"/>
    <x v="2"/>
    <x v="1"/>
    <x v="1"/>
    <x v="1"/>
    <x v="1"/>
  </r>
  <r>
    <d v="2021-07-14T00:00:00"/>
    <n v="7904"/>
    <n v="9273"/>
    <x v="1"/>
    <n v="1702"/>
    <n v="31413"/>
    <x v="1"/>
    <s v="526559"/>
    <x v="0"/>
    <x v="2"/>
    <x v="2"/>
    <x v="2"/>
    <x v="1"/>
    <n v="91"/>
    <n v="21.5"/>
    <n v="8.5"/>
    <n v="6"/>
    <n v="2.5"/>
    <x v="1"/>
    <n v="1002902"/>
    <x v="8"/>
    <x v="1"/>
    <x v="1"/>
    <x v="0"/>
    <x v="0"/>
    <m/>
    <x v="0"/>
    <x v="0"/>
    <x v="0"/>
    <m/>
    <m/>
    <x v="1"/>
    <s v="10029028"/>
    <x v="1"/>
    <x v="1"/>
    <x v="1"/>
    <x v="1"/>
    <x v="5"/>
    <x v="1"/>
    <n v="82.5"/>
    <x v="1"/>
    <n v="91"/>
    <x v="1"/>
    <n v="185"/>
    <x v="6"/>
    <n v="185"/>
    <x v="1"/>
    <n v="2.2300000000000026"/>
    <n v="0.90291135901350139"/>
    <x v="1"/>
    <x v="1"/>
    <x v="1"/>
    <x v="1"/>
    <x v="1"/>
    <x v="1"/>
    <x v="1"/>
  </r>
  <r>
    <d v="2021-07-14T00:00:00"/>
    <n v="7904"/>
    <n v="9273"/>
    <x v="1"/>
    <n v="1702"/>
    <n v="31414"/>
    <x v="1"/>
    <s v="526574"/>
    <x v="0"/>
    <x v="1"/>
    <x v="1"/>
    <x v="2"/>
    <x v="1"/>
    <n v="82"/>
    <n v="17.5"/>
    <n v="6"/>
    <n v="5"/>
    <n v="2"/>
    <x v="1"/>
    <n v="1002902"/>
    <x v="9"/>
    <x v="1"/>
    <x v="1"/>
    <x v="0"/>
    <x v="0"/>
    <m/>
    <x v="0"/>
    <x v="0"/>
    <x v="0"/>
    <m/>
    <m/>
    <x v="1"/>
    <s v="10029029"/>
    <x v="4"/>
    <x v="4"/>
    <x v="1"/>
    <x v="2"/>
    <x v="5"/>
    <x v="1"/>
    <n v="76"/>
    <x v="1"/>
    <n v="82"/>
    <x v="1"/>
    <n v="186"/>
    <x v="6"/>
    <n v="186"/>
    <x v="1"/>
    <n v="2.669999999999999"/>
    <n v="0.93523303139321445"/>
    <x v="1"/>
    <x v="1"/>
    <x v="1"/>
    <x v="2"/>
    <x v="1"/>
    <x v="1"/>
    <x v="1"/>
  </r>
  <r>
    <d v="2021-07-14T00:00:00"/>
    <n v="7904"/>
    <n v="9273"/>
    <x v="1"/>
    <n v="1712"/>
    <n v="31415"/>
    <x v="1"/>
    <s v="526579"/>
    <x v="0"/>
    <x v="1"/>
    <x v="1"/>
    <x v="2"/>
    <x v="1"/>
    <n v="87"/>
    <n v="18.5"/>
    <n v="6.5"/>
    <n v="5"/>
    <n v="2"/>
    <x v="1"/>
    <n v="1002902"/>
    <x v="10"/>
    <x v="1"/>
    <x v="1"/>
    <x v="0"/>
    <x v="0"/>
    <m/>
    <x v="0"/>
    <x v="0"/>
    <x v="0"/>
    <m/>
    <m/>
    <x v="1"/>
    <s v="100290210"/>
    <x v="4"/>
    <x v="4"/>
    <x v="1"/>
    <x v="2"/>
    <x v="5"/>
    <x v="1"/>
    <n v="80.5"/>
    <x v="1"/>
    <n v="87"/>
    <x v="1"/>
    <s v=""/>
    <x v="6"/>
    <s v=""/>
    <x v="1"/>
    <n v="4.1799999999999971"/>
    <n v="0.98493201018940713"/>
    <x v="1"/>
    <x v="1"/>
    <x v="1"/>
    <x v="3"/>
    <x v="1"/>
    <x v="1"/>
    <x v="1"/>
  </r>
  <r>
    <d v="2021-07-14T00:00:00"/>
    <n v="7904"/>
    <n v="9273"/>
    <x v="1"/>
    <n v="1712"/>
    <n v="31416"/>
    <x v="1"/>
    <s v="526593"/>
    <x v="1"/>
    <x v="2"/>
    <x v="2"/>
    <x v="2"/>
    <x v="1"/>
    <n v="92"/>
    <n v="23.5"/>
    <n v="8.5"/>
    <n v="6"/>
    <n v="2.5"/>
    <x v="1"/>
    <n v="1002903"/>
    <x v="1"/>
    <x v="1"/>
    <x v="1"/>
    <x v="0"/>
    <x v="0"/>
    <m/>
    <x v="0"/>
    <x v="0"/>
    <x v="0"/>
    <m/>
    <m/>
    <x v="1"/>
    <s v="10029031"/>
    <x v="1"/>
    <x v="1"/>
    <x v="1"/>
    <x v="1"/>
    <x v="5"/>
    <x v="1"/>
    <n v="83.5"/>
    <x v="1"/>
    <n v="92"/>
    <x v="1"/>
    <s v=""/>
    <x v="6"/>
    <s v=""/>
    <x v="1"/>
    <n v="2.6600000000000024"/>
    <n v="0.93462466657442755"/>
    <x v="1"/>
    <x v="1"/>
    <x v="1"/>
    <x v="1"/>
    <x v="1"/>
    <x v="1"/>
    <x v="1"/>
  </r>
  <r>
    <d v="2021-07-14T00:00:00"/>
    <n v="7904"/>
    <n v="9273"/>
    <x v="1"/>
    <n v="1722"/>
    <n v="31417"/>
    <x v="1"/>
    <s v="526599"/>
    <x v="0"/>
    <x v="2"/>
    <x v="2"/>
    <x v="2"/>
    <x v="1"/>
    <n v="99"/>
    <n v="21.5"/>
    <n v="8.5"/>
    <n v="6"/>
    <n v="3"/>
    <x v="1"/>
    <n v="1002903"/>
    <x v="2"/>
    <x v="1"/>
    <x v="1"/>
    <x v="0"/>
    <x v="0"/>
    <m/>
    <x v="0"/>
    <x v="0"/>
    <x v="0"/>
    <m/>
    <m/>
    <x v="1"/>
    <s v="10029032"/>
    <x v="1"/>
    <x v="1"/>
    <x v="1"/>
    <x v="1"/>
    <x v="5"/>
    <x v="1"/>
    <n v="90.5"/>
    <x v="1"/>
    <n v="99"/>
    <x v="1"/>
    <n v="187"/>
    <x v="6"/>
    <n v="187"/>
    <x v="1"/>
    <n v="5.24"/>
    <n v="0.99472768777305132"/>
    <x v="1"/>
    <x v="1"/>
    <x v="1"/>
    <x v="1"/>
    <x v="1"/>
    <x v="1"/>
    <x v="1"/>
  </r>
  <r>
    <d v="2021-07-14T00:00:00"/>
    <n v="7904"/>
    <n v="9273"/>
    <x v="1"/>
    <n v="1725"/>
    <n v="31418"/>
    <x v="1"/>
    <s v="526536"/>
    <x v="0"/>
    <x v="2"/>
    <x v="2"/>
    <x v="2"/>
    <x v="1"/>
    <n v="73"/>
    <m/>
    <m/>
    <m/>
    <m/>
    <x v="2"/>
    <n v="1002903"/>
    <x v="3"/>
    <x v="1"/>
    <x v="1"/>
    <x v="0"/>
    <x v="0"/>
    <m/>
    <x v="0"/>
    <x v="0"/>
    <x v="0"/>
    <m/>
    <m/>
    <x v="1"/>
    <s v="10029033"/>
    <x v="5"/>
    <x v="5"/>
    <x v="3"/>
    <x v="3"/>
    <x v="5"/>
    <x v="1"/>
    <n v="66.454699999999988"/>
    <x v="2"/>
    <n v="73"/>
    <x v="2"/>
    <n v="188"/>
    <x v="6"/>
    <n v="188"/>
    <x v="2"/>
    <s v=""/>
    <s v=""/>
    <x v="1"/>
    <x v="1"/>
    <x v="2"/>
    <x v="1"/>
    <x v="1"/>
    <x v="1"/>
    <x v="1"/>
  </r>
  <r>
    <d v="2021-07-14T00:00:00"/>
    <n v="7904"/>
    <n v="9273"/>
    <x v="1"/>
    <n v="1727"/>
    <n v="31419"/>
    <x v="1"/>
    <s v="526596"/>
    <x v="0"/>
    <x v="1"/>
    <x v="1"/>
    <x v="2"/>
    <x v="1"/>
    <n v="90"/>
    <n v="19.5"/>
    <n v="7"/>
    <n v="5"/>
    <n v="2"/>
    <x v="1"/>
    <n v="1002903"/>
    <x v="4"/>
    <x v="1"/>
    <x v="1"/>
    <x v="0"/>
    <x v="0"/>
    <m/>
    <x v="0"/>
    <x v="0"/>
    <x v="0"/>
    <m/>
    <m/>
    <x v="1"/>
    <s v="10029034"/>
    <x v="1"/>
    <x v="1"/>
    <x v="1"/>
    <x v="1"/>
    <x v="5"/>
    <x v="1"/>
    <n v="83"/>
    <x v="1"/>
    <n v="90"/>
    <x v="1"/>
    <n v="189"/>
    <x v="6"/>
    <n v="189"/>
    <x v="1"/>
    <n v="4.8300000000000027"/>
    <n v="0.99207675787576499"/>
    <x v="1"/>
    <x v="1"/>
    <x v="1"/>
    <x v="1"/>
    <x v="1"/>
    <x v="1"/>
    <x v="1"/>
  </r>
  <r>
    <d v="2021-07-14T00:00:00"/>
    <n v="7905"/>
    <n v="9274"/>
    <x v="0"/>
    <n v="1832"/>
    <n v="31420"/>
    <x v="1"/>
    <s v="527617"/>
    <x v="0"/>
    <x v="1"/>
    <x v="1"/>
    <x v="2"/>
    <x v="1"/>
    <n v="88"/>
    <m/>
    <m/>
    <m/>
    <m/>
    <x v="1"/>
    <n v="1002903"/>
    <x v="5"/>
    <x v="1"/>
    <x v="1"/>
    <x v="0"/>
    <x v="0"/>
    <m/>
    <x v="0"/>
    <x v="0"/>
    <x v="2"/>
    <s v="FELL OVER"/>
    <m/>
    <x v="1"/>
    <s v="10029035"/>
    <x v="1"/>
    <x v="1"/>
    <x v="1"/>
    <x v="1"/>
    <x v="5"/>
    <x v="1"/>
    <n v="80.337199999999996"/>
    <x v="1"/>
    <n v="88"/>
    <x v="3"/>
    <s v=""/>
    <x v="6"/>
    <s v=""/>
    <x v="2"/>
    <s v=""/>
    <s v=""/>
    <x v="1"/>
    <x v="1"/>
    <x v="1"/>
    <x v="1"/>
    <x v="1"/>
    <x v="1"/>
    <x v="1"/>
  </r>
  <r>
    <d v="2021-07-14T00:00:00"/>
    <n v="7905"/>
    <n v="9274"/>
    <x v="0"/>
    <n v="1900"/>
    <n v="31421"/>
    <x v="1"/>
    <s v="527535"/>
    <x v="0"/>
    <x v="1"/>
    <x v="1"/>
    <x v="2"/>
    <x v="1"/>
    <n v="79"/>
    <n v="16.5"/>
    <n v="6"/>
    <n v="4.7"/>
    <n v="1.8"/>
    <x v="1"/>
    <n v="1002903"/>
    <x v="6"/>
    <x v="1"/>
    <x v="1"/>
    <x v="0"/>
    <x v="0"/>
    <m/>
    <x v="0"/>
    <x v="0"/>
    <x v="0"/>
    <m/>
    <m/>
    <x v="1"/>
    <s v="10029036"/>
    <x v="1"/>
    <x v="1"/>
    <x v="1"/>
    <x v="1"/>
    <x v="5"/>
    <x v="1"/>
    <n v="73"/>
    <x v="1"/>
    <n v="79"/>
    <x v="1"/>
    <n v="190"/>
    <x v="6"/>
    <n v="190"/>
    <x v="1"/>
    <n v="1.7559999999999998"/>
    <n v="0.85270798033105211"/>
    <x v="1"/>
    <x v="1"/>
    <x v="1"/>
    <x v="1"/>
    <x v="1"/>
    <x v="1"/>
    <x v="1"/>
  </r>
  <r>
    <d v="2021-07-14T00:00:00"/>
    <n v="7905"/>
    <n v="9274"/>
    <x v="0"/>
    <n v="1916"/>
    <n v="31422"/>
    <x v="1"/>
    <s v="527600"/>
    <x v="0"/>
    <x v="2"/>
    <x v="2"/>
    <x v="2"/>
    <x v="1"/>
    <n v="79"/>
    <n v="18.399999999999999"/>
    <n v="6.8"/>
    <n v="5.0999999999999996"/>
    <n v="1.9"/>
    <x v="1"/>
    <n v="1002903"/>
    <x v="7"/>
    <x v="1"/>
    <x v="1"/>
    <x v="0"/>
    <x v="0"/>
    <m/>
    <x v="0"/>
    <x v="0"/>
    <x v="0"/>
    <m/>
    <m/>
    <x v="1"/>
    <s v="10029037"/>
    <x v="1"/>
    <x v="1"/>
    <x v="1"/>
    <x v="1"/>
    <x v="5"/>
    <x v="1"/>
    <n v="72.2"/>
    <x v="1"/>
    <n v="79"/>
    <x v="1"/>
    <s v=""/>
    <x v="6"/>
    <s v=""/>
    <x v="1"/>
    <n v="0.37399999999999922"/>
    <n v="0.59242516469995221"/>
    <x v="1"/>
    <x v="1"/>
    <x v="1"/>
    <x v="1"/>
    <x v="1"/>
    <x v="1"/>
    <x v="1"/>
  </r>
  <r>
    <d v="2021-07-14T00:00:00"/>
    <n v="7905"/>
    <n v="9274"/>
    <x v="0"/>
    <n v="1919"/>
    <n v="31423"/>
    <x v="1"/>
    <s v="527604"/>
    <x v="0"/>
    <x v="2"/>
    <x v="2"/>
    <x v="2"/>
    <x v="1"/>
    <n v="67"/>
    <m/>
    <m/>
    <m/>
    <m/>
    <x v="2"/>
    <n v="1002903"/>
    <x v="8"/>
    <x v="1"/>
    <x v="1"/>
    <x v="0"/>
    <x v="0"/>
    <m/>
    <x v="0"/>
    <x v="0"/>
    <x v="0"/>
    <m/>
    <m/>
    <x v="1"/>
    <s v="10029038"/>
    <x v="5"/>
    <x v="5"/>
    <x v="3"/>
    <x v="3"/>
    <x v="5"/>
    <x v="1"/>
    <n v="60.901699999999998"/>
    <x v="2"/>
    <n v="67"/>
    <x v="2"/>
    <s v=""/>
    <x v="6"/>
    <s v=""/>
    <x v="2"/>
    <s v=""/>
    <s v=""/>
    <x v="1"/>
    <x v="1"/>
    <x v="2"/>
    <x v="1"/>
    <x v="1"/>
    <x v="1"/>
    <x v="1"/>
  </r>
  <r>
    <d v="2021-07-14T00:00:00"/>
    <n v="7905"/>
    <n v="9274"/>
    <x v="0"/>
    <n v="1919"/>
    <n v="31424"/>
    <x v="1"/>
    <s v="527569"/>
    <x v="0"/>
    <x v="2"/>
    <x v="2"/>
    <x v="2"/>
    <x v="1"/>
    <n v="101"/>
    <n v="24"/>
    <n v="9.6999999999999993"/>
    <n v="6.5"/>
    <n v="2.6"/>
    <x v="1"/>
    <n v="1002903"/>
    <x v="9"/>
    <x v="1"/>
    <x v="1"/>
    <x v="0"/>
    <x v="0"/>
    <m/>
    <x v="0"/>
    <x v="0"/>
    <x v="0"/>
    <m/>
    <m/>
    <x v="1"/>
    <s v="10029039"/>
    <x v="1"/>
    <x v="1"/>
    <x v="1"/>
    <x v="1"/>
    <x v="5"/>
    <x v="1"/>
    <n v="91.3"/>
    <x v="1"/>
    <n v="101"/>
    <x v="1"/>
    <n v="191"/>
    <x v="6"/>
    <n v="191"/>
    <x v="1"/>
    <n v="4.5680000000000014"/>
    <n v="0.98972791448977848"/>
    <x v="1"/>
    <x v="1"/>
    <x v="1"/>
    <x v="1"/>
    <x v="1"/>
    <x v="1"/>
    <x v="1"/>
  </r>
  <r>
    <d v="2021-07-14T00:00:00"/>
    <n v="7905"/>
    <n v="9274"/>
    <x v="0"/>
    <n v="1941"/>
    <n v="31425"/>
    <x v="1"/>
    <s v="527618"/>
    <x v="0"/>
    <x v="2"/>
    <x v="2"/>
    <x v="2"/>
    <x v="1"/>
    <n v="74"/>
    <m/>
    <m/>
    <m/>
    <m/>
    <x v="2"/>
    <n v="1002903"/>
    <x v="10"/>
    <x v="1"/>
    <x v="1"/>
    <x v="0"/>
    <x v="0"/>
    <m/>
    <x v="0"/>
    <x v="0"/>
    <x v="0"/>
    <m/>
    <m/>
    <x v="1"/>
    <s v="100290310"/>
    <x v="1"/>
    <x v="1"/>
    <x v="1"/>
    <x v="1"/>
    <x v="5"/>
    <x v="1"/>
    <n v="67.380199999999988"/>
    <x v="2"/>
    <n v="74"/>
    <x v="2"/>
    <n v="192"/>
    <x v="6"/>
    <n v="192"/>
    <x v="2"/>
    <s v=""/>
    <s v=""/>
    <x v="1"/>
    <x v="1"/>
    <x v="2"/>
    <x v="1"/>
    <x v="1"/>
    <x v="1"/>
    <x v="1"/>
  </r>
  <r>
    <d v="2021-07-14T00:00:00"/>
    <n v="7905"/>
    <n v="9274"/>
    <x v="0"/>
    <n v="2009"/>
    <n v="31426"/>
    <x v="1"/>
    <s v="527623"/>
    <x v="0"/>
    <x v="2"/>
    <x v="2"/>
    <x v="2"/>
    <x v="1"/>
    <n v="72"/>
    <m/>
    <m/>
    <m/>
    <m/>
    <x v="2"/>
    <n v="1002904"/>
    <x v="1"/>
    <x v="1"/>
    <x v="1"/>
    <x v="0"/>
    <x v="0"/>
    <m/>
    <x v="0"/>
    <x v="0"/>
    <x v="0"/>
    <m/>
    <m/>
    <x v="1"/>
    <s v="10029041"/>
    <x v="5"/>
    <x v="5"/>
    <x v="3"/>
    <x v="3"/>
    <x v="5"/>
    <x v="1"/>
    <n v="65.529199999999989"/>
    <x v="2"/>
    <n v="72"/>
    <x v="2"/>
    <n v="193"/>
    <x v="6"/>
    <n v="193"/>
    <x v="2"/>
    <s v=""/>
    <s v=""/>
    <x v="1"/>
    <x v="1"/>
    <x v="2"/>
    <x v="1"/>
    <x v="1"/>
    <x v="1"/>
    <x v="1"/>
  </r>
  <r>
    <d v="2021-07-14T00:00:00"/>
    <n v="7905"/>
    <n v="9274"/>
    <x v="0"/>
    <n v="2014"/>
    <n v="31427"/>
    <x v="1"/>
    <s v="527540"/>
    <x v="0"/>
    <x v="2"/>
    <x v="2"/>
    <x v="2"/>
    <x v="1"/>
    <n v="72"/>
    <m/>
    <m/>
    <m/>
    <m/>
    <x v="2"/>
    <n v="1002904"/>
    <x v="2"/>
    <x v="1"/>
    <x v="1"/>
    <x v="0"/>
    <x v="0"/>
    <m/>
    <x v="0"/>
    <x v="0"/>
    <x v="0"/>
    <m/>
    <m/>
    <x v="1"/>
    <s v="10029042"/>
    <x v="12"/>
    <x v="13"/>
    <x v="3"/>
    <x v="1"/>
    <x v="5"/>
    <x v="1"/>
    <n v="65.529199999999989"/>
    <x v="2"/>
    <n v="72"/>
    <x v="2"/>
    <s v=""/>
    <x v="6"/>
    <s v=""/>
    <x v="2"/>
    <s v=""/>
    <s v=""/>
    <x v="1"/>
    <x v="1"/>
    <x v="2"/>
    <x v="1"/>
    <x v="1"/>
    <x v="1"/>
    <x v="1"/>
  </r>
  <r>
    <d v="2021-07-14T00:00:00"/>
    <n v="7905"/>
    <n v="9274"/>
    <x v="0"/>
    <n v="2014"/>
    <n v="31428"/>
    <x v="1"/>
    <s v="527547"/>
    <x v="0"/>
    <x v="1"/>
    <x v="1"/>
    <x v="2"/>
    <x v="1"/>
    <n v="84"/>
    <n v="22.5"/>
    <n v="6"/>
    <n v="5"/>
    <n v="2"/>
    <x v="1"/>
    <n v="1002904"/>
    <x v="3"/>
    <x v="1"/>
    <x v="1"/>
    <x v="0"/>
    <x v="0"/>
    <m/>
    <x v="0"/>
    <x v="0"/>
    <x v="0"/>
    <m/>
    <m/>
    <x v="1"/>
    <s v="10029043"/>
    <x v="1"/>
    <x v="1"/>
    <x v="1"/>
    <x v="1"/>
    <x v="5"/>
    <x v="1"/>
    <n v="78"/>
    <x v="1"/>
    <n v="84"/>
    <x v="1"/>
    <n v="194"/>
    <x v="6"/>
    <n v="194"/>
    <x v="1"/>
    <n v="3.5299999999999985"/>
    <n v="0.97152941230990264"/>
    <x v="1"/>
    <x v="1"/>
    <x v="1"/>
    <x v="1"/>
    <x v="1"/>
    <x v="1"/>
    <x v="1"/>
  </r>
  <r>
    <d v="2021-07-14T00:00:00"/>
    <n v="7905"/>
    <n v="9274"/>
    <x v="0"/>
    <n v="2014"/>
    <n v="31429"/>
    <x v="1"/>
    <s v="527582"/>
    <x v="0"/>
    <x v="2"/>
    <x v="2"/>
    <x v="2"/>
    <x v="1"/>
    <n v="86"/>
    <n v="20.399999999999999"/>
    <n v="6"/>
    <n v="5.4"/>
    <n v="2.4"/>
    <x v="1"/>
    <n v="1002904"/>
    <x v="4"/>
    <x v="1"/>
    <x v="1"/>
    <x v="3"/>
    <x v="0"/>
    <m/>
    <x v="0"/>
    <x v="0"/>
    <x v="0"/>
    <m/>
    <m/>
    <x v="1"/>
    <s v="10029044"/>
    <x v="1"/>
    <x v="1"/>
    <x v="1"/>
    <x v="1"/>
    <x v="5"/>
    <x v="1"/>
    <n v="80"/>
    <x v="1"/>
    <n v="86"/>
    <x v="1"/>
    <n v="195"/>
    <x v="6"/>
    <n v="195"/>
    <x v="1"/>
    <n v="3.7739999999999974"/>
    <n v="0.97755529216685244"/>
    <x v="1"/>
    <x v="1"/>
    <x v="1"/>
    <x v="1"/>
    <x v="1"/>
    <x v="1"/>
    <x v="1"/>
  </r>
  <r>
    <d v="2021-07-14T00:00:00"/>
    <n v="7905"/>
    <n v="9274"/>
    <x v="0"/>
    <n v="2035"/>
    <n v="31430"/>
    <x v="1"/>
    <s v="527606"/>
    <x v="0"/>
    <x v="2"/>
    <x v="2"/>
    <x v="2"/>
    <x v="1"/>
    <n v="78"/>
    <n v="16.2"/>
    <n v="6"/>
    <n v="4.4000000000000004"/>
    <n v="1.8"/>
    <x v="1"/>
    <n v="1002904"/>
    <x v="5"/>
    <x v="1"/>
    <x v="1"/>
    <x v="0"/>
    <x v="0"/>
    <m/>
    <x v="0"/>
    <x v="0"/>
    <x v="0"/>
    <m/>
    <m/>
    <x v="1"/>
    <s v="10029045"/>
    <x v="1"/>
    <x v="1"/>
    <x v="1"/>
    <x v="1"/>
    <x v="5"/>
    <x v="1"/>
    <n v="72"/>
    <x v="1"/>
    <n v="78"/>
    <x v="1"/>
    <n v="196"/>
    <x v="6"/>
    <n v="196"/>
    <x v="1"/>
    <n v="1.5299999999999998"/>
    <n v="0.82200631421375348"/>
    <x v="1"/>
    <x v="1"/>
    <x v="1"/>
    <x v="1"/>
    <x v="1"/>
    <x v="1"/>
    <x v="1"/>
  </r>
  <r>
    <d v="2021-07-14T00:00:00"/>
    <n v="7905"/>
    <n v="9274"/>
    <x v="0"/>
    <n v="2037"/>
    <n v="31431"/>
    <x v="1"/>
    <s v="527590"/>
    <x v="0"/>
    <x v="1"/>
    <x v="1"/>
    <x v="2"/>
    <x v="1"/>
    <n v="84"/>
    <n v="17.600000000000001"/>
    <n v="6"/>
    <n v="4.4000000000000004"/>
    <n v="1.7"/>
    <x v="1"/>
    <n v="1002904"/>
    <x v="6"/>
    <x v="1"/>
    <x v="1"/>
    <x v="0"/>
    <x v="0"/>
    <m/>
    <x v="0"/>
    <x v="0"/>
    <x v="0"/>
    <m/>
    <m/>
    <x v="1"/>
    <s v="10029046"/>
    <x v="1"/>
    <x v="1"/>
    <x v="1"/>
    <x v="1"/>
    <x v="5"/>
    <x v="1"/>
    <n v="78"/>
    <x v="1"/>
    <n v="84"/>
    <x v="1"/>
    <n v="197"/>
    <x v="6"/>
    <n v="197"/>
    <x v="1"/>
    <n v="4.195999999999998"/>
    <n v="0.98516763212085612"/>
    <x v="1"/>
    <x v="1"/>
    <x v="1"/>
    <x v="1"/>
    <x v="1"/>
    <x v="1"/>
    <x v="1"/>
  </r>
  <r>
    <d v="2021-07-14T00:00:00"/>
    <n v="7905"/>
    <n v="9274"/>
    <x v="0"/>
    <n v="2037"/>
    <n v="31432"/>
    <x v="1"/>
    <s v="527571"/>
    <x v="0"/>
    <x v="2"/>
    <x v="2"/>
    <x v="2"/>
    <x v="1"/>
    <n v="72"/>
    <m/>
    <m/>
    <m/>
    <m/>
    <x v="2"/>
    <n v="1002904"/>
    <x v="7"/>
    <x v="1"/>
    <x v="1"/>
    <x v="0"/>
    <x v="0"/>
    <m/>
    <x v="0"/>
    <x v="0"/>
    <x v="0"/>
    <m/>
    <m/>
    <x v="1"/>
    <s v="10029047"/>
    <x v="1"/>
    <x v="1"/>
    <x v="1"/>
    <x v="1"/>
    <x v="5"/>
    <x v="1"/>
    <n v="65.529199999999989"/>
    <x v="2"/>
    <n v="72"/>
    <x v="2"/>
    <s v=""/>
    <x v="6"/>
    <s v=""/>
    <x v="2"/>
    <s v=""/>
    <s v=""/>
    <x v="1"/>
    <x v="1"/>
    <x v="2"/>
    <x v="1"/>
    <x v="1"/>
    <x v="1"/>
    <x v="1"/>
  </r>
  <r>
    <d v="2021-07-14T00:00:00"/>
    <n v="7905"/>
    <n v="9274"/>
    <x v="0"/>
    <n v="2037"/>
    <n v="31433"/>
    <x v="1"/>
    <s v="527584"/>
    <x v="0"/>
    <x v="1"/>
    <x v="1"/>
    <x v="2"/>
    <x v="1"/>
    <n v="79"/>
    <n v="16"/>
    <n v="5.5"/>
    <n v="4.3"/>
    <n v="1.7"/>
    <x v="1"/>
    <n v="1002904"/>
    <x v="8"/>
    <x v="1"/>
    <x v="1"/>
    <x v="0"/>
    <x v="0"/>
    <m/>
    <x v="0"/>
    <x v="0"/>
    <x v="0"/>
    <m/>
    <m/>
    <x v="1"/>
    <s v="10029048"/>
    <x v="1"/>
    <x v="1"/>
    <x v="1"/>
    <x v="1"/>
    <x v="5"/>
    <x v="1"/>
    <n v="73.5"/>
    <x v="1"/>
    <n v="79"/>
    <x v="1"/>
    <s v=""/>
    <x v="6"/>
    <s v=""/>
    <x v="1"/>
    <n v="2.7539999999999996"/>
    <n v="0.94013885768821837"/>
    <x v="1"/>
    <x v="1"/>
    <x v="1"/>
    <x v="1"/>
    <x v="1"/>
    <x v="1"/>
    <x v="1"/>
  </r>
  <r>
    <d v="2021-07-14T00:00:00"/>
    <n v="7905"/>
    <n v="9274"/>
    <x v="0"/>
    <n v="2040"/>
    <n v="31434"/>
    <x v="1"/>
    <s v="527559"/>
    <x v="0"/>
    <x v="2"/>
    <x v="2"/>
    <x v="2"/>
    <x v="1"/>
    <n v="75"/>
    <n v="15.1"/>
    <n v="5.2"/>
    <n v="4.4000000000000004"/>
    <n v="2"/>
    <x v="2"/>
    <n v="1002904"/>
    <x v="9"/>
    <x v="1"/>
    <x v="1"/>
    <x v="0"/>
    <x v="0"/>
    <m/>
    <x v="0"/>
    <x v="0"/>
    <x v="0"/>
    <m/>
    <m/>
    <x v="1"/>
    <s v="10029049"/>
    <x v="5"/>
    <x v="5"/>
    <x v="3"/>
    <x v="3"/>
    <x v="5"/>
    <x v="1"/>
    <n v="69.8"/>
    <x v="1"/>
    <n v="75"/>
    <x v="2"/>
    <n v="198"/>
    <x v="6"/>
    <n v="198"/>
    <x v="2"/>
    <s v=""/>
    <s v=""/>
    <x v="1"/>
    <x v="1"/>
    <x v="2"/>
    <x v="1"/>
    <x v="1"/>
    <x v="1"/>
    <x v="1"/>
  </r>
  <r>
    <d v="2021-07-14T00:00:00"/>
    <n v="7906"/>
    <n v="9274"/>
    <x v="1"/>
    <n v="2058"/>
    <n v="31435"/>
    <x v="1"/>
    <s v="527576"/>
    <x v="0"/>
    <x v="2"/>
    <x v="2"/>
    <x v="2"/>
    <x v="1"/>
    <n v="66"/>
    <m/>
    <m/>
    <m/>
    <m/>
    <x v="2"/>
    <n v="1002904"/>
    <x v="10"/>
    <x v="1"/>
    <x v="1"/>
    <x v="0"/>
    <x v="0"/>
    <m/>
    <x v="0"/>
    <x v="0"/>
    <x v="0"/>
    <m/>
    <m/>
    <x v="1"/>
    <s v="100290410"/>
    <x v="5"/>
    <x v="5"/>
    <x v="3"/>
    <x v="3"/>
    <x v="5"/>
    <x v="1"/>
    <n v="59.976199999999999"/>
    <x v="2"/>
    <n v="66"/>
    <x v="2"/>
    <n v="199"/>
    <x v="6"/>
    <n v="199"/>
    <x v="2"/>
    <s v=""/>
    <s v=""/>
    <x v="1"/>
    <x v="1"/>
    <x v="2"/>
    <x v="1"/>
    <x v="1"/>
    <x v="1"/>
    <x v="1"/>
  </r>
  <r>
    <d v="2021-07-14T00:00:00"/>
    <n v="7906"/>
    <n v="9274"/>
    <x v="1"/>
    <n v="2103"/>
    <n v="31436"/>
    <x v="1"/>
    <s v="527616"/>
    <x v="0"/>
    <x v="2"/>
    <x v="2"/>
    <x v="2"/>
    <x v="1"/>
    <n v="76"/>
    <n v="17.5"/>
    <n v="7"/>
    <n v="5"/>
    <n v="2.5"/>
    <x v="1"/>
    <n v="1002905"/>
    <x v="1"/>
    <x v="1"/>
    <x v="1"/>
    <x v="0"/>
    <x v="0"/>
    <m/>
    <x v="0"/>
    <x v="0"/>
    <x v="0"/>
    <m/>
    <m/>
    <x v="1"/>
    <s v="10029051"/>
    <x v="5"/>
    <x v="5"/>
    <x v="3"/>
    <x v="3"/>
    <x v="5"/>
    <x v="1"/>
    <n v="69"/>
    <x v="1"/>
    <n v="76"/>
    <x v="1"/>
    <s v=""/>
    <x v="6"/>
    <s v=""/>
    <x v="3"/>
    <n v="-1.6200000000000006"/>
    <n v="0.16520487019061453"/>
    <x v="1"/>
    <x v="1"/>
    <x v="2"/>
    <x v="1"/>
    <x v="1"/>
    <x v="1"/>
    <x v="1"/>
  </r>
  <r>
    <d v="2021-07-14T00:00:00"/>
    <n v="7906"/>
    <n v="9274"/>
    <x v="1"/>
    <n v="2103"/>
    <n v="31437"/>
    <x v="1"/>
    <s v="527548"/>
    <x v="0"/>
    <x v="2"/>
    <x v="2"/>
    <x v="2"/>
    <x v="1"/>
    <n v="76"/>
    <n v="17"/>
    <n v="6.5"/>
    <n v="4"/>
    <n v="2"/>
    <x v="1"/>
    <n v="1002905"/>
    <x v="2"/>
    <x v="1"/>
    <x v="1"/>
    <x v="0"/>
    <x v="0"/>
    <m/>
    <x v="0"/>
    <x v="0"/>
    <x v="0"/>
    <m/>
    <m/>
    <x v="1"/>
    <s v="10029052"/>
    <x v="1"/>
    <x v="1"/>
    <x v="1"/>
    <x v="1"/>
    <x v="5"/>
    <x v="1"/>
    <n v="69.5"/>
    <x v="1"/>
    <n v="76"/>
    <x v="1"/>
    <s v=""/>
    <x v="6"/>
    <s v=""/>
    <x v="1"/>
    <n v="0.13000000000000012"/>
    <n v="0.53245430638731883"/>
    <x v="1"/>
    <x v="1"/>
    <x v="1"/>
    <x v="1"/>
    <x v="1"/>
    <x v="1"/>
    <x v="1"/>
  </r>
  <r>
    <d v="2021-07-14T00:00:00"/>
    <n v="7906"/>
    <n v="9274"/>
    <x v="1"/>
    <n v="2106"/>
    <n v="31438"/>
    <x v="1"/>
    <s v="527532"/>
    <x v="0"/>
    <x v="2"/>
    <x v="2"/>
    <x v="2"/>
    <x v="1"/>
    <n v="81"/>
    <n v="17.5"/>
    <n v="6.5"/>
    <n v="4"/>
    <n v="1.5"/>
    <x v="1"/>
    <n v="1002905"/>
    <x v="3"/>
    <x v="1"/>
    <x v="1"/>
    <x v="0"/>
    <x v="0"/>
    <m/>
    <x v="0"/>
    <x v="0"/>
    <x v="0"/>
    <m/>
    <m/>
    <x v="1"/>
    <s v="10029053"/>
    <x v="1"/>
    <x v="1"/>
    <x v="1"/>
    <x v="1"/>
    <x v="5"/>
    <x v="1"/>
    <n v="74.5"/>
    <x v="1"/>
    <n v="81"/>
    <x v="1"/>
    <n v="200"/>
    <x v="6"/>
    <n v="200"/>
    <x v="1"/>
    <n v="2.7099999999999986"/>
    <n v="0.93761414862000547"/>
    <x v="1"/>
    <x v="1"/>
    <x v="1"/>
    <x v="1"/>
    <x v="1"/>
    <x v="1"/>
    <x v="1"/>
  </r>
  <r>
    <d v="2021-07-14T00:00:00"/>
    <n v="7906"/>
    <n v="9274"/>
    <x v="1"/>
    <n v="2106"/>
    <n v="31439"/>
    <x v="1"/>
    <s v="527579"/>
    <x v="1"/>
    <x v="2"/>
    <x v="2"/>
    <x v="2"/>
    <x v="1"/>
    <n v="73"/>
    <m/>
    <m/>
    <m/>
    <m/>
    <x v="2"/>
    <n v="1002905"/>
    <x v="4"/>
    <x v="1"/>
    <x v="1"/>
    <x v="0"/>
    <x v="0"/>
    <m/>
    <x v="0"/>
    <x v="0"/>
    <x v="0"/>
    <m/>
    <m/>
    <x v="1"/>
    <s v="10029054"/>
    <x v="5"/>
    <x v="5"/>
    <x v="3"/>
    <x v="3"/>
    <x v="5"/>
    <x v="1"/>
    <n v="66.454699999999988"/>
    <x v="2"/>
    <n v="73"/>
    <x v="2"/>
    <s v=""/>
    <x v="6"/>
    <s v=""/>
    <x v="2"/>
    <s v=""/>
    <s v=""/>
    <x v="1"/>
    <x v="1"/>
    <x v="2"/>
    <x v="1"/>
    <x v="1"/>
    <x v="1"/>
    <x v="1"/>
  </r>
  <r>
    <d v="2021-07-14T00:00:00"/>
    <n v="7906"/>
    <n v="9274"/>
    <x v="1"/>
    <n v="2110"/>
    <n v="31440"/>
    <x v="1"/>
    <s v="527567"/>
    <x v="0"/>
    <x v="1"/>
    <x v="1"/>
    <x v="2"/>
    <x v="1"/>
    <n v="82"/>
    <n v="16.5"/>
    <n v="6"/>
    <n v="3.5"/>
    <n v="1.2"/>
    <x v="1"/>
    <n v="1002905"/>
    <x v="5"/>
    <x v="1"/>
    <x v="1"/>
    <x v="0"/>
    <x v="0"/>
    <m/>
    <x v="0"/>
    <x v="0"/>
    <x v="0"/>
    <m/>
    <m/>
    <x v="1"/>
    <s v="10029055"/>
    <x v="4"/>
    <x v="4"/>
    <x v="1"/>
    <x v="2"/>
    <x v="5"/>
    <x v="1"/>
    <n v="76"/>
    <x v="1"/>
    <n v="82"/>
    <x v="1"/>
    <n v="201"/>
    <x v="6"/>
    <n v="201"/>
    <x v="1"/>
    <n v="4.3779999999999983"/>
    <n v="0.98760512663933797"/>
    <x v="1"/>
    <x v="1"/>
    <x v="1"/>
    <x v="1"/>
    <x v="1"/>
    <x v="1"/>
    <x v="1"/>
  </r>
  <r>
    <d v="2021-07-14T00:00:00"/>
    <n v="7906"/>
    <n v="9274"/>
    <x v="1"/>
    <n v="2110"/>
    <n v="31441"/>
    <x v="1"/>
    <s v="527563"/>
    <x v="0"/>
    <x v="2"/>
    <x v="2"/>
    <x v="2"/>
    <x v="1"/>
    <n v="81"/>
    <n v="17"/>
    <n v="6"/>
    <n v="4"/>
    <n v="2"/>
    <x v="1"/>
    <n v="1002905"/>
    <x v="6"/>
    <x v="1"/>
    <x v="1"/>
    <x v="0"/>
    <x v="0"/>
    <m/>
    <x v="0"/>
    <x v="0"/>
    <x v="0"/>
    <m/>
    <m/>
    <x v="1"/>
    <s v="10029056"/>
    <x v="1"/>
    <x v="1"/>
    <x v="1"/>
    <x v="1"/>
    <x v="5"/>
    <x v="1"/>
    <n v="75"/>
    <x v="1"/>
    <n v="81"/>
    <x v="1"/>
    <s v=""/>
    <x v="6"/>
    <s v=""/>
    <x v="1"/>
    <n v="2.919999999999999"/>
    <n v="0.94882629908290839"/>
    <x v="1"/>
    <x v="1"/>
    <x v="1"/>
    <x v="1"/>
    <x v="1"/>
    <x v="1"/>
    <x v="1"/>
  </r>
  <r>
    <d v="2021-07-14T00:00:00"/>
    <n v="7907"/>
    <n v="9274"/>
    <x v="0"/>
    <n v="2130"/>
    <n v="31442"/>
    <x v="1"/>
    <s v="527570"/>
    <x v="0"/>
    <x v="2"/>
    <x v="2"/>
    <x v="2"/>
    <x v="1"/>
    <n v="53"/>
    <m/>
    <m/>
    <m/>
    <m/>
    <x v="2"/>
    <n v="1002905"/>
    <x v="7"/>
    <x v="1"/>
    <x v="1"/>
    <x v="0"/>
    <x v="0"/>
    <m/>
    <x v="0"/>
    <x v="0"/>
    <x v="0"/>
    <m/>
    <m/>
    <x v="1"/>
    <s v="10029057"/>
    <x v="1"/>
    <x v="1"/>
    <x v="1"/>
    <x v="1"/>
    <x v="5"/>
    <x v="1"/>
    <n v="47.944699999999997"/>
    <x v="2"/>
    <n v="53"/>
    <x v="2"/>
    <n v="202"/>
    <x v="6"/>
    <n v="202"/>
    <x v="2"/>
    <s v=""/>
    <s v=""/>
    <x v="1"/>
    <x v="1"/>
    <x v="2"/>
    <x v="1"/>
    <x v="1"/>
    <x v="1"/>
    <x v="1"/>
  </r>
  <r>
    <d v="2021-07-14T00:00:00"/>
    <n v="7907"/>
    <n v="9274"/>
    <x v="0"/>
    <n v="2130"/>
    <n v="31443"/>
    <x v="1"/>
    <s v="527560"/>
    <x v="0"/>
    <x v="2"/>
    <x v="2"/>
    <x v="2"/>
    <x v="1"/>
    <n v="66"/>
    <m/>
    <m/>
    <m/>
    <m/>
    <x v="2"/>
    <n v="1002905"/>
    <x v="8"/>
    <x v="1"/>
    <x v="1"/>
    <x v="0"/>
    <x v="0"/>
    <m/>
    <x v="0"/>
    <x v="0"/>
    <x v="0"/>
    <m/>
    <m/>
    <x v="1"/>
    <s v="10029058"/>
    <x v="5"/>
    <x v="5"/>
    <x v="3"/>
    <x v="3"/>
    <x v="5"/>
    <x v="1"/>
    <n v="59.976199999999999"/>
    <x v="2"/>
    <n v="66"/>
    <x v="2"/>
    <s v=""/>
    <x v="6"/>
    <s v=""/>
    <x v="2"/>
    <s v=""/>
    <s v=""/>
    <x v="1"/>
    <x v="1"/>
    <x v="2"/>
    <x v="1"/>
    <x v="1"/>
    <x v="1"/>
    <x v="1"/>
  </r>
  <r>
    <d v="2021-07-14T00:00:00"/>
    <n v="7907"/>
    <n v="9274"/>
    <x v="0"/>
    <n v="2132"/>
    <n v="31444"/>
    <x v="1"/>
    <s v="527549"/>
    <x v="0"/>
    <x v="1"/>
    <x v="1"/>
    <x v="2"/>
    <x v="1"/>
    <n v="86"/>
    <n v="17.5"/>
    <n v="7"/>
    <n v="4"/>
    <n v="2"/>
    <x v="1"/>
    <n v="1002905"/>
    <x v="9"/>
    <x v="1"/>
    <x v="1"/>
    <x v="0"/>
    <x v="0"/>
    <m/>
    <x v="0"/>
    <x v="1"/>
    <x v="0"/>
    <m/>
    <m/>
    <x v="1"/>
    <s v="10029059"/>
    <x v="1"/>
    <x v="1"/>
    <x v="1"/>
    <x v="1"/>
    <x v="5"/>
    <x v="1"/>
    <n v="79"/>
    <x v="1"/>
    <n v="86"/>
    <x v="1"/>
    <s v=""/>
    <x v="6"/>
    <s v=""/>
    <x v="1"/>
    <n v="3.7899999999999965"/>
    <n v="0.97790367784662968"/>
    <x v="1"/>
    <x v="1"/>
    <x v="1"/>
    <x v="1"/>
    <x v="1"/>
    <x v="1"/>
    <x v="1"/>
  </r>
  <r>
    <d v="2021-07-14T00:00:00"/>
    <n v="7907"/>
    <n v="9276"/>
    <x v="0"/>
    <n v="2134"/>
    <n v="31445"/>
    <x v="1"/>
    <s v="527608"/>
    <x v="0"/>
    <x v="2"/>
    <x v="2"/>
    <x v="2"/>
    <x v="1"/>
    <n v="56"/>
    <m/>
    <m/>
    <m/>
    <m/>
    <x v="2"/>
    <n v="1002905"/>
    <x v="10"/>
    <x v="1"/>
    <x v="1"/>
    <x v="0"/>
    <x v="0"/>
    <m/>
    <x v="0"/>
    <x v="0"/>
    <x v="0"/>
    <m/>
    <m/>
    <x v="1"/>
    <s v="100290510"/>
    <x v="5"/>
    <x v="5"/>
    <x v="3"/>
    <x v="3"/>
    <x v="5"/>
    <x v="1"/>
    <n v="50.721200000000003"/>
    <x v="2"/>
    <n v="56"/>
    <x v="2"/>
    <s v=""/>
    <x v="6"/>
    <s v=""/>
    <x v="2"/>
    <s v=""/>
    <s v=""/>
    <x v="1"/>
    <x v="1"/>
    <x v="2"/>
    <x v="1"/>
    <x v="1"/>
    <x v="1"/>
    <x v="1"/>
  </r>
  <r>
    <d v="2021-07-14T00:00:00"/>
    <n v="7847"/>
    <n v="9317"/>
    <x v="4"/>
    <n v="920"/>
    <n v="60578"/>
    <x v="2"/>
    <s v="524163"/>
    <x v="0"/>
    <x v="1"/>
    <x v="1"/>
    <x v="2"/>
    <x v="1"/>
    <n v="82"/>
    <n v="19"/>
    <n v="6.6"/>
    <n v="5"/>
    <n v="1.5"/>
    <x v="1"/>
    <n v="1002626"/>
    <x v="9"/>
    <x v="1"/>
    <x v="2"/>
    <x v="0"/>
    <x v="0"/>
    <m/>
    <x v="0"/>
    <x v="0"/>
    <x v="0"/>
    <m/>
    <m/>
    <x v="1"/>
    <s v="10026269"/>
    <x v="2"/>
    <x v="2"/>
    <x v="2"/>
    <x v="2"/>
    <x v="5"/>
    <x v="2"/>
    <n v="75.400000000000006"/>
    <x v="1"/>
    <n v="82"/>
    <x v="1"/>
    <s v=""/>
    <x v="4"/>
    <s v=""/>
    <x v="1"/>
    <n v="2.3319999999999981"/>
    <n v="0.91149281691055795"/>
    <x v="1"/>
    <x v="1"/>
    <x v="1"/>
    <x v="1"/>
    <x v="1"/>
    <x v="1"/>
    <x v="1"/>
  </r>
  <r>
    <d v="2021-07-14T00:00:00"/>
    <n v="7847"/>
    <n v="9317"/>
    <x v="4"/>
    <n v="923"/>
    <n v="60579"/>
    <x v="2"/>
    <s v="524178"/>
    <x v="0"/>
    <x v="1"/>
    <x v="1"/>
    <x v="2"/>
    <x v="1"/>
    <n v="90.5"/>
    <n v="21"/>
    <n v="7.2"/>
    <n v="6"/>
    <n v="2"/>
    <x v="1"/>
    <n v="1002626"/>
    <x v="10"/>
    <x v="1"/>
    <x v="2"/>
    <x v="0"/>
    <x v="0"/>
    <m/>
    <x v="0"/>
    <x v="0"/>
    <x v="0"/>
    <m/>
    <m/>
    <x v="1"/>
    <s v="100262610"/>
    <x v="2"/>
    <x v="2"/>
    <x v="2"/>
    <x v="2"/>
    <x v="5"/>
    <x v="2"/>
    <n v="83.3"/>
    <x v="1"/>
    <n v="90.5"/>
    <x v="1"/>
    <s v=""/>
    <x v="4"/>
    <s v=""/>
    <x v="1"/>
    <n v="4.1089999999999991"/>
    <n v="0.98384120462614932"/>
    <x v="1"/>
    <x v="1"/>
    <x v="1"/>
    <x v="1"/>
    <x v="1"/>
    <x v="1"/>
    <x v="1"/>
  </r>
  <r>
    <d v="2021-07-14T00:00:00"/>
    <n v="7847"/>
    <n v="9317"/>
    <x v="4"/>
    <n v="925"/>
    <n v="60580"/>
    <x v="2"/>
    <s v="524179"/>
    <x v="0"/>
    <x v="2"/>
    <x v="2"/>
    <x v="2"/>
    <x v="1"/>
    <n v="94"/>
    <n v="22.8"/>
    <n v="9.1999999999999993"/>
    <n v="7.5"/>
    <n v="2.2999999999999998"/>
    <x v="1"/>
    <n v="1002627"/>
    <x v="1"/>
    <x v="1"/>
    <x v="1"/>
    <x v="0"/>
    <x v="0"/>
    <m/>
    <x v="0"/>
    <x v="0"/>
    <x v="0"/>
    <m/>
    <m/>
    <x v="1"/>
    <s v="10026271"/>
    <x v="1"/>
    <x v="1"/>
    <x v="1"/>
    <x v="1"/>
    <x v="5"/>
    <x v="2"/>
    <n v="84.8"/>
    <x v="1"/>
    <n v="94"/>
    <x v="1"/>
    <s v=""/>
    <x v="3"/>
    <s v=""/>
    <x v="1"/>
    <n v="1.7760000000000025"/>
    <n v="0.85520224386860977"/>
    <x v="1"/>
    <x v="1"/>
    <x v="1"/>
    <x v="2"/>
    <x v="1"/>
    <x v="1"/>
    <x v="1"/>
  </r>
  <r>
    <d v="2021-07-14T00:00:00"/>
    <n v="7847"/>
    <n v="9317"/>
    <x v="4"/>
    <n v="929"/>
    <n v="60581"/>
    <x v="2"/>
    <s v="524177"/>
    <x v="0"/>
    <x v="2"/>
    <x v="2"/>
    <x v="2"/>
    <x v="1"/>
    <n v="99"/>
    <n v="24"/>
    <n v="9.8000000000000007"/>
    <n v="7.5"/>
    <n v="3.1"/>
    <x v="1"/>
    <n v="1002627"/>
    <x v="2"/>
    <x v="1"/>
    <x v="1"/>
    <x v="0"/>
    <x v="0"/>
    <m/>
    <x v="0"/>
    <x v="0"/>
    <x v="0"/>
    <m/>
    <m/>
    <x v="1"/>
    <s v="10026272"/>
    <x v="1"/>
    <x v="1"/>
    <x v="1"/>
    <x v="1"/>
    <x v="5"/>
    <x v="2"/>
    <n v="89.2"/>
    <x v="1"/>
    <n v="99"/>
    <x v="1"/>
    <s v=""/>
    <x v="3"/>
    <s v=""/>
    <x v="1"/>
    <n v="2.4700000000000002"/>
    <n v="0.92201176487063363"/>
    <x v="1"/>
    <x v="1"/>
    <x v="1"/>
    <x v="1"/>
    <x v="1"/>
    <x v="1"/>
    <x v="1"/>
  </r>
  <r>
    <d v="2021-07-14T00:00:00"/>
    <n v="7847"/>
    <n v="9317"/>
    <x v="4"/>
    <n v="932"/>
    <n v="60582"/>
    <x v="2"/>
    <s v="524199"/>
    <x v="0"/>
    <x v="2"/>
    <x v="2"/>
    <x v="2"/>
    <x v="1"/>
    <n v="61.5"/>
    <m/>
    <m/>
    <m/>
    <m/>
    <x v="2"/>
    <n v="1002627"/>
    <x v="3"/>
    <x v="1"/>
    <x v="1"/>
    <x v="0"/>
    <x v="0"/>
    <m/>
    <x v="0"/>
    <x v="0"/>
    <x v="0"/>
    <m/>
    <m/>
    <x v="1"/>
    <s v="10026273"/>
    <x v="5"/>
    <x v="5"/>
    <x v="3"/>
    <x v="3"/>
    <x v="5"/>
    <x v="2"/>
    <n v="55.811450000000001"/>
    <x v="2"/>
    <n v="61.5"/>
    <x v="2"/>
    <s v=""/>
    <x v="3"/>
    <s v=""/>
    <x v="2"/>
    <s v=""/>
    <s v=""/>
    <x v="1"/>
    <x v="1"/>
    <x v="2"/>
    <x v="1"/>
    <x v="1"/>
    <x v="1"/>
    <x v="1"/>
  </r>
  <r>
    <d v="2021-07-14T00:00:00"/>
    <n v="7847"/>
    <n v="9317"/>
    <x v="4"/>
    <n v="933"/>
    <n v="60583"/>
    <x v="2"/>
    <s v="524213"/>
    <x v="0"/>
    <x v="2"/>
    <x v="2"/>
    <x v="2"/>
    <x v="1"/>
    <n v="74"/>
    <m/>
    <m/>
    <m/>
    <m/>
    <x v="2"/>
    <n v="1002627"/>
    <x v="4"/>
    <x v="1"/>
    <x v="1"/>
    <x v="0"/>
    <x v="0"/>
    <m/>
    <x v="0"/>
    <x v="0"/>
    <x v="0"/>
    <m/>
    <m/>
    <x v="1"/>
    <s v="10026274"/>
    <x v="3"/>
    <x v="3"/>
    <x v="3"/>
    <x v="2"/>
    <x v="5"/>
    <x v="2"/>
    <n v="67.380199999999988"/>
    <x v="2"/>
    <n v="74"/>
    <x v="2"/>
    <s v=""/>
    <x v="3"/>
    <s v=""/>
    <x v="2"/>
    <s v=""/>
    <s v=""/>
    <x v="1"/>
    <x v="1"/>
    <x v="2"/>
    <x v="1"/>
    <x v="1"/>
    <x v="1"/>
    <x v="1"/>
  </r>
  <r>
    <d v="2021-07-14T00:00:00"/>
    <n v="7847"/>
    <n v="9317"/>
    <x v="4"/>
    <n v="934"/>
    <n v="60584"/>
    <x v="2"/>
    <s v="524196"/>
    <x v="0"/>
    <x v="1"/>
    <x v="1"/>
    <x v="2"/>
    <x v="1"/>
    <n v="85"/>
    <n v="17"/>
    <n v="5.8"/>
    <n v="6"/>
    <n v="1.5"/>
    <x v="1"/>
    <n v="1002627"/>
    <x v="5"/>
    <x v="1"/>
    <x v="1"/>
    <x v="0"/>
    <x v="0"/>
    <m/>
    <x v="0"/>
    <x v="0"/>
    <x v="0"/>
    <m/>
    <m/>
    <x v="1"/>
    <s v="10026275"/>
    <x v="4"/>
    <x v="4"/>
    <x v="1"/>
    <x v="2"/>
    <x v="5"/>
    <x v="2"/>
    <n v="79.2"/>
    <x v="1"/>
    <n v="85"/>
    <x v="1"/>
    <s v=""/>
    <x v="3"/>
    <s v=""/>
    <x v="1"/>
    <n v="3.9659999999999984"/>
    <n v="0.98140331203516606"/>
    <x v="1"/>
    <x v="1"/>
    <x v="1"/>
    <x v="1"/>
    <x v="1"/>
    <x v="1"/>
    <x v="1"/>
  </r>
  <r>
    <d v="2021-07-14T00:00:00"/>
    <n v="7847"/>
    <n v="9317"/>
    <x v="4"/>
    <n v="938"/>
    <n v="60585"/>
    <x v="2"/>
    <s v="524160"/>
    <x v="1"/>
    <x v="2"/>
    <x v="2"/>
    <x v="2"/>
    <x v="1"/>
    <n v="94"/>
    <n v="21"/>
    <n v="8.1999999999999993"/>
    <n v="7"/>
    <n v="2.8"/>
    <x v="1"/>
    <n v="1002627"/>
    <x v="6"/>
    <x v="1"/>
    <x v="1"/>
    <x v="0"/>
    <x v="0"/>
    <m/>
    <x v="0"/>
    <x v="0"/>
    <x v="0"/>
    <m/>
    <m/>
    <x v="1"/>
    <s v="10026276"/>
    <x v="4"/>
    <x v="4"/>
    <x v="1"/>
    <x v="2"/>
    <x v="5"/>
    <x v="2"/>
    <n v="85.8"/>
    <x v="1"/>
    <n v="94"/>
    <x v="1"/>
    <s v=""/>
    <x v="3"/>
    <s v=""/>
    <x v="1"/>
    <n v="2.9660000000000033"/>
    <n v="0.95101426830036606"/>
    <x v="1"/>
    <x v="1"/>
    <x v="1"/>
    <x v="1"/>
    <x v="1"/>
    <x v="1"/>
    <x v="1"/>
  </r>
  <r>
    <d v="2021-07-14T00:00:00"/>
    <n v="7847"/>
    <n v="9317"/>
    <x v="4"/>
    <n v="941"/>
    <n v="60586"/>
    <x v="2"/>
    <s v="524167"/>
    <x v="0"/>
    <x v="1"/>
    <x v="1"/>
    <x v="2"/>
    <x v="1"/>
    <n v="87.5"/>
    <n v="19.5"/>
    <n v="7.3"/>
    <n v="6"/>
    <n v="1.8"/>
    <x v="1"/>
    <n v="1002627"/>
    <x v="7"/>
    <x v="1"/>
    <x v="1"/>
    <x v="0"/>
    <x v="0"/>
    <m/>
    <x v="0"/>
    <x v="0"/>
    <x v="0"/>
    <m/>
    <m/>
    <x v="1"/>
    <s v="10026277"/>
    <x v="1"/>
    <x v="1"/>
    <x v="1"/>
    <x v="1"/>
    <x v="5"/>
    <x v="2"/>
    <n v="80.2"/>
    <x v="1"/>
    <n v="87.5"/>
    <x v="1"/>
    <s v=""/>
    <x v="3"/>
    <s v=""/>
    <x v="1"/>
    <n v="2.8630000000000013"/>
    <n v="0.94598679211443415"/>
    <x v="1"/>
    <x v="1"/>
    <x v="1"/>
    <x v="1"/>
    <x v="1"/>
    <x v="1"/>
    <x v="1"/>
  </r>
  <r>
    <d v="2021-07-14T00:00:00"/>
    <n v="7847"/>
    <n v="9317"/>
    <x v="4"/>
    <n v="945"/>
    <n v="60587"/>
    <x v="2"/>
    <s v="524165"/>
    <x v="0"/>
    <x v="1"/>
    <x v="1"/>
    <x v="2"/>
    <x v="1"/>
    <n v="80"/>
    <n v="19.5"/>
    <n v="7.5"/>
    <n v="6"/>
    <n v="1.7"/>
    <x v="1"/>
    <n v="1002627"/>
    <x v="8"/>
    <x v="1"/>
    <x v="1"/>
    <x v="0"/>
    <x v="0"/>
    <m/>
    <x v="0"/>
    <x v="0"/>
    <x v="0"/>
    <m/>
    <m/>
    <x v="1"/>
    <s v="10026278"/>
    <x v="1"/>
    <x v="1"/>
    <x v="1"/>
    <x v="1"/>
    <x v="5"/>
    <x v="2"/>
    <n v="72.5"/>
    <x v="1"/>
    <n v="80"/>
    <x v="1"/>
    <s v=""/>
    <x v="3"/>
    <s v=""/>
    <x v="3"/>
    <n v="-0.53200000000000025"/>
    <n v="0.3700505407088292"/>
    <x v="1"/>
    <x v="1"/>
    <x v="2"/>
    <x v="2"/>
    <x v="1"/>
    <x v="1"/>
    <x v="1"/>
  </r>
  <r>
    <d v="2021-07-14T00:00:00"/>
    <n v="7847"/>
    <n v="9317"/>
    <x v="4"/>
    <n v="948"/>
    <n v="60588"/>
    <x v="2"/>
    <s v="524144"/>
    <x v="0"/>
    <x v="1"/>
    <x v="1"/>
    <x v="2"/>
    <x v="1"/>
    <n v="90"/>
    <n v="19.5"/>
    <n v="6.7"/>
    <n v="5.2"/>
    <n v="1.8"/>
    <x v="1"/>
    <n v="1002627"/>
    <x v="9"/>
    <x v="1"/>
    <x v="1"/>
    <x v="0"/>
    <x v="0"/>
    <m/>
    <x v="0"/>
    <x v="0"/>
    <x v="0"/>
    <m/>
    <m/>
    <x v="1"/>
    <s v="10026279"/>
    <x v="1"/>
    <x v="1"/>
    <x v="1"/>
    <x v="1"/>
    <x v="5"/>
    <x v="2"/>
    <n v="83.3"/>
    <x v="1"/>
    <n v="90"/>
    <x v="1"/>
    <s v=""/>
    <x v="3"/>
    <s v=""/>
    <x v="1"/>
    <n v="5.2500000000000027"/>
    <n v="0.99477987430644166"/>
    <x v="1"/>
    <x v="1"/>
    <x v="1"/>
    <x v="1"/>
    <x v="1"/>
    <x v="1"/>
    <x v="1"/>
  </r>
  <r>
    <d v="2021-07-14T00:00:00"/>
    <n v="7847"/>
    <n v="9317"/>
    <x v="4"/>
    <n v="951"/>
    <n v="60589"/>
    <x v="2"/>
    <s v="524147"/>
    <x v="0"/>
    <x v="1"/>
    <x v="1"/>
    <x v="2"/>
    <x v="1"/>
    <n v="92"/>
    <n v="20.2"/>
    <n v="7.3"/>
    <n v="5.5"/>
    <n v="1.6"/>
    <x v="1"/>
    <n v="1002627"/>
    <x v="10"/>
    <x v="1"/>
    <x v="1"/>
    <x v="0"/>
    <x v="0"/>
    <m/>
    <x v="0"/>
    <x v="0"/>
    <x v="0"/>
    <m/>
    <m/>
    <x v="1"/>
    <s v="100262710"/>
    <x v="1"/>
    <x v="1"/>
    <x v="1"/>
    <x v="1"/>
    <x v="5"/>
    <x v="2"/>
    <n v="84.7"/>
    <x v="1"/>
    <n v="92"/>
    <x v="1"/>
    <s v=""/>
    <x v="3"/>
    <s v=""/>
    <x v="1"/>
    <n v="5.3100000000000032"/>
    <n v="0.99508237582063974"/>
    <x v="1"/>
    <x v="1"/>
    <x v="1"/>
    <x v="1"/>
    <x v="1"/>
    <x v="1"/>
    <x v="1"/>
  </r>
  <r>
    <d v="2021-07-14T00:00:00"/>
    <n v="7847"/>
    <n v="9317"/>
    <x v="4"/>
    <n v="954"/>
    <n v="60590"/>
    <x v="2"/>
    <s v="524175"/>
    <x v="0"/>
    <x v="1"/>
    <x v="1"/>
    <x v="2"/>
    <x v="1"/>
    <n v="78"/>
    <n v="18"/>
    <n v="6.5"/>
    <n v="5.6"/>
    <n v="1.8"/>
    <x v="1"/>
    <n v="1002628"/>
    <x v="1"/>
    <x v="1"/>
    <x v="2"/>
    <x v="0"/>
    <x v="0"/>
    <m/>
    <x v="0"/>
    <x v="0"/>
    <x v="0"/>
    <m/>
    <m/>
    <x v="1"/>
    <s v="10026281"/>
    <x v="2"/>
    <x v="2"/>
    <x v="2"/>
    <x v="2"/>
    <x v="5"/>
    <x v="2"/>
    <n v="71.5"/>
    <x v="1"/>
    <n v="78"/>
    <x v="1"/>
    <s v=""/>
    <x v="4"/>
    <s v=""/>
    <x v="1"/>
    <n v="7.3999999999999844E-2"/>
    <n v="0.51849156245370354"/>
    <x v="1"/>
    <x v="1"/>
    <x v="1"/>
    <x v="1"/>
    <x v="1"/>
    <x v="1"/>
    <x v="1"/>
  </r>
  <r>
    <d v="2021-07-14T00:00:00"/>
    <n v="7848"/>
    <n v="9317"/>
    <x v="5"/>
    <n v="1025"/>
    <n v="60591"/>
    <x v="2"/>
    <m/>
    <x v="0"/>
    <x v="1"/>
    <x v="1"/>
    <x v="2"/>
    <x v="1"/>
    <n v="97"/>
    <m/>
    <m/>
    <m/>
    <m/>
    <x v="1"/>
    <m/>
    <x v="0"/>
    <x v="0"/>
    <x v="0"/>
    <x v="0"/>
    <x v="0"/>
    <m/>
    <x v="0"/>
    <x v="0"/>
    <x v="0"/>
    <s v="NO PIT, NO FIN, NO SCALES"/>
    <m/>
    <x v="1"/>
    <s v=""/>
    <x v="2"/>
    <x v="2"/>
    <x v="2"/>
    <x v="2"/>
    <x v="5"/>
    <x v="2"/>
    <n v="88.666699999999992"/>
    <x v="1"/>
    <n v="97"/>
    <x v="3"/>
    <s v=""/>
    <x v="2"/>
    <s v=""/>
    <x v="2"/>
    <s v=""/>
    <s v=""/>
    <x v="1"/>
    <x v="1"/>
    <x v="1"/>
    <x v="1"/>
    <x v="1"/>
    <x v="1"/>
    <x v="1"/>
  </r>
  <r>
    <d v="2021-07-14T00:00:00"/>
    <n v="7849"/>
    <n v="9317"/>
    <x v="2"/>
    <n v="1046"/>
    <n v="60592"/>
    <x v="2"/>
    <s v="524206"/>
    <x v="0"/>
    <x v="2"/>
    <x v="2"/>
    <x v="2"/>
    <x v="1"/>
    <n v="96"/>
    <n v="21"/>
    <n v="9"/>
    <n v="7"/>
    <n v="3"/>
    <x v="1"/>
    <n v="1002628"/>
    <x v="2"/>
    <x v="1"/>
    <x v="2"/>
    <x v="0"/>
    <x v="0"/>
    <m/>
    <x v="0"/>
    <x v="0"/>
    <x v="0"/>
    <m/>
    <m/>
    <x v="1"/>
    <s v="10026282"/>
    <x v="2"/>
    <x v="2"/>
    <x v="2"/>
    <x v="2"/>
    <x v="5"/>
    <x v="2"/>
    <n v="87"/>
    <x v="1"/>
    <n v="96"/>
    <x v="1"/>
    <s v=""/>
    <x v="4"/>
    <s v=""/>
    <x v="1"/>
    <n v="2.6300000000000017"/>
    <n v="0.93276754941215001"/>
    <x v="1"/>
    <x v="1"/>
    <x v="1"/>
    <x v="1"/>
    <x v="1"/>
    <x v="1"/>
    <x v="1"/>
  </r>
  <r>
    <d v="2021-07-14T00:00:00"/>
    <n v="7849"/>
    <n v="9317"/>
    <x v="2"/>
    <n v="1050"/>
    <n v="60593"/>
    <x v="2"/>
    <s v="524169"/>
    <x v="0"/>
    <x v="1"/>
    <x v="1"/>
    <x v="2"/>
    <x v="1"/>
    <n v="87"/>
    <n v="20"/>
    <n v="7.5"/>
    <n v="5"/>
    <n v="2"/>
    <x v="1"/>
    <n v="1002628"/>
    <x v="3"/>
    <x v="1"/>
    <x v="2"/>
    <x v="0"/>
    <x v="0"/>
    <m/>
    <x v="0"/>
    <x v="0"/>
    <x v="0"/>
    <m/>
    <m/>
    <x v="1"/>
    <s v="10026283"/>
    <x v="2"/>
    <x v="2"/>
    <x v="2"/>
    <x v="2"/>
    <x v="5"/>
    <x v="2"/>
    <n v="79.5"/>
    <x v="1"/>
    <n v="87"/>
    <x v="1"/>
    <s v=""/>
    <x v="4"/>
    <s v=""/>
    <x v="1"/>
    <n v="2.8999999999999977"/>
    <n v="0.9478464369215821"/>
    <x v="1"/>
    <x v="1"/>
    <x v="1"/>
    <x v="1"/>
    <x v="1"/>
    <x v="1"/>
    <x v="1"/>
  </r>
  <r>
    <d v="2021-07-14T00:00:00"/>
    <n v="7849"/>
    <n v="9317"/>
    <x v="2"/>
    <n v="1052"/>
    <n v="60594"/>
    <x v="2"/>
    <s v="524156"/>
    <x v="0"/>
    <x v="2"/>
    <x v="2"/>
    <x v="2"/>
    <x v="1"/>
    <n v="71"/>
    <m/>
    <m/>
    <m/>
    <m/>
    <x v="2"/>
    <n v="1002628"/>
    <x v="4"/>
    <x v="1"/>
    <x v="2"/>
    <x v="0"/>
    <x v="0"/>
    <m/>
    <x v="0"/>
    <x v="0"/>
    <x v="0"/>
    <m/>
    <m/>
    <x v="1"/>
    <s v="10026284"/>
    <x v="2"/>
    <x v="2"/>
    <x v="2"/>
    <x v="2"/>
    <x v="5"/>
    <x v="2"/>
    <n v="64.603699999999989"/>
    <x v="2"/>
    <n v="71"/>
    <x v="2"/>
    <s v=""/>
    <x v="4"/>
    <s v=""/>
    <x v="2"/>
    <s v=""/>
    <s v=""/>
    <x v="1"/>
    <x v="1"/>
    <x v="2"/>
    <x v="1"/>
    <x v="1"/>
    <x v="1"/>
    <x v="1"/>
  </r>
  <r>
    <d v="2021-07-14T00:00:00"/>
    <n v="7849"/>
    <n v="9317"/>
    <x v="2"/>
    <n v="1053"/>
    <n v="60595"/>
    <x v="2"/>
    <s v="524195"/>
    <x v="1"/>
    <x v="2"/>
    <x v="2"/>
    <x v="2"/>
    <x v="1"/>
    <n v="97.5"/>
    <n v="25.5"/>
    <n v="11"/>
    <n v="7"/>
    <n v="3"/>
    <x v="1"/>
    <n v="1002628"/>
    <x v="5"/>
    <x v="1"/>
    <x v="2"/>
    <x v="0"/>
    <x v="0"/>
    <m/>
    <x v="0"/>
    <x v="0"/>
    <x v="0"/>
    <m/>
    <m/>
    <x v="1"/>
    <s v="10026285"/>
    <x v="2"/>
    <x v="2"/>
    <x v="2"/>
    <x v="2"/>
    <x v="5"/>
    <x v="2"/>
    <n v="86.5"/>
    <x v="1"/>
    <n v="97.5"/>
    <x v="1"/>
    <s v=""/>
    <x v="4"/>
    <s v=""/>
    <x v="1"/>
    <n v="0.71499999999999719"/>
    <n v="0.6715050342254052"/>
    <x v="1"/>
    <x v="1"/>
    <x v="1"/>
    <x v="1"/>
    <x v="1"/>
    <x v="1"/>
    <x v="1"/>
  </r>
  <r>
    <d v="2021-07-14T00:00:00"/>
    <n v="7849"/>
    <n v="9317"/>
    <x v="2"/>
    <n v="1054"/>
    <n v="60596"/>
    <x v="2"/>
    <s v="524130"/>
    <x v="0"/>
    <x v="1"/>
    <x v="1"/>
    <x v="2"/>
    <x v="1"/>
    <n v="85"/>
    <n v="19"/>
    <n v="7.5"/>
    <n v="5.5"/>
    <n v="2"/>
    <x v="1"/>
    <n v="1002628"/>
    <x v="6"/>
    <x v="1"/>
    <x v="2"/>
    <x v="0"/>
    <x v="0"/>
    <m/>
    <x v="0"/>
    <x v="0"/>
    <x v="0"/>
    <m/>
    <m/>
    <x v="1"/>
    <s v="10026286"/>
    <x v="2"/>
    <x v="2"/>
    <x v="2"/>
    <x v="2"/>
    <x v="5"/>
    <x v="2"/>
    <n v="77.5"/>
    <x v="1"/>
    <n v="85"/>
    <x v="1"/>
    <s v=""/>
    <x v="4"/>
    <s v=""/>
    <x v="1"/>
    <n v="1.6999999999999982"/>
    <n v="0.84553473491646514"/>
    <x v="1"/>
    <x v="1"/>
    <x v="1"/>
    <x v="1"/>
    <x v="1"/>
    <x v="1"/>
    <x v="1"/>
  </r>
  <r>
    <d v="2021-07-14T00:00:00"/>
    <n v="7849"/>
    <n v="9317"/>
    <x v="2"/>
    <n v="1057"/>
    <n v="60597"/>
    <x v="2"/>
    <s v="524205"/>
    <x v="0"/>
    <x v="2"/>
    <x v="2"/>
    <x v="2"/>
    <x v="1"/>
    <n v="76.5"/>
    <n v="18.399999999999999"/>
    <n v="7.6"/>
    <n v="6"/>
    <n v="2"/>
    <x v="1"/>
    <n v="1002628"/>
    <x v="7"/>
    <x v="1"/>
    <x v="2"/>
    <x v="0"/>
    <x v="0"/>
    <m/>
    <x v="0"/>
    <x v="0"/>
    <x v="0"/>
    <m/>
    <m/>
    <x v="1"/>
    <s v="10026287"/>
    <x v="2"/>
    <x v="2"/>
    <x v="2"/>
    <x v="2"/>
    <x v="5"/>
    <x v="2"/>
    <n v="68.900000000000006"/>
    <x v="2"/>
    <n v="76.5"/>
    <x v="1"/>
    <s v=""/>
    <x v="4"/>
    <s v=""/>
    <x v="3"/>
    <n v="-2.4230000000000027"/>
    <n v="8.1435562050248766E-2"/>
    <x v="1"/>
    <x v="1"/>
    <x v="2"/>
    <x v="1"/>
    <x v="1"/>
    <x v="1"/>
    <x v="1"/>
  </r>
  <r>
    <d v="2021-07-14T00:00:00"/>
    <n v="7849"/>
    <n v="9317"/>
    <x v="2"/>
    <n v="1103"/>
    <m/>
    <x v="5"/>
    <m/>
    <x v="0"/>
    <x v="2"/>
    <x v="2"/>
    <x v="2"/>
    <x v="1"/>
    <n v="68.5"/>
    <m/>
    <m/>
    <m/>
    <m/>
    <x v="2"/>
    <n v="1002628"/>
    <x v="8"/>
    <x v="1"/>
    <x v="2"/>
    <x v="0"/>
    <x v="0"/>
    <m/>
    <x v="0"/>
    <x v="0"/>
    <x v="0"/>
    <s v="CWT"/>
    <m/>
    <x v="1"/>
    <s v="10026288"/>
    <x v="2"/>
    <x v="2"/>
    <x v="2"/>
    <x v="2"/>
    <x v="5"/>
    <x v="2"/>
    <n v="62.289949999999997"/>
    <x v="2"/>
    <n v="68.5"/>
    <x v="2"/>
    <s v=""/>
    <x v="4"/>
    <s v=""/>
    <x v="2"/>
    <s v=""/>
    <s v=""/>
    <x v="1"/>
    <x v="1"/>
    <x v="2"/>
    <x v="1"/>
    <x v="1"/>
    <x v="1"/>
    <x v="1"/>
  </r>
  <r>
    <d v="2021-07-14T00:00:00"/>
    <n v="7849"/>
    <n v="9317"/>
    <x v="2"/>
    <n v="1103"/>
    <n v="60598"/>
    <x v="2"/>
    <s v="524190"/>
    <x v="1"/>
    <x v="2"/>
    <x v="2"/>
    <x v="2"/>
    <x v="1"/>
    <n v="89.5"/>
    <n v="20"/>
    <n v="8"/>
    <n v="8.5"/>
    <n v="3"/>
    <x v="1"/>
    <n v="1002628"/>
    <x v="9"/>
    <x v="1"/>
    <x v="2"/>
    <x v="0"/>
    <x v="0"/>
    <m/>
    <x v="0"/>
    <x v="0"/>
    <x v="0"/>
    <m/>
    <m/>
    <x v="1"/>
    <s v="10026289"/>
    <x v="2"/>
    <x v="2"/>
    <x v="2"/>
    <x v="2"/>
    <x v="5"/>
    <x v="2"/>
    <n v="81.5"/>
    <x v="1"/>
    <n v="89.5"/>
    <x v="1"/>
    <s v=""/>
    <x v="4"/>
    <s v=""/>
    <x v="1"/>
    <n v="9.4999999999999751E-2"/>
    <n v="0.52373215412656104"/>
    <x v="1"/>
    <x v="1"/>
    <x v="1"/>
    <x v="1"/>
    <x v="1"/>
    <x v="1"/>
    <x v="1"/>
  </r>
  <r>
    <d v="2021-07-14T00:00:00"/>
    <n v="7849"/>
    <n v="9317"/>
    <x v="2"/>
    <n v="1105"/>
    <n v="60599"/>
    <x v="2"/>
    <s v="524135"/>
    <x v="0"/>
    <x v="1"/>
    <x v="2"/>
    <x v="2"/>
    <x v="1"/>
    <n v="74"/>
    <m/>
    <m/>
    <m/>
    <m/>
    <x v="2"/>
    <n v="1002628"/>
    <x v="10"/>
    <x v="1"/>
    <x v="2"/>
    <x v="0"/>
    <x v="0"/>
    <m/>
    <x v="0"/>
    <x v="0"/>
    <x v="0"/>
    <m/>
    <m/>
    <x v="1"/>
    <s v="100262810"/>
    <x v="2"/>
    <x v="2"/>
    <x v="2"/>
    <x v="2"/>
    <x v="5"/>
    <x v="2"/>
    <n v="67.380199999999988"/>
    <x v="2"/>
    <n v="74"/>
    <x v="2"/>
    <s v=""/>
    <x v="4"/>
    <s v=""/>
    <x v="2"/>
    <s v=""/>
    <s v=""/>
    <x v="1"/>
    <x v="1"/>
    <x v="2"/>
    <x v="1"/>
    <x v="1"/>
    <x v="1"/>
    <x v="1"/>
  </r>
  <r>
    <d v="2021-07-14T00:00:00"/>
    <n v="7849"/>
    <n v="9317"/>
    <x v="2"/>
    <n v="1110"/>
    <n v="60600"/>
    <x v="2"/>
    <s v="524140"/>
    <x v="0"/>
    <x v="1"/>
    <x v="1"/>
    <x v="2"/>
    <x v="1"/>
    <n v="87.5"/>
    <n v="20"/>
    <n v="7.5"/>
    <n v="5"/>
    <n v="2"/>
    <x v="1"/>
    <n v="1002629"/>
    <x v="1"/>
    <x v="1"/>
    <x v="1"/>
    <x v="0"/>
    <x v="0"/>
    <m/>
    <x v="0"/>
    <x v="0"/>
    <x v="0"/>
    <m/>
    <m/>
    <x v="1"/>
    <s v="10026291"/>
    <x v="1"/>
    <x v="1"/>
    <x v="1"/>
    <x v="1"/>
    <x v="5"/>
    <x v="2"/>
    <n v="80"/>
    <x v="1"/>
    <n v="87.5"/>
    <x v="1"/>
    <s v=""/>
    <x v="3"/>
    <s v=""/>
    <x v="1"/>
    <n v="3.1150000000000011"/>
    <n v="0.95750725733651898"/>
    <x v="1"/>
    <x v="1"/>
    <x v="1"/>
    <x v="1"/>
    <x v="1"/>
    <x v="1"/>
    <x v="1"/>
  </r>
  <r>
    <d v="2021-07-14T00:00:00"/>
    <n v="7849"/>
    <n v="9317"/>
    <x v="2"/>
    <n v="1111"/>
    <n v="60601"/>
    <x v="2"/>
    <s v="524152"/>
    <x v="0"/>
    <x v="1"/>
    <x v="1"/>
    <x v="2"/>
    <x v="1"/>
    <n v="84"/>
    <n v="19"/>
    <n v="7.5"/>
    <n v="5"/>
    <n v="1.7"/>
    <x v="1"/>
    <n v="1002629"/>
    <x v="2"/>
    <x v="1"/>
    <x v="1"/>
    <x v="0"/>
    <x v="0"/>
    <m/>
    <x v="0"/>
    <x v="0"/>
    <x v="0"/>
    <m/>
    <m/>
    <x v="1"/>
    <s v="10026292"/>
    <x v="1"/>
    <x v="1"/>
    <x v="1"/>
    <x v="1"/>
    <x v="5"/>
    <x v="2"/>
    <n v="76.5"/>
    <x v="1"/>
    <n v="84"/>
    <x v="1"/>
    <s v=""/>
    <x v="3"/>
    <s v=""/>
    <x v="1"/>
    <n v="1.8679999999999983"/>
    <n v="0.86622669114878426"/>
    <x v="1"/>
    <x v="1"/>
    <x v="1"/>
    <x v="1"/>
    <x v="1"/>
    <x v="1"/>
    <x v="1"/>
  </r>
  <r>
    <d v="2021-07-14T00:00:00"/>
    <n v="7849"/>
    <n v="9318"/>
    <x v="2"/>
    <n v="1115"/>
    <n v="60602"/>
    <x v="2"/>
    <s v="524161"/>
    <x v="0"/>
    <x v="2"/>
    <x v="2"/>
    <x v="2"/>
    <x v="1"/>
    <n v="96"/>
    <n v="22"/>
    <n v="9"/>
    <n v="7.5"/>
    <n v="3"/>
    <x v="1"/>
    <n v="1002629"/>
    <x v="3"/>
    <x v="1"/>
    <x v="1"/>
    <x v="0"/>
    <x v="0"/>
    <m/>
    <x v="0"/>
    <x v="0"/>
    <x v="1"/>
    <m/>
    <m/>
    <x v="1"/>
    <s v="10026293"/>
    <x v="1"/>
    <x v="1"/>
    <x v="1"/>
    <x v="1"/>
    <x v="5"/>
    <x v="2"/>
    <n v="87"/>
    <x v="1"/>
    <n v="96"/>
    <x v="1"/>
    <s v=""/>
    <x v="3"/>
    <s v=""/>
    <x v="1"/>
    <n v="2.2900000000000018"/>
    <n v="0.90804545006899584"/>
    <x v="1"/>
    <x v="1"/>
    <x v="1"/>
    <x v="1"/>
    <x v="1"/>
    <x v="1"/>
    <x v="1"/>
  </r>
  <r>
    <d v="2021-07-14T00:00:00"/>
    <n v="7849"/>
    <n v="9318"/>
    <x v="2"/>
    <n v="1118"/>
    <n v="60603"/>
    <x v="2"/>
    <s v="524202"/>
    <x v="0"/>
    <x v="1"/>
    <x v="2"/>
    <x v="2"/>
    <x v="1"/>
    <n v="74"/>
    <m/>
    <m/>
    <m/>
    <m/>
    <x v="2"/>
    <n v="1002629"/>
    <x v="4"/>
    <x v="1"/>
    <x v="1"/>
    <x v="0"/>
    <x v="0"/>
    <m/>
    <x v="0"/>
    <x v="0"/>
    <x v="1"/>
    <m/>
    <m/>
    <x v="1"/>
    <s v="10026294"/>
    <x v="5"/>
    <x v="5"/>
    <x v="3"/>
    <x v="3"/>
    <x v="5"/>
    <x v="2"/>
    <n v="67.380199999999988"/>
    <x v="2"/>
    <n v="74"/>
    <x v="2"/>
    <s v=""/>
    <x v="3"/>
    <s v=""/>
    <x v="2"/>
    <s v=""/>
    <s v=""/>
    <x v="1"/>
    <x v="1"/>
    <x v="2"/>
    <x v="1"/>
    <x v="1"/>
    <x v="1"/>
    <x v="1"/>
  </r>
  <r>
    <d v="2021-07-14T00:00:00"/>
    <n v="7849"/>
    <n v="9318"/>
    <x v="2"/>
    <n v="1119"/>
    <n v="60604"/>
    <x v="2"/>
    <s v="524126"/>
    <x v="0"/>
    <x v="1"/>
    <x v="1"/>
    <x v="2"/>
    <x v="1"/>
    <n v="82"/>
    <n v="18"/>
    <n v="7"/>
    <n v="5"/>
    <n v="1.5"/>
    <x v="1"/>
    <n v="1002629"/>
    <x v="5"/>
    <x v="1"/>
    <x v="1"/>
    <x v="0"/>
    <x v="0"/>
    <m/>
    <x v="0"/>
    <x v="0"/>
    <x v="1"/>
    <m/>
    <m/>
    <x v="1"/>
    <s v="10026295"/>
    <x v="1"/>
    <x v="1"/>
    <x v="1"/>
    <x v="1"/>
    <x v="5"/>
    <x v="2"/>
    <n v="75"/>
    <x v="1"/>
    <n v="82"/>
    <x v="1"/>
    <s v=""/>
    <x v="3"/>
    <s v=""/>
    <x v="1"/>
    <n v="1.8199999999999976"/>
    <n v="0.86056612703834967"/>
    <x v="1"/>
    <x v="1"/>
    <x v="1"/>
    <x v="1"/>
    <x v="1"/>
    <x v="1"/>
    <x v="1"/>
  </r>
  <r>
    <d v="2021-07-14T00:00:00"/>
    <n v="7849"/>
    <n v="9318"/>
    <x v="2"/>
    <n v="1122"/>
    <n v="60605"/>
    <x v="2"/>
    <s v="524060"/>
    <x v="0"/>
    <x v="1"/>
    <x v="1"/>
    <x v="2"/>
    <x v="1"/>
    <n v="81"/>
    <n v="18"/>
    <n v="6.5"/>
    <n v="5"/>
    <n v="2"/>
    <x v="1"/>
    <n v="1002629"/>
    <x v="6"/>
    <x v="1"/>
    <x v="1"/>
    <x v="0"/>
    <x v="0"/>
    <m/>
    <x v="0"/>
    <x v="0"/>
    <x v="1"/>
    <m/>
    <m/>
    <x v="1"/>
    <s v="10026296"/>
    <x v="1"/>
    <x v="1"/>
    <x v="1"/>
    <x v="1"/>
    <x v="5"/>
    <x v="2"/>
    <n v="74.5"/>
    <x v="1"/>
    <n v="81"/>
    <x v="1"/>
    <s v=""/>
    <x v="3"/>
    <s v=""/>
    <x v="1"/>
    <n v="1.5999999999999985"/>
    <n v="0.83201838513392434"/>
    <x v="1"/>
    <x v="1"/>
    <x v="1"/>
    <x v="1"/>
    <x v="1"/>
    <x v="1"/>
    <x v="1"/>
  </r>
  <r>
    <d v="2021-07-14T00:00:00"/>
    <n v="7849"/>
    <n v="9318"/>
    <x v="2"/>
    <n v="1124"/>
    <n v="60606"/>
    <x v="2"/>
    <s v="524028"/>
    <x v="0"/>
    <x v="2"/>
    <x v="2"/>
    <x v="2"/>
    <x v="1"/>
    <n v="76"/>
    <n v="17"/>
    <n v="6.8"/>
    <n v="6"/>
    <n v="2.4"/>
    <x v="1"/>
    <n v="1002629"/>
    <x v="7"/>
    <x v="1"/>
    <x v="1"/>
    <x v="0"/>
    <x v="0"/>
    <m/>
    <x v="0"/>
    <x v="0"/>
    <x v="1"/>
    <m/>
    <m/>
    <x v="1"/>
    <s v="10026297"/>
    <x v="5"/>
    <x v="5"/>
    <x v="3"/>
    <x v="3"/>
    <x v="5"/>
    <x v="2"/>
    <n v="69.2"/>
    <x v="1"/>
    <n v="76"/>
    <x v="1"/>
    <s v=""/>
    <x v="3"/>
    <s v=""/>
    <x v="3"/>
    <n v="-1.9580000000000002"/>
    <n v="0.12368365648527488"/>
    <x v="1"/>
    <x v="1"/>
    <x v="2"/>
    <x v="1"/>
    <x v="1"/>
    <x v="1"/>
    <x v="1"/>
  </r>
  <r>
    <d v="2021-07-14T00:00:00"/>
    <n v="7849"/>
    <n v="9318"/>
    <x v="2"/>
    <n v="1126"/>
    <n v="60607"/>
    <x v="2"/>
    <s v="524099"/>
    <x v="0"/>
    <x v="1"/>
    <x v="1"/>
    <x v="2"/>
    <x v="1"/>
    <n v="81.5"/>
    <n v="17.5"/>
    <n v="6.2"/>
    <n v="6.7"/>
    <n v="2"/>
    <x v="1"/>
    <n v="1002629"/>
    <x v="8"/>
    <x v="1"/>
    <x v="1"/>
    <x v="0"/>
    <x v="0"/>
    <m/>
    <x v="0"/>
    <x v="0"/>
    <x v="1"/>
    <m/>
    <m/>
    <x v="1"/>
    <s v="10026298"/>
    <x v="4"/>
    <x v="4"/>
    <x v="1"/>
    <x v="2"/>
    <x v="5"/>
    <x v="2"/>
    <n v="75.3"/>
    <x v="1"/>
    <n v="81.5"/>
    <x v="1"/>
    <s v=""/>
    <x v="3"/>
    <s v=""/>
    <x v="1"/>
    <n v="1.0430000000000017"/>
    <n v="0.73942844319507994"/>
    <x v="1"/>
    <x v="1"/>
    <x v="1"/>
    <x v="1"/>
    <x v="1"/>
    <x v="1"/>
    <x v="1"/>
  </r>
  <r>
    <d v="2021-07-14T00:00:00"/>
    <n v="7849"/>
    <n v="9318"/>
    <x v="2"/>
    <n v="1127"/>
    <n v="60608"/>
    <x v="2"/>
    <s v="524107"/>
    <x v="0"/>
    <x v="2"/>
    <x v="2"/>
    <x v="2"/>
    <x v="1"/>
    <n v="86.5"/>
    <n v="18.3"/>
    <n v="7"/>
    <n v="6.6"/>
    <n v="2.1"/>
    <x v="1"/>
    <n v="1002629"/>
    <x v="9"/>
    <x v="1"/>
    <x v="1"/>
    <x v="0"/>
    <x v="0"/>
    <m/>
    <x v="0"/>
    <x v="0"/>
    <x v="1"/>
    <m/>
    <m/>
    <x v="1"/>
    <s v="10026299"/>
    <x v="1"/>
    <x v="1"/>
    <x v="1"/>
    <x v="1"/>
    <x v="5"/>
    <x v="2"/>
    <n v="79.5"/>
    <x v="1"/>
    <n v="86.5"/>
    <x v="1"/>
    <s v=""/>
    <x v="3"/>
    <s v=""/>
    <x v="1"/>
    <n v="2.1509999999999998"/>
    <n v="0.89576218613309166"/>
    <x v="1"/>
    <x v="1"/>
    <x v="1"/>
    <x v="1"/>
    <x v="1"/>
    <x v="1"/>
    <x v="1"/>
  </r>
  <r>
    <d v="2021-07-14T00:00:00"/>
    <n v="7849"/>
    <n v="9318"/>
    <x v="2"/>
    <n v="1129"/>
    <n v="60609"/>
    <x v="2"/>
    <s v="524069"/>
    <x v="0"/>
    <x v="2"/>
    <x v="2"/>
    <x v="2"/>
    <x v="1"/>
    <n v="86.5"/>
    <n v="19.8"/>
    <n v="7.6"/>
    <n v="7.8"/>
    <n v="2.2000000000000002"/>
    <x v="1"/>
    <n v="1002629"/>
    <x v="10"/>
    <x v="1"/>
    <x v="1"/>
    <x v="0"/>
    <x v="0"/>
    <m/>
    <x v="0"/>
    <x v="0"/>
    <x v="1"/>
    <m/>
    <m/>
    <x v="1"/>
    <s v="100262910"/>
    <x v="1"/>
    <x v="1"/>
    <x v="1"/>
    <x v="1"/>
    <x v="5"/>
    <x v="2"/>
    <n v="78.900000000000006"/>
    <x v="1"/>
    <n v="86.5"/>
    <x v="1"/>
    <s v=""/>
    <x v="3"/>
    <s v=""/>
    <x v="1"/>
    <n v="0.48100000000000098"/>
    <n v="0.61798398238639074"/>
    <x v="1"/>
    <x v="1"/>
    <x v="1"/>
    <x v="1"/>
    <x v="1"/>
    <x v="1"/>
    <x v="1"/>
  </r>
  <r>
    <d v="2021-07-14T00:00:00"/>
    <n v="7849"/>
    <n v="9318"/>
    <x v="2"/>
    <n v="1131"/>
    <n v="60610"/>
    <x v="2"/>
    <s v="524120"/>
    <x v="0"/>
    <x v="2"/>
    <x v="2"/>
    <x v="2"/>
    <x v="1"/>
    <n v="97"/>
    <n v="22.4"/>
    <n v="9.5"/>
    <n v="8.6"/>
    <n v="3.6"/>
    <x v="1"/>
    <n v="1002630"/>
    <x v="1"/>
    <x v="1"/>
    <x v="2"/>
    <x v="0"/>
    <x v="0"/>
    <m/>
    <x v="0"/>
    <x v="0"/>
    <x v="2"/>
    <m/>
    <m/>
    <x v="1"/>
    <s v="10026301"/>
    <x v="2"/>
    <x v="2"/>
    <x v="2"/>
    <x v="2"/>
    <x v="5"/>
    <x v="2"/>
    <n v="87.5"/>
    <x v="1"/>
    <n v="97"/>
    <x v="1"/>
    <s v=""/>
    <x v="4"/>
    <s v=""/>
    <x v="1"/>
    <n v="0.81600000000000161"/>
    <n v="0.693386592056496"/>
    <x v="1"/>
    <x v="1"/>
    <x v="1"/>
    <x v="1"/>
    <x v="1"/>
    <x v="1"/>
    <x v="1"/>
  </r>
  <r>
    <d v="2021-07-14T00:00:00"/>
    <n v="7849"/>
    <n v="9318"/>
    <x v="2"/>
    <n v="1133"/>
    <n v="60611"/>
    <x v="2"/>
    <s v="524118"/>
    <x v="0"/>
    <x v="1"/>
    <x v="1"/>
    <x v="2"/>
    <x v="1"/>
    <n v="88.5"/>
    <n v="21.2"/>
    <n v="8.4"/>
    <n v="6.1"/>
    <n v="2"/>
    <x v="1"/>
    <n v="1002630"/>
    <x v="2"/>
    <x v="1"/>
    <x v="2"/>
    <x v="0"/>
    <x v="0"/>
    <m/>
    <x v="0"/>
    <x v="0"/>
    <x v="1"/>
    <m/>
    <m/>
    <x v="1"/>
    <s v="10026302"/>
    <x v="2"/>
    <x v="2"/>
    <x v="2"/>
    <x v="2"/>
    <x v="5"/>
    <x v="2"/>
    <n v="80.099999999999994"/>
    <x v="1"/>
    <n v="88.5"/>
    <x v="1"/>
    <s v=""/>
    <x v="4"/>
    <s v=""/>
    <x v="1"/>
    <n v="1.6450000000000002"/>
    <n v="0.83821414056045596"/>
    <x v="1"/>
    <x v="1"/>
    <x v="1"/>
    <x v="1"/>
    <x v="1"/>
    <x v="1"/>
    <x v="1"/>
  </r>
  <r>
    <d v="2021-07-14T00:00:00"/>
    <n v="7849"/>
    <n v="9318"/>
    <x v="2"/>
    <n v="1134"/>
    <n v="60612"/>
    <x v="2"/>
    <s v="524094"/>
    <x v="0"/>
    <x v="2"/>
    <x v="2"/>
    <x v="2"/>
    <x v="1"/>
    <n v="87"/>
    <n v="20"/>
    <n v="7.9"/>
    <n v="6.5"/>
    <n v="2.1"/>
    <x v="1"/>
    <n v="1002630"/>
    <x v="3"/>
    <x v="1"/>
    <x v="2"/>
    <x v="0"/>
    <x v="0"/>
    <m/>
    <x v="0"/>
    <x v="0"/>
    <x v="1"/>
    <m/>
    <m/>
    <x v="1"/>
    <s v="10026303"/>
    <x v="2"/>
    <x v="2"/>
    <x v="2"/>
    <x v="2"/>
    <x v="5"/>
    <x v="2"/>
    <n v="79.099999999999994"/>
    <x v="1"/>
    <n v="87"/>
    <x v="1"/>
    <s v=""/>
    <x v="4"/>
    <s v=""/>
    <x v="1"/>
    <n v="1.2819999999999974"/>
    <n v="0.78279002834913103"/>
    <x v="1"/>
    <x v="1"/>
    <x v="1"/>
    <x v="2"/>
    <x v="1"/>
    <x v="1"/>
    <x v="1"/>
  </r>
  <r>
    <d v="2021-07-14T00:00:00"/>
    <n v="7849"/>
    <n v="9318"/>
    <x v="2"/>
    <n v="1136"/>
    <n v="60613"/>
    <x v="2"/>
    <s v="524076"/>
    <x v="0"/>
    <x v="1"/>
    <x v="1"/>
    <x v="2"/>
    <x v="1"/>
    <n v="87.5"/>
    <n v="19.100000000000001"/>
    <n v="7.1"/>
    <n v="5.0999999999999996"/>
    <n v="2"/>
    <x v="1"/>
    <n v="1002630"/>
    <x v="4"/>
    <x v="1"/>
    <x v="2"/>
    <x v="0"/>
    <x v="0"/>
    <m/>
    <x v="0"/>
    <x v="0"/>
    <x v="1"/>
    <m/>
    <m/>
    <x v="1"/>
    <s v="10026304"/>
    <x v="2"/>
    <x v="2"/>
    <x v="2"/>
    <x v="2"/>
    <x v="5"/>
    <x v="2"/>
    <n v="80.400000000000006"/>
    <x v="1"/>
    <n v="87.5"/>
    <x v="1"/>
    <s v=""/>
    <x v="4"/>
    <s v=""/>
    <x v="1"/>
    <n v="3.5590000000000019"/>
    <n v="0.97232067720718429"/>
    <x v="1"/>
    <x v="1"/>
    <x v="1"/>
    <x v="1"/>
    <x v="1"/>
    <x v="1"/>
    <x v="1"/>
  </r>
  <r>
    <d v="2021-07-14T00:00:00"/>
    <n v="7849"/>
    <n v="9318"/>
    <x v="2"/>
    <n v="1138"/>
    <n v="60614"/>
    <x v="2"/>
    <s v="524103"/>
    <x v="0"/>
    <x v="1"/>
    <x v="1"/>
    <x v="2"/>
    <x v="1"/>
    <n v="79"/>
    <n v="17.8"/>
    <n v="5.8"/>
    <n v="5.5"/>
    <n v="1.8"/>
    <x v="1"/>
    <n v="1002630"/>
    <x v="5"/>
    <x v="1"/>
    <x v="2"/>
    <x v="0"/>
    <x v="0"/>
    <m/>
    <x v="0"/>
    <x v="0"/>
    <x v="1"/>
    <m/>
    <m/>
    <x v="1"/>
    <s v="10026305"/>
    <x v="2"/>
    <x v="2"/>
    <x v="2"/>
    <x v="2"/>
    <x v="5"/>
    <x v="2"/>
    <n v="73.2"/>
    <x v="1"/>
    <n v="79"/>
    <x v="1"/>
    <s v=""/>
    <x v="4"/>
    <s v=""/>
    <x v="1"/>
    <n v="1.468"/>
    <n v="0.81275320553534314"/>
    <x v="1"/>
    <x v="1"/>
    <x v="1"/>
    <x v="6"/>
    <x v="1"/>
    <x v="1"/>
    <x v="1"/>
  </r>
  <r>
    <d v="2021-07-14T00:00:00"/>
    <n v="7849"/>
    <n v="9318"/>
    <x v="2"/>
    <n v="1140"/>
    <n v="60615"/>
    <x v="2"/>
    <s v="524037"/>
    <x v="0"/>
    <x v="1"/>
    <x v="1"/>
    <x v="2"/>
    <x v="1"/>
    <n v="79.5"/>
    <n v="11.3"/>
    <n v="6.4"/>
    <n v="5.8"/>
    <n v="2"/>
    <x v="1"/>
    <n v="1002630"/>
    <x v="6"/>
    <x v="1"/>
    <x v="2"/>
    <x v="0"/>
    <x v="0"/>
    <m/>
    <x v="0"/>
    <x v="0"/>
    <x v="1"/>
    <m/>
    <m/>
    <x v="1"/>
    <s v="10026306"/>
    <x v="2"/>
    <x v="2"/>
    <x v="2"/>
    <x v="2"/>
    <x v="5"/>
    <x v="2"/>
    <n v="73.099999999999994"/>
    <x v="1"/>
    <n v="79.5"/>
    <x v="1"/>
    <s v=""/>
    <x v="4"/>
    <s v=""/>
    <x v="1"/>
    <n v="0.53900000000000303"/>
    <n v="0.63157976160199225"/>
    <x v="1"/>
    <x v="1"/>
    <x v="1"/>
    <x v="1"/>
    <x v="1"/>
    <x v="1"/>
    <x v="1"/>
  </r>
  <r>
    <d v="2021-07-14T00:00:00"/>
    <n v="7849"/>
    <n v="9318"/>
    <x v="2"/>
    <n v="1142"/>
    <n v="60616"/>
    <x v="2"/>
    <s v="524081"/>
    <x v="0"/>
    <x v="1"/>
    <x v="1"/>
    <x v="2"/>
    <x v="1"/>
    <n v="80.5"/>
    <n v="17.600000000000001"/>
    <n v="6.5"/>
    <n v="5.4"/>
    <n v="1.8"/>
    <x v="1"/>
    <n v="1002630"/>
    <x v="7"/>
    <x v="1"/>
    <x v="2"/>
    <x v="0"/>
    <x v="0"/>
    <m/>
    <x v="0"/>
    <x v="0"/>
    <x v="1"/>
    <m/>
    <m/>
    <x v="1"/>
    <s v="10026307"/>
    <x v="2"/>
    <x v="2"/>
    <x v="2"/>
    <x v="2"/>
    <x v="5"/>
    <x v="2"/>
    <n v="74"/>
    <x v="1"/>
    <n v="80.5"/>
    <x v="1"/>
    <s v=""/>
    <x v="4"/>
    <s v=""/>
    <x v="1"/>
    <n v="1.2850000000000019"/>
    <n v="0.78329968498904123"/>
    <x v="1"/>
    <x v="1"/>
    <x v="1"/>
    <x v="1"/>
    <x v="1"/>
    <x v="1"/>
    <x v="1"/>
  </r>
  <r>
    <d v="2021-07-14T00:00:00"/>
    <n v="7849"/>
    <n v="9318"/>
    <x v="2"/>
    <n v="1144"/>
    <n v="60617"/>
    <x v="2"/>
    <s v="524047"/>
    <x v="0"/>
    <x v="1"/>
    <x v="1"/>
    <x v="2"/>
    <x v="1"/>
    <n v="83"/>
    <n v="19"/>
    <n v="6.1"/>
    <n v="6.4"/>
    <n v="2.2000000000000002"/>
    <x v="1"/>
    <n v="1002630"/>
    <x v="8"/>
    <x v="1"/>
    <x v="2"/>
    <x v="0"/>
    <x v="0"/>
    <m/>
    <x v="0"/>
    <x v="0"/>
    <x v="1"/>
    <m/>
    <m/>
    <x v="1"/>
    <s v="10026308"/>
    <x v="2"/>
    <x v="2"/>
    <x v="2"/>
    <x v="2"/>
    <x v="5"/>
    <x v="2"/>
    <n v="76.900000000000006"/>
    <x v="1"/>
    <n v="83"/>
    <x v="1"/>
    <s v=""/>
    <x v="4"/>
    <s v=""/>
    <x v="1"/>
    <n v="1.8479999999999983"/>
    <n v="0.86389210902816027"/>
    <x v="1"/>
    <x v="1"/>
    <x v="1"/>
    <x v="1"/>
    <x v="1"/>
    <x v="1"/>
    <x v="1"/>
  </r>
  <r>
    <d v="2021-07-14T00:00:00"/>
    <n v="7849"/>
    <n v="9318"/>
    <x v="2"/>
    <n v="1146"/>
    <n v="60618"/>
    <x v="2"/>
    <s v="524123"/>
    <x v="1"/>
    <x v="2"/>
    <x v="2"/>
    <x v="2"/>
    <x v="1"/>
    <n v="92"/>
    <n v="21.8"/>
    <n v="10"/>
    <n v="7.6"/>
    <n v="2.8"/>
    <x v="1"/>
    <n v="1002630"/>
    <x v="9"/>
    <x v="1"/>
    <x v="2"/>
    <x v="0"/>
    <x v="0"/>
    <m/>
    <x v="0"/>
    <x v="0"/>
    <x v="1"/>
    <m/>
    <m/>
    <x v="1"/>
    <s v="10026309"/>
    <x v="2"/>
    <x v="2"/>
    <x v="2"/>
    <x v="2"/>
    <x v="5"/>
    <x v="2"/>
    <n v="82"/>
    <x v="1"/>
    <n v="92"/>
    <x v="1"/>
    <s v=""/>
    <x v="4"/>
    <s v=""/>
    <x v="3"/>
    <n v="-0.60599999999999765"/>
    <n v="0.352972191054092"/>
    <x v="1"/>
    <x v="1"/>
    <x v="2"/>
    <x v="1"/>
    <x v="1"/>
    <x v="1"/>
    <x v="1"/>
  </r>
  <r>
    <d v="2021-07-14T00:00:00"/>
    <n v="7849"/>
    <n v="9318"/>
    <x v="2"/>
    <n v="1148"/>
    <n v="60619"/>
    <x v="2"/>
    <s v="524044"/>
    <x v="0"/>
    <x v="1"/>
    <x v="2"/>
    <x v="2"/>
    <x v="1"/>
    <n v="71"/>
    <m/>
    <m/>
    <m/>
    <m/>
    <x v="2"/>
    <n v="1002630"/>
    <x v="10"/>
    <x v="1"/>
    <x v="2"/>
    <x v="0"/>
    <x v="0"/>
    <m/>
    <x v="0"/>
    <x v="0"/>
    <x v="1"/>
    <m/>
    <m/>
    <x v="1"/>
    <s v="100263010"/>
    <x v="2"/>
    <x v="2"/>
    <x v="2"/>
    <x v="2"/>
    <x v="5"/>
    <x v="2"/>
    <n v="64.603699999999989"/>
    <x v="2"/>
    <n v="71"/>
    <x v="2"/>
    <s v=""/>
    <x v="4"/>
    <s v=""/>
    <x v="2"/>
    <s v=""/>
    <s v=""/>
    <x v="1"/>
    <x v="1"/>
    <x v="2"/>
    <x v="1"/>
    <x v="1"/>
    <x v="1"/>
    <x v="1"/>
  </r>
  <r>
    <d v="2021-07-14T00:00:00"/>
    <n v="7849"/>
    <n v="9318"/>
    <x v="2"/>
    <n v="1150"/>
    <n v="60620"/>
    <x v="2"/>
    <s v="524049"/>
    <x v="0"/>
    <x v="1"/>
    <x v="1"/>
    <x v="2"/>
    <x v="1"/>
    <n v="82.5"/>
    <n v="18"/>
    <n v="7"/>
    <n v="5"/>
    <n v="1.8"/>
    <x v="1"/>
    <n v="1002931"/>
    <x v="1"/>
    <x v="1"/>
    <x v="1"/>
    <x v="0"/>
    <x v="0"/>
    <m/>
    <x v="0"/>
    <x v="0"/>
    <x v="1"/>
    <m/>
    <m/>
    <x v="1"/>
    <s v="10029311"/>
    <x v="1"/>
    <x v="1"/>
    <x v="1"/>
    <x v="1"/>
    <x v="5"/>
    <x v="2"/>
    <n v="75.5"/>
    <x v="1"/>
    <n v="82.5"/>
    <x v="1"/>
    <s v=""/>
    <x v="7"/>
    <s v=""/>
    <x v="1"/>
    <n v="1.777000000000001"/>
    <n v="0.85532603125468742"/>
    <x v="1"/>
    <x v="1"/>
    <x v="1"/>
    <x v="1"/>
    <x v="1"/>
    <x v="1"/>
    <x v="1"/>
  </r>
  <r>
    <d v="2021-07-14T00:00:00"/>
    <n v="7849"/>
    <n v="9318"/>
    <x v="2"/>
    <n v="1153"/>
    <n v="60621"/>
    <x v="2"/>
    <s v="524074"/>
    <x v="1"/>
    <x v="2"/>
    <x v="2"/>
    <x v="2"/>
    <x v="1"/>
    <n v="83"/>
    <n v="21"/>
    <n v="9"/>
    <n v="7"/>
    <n v="2.2999999999999998"/>
    <x v="1"/>
    <n v="1002931"/>
    <x v="2"/>
    <x v="1"/>
    <x v="1"/>
    <x v="0"/>
    <x v="0"/>
    <m/>
    <x v="0"/>
    <x v="0"/>
    <x v="1"/>
    <m/>
    <m/>
    <x v="1"/>
    <s v="10029312"/>
    <x v="4"/>
    <x v="4"/>
    <x v="1"/>
    <x v="2"/>
    <x v="5"/>
    <x v="2"/>
    <n v="74"/>
    <x v="1"/>
    <n v="83"/>
    <x v="1"/>
    <s v=""/>
    <x v="7"/>
    <s v=""/>
    <x v="3"/>
    <n v="-2.3580000000000014"/>
    <n v="8.6431986924638451E-2"/>
    <x v="1"/>
    <x v="1"/>
    <x v="2"/>
    <x v="1"/>
    <x v="1"/>
    <x v="1"/>
    <x v="1"/>
  </r>
  <r>
    <d v="2021-07-14T00:00:00"/>
    <n v="7849"/>
    <n v="9318"/>
    <x v="2"/>
    <n v="1154"/>
    <n v="60622"/>
    <x v="2"/>
    <s v="524083"/>
    <x v="1"/>
    <x v="2"/>
    <x v="2"/>
    <x v="2"/>
    <x v="1"/>
    <n v="100"/>
    <n v="25"/>
    <n v="10.199999999999999"/>
    <n v="7.8"/>
    <n v="3"/>
    <x v="1"/>
    <n v="1002931"/>
    <x v="3"/>
    <x v="1"/>
    <x v="1"/>
    <x v="0"/>
    <x v="0"/>
    <m/>
    <x v="0"/>
    <x v="0"/>
    <x v="1"/>
    <m/>
    <m/>
    <x v="1"/>
    <s v="10029313"/>
    <x v="1"/>
    <x v="1"/>
    <x v="1"/>
    <x v="1"/>
    <x v="5"/>
    <x v="2"/>
    <n v="89.8"/>
    <x v="1"/>
    <n v="100"/>
    <x v="1"/>
    <s v=""/>
    <x v="7"/>
    <s v=""/>
    <x v="1"/>
    <n v="2.2700000000000014"/>
    <n v="0.90636178776226439"/>
    <x v="1"/>
    <x v="1"/>
    <x v="1"/>
    <x v="1"/>
    <x v="1"/>
    <x v="1"/>
    <x v="1"/>
  </r>
  <r>
    <d v="2021-07-14T00:00:00"/>
    <n v="7849"/>
    <n v="9318"/>
    <x v="2"/>
    <n v="1157"/>
    <n v="60623"/>
    <x v="2"/>
    <s v="524089"/>
    <x v="1"/>
    <x v="2"/>
    <x v="2"/>
    <x v="2"/>
    <x v="1"/>
    <n v="98"/>
    <n v="25.5"/>
    <n v="11.3"/>
    <n v="8.5"/>
    <n v="3.6"/>
    <x v="1"/>
    <n v="1002931"/>
    <x v="4"/>
    <x v="1"/>
    <x v="1"/>
    <x v="0"/>
    <x v="0"/>
    <m/>
    <x v="0"/>
    <x v="0"/>
    <x v="1"/>
    <m/>
    <m/>
    <x v="1"/>
    <s v="10029314"/>
    <x v="1"/>
    <x v="1"/>
    <x v="1"/>
    <x v="1"/>
    <x v="5"/>
    <x v="2"/>
    <n v="86.7"/>
    <x v="1"/>
    <n v="98"/>
    <x v="1"/>
    <s v=""/>
    <x v="7"/>
    <s v=""/>
    <x v="3"/>
    <n v="-0.98999999999999932"/>
    <n v="0.27091207765069364"/>
    <x v="1"/>
    <x v="1"/>
    <x v="2"/>
    <x v="1"/>
    <x v="1"/>
    <x v="1"/>
    <x v="1"/>
  </r>
  <r>
    <d v="2021-07-14T00:00:00"/>
    <n v="7850"/>
    <n v="9318"/>
    <x v="4"/>
    <n v="1310"/>
    <n v="60624"/>
    <x v="2"/>
    <s v="524065"/>
    <x v="0"/>
    <x v="1"/>
    <x v="1"/>
    <x v="2"/>
    <x v="1"/>
    <n v="90"/>
    <n v="20.5"/>
    <n v="7.7"/>
    <n v="6"/>
    <n v="1.8"/>
    <x v="1"/>
    <n v="1002931"/>
    <x v="5"/>
    <x v="1"/>
    <x v="1"/>
    <x v="0"/>
    <x v="0"/>
    <m/>
    <x v="0"/>
    <x v="0"/>
    <x v="1"/>
    <m/>
    <m/>
    <x v="1"/>
    <s v="10029315"/>
    <x v="1"/>
    <x v="1"/>
    <x v="1"/>
    <x v="1"/>
    <x v="5"/>
    <x v="2"/>
    <n v="82.3"/>
    <x v="1"/>
    <n v="90"/>
    <x v="1"/>
    <s v=""/>
    <x v="7"/>
    <s v=""/>
    <x v="1"/>
    <n v="3.4260000000000037"/>
    <n v="0.96850729245696932"/>
    <x v="1"/>
    <x v="1"/>
    <x v="1"/>
    <x v="1"/>
    <x v="1"/>
    <x v="1"/>
    <x v="1"/>
  </r>
  <r>
    <d v="2021-07-14T00:00:00"/>
    <n v="7850"/>
    <n v="9318"/>
    <x v="4"/>
    <n v="1312"/>
    <n v="60625"/>
    <x v="2"/>
    <s v="524052"/>
    <x v="0"/>
    <x v="2"/>
    <x v="2"/>
    <x v="2"/>
    <x v="1"/>
    <n v="66"/>
    <m/>
    <m/>
    <m/>
    <m/>
    <x v="2"/>
    <n v="1002931"/>
    <x v="6"/>
    <x v="1"/>
    <x v="1"/>
    <x v="0"/>
    <x v="0"/>
    <m/>
    <x v="0"/>
    <x v="0"/>
    <x v="1"/>
    <m/>
    <m/>
    <x v="1"/>
    <s v="10029316"/>
    <x v="5"/>
    <x v="5"/>
    <x v="3"/>
    <x v="3"/>
    <x v="5"/>
    <x v="2"/>
    <n v="59.976199999999999"/>
    <x v="2"/>
    <n v="66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18"/>
    <x v="4"/>
    <n v="1314"/>
    <n v="60626"/>
    <x v="2"/>
    <s v="524098"/>
    <x v="0"/>
    <x v="1"/>
    <x v="1"/>
    <x v="2"/>
    <x v="1"/>
    <n v="83"/>
    <n v="18"/>
    <n v="6.2"/>
    <n v="5.5"/>
    <n v="1.6"/>
    <x v="1"/>
    <n v="1002931"/>
    <x v="7"/>
    <x v="1"/>
    <x v="1"/>
    <x v="0"/>
    <x v="0"/>
    <m/>
    <x v="0"/>
    <x v="0"/>
    <x v="1"/>
    <m/>
    <m/>
    <x v="1"/>
    <s v="10029317"/>
    <x v="1"/>
    <x v="1"/>
    <x v="1"/>
    <x v="1"/>
    <x v="5"/>
    <x v="2"/>
    <n v="76.8"/>
    <x v="1"/>
    <n v="83"/>
    <x v="1"/>
    <s v=""/>
    <x v="7"/>
    <s v=""/>
    <x v="1"/>
    <n v="2.8479999999999972"/>
    <n v="0.94521520811862025"/>
    <x v="1"/>
    <x v="1"/>
    <x v="1"/>
    <x v="2"/>
    <x v="1"/>
    <x v="1"/>
    <x v="1"/>
  </r>
  <r>
    <d v="2021-07-14T00:00:00"/>
    <n v="7850"/>
    <n v="9319"/>
    <x v="4"/>
    <n v="1315"/>
    <n v="60627"/>
    <x v="2"/>
    <s v="524091"/>
    <x v="1"/>
    <x v="2"/>
    <x v="2"/>
    <x v="2"/>
    <x v="1"/>
    <n v="85"/>
    <n v="20.6"/>
    <n v="8.6"/>
    <n v="7.8"/>
    <n v="2.2000000000000002"/>
    <x v="1"/>
    <n v="1002931"/>
    <x v="8"/>
    <x v="1"/>
    <x v="1"/>
    <x v="0"/>
    <x v="0"/>
    <m/>
    <x v="0"/>
    <x v="0"/>
    <x v="1"/>
    <m/>
    <m/>
    <x v="1"/>
    <s v="10029318"/>
    <x v="1"/>
    <x v="1"/>
    <x v="1"/>
    <x v="1"/>
    <x v="5"/>
    <x v="2"/>
    <n v="76.400000000000006"/>
    <x v="1"/>
    <n v="85"/>
    <x v="1"/>
    <s v=""/>
    <x v="7"/>
    <s v=""/>
    <x v="3"/>
    <n v="-1.4440000000000015"/>
    <n v="0.19092668978702818"/>
    <x v="1"/>
    <x v="1"/>
    <x v="2"/>
    <x v="2"/>
    <x v="1"/>
    <x v="1"/>
    <x v="1"/>
  </r>
  <r>
    <d v="2021-07-14T00:00:00"/>
    <n v="7850"/>
    <n v="9319"/>
    <x v="4"/>
    <n v="1318"/>
    <n v="60628"/>
    <x v="2"/>
    <s v="524087"/>
    <x v="0"/>
    <x v="1"/>
    <x v="2"/>
    <x v="2"/>
    <x v="1"/>
    <n v="72"/>
    <m/>
    <m/>
    <m/>
    <m/>
    <x v="2"/>
    <n v="1002931"/>
    <x v="9"/>
    <x v="1"/>
    <x v="1"/>
    <x v="0"/>
    <x v="0"/>
    <m/>
    <x v="0"/>
    <x v="0"/>
    <x v="1"/>
    <m/>
    <m/>
    <x v="1"/>
    <s v="10029319"/>
    <x v="5"/>
    <x v="5"/>
    <x v="3"/>
    <x v="3"/>
    <x v="5"/>
    <x v="2"/>
    <n v="65.529199999999989"/>
    <x v="2"/>
    <n v="72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19"/>
    <x v="4"/>
    <n v="1320"/>
    <n v="60629"/>
    <x v="2"/>
    <s v="524082"/>
    <x v="0"/>
    <x v="1"/>
    <x v="1"/>
    <x v="2"/>
    <x v="1"/>
    <n v="88"/>
    <n v="20.2"/>
    <n v="7.7"/>
    <n v="6.5"/>
    <n v="1.7"/>
    <x v="1"/>
    <n v="1002931"/>
    <x v="10"/>
    <x v="1"/>
    <x v="1"/>
    <x v="0"/>
    <x v="0"/>
    <m/>
    <x v="0"/>
    <x v="0"/>
    <x v="1"/>
    <m/>
    <m/>
    <x v="1"/>
    <s v="100293110"/>
    <x v="1"/>
    <x v="1"/>
    <x v="1"/>
    <x v="1"/>
    <x v="5"/>
    <x v="2"/>
    <n v="80.3"/>
    <x v="1"/>
    <n v="88"/>
    <x v="1"/>
    <s v=""/>
    <x v="7"/>
    <s v=""/>
    <x v="1"/>
    <n v="2.3119999999999976"/>
    <n v="0.9098660095133202"/>
    <x v="1"/>
    <x v="1"/>
    <x v="1"/>
    <x v="1"/>
    <x v="1"/>
    <x v="1"/>
    <x v="1"/>
  </r>
  <r>
    <d v="2021-07-14T00:00:00"/>
    <n v="7850"/>
    <n v="9319"/>
    <x v="4"/>
    <n v="1322"/>
    <n v="60630"/>
    <x v="2"/>
    <s v="524078"/>
    <x v="0"/>
    <x v="1"/>
    <x v="1"/>
    <x v="2"/>
    <x v="1"/>
    <n v="88"/>
    <n v="18.5"/>
    <n v="6.5"/>
    <n v="5.5"/>
    <n v="2"/>
    <x v="1"/>
    <n v="1002932"/>
    <x v="1"/>
    <x v="1"/>
    <x v="1"/>
    <x v="0"/>
    <x v="0"/>
    <m/>
    <x v="0"/>
    <x v="0"/>
    <x v="1"/>
    <m/>
    <m/>
    <x v="1"/>
    <s v="10029321"/>
    <x v="1"/>
    <x v="1"/>
    <x v="1"/>
    <x v="1"/>
    <x v="5"/>
    <x v="2"/>
    <n v="81.5"/>
    <x v="1"/>
    <n v="88"/>
    <x v="1"/>
    <s v=""/>
    <x v="7"/>
    <s v=""/>
    <x v="1"/>
    <n v="4.2699999999999969"/>
    <n v="0.98621101149385837"/>
    <x v="1"/>
    <x v="1"/>
    <x v="1"/>
    <x v="1"/>
    <x v="1"/>
    <x v="1"/>
    <x v="1"/>
  </r>
  <r>
    <d v="2021-07-14T00:00:00"/>
    <n v="7850"/>
    <n v="9319"/>
    <x v="4"/>
    <n v="1324"/>
    <n v="60631"/>
    <x v="2"/>
    <s v="524113"/>
    <x v="1"/>
    <x v="2"/>
    <x v="2"/>
    <x v="2"/>
    <x v="1"/>
    <n v="97.5"/>
    <n v="23.5"/>
    <n v="10.5"/>
    <n v="7"/>
    <n v="2.5"/>
    <x v="1"/>
    <n v="1002932"/>
    <x v="2"/>
    <x v="1"/>
    <x v="1"/>
    <x v="0"/>
    <x v="0"/>
    <m/>
    <x v="0"/>
    <x v="0"/>
    <x v="1"/>
    <m/>
    <m/>
    <x v="1"/>
    <s v="10029322"/>
    <x v="4"/>
    <x v="4"/>
    <x v="1"/>
    <x v="2"/>
    <x v="5"/>
    <x v="2"/>
    <n v="87"/>
    <x v="1"/>
    <n v="97.5"/>
    <x v="1"/>
    <s v=""/>
    <x v="7"/>
    <s v=""/>
    <x v="1"/>
    <n v="1.7849999999999979"/>
    <n v="0.85631316724117068"/>
    <x v="1"/>
    <x v="1"/>
    <x v="1"/>
    <x v="1"/>
    <x v="1"/>
    <x v="1"/>
    <x v="1"/>
  </r>
  <r>
    <d v="2021-07-14T00:00:00"/>
    <n v="7850"/>
    <n v="9319"/>
    <x v="4"/>
    <n v="1325"/>
    <n v="60632"/>
    <x v="2"/>
    <s v="524112"/>
    <x v="0"/>
    <x v="2"/>
    <x v="2"/>
    <x v="2"/>
    <x v="1"/>
    <n v="73"/>
    <m/>
    <m/>
    <m/>
    <m/>
    <x v="2"/>
    <n v="1002932"/>
    <x v="3"/>
    <x v="1"/>
    <x v="1"/>
    <x v="0"/>
    <x v="0"/>
    <m/>
    <x v="0"/>
    <x v="0"/>
    <x v="1"/>
    <m/>
    <m/>
    <x v="1"/>
    <s v="10029323"/>
    <x v="1"/>
    <x v="1"/>
    <x v="1"/>
    <x v="1"/>
    <x v="5"/>
    <x v="2"/>
    <n v="66.454699999999988"/>
    <x v="2"/>
    <n v="73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19"/>
    <x v="4"/>
    <n v="1327"/>
    <n v="60633"/>
    <x v="2"/>
    <s v="524061"/>
    <x v="1"/>
    <x v="2"/>
    <x v="2"/>
    <x v="2"/>
    <x v="1"/>
    <n v="97"/>
    <n v="22.5"/>
    <n v="9.5"/>
    <n v="7.5"/>
    <n v="3"/>
    <x v="1"/>
    <n v="1002932"/>
    <x v="4"/>
    <x v="1"/>
    <x v="1"/>
    <x v="0"/>
    <x v="0"/>
    <m/>
    <x v="0"/>
    <x v="0"/>
    <x v="1"/>
    <m/>
    <m/>
    <x v="1"/>
    <s v="10029324"/>
    <x v="1"/>
    <x v="1"/>
    <x v="1"/>
    <x v="1"/>
    <x v="5"/>
    <x v="2"/>
    <n v="87.5"/>
    <x v="1"/>
    <n v="97"/>
    <x v="1"/>
    <s v=""/>
    <x v="7"/>
    <s v=""/>
    <x v="1"/>
    <n v="2.080000000000001"/>
    <n v="0.88894403328859262"/>
    <x v="1"/>
    <x v="1"/>
    <x v="1"/>
    <x v="1"/>
    <x v="1"/>
    <x v="1"/>
    <x v="1"/>
  </r>
  <r>
    <d v="2021-07-14T00:00:00"/>
    <n v="7850"/>
    <n v="9319"/>
    <x v="4"/>
    <n v="1328"/>
    <m/>
    <x v="5"/>
    <m/>
    <x v="0"/>
    <x v="2"/>
    <x v="2"/>
    <x v="2"/>
    <x v="1"/>
    <n v="80"/>
    <m/>
    <m/>
    <m/>
    <m/>
    <x v="1"/>
    <n v="1002932"/>
    <x v="5"/>
    <x v="1"/>
    <x v="1"/>
    <x v="0"/>
    <x v="0"/>
    <m/>
    <x v="0"/>
    <x v="0"/>
    <x v="1"/>
    <s v="CWT"/>
    <m/>
    <x v="1"/>
    <s v="10029325"/>
    <x v="1"/>
    <x v="1"/>
    <x v="1"/>
    <x v="1"/>
    <x v="5"/>
    <x v="2"/>
    <n v="72.933199999999985"/>
    <x v="1"/>
    <n v="80"/>
    <x v="3"/>
    <s v=""/>
    <x v="7"/>
    <s v=""/>
    <x v="2"/>
    <s v=""/>
    <s v=""/>
    <x v="1"/>
    <x v="1"/>
    <x v="2"/>
    <x v="1"/>
    <x v="1"/>
    <x v="1"/>
    <x v="1"/>
  </r>
  <r>
    <d v="2021-07-14T00:00:00"/>
    <n v="7850"/>
    <n v="9319"/>
    <x v="4"/>
    <n v="1331"/>
    <n v="60634"/>
    <x v="2"/>
    <s v="524051"/>
    <x v="1"/>
    <x v="2"/>
    <x v="2"/>
    <x v="2"/>
    <x v="1"/>
    <n v="96"/>
    <n v="23.5"/>
    <n v="10"/>
    <n v="8"/>
    <n v="3"/>
    <x v="1"/>
    <n v="1002932"/>
    <x v="6"/>
    <x v="1"/>
    <x v="1"/>
    <x v="0"/>
    <x v="0"/>
    <m/>
    <x v="0"/>
    <x v="0"/>
    <x v="1"/>
    <m/>
    <m/>
    <x v="1"/>
    <s v="10029326"/>
    <x v="2"/>
    <x v="11"/>
    <x v="2"/>
    <x v="2"/>
    <x v="5"/>
    <x v="2"/>
    <n v="86"/>
    <x v="1"/>
    <n v="96"/>
    <x v="1"/>
    <s v=""/>
    <x v="7"/>
    <s v=""/>
    <x v="1"/>
    <n v="0.67000000000000082"/>
    <n v="0.66150315920295255"/>
    <x v="1"/>
    <x v="1"/>
    <x v="1"/>
    <x v="1"/>
    <x v="1"/>
    <x v="1"/>
    <x v="1"/>
  </r>
  <r>
    <d v="2021-07-14T00:00:00"/>
    <n v="7850"/>
    <n v="9319"/>
    <x v="4"/>
    <n v="1334"/>
    <n v="60635"/>
    <x v="2"/>
    <s v="524109"/>
    <x v="0"/>
    <x v="2"/>
    <x v="2"/>
    <x v="2"/>
    <x v="1"/>
    <n v="69"/>
    <m/>
    <m/>
    <m/>
    <m/>
    <x v="2"/>
    <n v="1002932"/>
    <x v="7"/>
    <x v="1"/>
    <x v="1"/>
    <x v="0"/>
    <x v="0"/>
    <m/>
    <x v="0"/>
    <x v="0"/>
    <x v="1"/>
    <m/>
    <m/>
    <x v="1"/>
    <s v="10029327"/>
    <x v="5"/>
    <x v="5"/>
    <x v="3"/>
    <x v="3"/>
    <x v="5"/>
    <x v="2"/>
    <n v="62.752699999999997"/>
    <x v="2"/>
    <n v="69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19"/>
    <x v="4"/>
    <n v="1335"/>
    <n v="60636"/>
    <x v="2"/>
    <s v="524125"/>
    <x v="0"/>
    <x v="1"/>
    <x v="1"/>
    <x v="2"/>
    <x v="1"/>
    <n v="90"/>
    <n v="19.5"/>
    <n v="7.5"/>
    <n v="7"/>
    <n v="2.5"/>
    <x v="1"/>
    <n v="1002932"/>
    <x v="8"/>
    <x v="1"/>
    <x v="1"/>
    <x v="0"/>
    <x v="0"/>
    <m/>
    <x v="0"/>
    <x v="0"/>
    <x v="1"/>
    <m/>
    <m/>
    <x v="1"/>
    <s v="10029328"/>
    <x v="6"/>
    <x v="6"/>
    <x v="4"/>
    <x v="2"/>
    <x v="5"/>
    <x v="2"/>
    <n v="82.5"/>
    <x v="1"/>
    <n v="90"/>
    <x v="1"/>
    <s v=""/>
    <x v="7"/>
    <s v=""/>
    <x v="1"/>
    <n v="2.4000000000000035"/>
    <n v="0.91682730350607788"/>
    <x v="1"/>
    <x v="1"/>
    <x v="1"/>
    <x v="3"/>
    <x v="1"/>
    <x v="1"/>
    <x v="1"/>
  </r>
  <r>
    <d v="2021-07-14T00:00:00"/>
    <n v="7850"/>
    <n v="9319"/>
    <x v="4"/>
    <n v="1337"/>
    <n v="60637"/>
    <x v="2"/>
    <s v="524108"/>
    <x v="1"/>
    <x v="2"/>
    <x v="2"/>
    <x v="2"/>
    <x v="1"/>
    <n v="69.5"/>
    <m/>
    <m/>
    <m/>
    <m/>
    <x v="2"/>
    <n v="1002932"/>
    <x v="9"/>
    <x v="1"/>
    <x v="1"/>
    <x v="0"/>
    <x v="0"/>
    <m/>
    <x v="0"/>
    <x v="0"/>
    <x v="1"/>
    <m/>
    <m/>
    <x v="1"/>
    <s v="10029329"/>
    <x v="5"/>
    <x v="5"/>
    <x v="3"/>
    <x v="3"/>
    <x v="5"/>
    <x v="2"/>
    <n v="63.215449999999997"/>
    <x v="2"/>
    <n v="69.5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19"/>
    <x v="4"/>
    <n v="1338"/>
    <n v="60638"/>
    <x v="2"/>
    <s v="524110"/>
    <x v="0"/>
    <x v="1"/>
    <x v="2"/>
    <x v="2"/>
    <x v="1"/>
    <n v="73"/>
    <m/>
    <m/>
    <m/>
    <m/>
    <x v="2"/>
    <n v="1002932"/>
    <x v="10"/>
    <x v="1"/>
    <x v="1"/>
    <x v="0"/>
    <x v="0"/>
    <m/>
    <x v="0"/>
    <x v="0"/>
    <x v="1"/>
    <m/>
    <m/>
    <x v="1"/>
    <s v="100293210"/>
    <x v="1"/>
    <x v="1"/>
    <x v="1"/>
    <x v="1"/>
    <x v="5"/>
    <x v="2"/>
    <n v="66.454699999999988"/>
    <x v="2"/>
    <n v="73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19"/>
    <x v="4"/>
    <n v="1341"/>
    <n v="60639"/>
    <x v="2"/>
    <s v="524063"/>
    <x v="0"/>
    <x v="2"/>
    <x v="2"/>
    <x v="2"/>
    <x v="1"/>
    <n v="73"/>
    <m/>
    <m/>
    <m/>
    <m/>
    <x v="2"/>
    <n v="1002933"/>
    <x v="1"/>
    <x v="1"/>
    <x v="2"/>
    <x v="0"/>
    <x v="0"/>
    <m/>
    <x v="0"/>
    <x v="0"/>
    <x v="1"/>
    <m/>
    <m/>
    <x v="1"/>
    <s v="10029331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2"/>
    <x v="1"/>
    <x v="1"/>
    <x v="1"/>
  </r>
  <r>
    <d v="2021-07-14T00:00:00"/>
    <n v="7850"/>
    <n v="9319"/>
    <x v="4"/>
    <n v="1343"/>
    <n v="60640"/>
    <x v="2"/>
    <s v="524034"/>
    <x v="0"/>
    <x v="1"/>
    <x v="1"/>
    <x v="2"/>
    <x v="1"/>
    <n v="82.5"/>
    <n v="17.5"/>
    <n v="7"/>
    <n v="5.5"/>
    <n v="1.5"/>
    <x v="1"/>
    <n v="1002933"/>
    <x v="2"/>
    <x v="1"/>
    <x v="2"/>
    <x v="0"/>
    <x v="0"/>
    <m/>
    <x v="0"/>
    <x v="0"/>
    <x v="1"/>
    <m/>
    <m/>
    <x v="1"/>
    <s v="10029332"/>
    <x v="2"/>
    <x v="2"/>
    <x v="2"/>
    <x v="2"/>
    <x v="5"/>
    <x v="2"/>
    <n v="75.5"/>
    <x v="1"/>
    <n v="82.5"/>
    <x v="1"/>
    <s v=""/>
    <x v="4"/>
    <s v=""/>
    <x v="1"/>
    <n v="1.6950000000000012"/>
    <n v="0.84488057737369637"/>
    <x v="1"/>
    <x v="1"/>
    <x v="1"/>
    <x v="1"/>
    <x v="1"/>
    <x v="1"/>
    <x v="1"/>
  </r>
  <r>
    <d v="2021-07-14T00:00:00"/>
    <n v="7850"/>
    <n v="9319"/>
    <x v="4"/>
    <n v="1345"/>
    <n v="60642"/>
    <x v="2"/>
    <s v="524096"/>
    <x v="1"/>
    <x v="2"/>
    <x v="2"/>
    <x v="2"/>
    <x v="1"/>
    <n v="76"/>
    <n v="19"/>
    <n v="8.5"/>
    <n v="5.5"/>
    <n v="2"/>
    <x v="1"/>
    <n v="1002933"/>
    <x v="3"/>
    <x v="1"/>
    <x v="2"/>
    <x v="0"/>
    <x v="0"/>
    <m/>
    <x v="0"/>
    <x v="0"/>
    <x v="1"/>
    <s v="60641 BAD TAG"/>
    <m/>
    <x v="1"/>
    <s v="10029333"/>
    <x v="2"/>
    <x v="2"/>
    <x v="2"/>
    <x v="2"/>
    <x v="5"/>
    <x v="2"/>
    <n v="67.5"/>
    <x v="2"/>
    <n v="76"/>
    <x v="1"/>
    <s v=""/>
    <x v="4"/>
    <s v=""/>
    <x v="3"/>
    <n v="-3.45"/>
    <n v="3.0768859357148008E-2"/>
    <x v="1"/>
    <x v="1"/>
    <x v="2"/>
    <x v="1"/>
    <x v="1"/>
    <x v="1"/>
    <x v="1"/>
  </r>
  <r>
    <d v="2021-07-14T00:00:00"/>
    <n v="7850"/>
    <n v="9319"/>
    <x v="4"/>
    <n v="1347"/>
    <n v="60643"/>
    <x v="2"/>
    <s v="524066"/>
    <x v="0"/>
    <x v="2"/>
    <x v="2"/>
    <x v="2"/>
    <x v="1"/>
    <n v="97"/>
    <n v="23"/>
    <n v="9.5"/>
    <n v="8"/>
    <n v="3"/>
    <x v="1"/>
    <n v="1002933"/>
    <x v="4"/>
    <x v="1"/>
    <x v="2"/>
    <x v="0"/>
    <x v="0"/>
    <m/>
    <x v="0"/>
    <x v="0"/>
    <x v="1"/>
    <m/>
    <m/>
    <x v="1"/>
    <s v="10029334"/>
    <x v="2"/>
    <x v="2"/>
    <x v="2"/>
    <x v="2"/>
    <x v="5"/>
    <x v="2"/>
    <n v="87.5"/>
    <x v="1"/>
    <n v="97"/>
    <x v="1"/>
    <s v=""/>
    <x v="4"/>
    <s v=""/>
    <x v="1"/>
    <n v="1.7400000000000011"/>
    <n v="0.85068706546915651"/>
    <x v="1"/>
    <x v="1"/>
    <x v="1"/>
    <x v="1"/>
    <x v="1"/>
    <x v="1"/>
    <x v="1"/>
  </r>
  <r>
    <d v="2021-07-14T00:00:00"/>
    <n v="7850"/>
    <n v="9319"/>
    <x v="4"/>
    <n v="1349"/>
    <n v="60644"/>
    <x v="2"/>
    <s v="524104"/>
    <x v="0"/>
    <x v="2"/>
    <x v="2"/>
    <x v="2"/>
    <x v="1"/>
    <n v="80"/>
    <n v="18.5"/>
    <n v="7.5"/>
    <n v="6"/>
    <n v="2"/>
    <x v="1"/>
    <n v="1002933"/>
    <x v="5"/>
    <x v="1"/>
    <x v="2"/>
    <x v="0"/>
    <x v="0"/>
    <m/>
    <x v="0"/>
    <x v="0"/>
    <x v="1"/>
    <m/>
    <m/>
    <x v="1"/>
    <s v="10029335"/>
    <x v="2"/>
    <x v="2"/>
    <x v="2"/>
    <x v="2"/>
    <x v="5"/>
    <x v="2"/>
    <n v="72.5"/>
    <x v="1"/>
    <n v="80"/>
    <x v="1"/>
    <s v=""/>
    <x v="4"/>
    <s v=""/>
    <x v="3"/>
    <n v="-0.79000000000000026"/>
    <n v="0.31216866941715954"/>
    <x v="1"/>
    <x v="1"/>
    <x v="2"/>
    <x v="1"/>
    <x v="1"/>
    <x v="1"/>
    <x v="1"/>
  </r>
  <r>
    <d v="2021-07-14T00:00:00"/>
    <n v="7850"/>
    <n v="9319"/>
    <x v="4"/>
    <n v="1350"/>
    <n v="60645"/>
    <x v="2"/>
    <s v="524084"/>
    <x v="0"/>
    <x v="1"/>
    <x v="1"/>
    <x v="2"/>
    <x v="1"/>
    <n v="85"/>
    <n v="19"/>
    <n v="7"/>
    <n v="5"/>
    <n v="1.8"/>
    <x v="1"/>
    <n v="1002933"/>
    <x v="6"/>
    <x v="1"/>
    <x v="2"/>
    <x v="0"/>
    <x v="0"/>
    <m/>
    <x v="0"/>
    <x v="0"/>
    <x v="1"/>
    <m/>
    <m/>
    <x v="1"/>
    <s v="10029336"/>
    <x v="2"/>
    <x v="2"/>
    <x v="2"/>
    <x v="2"/>
    <x v="5"/>
    <x v="2"/>
    <n v="78"/>
    <x v="1"/>
    <n v="85"/>
    <x v="1"/>
    <s v=""/>
    <x v="4"/>
    <s v=""/>
    <x v="1"/>
    <n v="2.8519999999999968"/>
    <n v="0.94542197329676569"/>
    <x v="1"/>
    <x v="1"/>
    <x v="1"/>
    <x v="1"/>
    <x v="1"/>
    <x v="1"/>
    <x v="1"/>
  </r>
  <r>
    <d v="2021-07-14T00:00:00"/>
    <n v="7850"/>
    <n v="9319"/>
    <x v="4"/>
    <n v="1352"/>
    <n v="60646"/>
    <x v="2"/>
    <s v="524079"/>
    <x v="0"/>
    <x v="2"/>
    <x v="2"/>
    <x v="2"/>
    <x v="1"/>
    <n v="85.5"/>
    <n v="21"/>
    <n v="8"/>
    <n v="7"/>
    <n v="2.5"/>
    <x v="1"/>
    <n v="1002933"/>
    <x v="7"/>
    <x v="1"/>
    <x v="2"/>
    <x v="0"/>
    <x v="0"/>
    <m/>
    <x v="0"/>
    <x v="0"/>
    <x v="1"/>
    <m/>
    <m/>
    <x v="1"/>
    <s v="10029337"/>
    <x v="2"/>
    <x v="2"/>
    <x v="2"/>
    <x v="2"/>
    <x v="5"/>
    <x v="2"/>
    <n v="77.5"/>
    <x v="1"/>
    <n v="85.5"/>
    <x v="1"/>
    <s v=""/>
    <x v="4"/>
    <s v=""/>
    <x v="3"/>
    <n v="-0.17499999999999938"/>
    <n v="0.4563613127629213"/>
    <x v="1"/>
    <x v="1"/>
    <x v="2"/>
    <x v="2"/>
    <x v="1"/>
    <x v="1"/>
    <x v="1"/>
  </r>
  <r>
    <d v="2021-07-14T00:00:00"/>
    <n v="7850"/>
    <n v="9319"/>
    <x v="4"/>
    <n v="1353"/>
    <n v="60647"/>
    <x v="2"/>
    <s v="524092"/>
    <x v="0"/>
    <x v="2"/>
    <x v="2"/>
    <x v="2"/>
    <x v="1"/>
    <n v="72"/>
    <m/>
    <m/>
    <m/>
    <m/>
    <x v="2"/>
    <n v="1002933"/>
    <x v="8"/>
    <x v="1"/>
    <x v="2"/>
    <x v="0"/>
    <x v="0"/>
    <m/>
    <x v="0"/>
    <x v="0"/>
    <x v="1"/>
    <m/>
    <m/>
    <x v="1"/>
    <s v="10029338"/>
    <x v="2"/>
    <x v="2"/>
    <x v="2"/>
    <x v="2"/>
    <x v="5"/>
    <x v="2"/>
    <n v="65.529199999999989"/>
    <x v="2"/>
    <n v="72"/>
    <x v="2"/>
    <s v=""/>
    <x v="4"/>
    <s v=""/>
    <x v="2"/>
    <s v=""/>
    <s v=""/>
    <x v="1"/>
    <x v="1"/>
    <x v="2"/>
    <x v="1"/>
    <x v="1"/>
    <x v="1"/>
    <x v="1"/>
  </r>
  <r>
    <d v="2021-07-14T00:00:00"/>
    <n v="7850"/>
    <n v="9319"/>
    <x v="4"/>
    <n v="1355"/>
    <n v="60648"/>
    <x v="2"/>
    <s v="524045"/>
    <x v="0"/>
    <x v="2"/>
    <x v="2"/>
    <x v="2"/>
    <x v="1"/>
    <n v="64.5"/>
    <m/>
    <m/>
    <m/>
    <m/>
    <x v="2"/>
    <n v="1002933"/>
    <x v="9"/>
    <x v="1"/>
    <x v="2"/>
    <x v="0"/>
    <x v="0"/>
    <m/>
    <x v="0"/>
    <x v="0"/>
    <x v="1"/>
    <m/>
    <m/>
    <x v="1"/>
    <s v="10029339"/>
    <x v="2"/>
    <x v="2"/>
    <x v="2"/>
    <x v="2"/>
    <x v="5"/>
    <x v="2"/>
    <n v="58.587949999999999"/>
    <x v="2"/>
    <n v="64.5"/>
    <x v="2"/>
    <s v=""/>
    <x v="4"/>
    <s v=""/>
    <x v="2"/>
    <s v=""/>
    <s v=""/>
    <x v="1"/>
    <x v="1"/>
    <x v="2"/>
    <x v="1"/>
    <x v="1"/>
    <x v="1"/>
    <x v="1"/>
  </r>
  <r>
    <d v="2021-07-14T00:00:00"/>
    <n v="7850"/>
    <n v="9319"/>
    <x v="4"/>
    <n v="1357"/>
    <n v="60649"/>
    <x v="2"/>
    <s v="524101"/>
    <x v="0"/>
    <x v="1"/>
    <x v="1"/>
    <x v="2"/>
    <x v="1"/>
    <n v="79.5"/>
    <n v="18.5"/>
    <n v="7.5"/>
    <n v="6"/>
    <n v="2"/>
    <x v="1"/>
    <n v="1002933"/>
    <x v="10"/>
    <x v="1"/>
    <x v="2"/>
    <x v="0"/>
    <x v="0"/>
    <m/>
    <x v="0"/>
    <x v="0"/>
    <x v="1"/>
    <m/>
    <m/>
    <x v="1"/>
    <s v="100293310"/>
    <x v="2"/>
    <x v="2"/>
    <x v="2"/>
    <x v="2"/>
    <x v="5"/>
    <x v="2"/>
    <n v="72"/>
    <x v="1"/>
    <n v="79.5"/>
    <x v="1"/>
    <s v=""/>
    <x v="4"/>
    <s v=""/>
    <x v="3"/>
    <n v="-1.0049999999999966"/>
    <n v="0.26795949815836889"/>
    <x v="1"/>
    <x v="1"/>
    <x v="2"/>
    <x v="1"/>
    <x v="1"/>
    <x v="1"/>
    <x v="1"/>
  </r>
  <r>
    <d v="2021-07-14T00:00:00"/>
    <n v="7850"/>
    <n v="9319"/>
    <x v="4"/>
    <n v="1359"/>
    <n v="60650"/>
    <x v="2"/>
    <s v="524121"/>
    <x v="0"/>
    <x v="1"/>
    <x v="1"/>
    <x v="2"/>
    <x v="1"/>
    <n v="86"/>
    <n v="18"/>
    <n v="7"/>
    <m/>
    <n v="2"/>
    <x v="1"/>
    <n v="1002934"/>
    <x v="1"/>
    <x v="1"/>
    <x v="2"/>
    <x v="0"/>
    <x v="0"/>
    <m/>
    <x v="0"/>
    <x v="0"/>
    <x v="1"/>
    <s v="DAMAGED ADIPOSE"/>
    <m/>
    <x v="1"/>
    <s v="10029341"/>
    <x v="2"/>
    <x v="2"/>
    <x v="2"/>
    <x v="2"/>
    <x v="5"/>
    <x v="2"/>
    <n v="79"/>
    <x v="1"/>
    <n v="86"/>
    <x v="3"/>
    <s v=""/>
    <x v="4"/>
    <s v=""/>
    <x v="2"/>
    <s v=""/>
    <s v=""/>
    <x v="1"/>
    <x v="1"/>
    <x v="1"/>
    <x v="1"/>
    <x v="1"/>
    <x v="1"/>
    <x v="1"/>
  </r>
  <r>
    <d v="2021-07-14T00:00:00"/>
    <n v="7850"/>
    <n v="9319"/>
    <x v="4"/>
    <n v="1400"/>
    <n v="60651"/>
    <x v="2"/>
    <s v="524038"/>
    <x v="0"/>
    <x v="1"/>
    <x v="1"/>
    <x v="2"/>
    <x v="1"/>
    <n v="85"/>
    <n v="18"/>
    <n v="6.5"/>
    <n v="6"/>
    <n v="2"/>
    <x v="1"/>
    <n v="1002934"/>
    <x v="2"/>
    <x v="1"/>
    <x v="2"/>
    <x v="0"/>
    <x v="0"/>
    <m/>
    <x v="0"/>
    <x v="0"/>
    <x v="1"/>
    <m/>
    <m/>
    <x v="1"/>
    <s v="10029342"/>
    <x v="2"/>
    <x v="2"/>
    <x v="2"/>
    <x v="2"/>
    <x v="5"/>
    <x v="2"/>
    <n v="78.5"/>
    <x v="1"/>
    <n v="85"/>
    <x v="1"/>
    <s v=""/>
    <x v="4"/>
    <s v=""/>
    <x v="1"/>
    <n v="2.6399999999999979"/>
    <n v="0.93339196442490935"/>
    <x v="1"/>
    <x v="1"/>
    <x v="1"/>
    <x v="1"/>
    <x v="1"/>
    <x v="1"/>
    <x v="1"/>
  </r>
  <r>
    <d v="2021-07-14T00:00:00"/>
    <n v="7850"/>
    <n v="9320"/>
    <x v="4"/>
    <n v="1402"/>
    <n v="60652"/>
    <x v="2"/>
    <s v="524116"/>
    <x v="0"/>
    <x v="1"/>
    <x v="1"/>
    <x v="2"/>
    <x v="1"/>
    <n v="85"/>
    <n v="18"/>
    <n v="7"/>
    <n v="5.5"/>
    <n v="2"/>
    <x v="1"/>
    <n v="1002934"/>
    <x v="3"/>
    <x v="1"/>
    <x v="2"/>
    <x v="0"/>
    <x v="0"/>
    <m/>
    <x v="0"/>
    <x v="0"/>
    <x v="1"/>
    <m/>
    <m/>
    <x v="1"/>
    <s v="10029343"/>
    <x v="2"/>
    <x v="2"/>
    <x v="2"/>
    <x v="2"/>
    <x v="5"/>
    <x v="2"/>
    <n v="78"/>
    <x v="1"/>
    <n v="85"/>
    <x v="1"/>
    <s v=""/>
    <x v="4"/>
    <s v=""/>
    <x v="1"/>
    <n v="2.3399999999999972"/>
    <n v="0.91213608517069844"/>
    <x v="1"/>
    <x v="1"/>
    <x v="1"/>
    <x v="1"/>
    <x v="1"/>
    <x v="1"/>
    <x v="1"/>
  </r>
  <r>
    <d v="2021-07-14T00:00:00"/>
    <n v="7850"/>
    <n v="9320"/>
    <x v="4"/>
    <n v="1403"/>
    <n v="60653"/>
    <x v="2"/>
    <s v="524039"/>
    <x v="0"/>
    <x v="1"/>
    <x v="1"/>
    <x v="2"/>
    <x v="1"/>
    <n v="80"/>
    <n v="17"/>
    <n v="6"/>
    <n v="5"/>
    <n v="1.5"/>
    <x v="1"/>
    <n v="1002934"/>
    <x v="4"/>
    <x v="1"/>
    <x v="2"/>
    <x v="0"/>
    <x v="0"/>
    <m/>
    <x v="0"/>
    <x v="0"/>
    <x v="1"/>
    <m/>
    <m/>
    <x v="1"/>
    <s v="10029344"/>
    <x v="2"/>
    <x v="2"/>
    <x v="2"/>
    <x v="2"/>
    <x v="5"/>
    <x v="2"/>
    <n v="74"/>
    <x v="1"/>
    <n v="80"/>
    <x v="1"/>
    <s v=""/>
    <x v="4"/>
    <s v=""/>
    <x v="1"/>
    <n v="2.2399999999999993"/>
    <n v="0.90378445828930698"/>
    <x v="1"/>
    <x v="1"/>
    <x v="1"/>
    <x v="1"/>
    <x v="1"/>
    <x v="1"/>
    <x v="1"/>
  </r>
  <r>
    <d v="2021-07-14T00:00:00"/>
    <n v="7850"/>
    <n v="9320"/>
    <x v="4"/>
    <n v="1405"/>
    <n v="60654"/>
    <x v="2"/>
    <s v="524100"/>
    <x v="0"/>
    <x v="2"/>
    <x v="2"/>
    <x v="2"/>
    <x v="1"/>
    <n v="88.5"/>
    <n v="21.5"/>
    <n v="9.1999999999999993"/>
    <n v="7"/>
    <n v="1.8"/>
    <x v="1"/>
    <n v="1002934"/>
    <x v="5"/>
    <x v="1"/>
    <x v="2"/>
    <x v="0"/>
    <x v="0"/>
    <m/>
    <x v="0"/>
    <x v="0"/>
    <x v="1"/>
    <m/>
    <m/>
    <x v="1"/>
    <s v="10029345"/>
    <x v="2"/>
    <x v="2"/>
    <x v="2"/>
    <x v="2"/>
    <x v="5"/>
    <x v="2"/>
    <n v="79.3"/>
    <x v="1"/>
    <n v="88.5"/>
    <x v="1"/>
    <s v=""/>
    <x v="4"/>
    <s v=""/>
    <x v="1"/>
    <n v="0.18100000000000005"/>
    <n v="0.5451268671091033"/>
    <x v="1"/>
    <x v="1"/>
    <x v="1"/>
    <x v="1"/>
    <x v="1"/>
    <x v="1"/>
    <x v="1"/>
  </r>
  <r>
    <d v="2021-07-14T00:00:00"/>
    <n v="7850"/>
    <n v="9320"/>
    <x v="4"/>
    <n v="1408"/>
    <n v="60655"/>
    <x v="2"/>
    <s v="524057"/>
    <x v="0"/>
    <x v="1"/>
    <x v="1"/>
    <x v="2"/>
    <x v="1"/>
    <n v="86.5"/>
    <n v="19.7"/>
    <n v="7.5"/>
    <n v="5.5"/>
    <n v="1.8"/>
    <x v="1"/>
    <n v="1002934"/>
    <x v="6"/>
    <x v="1"/>
    <x v="2"/>
    <x v="0"/>
    <x v="0"/>
    <m/>
    <x v="0"/>
    <x v="0"/>
    <x v="1"/>
    <m/>
    <m/>
    <x v="1"/>
    <s v="10029346"/>
    <x v="2"/>
    <x v="2"/>
    <x v="2"/>
    <x v="2"/>
    <x v="5"/>
    <x v="2"/>
    <n v="79"/>
    <x v="1"/>
    <n v="86.5"/>
    <x v="1"/>
    <s v=""/>
    <x v="4"/>
    <s v=""/>
    <x v="1"/>
    <n v="2.5170000000000012"/>
    <n v="0.92532502328263488"/>
    <x v="1"/>
    <x v="1"/>
    <x v="1"/>
    <x v="1"/>
    <x v="1"/>
    <x v="1"/>
    <x v="1"/>
  </r>
  <r>
    <d v="2021-07-14T00:00:00"/>
    <n v="7850"/>
    <n v="9320"/>
    <x v="4"/>
    <n v="1409"/>
    <n v="60656"/>
    <x v="2"/>
    <s v="524095"/>
    <x v="0"/>
    <x v="1"/>
    <x v="1"/>
    <x v="2"/>
    <x v="1"/>
    <n v="95"/>
    <n v="21"/>
    <n v="7.9"/>
    <n v="6"/>
    <n v="1.8"/>
    <x v="1"/>
    <n v="1002934"/>
    <x v="7"/>
    <x v="1"/>
    <x v="2"/>
    <x v="0"/>
    <x v="0"/>
    <m/>
    <x v="0"/>
    <x v="0"/>
    <x v="1"/>
    <m/>
    <m/>
    <x v="1"/>
    <s v="10029347"/>
    <x v="2"/>
    <x v="2"/>
    <x v="2"/>
    <x v="2"/>
    <x v="5"/>
    <x v="2"/>
    <n v="87.1"/>
    <x v="1"/>
    <n v="95"/>
    <x v="1"/>
    <s v=""/>
    <x v="4"/>
    <s v=""/>
    <x v="1"/>
    <n v="5.3200000000000021"/>
    <n v="0.99513106875624135"/>
    <x v="1"/>
    <x v="1"/>
    <x v="1"/>
    <x v="1"/>
    <x v="1"/>
    <x v="1"/>
    <x v="1"/>
  </r>
  <r>
    <d v="2021-07-14T00:00:00"/>
    <n v="7850"/>
    <n v="9320"/>
    <x v="4"/>
    <n v="1410"/>
    <n v="60657"/>
    <x v="2"/>
    <s v="524105"/>
    <x v="0"/>
    <x v="1"/>
    <x v="1"/>
    <x v="2"/>
    <x v="1"/>
    <n v="86"/>
    <n v="19.2"/>
    <n v="6.9"/>
    <n v="5.4"/>
    <n v="1.7"/>
    <x v="1"/>
    <n v="1002934"/>
    <x v="8"/>
    <x v="1"/>
    <x v="2"/>
    <x v="0"/>
    <x v="0"/>
    <m/>
    <x v="0"/>
    <x v="0"/>
    <x v="1"/>
    <m/>
    <m/>
    <x v="1"/>
    <s v="10029348"/>
    <x v="2"/>
    <x v="2"/>
    <x v="2"/>
    <x v="2"/>
    <x v="5"/>
    <x v="2"/>
    <n v="79.099999999999994"/>
    <x v="1"/>
    <n v="86"/>
    <x v="1"/>
    <s v=""/>
    <x v="4"/>
    <s v=""/>
    <x v="1"/>
    <n v="3.2239999999999966"/>
    <n v="0.9617275175248301"/>
    <x v="1"/>
    <x v="1"/>
    <x v="1"/>
    <x v="1"/>
    <x v="1"/>
    <x v="1"/>
    <x v="1"/>
  </r>
  <r>
    <d v="2021-07-14T00:00:00"/>
    <n v="7850"/>
    <n v="9320"/>
    <x v="4"/>
    <n v="1411"/>
    <n v="60658"/>
    <x v="2"/>
    <s v="524031"/>
    <x v="0"/>
    <x v="2"/>
    <x v="2"/>
    <x v="2"/>
    <x v="1"/>
    <n v="66"/>
    <m/>
    <m/>
    <m/>
    <m/>
    <x v="2"/>
    <n v="1002934"/>
    <x v="9"/>
    <x v="1"/>
    <x v="2"/>
    <x v="0"/>
    <x v="0"/>
    <m/>
    <x v="0"/>
    <x v="0"/>
    <x v="1"/>
    <m/>
    <m/>
    <x v="1"/>
    <s v="10029349"/>
    <x v="2"/>
    <x v="2"/>
    <x v="2"/>
    <x v="2"/>
    <x v="5"/>
    <x v="2"/>
    <n v="59.976199999999999"/>
    <x v="2"/>
    <n v="66"/>
    <x v="2"/>
    <s v=""/>
    <x v="4"/>
    <s v=""/>
    <x v="2"/>
    <s v=""/>
    <s v=""/>
    <x v="1"/>
    <x v="1"/>
    <x v="2"/>
    <x v="1"/>
    <x v="1"/>
    <x v="1"/>
    <x v="1"/>
  </r>
  <r>
    <d v="2021-07-14T00:00:00"/>
    <n v="7850"/>
    <n v="9320"/>
    <x v="4"/>
    <n v="1413"/>
    <n v="60659"/>
    <x v="2"/>
    <s v="524114"/>
    <x v="0"/>
    <x v="1"/>
    <x v="1"/>
    <x v="2"/>
    <x v="1"/>
    <n v="87"/>
    <n v="19.8"/>
    <n v="7.2"/>
    <n v="5.7"/>
    <n v="1.8"/>
    <x v="1"/>
    <n v="1002934"/>
    <x v="10"/>
    <x v="1"/>
    <x v="2"/>
    <x v="0"/>
    <x v="0"/>
    <m/>
    <x v="0"/>
    <x v="0"/>
    <x v="1"/>
    <m/>
    <m/>
    <x v="1"/>
    <s v="100293410"/>
    <x v="2"/>
    <x v="2"/>
    <x v="2"/>
    <x v="2"/>
    <x v="5"/>
    <x v="2"/>
    <n v="79.8"/>
    <x v="1"/>
    <n v="87"/>
    <x v="1"/>
    <s v=""/>
    <x v="4"/>
    <s v=""/>
    <x v="1"/>
    <n v="2.979999999999996"/>
    <n v="0.95166237128009468"/>
    <x v="1"/>
    <x v="1"/>
    <x v="1"/>
    <x v="1"/>
    <x v="1"/>
    <x v="1"/>
    <x v="1"/>
  </r>
  <r>
    <d v="2021-07-14T00:00:00"/>
    <n v="7850"/>
    <n v="9320"/>
    <x v="4"/>
    <n v="1414"/>
    <n v="60660"/>
    <x v="2"/>
    <s v="524085"/>
    <x v="0"/>
    <x v="1"/>
    <x v="1"/>
    <x v="2"/>
    <x v="1"/>
    <n v="88"/>
    <n v="19.7"/>
    <n v="7.6"/>
    <n v="6.4"/>
    <n v="1.9"/>
    <x v="1"/>
    <n v="1002935"/>
    <x v="1"/>
    <x v="1"/>
    <x v="2"/>
    <x v="0"/>
    <x v="0"/>
    <m/>
    <x v="0"/>
    <x v="0"/>
    <x v="1"/>
    <m/>
    <m/>
    <x v="1"/>
    <s v="10029351"/>
    <x v="2"/>
    <x v="2"/>
    <x v="2"/>
    <x v="2"/>
    <x v="5"/>
    <x v="2"/>
    <n v="80.400000000000006"/>
    <x v="1"/>
    <n v="88"/>
    <x v="1"/>
    <s v=""/>
    <x v="4"/>
    <s v=""/>
    <x v="1"/>
    <n v="2.3359999999999972"/>
    <n v="0.9118149808549344"/>
    <x v="1"/>
    <x v="1"/>
    <x v="1"/>
    <x v="1"/>
    <x v="1"/>
    <x v="1"/>
    <x v="1"/>
  </r>
  <r>
    <d v="2021-07-14T00:00:00"/>
    <n v="7850"/>
    <n v="9320"/>
    <x v="4"/>
    <n v="1416"/>
    <n v="60661"/>
    <x v="2"/>
    <s v="524029"/>
    <x v="0"/>
    <x v="2"/>
    <x v="2"/>
    <x v="2"/>
    <x v="1"/>
    <n v="73"/>
    <m/>
    <m/>
    <m/>
    <m/>
    <x v="2"/>
    <n v="1002935"/>
    <x v="2"/>
    <x v="1"/>
    <x v="2"/>
    <x v="0"/>
    <x v="0"/>
    <m/>
    <x v="0"/>
    <x v="0"/>
    <x v="1"/>
    <m/>
    <m/>
    <x v="1"/>
    <s v="10029352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4T00:00:00"/>
    <n v="7850"/>
    <n v="9320"/>
    <x v="4"/>
    <n v="1417"/>
    <n v="60662"/>
    <x v="2"/>
    <s v="524068"/>
    <x v="0"/>
    <x v="2"/>
    <x v="2"/>
    <x v="2"/>
    <x v="1"/>
    <n v="68"/>
    <m/>
    <m/>
    <m/>
    <m/>
    <x v="2"/>
    <n v="1002935"/>
    <x v="3"/>
    <x v="1"/>
    <x v="2"/>
    <x v="0"/>
    <x v="0"/>
    <m/>
    <x v="0"/>
    <x v="0"/>
    <x v="1"/>
    <m/>
    <m/>
    <x v="1"/>
    <s v="10029353"/>
    <x v="2"/>
    <x v="2"/>
    <x v="2"/>
    <x v="2"/>
    <x v="5"/>
    <x v="2"/>
    <n v="61.827199999999998"/>
    <x v="2"/>
    <n v="68"/>
    <x v="2"/>
    <s v=""/>
    <x v="4"/>
    <s v=""/>
    <x v="2"/>
    <s v=""/>
    <s v=""/>
    <x v="1"/>
    <x v="1"/>
    <x v="2"/>
    <x v="1"/>
    <x v="1"/>
    <x v="1"/>
    <x v="1"/>
  </r>
  <r>
    <d v="2021-07-14T00:00:00"/>
    <n v="7850"/>
    <n v="9320"/>
    <x v="4"/>
    <n v="1417"/>
    <n v="60663"/>
    <x v="2"/>
    <s v="524070"/>
    <x v="0"/>
    <x v="1"/>
    <x v="1"/>
    <x v="2"/>
    <x v="1"/>
    <n v="84"/>
    <n v="18.7"/>
    <n v="7.1"/>
    <n v="5.4"/>
    <n v="1.8"/>
    <x v="1"/>
    <n v="1002935"/>
    <x v="4"/>
    <x v="1"/>
    <x v="2"/>
    <x v="0"/>
    <x v="0"/>
    <m/>
    <x v="0"/>
    <x v="0"/>
    <x v="1"/>
    <m/>
    <m/>
    <x v="1"/>
    <s v="10029354"/>
    <x v="2"/>
    <x v="2"/>
    <x v="2"/>
    <x v="2"/>
    <x v="5"/>
    <x v="2"/>
    <n v="76.900000000000006"/>
    <x v="1"/>
    <n v="84"/>
    <x v="1"/>
    <s v=""/>
    <x v="4"/>
    <s v=""/>
    <x v="1"/>
    <n v="2.0219999999999985"/>
    <n v="0.88308765507941767"/>
    <x v="1"/>
    <x v="1"/>
    <x v="1"/>
    <x v="1"/>
    <x v="1"/>
    <x v="1"/>
    <x v="1"/>
  </r>
  <r>
    <d v="2021-07-14T00:00:00"/>
    <n v="7850"/>
    <n v="9320"/>
    <x v="4"/>
    <n v="1420"/>
    <n v="60664"/>
    <x v="2"/>
    <s v="524036"/>
    <x v="0"/>
    <x v="1"/>
    <x v="1"/>
    <x v="2"/>
    <x v="1"/>
    <n v="88"/>
    <n v="19"/>
    <n v="7.3"/>
    <n v="5.4"/>
    <n v="1.7"/>
    <x v="1"/>
    <n v="1002935"/>
    <x v="5"/>
    <x v="1"/>
    <x v="2"/>
    <x v="0"/>
    <x v="0"/>
    <m/>
    <x v="0"/>
    <x v="0"/>
    <x v="1"/>
    <m/>
    <m/>
    <x v="1"/>
    <s v="10029355"/>
    <x v="2"/>
    <x v="2"/>
    <x v="2"/>
    <x v="2"/>
    <x v="5"/>
    <x v="2"/>
    <n v="80.7"/>
    <x v="1"/>
    <n v="88"/>
    <x v="1"/>
    <s v=""/>
    <x v="4"/>
    <s v=""/>
    <x v="1"/>
    <n v="3.5719999999999974"/>
    <n v="0.9726684084936581"/>
    <x v="1"/>
    <x v="1"/>
    <x v="1"/>
    <x v="1"/>
    <x v="1"/>
    <x v="1"/>
    <x v="1"/>
  </r>
  <r>
    <d v="2021-07-14T00:00:00"/>
    <n v="7850"/>
    <n v="9320"/>
    <x v="4"/>
    <n v="1421"/>
    <n v="60665"/>
    <x v="2"/>
    <s v="524072"/>
    <x v="0"/>
    <x v="1"/>
    <x v="1"/>
    <x v="2"/>
    <x v="1"/>
    <n v="81"/>
    <n v="18"/>
    <n v="6.3"/>
    <n v="5"/>
    <n v="1.6"/>
    <x v="1"/>
    <n v="1002935"/>
    <x v="6"/>
    <x v="1"/>
    <x v="2"/>
    <x v="0"/>
    <x v="0"/>
    <m/>
    <x v="0"/>
    <x v="0"/>
    <x v="1"/>
    <m/>
    <m/>
    <x v="1"/>
    <s v="10029356"/>
    <x v="2"/>
    <x v="2"/>
    <x v="2"/>
    <x v="2"/>
    <x v="5"/>
    <x v="2"/>
    <n v="74.7"/>
    <x v="1"/>
    <n v="81"/>
    <x v="1"/>
    <s v=""/>
    <x v="4"/>
    <s v=""/>
    <x v="1"/>
    <n v="2.1999999999999984"/>
    <n v="0.90024951088031469"/>
    <x v="1"/>
    <x v="1"/>
    <x v="1"/>
    <x v="1"/>
    <x v="1"/>
    <x v="1"/>
    <x v="1"/>
  </r>
  <r>
    <d v="2021-07-14T00:00:00"/>
    <n v="7850"/>
    <n v="9320"/>
    <x v="4"/>
    <n v="1422"/>
    <n v="60666"/>
    <x v="2"/>
    <s v="524086"/>
    <x v="0"/>
    <x v="2"/>
    <x v="2"/>
    <x v="2"/>
    <x v="1"/>
    <n v="65"/>
    <m/>
    <m/>
    <m/>
    <m/>
    <x v="2"/>
    <n v="1002935"/>
    <x v="7"/>
    <x v="1"/>
    <x v="2"/>
    <x v="0"/>
    <x v="0"/>
    <m/>
    <x v="0"/>
    <x v="0"/>
    <x v="1"/>
    <m/>
    <m/>
    <x v="1"/>
    <s v="10029357"/>
    <x v="2"/>
    <x v="2"/>
    <x v="2"/>
    <x v="2"/>
    <x v="5"/>
    <x v="2"/>
    <n v="59.050699999999999"/>
    <x v="2"/>
    <n v="65"/>
    <x v="2"/>
    <s v=""/>
    <x v="4"/>
    <s v=""/>
    <x v="2"/>
    <s v=""/>
    <s v=""/>
    <x v="1"/>
    <x v="1"/>
    <x v="2"/>
    <x v="1"/>
    <x v="1"/>
    <x v="1"/>
    <x v="1"/>
  </r>
  <r>
    <d v="2021-07-14T00:00:00"/>
    <n v="7850"/>
    <n v="9320"/>
    <x v="4"/>
    <n v="1423"/>
    <n v="60667"/>
    <x v="2"/>
    <s v="524122"/>
    <x v="0"/>
    <x v="2"/>
    <x v="2"/>
    <x v="2"/>
    <x v="1"/>
    <n v="76"/>
    <n v="15.3"/>
    <n v="7.2"/>
    <n v="5.9"/>
    <n v="1.8"/>
    <x v="1"/>
    <n v="1002935"/>
    <x v="8"/>
    <x v="1"/>
    <x v="2"/>
    <x v="0"/>
    <x v="0"/>
    <m/>
    <x v="0"/>
    <x v="0"/>
    <x v="1"/>
    <m/>
    <m/>
    <x v="1"/>
    <s v="10029358"/>
    <x v="2"/>
    <x v="2"/>
    <x v="2"/>
    <x v="2"/>
    <x v="5"/>
    <x v="2"/>
    <n v="68.8"/>
    <x v="2"/>
    <n v="76"/>
    <x v="1"/>
    <s v=""/>
    <x v="4"/>
    <s v=""/>
    <x v="3"/>
    <n v="-1.886000000000001"/>
    <n v="0.13170121998139905"/>
    <x v="1"/>
    <x v="1"/>
    <x v="2"/>
    <x v="1"/>
    <x v="1"/>
    <x v="1"/>
    <x v="1"/>
  </r>
  <r>
    <d v="2021-07-14T00:00:00"/>
    <n v="7850"/>
    <n v="9320"/>
    <x v="4"/>
    <n v="1425"/>
    <n v="60668"/>
    <x v="2"/>
    <s v="524067"/>
    <x v="0"/>
    <x v="2"/>
    <x v="2"/>
    <x v="2"/>
    <x v="1"/>
    <n v="79"/>
    <n v="18.2"/>
    <n v="7.3"/>
    <n v="6.6"/>
    <n v="2.1"/>
    <x v="1"/>
    <n v="1002935"/>
    <x v="9"/>
    <x v="1"/>
    <x v="2"/>
    <x v="0"/>
    <x v="0"/>
    <m/>
    <x v="0"/>
    <x v="0"/>
    <x v="1"/>
    <m/>
    <m/>
    <x v="1"/>
    <s v="10029359"/>
    <x v="2"/>
    <x v="2"/>
    <x v="2"/>
    <x v="2"/>
    <x v="5"/>
    <x v="2"/>
    <n v="71.7"/>
    <x v="1"/>
    <n v="79"/>
    <x v="1"/>
    <s v=""/>
    <x v="4"/>
    <s v=""/>
    <x v="3"/>
    <n v="-1.4580000000000002"/>
    <n v="0.18877341060807526"/>
    <x v="1"/>
    <x v="1"/>
    <x v="2"/>
    <x v="1"/>
    <x v="1"/>
    <x v="1"/>
    <x v="1"/>
  </r>
  <r>
    <d v="2021-07-14T00:00:00"/>
    <n v="7850"/>
    <n v="9320"/>
    <x v="4"/>
    <n v="1426"/>
    <n v="60669"/>
    <x v="2"/>
    <s v="524032"/>
    <x v="1"/>
    <x v="2"/>
    <x v="2"/>
    <x v="2"/>
    <x v="1"/>
    <n v="90.5"/>
    <n v="22"/>
    <n v="8.5"/>
    <n v="7.2"/>
    <n v="2.2999999999999998"/>
    <x v="1"/>
    <n v="1002935"/>
    <x v="10"/>
    <x v="1"/>
    <x v="2"/>
    <x v="0"/>
    <x v="0"/>
    <m/>
    <x v="0"/>
    <x v="0"/>
    <x v="1"/>
    <m/>
    <m/>
    <x v="1"/>
    <s v="100293510"/>
    <x v="2"/>
    <x v="2"/>
    <x v="2"/>
    <x v="2"/>
    <x v="5"/>
    <x v="2"/>
    <n v="82"/>
    <x v="1"/>
    <n v="90.5"/>
    <x v="1"/>
    <s v=""/>
    <x v="4"/>
    <s v=""/>
    <x v="1"/>
    <n v="1.3709999999999987"/>
    <n v="0.79754167056772296"/>
    <x v="1"/>
    <x v="1"/>
    <x v="1"/>
    <x v="1"/>
    <x v="1"/>
    <x v="1"/>
    <x v="1"/>
  </r>
  <r>
    <d v="2021-07-14T00:00:00"/>
    <n v="7850"/>
    <n v="9320"/>
    <x v="4"/>
    <n v="1427"/>
    <n v="60670"/>
    <x v="2"/>
    <s v="524046"/>
    <x v="1"/>
    <x v="2"/>
    <x v="2"/>
    <x v="2"/>
    <x v="1"/>
    <n v="90"/>
    <n v="22.2"/>
    <n v="9.1999999999999993"/>
    <n v="7"/>
    <n v="2"/>
    <x v="1"/>
    <n v="1002936"/>
    <x v="1"/>
    <x v="1"/>
    <x v="1"/>
    <x v="0"/>
    <x v="0"/>
    <m/>
    <x v="0"/>
    <x v="0"/>
    <x v="1"/>
    <m/>
    <m/>
    <x v="1"/>
    <s v="10029361"/>
    <x v="1"/>
    <x v="1"/>
    <x v="1"/>
    <x v="1"/>
    <x v="5"/>
    <x v="2"/>
    <n v="80.8"/>
    <x v="1"/>
    <n v="90"/>
    <x v="1"/>
    <s v=""/>
    <x v="7"/>
    <s v=""/>
    <x v="1"/>
    <n v="0.65400000000000325"/>
    <n v="0.65791128657573483"/>
    <x v="1"/>
    <x v="1"/>
    <x v="1"/>
    <x v="1"/>
    <x v="1"/>
    <x v="1"/>
    <x v="1"/>
  </r>
  <r>
    <d v="2021-07-14T00:00:00"/>
    <n v="7850"/>
    <n v="9320"/>
    <x v="4"/>
    <n v="1429"/>
    <n v="60671"/>
    <x v="2"/>
    <s v="524033"/>
    <x v="0"/>
    <x v="2"/>
    <x v="2"/>
    <x v="2"/>
    <x v="1"/>
    <n v="80"/>
    <n v="18.5"/>
    <n v="7.3"/>
    <n v="6"/>
    <n v="2.2999999999999998"/>
    <x v="1"/>
    <n v="1002936"/>
    <x v="2"/>
    <x v="1"/>
    <x v="1"/>
    <x v="0"/>
    <x v="0"/>
    <m/>
    <x v="0"/>
    <x v="0"/>
    <x v="1"/>
    <m/>
    <m/>
    <x v="1"/>
    <s v="10029362"/>
    <x v="1"/>
    <x v="1"/>
    <x v="1"/>
    <x v="1"/>
    <x v="5"/>
    <x v="2"/>
    <n v="72.7"/>
    <x v="1"/>
    <n v="80"/>
    <x v="1"/>
    <s v=""/>
    <x v="7"/>
    <s v=""/>
    <x v="3"/>
    <n v="-0.79199999999999982"/>
    <n v="0.31173939204123058"/>
    <x v="1"/>
    <x v="1"/>
    <x v="2"/>
    <x v="1"/>
    <x v="1"/>
    <x v="1"/>
    <x v="1"/>
  </r>
  <r>
    <d v="2021-07-14T00:00:00"/>
    <n v="7850"/>
    <n v="9320"/>
    <x v="4"/>
    <n v="1431"/>
    <n v="60672"/>
    <x v="2"/>
    <s v="524058"/>
    <x v="0"/>
    <x v="2"/>
    <x v="2"/>
    <x v="2"/>
    <x v="1"/>
    <n v="88.5"/>
    <n v="19.3"/>
    <n v="7.7"/>
    <n v="6"/>
    <n v="1.7"/>
    <x v="1"/>
    <n v="1002936"/>
    <x v="3"/>
    <x v="1"/>
    <x v="1"/>
    <x v="0"/>
    <x v="0"/>
    <m/>
    <x v="0"/>
    <x v="0"/>
    <x v="1"/>
    <m/>
    <m/>
    <x v="1"/>
    <s v="10029363"/>
    <x v="1"/>
    <x v="1"/>
    <x v="1"/>
    <x v="1"/>
    <x v="5"/>
    <x v="2"/>
    <n v="80.8"/>
    <x v="1"/>
    <n v="88.5"/>
    <x v="1"/>
    <s v=""/>
    <x v="7"/>
    <s v=""/>
    <x v="1"/>
    <n v="2.8670000000000009"/>
    <n v="0.94619081100851843"/>
    <x v="1"/>
    <x v="1"/>
    <x v="1"/>
    <x v="1"/>
    <x v="1"/>
    <x v="1"/>
    <x v="1"/>
  </r>
  <r>
    <d v="2021-07-14T00:00:00"/>
    <n v="7850"/>
    <n v="9320"/>
    <x v="4"/>
    <n v="1433"/>
    <n v="60673"/>
    <x v="2"/>
    <s v="524048"/>
    <x v="0"/>
    <x v="1"/>
    <x v="1"/>
    <x v="2"/>
    <x v="1"/>
    <n v="80"/>
    <n v="19"/>
    <n v="6.4"/>
    <n v="4"/>
    <n v="1.5"/>
    <x v="1"/>
    <n v="1002936"/>
    <x v="4"/>
    <x v="1"/>
    <x v="1"/>
    <x v="0"/>
    <x v="0"/>
    <m/>
    <x v="0"/>
    <x v="0"/>
    <x v="1"/>
    <m/>
    <m/>
    <x v="1"/>
    <s v="10029364"/>
    <x v="1"/>
    <x v="1"/>
    <x v="1"/>
    <x v="1"/>
    <x v="5"/>
    <x v="2"/>
    <n v="73.599999999999994"/>
    <x v="1"/>
    <n v="80"/>
    <x v="1"/>
    <s v=""/>
    <x v="7"/>
    <s v=""/>
    <x v="1"/>
    <n v="2.407999999999999"/>
    <n v="0.91743531277686086"/>
    <x v="1"/>
    <x v="1"/>
    <x v="1"/>
    <x v="1"/>
    <x v="1"/>
    <x v="1"/>
    <x v="1"/>
  </r>
  <r>
    <d v="2021-07-14T00:00:00"/>
    <n v="7850"/>
    <n v="9320"/>
    <x v="4"/>
    <n v="1435"/>
    <n v="60674"/>
    <x v="2"/>
    <s v="524124"/>
    <x v="0"/>
    <x v="2"/>
    <x v="2"/>
    <x v="2"/>
    <x v="1"/>
    <n v="73"/>
    <m/>
    <m/>
    <m/>
    <m/>
    <x v="2"/>
    <n v="1002936"/>
    <x v="5"/>
    <x v="1"/>
    <x v="1"/>
    <x v="0"/>
    <x v="0"/>
    <m/>
    <x v="0"/>
    <x v="0"/>
    <x v="1"/>
    <m/>
    <m/>
    <x v="1"/>
    <s v="10029365"/>
    <x v="5"/>
    <x v="5"/>
    <x v="3"/>
    <x v="3"/>
    <x v="5"/>
    <x v="2"/>
    <n v="66.454699999999988"/>
    <x v="2"/>
    <n v="73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20"/>
    <x v="4"/>
    <n v="1436"/>
    <n v="60675"/>
    <x v="2"/>
    <s v="524111"/>
    <x v="0"/>
    <x v="1"/>
    <x v="1"/>
    <x v="2"/>
    <x v="1"/>
    <n v="82"/>
    <n v="19.3"/>
    <n v="7"/>
    <n v="4.8"/>
    <n v="1.5"/>
    <x v="1"/>
    <n v="1002936"/>
    <x v="6"/>
    <x v="1"/>
    <x v="1"/>
    <x v="0"/>
    <x v="0"/>
    <m/>
    <x v="0"/>
    <x v="0"/>
    <x v="1"/>
    <m/>
    <m/>
    <x v="1"/>
    <s v="10029366"/>
    <x v="1"/>
    <x v="1"/>
    <x v="1"/>
    <x v="1"/>
    <x v="5"/>
    <x v="2"/>
    <n v="75"/>
    <x v="1"/>
    <n v="82"/>
    <x v="1"/>
    <s v=""/>
    <x v="7"/>
    <s v=""/>
    <x v="1"/>
    <n v="1.9559999999999977"/>
    <n v="0.87609940829529198"/>
    <x v="1"/>
    <x v="1"/>
    <x v="1"/>
    <x v="1"/>
    <x v="1"/>
    <x v="1"/>
    <x v="1"/>
  </r>
  <r>
    <d v="2021-07-14T00:00:00"/>
    <n v="7850"/>
    <n v="9320"/>
    <x v="4"/>
    <n v="1438"/>
    <n v="60676"/>
    <x v="2"/>
    <s v="524093"/>
    <x v="1"/>
    <x v="2"/>
    <x v="2"/>
    <x v="2"/>
    <x v="1"/>
    <n v="93"/>
    <n v="22.4"/>
    <n v="9"/>
    <n v="7"/>
    <n v="2.2999999999999998"/>
    <x v="1"/>
    <n v="1002936"/>
    <x v="7"/>
    <x v="1"/>
    <x v="1"/>
    <x v="0"/>
    <x v="0"/>
    <m/>
    <x v="0"/>
    <x v="0"/>
    <x v="1"/>
    <m/>
    <m/>
    <x v="1"/>
    <s v="10029367"/>
    <x v="1"/>
    <x v="1"/>
    <x v="1"/>
    <x v="1"/>
    <x v="5"/>
    <x v="2"/>
    <n v="84"/>
    <x v="1"/>
    <n v="93"/>
    <x v="1"/>
    <s v=""/>
    <x v="7"/>
    <s v=""/>
    <x v="1"/>
    <n v="1.9420000000000028"/>
    <n v="0.87457169997392126"/>
    <x v="1"/>
    <x v="1"/>
    <x v="1"/>
    <x v="1"/>
    <x v="1"/>
    <x v="1"/>
    <x v="1"/>
  </r>
  <r>
    <d v="2021-07-14T00:00:00"/>
    <n v="7850"/>
    <n v="9321"/>
    <x v="4"/>
    <n v="1440"/>
    <n v="60677"/>
    <x v="2"/>
    <s v="524119"/>
    <x v="0"/>
    <x v="1"/>
    <x v="1"/>
    <x v="2"/>
    <x v="1"/>
    <n v="91"/>
    <n v="20.6"/>
    <n v="7.6"/>
    <n v="6"/>
    <n v="2"/>
    <x v="1"/>
    <n v="1002936"/>
    <x v="8"/>
    <x v="1"/>
    <x v="1"/>
    <x v="0"/>
    <x v="0"/>
    <m/>
    <x v="0"/>
    <x v="0"/>
    <x v="1"/>
    <m/>
    <m/>
    <x v="1"/>
    <s v="10029368"/>
    <x v="1"/>
    <x v="1"/>
    <x v="1"/>
    <x v="1"/>
    <x v="5"/>
    <x v="2"/>
    <n v="83.4"/>
    <x v="1"/>
    <n v="91"/>
    <x v="1"/>
    <s v=""/>
    <x v="7"/>
    <s v=""/>
    <x v="1"/>
    <n v="3.8120000000000038"/>
    <n v="0.97837409065265879"/>
    <x v="1"/>
    <x v="1"/>
    <x v="1"/>
    <x v="1"/>
    <x v="1"/>
    <x v="1"/>
    <x v="1"/>
  </r>
  <r>
    <d v="2021-07-14T00:00:00"/>
    <n v="7850"/>
    <n v="9321"/>
    <x v="4"/>
    <n v="1441"/>
    <n v="60678"/>
    <x v="2"/>
    <s v="524090"/>
    <x v="0"/>
    <x v="2"/>
    <x v="2"/>
    <x v="2"/>
    <x v="1"/>
    <n v="86"/>
    <n v="19.3"/>
    <n v="7.7"/>
    <n v="6.4"/>
    <n v="2.2999999999999998"/>
    <x v="1"/>
    <n v="1002936"/>
    <x v="9"/>
    <x v="1"/>
    <x v="1"/>
    <x v="0"/>
    <x v="0"/>
    <m/>
    <x v="0"/>
    <x v="0"/>
    <x v="1"/>
    <m/>
    <m/>
    <x v="1"/>
    <s v="10029369"/>
    <x v="1"/>
    <x v="1"/>
    <x v="1"/>
    <x v="1"/>
    <x v="5"/>
    <x v="2"/>
    <n v="78.3"/>
    <x v="1"/>
    <n v="86"/>
    <x v="1"/>
    <s v=""/>
    <x v="7"/>
    <s v=""/>
    <x v="1"/>
    <n v="1.0039999999999978"/>
    <n v="0.73184429912549975"/>
    <x v="1"/>
    <x v="1"/>
    <x v="1"/>
    <x v="1"/>
    <x v="1"/>
    <x v="1"/>
    <x v="1"/>
  </r>
  <r>
    <d v="2021-07-14T00:00:00"/>
    <n v="7850"/>
    <n v="9321"/>
    <x v="4"/>
    <n v="1443"/>
    <n v="60679"/>
    <x v="2"/>
    <s v="524059"/>
    <x v="0"/>
    <x v="1"/>
    <x v="1"/>
    <x v="2"/>
    <x v="1"/>
    <n v="83"/>
    <n v="17.7"/>
    <n v="6.3"/>
    <n v="5.5"/>
    <n v="1.7"/>
    <x v="1"/>
    <n v="1002936"/>
    <x v="10"/>
    <x v="1"/>
    <x v="1"/>
    <x v="0"/>
    <x v="0"/>
    <m/>
    <x v="0"/>
    <x v="0"/>
    <x v="1"/>
    <m/>
    <m/>
    <x v="1"/>
    <s v="100293610"/>
    <x v="4"/>
    <x v="4"/>
    <x v="1"/>
    <x v="2"/>
    <x v="5"/>
    <x v="2"/>
    <n v="76.7"/>
    <x v="1"/>
    <n v="83"/>
    <x v="1"/>
    <s v=""/>
    <x v="7"/>
    <s v=""/>
    <x v="1"/>
    <n v="2.6339999999999986"/>
    <n v="0.93301796458472386"/>
    <x v="1"/>
    <x v="1"/>
    <x v="1"/>
    <x v="1"/>
    <x v="1"/>
    <x v="1"/>
    <x v="1"/>
  </r>
  <r>
    <d v="2021-07-14T00:00:00"/>
    <n v="7850"/>
    <n v="9321"/>
    <x v="4"/>
    <n v="1444"/>
    <n v="60680"/>
    <x v="2"/>
    <s v="524042"/>
    <x v="1"/>
    <x v="2"/>
    <x v="2"/>
    <x v="2"/>
    <x v="1"/>
    <n v="94"/>
    <n v="23"/>
    <n v="10.199999999999999"/>
    <n v="7.3"/>
    <n v="2.8"/>
    <x v="1"/>
    <n v="1002937"/>
    <x v="1"/>
    <x v="1"/>
    <x v="1"/>
    <x v="0"/>
    <x v="0"/>
    <m/>
    <x v="0"/>
    <x v="0"/>
    <x v="1"/>
    <m/>
    <m/>
    <x v="1"/>
    <s v="10029371"/>
    <x v="1"/>
    <x v="1"/>
    <x v="1"/>
    <x v="1"/>
    <x v="5"/>
    <x v="2"/>
    <n v="83.8"/>
    <x v="1"/>
    <n v="94"/>
    <x v="1"/>
    <s v=""/>
    <x v="7"/>
    <s v=""/>
    <x v="1"/>
    <n v="0.20200000000000307"/>
    <n v="0.55032898095888039"/>
    <x v="1"/>
    <x v="1"/>
    <x v="1"/>
    <x v="1"/>
    <x v="1"/>
    <x v="1"/>
    <x v="1"/>
  </r>
  <r>
    <d v="2021-07-14T00:00:00"/>
    <n v="7850"/>
    <n v="9321"/>
    <x v="4"/>
    <n v="1446"/>
    <n v="60681"/>
    <x v="2"/>
    <s v="524071"/>
    <x v="1"/>
    <x v="2"/>
    <x v="2"/>
    <x v="2"/>
    <x v="1"/>
    <n v="101"/>
    <n v="23.5"/>
    <n v="9.5"/>
    <n v="7"/>
    <n v="3.1"/>
    <x v="1"/>
    <n v="1002937"/>
    <x v="2"/>
    <x v="1"/>
    <x v="1"/>
    <x v="0"/>
    <x v="0"/>
    <m/>
    <x v="0"/>
    <x v="0"/>
    <x v="1"/>
    <m/>
    <m/>
    <x v="1"/>
    <s v="10029372"/>
    <x v="1"/>
    <x v="1"/>
    <x v="1"/>
    <x v="1"/>
    <x v="5"/>
    <x v="2"/>
    <n v="91.5"/>
    <x v="1"/>
    <n v="101"/>
    <x v="1"/>
    <s v=""/>
    <x v="7"/>
    <s v=""/>
    <x v="1"/>
    <n v="4.0540000000000003"/>
    <n v="0.98294316001370041"/>
    <x v="1"/>
    <x v="1"/>
    <x v="1"/>
    <x v="1"/>
    <x v="1"/>
    <x v="1"/>
    <x v="1"/>
  </r>
  <r>
    <d v="2021-07-14T00:00:00"/>
    <n v="7850"/>
    <n v="9321"/>
    <x v="4"/>
    <n v="1449"/>
    <n v="60682"/>
    <x v="2"/>
    <s v="524041"/>
    <x v="1"/>
    <x v="2"/>
    <x v="2"/>
    <x v="2"/>
    <x v="1"/>
    <n v="99.5"/>
    <n v="24"/>
    <n v="10"/>
    <n v="7.8"/>
    <n v="2.8"/>
    <x v="1"/>
    <n v="1002937"/>
    <x v="3"/>
    <x v="1"/>
    <x v="1"/>
    <x v="0"/>
    <x v="0"/>
    <m/>
    <x v="0"/>
    <x v="0"/>
    <x v="1"/>
    <m/>
    <m/>
    <x v="1"/>
    <s v="10029373"/>
    <x v="1"/>
    <x v="1"/>
    <x v="1"/>
    <x v="1"/>
    <x v="5"/>
    <x v="2"/>
    <n v="89.5"/>
    <x v="1"/>
    <n v="99.5"/>
    <x v="1"/>
    <s v=""/>
    <x v="7"/>
    <s v=""/>
    <x v="1"/>
    <n v="2.4829999999999965"/>
    <n v="0.92294143040461518"/>
    <x v="1"/>
    <x v="1"/>
    <x v="1"/>
    <x v="1"/>
    <x v="1"/>
    <x v="1"/>
    <x v="1"/>
  </r>
  <r>
    <d v="2021-07-14T00:00:00"/>
    <n v="7850"/>
    <n v="9321"/>
    <x v="4"/>
    <n v="1452"/>
    <n v="60683"/>
    <x v="2"/>
    <s v="524127"/>
    <x v="0"/>
    <x v="2"/>
    <x v="2"/>
    <x v="2"/>
    <x v="1"/>
    <n v="88"/>
    <n v="21.7"/>
    <n v="9.3000000000000007"/>
    <n v="8"/>
    <n v="2.7"/>
    <x v="1"/>
    <n v="1002937"/>
    <x v="4"/>
    <x v="1"/>
    <x v="1"/>
    <x v="0"/>
    <x v="0"/>
    <m/>
    <x v="0"/>
    <x v="0"/>
    <x v="1"/>
    <m/>
    <m/>
    <x v="1"/>
    <s v="10029374"/>
    <x v="1"/>
    <x v="1"/>
    <x v="1"/>
    <x v="1"/>
    <x v="5"/>
    <x v="2"/>
    <n v="78.7"/>
    <x v="1"/>
    <n v="88"/>
    <x v="1"/>
    <s v=""/>
    <x v="7"/>
    <s v=""/>
    <x v="3"/>
    <n v="-1.616000000000005"/>
    <n v="0.16575725808542841"/>
    <x v="1"/>
    <x v="1"/>
    <x v="2"/>
    <x v="1"/>
    <x v="1"/>
    <x v="1"/>
    <x v="1"/>
  </r>
  <r>
    <d v="2021-07-14T00:00:00"/>
    <n v="7850"/>
    <n v="9321"/>
    <x v="4"/>
    <n v="1454"/>
    <n v="60684"/>
    <x v="2"/>
    <s v="524073"/>
    <x v="1"/>
    <x v="2"/>
    <x v="2"/>
    <x v="2"/>
    <x v="1"/>
    <n v="83"/>
    <n v="19.2"/>
    <n v="8.1999999999999993"/>
    <n v="6.5"/>
    <n v="2.4"/>
    <x v="1"/>
    <n v="1002937"/>
    <x v="5"/>
    <x v="1"/>
    <x v="1"/>
    <x v="0"/>
    <x v="0"/>
    <m/>
    <x v="0"/>
    <x v="0"/>
    <x v="1"/>
    <m/>
    <m/>
    <x v="1"/>
    <s v="10029375"/>
    <x v="1"/>
    <x v="1"/>
    <x v="1"/>
    <x v="1"/>
    <x v="5"/>
    <x v="2"/>
    <n v="74.8"/>
    <x v="1"/>
    <n v="83"/>
    <x v="1"/>
    <s v=""/>
    <x v="7"/>
    <s v=""/>
    <x v="3"/>
    <n v="-1.08"/>
    <n v="0.2535060166623378"/>
    <x v="1"/>
    <x v="1"/>
    <x v="2"/>
    <x v="1"/>
    <x v="1"/>
    <x v="1"/>
    <x v="1"/>
  </r>
  <r>
    <d v="2021-07-14T00:00:00"/>
    <n v="7850"/>
    <n v="9321"/>
    <x v="4"/>
    <n v="1456"/>
    <n v="60685"/>
    <x v="2"/>
    <s v="524117"/>
    <x v="0"/>
    <x v="1"/>
    <x v="1"/>
    <x v="2"/>
    <x v="1"/>
    <n v="89"/>
    <n v="20.2"/>
    <n v="8.1999999999999993"/>
    <n v="6.4"/>
    <n v="1.8"/>
    <x v="1"/>
    <n v="1002937"/>
    <x v="6"/>
    <x v="1"/>
    <x v="1"/>
    <x v="0"/>
    <x v="0"/>
    <m/>
    <x v="0"/>
    <x v="0"/>
    <x v="1"/>
    <m/>
    <m/>
    <x v="1"/>
    <s v="10029376"/>
    <x v="1"/>
    <x v="1"/>
    <x v="1"/>
    <x v="1"/>
    <x v="5"/>
    <x v="2"/>
    <n v="80.8"/>
    <x v="1"/>
    <n v="89"/>
    <x v="1"/>
    <s v=""/>
    <x v="7"/>
    <s v=""/>
    <x v="1"/>
    <n v="2.0839999999999979"/>
    <n v="0.88933830951322734"/>
    <x v="1"/>
    <x v="1"/>
    <x v="1"/>
    <x v="1"/>
    <x v="1"/>
    <x v="1"/>
    <x v="1"/>
  </r>
  <r>
    <d v="2021-07-14T00:00:00"/>
    <n v="7850"/>
    <n v="9321"/>
    <x v="4"/>
    <n v="1457"/>
    <n v="60686"/>
    <x v="2"/>
    <s v="524043"/>
    <x v="0"/>
    <x v="2"/>
    <x v="2"/>
    <x v="2"/>
    <x v="1"/>
    <n v="68"/>
    <m/>
    <m/>
    <m/>
    <m/>
    <x v="2"/>
    <n v="1002937"/>
    <x v="7"/>
    <x v="1"/>
    <x v="1"/>
    <x v="0"/>
    <x v="0"/>
    <m/>
    <x v="0"/>
    <x v="0"/>
    <x v="1"/>
    <m/>
    <m/>
    <x v="1"/>
    <s v="10029377"/>
    <x v="5"/>
    <x v="5"/>
    <x v="3"/>
    <x v="3"/>
    <x v="5"/>
    <x v="2"/>
    <n v="61.827199999999998"/>
    <x v="2"/>
    <n v="68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21"/>
    <x v="4"/>
    <n v="1459"/>
    <n v="60687"/>
    <x v="2"/>
    <s v="524075"/>
    <x v="0"/>
    <x v="1"/>
    <x v="1"/>
    <x v="2"/>
    <x v="1"/>
    <n v="86.5"/>
    <n v="18.7"/>
    <n v="6.9"/>
    <n v="6.2"/>
    <n v="1.6"/>
    <x v="1"/>
    <n v="1002937"/>
    <x v="8"/>
    <x v="1"/>
    <x v="1"/>
    <x v="0"/>
    <x v="0"/>
    <m/>
    <x v="0"/>
    <x v="0"/>
    <x v="1"/>
    <m/>
    <m/>
    <x v="1"/>
    <s v="10029378"/>
    <x v="4"/>
    <x v="4"/>
    <x v="1"/>
    <x v="2"/>
    <x v="5"/>
    <x v="2"/>
    <n v="79.599999999999994"/>
    <x v="1"/>
    <n v="86.5"/>
    <x v="1"/>
    <s v=""/>
    <x v="7"/>
    <s v=""/>
    <x v="1"/>
    <n v="2.9809999999999999"/>
    <n v="0.95170835161104739"/>
    <x v="1"/>
    <x v="1"/>
    <x v="1"/>
    <x v="1"/>
    <x v="1"/>
    <x v="1"/>
    <x v="1"/>
  </r>
  <r>
    <d v="2021-07-14T00:00:00"/>
    <n v="7850"/>
    <n v="9321"/>
    <x v="4"/>
    <n v="1500"/>
    <n v="60688"/>
    <x v="2"/>
    <s v="524080"/>
    <x v="0"/>
    <x v="1"/>
    <x v="1"/>
    <x v="2"/>
    <x v="1"/>
    <n v="85"/>
    <n v="18.8"/>
    <n v="7.1"/>
    <n v="5"/>
    <n v="1.5"/>
    <x v="1"/>
    <n v="1002937"/>
    <x v="9"/>
    <x v="1"/>
    <x v="1"/>
    <x v="0"/>
    <x v="0"/>
    <m/>
    <x v="0"/>
    <x v="0"/>
    <x v="1"/>
    <m/>
    <m/>
    <x v="1"/>
    <s v="10029379"/>
    <x v="1"/>
    <x v="1"/>
    <x v="1"/>
    <x v="1"/>
    <x v="5"/>
    <x v="2"/>
    <n v="77.900000000000006"/>
    <x v="1"/>
    <n v="85"/>
    <x v="1"/>
    <s v=""/>
    <x v="7"/>
    <s v=""/>
    <x v="1"/>
    <n v="2.9819999999999984"/>
    <n v="0.95175429042135962"/>
    <x v="1"/>
    <x v="1"/>
    <x v="1"/>
    <x v="1"/>
    <x v="1"/>
    <x v="1"/>
    <x v="1"/>
  </r>
  <r>
    <d v="2021-07-14T00:00:00"/>
    <n v="7850"/>
    <n v="9321"/>
    <x v="4"/>
    <n v="1502"/>
    <n v="60689"/>
    <x v="2"/>
    <s v="524040"/>
    <x v="0"/>
    <x v="1"/>
    <x v="1"/>
    <x v="2"/>
    <x v="1"/>
    <n v="85"/>
    <n v="19.2"/>
    <n v="7.7"/>
    <n v="5.8"/>
    <n v="2.2000000000000002"/>
    <x v="1"/>
    <n v="1002937"/>
    <x v="10"/>
    <x v="1"/>
    <x v="1"/>
    <x v="0"/>
    <x v="0"/>
    <m/>
    <x v="0"/>
    <x v="0"/>
    <x v="1"/>
    <m/>
    <m/>
    <x v="1"/>
    <s v="100293710"/>
    <x v="1"/>
    <x v="1"/>
    <x v="1"/>
    <x v="1"/>
    <x v="5"/>
    <x v="2"/>
    <n v="77.3"/>
    <x v="1"/>
    <n v="85"/>
    <x v="1"/>
    <s v=""/>
    <x v="7"/>
    <s v=""/>
    <x v="1"/>
    <n v="1.0679999999999981"/>
    <n v="0.74421638510350085"/>
    <x v="1"/>
    <x v="1"/>
    <x v="1"/>
    <x v="2"/>
    <x v="1"/>
    <x v="1"/>
    <x v="1"/>
  </r>
  <r>
    <d v="2021-07-14T00:00:00"/>
    <n v="7850"/>
    <n v="9321"/>
    <x v="4"/>
    <n v="1504"/>
    <n v="60690"/>
    <x v="2"/>
    <s v="524062"/>
    <x v="0"/>
    <x v="1"/>
    <x v="1"/>
    <x v="2"/>
    <x v="1"/>
    <n v="87"/>
    <n v="19.8"/>
    <n v="7.2"/>
    <n v="5"/>
    <n v="1.5"/>
    <x v="1"/>
    <n v="1002938"/>
    <x v="1"/>
    <x v="1"/>
    <x v="1"/>
    <x v="0"/>
    <x v="0"/>
    <m/>
    <x v="0"/>
    <x v="0"/>
    <x v="1"/>
    <m/>
    <m/>
    <x v="1"/>
    <s v="10029381"/>
    <x v="6"/>
    <x v="6"/>
    <x v="4"/>
    <x v="2"/>
    <x v="5"/>
    <x v="2"/>
    <n v="79.8"/>
    <x v="1"/>
    <n v="87"/>
    <x v="1"/>
    <s v=""/>
    <x v="7"/>
    <s v=""/>
    <x v="1"/>
    <n v="3.713999999999996"/>
    <n v="0.97620042045932487"/>
    <x v="1"/>
    <x v="1"/>
    <x v="1"/>
    <x v="1"/>
    <x v="1"/>
    <x v="1"/>
    <x v="1"/>
  </r>
  <r>
    <d v="2021-07-14T00:00:00"/>
    <n v="7850"/>
    <n v="9321"/>
    <x v="4"/>
    <n v="1505"/>
    <n v="60691"/>
    <x v="2"/>
    <s v="524055"/>
    <x v="1"/>
    <x v="2"/>
    <x v="2"/>
    <x v="2"/>
    <x v="1"/>
    <n v="97"/>
    <n v="24.2"/>
    <n v="10.3"/>
    <n v="7"/>
    <n v="2.5"/>
    <x v="1"/>
    <n v="1002938"/>
    <x v="2"/>
    <x v="1"/>
    <x v="1"/>
    <x v="0"/>
    <x v="0"/>
    <m/>
    <x v="0"/>
    <x v="0"/>
    <x v="1"/>
    <m/>
    <m/>
    <x v="1"/>
    <s v="10029382"/>
    <x v="1"/>
    <x v="1"/>
    <x v="1"/>
    <x v="1"/>
    <x v="5"/>
    <x v="2"/>
    <n v="86.7"/>
    <x v="1"/>
    <n v="97"/>
    <x v="1"/>
    <s v=""/>
    <x v="7"/>
    <s v=""/>
    <x v="1"/>
    <n v="1.8260000000000001"/>
    <n v="0.86128452311561077"/>
    <x v="1"/>
    <x v="1"/>
    <x v="1"/>
    <x v="1"/>
    <x v="1"/>
    <x v="1"/>
    <x v="1"/>
  </r>
  <r>
    <d v="2021-07-14T00:00:00"/>
    <n v="7850"/>
    <n v="9321"/>
    <x v="4"/>
    <n v="1507"/>
    <n v="60692"/>
    <x v="2"/>
    <s v="524050"/>
    <x v="0"/>
    <x v="1"/>
    <x v="1"/>
    <x v="2"/>
    <x v="1"/>
    <n v="87"/>
    <n v="19.2"/>
    <n v="6.8"/>
    <n v="6"/>
    <n v="2"/>
    <x v="1"/>
    <n v="1002938"/>
    <x v="3"/>
    <x v="1"/>
    <x v="1"/>
    <x v="0"/>
    <x v="0"/>
    <m/>
    <x v="0"/>
    <x v="0"/>
    <x v="1"/>
    <m/>
    <m/>
    <x v="1"/>
    <s v="10029383"/>
    <x v="1"/>
    <x v="1"/>
    <x v="1"/>
    <x v="1"/>
    <x v="5"/>
    <x v="2"/>
    <n v="80.2"/>
    <x v="1"/>
    <n v="87"/>
    <x v="1"/>
    <s v=""/>
    <x v="7"/>
    <s v=""/>
    <x v="1"/>
    <n v="3.115999999999997"/>
    <n v="0.9575479258364803"/>
    <x v="1"/>
    <x v="1"/>
    <x v="1"/>
    <x v="1"/>
    <x v="1"/>
    <x v="1"/>
    <x v="1"/>
  </r>
  <r>
    <d v="2021-07-14T00:00:00"/>
    <n v="7850"/>
    <n v="9321"/>
    <x v="4"/>
    <n v="1508"/>
    <n v="60693"/>
    <x v="2"/>
    <s v="524054"/>
    <x v="0"/>
    <x v="1"/>
    <x v="1"/>
    <x v="2"/>
    <x v="1"/>
    <n v="85"/>
    <n v="19"/>
    <n v="7.3"/>
    <n v="5"/>
    <n v="1.7"/>
    <x v="1"/>
    <n v="1002938"/>
    <x v="4"/>
    <x v="1"/>
    <x v="1"/>
    <x v="0"/>
    <x v="0"/>
    <m/>
    <x v="0"/>
    <x v="0"/>
    <x v="1"/>
    <m/>
    <m/>
    <x v="1"/>
    <s v="10029384"/>
    <x v="1"/>
    <x v="1"/>
    <x v="1"/>
    <x v="1"/>
    <x v="5"/>
    <x v="2"/>
    <n v="77.7"/>
    <x v="1"/>
    <n v="85"/>
    <x v="1"/>
    <s v=""/>
    <x v="7"/>
    <s v=""/>
    <x v="1"/>
    <n v="2.5539999999999985"/>
    <n v="0.92784177902812337"/>
    <x v="1"/>
    <x v="1"/>
    <x v="1"/>
    <x v="1"/>
    <x v="1"/>
    <x v="1"/>
    <x v="1"/>
  </r>
  <r>
    <d v="2021-07-14T00:00:00"/>
    <n v="7850"/>
    <n v="9321"/>
    <x v="4"/>
    <n v="1509"/>
    <n v="60694"/>
    <x v="2"/>
    <s v="524056"/>
    <x v="0"/>
    <x v="2"/>
    <x v="2"/>
    <x v="2"/>
    <x v="1"/>
    <n v="73"/>
    <m/>
    <m/>
    <m/>
    <m/>
    <x v="2"/>
    <n v="1002938"/>
    <x v="5"/>
    <x v="1"/>
    <x v="1"/>
    <x v="0"/>
    <x v="0"/>
    <m/>
    <x v="0"/>
    <x v="0"/>
    <x v="1"/>
    <m/>
    <m/>
    <x v="1"/>
    <s v="10029385"/>
    <x v="5"/>
    <x v="5"/>
    <x v="3"/>
    <x v="3"/>
    <x v="5"/>
    <x v="2"/>
    <n v="66.454699999999988"/>
    <x v="2"/>
    <n v="73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21"/>
    <x v="4"/>
    <n v="1514"/>
    <n v="60695"/>
    <x v="2"/>
    <s v="524030"/>
    <x v="1"/>
    <x v="2"/>
    <x v="2"/>
    <x v="2"/>
    <x v="1"/>
    <n v="95.5"/>
    <n v="23.1"/>
    <n v="9.6"/>
    <n v="8.1999999999999993"/>
    <n v="2.5"/>
    <x v="1"/>
    <n v="1002938"/>
    <x v="6"/>
    <x v="1"/>
    <x v="1"/>
    <x v="0"/>
    <x v="0"/>
    <m/>
    <x v="0"/>
    <x v="0"/>
    <x v="1"/>
    <m/>
    <m/>
    <x v="1"/>
    <s v="10029386"/>
    <x v="1"/>
    <x v="1"/>
    <x v="1"/>
    <x v="1"/>
    <x v="5"/>
    <x v="2"/>
    <n v="85.9"/>
    <x v="1"/>
    <n v="95.5"/>
    <x v="1"/>
    <s v=""/>
    <x v="7"/>
    <s v=""/>
    <x v="1"/>
    <n v="1.2609999999999988"/>
    <n v="0.77919820417725993"/>
    <x v="1"/>
    <x v="1"/>
    <x v="1"/>
    <x v="1"/>
    <x v="1"/>
    <x v="1"/>
    <x v="1"/>
  </r>
  <r>
    <d v="2021-07-14T00:00:00"/>
    <n v="7850"/>
    <n v="9321"/>
    <x v="4"/>
    <n v="1516"/>
    <n v="60696"/>
    <x v="2"/>
    <s v="524077"/>
    <x v="1"/>
    <x v="2"/>
    <x v="2"/>
    <x v="2"/>
    <x v="1"/>
    <n v="98"/>
    <n v="25.1"/>
    <n v="11.5"/>
    <n v="9"/>
    <n v="3"/>
    <x v="1"/>
    <n v="1002938"/>
    <x v="7"/>
    <x v="1"/>
    <x v="1"/>
    <x v="0"/>
    <x v="0"/>
    <m/>
    <x v="0"/>
    <x v="0"/>
    <x v="1"/>
    <m/>
    <m/>
    <x v="1"/>
    <s v="10029387"/>
    <x v="3"/>
    <x v="3"/>
    <x v="3"/>
    <x v="2"/>
    <x v="5"/>
    <x v="2"/>
    <n v="86.5"/>
    <x v="1"/>
    <n v="98"/>
    <x v="1"/>
    <s v=""/>
    <x v="7"/>
    <s v=""/>
    <x v="3"/>
    <n v="-1.0699999999999994"/>
    <n v="0.25540308417252416"/>
    <x v="1"/>
    <x v="1"/>
    <x v="2"/>
    <x v="1"/>
    <x v="1"/>
    <x v="1"/>
    <x v="1"/>
  </r>
  <r>
    <d v="2021-07-14T00:00:00"/>
    <n v="7850"/>
    <n v="9321"/>
    <x v="4"/>
    <n v="1517"/>
    <n v="60697"/>
    <x v="2"/>
    <s v="524102"/>
    <x v="0"/>
    <x v="2"/>
    <x v="2"/>
    <x v="2"/>
    <x v="1"/>
    <n v="78"/>
    <n v="18.5"/>
    <n v="7.3"/>
    <n v="7.2"/>
    <n v="1.8"/>
    <x v="1"/>
    <n v="1002938"/>
    <x v="8"/>
    <x v="1"/>
    <x v="1"/>
    <x v="0"/>
    <x v="0"/>
    <m/>
    <x v="0"/>
    <x v="0"/>
    <x v="1"/>
    <m/>
    <m/>
    <x v="1"/>
    <s v="10029388"/>
    <x v="1"/>
    <x v="1"/>
    <x v="1"/>
    <x v="1"/>
    <x v="5"/>
    <x v="2"/>
    <n v="70.7"/>
    <x v="1"/>
    <n v="78"/>
    <x v="1"/>
    <s v=""/>
    <x v="7"/>
    <s v=""/>
    <x v="3"/>
    <n v="-2.0380000000000003"/>
    <n v="0.11527054164224529"/>
    <x v="1"/>
    <x v="1"/>
    <x v="2"/>
    <x v="1"/>
    <x v="1"/>
    <x v="1"/>
    <x v="1"/>
  </r>
  <r>
    <d v="2021-07-14T00:00:00"/>
    <n v="7850"/>
    <n v="9321"/>
    <x v="4"/>
    <n v="1520"/>
    <n v="60698"/>
    <x v="2"/>
    <s v="524064"/>
    <x v="1"/>
    <x v="2"/>
    <x v="2"/>
    <x v="2"/>
    <x v="1"/>
    <n v="80.5"/>
    <n v="18.5"/>
    <n v="7.1"/>
    <n v="6.9"/>
    <n v="1.9"/>
    <x v="1"/>
    <n v="1002938"/>
    <x v="9"/>
    <x v="1"/>
    <x v="1"/>
    <x v="0"/>
    <x v="0"/>
    <m/>
    <x v="0"/>
    <x v="0"/>
    <x v="1"/>
    <m/>
    <m/>
    <x v="1"/>
    <s v="10029389"/>
    <x v="1"/>
    <x v="1"/>
    <x v="1"/>
    <x v="1"/>
    <x v="5"/>
    <x v="2"/>
    <n v="73.400000000000006"/>
    <x v="1"/>
    <n v="80.5"/>
    <x v="1"/>
    <s v=""/>
    <x v="7"/>
    <s v=""/>
    <x v="3"/>
    <n v="-0.58899999999999642"/>
    <n v="0.35686433362081127"/>
    <x v="1"/>
    <x v="1"/>
    <x v="2"/>
    <x v="1"/>
    <x v="1"/>
    <x v="1"/>
    <x v="1"/>
  </r>
  <r>
    <d v="2021-07-14T00:00:00"/>
    <n v="7850"/>
    <n v="9321"/>
    <x v="4"/>
    <n v="1523"/>
    <n v="60699"/>
    <x v="2"/>
    <s v="524035"/>
    <x v="0"/>
    <x v="2"/>
    <x v="2"/>
    <x v="2"/>
    <x v="1"/>
    <n v="66"/>
    <m/>
    <m/>
    <m/>
    <m/>
    <x v="2"/>
    <n v="1002938"/>
    <x v="10"/>
    <x v="1"/>
    <x v="1"/>
    <x v="0"/>
    <x v="0"/>
    <m/>
    <x v="0"/>
    <x v="0"/>
    <x v="1"/>
    <m/>
    <m/>
    <x v="1"/>
    <s v="100293810"/>
    <x v="5"/>
    <x v="5"/>
    <x v="3"/>
    <x v="3"/>
    <x v="5"/>
    <x v="2"/>
    <n v="59.976199999999999"/>
    <x v="2"/>
    <n v="66"/>
    <x v="2"/>
    <s v=""/>
    <x v="7"/>
    <s v=""/>
    <x v="2"/>
    <s v=""/>
    <s v=""/>
    <x v="1"/>
    <x v="1"/>
    <x v="2"/>
    <x v="1"/>
    <x v="1"/>
    <x v="1"/>
    <x v="1"/>
  </r>
  <r>
    <d v="2021-07-14T00:00:00"/>
    <n v="7850"/>
    <n v="9321"/>
    <x v="4"/>
    <n v="1524"/>
    <n v="60700"/>
    <x v="2"/>
    <s v="524097"/>
    <x v="1"/>
    <x v="2"/>
    <x v="2"/>
    <x v="2"/>
    <x v="1"/>
    <n v="98"/>
    <n v="23.9"/>
    <n v="10"/>
    <n v="9"/>
    <n v="3"/>
    <x v="1"/>
    <n v="1002939"/>
    <x v="1"/>
    <x v="1"/>
    <x v="2"/>
    <x v="0"/>
    <x v="0"/>
    <m/>
    <x v="0"/>
    <x v="0"/>
    <x v="1"/>
    <m/>
    <m/>
    <x v="1"/>
    <s v="10029391"/>
    <x v="2"/>
    <x v="2"/>
    <x v="2"/>
    <x v="2"/>
    <x v="5"/>
    <x v="2"/>
    <n v="88"/>
    <x v="1"/>
    <n v="98"/>
    <x v="1"/>
    <s v=""/>
    <x v="4"/>
    <s v=""/>
    <x v="1"/>
    <n v="0.85000000000000053"/>
    <n v="0.70056714247397311"/>
    <x v="1"/>
    <x v="1"/>
    <x v="1"/>
    <x v="1"/>
    <x v="1"/>
    <x v="1"/>
    <x v="1"/>
  </r>
  <r>
    <d v="2021-07-14T00:00:00"/>
    <n v="7850"/>
    <n v="9321"/>
    <x v="4"/>
    <n v="1526"/>
    <n v="60701"/>
    <x v="2"/>
    <s v="524088"/>
    <x v="0"/>
    <x v="1"/>
    <x v="1"/>
    <x v="2"/>
    <x v="1"/>
    <n v="85.5"/>
    <n v="18.5"/>
    <n v="7.1"/>
    <n v="5.5"/>
    <n v="1.5"/>
    <x v="1"/>
    <n v="1002939"/>
    <x v="2"/>
    <x v="1"/>
    <x v="2"/>
    <x v="0"/>
    <x v="0"/>
    <m/>
    <x v="0"/>
    <x v="0"/>
    <x v="1"/>
    <m/>
    <m/>
    <x v="1"/>
    <s v="10029392"/>
    <x v="2"/>
    <x v="2"/>
    <x v="2"/>
    <x v="2"/>
    <x v="5"/>
    <x v="2"/>
    <n v="78.400000000000006"/>
    <x v="1"/>
    <n v="85.5"/>
    <x v="1"/>
    <s v=""/>
    <x v="4"/>
    <s v=""/>
    <x v="1"/>
    <n v="2.857000000000002"/>
    <n v="0.94567939578083737"/>
    <x v="1"/>
    <x v="1"/>
    <x v="1"/>
    <x v="1"/>
    <x v="1"/>
    <x v="1"/>
    <x v="1"/>
  </r>
  <r>
    <d v="2021-07-14T00:00:00"/>
    <n v="7850"/>
    <n v="9322"/>
    <x v="4"/>
    <n v="1529"/>
    <n v="60702"/>
    <x v="2"/>
    <s v="524053"/>
    <x v="0"/>
    <x v="1"/>
    <x v="1"/>
    <x v="2"/>
    <x v="1"/>
    <n v="87.5"/>
    <n v="18.899999999999999"/>
    <n v="7.2"/>
    <n v="6.5"/>
    <n v="2"/>
    <x v="1"/>
    <n v="1002939"/>
    <x v="3"/>
    <x v="1"/>
    <x v="2"/>
    <x v="0"/>
    <x v="0"/>
    <m/>
    <x v="0"/>
    <x v="0"/>
    <x v="1"/>
    <m/>
    <m/>
    <x v="1"/>
    <s v="10029393"/>
    <x v="2"/>
    <x v="2"/>
    <x v="2"/>
    <x v="2"/>
    <x v="5"/>
    <x v="2"/>
    <n v="80.3"/>
    <x v="1"/>
    <n v="87.5"/>
    <x v="1"/>
    <s v=""/>
    <x v="4"/>
    <s v=""/>
    <x v="1"/>
    <n v="2.4790000000000001"/>
    <n v="0.92265646650662347"/>
    <x v="1"/>
    <x v="1"/>
    <x v="1"/>
    <x v="1"/>
    <x v="1"/>
    <x v="1"/>
    <x v="1"/>
  </r>
  <r>
    <d v="2021-07-14T00:00:00"/>
    <n v="7850"/>
    <n v="9322"/>
    <x v="4"/>
    <n v="1531"/>
    <n v="60703"/>
    <x v="2"/>
    <s v="524115"/>
    <x v="0"/>
    <x v="1"/>
    <x v="1"/>
    <x v="2"/>
    <x v="1"/>
    <n v="94"/>
    <n v="17.8"/>
    <n v="6.9"/>
    <n v="5.5"/>
    <n v="2"/>
    <x v="1"/>
    <n v="1002939"/>
    <x v="4"/>
    <x v="1"/>
    <x v="2"/>
    <x v="0"/>
    <x v="0"/>
    <m/>
    <x v="0"/>
    <x v="0"/>
    <x v="1"/>
    <m/>
    <m/>
    <x v="1"/>
    <s v="10029394"/>
    <x v="2"/>
    <x v="2"/>
    <x v="2"/>
    <x v="2"/>
    <x v="5"/>
    <x v="2"/>
    <n v="87.1"/>
    <x v="1"/>
    <n v="94"/>
    <x v="1"/>
    <s v=""/>
    <x v="4"/>
    <s v=""/>
    <x v="1"/>
    <n v="6.3380000000000019"/>
    <n v="0.99823528535094785"/>
    <x v="1"/>
    <x v="1"/>
    <x v="1"/>
    <x v="1"/>
    <x v="1"/>
    <x v="1"/>
    <x v="1"/>
  </r>
  <r>
    <d v="2021-07-14T00:00:00"/>
    <n v="7850"/>
    <n v="9322"/>
    <x v="4"/>
    <n v="1533"/>
    <n v="60704"/>
    <x v="2"/>
    <s v="524106"/>
    <x v="0"/>
    <x v="1"/>
    <x v="1"/>
    <x v="2"/>
    <x v="1"/>
    <n v="86"/>
    <n v="17.8"/>
    <n v="6.9"/>
    <n v="5.5"/>
    <n v="2"/>
    <x v="1"/>
    <n v="1002939"/>
    <x v="5"/>
    <x v="1"/>
    <x v="2"/>
    <x v="0"/>
    <x v="0"/>
    <m/>
    <x v="0"/>
    <x v="0"/>
    <x v="1"/>
    <m/>
    <m/>
    <x v="1"/>
    <s v="10029395"/>
    <x v="2"/>
    <x v="2"/>
    <x v="2"/>
    <x v="2"/>
    <x v="5"/>
    <x v="2"/>
    <n v="79.099999999999994"/>
    <x v="1"/>
    <n v="86"/>
    <x v="1"/>
    <s v=""/>
    <x v="4"/>
    <s v=""/>
    <x v="1"/>
    <n v="2.897999999999997"/>
    <n v="0.94774748118274399"/>
    <x v="1"/>
    <x v="1"/>
    <x v="1"/>
    <x v="1"/>
    <x v="1"/>
    <x v="1"/>
    <x v="1"/>
  </r>
  <r>
    <d v="2021-07-14T00:00:00"/>
    <n v="7850"/>
    <n v="9322"/>
    <x v="4"/>
    <n v="1535"/>
    <n v="60705"/>
    <x v="2"/>
    <s v="525390"/>
    <x v="0"/>
    <x v="1"/>
    <x v="1"/>
    <x v="2"/>
    <x v="1"/>
    <n v="92"/>
    <n v="20.5"/>
    <n v="7.9"/>
    <n v="6"/>
    <n v="2.5"/>
    <x v="1"/>
    <n v="1002939"/>
    <x v="6"/>
    <x v="1"/>
    <x v="2"/>
    <x v="0"/>
    <x v="0"/>
    <m/>
    <x v="0"/>
    <x v="0"/>
    <x v="1"/>
    <m/>
    <m/>
    <x v="1"/>
    <s v="10029396"/>
    <x v="2"/>
    <x v="2"/>
    <x v="2"/>
    <x v="2"/>
    <x v="5"/>
    <x v="2"/>
    <n v="84.1"/>
    <x v="1"/>
    <n v="92"/>
    <x v="1"/>
    <s v=""/>
    <x v="4"/>
    <s v=""/>
    <x v="1"/>
    <n v="3.428000000000003"/>
    <n v="0.96856823716440399"/>
    <x v="1"/>
    <x v="1"/>
    <x v="1"/>
    <x v="1"/>
    <x v="1"/>
    <x v="1"/>
    <x v="1"/>
  </r>
  <r>
    <d v="2021-07-14T00:00:00"/>
    <n v="7850"/>
    <n v="9322"/>
    <x v="4"/>
    <n v="1537"/>
    <n v="60706"/>
    <x v="2"/>
    <s v="525355"/>
    <x v="0"/>
    <x v="1"/>
    <x v="1"/>
    <x v="2"/>
    <x v="1"/>
    <n v="90"/>
    <n v="19.5"/>
    <n v="7"/>
    <n v="5.5"/>
    <n v="2"/>
    <x v="1"/>
    <n v="1002939"/>
    <x v="7"/>
    <x v="1"/>
    <x v="2"/>
    <x v="0"/>
    <x v="0"/>
    <m/>
    <x v="0"/>
    <x v="0"/>
    <x v="1"/>
    <m/>
    <m/>
    <x v="1"/>
    <s v="10029397"/>
    <x v="2"/>
    <x v="2"/>
    <x v="2"/>
    <x v="2"/>
    <x v="5"/>
    <x v="2"/>
    <n v="83"/>
    <x v="1"/>
    <n v="90"/>
    <x v="1"/>
    <s v=""/>
    <x v="4"/>
    <s v=""/>
    <x v="1"/>
    <n v="4.4900000000000029"/>
    <n v="0.98890386200254254"/>
    <x v="1"/>
    <x v="1"/>
    <x v="1"/>
    <x v="1"/>
    <x v="1"/>
    <x v="1"/>
    <x v="1"/>
  </r>
  <r>
    <d v="2021-07-14T00:00:00"/>
    <n v="7850"/>
    <n v="9322"/>
    <x v="4"/>
    <n v="1538"/>
    <n v="60707"/>
    <x v="2"/>
    <s v="525379"/>
    <x v="0"/>
    <x v="2"/>
    <x v="2"/>
    <x v="2"/>
    <x v="1"/>
    <n v="84"/>
    <n v="18.5"/>
    <n v="7.5"/>
    <n v="5"/>
    <n v="2"/>
    <x v="1"/>
    <n v="1002939"/>
    <x v="8"/>
    <x v="1"/>
    <x v="2"/>
    <x v="0"/>
    <x v="0"/>
    <m/>
    <x v="0"/>
    <x v="0"/>
    <x v="1"/>
    <m/>
    <m/>
    <x v="1"/>
    <s v="10029398"/>
    <x v="2"/>
    <x v="2"/>
    <x v="2"/>
    <x v="2"/>
    <x v="5"/>
    <x v="2"/>
    <n v="76.5"/>
    <x v="1"/>
    <n v="84"/>
    <x v="1"/>
    <s v=""/>
    <x v="4"/>
    <s v=""/>
    <x v="1"/>
    <n v="1.6099999999999983"/>
    <n v="0.83341138642454005"/>
    <x v="1"/>
    <x v="1"/>
    <x v="1"/>
    <x v="1"/>
    <x v="1"/>
    <x v="1"/>
    <x v="1"/>
  </r>
  <r>
    <d v="2021-07-14T00:00:00"/>
    <n v="7850"/>
    <n v="9322"/>
    <x v="4"/>
    <n v="1542"/>
    <n v="60708"/>
    <x v="2"/>
    <s v="525398"/>
    <x v="1"/>
    <x v="2"/>
    <x v="2"/>
    <x v="2"/>
    <x v="1"/>
    <n v="103"/>
    <n v="25"/>
    <n v="10.9"/>
    <n v="8.5"/>
    <n v="3.2"/>
    <x v="1"/>
    <n v="1002939"/>
    <x v="9"/>
    <x v="1"/>
    <x v="2"/>
    <x v="0"/>
    <x v="0"/>
    <m/>
    <x v="0"/>
    <x v="0"/>
    <x v="1"/>
    <m/>
    <m/>
    <x v="1"/>
    <s v="10029399"/>
    <x v="2"/>
    <x v="2"/>
    <x v="2"/>
    <x v="2"/>
    <x v="5"/>
    <x v="2"/>
    <n v="92.1"/>
    <x v="1"/>
    <n v="103"/>
    <x v="1"/>
    <s v=""/>
    <x v="4"/>
    <s v=""/>
    <x v="1"/>
    <n v="2.0159999999999996"/>
    <n v="0.88246676672294"/>
    <x v="1"/>
    <x v="1"/>
    <x v="1"/>
    <x v="1"/>
    <x v="1"/>
    <x v="1"/>
    <x v="1"/>
  </r>
  <r>
    <d v="2021-07-14T00:00:00"/>
    <n v="8001"/>
    <n v="9322"/>
    <x v="5"/>
    <n v="1612"/>
    <n v="60709"/>
    <x v="2"/>
    <s v="525383"/>
    <x v="0"/>
    <x v="1"/>
    <x v="1"/>
    <x v="2"/>
    <x v="1"/>
    <n v="79"/>
    <n v="18.5"/>
    <n v="7.5"/>
    <n v="5"/>
    <n v="2"/>
    <x v="1"/>
    <n v="1002939"/>
    <x v="10"/>
    <x v="1"/>
    <x v="2"/>
    <x v="0"/>
    <x v="0"/>
    <m/>
    <x v="0"/>
    <x v="0"/>
    <x v="1"/>
    <m/>
    <m/>
    <x v="1"/>
    <s v="100293910"/>
    <x v="2"/>
    <x v="2"/>
    <x v="2"/>
    <x v="2"/>
    <x v="5"/>
    <x v="2"/>
    <n v="71.5"/>
    <x v="1"/>
    <n v="79"/>
    <x v="1"/>
    <s v=""/>
    <x v="4"/>
    <s v=""/>
    <x v="3"/>
    <n v="-0.54000000000000026"/>
    <n v="0.36818758226389831"/>
    <x v="1"/>
    <x v="1"/>
    <x v="2"/>
    <x v="1"/>
    <x v="1"/>
    <x v="1"/>
    <x v="1"/>
  </r>
  <r>
    <d v="2021-07-14T00:00:00"/>
    <n v="8001"/>
    <n v="9322"/>
    <x v="5"/>
    <n v="1616"/>
    <n v="60710"/>
    <x v="2"/>
    <s v="525334"/>
    <x v="0"/>
    <x v="1"/>
    <x v="1"/>
    <x v="2"/>
    <x v="1"/>
    <n v="85.5"/>
    <n v="20"/>
    <n v="8"/>
    <n v="5.5"/>
    <n v="2"/>
    <x v="1"/>
    <n v="1002940"/>
    <x v="1"/>
    <x v="1"/>
    <x v="2"/>
    <x v="0"/>
    <x v="0"/>
    <m/>
    <x v="0"/>
    <x v="0"/>
    <x v="1"/>
    <m/>
    <m/>
    <x v="1"/>
    <s v="10029401"/>
    <x v="2"/>
    <x v="2"/>
    <x v="2"/>
    <x v="2"/>
    <x v="5"/>
    <x v="2"/>
    <n v="77.5"/>
    <x v="1"/>
    <n v="85.5"/>
    <x v="1"/>
    <s v=""/>
    <x v="4"/>
    <s v=""/>
    <x v="1"/>
    <n v="1.275000000000001"/>
    <n v="0.78159746390236562"/>
    <x v="1"/>
    <x v="1"/>
    <x v="1"/>
    <x v="1"/>
    <x v="1"/>
    <x v="1"/>
    <x v="1"/>
  </r>
  <r>
    <d v="2021-07-14T00:00:00"/>
    <n v="8001"/>
    <n v="9322"/>
    <x v="5"/>
    <n v="1618"/>
    <n v="60711"/>
    <x v="2"/>
    <s v="525357"/>
    <x v="1"/>
    <x v="2"/>
    <x v="2"/>
    <x v="2"/>
    <x v="1"/>
    <n v="102.5"/>
    <n v="25"/>
    <n v="11"/>
    <n v="6"/>
    <n v="3"/>
    <x v="1"/>
    <n v="1002940"/>
    <x v="2"/>
    <x v="1"/>
    <x v="2"/>
    <x v="0"/>
    <x v="0"/>
    <m/>
    <x v="0"/>
    <x v="0"/>
    <x v="1"/>
    <m/>
    <m/>
    <x v="1"/>
    <s v="10029402"/>
    <x v="2"/>
    <x v="2"/>
    <x v="2"/>
    <x v="2"/>
    <x v="5"/>
    <x v="2"/>
    <n v="91.5"/>
    <x v="1"/>
    <n v="102.5"/>
    <x v="1"/>
    <s v=""/>
    <x v="4"/>
    <s v=""/>
    <x v="1"/>
    <n v="3.5450000000000035"/>
    <n v="0.97194139088500264"/>
    <x v="1"/>
    <x v="1"/>
    <x v="1"/>
    <x v="1"/>
    <x v="1"/>
    <x v="1"/>
    <x v="1"/>
  </r>
  <r>
    <d v="2021-07-14T00:00:00"/>
    <n v="8001"/>
    <n v="9322"/>
    <x v="5"/>
    <n v="1622"/>
    <n v="60712"/>
    <x v="2"/>
    <s v="525408"/>
    <x v="0"/>
    <x v="1"/>
    <x v="1"/>
    <x v="2"/>
    <x v="1"/>
    <n v="84.5"/>
    <n v="19"/>
    <n v="7"/>
    <n v="5"/>
    <n v="2.5"/>
    <x v="1"/>
    <n v="1002940"/>
    <x v="3"/>
    <x v="1"/>
    <x v="2"/>
    <x v="0"/>
    <x v="0"/>
    <m/>
    <x v="0"/>
    <x v="0"/>
    <x v="1"/>
    <m/>
    <m/>
    <x v="1"/>
    <s v="10029403"/>
    <x v="2"/>
    <x v="2"/>
    <x v="2"/>
    <x v="2"/>
    <x v="5"/>
    <x v="2"/>
    <n v="77.5"/>
    <x v="1"/>
    <n v="84.5"/>
    <x v="1"/>
    <s v=""/>
    <x v="4"/>
    <s v=""/>
    <x v="1"/>
    <n v="2.0350000000000006"/>
    <n v="0.88442315532446636"/>
    <x v="1"/>
    <x v="1"/>
    <x v="1"/>
    <x v="3"/>
    <x v="1"/>
    <x v="1"/>
    <x v="1"/>
  </r>
  <r>
    <d v="2021-07-14T00:00:00"/>
    <n v="8001"/>
    <n v="9322"/>
    <x v="5"/>
    <n v="1623"/>
    <n v="60713"/>
    <x v="2"/>
    <s v="525376"/>
    <x v="0"/>
    <x v="2"/>
    <x v="2"/>
    <x v="2"/>
    <x v="1"/>
    <n v="89"/>
    <n v="22.5"/>
    <n v="10"/>
    <n v="7"/>
    <n v="3"/>
    <x v="1"/>
    <n v="1002940"/>
    <x v="4"/>
    <x v="1"/>
    <x v="2"/>
    <x v="0"/>
    <x v="0"/>
    <m/>
    <x v="0"/>
    <x v="0"/>
    <x v="1"/>
    <m/>
    <m/>
    <x v="1"/>
    <s v="10029404"/>
    <x v="2"/>
    <x v="2"/>
    <x v="2"/>
    <x v="2"/>
    <x v="5"/>
    <x v="2"/>
    <n v="79"/>
    <x v="1"/>
    <n v="89"/>
    <x v="1"/>
    <s v=""/>
    <x v="4"/>
    <s v=""/>
    <x v="3"/>
    <n v="-1.6600000000000046"/>
    <n v="0.15976199694366844"/>
    <x v="1"/>
    <x v="1"/>
    <x v="2"/>
    <x v="1"/>
    <x v="1"/>
    <x v="1"/>
    <x v="1"/>
  </r>
  <r>
    <d v="2021-07-14T00:00:00"/>
    <n v="8001"/>
    <n v="9322"/>
    <x v="5"/>
    <n v="1626"/>
    <n v="60714"/>
    <x v="2"/>
    <s v="525331"/>
    <x v="0"/>
    <x v="2"/>
    <x v="2"/>
    <x v="2"/>
    <x v="1"/>
    <n v="70.5"/>
    <m/>
    <m/>
    <m/>
    <m/>
    <x v="2"/>
    <n v="1002940"/>
    <x v="5"/>
    <x v="1"/>
    <x v="2"/>
    <x v="2"/>
    <x v="0"/>
    <s v="12"/>
    <x v="0"/>
    <x v="0"/>
    <x v="1"/>
    <m/>
    <m/>
    <x v="1"/>
    <s v="10029405"/>
    <x v="2"/>
    <x v="2"/>
    <x v="2"/>
    <x v="2"/>
    <x v="5"/>
    <x v="2"/>
    <n v="64.140949999999989"/>
    <x v="2"/>
    <n v="70.5"/>
    <x v="2"/>
    <s v=""/>
    <x v="4"/>
    <s v=""/>
    <x v="2"/>
    <s v=""/>
    <s v=""/>
    <x v="1"/>
    <x v="1"/>
    <x v="2"/>
    <x v="1"/>
    <x v="1"/>
    <x v="1"/>
    <x v="1"/>
  </r>
  <r>
    <d v="2021-07-14T00:00:00"/>
    <n v="8001"/>
    <n v="9322"/>
    <x v="5"/>
    <n v="1628"/>
    <n v="60715"/>
    <x v="2"/>
    <s v="525426"/>
    <x v="0"/>
    <x v="1"/>
    <x v="1"/>
    <x v="2"/>
    <x v="1"/>
    <n v="82.5"/>
    <n v="16.5"/>
    <n v="6"/>
    <n v="5"/>
    <n v="2"/>
    <x v="1"/>
    <n v="1002940"/>
    <x v="6"/>
    <x v="1"/>
    <x v="2"/>
    <x v="0"/>
    <x v="0"/>
    <m/>
    <x v="0"/>
    <x v="0"/>
    <x v="1"/>
    <m/>
    <m/>
    <x v="1"/>
    <s v="10029406"/>
    <x v="2"/>
    <x v="2"/>
    <x v="2"/>
    <x v="2"/>
    <x v="5"/>
    <x v="2"/>
    <n v="76.5"/>
    <x v="1"/>
    <n v="82.5"/>
    <x v="1"/>
    <s v=""/>
    <x v="4"/>
    <s v=""/>
    <x v="1"/>
    <n v="2.8850000000000025"/>
    <n v="0.94709993259489356"/>
    <x v="1"/>
    <x v="1"/>
    <x v="1"/>
    <x v="1"/>
    <x v="1"/>
    <x v="1"/>
    <x v="1"/>
  </r>
  <r>
    <d v="2021-07-14T00:00:00"/>
    <n v="8001"/>
    <n v="9322"/>
    <x v="5"/>
    <n v="1631"/>
    <n v="60716"/>
    <x v="2"/>
    <s v="525413"/>
    <x v="0"/>
    <x v="2"/>
    <x v="2"/>
    <x v="2"/>
    <x v="1"/>
    <n v="74"/>
    <m/>
    <m/>
    <m/>
    <m/>
    <x v="2"/>
    <n v="1002940"/>
    <x v="7"/>
    <x v="1"/>
    <x v="2"/>
    <x v="0"/>
    <x v="0"/>
    <m/>
    <x v="0"/>
    <x v="0"/>
    <x v="1"/>
    <m/>
    <m/>
    <x v="1"/>
    <s v="10029407"/>
    <x v="2"/>
    <x v="2"/>
    <x v="2"/>
    <x v="2"/>
    <x v="5"/>
    <x v="2"/>
    <n v="67.380199999999988"/>
    <x v="2"/>
    <n v="74"/>
    <x v="2"/>
    <s v=""/>
    <x v="4"/>
    <s v=""/>
    <x v="2"/>
    <s v=""/>
    <s v=""/>
    <x v="1"/>
    <x v="1"/>
    <x v="2"/>
    <x v="1"/>
    <x v="1"/>
    <x v="1"/>
    <x v="1"/>
  </r>
  <r>
    <d v="2021-07-14T00:00:00"/>
    <n v="8001"/>
    <n v="9322"/>
    <x v="5"/>
    <n v="1632"/>
    <n v="60717"/>
    <x v="2"/>
    <s v="525378"/>
    <x v="0"/>
    <x v="1"/>
    <x v="1"/>
    <x v="2"/>
    <x v="1"/>
    <n v="84.5"/>
    <n v="18.5"/>
    <n v="7"/>
    <n v="6"/>
    <n v="2"/>
    <x v="1"/>
    <n v="1002940"/>
    <x v="8"/>
    <x v="1"/>
    <x v="2"/>
    <x v="0"/>
    <x v="0"/>
    <m/>
    <x v="0"/>
    <x v="0"/>
    <x v="1"/>
    <m/>
    <m/>
    <x v="1"/>
    <s v="10029408"/>
    <x v="2"/>
    <x v="2"/>
    <x v="2"/>
    <x v="2"/>
    <x v="5"/>
    <x v="2"/>
    <n v="77.5"/>
    <x v="1"/>
    <n v="84.5"/>
    <x v="1"/>
    <s v=""/>
    <x v="4"/>
    <s v=""/>
    <x v="1"/>
    <n v="1.7850000000000008"/>
    <n v="0.85631316724117101"/>
    <x v="1"/>
    <x v="1"/>
    <x v="1"/>
    <x v="1"/>
    <x v="1"/>
    <x v="1"/>
    <x v="1"/>
  </r>
  <r>
    <d v="2021-07-14T00:00:00"/>
    <n v="8001"/>
    <n v="9322"/>
    <x v="5"/>
    <n v="1633"/>
    <n v="60718"/>
    <x v="2"/>
    <s v="525414"/>
    <x v="0"/>
    <x v="1"/>
    <x v="1"/>
    <x v="2"/>
    <x v="1"/>
    <n v="87.5"/>
    <n v="19.5"/>
    <n v="7"/>
    <n v="6"/>
    <n v="2"/>
    <x v="1"/>
    <n v="1002940"/>
    <x v="9"/>
    <x v="1"/>
    <x v="2"/>
    <x v="0"/>
    <x v="0"/>
    <m/>
    <x v="0"/>
    <x v="0"/>
    <x v="1"/>
    <m/>
    <m/>
    <x v="1"/>
    <s v="10029409"/>
    <x v="2"/>
    <x v="2"/>
    <x v="2"/>
    <x v="2"/>
    <x v="5"/>
    <x v="2"/>
    <n v="80.5"/>
    <x v="1"/>
    <n v="87.5"/>
    <x v="1"/>
    <s v=""/>
    <x v="4"/>
    <s v=""/>
    <x v="1"/>
    <n v="3.0750000000000002"/>
    <n v="0.95584965944163547"/>
    <x v="1"/>
    <x v="1"/>
    <x v="1"/>
    <x v="1"/>
    <x v="1"/>
    <x v="1"/>
    <x v="1"/>
  </r>
  <r>
    <d v="2021-07-14T00:00:00"/>
    <n v="8001"/>
    <n v="9322"/>
    <x v="5"/>
    <n v="1636"/>
    <n v="60719"/>
    <x v="2"/>
    <s v="525410"/>
    <x v="0"/>
    <x v="1"/>
    <x v="1"/>
    <x v="2"/>
    <x v="1"/>
    <n v="87.5"/>
    <n v="20.5"/>
    <n v="8"/>
    <n v="6.5"/>
    <n v="2.5"/>
    <x v="1"/>
    <n v="1002940"/>
    <x v="10"/>
    <x v="1"/>
    <x v="2"/>
    <x v="0"/>
    <x v="0"/>
    <m/>
    <x v="0"/>
    <x v="0"/>
    <x v="1"/>
    <m/>
    <m/>
    <x v="1"/>
    <s v="100294010"/>
    <x v="2"/>
    <x v="2"/>
    <x v="2"/>
    <x v="2"/>
    <x v="5"/>
    <x v="2"/>
    <n v="79.5"/>
    <x v="1"/>
    <n v="87.5"/>
    <x v="1"/>
    <s v=""/>
    <x v="4"/>
    <s v=""/>
    <x v="1"/>
    <n v="1.0250000000000008"/>
    <n v="0.73594539392714864"/>
    <x v="1"/>
    <x v="1"/>
    <x v="1"/>
    <x v="1"/>
    <x v="1"/>
    <x v="1"/>
    <x v="1"/>
  </r>
  <r>
    <d v="2021-07-14T00:00:00"/>
    <n v="8001"/>
    <n v="9322"/>
    <x v="5"/>
    <n v="1639"/>
    <n v="60720"/>
    <x v="2"/>
    <s v="525340"/>
    <x v="0"/>
    <x v="1"/>
    <x v="1"/>
    <x v="2"/>
    <x v="1"/>
    <n v="91.5"/>
    <n v="22"/>
    <n v="9.5"/>
    <n v="6.5"/>
    <n v="3"/>
    <x v="1"/>
    <n v="1002941"/>
    <x v="1"/>
    <x v="1"/>
    <x v="1"/>
    <x v="0"/>
    <x v="0"/>
    <m/>
    <x v="0"/>
    <x v="0"/>
    <x v="1"/>
    <m/>
    <m/>
    <x v="1"/>
    <s v="10029411"/>
    <x v="1"/>
    <x v="1"/>
    <x v="1"/>
    <x v="1"/>
    <x v="5"/>
    <x v="2"/>
    <n v="82"/>
    <x v="1"/>
    <n v="91.5"/>
    <x v="1"/>
    <s v=""/>
    <x v="7"/>
    <s v=""/>
    <x v="1"/>
    <n v="0.39499999999999957"/>
    <n v="0.59748576582701607"/>
    <x v="1"/>
    <x v="1"/>
    <x v="1"/>
    <x v="1"/>
    <x v="1"/>
    <x v="1"/>
    <x v="1"/>
  </r>
  <r>
    <d v="2021-07-14T00:00:00"/>
    <n v="8001"/>
    <n v="9322"/>
    <x v="5"/>
    <n v="1642"/>
    <n v="60721"/>
    <x v="2"/>
    <s v="525393"/>
    <x v="0"/>
    <x v="2"/>
    <x v="2"/>
    <x v="2"/>
    <x v="1"/>
    <n v="67.5"/>
    <m/>
    <m/>
    <m/>
    <m/>
    <x v="2"/>
    <n v="1002941"/>
    <x v="2"/>
    <x v="1"/>
    <x v="1"/>
    <x v="0"/>
    <x v="0"/>
    <m/>
    <x v="0"/>
    <x v="0"/>
    <x v="1"/>
    <m/>
    <m/>
    <x v="1"/>
    <s v="10029412"/>
    <x v="1"/>
    <x v="1"/>
    <x v="1"/>
    <x v="1"/>
    <x v="5"/>
    <x v="2"/>
    <n v="61.364449999999998"/>
    <x v="2"/>
    <n v="67.5"/>
    <x v="2"/>
    <s v=""/>
    <x v="7"/>
    <s v=""/>
    <x v="2"/>
    <s v=""/>
    <s v=""/>
    <x v="1"/>
    <x v="1"/>
    <x v="2"/>
    <x v="1"/>
    <x v="1"/>
    <x v="1"/>
    <x v="1"/>
  </r>
  <r>
    <d v="2021-07-14T00:00:00"/>
    <n v="8001"/>
    <n v="9322"/>
    <x v="5"/>
    <n v="1643"/>
    <n v="60722"/>
    <x v="2"/>
    <s v="525382"/>
    <x v="0"/>
    <x v="2"/>
    <x v="2"/>
    <x v="2"/>
    <x v="1"/>
    <n v="91.5"/>
    <n v="23.5"/>
    <n v="10"/>
    <n v="7"/>
    <n v="3"/>
    <x v="1"/>
    <n v="1002941"/>
    <x v="3"/>
    <x v="1"/>
    <x v="1"/>
    <x v="0"/>
    <x v="0"/>
    <m/>
    <x v="0"/>
    <x v="0"/>
    <x v="1"/>
    <m/>
    <m/>
    <x v="1"/>
    <s v="10029413"/>
    <x v="4"/>
    <x v="4"/>
    <x v="1"/>
    <x v="2"/>
    <x v="5"/>
    <x v="2"/>
    <n v="81.5"/>
    <x v="1"/>
    <n v="91.5"/>
    <x v="1"/>
    <s v=""/>
    <x v="7"/>
    <s v=""/>
    <x v="3"/>
    <n v="-0.58500000000000174"/>
    <n v="0.35778290704256188"/>
    <x v="1"/>
    <x v="1"/>
    <x v="2"/>
    <x v="1"/>
    <x v="1"/>
    <x v="1"/>
    <x v="1"/>
  </r>
  <r>
    <d v="2021-07-14T00:00:00"/>
    <n v="8001"/>
    <n v="9322"/>
    <x v="5"/>
    <n v="1645"/>
    <n v="60723"/>
    <x v="2"/>
    <s v="525391"/>
    <x v="0"/>
    <x v="1"/>
    <x v="1"/>
    <x v="2"/>
    <x v="1"/>
    <n v="81.5"/>
    <n v="18"/>
    <n v="6.5"/>
    <n v="5"/>
    <n v="2"/>
    <x v="1"/>
    <n v="1002941"/>
    <x v="4"/>
    <x v="1"/>
    <x v="1"/>
    <x v="0"/>
    <x v="0"/>
    <m/>
    <x v="0"/>
    <x v="0"/>
    <x v="1"/>
    <m/>
    <m/>
    <x v="1"/>
    <s v="10029414"/>
    <x v="1"/>
    <x v="1"/>
    <x v="1"/>
    <x v="1"/>
    <x v="5"/>
    <x v="2"/>
    <n v="75"/>
    <x v="1"/>
    <n v="81.5"/>
    <x v="1"/>
    <s v=""/>
    <x v="7"/>
    <s v=""/>
    <x v="1"/>
    <n v="1.8150000000000019"/>
    <n v="0.85996508437222741"/>
    <x v="1"/>
    <x v="1"/>
    <x v="1"/>
    <x v="1"/>
    <x v="1"/>
    <x v="1"/>
    <x v="1"/>
  </r>
  <r>
    <d v="2021-07-14T00:00:00"/>
    <n v="8001"/>
    <n v="9322"/>
    <x v="5"/>
    <n v="1647"/>
    <n v="60724"/>
    <x v="2"/>
    <s v="525341"/>
    <x v="0"/>
    <x v="1"/>
    <x v="1"/>
    <x v="2"/>
    <x v="1"/>
    <n v="84"/>
    <n v="21"/>
    <n v="9"/>
    <n v="5"/>
    <n v="2"/>
    <x v="1"/>
    <n v="1002941"/>
    <x v="5"/>
    <x v="1"/>
    <x v="1"/>
    <x v="0"/>
    <x v="0"/>
    <m/>
    <x v="0"/>
    <x v="0"/>
    <x v="1"/>
    <m/>
    <m/>
    <x v="1"/>
    <s v="10029415"/>
    <x v="1"/>
    <x v="1"/>
    <x v="1"/>
    <x v="1"/>
    <x v="5"/>
    <x v="2"/>
    <n v="75"/>
    <x v="1"/>
    <n v="84"/>
    <x v="1"/>
    <s v=""/>
    <x v="7"/>
    <s v=""/>
    <x v="3"/>
    <n v="-0.31000000000000161"/>
    <n v="0.42311473886795326"/>
    <x v="1"/>
    <x v="1"/>
    <x v="2"/>
    <x v="6"/>
    <x v="1"/>
    <x v="1"/>
    <x v="1"/>
  </r>
  <r>
    <d v="2021-07-14T00:00:00"/>
    <n v="8001"/>
    <n v="9322"/>
    <x v="5"/>
    <n v="1650"/>
    <n v="60725"/>
    <x v="2"/>
    <s v="525417"/>
    <x v="0"/>
    <x v="1"/>
    <x v="1"/>
    <x v="2"/>
    <x v="1"/>
    <n v="87"/>
    <n v="20.5"/>
    <n v="8"/>
    <n v="5.5"/>
    <n v="2"/>
    <x v="1"/>
    <n v="1002941"/>
    <x v="6"/>
    <x v="1"/>
    <x v="1"/>
    <x v="0"/>
    <x v="0"/>
    <m/>
    <x v="0"/>
    <x v="0"/>
    <x v="1"/>
    <m/>
    <m/>
    <x v="1"/>
    <s v="10029416"/>
    <x v="1"/>
    <x v="1"/>
    <x v="1"/>
    <x v="1"/>
    <x v="5"/>
    <x v="2"/>
    <n v="79"/>
    <x v="1"/>
    <n v="87"/>
    <x v="1"/>
    <s v=""/>
    <x v="7"/>
    <s v=""/>
    <x v="1"/>
    <n v="1.919999999999997"/>
    <n v="0.87213843368091837"/>
    <x v="1"/>
    <x v="1"/>
    <x v="1"/>
    <x v="1"/>
    <x v="1"/>
    <x v="1"/>
    <x v="1"/>
  </r>
  <r>
    <d v="2021-07-14T00:00:00"/>
    <n v="8001"/>
    <n v="9322"/>
    <x v="5"/>
    <n v="1652"/>
    <n v="60726"/>
    <x v="2"/>
    <s v="525396"/>
    <x v="0"/>
    <x v="1"/>
    <x v="1"/>
    <x v="2"/>
    <x v="1"/>
    <n v="84.5"/>
    <n v="17.5"/>
    <n v="6.5"/>
    <n v="7"/>
    <n v="2"/>
    <x v="1"/>
    <n v="1002941"/>
    <x v="7"/>
    <x v="1"/>
    <x v="1"/>
    <x v="0"/>
    <x v="0"/>
    <m/>
    <x v="0"/>
    <x v="0"/>
    <x v="1"/>
    <m/>
    <m/>
    <x v="1"/>
    <s v="10029417"/>
    <x v="1"/>
    <x v="1"/>
    <x v="1"/>
    <x v="1"/>
    <x v="5"/>
    <x v="2"/>
    <n v="78"/>
    <x v="1"/>
    <n v="84.5"/>
    <x v="1"/>
    <s v=""/>
    <x v="7"/>
    <s v=""/>
    <x v="1"/>
    <n v="1.7450000000000008"/>
    <n v="0.85132104541609277"/>
    <x v="1"/>
    <x v="1"/>
    <x v="1"/>
    <x v="2"/>
    <x v="1"/>
    <x v="1"/>
    <x v="1"/>
  </r>
  <r>
    <d v="2021-07-14T00:00:00"/>
    <n v="8001"/>
    <n v="9323"/>
    <x v="5"/>
    <n v="1655"/>
    <n v="60727"/>
    <x v="2"/>
    <s v="525365"/>
    <x v="0"/>
    <x v="1"/>
    <x v="1"/>
    <x v="2"/>
    <x v="1"/>
    <n v="80.5"/>
    <n v="17.5"/>
    <n v="6.5"/>
    <n v="4.5"/>
    <n v="2"/>
    <x v="1"/>
    <n v="1002941"/>
    <x v="8"/>
    <x v="1"/>
    <x v="1"/>
    <x v="0"/>
    <x v="0"/>
    <m/>
    <x v="0"/>
    <x v="0"/>
    <x v="1"/>
    <m/>
    <m/>
    <x v="1"/>
    <s v="10029418"/>
    <x v="4"/>
    <x v="4"/>
    <x v="1"/>
    <x v="2"/>
    <x v="5"/>
    <x v="2"/>
    <n v="74"/>
    <x v="1"/>
    <n v="80.5"/>
    <x v="1"/>
    <s v=""/>
    <x v="7"/>
    <s v=""/>
    <x v="1"/>
    <n v="1.7250000000000025"/>
    <n v="0.84877174749092621"/>
    <x v="1"/>
    <x v="1"/>
    <x v="1"/>
    <x v="1"/>
    <x v="1"/>
    <x v="1"/>
    <x v="1"/>
  </r>
  <r>
    <d v="2021-07-14T00:00:00"/>
    <n v="8001"/>
    <n v="9323"/>
    <x v="5"/>
    <n v="1656"/>
    <n v="60728"/>
    <x v="2"/>
    <s v="525364"/>
    <x v="0"/>
    <x v="1"/>
    <x v="1"/>
    <x v="2"/>
    <x v="1"/>
    <n v="85.5"/>
    <n v="18"/>
    <n v="7"/>
    <n v="4.5"/>
    <n v="2"/>
    <x v="1"/>
    <n v="1002941"/>
    <x v="9"/>
    <x v="1"/>
    <x v="1"/>
    <x v="0"/>
    <x v="0"/>
    <m/>
    <x v="0"/>
    <x v="0"/>
    <x v="1"/>
    <m/>
    <m/>
    <x v="1"/>
    <s v="10029419"/>
    <x v="1"/>
    <x v="1"/>
    <x v="1"/>
    <x v="1"/>
    <x v="5"/>
    <x v="2"/>
    <n v="78.5"/>
    <x v="1"/>
    <n v="85.5"/>
    <x v="1"/>
    <s v=""/>
    <x v="7"/>
    <s v=""/>
    <x v="1"/>
    <n v="3.2350000000000003"/>
    <n v="0.96213035215989029"/>
    <x v="1"/>
    <x v="1"/>
    <x v="1"/>
    <x v="1"/>
    <x v="1"/>
    <x v="1"/>
    <x v="1"/>
  </r>
  <r>
    <d v="2021-07-14T00:00:00"/>
    <n v="8001"/>
    <n v="9323"/>
    <x v="5"/>
    <n v="1658"/>
    <n v="60729"/>
    <x v="2"/>
    <s v="525400"/>
    <x v="0"/>
    <x v="1"/>
    <x v="1"/>
    <x v="2"/>
    <x v="1"/>
    <n v="86"/>
    <n v="18.5"/>
    <n v="6.5"/>
    <n v="5.5"/>
    <n v="2"/>
    <x v="1"/>
    <n v="1002941"/>
    <x v="10"/>
    <x v="1"/>
    <x v="1"/>
    <x v="0"/>
    <x v="0"/>
    <m/>
    <x v="0"/>
    <x v="0"/>
    <x v="1"/>
    <m/>
    <m/>
    <x v="1"/>
    <s v="100294110"/>
    <x v="11"/>
    <x v="12"/>
    <x v="5"/>
    <x v="5"/>
    <x v="5"/>
    <x v="2"/>
    <n v="79.5"/>
    <x v="1"/>
    <n v="86"/>
    <x v="1"/>
    <s v=""/>
    <x v="7"/>
    <s v=""/>
    <x v="1"/>
    <n v="3.4099999999999975"/>
    <n v="0.96801560251046659"/>
    <x v="1"/>
    <x v="1"/>
    <x v="1"/>
    <x v="1"/>
    <x v="1"/>
    <x v="1"/>
    <x v="1"/>
  </r>
  <r>
    <d v="2021-07-14T00:00:00"/>
    <n v="8001"/>
    <n v="9323"/>
    <x v="5"/>
    <n v="1701"/>
    <n v="60730"/>
    <x v="2"/>
    <s v="525358"/>
    <x v="0"/>
    <x v="1"/>
    <x v="1"/>
    <x v="2"/>
    <x v="1"/>
    <n v="89.5"/>
    <n v="19.5"/>
    <n v="7"/>
    <n v="5.5"/>
    <n v="1.9"/>
    <x v="1"/>
    <n v="1002942"/>
    <x v="1"/>
    <x v="1"/>
    <x v="2"/>
    <x v="0"/>
    <x v="0"/>
    <m/>
    <x v="0"/>
    <x v="0"/>
    <x v="1"/>
    <m/>
    <m/>
    <x v="1"/>
    <s v="10029421"/>
    <x v="2"/>
    <x v="2"/>
    <x v="2"/>
    <x v="2"/>
    <x v="5"/>
    <x v="2"/>
    <n v="82.5"/>
    <x v="1"/>
    <n v="89.5"/>
    <x v="1"/>
    <s v=""/>
    <x v="4"/>
    <s v=""/>
    <x v="1"/>
    <n v="4.3609999999999989"/>
    <n v="0.98739529121871794"/>
    <x v="1"/>
    <x v="1"/>
    <x v="1"/>
    <x v="1"/>
    <x v="1"/>
    <x v="1"/>
    <x v="1"/>
  </r>
  <r>
    <d v="2021-07-14T00:00:00"/>
    <n v="8001"/>
    <n v="9323"/>
    <x v="5"/>
    <n v="1707"/>
    <n v="60731"/>
    <x v="2"/>
    <s v="525402"/>
    <x v="0"/>
    <x v="2"/>
    <x v="2"/>
    <x v="2"/>
    <x v="1"/>
    <n v="69.5"/>
    <m/>
    <m/>
    <m/>
    <m/>
    <x v="2"/>
    <n v="1002942"/>
    <x v="2"/>
    <x v="1"/>
    <x v="2"/>
    <x v="0"/>
    <x v="0"/>
    <m/>
    <x v="0"/>
    <x v="0"/>
    <x v="1"/>
    <m/>
    <m/>
    <x v="1"/>
    <s v="10029422"/>
    <x v="2"/>
    <x v="2"/>
    <x v="2"/>
    <x v="2"/>
    <x v="5"/>
    <x v="2"/>
    <n v="63.215449999999997"/>
    <x v="2"/>
    <n v="69.5"/>
    <x v="2"/>
    <s v=""/>
    <x v="4"/>
    <s v=""/>
    <x v="2"/>
    <s v=""/>
    <s v=""/>
    <x v="1"/>
    <x v="1"/>
    <x v="2"/>
    <x v="1"/>
    <x v="1"/>
    <x v="1"/>
    <x v="1"/>
  </r>
  <r>
    <d v="2021-07-14T00:00:00"/>
    <n v="8001"/>
    <n v="9323"/>
    <x v="5"/>
    <n v="1709"/>
    <n v="60732"/>
    <x v="2"/>
    <s v="525343"/>
    <x v="0"/>
    <x v="1"/>
    <x v="1"/>
    <x v="2"/>
    <x v="1"/>
    <n v="81"/>
    <n v="19.5"/>
    <n v="7.7"/>
    <n v="6.5"/>
    <n v="2.2000000000000002"/>
    <x v="1"/>
    <n v="1002942"/>
    <x v="3"/>
    <x v="1"/>
    <x v="2"/>
    <x v="0"/>
    <x v="0"/>
    <m/>
    <x v="0"/>
    <x v="0"/>
    <x v="1"/>
    <m/>
    <m/>
    <x v="1"/>
    <s v="10029423"/>
    <x v="2"/>
    <x v="2"/>
    <x v="2"/>
    <x v="2"/>
    <x v="5"/>
    <x v="2"/>
    <n v="73.3"/>
    <x v="1"/>
    <n v="81"/>
    <x v="1"/>
    <s v=""/>
    <x v="4"/>
    <s v=""/>
    <x v="3"/>
    <n v="-1.1280000000000008"/>
    <n v="0.24453038265079932"/>
    <x v="1"/>
    <x v="1"/>
    <x v="2"/>
    <x v="1"/>
    <x v="1"/>
    <x v="1"/>
    <x v="1"/>
  </r>
  <r>
    <d v="2021-07-14T00:00:00"/>
    <n v="8001"/>
    <n v="9323"/>
    <x v="5"/>
    <n v="1711"/>
    <n v="60733"/>
    <x v="2"/>
    <s v="525425"/>
    <x v="0"/>
    <x v="2"/>
    <x v="2"/>
    <x v="2"/>
    <x v="1"/>
    <n v="99.5"/>
    <n v="24"/>
    <n v="9.8000000000000007"/>
    <n v="8.5"/>
    <n v="3.2"/>
    <x v="1"/>
    <n v="1002942"/>
    <x v="4"/>
    <x v="1"/>
    <x v="2"/>
    <x v="0"/>
    <x v="0"/>
    <m/>
    <x v="0"/>
    <x v="0"/>
    <x v="1"/>
    <m/>
    <m/>
    <x v="1"/>
    <s v="10029424"/>
    <x v="2"/>
    <x v="2"/>
    <x v="2"/>
    <x v="2"/>
    <x v="5"/>
    <x v="2"/>
    <n v="89.7"/>
    <x v="1"/>
    <n v="99.5"/>
    <x v="1"/>
    <s v=""/>
    <x v="4"/>
    <s v=""/>
    <x v="1"/>
    <n v="1.9189999999999965"/>
    <n v="0.87202687919032362"/>
    <x v="1"/>
    <x v="1"/>
    <x v="1"/>
    <x v="1"/>
    <x v="1"/>
    <x v="1"/>
    <x v="1"/>
  </r>
  <r>
    <d v="2021-07-14T00:00:00"/>
    <n v="8002"/>
    <n v="9323"/>
    <x v="2"/>
    <n v="1736"/>
    <n v="60734"/>
    <x v="2"/>
    <n v="524109"/>
    <x v="0"/>
    <x v="1"/>
    <x v="1"/>
    <x v="2"/>
    <x v="1"/>
    <n v="94"/>
    <n v="23"/>
    <n v="10.5"/>
    <n v="6"/>
    <n v="3"/>
    <x v="1"/>
    <m/>
    <x v="0"/>
    <x v="0"/>
    <x v="0"/>
    <x v="0"/>
    <x v="0"/>
    <m/>
    <x v="0"/>
    <x v="0"/>
    <x v="1"/>
    <m/>
    <m/>
    <x v="1"/>
    <s v=""/>
    <x v="2"/>
    <x v="2"/>
    <x v="2"/>
    <x v="2"/>
    <x v="5"/>
    <x v="2"/>
    <n v="83.5"/>
    <x v="1"/>
    <n v="94"/>
    <x v="1"/>
    <s v=""/>
    <x v="2"/>
    <s v=""/>
    <x v="1"/>
    <n v="0.53000000000000291"/>
    <n v="0.62948311196739559"/>
    <x v="1"/>
    <x v="1"/>
    <x v="1"/>
    <x v="1"/>
    <x v="1"/>
    <x v="1"/>
    <x v="1"/>
  </r>
  <r>
    <d v="2021-07-14T00:00:00"/>
    <n v="8002"/>
    <n v="9323"/>
    <x v="2"/>
    <n v="1741"/>
    <n v="60736"/>
    <x v="2"/>
    <s v="525339"/>
    <x v="0"/>
    <x v="1"/>
    <x v="1"/>
    <x v="2"/>
    <x v="1"/>
    <n v="83"/>
    <n v="18.399999999999999"/>
    <n v="7.5"/>
    <n v="4.5"/>
    <n v="1.7"/>
    <x v="1"/>
    <n v="1002942"/>
    <x v="5"/>
    <x v="1"/>
    <x v="2"/>
    <x v="0"/>
    <x v="0"/>
    <m/>
    <x v="0"/>
    <x v="0"/>
    <x v="1"/>
    <m/>
    <s v="MISSING TAG 60735"/>
    <x v="1"/>
    <s v="10029425"/>
    <x v="2"/>
    <x v="2"/>
    <x v="2"/>
    <x v="2"/>
    <x v="5"/>
    <x v="2"/>
    <n v="75.5"/>
    <x v="1"/>
    <n v="83"/>
    <x v="1"/>
    <s v=""/>
    <x v="4"/>
    <s v=""/>
    <x v="1"/>
    <n v="1.7779999999999989"/>
    <n v="0.85544973070225794"/>
    <x v="1"/>
    <x v="1"/>
    <x v="1"/>
    <x v="1"/>
    <x v="1"/>
    <x v="1"/>
    <x v="1"/>
  </r>
  <r>
    <d v="2021-07-14T00:00:00"/>
    <n v="8002"/>
    <n v="9323"/>
    <x v="2"/>
    <n v="1745"/>
    <n v="60737"/>
    <x v="2"/>
    <s v="525394"/>
    <x v="0"/>
    <x v="1"/>
    <x v="1"/>
    <x v="2"/>
    <x v="1"/>
    <n v="80"/>
    <n v="16.2"/>
    <n v="7"/>
    <n v="5"/>
    <n v="1.9"/>
    <x v="1"/>
    <n v="1002942"/>
    <x v="6"/>
    <x v="1"/>
    <x v="2"/>
    <x v="0"/>
    <x v="0"/>
    <m/>
    <x v="0"/>
    <x v="0"/>
    <x v="1"/>
    <m/>
    <m/>
    <x v="1"/>
    <s v="10029426"/>
    <x v="2"/>
    <x v="2"/>
    <x v="2"/>
    <x v="2"/>
    <x v="5"/>
    <x v="2"/>
    <n v="73"/>
    <x v="1"/>
    <n v="80"/>
    <x v="1"/>
    <s v=""/>
    <x v="4"/>
    <s v=""/>
    <x v="1"/>
    <n v="0.61599999999999833"/>
    <n v="0.64930826527113383"/>
    <x v="1"/>
    <x v="1"/>
    <x v="1"/>
    <x v="1"/>
    <x v="1"/>
    <x v="1"/>
    <x v="1"/>
  </r>
  <r>
    <d v="2021-07-14T00:00:00"/>
    <n v="8002"/>
    <n v="9323"/>
    <x v="2"/>
    <n v="1747"/>
    <n v="60738"/>
    <x v="2"/>
    <s v="525397"/>
    <x v="0"/>
    <x v="1"/>
    <x v="1"/>
    <x v="2"/>
    <x v="1"/>
    <n v="78"/>
    <n v="20.399999999999999"/>
    <n v="9"/>
    <n v="6.3"/>
    <n v="2"/>
    <x v="1"/>
    <n v="1002942"/>
    <x v="7"/>
    <x v="1"/>
    <x v="2"/>
    <x v="0"/>
    <x v="0"/>
    <m/>
    <x v="0"/>
    <x v="0"/>
    <x v="1"/>
    <m/>
    <m/>
    <x v="1"/>
    <s v="10029427"/>
    <x v="2"/>
    <x v="2"/>
    <x v="2"/>
    <x v="2"/>
    <x v="5"/>
    <x v="2"/>
    <n v="69"/>
    <x v="1"/>
    <n v="78"/>
    <x v="1"/>
    <s v=""/>
    <x v="4"/>
    <s v=""/>
    <x v="3"/>
    <n v="-3.7739999999999991"/>
    <n v="2.2444707833147514E-2"/>
    <x v="1"/>
    <x v="1"/>
    <x v="2"/>
    <x v="2"/>
    <x v="1"/>
    <x v="1"/>
    <x v="1"/>
  </r>
  <r>
    <d v="2021-07-14T00:00:00"/>
    <n v="8002"/>
    <n v="9323"/>
    <x v="2"/>
    <n v="1751"/>
    <n v="60739"/>
    <x v="2"/>
    <m/>
    <x v="0"/>
    <x v="1"/>
    <x v="1"/>
    <x v="2"/>
    <x v="1"/>
    <n v="85"/>
    <m/>
    <m/>
    <m/>
    <m/>
    <x v="1"/>
    <m/>
    <x v="0"/>
    <x v="0"/>
    <x v="0"/>
    <x v="0"/>
    <x v="0"/>
    <m/>
    <x v="0"/>
    <x v="0"/>
    <x v="1"/>
    <m/>
    <s v="No PIT"/>
    <x v="1"/>
    <s v=""/>
    <x v="2"/>
    <x v="2"/>
    <x v="2"/>
    <x v="2"/>
    <x v="5"/>
    <x v="2"/>
    <n v="77.560699999999997"/>
    <x v="1"/>
    <n v="85"/>
    <x v="3"/>
    <s v=""/>
    <x v="2"/>
    <s v=""/>
    <x v="2"/>
    <s v=""/>
    <s v=""/>
    <x v="1"/>
    <x v="1"/>
    <x v="1"/>
    <x v="1"/>
    <x v="1"/>
    <x v="1"/>
    <x v="1"/>
  </r>
  <r>
    <d v="2021-07-14T00:00:00"/>
    <n v="8002"/>
    <n v="9323"/>
    <x v="2"/>
    <n v="1752"/>
    <n v="60740"/>
    <x v="2"/>
    <s v="525344"/>
    <x v="0"/>
    <x v="1"/>
    <x v="1"/>
    <x v="2"/>
    <x v="1"/>
    <m/>
    <n v="20.5"/>
    <n v="9.5"/>
    <n v="6.5"/>
    <n v="2"/>
    <x v="1"/>
    <n v="1002942"/>
    <x v="8"/>
    <x v="1"/>
    <x v="2"/>
    <x v="0"/>
    <x v="0"/>
    <m/>
    <x v="0"/>
    <x v="0"/>
    <x v="1"/>
    <m/>
    <s v="Length not recorded."/>
    <x v="1"/>
    <s v="10029428"/>
    <x v="2"/>
    <x v="2"/>
    <x v="2"/>
    <x v="2"/>
    <x v="5"/>
    <x v="2"/>
    <s v=""/>
    <x v="3"/>
    <s v=""/>
    <x v="4"/>
    <s v=""/>
    <x v="4"/>
    <s v=""/>
    <x v="2"/>
    <s v=""/>
    <s v=""/>
    <x v="1"/>
    <x v="1"/>
    <x v="1"/>
    <x v="1"/>
    <x v="1"/>
    <x v="1"/>
    <x v="1"/>
  </r>
  <r>
    <d v="2021-07-14T00:00:00"/>
    <n v="8002"/>
    <n v="9323"/>
    <x v="2"/>
    <n v="1755"/>
    <n v="60741"/>
    <x v="2"/>
    <s v="525427"/>
    <x v="0"/>
    <x v="2"/>
    <x v="2"/>
    <x v="2"/>
    <x v="1"/>
    <n v="67"/>
    <m/>
    <m/>
    <m/>
    <m/>
    <x v="2"/>
    <n v="1002942"/>
    <x v="9"/>
    <x v="1"/>
    <x v="2"/>
    <x v="0"/>
    <x v="0"/>
    <m/>
    <x v="0"/>
    <x v="0"/>
    <x v="1"/>
    <m/>
    <m/>
    <x v="1"/>
    <s v="10029429"/>
    <x v="2"/>
    <x v="2"/>
    <x v="2"/>
    <x v="2"/>
    <x v="5"/>
    <x v="2"/>
    <n v="60.901699999999998"/>
    <x v="2"/>
    <n v="67"/>
    <x v="2"/>
    <s v=""/>
    <x v="4"/>
    <s v=""/>
    <x v="2"/>
    <s v=""/>
    <s v=""/>
    <x v="1"/>
    <x v="1"/>
    <x v="2"/>
    <x v="1"/>
    <x v="1"/>
    <x v="1"/>
    <x v="1"/>
  </r>
  <r>
    <d v="2021-07-14T00:00:00"/>
    <n v="8002"/>
    <n v="9323"/>
    <x v="2"/>
    <n v="1758"/>
    <n v="60742"/>
    <x v="2"/>
    <s v="525373"/>
    <x v="0"/>
    <x v="1"/>
    <x v="1"/>
    <x v="2"/>
    <x v="1"/>
    <n v="88"/>
    <m/>
    <m/>
    <m/>
    <m/>
    <x v="1"/>
    <n v="1002942"/>
    <x v="10"/>
    <x v="1"/>
    <x v="2"/>
    <x v="0"/>
    <x v="0"/>
    <m/>
    <x v="0"/>
    <x v="0"/>
    <x v="1"/>
    <m/>
    <m/>
    <x v="1"/>
    <s v="100294210"/>
    <x v="2"/>
    <x v="2"/>
    <x v="2"/>
    <x v="2"/>
    <x v="5"/>
    <x v="2"/>
    <n v="80.337199999999996"/>
    <x v="1"/>
    <n v="88"/>
    <x v="3"/>
    <s v=""/>
    <x v="4"/>
    <s v=""/>
    <x v="2"/>
    <s v=""/>
    <s v=""/>
    <x v="1"/>
    <x v="1"/>
    <x v="1"/>
    <x v="1"/>
    <x v="1"/>
    <x v="1"/>
    <x v="1"/>
  </r>
  <r>
    <d v="2021-07-14T00:00:00"/>
    <n v="8002"/>
    <n v="9323"/>
    <x v="2"/>
    <n v="1800"/>
    <n v="60743"/>
    <x v="2"/>
    <s v="525405"/>
    <x v="0"/>
    <x v="1"/>
    <x v="1"/>
    <x v="2"/>
    <x v="1"/>
    <n v="82"/>
    <n v="17.399999999999999"/>
    <n v="6.5"/>
    <n v="5.7"/>
    <n v="1.5"/>
    <x v="1"/>
    <n v="1002943"/>
    <x v="1"/>
    <x v="1"/>
    <x v="2"/>
    <x v="0"/>
    <x v="0"/>
    <m/>
    <x v="0"/>
    <x v="0"/>
    <x v="1"/>
    <m/>
    <m/>
    <x v="1"/>
    <s v="10029431"/>
    <x v="2"/>
    <x v="2"/>
    <x v="2"/>
    <x v="2"/>
    <x v="5"/>
    <x v="2"/>
    <n v="75.5"/>
    <x v="1"/>
    <n v="82"/>
    <x v="1"/>
    <s v=""/>
    <x v="4"/>
    <s v=""/>
    <x v="1"/>
    <n v="1.9839999999999982"/>
    <n v="0.87910691894606818"/>
    <x v="1"/>
    <x v="1"/>
    <x v="1"/>
    <x v="1"/>
    <x v="1"/>
    <x v="1"/>
    <x v="1"/>
  </r>
  <r>
    <d v="2021-07-14T00:00:00"/>
    <n v="8002"/>
    <n v="9323"/>
    <x v="2"/>
    <n v="1802"/>
    <n v="60744"/>
    <x v="2"/>
    <s v="525375"/>
    <x v="0"/>
    <x v="1"/>
    <x v="1"/>
    <x v="2"/>
    <x v="1"/>
    <n v="79"/>
    <n v="17"/>
    <n v="6.5"/>
    <n v="5.4"/>
    <n v="1.3"/>
    <x v="1"/>
    <n v="1002943"/>
    <x v="2"/>
    <x v="1"/>
    <x v="2"/>
    <x v="0"/>
    <x v="0"/>
    <m/>
    <x v="0"/>
    <x v="0"/>
    <x v="1"/>
    <m/>
    <m/>
    <x v="1"/>
    <s v="10029432"/>
    <x v="2"/>
    <x v="2"/>
    <x v="2"/>
    <x v="2"/>
    <x v="5"/>
    <x v="2"/>
    <n v="72.5"/>
    <x v="1"/>
    <n v="79"/>
    <x v="1"/>
    <s v=""/>
    <x v="4"/>
    <s v=""/>
    <x v="1"/>
    <n v="1.0699999999999987"/>
    <n v="0.74459691582747567"/>
    <x v="1"/>
    <x v="1"/>
    <x v="1"/>
    <x v="1"/>
    <x v="1"/>
    <x v="1"/>
    <x v="1"/>
  </r>
  <r>
    <d v="2021-07-14T00:00:00"/>
    <n v="8002"/>
    <n v="9323"/>
    <x v="2"/>
    <n v="1805"/>
    <n v="60745"/>
    <x v="2"/>
    <s v="525337"/>
    <x v="1"/>
    <x v="2"/>
    <x v="2"/>
    <x v="2"/>
    <x v="1"/>
    <n v="97.5"/>
    <n v="24.5"/>
    <n v="10"/>
    <n v="8"/>
    <n v="2.8"/>
    <x v="1"/>
    <n v="1002943"/>
    <x v="3"/>
    <x v="1"/>
    <x v="2"/>
    <x v="0"/>
    <x v="0"/>
    <m/>
    <x v="0"/>
    <x v="0"/>
    <x v="1"/>
    <m/>
    <m/>
    <x v="1"/>
    <s v="10029433"/>
    <x v="2"/>
    <x v="2"/>
    <x v="2"/>
    <x v="2"/>
    <x v="5"/>
    <x v="2"/>
    <n v="87.5"/>
    <x v="1"/>
    <n v="97.5"/>
    <x v="1"/>
    <s v=""/>
    <x v="4"/>
    <s v=""/>
    <x v="1"/>
    <n v="1.486999999999997"/>
    <n v="0.81562756196221953"/>
    <x v="1"/>
    <x v="1"/>
    <x v="1"/>
    <x v="1"/>
    <x v="1"/>
    <x v="1"/>
    <x v="1"/>
  </r>
  <r>
    <d v="2021-07-14T00:00:00"/>
    <n v="8002"/>
    <n v="9323"/>
    <x v="2"/>
    <n v="1808"/>
    <n v="60746"/>
    <x v="2"/>
    <s v="525424"/>
    <x v="0"/>
    <x v="1"/>
    <x v="2"/>
    <x v="2"/>
    <x v="1"/>
    <n v="73"/>
    <m/>
    <m/>
    <m/>
    <m/>
    <x v="2"/>
    <n v="1002943"/>
    <x v="4"/>
    <x v="1"/>
    <x v="2"/>
    <x v="0"/>
    <x v="0"/>
    <m/>
    <x v="0"/>
    <x v="0"/>
    <x v="1"/>
    <m/>
    <m/>
    <x v="1"/>
    <s v="10029434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4T00:00:00"/>
    <n v="8002"/>
    <n v="9323"/>
    <x v="2"/>
    <n v="1810"/>
    <n v="60747"/>
    <x v="2"/>
    <s v="525360"/>
    <x v="0"/>
    <x v="1"/>
    <x v="2"/>
    <x v="2"/>
    <x v="1"/>
    <n v="74"/>
    <m/>
    <m/>
    <m/>
    <m/>
    <x v="2"/>
    <n v="1002943"/>
    <x v="5"/>
    <x v="1"/>
    <x v="2"/>
    <x v="0"/>
    <x v="0"/>
    <m/>
    <x v="0"/>
    <x v="0"/>
    <x v="1"/>
    <m/>
    <m/>
    <x v="1"/>
    <s v="10029435"/>
    <x v="2"/>
    <x v="2"/>
    <x v="2"/>
    <x v="2"/>
    <x v="5"/>
    <x v="2"/>
    <n v="67.380199999999988"/>
    <x v="2"/>
    <n v="74"/>
    <x v="2"/>
    <s v=""/>
    <x v="4"/>
    <s v=""/>
    <x v="2"/>
    <s v=""/>
    <s v=""/>
    <x v="1"/>
    <x v="1"/>
    <x v="2"/>
    <x v="1"/>
    <x v="1"/>
    <x v="1"/>
    <x v="1"/>
  </r>
  <r>
    <d v="2021-07-14T00:00:00"/>
    <n v="8002"/>
    <n v="9323"/>
    <x v="2"/>
    <n v="1813"/>
    <n v="60748"/>
    <x v="2"/>
    <s v="525347"/>
    <x v="0"/>
    <x v="1"/>
    <x v="1"/>
    <x v="2"/>
    <x v="1"/>
    <n v="84"/>
    <n v="17"/>
    <n v="7"/>
    <m/>
    <m/>
    <x v="1"/>
    <n v="1002943"/>
    <x v="6"/>
    <x v="1"/>
    <x v="2"/>
    <x v="0"/>
    <x v="0"/>
    <m/>
    <x v="0"/>
    <x v="0"/>
    <x v="1"/>
    <m/>
    <m/>
    <x v="1"/>
    <s v="10029436"/>
    <x v="2"/>
    <x v="2"/>
    <x v="2"/>
    <x v="2"/>
    <x v="5"/>
    <x v="2"/>
    <n v="77"/>
    <x v="1"/>
    <n v="84"/>
    <x v="3"/>
    <s v=""/>
    <x v="4"/>
    <s v=""/>
    <x v="2"/>
    <s v=""/>
    <s v=""/>
    <x v="1"/>
    <x v="1"/>
    <x v="1"/>
    <x v="1"/>
    <x v="1"/>
    <x v="1"/>
    <x v="1"/>
  </r>
  <r>
    <d v="2021-07-14T00:00:00"/>
    <n v="8002"/>
    <n v="9323"/>
    <x v="2"/>
    <n v="1816"/>
    <n v="60749"/>
    <x v="2"/>
    <s v="525372"/>
    <x v="0"/>
    <x v="1"/>
    <x v="1"/>
    <x v="2"/>
    <x v="1"/>
    <n v="85"/>
    <n v="18.5"/>
    <n v="7.5"/>
    <m/>
    <n v="2"/>
    <x v="1"/>
    <n v="1002943"/>
    <x v="7"/>
    <x v="1"/>
    <x v="2"/>
    <x v="0"/>
    <x v="0"/>
    <m/>
    <x v="0"/>
    <x v="0"/>
    <x v="1"/>
    <m/>
    <m/>
    <x v="1"/>
    <s v="10029437"/>
    <x v="2"/>
    <x v="2"/>
    <x v="2"/>
    <x v="2"/>
    <x v="5"/>
    <x v="2"/>
    <n v="77.5"/>
    <x v="1"/>
    <n v="85"/>
    <x v="3"/>
    <s v=""/>
    <x v="4"/>
    <s v=""/>
    <x v="2"/>
    <s v=""/>
    <s v=""/>
    <x v="1"/>
    <x v="1"/>
    <x v="1"/>
    <x v="1"/>
    <x v="1"/>
    <x v="1"/>
    <x v="1"/>
  </r>
  <r>
    <d v="2021-07-14T00:00:00"/>
    <n v="8002"/>
    <n v="9323"/>
    <x v="2"/>
    <n v="1818"/>
    <n v="60750"/>
    <x v="2"/>
    <s v="525412"/>
    <x v="1"/>
    <x v="2"/>
    <x v="2"/>
    <x v="2"/>
    <x v="1"/>
    <n v="93"/>
    <n v="21.5"/>
    <n v="10"/>
    <n v="6.5"/>
    <n v="2.5"/>
    <x v="1"/>
    <n v="1002943"/>
    <x v="8"/>
    <x v="1"/>
    <x v="2"/>
    <x v="0"/>
    <x v="0"/>
    <m/>
    <x v="0"/>
    <x v="0"/>
    <x v="1"/>
    <m/>
    <m/>
    <x v="1"/>
    <s v="10029438"/>
    <x v="2"/>
    <x v="2"/>
    <x v="2"/>
    <x v="2"/>
    <x v="5"/>
    <x v="2"/>
    <n v="83"/>
    <x v="1"/>
    <n v="93"/>
    <x v="1"/>
    <s v=""/>
    <x v="4"/>
    <s v=""/>
    <x v="1"/>
    <n v="0.83000000000000229"/>
    <n v="0.69635492982383462"/>
    <x v="1"/>
    <x v="1"/>
    <x v="1"/>
    <x v="1"/>
    <x v="1"/>
    <x v="1"/>
    <x v="1"/>
  </r>
  <r>
    <d v="2021-07-14T00:00:00"/>
    <n v="8002"/>
    <n v="9323"/>
    <x v="2"/>
    <n v="1820"/>
    <n v="60751"/>
    <x v="2"/>
    <s v="525392"/>
    <x v="0"/>
    <x v="2"/>
    <x v="2"/>
    <x v="2"/>
    <x v="1"/>
    <n v="70"/>
    <m/>
    <m/>
    <m/>
    <m/>
    <x v="2"/>
    <n v="1002943"/>
    <x v="9"/>
    <x v="1"/>
    <x v="2"/>
    <x v="0"/>
    <x v="0"/>
    <m/>
    <x v="0"/>
    <x v="0"/>
    <x v="1"/>
    <m/>
    <m/>
    <x v="1"/>
    <s v="10029439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4T00:00:00"/>
    <n v="8002"/>
    <n v="9323"/>
    <x v="2"/>
    <n v="1822"/>
    <n v="60752"/>
    <x v="2"/>
    <s v="525369"/>
    <x v="0"/>
    <x v="1"/>
    <x v="1"/>
    <x v="2"/>
    <x v="1"/>
    <n v="83"/>
    <n v="16.3"/>
    <n v="6.5"/>
    <n v="5.5"/>
    <n v="2"/>
    <x v="1"/>
    <n v="1002943"/>
    <x v="10"/>
    <x v="1"/>
    <x v="2"/>
    <x v="0"/>
    <x v="0"/>
    <m/>
    <x v="0"/>
    <x v="0"/>
    <x v="1"/>
    <m/>
    <m/>
    <x v="1"/>
    <s v="100294310"/>
    <x v="2"/>
    <x v="2"/>
    <x v="2"/>
    <x v="2"/>
    <x v="5"/>
    <x v="2"/>
    <n v="76.5"/>
    <x v="1"/>
    <n v="83"/>
    <x v="1"/>
    <s v=""/>
    <x v="4"/>
    <s v=""/>
    <x v="1"/>
    <n v="2.1199999999999983"/>
    <n v="0.89283192951347168"/>
    <x v="1"/>
    <x v="1"/>
    <x v="1"/>
    <x v="1"/>
    <x v="1"/>
    <x v="1"/>
    <x v="1"/>
  </r>
  <r>
    <d v="2021-07-14T00:00:00"/>
    <n v="8002"/>
    <n v="9324"/>
    <x v="2"/>
    <n v="1824"/>
    <n v="60753"/>
    <x v="2"/>
    <s v="525371"/>
    <x v="1"/>
    <x v="2"/>
    <x v="2"/>
    <x v="2"/>
    <x v="1"/>
    <n v="96"/>
    <n v="26.5"/>
    <n v="10.5"/>
    <n v="8.5"/>
    <n v="2.8"/>
    <x v="1"/>
    <n v="1002944"/>
    <x v="1"/>
    <x v="1"/>
    <x v="2"/>
    <x v="0"/>
    <x v="0"/>
    <m/>
    <x v="0"/>
    <x v="0"/>
    <x v="1"/>
    <m/>
    <m/>
    <x v="1"/>
    <s v="10029441"/>
    <x v="2"/>
    <x v="2"/>
    <x v="2"/>
    <x v="2"/>
    <x v="5"/>
    <x v="2"/>
    <n v="85.5"/>
    <x v="1"/>
    <n v="96"/>
    <x v="1"/>
    <s v=""/>
    <x v="4"/>
    <s v=""/>
    <x v="3"/>
    <n v="-0.13799999999999768"/>
    <n v="0.46555464743179037"/>
    <x v="1"/>
    <x v="1"/>
    <x v="2"/>
    <x v="1"/>
    <x v="1"/>
    <x v="1"/>
    <x v="1"/>
  </r>
  <r>
    <d v="2021-07-14T00:00:00"/>
    <n v="8002"/>
    <n v="9324"/>
    <x v="2"/>
    <n v="1826"/>
    <n v="60754"/>
    <x v="2"/>
    <n v="525352"/>
    <x v="0"/>
    <x v="1"/>
    <x v="1"/>
    <x v="2"/>
    <x v="1"/>
    <n v="83.5"/>
    <n v="18.5"/>
    <n v="6.6"/>
    <n v="4.5"/>
    <n v="1.8"/>
    <x v="1"/>
    <n v="1002944"/>
    <x v="2"/>
    <x v="1"/>
    <x v="2"/>
    <x v="0"/>
    <x v="0"/>
    <m/>
    <x v="0"/>
    <x v="0"/>
    <x v="1"/>
    <m/>
    <m/>
    <x v="1"/>
    <s v="10029442"/>
    <x v="2"/>
    <x v="2"/>
    <x v="2"/>
    <x v="2"/>
    <x v="5"/>
    <x v="2"/>
    <n v="76.900000000000006"/>
    <x v="1"/>
    <n v="83.5"/>
    <x v="1"/>
    <s v=""/>
    <x v="4"/>
    <s v=""/>
    <x v="1"/>
    <n v="3.0590000000000011"/>
    <n v="0.95516949570542187"/>
    <x v="1"/>
    <x v="1"/>
    <x v="1"/>
    <x v="1"/>
    <x v="1"/>
    <x v="1"/>
    <x v="1"/>
  </r>
  <r>
    <d v="2021-07-14T00:00:00"/>
    <n v="8002"/>
    <n v="9324"/>
    <x v="2"/>
    <n v="1829"/>
    <n v="60755"/>
    <x v="2"/>
    <s v="525329"/>
    <x v="1"/>
    <x v="2"/>
    <x v="2"/>
    <x v="2"/>
    <x v="1"/>
    <n v="96"/>
    <n v="21.5"/>
    <n v="9.5"/>
    <n v="6.9"/>
    <n v="2.5"/>
    <x v="1"/>
    <n v="1002944"/>
    <x v="3"/>
    <x v="1"/>
    <x v="2"/>
    <x v="0"/>
    <x v="0"/>
    <m/>
    <x v="0"/>
    <x v="0"/>
    <x v="1"/>
    <m/>
    <m/>
    <x v="1"/>
    <s v="10029443"/>
    <x v="2"/>
    <x v="2"/>
    <x v="2"/>
    <x v="2"/>
    <x v="5"/>
    <x v="2"/>
    <n v="86.5"/>
    <x v="1"/>
    <n v="96"/>
    <x v="1"/>
    <s v=""/>
    <x v="4"/>
    <s v=""/>
    <x v="1"/>
    <n v="2.4880000000000018"/>
    <n v="0.92329628199039182"/>
    <x v="1"/>
    <x v="1"/>
    <x v="1"/>
    <x v="1"/>
    <x v="1"/>
    <x v="1"/>
    <x v="1"/>
  </r>
  <r>
    <d v="2021-07-14T00:00:00"/>
    <n v="8002"/>
    <n v="9324"/>
    <x v="2"/>
    <n v="1831"/>
    <n v="60756"/>
    <x v="2"/>
    <s v="525349"/>
    <x v="1"/>
    <x v="2"/>
    <x v="2"/>
    <x v="2"/>
    <x v="1"/>
    <n v="97"/>
    <n v="21.5"/>
    <n v="9"/>
    <n v="8"/>
    <n v="3"/>
    <x v="1"/>
    <n v="1002944"/>
    <x v="4"/>
    <x v="1"/>
    <x v="2"/>
    <x v="0"/>
    <x v="0"/>
    <m/>
    <x v="0"/>
    <x v="0"/>
    <x v="1"/>
    <m/>
    <m/>
    <x v="1"/>
    <s v="10029444"/>
    <x v="2"/>
    <x v="2"/>
    <x v="2"/>
    <x v="2"/>
    <x v="5"/>
    <x v="2"/>
    <n v="88"/>
    <x v="1"/>
    <n v="97"/>
    <x v="1"/>
    <s v=""/>
    <x v="4"/>
    <s v=""/>
    <x v="1"/>
    <n v="2.3800000000000017"/>
    <n v="0.91528943426926423"/>
    <x v="1"/>
    <x v="1"/>
    <x v="1"/>
    <x v="1"/>
    <x v="1"/>
    <x v="1"/>
    <x v="1"/>
  </r>
  <r>
    <d v="2021-07-14T00:00:00"/>
    <n v="8002"/>
    <n v="9324"/>
    <x v="2"/>
    <n v="1832"/>
    <n v="60757"/>
    <x v="2"/>
    <s v="525362"/>
    <x v="0"/>
    <x v="1"/>
    <x v="1"/>
    <x v="2"/>
    <x v="1"/>
    <n v="84"/>
    <n v="17.5"/>
    <n v="6.2"/>
    <n v="6"/>
    <n v="2"/>
    <x v="1"/>
    <n v="1002944"/>
    <x v="5"/>
    <x v="1"/>
    <x v="2"/>
    <x v="0"/>
    <x v="0"/>
    <m/>
    <x v="0"/>
    <x v="0"/>
    <x v="1"/>
    <m/>
    <m/>
    <x v="1"/>
    <s v="10029445"/>
    <x v="2"/>
    <x v="2"/>
    <x v="2"/>
    <x v="2"/>
    <x v="5"/>
    <x v="2"/>
    <n v="77.8"/>
    <x v="1"/>
    <n v="84"/>
    <x v="1"/>
    <s v=""/>
    <x v="4"/>
    <s v=""/>
    <x v="1"/>
    <n v="2.5939999999999985"/>
    <n v="0.9304744301760256"/>
    <x v="1"/>
    <x v="1"/>
    <x v="1"/>
    <x v="1"/>
    <x v="1"/>
    <x v="1"/>
    <x v="1"/>
  </r>
  <r>
    <d v="2021-07-14T00:00:00"/>
    <n v="8002"/>
    <n v="9324"/>
    <x v="2"/>
    <n v="1834"/>
    <n v="60758"/>
    <x v="2"/>
    <s v="525389"/>
    <x v="0"/>
    <x v="1"/>
    <x v="1"/>
    <x v="2"/>
    <x v="1"/>
    <n v="81"/>
    <n v="17.2"/>
    <n v="6.9"/>
    <n v="4.9000000000000004"/>
    <n v="1.5"/>
    <x v="1"/>
    <n v="1002944"/>
    <x v="6"/>
    <x v="1"/>
    <x v="2"/>
    <x v="0"/>
    <x v="0"/>
    <m/>
    <x v="0"/>
    <x v="0"/>
    <x v="1"/>
    <m/>
    <m/>
    <x v="1"/>
    <s v="10029446"/>
    <x v="2"/>
    <x v="2"/>
    <x v="2"/>
    <x v="2"/>
    <x v="5"/>
    <x v="2"/>
    <n v="74.099999999999994"/>
    <x v="1"/>
    <n v="81"/>
    <x v="1"/>
    <s v=""/>
    <x v="4"/>
    <s v=""/>
    <x v="1"/>
    <n v="1.5859999999999981"/>
    <n v="0.83005258661731318"/>
    <x v="1"/>
    <x v="1"/>
    <x v="1"/>
    <x v="1"/>
    <x v="1"/>
    <x v="1"/>
    <x v="1"/>
  </r>
  <r>
    <d v="2021-07-14T00:00:00"/>
    <n v="8002"/>
    <n v="9324"/>
    <x v="2"/>
    <n v="1836"/>
    <n v="60759"/>
    <x v="2"/>
    <s v="525332"/>
    <x v="0"/>
    <x v="1"/>
    <x v="1"/>
    <x v="2"/>
    <x v="1"/>
    <n v="80"/>
    <n v="19.5"/>
    <n v="5.5"/>
    <n v="6.2"/>
    <n v="1.8"/>
    <x v="1"/>
    <n v="1002944"/>
    <x v="7"/>
    <x v="1"/>
    <x v="2"/>
    <x v="0"/>
    <x v="0"/>
    <m/>
    <x v="0"/>
    <x v="0"/>
    <x v="1"/>
    <m/>
    <m/>
    <x v="1"/>
    <s v="10029447"/>
    <x v="2"/>
    <x v="2"/>
    <x v="2"/>
    <x v="2"/>
    <x v="5"/>
    <x v="2"/>
    <n v="74.5"/>
    <x v="1"/>
    <n v="80"/>
    <x v="1"/>
    <s v=""/>
    <x v="4"/>
    <s v=""/>
    <x v="1"/>
    <n v="1.8059999999999992"/>
    <n v="0.8588777428245491"/>
    <x v="1"/>
    <x v="1"/>
    <x v="1"/>
    <x v="1"/>
    <x v="1"/>
    <x v="1"/>
    <x v="1"/>
  </r>
  <r>
    <d v="2021-07-14T00:00:00"/>
    <n v="8002"/>
    <n v="9324"/>
    <x v="2"/>
    <n v="1838"/>
    <n v="60760"/>
    <x v="2"/>
    <s v="525386"/>
    <x v="0"/>
    <x v="1"/>
    <x v="2"/>
    <x v="2"/>
    <x v="1"/>
    <n v="73"/>
    <m/>
    <m/>
    <m/>
    <m/>
    <x v="2"/>
    <n v="1002944"/>
    <x v="8"/>
    <x v="1"/>
    <x v="2"/>
    <x v="0"/>
    <x v="0"/>
    <m/>
    <x v="0"/>
    <x v="0"/>
    <x v="1"/>
    <m/>
    <m/>
    <x v="1"/>
    <s v="10029448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4T00:00:00"/>
    <n v="8003"/>
    <n v="9324"/>
    <x v="4"/>
    <n v="1913"/>
    <n v="60761"/>
    <x v="2"/>
    <s v="525350"/>
    <x v="0"/>
    <x v="1"/>
    <x v="1"/>
    <x v="2"/>
    <x v="1"/>
    <n v="81"/>
    <n v="18"/>
    <n v="6.5"/>
    <n v="5"/>
    <n v="1.5"/>
    <x v="1"/>
    <n v="1002944"/>
    <x v="9"/>
    <x v="1"/>
    <x v="2"/>
    <x v="0"/>
    <x v="0"/>
    <m/>
    <x v="0"/>
    <x v="0"/>
    <x v="1"/>
    <m/>
    <m/>
    <x v="1"/>
    <s v="10029449"/>
    <x v="2"/>
    <x v="2"/>
    <x v="2"/>
    <x v="2"/>
    <x v="5"/>
    <x v="2"/>
    <n v="74.5"/>
    <x v="1"/>
    <n v="81"/>
    <x v="1"/>
    <s v=""/>
    <x v="4"/>
    <s v=""/>
    <x v="1"/>
    <n v="2.0299999999999985"/>
    <n v="0.8839110779310051"/>
    <x v="1"/>
    <x v="1"/>
    <x v="1"/>
    <x v="1"/>
    <x v="1"/>
    <x v="1"/>
    <x v="1"/>
  </r>
  <r>
    <d v="2021-07-14T00:00:00"/>
    <n v="8003"/>
    <n v="9324"/>
    <x v="4"/>
    <n v="1917"/>
    <n v="60762"/>
    <x v="2"/>
    <s v="525407"/>
    <x v="0"/>
    <x v="1"/>
    <x v="1"/>
    <x v="2"/>
    <x v="1"/>
    <n v="88"/>
    <n v="18"/>
    <n v="7"/>
    <n v="5.5"/>
    <n v="2"/>
    <x v="1"/>
    <n v="1002944"/>
    <x v="10"/>
    <x v="1"/>
    <x v="2"/>
    <x v="0"/>
    <x v="0"/>
    <m/>
    <x v="0"/>
    <x v="0"/>
    <x v="1"/>
    <m/>
    <m/>
    <x v="1"/>
    <s v="100294410"/>
    <x v="2"/>
    <x v="2"/>
    <x v="2"/>
    <x v="2"/>
    <x v="5"/>
    <x v="2"/>
    <n v="81"/>
    <x v="1"/>
    <n v="88"/>
    <x v="1"/>
    <s v=""/>
    <x v="4"/>
    <s v=""/>
    <x v="1"/>
    <n v="3.6299999999999963"/>
    <n v="0.97416876147533582"/>
    <x v="1"/>
    <x v="1"/>
    <x v="1"/>
    <x v="1"/>
    <x v="1"/>
    <x v="1"/>
    <x v="1"/>
  </r>
  <r>
    <d v="2021-07-14T00:00:00"/>
    <n v="8003"/>
    <n v="9324"/>
    <x v="4"/>
    <n v="1920"/>
    <n v="60763"/>
    <x v="2"/>
    <s v="525421"/>
    <x v="0"/>
    <x v="1"/>
    <x v="1"/>
    <x v="2"/>
    <x v="1"/>
    <n v="88"/>
    <n v="20"/>
    <n v="7"/>
    <n v="5.5"/>
    <n v="2"/>
    <x v="1"/>
    <n v="1002945"/>
    <x v="1"/>
    <x v="1"/>
    <x v="2"/>
    <x v="0"/>
    <x v="0"/>
    <m/>
    <x v="0"/>
    <x v="0"/>
    <x v="1"/>
    <m/>
    <m/>
    <x v="1"/>
    <s v="10029451"/>
    <x v="2"/>
    <x v="2"/>
    <x v="2"/>
    <x v="2"/>
    <x v="5"/>
    <x v="2"/>
    <n v="81"/>
    <x v="1"/>
    <n v="88"/>
    <x v="1"/>
    <s v=""/>
    <x v="4"/>
    <s v=""/>
    <x v="1"/>
    <n v="3.6299999999999963"/>
    <n v="0.97416876147533582"/>
    <x v="1"/>
    <x v="1"/>
    <x v="1"/>
    <x v="1"/>
    <x v="1"/>
    <x v="1"/>
    <x v="1"/>
  </r>
  <r>
    <d v="2021-07-14T00:00:00"/>
    <n v="8003"/>
    <n v="9324"/>
    <x v="4"/>
    <n v="1921"/>
    <n v="60764"/>
    <x v="2"/>
    <s v="525351"/>
    <x v="0"/>
    <x v="1"/>
    <x v="1"/>
    <x v="2"/>
    <x v="1"/>
    <n v="81"/>
    <n v="17.5"/>
    <n v="6.5"/>
    <n v="4.5"/>
    <n v="2"/>
    <x v="1"/>
    <n v="1002945"/>
    <x v="2"/>
    <x v="1"/>
    <x v="2"/>
    <x v="0"/>
    <x v="0"/>
    <m/>
    <x v="0"/>
    <x v="0"/>
    <x v="1"/>
    <m/>
    <m/>
    <x v="1"/>
    <s v="10029452"/>
    <x v="2"/>
    <x v="2"/>
    <x v="2"/>
    <x v="2"/>
    <x v="5"/>
    <x v="2"/>
    <n v="74.5"/>
    <x v="1"/>
    <n v="81"/>
    <x v="1"/>
    <s v=""/>
    <x v="4"/>
    <s v=""/>
    <x v="1"/>
    <n v="1.9399999999999988"/>
    <n v="0.87435214348465418"/>
    <x v="1"/>
    <x v="1"/>
    <x v="1"/>
    <x v="1"/>
    <x v="1"/>
    <x v="1"/>
    <x v="1"/>
  </r>
  <r>
    <d v="2021-07-14T00:00:00"/>
    <n v="8003"/>
    <n v="9324"/>
    <x v="4"/>
    <n v="1922"/>
    <n v="60765"/>
    <x v="2"/>
    <s v="525336"/>
    <x v="0"/>
    <x v="1"/>
    <x v="1"/>
    <x v="2"/>
    <x v="1"/>
    <n v="83.5"/>
    <n v="18.5"/>
    <n v="7"/>
    <n v="5.5"/>
    <n v="2.5"/>
    <x v="1"/>
    <n v="1002945"/>
    <x v="3"/>
    <x v="1"/>
    <x v="2"/>
    <x v="0"/>
    <x v="0"/>
    <m/>
    <x v="0"/>
    <x v="0"/>
    <x v="1"/>
    <m/>
    <m/>
    <x v="1"/>
    <s v="10029453"/>
    <x v="2"/>
    <x v="2"/>
    <x v="2"/>
    <x v="2"/>
    <x v="5"/>
    <x v="2"/>
    <n v="76.5"/>
    <x v="1"/>
    <n v="83.5"/>
    <x v="1"/>
    <s v=""/>
    <x v="4"/>
    <s v=""/>
    <x v="1"/>
    <n v="1.265000000000001"/>
    <n v="0.779885629000726"/>
    <x v="1"/>
    <x v="1"/>
    <x v="1"/>
    <x v="2"/>
    <x v="1"/>
    <x v="1"/>
    <x v="1"/>
  </r>
  <r>
    <d v="2021-07-14T00:00:00"/>
    <n v="8003"/>
    <n v="9324"/>
    <x v="4"/>
    <n v="1926"/>
    <n v="60766"/>
    <x v="2"/>
    <s v="525356"/>
    <x v="1"/>
    <x v="2"/>
    <x v="2"/>
    <x v="2"/>
    <x v="1"/>
    <n v="82"/>
    <n v="19.5"/>
    <n v="8"/>
    <n v="6"/>
    <n v="2"/>
    <x v="1"/>
    <n v="1002945"/>
    <x v="4"/>
    <x v="1"/>
    <x v="2"/>
    <x v="0"/>
    <x v="0"/>
    <m/>
    <x v="0"/>
    <x v="0"/>
    <x v="1"/>
    <m/>
    <m/>
    <x v="1"/>
    <s v="10029454"/>
    <x v="2"/>
    <x v="2"/>
    <x v="2"/>
    <x v="2"/>
    <x v="5"/>
    <x v="2"/>
    <n v="74"/>
    <x v="1"/>
    <n v="82"/>
    <x v="1"/>
    <s v=""/>
    <x v="4"/>
    <s v=""/>
    <x v="3"/>
    <n v="-0.57000000000000139"/>
    <n v="0.36123682485115777"/>
    <x v="1"/>
    <x v="1"/>
    <x v="2"/>
    <x v="2"/>
    <x v="1"/>
    <x v="1"/>
    <x v="1"/>
  </r>
  <r>
    <d v="2021-07-14T00:00:00"/>
    <n v="8003"/>
    <n v="9324"/>
    <x v="4"/>
    <n v="1930"/>
    <n v="60767"/>
    <x v="2"/>
    <s v="525345"/>
    <x v="0"/>
    <x v="1"/>
    <x v="1"/>
    <x v="2"/>
    <x v="1"/>
    <n v="88"/>
    <n v="18.5"/>
    <n v="7.5"/>
    <n v="6"/>
    <n v="3"/>
    <x v="1"/>
    <n v="1002945"/>
    <x v="5"/>
    <x v="1"/>
    <x v="2"/>
    <x v="0"/>
    <x v="0"/>
    <m/>
    <x v="0"/>
    <x v="0"/>
    <x v="1"/>
    <m/>
    <m/>
    <x v="1"/>
    <s v="10029455"/>
    <x v="2"/>
    <x v="2"/>
    <x v="2"/>
    <x v="2"/>
    <x v="5"/>
    <x v="2"/>
    <n v="80.5"/>
    <x v="1"/>
    <n v="88"/>
    <x v="1"/>
    <s v=""/>
    <x v="4"/>
    <s v=""/>
    <x v="1"/>
    <n v="1.7899999999999974"/>
    <n v="0.85692727651991896"/>
    <x v="1"/>
    <x v="1"/>
    <x v="1"/>
    <x v="1"/>
    <x v="1"/>
    <x v="1"/>
    <x v="1"/>
  </r>
  <r>
    <d v="2021-07-14T00:00:00"/>
    <n v="8003"/>
    <n v="9324"/>
    <x v="4"/>
    <n v="1931"/>
    <n v="60768"/>
    <x v="2"/>
    <s v="525354"/>
    <x v="0"/>
    <x v="1"/>
    <x v="1"/>
    <x v="2"/>
    <x v="1"/>
    <n v="88.5"/>
    <n v="19.5"/>
    <n v="7.5"/>
    <n v="6.5"/>
    <n v="2"/>
    <x v="1"/>
    <n v="1002945"/>
    <x v="6"/>
    <x v="1"/>
    <x v="2"/>
    <x v="0"/>
    <x v="0"/>
    <m/>
    <x v="0"/>
    <x v="0"/>
    <x v="1"/>
    <m/>
    <m/>
    <x v="1"/>
    <s v="10029456"/>
    <x v="2"/>
    <x v="2"/>
    <x v="2"/>
    <x v="2"/>
    <x v="5"/>
    <x v="2"/>
    <n v="81"/>
    <x v="1"/>
    <n v="88.5"/>
    <x v="1"/>
    <s v=""/>
    <x v="4"/>
    <s v=""/>
    <x v="1"/>
    <n v="2.5250000000000012"/>
    <n v="0.92587593480933683"/>
    <x v="1"/>
    <x v="1"/>
    <x v="1"/>
    <x v="6"/>
    <x v="1"/>
    <x v="1"/>
    <x v="1"/>
  </r>
  <r>
    <d v="2021-07-14T00:00:00"/>
    <n v="8003"/>
    <n v="9324"/>
    <x v="4"/>
    <n v="1935"/>
    <n v="60769"/>
    <x v="2"/>
    <s v="525335"/>
    <x v="0"/>
    <x v="1"/>
    <x v="1"/>
    <x v="2"/>
    <x v="1"/>
    <n v="89.5"/>
    <n v="21.5"/>
    <n v="7.5"/>
    <n v="5.5"/>
    <n v="1.5"/>
    <x v="1"/>
    <n v="1002945"/>
    <x v="7"/>
    <x v="1"/>
    <x v="2"/>
    <x v="0"/>
    <x v="0"/>
    <m/>
    <x v="0"/>
    <x v="0"/>
    <x v="1"/>
    <m/>
    <m/>
    <x v="1"/>
    <s v="10029457"/>
    <x v="2"/>
    <x v="2"/>
    <x v="2"/>
    <x v="2"/>
    <x v="5"/>
    <x v="2"/>
    <n v="82"/>
    <x v="1"/>
    <n v="89.5"/>
    <x v="1"/>
    <s v=""/>
    <x v="4"/>
    <s v=""/>
    <x v="1"/>
    <n v="4.0650000000000004"/>
    <n v="0.98312660856264589"/>
    <x v="1"/>
    <x v="1"/>
    <x v="1"/>
    <x v="1"/>
    <x v="1"/>
    <x v="1"/>
    <x v="1"/>
  </r>
  <r>
    <d v="2021-07-14T00:00:00"/>
    <n v="8003"/>
    <n v="9324"/>
    <x v="4"/>
    <n v="1937"/>
    <n v="60770"/>
    <x v="2"/>
    <s v="525366"/>
    <x v="0"/>
    <x v="1"/>
    <x v="1"/>
    <x v="2"/>
    <x v="1"/>
    <n v="88.5"/>
    <n v="20"/>
    <n v="6.5"/>
    <n v="5"/>
    <n v="2"/>
    <x v="1"/>
    <n v="1002945"/>
    <x v="8"/>
    <x v="1"/>
    <x v="2"/>
    <x v="0"/>
    <x v="0"/>
    <m/>
    <x v="0"/>
    <x v="0"/>
    <x v="1"/>
    <m/>
    <m/>
    <x v="1"/>
    <s v="10029458"/>
    <x v="2"/>
    <x v="2"/>
    <x v="2"/>
    <x v="2"/>
    <x v="5"/>
    <x v="2"/>
    <n v="82"/>
    <x v="1"/>
    <n v="88.5"/>
    <x v="1"/>
    <s v=""/>
    <x v="4"/>
    <s v=""/>
    <x v="1"/>
    <n v="4.8250000000000002"/>
    <n v="0.99203735869895826"/>
    <x v="1"/>
    <x v="1"/>
    <x v="1"/>
    <x v="1"/>
    <x v="1"/>
    <x v="1"/>
    <x v="1"/>
  </r>
  <r>
    <d v="2021-07-14T00:00:00"/>
    <n v="8004"/>
    <n v="9324"/>
    <x v="5"/>
    <n v="1953"/>
    <n v="60771"/>
    <x v="2"/>
    <s v="525377"/>
    <x v="0"/>
    <x v="2"/>
    <x v="2"/>
    <x v="2"/>
    <x v="1"/>
    <n v="93"/>
    <n v="23"/>
    <n v="10"/>
    <n v="6"/>
    <n v="2.5"/>
    <x v="1"/>
    <n v="1002945"/>
    <x v="9"/>
    <x v="1"/>
    <x v="2"/>
    <x v="0"/>
    <x v="0"/>
    <m/>
    <x v="0"/>
    <x v="0"/>
    <x v="1"/>
    <m/>
    <m/>
    <x v="1"/>
    <s v="10029459"/>
    <x v="2"/>
    <x v="2"/>
    <x v="2"/>
    <x v="2"/>
    <x v="5"/>
    <x v="2"/>
    <n v="83"/>
    <x v="1"/>
    <n v="93"/>
    <x v="1"/>
    <s v=""/>
    <x v="4"/>
    <s v=""/>
    <x v="1"/>
    <n v="1.1700000000000021"/>
    <n v="0.76314501572685578"/>
    <x v="1"/>
    <x v="1"/>
    <x v="1"/>
    <x v="1"/>
    <x v="1"/>
    <x v="1"/>
    <x v="1"/>
  </r>
  <r>
    <d v="2021-07-14T00:00:00"/>
    <n v="8004"/>
    <n v="9324"/>
    <x v="5"/>
    <n v="1956"/>
    <n v="60772"/>
    <x v="2"/>
    <s v="525420"/>
    <x v="0"/>
    <x v="1"/>
    <x v="1"/>
    <x v="2"/>
    <x v="1"/>
    <n v="82"/>
    <n v="18.8"/>
    <n v="7.2"/>
    <n v="4.9000000000000004"/>
    <n v="1.2"/>
    <x v="1"/>
    <n v="1002945"/>
    <x v="10"/>
    <x v="1"/>
    <x v="2"/>
    <x v="0"/>
    <x v="0"/>
    <m/>
    <x v="0"/>
    <x v="0"/>
    <x v="1"/>
    <m/>
    <m/>
    <x v="1"/>
    <s v="100294510"/>
    <x v="2"/>
    <x v="2"/>
    <x v="2"/>
    <x v="2"/>
    <x v="5"/>
    <x v="2"/>
    <n v="74.8"/>
    <x v="1"/>
    <n v="82"/>
    <x v="1"/>
    <s v=""/>
    <x v="4"/>
    <s v=""/>
    <x v="1"/>
    <n v="1.8899999999999975"/>
    <n v="0.86875553056147647"/>
    <x v="1"/>
    <x v="1"/>
    <x v="1"/>
    <x v="1"/>
    <x v="1"/>
    <x v="1"/>
    <x v="1"/>
  </r>
  <r>
    <d v="2021-07-14T00:00:00"/>
    <n v="8004"/>
    <n v="9324"/>
    <x v="5"/>
    <n v="1957"/>
    <n v="60773"/>
    <x v="2"/>
    <s v="525348"/>
    <x v="0"/>
    <x v="1"/>
    <x v="1"/>
    <x v="2"/>
    <x v="1"/>
    <n v="81.5"/>
    <n v="19"/>
    <n v="7.4"/>
    <n v="6"/>
    <n v="2.1"/>
    <x v="1"/>
    <n v="1002946"/>
    <x v="1"/>
    <x v="1"/>
    <x v="1"/>
    <x v="0"/>
    <x v="0"/>
    <m/>
    <x v="0"/>
    <x v="0"/>
    <x v="1"/>
    <m/>
    <m/>
    <x v="1"/>
    <s v="10029461"/>
    <x v="1"/>
    <x v="1"/>
    <x v="1"/>
    <x v="1"/>
    <x v="5"/>
    <x v="2"/>
    <n v="74.099999999999994"/>
    <x v="1"/>
    <n v="81.5"/>
    <x v="1"/>
    <s v=""/>
    <x v="7"/>
    <s v=""/>
    <x v="3"/>
    <n v="-0.10299999999999887"/>
    <n v="0.47427274102019001"/>
    <x v="1"/>
    <x v="1"/>
    <x v="2"/>
    <x v="1"/>
    <x v="1"/>
    <x v="1"/>
    <x v="1"/>
  </r>
  <r>
    <d v="2021-07-14T00:00:00"/>
    <n v="8004"/>
    <n v="9324"/>
    <x v="5"/>
    <n v="2000"/>
    <n v="60774"/>
    <x v="2"/>
    <s v="525409"/>
    <x v="0"/>
    <x v="1"/>
    <x v="1"/>
    <x v="2"/>
    <x v="1"/>
    <n v="84.5"/>
    <n v="18"/>
    <n v="6.5"/>
    <n v="5.5"/>
    <n v="1.9"/>
    <x v="1"/>
    <n v="1002946"/>
    <x v="2"/>
    <x v="1"/>
    <x v="1"/>
    <x v="0"/>
    <x v="0"/>
    <m/>
    <x v="0"/>
    <x v="0"/>
    <x v="1"/>
    <m/>
    <m/>
    <x v="1"/>
    <s v="10029462"/>
    <x v="1"/>
    <x v="1"/>
    <x v="1"/>
    <x v="1"/>
    <x v="5"/>
    <x v="2"/>
    <n v="78"/>
    <x v="1"/>
    <n v="84.5"/>
    <x v="1"/>
    <s v=""/>
    <x v="7"/>
    <s v=""/>
    <x v="1"/>
    <n v="2.8510000000000013"/>
    <n v="0.94537035104167666"/>
    <x v="1"/>
    <x v="1"/>
    <x v="1"/>
    <x v="6"/>
    <x v="1"/>
    <x v="1"/>
    <x v="1"/>
  </r>
  <r>
    <d v="2021-07-14T00:00:00"/>
    <n v="8004"/>
    <n v="9324"/>
    <x v="5"/>
    <n v="2002"/>
    <n v="60775"/>
    <x v="2"/>
    <s v="525342"/>
    <x v="1"/>
    <x v="2"/>
    <x v="2"/>
    <x v="2"/>
    <x v="1"/>
    <n v="76.5"/>
    <n v="17"/>
    <n v="6.2"/>
    <n v="6"/>
    <n v="1.7"/>
    <x v="1"/>
    <n v="1002946"/>
    <x v="3"/>
    <x v="1"/>
    <x v="1"/>
    <x v="0"/>
    <x v="0"/>
    <m/>
    <x v="0"/>
    <x v="0"/>
    <x v="1"/>
    <m/>
    <m/>
    <x v="1"/>
    <s v="10029463"/>
    <x v="1"/>
    <x v="1"/>
    <x v="1"/>
    <x v="1"/>
    <x v="5"/>
    <x v="2"/>
    <n v="70.3"/>
    <x v="1"/>
    <n v="76.5"/>
    <x v="1"/>
    <s v=""/>
    <x v="7"/>
    <s v=""/>
    <x v="3"/>
    <n v="-0.373000000000004"/>
    <n v="0.40781631518767203"/>
    <x v="1"/>
    <x v="1"/>
    <x v="2"/>
    <x v="2"/>
    <x v="1"/>
    <x v="1"/>
    <x v="1"/>
  </r>
  <r>
    <d v="2021-07-14T00:00:00"/>
    <n v="8004"/>
    <n v="9324"/>
    <x v="5"/>
    <n v="2003"/>
    <n v="60776"/>
    <x v="2"/>
    <s v="525353"/>
    <x v="0"/>
    <x v="1"/>
    <x v="1"/>
    <x v="2"/>
    <x v="1"/>
    <n v="81"/>
    <n v="17.5"/>
    <n v="7"/>
    <n v="5.5"/>
    <n v="2"/>
    <x v="1"/>
    <n v="1002946"/>
    <x v="4"/>
    <x v="1"/>
    <x v="1"/>
    <x v="0"/>
    <x v="0"/>
    <m/>
    <x v="0"/>
    <x v="0"/>
    <x v="1"/>
    <m/>
    <m/>
    <x v="1"/>
    <s v="10029464"/>
    <x v="1"/>
    <x v="1"/>
    <x v="1"/>
    <x v="1"/>
    <x v="5"/>
    <x v="2"/>
    <n v="74"/>
    <x v="1"/>
    <n v="81"/>
    <x v="1"/>
    <s v=""/>
    <x v="7"/>
    <s v=""/>
    <x v="1"/>
    <n v="0.61999999999999811"/>
    <n v="0.65021854857382655"/>
    <x v="1"/>
    <x v="1"/>
    <x v="1"/>
    <x v="1"/>
    <x v="1"/>
    <x v="1"/>
    <x v="1"/>
  </r>
  <r>
    <d v="2021-07-14T00:00:00"/>
    <n v="8004"/>
    <n v="9324"/>
    <x v="5"/>
    <n v="2005"/>
    <n v="60777"/>
    <x v="2"/>
    <s v="525363"/>
    <x v="1"/>
    <x v="2"/>
    <x v="2"/>
    <x v="2"/>
    <x v="1"/>
    <n v="96"/>
    <n v="23.7"/>
    <n v="10.3"/>
    <n v="6.5"/>
    <n v="2.5"/>
    <x v="1"/>
    <n v="1002946"/>
    <x v="5"/>
    <x v="1"/>
    <x v="1"/>
    <x v="0"/>
    <x v="0"/>
    <m/>
    <x v="0"/>
    <x v="0"/>
    <x v="1"/>
    <m/>
    <m/>
    <x v="1"/>
    <s v="10029465"/>
    <x v="1"/>
    <x v="1"/>
    <x v="1"/>
    <x v="1"/>
    <x v="5"/>
    <x v="2"/>
    <n v="85.7"/>
    <x v="1"/>
    <n v="96"/>
    <x v="1"/>
    <s v=""/>
    <x v="7"/>
    <s v=""/>
    <x v="1"/>
    <n v="1.7360000000000011"/>
    <n v="0.85017827811851709"/>
    <x v="1"/>
    <x v="1"/>
    <x v="1"/>
    <x v="1"/>
    <x v="1"/>
    <x v="1"/>
    <x v="1"/>
  </r>
  <r>
    <d v="2021-07-14T00:00:00"/>
    <n v="8004"/>
    <n v="9325"/>
    <x v="5"/>
    <n v="2008"/>
    <n v="60778"/>
    <x v="2"/>
    <s v="525374"/>
    <x v="0"/>
    <x v="1"/>
    <x v="1"/>
    <x v="2"/>
    <x v="1"/>
    <n v="81"/>
    <n v="18"/>
    <n v="6.2"/>
    <n v="5.5"/>
    <n v="1.8"/>
    <x v="1"/>
    <n v="1002946"/>
    <x v="6"/>
    <x v="1"/>
    <x v="1"/>
    <x v="0"/>
    <x v="0"/>
    <m/>
    <x v="0"/>
    <x v="0"/>
    <x v="0"/>
    <m/>
    <m/>
    <x v="1"/>
    <s v="10029466"/>
    <x v="1"/>
    <x v="1"/>
    <x v="1"/>
    <x v="1"/>
    <x v="5"/>
    <x v="2"/>
    <n v="74.8"/>
    <x v="1"/>
    <n v="81"/>
    <x v="1"/>
    <s v=""/>
    <x v="7"/>
    <s v=""/>
    <x v="1"/>
    <n v="1.8159999999999981"/>
    <n v="0.86008546616698511"/>
    <x v="1"/>
    <x v="1"/>
    <x v="1"/>
    <x v="1"/>
    <x v="1"/>
    <x v="1"/>
    <x v="1"/>
  </r>
  <r>
    <d v="2021-07-14T00:00:00"/>
    <n v="8004"/>
    <n v="9325"/>
    <x v="5"/>
    <n v="2009"/>
    <n v="60779"/>
    <x v="2"/>
    <s v="525380"/>
    <x v="0"/>
    <x v="1"/>
    <x v="1"/>
    <x v="2"/>
    <x v="1"/>
    <n v="89.5"/>
    <n v="20"/>
    <n v="7.7"/>
    <n v="6"/>
    <n v="1.7"/>
    <x v="1"/>
    <n v="1002946"/>
    <x v="7"/>
    <x v="1"/>
    <x v="1"/>
    <x v="0"/>
    <x v="0"/>
    <m/>
    <x v="0"/>
    <x v="0"/>
    <x v="0"/>
    <m/>
    <m/>
    <x v="1"/>
    <s v="10029467"/>
    <x v="1"/>
    <x v="1"/>
    <x v="1"/>
    <x v="1"/>
    <x v="5"/>
    <x v="2"/>
    <n v="81.8"/>
    <x v="1"/>
    <n v="89.5"/>
    <x v="1"/>
    <s v=""/>
    <x v="7"/>
    <s v=""/>
    <x v="1"/>
    <n v="3.2970000000000006"/>
    <n v="0.96432574957165074"/>
    <x v="1"/>
    <x v="1"/>
    <x v="1"/>
    <x v="1"/>
    <x v="1"/>
    <x v="1"/>
    <x v="1"/>
  </r>
  <r>
    <d v="2021-07-14T00:00:00"/>
    <n v="8004"/>
    <n v="9325"/>
    <x v="5"/>
    <n v="2011"/>
    <n v="60780"/>
    <x v="2"/>
    <s v="525368"/>
    <x v="0"/>
    <x v="2"/>
    <x v="2"/>
    <x v="2"/>
    <x v="1"/>
    <n v="67.5"/>
    <m/>
    <m/>
    <m/>
    <m/>
    <x v="2"/>
    <n v="1002946"/>
    <x v="8"/>
    <x v="1"/>
    <x v="1"/>
    <x v="0"/>
    <x v="0"/>
    <m/>
    <x v="0"/>
    <x v="0"/>
    <x v="0"/>
    <m/>
    <m/>
    <x v="1"/>
    <s v="10029468"/>
    <x v="5"/>
    <x v="5"/>
    <x v="3"/>
    <x v="3"/>
    <x v="5"/>
    <x v="2"/>
    <n v="61.364449999999998"/>
    <x v="2"/>
    <n v="67.5"/>
    <x v="2"/>
    <s v=""/>
    <x v="7"/>
    <s v=""/>
    <x v="2"/>
    <s v=""/>
    <s v=""/>
    <x v="1"/>
    <x v="1"/>
    <x v="2"/>
    <x v="1"/>
    <x v="1"/>
    <x v="1"/>
    <x v="1"/>
  </r>
  <r>
    <d v="2021-07-14T00:00:00"/>
    <n v="8004"/>
    <n v="9325"/>
    <x v="5"/>
    <n v="2012"/>
    <n v="60781"/>
    <x v="2"/>
    <s v="525406"/>
    <x v="0"/>
    <x v="2"/>
    <x v="2"/>
    <x v="2"/>
    <x v="1"/>
    <n v="70"/>
    <m/>
    <m/>
    <m/>
    <m/>
    <x v="2"/>
    <n v="1002946"/>
    <x v="9"/>
    <x v="1"/>
    <x v="1"/>
    <x v="0"/>
    <x v="0"/>
    <m/>
    <x v="0"/>
    <x v="0"/>
    <x v="0"/>
    <m/>
    <m/>
    <x v="1"/>
    <s v="10029469"/>
    <x v="3"/>
    <x v="3"/>
    <x v="3"/>
    <x v="2"/>
    <x v="5"/>
    <x v="2"/>
    <n v="63.678199999999997"/>
    <x v="2"/>
    <n v="70"/>
    <x v="2"/>
    <s v=""/>
    <x v="7"/>
    <s v=""/>
    <x v="2"/>
    <s v=""/>
    <s v=""/>
    <x v="1"/>
    <x v="1"/>
    <x v="2"/>
    <x v="1"/>
    <x v="1"/>
    <x v="1"/>
    <x v="1"/>
  </r>
  <r>
    <d v="2021-07-14T00:00:00"/>
    <n v="8004"/>
    <n v="9325"/>
    <x v="5"/>
    <n v="2014"/>
    <n v="60782"/>
    <x v="2"/>
    <m/>
    <x v="0"/>
    <x v="1"/>
    <x v="1"/>
    <x v="2"/>
    <x v="1"/>
    <n v="89"/>
    <n v="20.7"/>
    <n v="8.3000000000000007"/>
    <n v="5.9"/>
    <n v="2.2000000000000002"/>
    <x v="1"/>
    <n v="1002946"/>
    <x v="10"/>
    <x v="1"/>
    <x v="1"/>
    <x v="0"/>
    <x v="0"/>
    <m/>
    <x v="0"/>
    <x v="0"/>
    <x v="0"/>
    <s v="NO PIT"/>
    <m/>
    <x v="1"/>
    <s v="100294610"/>
    <x v="1"/>
    <x v="1"/>
    <x v="1"/>
    <x v="1"/>
    <x v="5"/>
    <x v="2"/>
    <n v="80.7"/>
    <x v="1"/>
    <n v="89"/>
    <x v="1"/>
    <s v=""/>
    <x v="7"/>
    <s v=""/>
    <x v="1"/>
    <n v="1.9519999999999957"/>
    <n v="0.87566455774663643"/>
    <x v="1"/>
    <x v="1"/>
    <x v="1"/>
    <x v="1"/>
    <x v="1"/>
    <x v="1"/>
    <x v="1"/>
  </r>
  <r>
    <d v="2021-07-14T00:00:00"/>
    <n v="8004"/>
    <n v="9325"/>
    <x v="5"/>
    <n v="2016"/>
    <n v="60783"/>
    <x v="2"/>
    <s v="525399"/>
    <x v="1"/>
    <x v="2"/>
    <x v="2"/>
    <x v="2"/>
    <x v="1"/>
    <n v="100"/>
    <m/>
    <m/>
    <m/>
    <m/>
    <x v="1"/>
    <n v="1002947"/>
    <x v="1"/>
    <x v="1"/>
    <x v="1"/>
    <x v="0"/>
    <x v="0"/>
    <m/>
    <x v="0"/>
    <x v="0"/>
    <x v="0"/>
    <s v="NO MORPH"/>
    <m/>
    <x v="1"/>
    <s v="10029471"/>
    <x v="11"/>
    <x v="12"/>
    <x v="5"/>
    <x v="5"/>
    <x v="5"/>
    <x v="2"/>
    <n v="91.44319999999999"/>
    <x v="1"/>
    <n v="100"/>
    <x v="3"/>
    <s v=""/>
    <x v="7"/>
    <s v=""/>
    <x v="2"/>
    <s v=""/>
    <s v=""/>
    <x v="1"/>
    <x v="1"/>
    <x v="2"/>
    <x v="1"/>
    <x v="1"/>
    <x v="1"/>
    <x v="1"/>
  </r>
  <r>
    <d v="2021-07-14T00:00:00"/>
    <n v="8004"/>
    <n v="9325"/>
    <x v="5"/>
    <n v="2018"/>
    <n v="60784"/>
    <x v="2"/>
    <s v="525381"/>
    <x v="0"/>
    <x v="1"/>
    <x v="1"/>
    <x v="2"/>
    <x v="1"/>
    <n v="80"/>
    <n v="17.5"/>
    <n v="6.5"/>
    <n v="4.5"/>
    <n v="1.5"/>
    <x v="1"/>
    <n v="1002947"/>
    <x v="2"/>
    <x v="1"/>
    <x v="1"/>
    <x v="0"/>
    <x v="0"/>
    <m/>
    <x v="0"/>
    <x v="0"/>
    <x v="0"/>
    <m/>
    <m/>
    <x v="1"/>
    <s v="10029472"/>
    <x v="1"/>
    <x v="1"/>
    <x v="1"/>
    <x v="1"/>
    <x v="5"/>
    <x v="2"/>
    <n v="73.5"/>
    <x v="1"/>
    <n v="80"/>
    <x v="1"/>
    <s v=""/>
    <x v="7"/>
    <s v=""/>
    <x v="1"/>
    <n v="1.9399999999999991"/>
    <n v="0.87435214348465418"/>
    <x v="1"/>
    <x v="1"/>
    <x v="1"/>
    <x v="1"/>
    <x v="1"/>
    <x v="1"/>
    <x v="1"/>
  </r>
  <r>
    <d v="2021-07-14T00:00:00"/>
    <n v="8004"/>
    <n v="9325"/>
    <x v="5"/>
    <n v="2019"/>
    <n v="60785"/>
    <x v="2"/>
    <s v="525387"/>
    <x v="0"/>
    <x v="1"/>
    <x v="1"/>
    <x v="2"/>
    <x v="1"/>
    <n v="82.5"/>
    <n v="17.7"/>
    <n v="6.5"/>
    <n v="5.3"/>
    <n v="1.8"/>
    <x v="1"/>
    <n v="1002947"/>
    <x v="3"/>
    <x v="1"/>
    <x v="1"/>
    <x v="0"/>
    <x v="0"/>
    <m/>
    <x v="0"/>
    <x v="0"/>
    <x v="0"/>
    <m/>
    <m/>
    <x v="1"/>
    <s v="10029473"/>
    <x v="4"/>
    <x v="4"/>
    <x v="1"/>
    <x v="2"/>
    <x v="5"/>
    <x v="2"/>
    <n v="76"/>
    <x v="1"/>
    <n v="82.5"/>
    <x v="1"/>
    <s v=""/>
    <x v="7"/>
    <s v=""/>
    <x v="1"/>
    <n v="2.2130000000000019"/>
    <n v="0.90141085604045101"/>
    <x v="1"/>
    <x v="1"/>
    <x v="1"/>
    <x v="1"/>
    <x v="1"/>
    <x v="1"/>
    <x v="1"/>
  </r>
  <r>
    <d v="2021-07-14T00:00:00"/>
    <n v="8004"/>
    <n v="9325"/>
    <x v="5"/>
    <n v="2020"/>
    <n v="60786"/>
    <x v="2"/>
    <s v="525338"/>
    <x v="0"/>
    <x v="1"/>
    <x v="1"/>
    <x v="2"/>
    <x v="1"/>
    <n v="85"/>
    <n v="19"/>
    <n v="7.3"/>
    <n v="5.5"/>
    <n v="1.7"/>
    <x v="1"/>
    <n v="1002947"/>
    <x v="4"/>
    <x v="1"/>
    <x v="1"/>
    <x v="0"/>
    <x v="0"/>
    <m/>
    <x v="0"/>
    <x v="0"/>
    <x v="0"/>
    <m/>
    <m/>
    <x v="1"/>
    <s v="10029474"/>
    <x v="1"/>
    <x v="1"/>
    <x v="1"/>
    <x v="1"/>
    <x v="5"/>
    <x v="2"/>
    <n v="77.7"/>
    <x v="1"/>
    <n v="85"/>
    <x v="1"/>
    <s v=""/>
    <x v="7"/>
    <s v=""/>
    <x v="1"/>
    <n v="2.2139999999999986"/>
    <n v="0.90149968969890593"/>
    <x v="1"/>
    <x v="1"/>
    <x v="1"/>
    <x v="1"/>
    <x v="1"/>
    <x v="1"/>
    <x v="1"/>
  </r>
  <r>
    <d v="2021-07-14T00:00:00"/>
    <n v="8004"/>
    <n v="9325"/>
    <x v="5"/>
    <n v="2021"/>
    <n v="60787"/>
    <x v="2"/>
    <s v="525415"/>
    <x v="0"/>
    <x v="1"/>
    <x v="1"/>
    <x v="2"/>
    <x v="1"/>
    <n v="89"/>
    <n v="20.3"/>
    <n v="7.8"/>
    <n v="5"/>
    <n v="1.7"/>
    <x v="1"/>
    <n v="1002947"/>
    <x v="5"/>
    <x v="1"/>
    <x v="1"/>
    <x v="0"/>
    <x v="0"/>
    <m/>
    <x v="0"/>
    <x v="0"/>
    <x v="0"/>
    <m/>
    <m/>
    <x v="1"/>
    <s v="10029475"/>
    <x v="1"/>
    <x v="1"/>
    <x v="1"/>
    <x v="1"/>
    <x v="5"/>
    <x v="2"/>
    <n v="81.2"/>
    <x v="1"/>
    <n v="89"/>
    <x v="1"/>
    <s v=""/>
    <x v="7"/>
    <s v=""/>
    <x v="1"/>
    <n v="3.6339999999999968"/>
    <n v="0.97426922673399696"/>
    <x v="1"/>
    <x v="1"/>
    <x v="1"/>
    <x v="1"/>
    <x v="1"/>
    <x v="1"/>
    <x v="1"/>
  </r>
  <r>
    <d v="2021-07-14T00:00:00"/>
    <n v="8004"/>
    <n v="9325"/>
    <x v="5"/>
    <n v="2023"/>
    <n v="60788"/>
    <x v="2"/>
    <s v="525401"/>
    <x v="1"/>
    <x v="2"/>
    <x v="2"/>
    <x v="2"/>
    <x v="1"/>
    <n v="93"/>
    <n v="23"/>
    <n v="9.8000000000000007"/>
    <n v="7"/>
    <n v="2.2999999999999998"/>
    <x v="1"/>
    <n v="1002947"/>
    <x v="6"/>
    <x v="1"/>
    <x v="1"/>
    <x v="0"/>
    <x v="0"/>
    <m/>
    <x v="0"/>
    <x v="0"/>
    <x v="0"/>
    <m/>
    <m/>
    <x v="1"/>
    <s v="10029476"/>
    <x v="1"/>
    <x v="1"/>
    <x v="1"/>
    <x v="1"/>
    <x v="5"/>
    <x v="2"/>
    <n v="83.2"/>
    <x v="1"/>
    <n v="93"/>
    <x v="1"/>
    <s v=""/>
    <x v="7"/>
    <s v=""/>
    <x v="1"/>
    <n v="0.91800000000000193"/>
    <n v="0.71463441671073724"/>
    <x v="1"/>
    <x v="1"/>
    <x v="1"/>
    <x v="6"/>
    <x v="1"/>
    <x v="1"/>
    <x v="1"/>
  </r>
  <r>
    <d v="2021-07-14T00:00:00"/>
    <n v="8004"/>
    <n v="9325"/>
    <x v="5"/>
    <n v="2025"/>
    <n v="60789"/>
    <x v="2"/>
    <s v="525367"/>
    <x v="1"/>
    <x v="2"/>
    <x v="2"/>
    <x v="2"/>
    <x v="1"/>
    <n v="88"/>
    <n v="20.8"/>
    <n v="8.3000000000000007"/>
    <m/>
    <m/>
    <x v="1"/>
    <m/>
    <x v="0"/>
    <x v="0"/>
    <x v="0"/>
    <x v="0"/>
    <x v="0"/>
    <m/>
    <x v="0"/>
    <x v="0"/>
    <x v="2"/>
    <s v="NO SCALES, NO ADIPOSE MORPH"/>
    <m/>
    <x v="1"/>
    <s v=""/>
    <x v="2"/>
    <x v="2"/>
    <x v="2"/>
    <x v="2"/>
    <x v="5"/>
    <x v="2"/>
    <n v="79.7"/>
    <x v="1"/>
    <n v="88"/>
    <x v="3"/>
    <s v=""/>
    <x v="2"/>
    <s v=""/>
    <x v="2"/>
    <s v=""/>
    <s v=""/>
    <x v="1"/>
    <x v="1"/>
    <x v="2"/>
    <x v="2"/>
    <x v="1"/>
    <x v="1"/>
    <x v="1"/>
  </r>
  <r>
    <d v="2021-07-14T00:00:00"/>
    <n v="8004"/>
    <n v="9325"/>
    <x v="5"/>
    <n v="2026"/>
    <n v="60790"/>
    <x v="2"/>
    <s v="525422"/>
    <x v="1"/>
    <x v="2"/>
    <x v="2"/>
    <x v="2"/>
    <x v="1"/>
    <n v="98"/>
    <n v="23.7"/>
    <n v="10"/>
    <n v="7.4"/>
    <n v="2.4"/>
    <x v="1"/>
    <n v="1002947"/>
    <x v="7"/>
    <x v="1"/>
    <x v="1"/>
    <x v="0"/>
    <x v="0"/>
    <m/>
    <x v="0"/>
    <x v="0"/>
    <x v="1"/>
    <m/>
    <m/>
    <x v="1"/>
    <s v="10029477"/>
    <x v="4"/>
    <x v="4"/>
    <x v="1"/>
    <x v="2"/>
    <x v="5"/>
    <x v="2"/>
    <n v="88"/>
    <x v="1"/>
    <n v="98"/>
    <x v="1"/>
    <s v=""/>
    <x v="7"/>
    <s v=""/>
    <x v="1"/>
    <n v="2.4539999999999997"/>
    <n v="0.92085347144054097"/>
    <x v="1"/>
    <x v="1"/>
    <x v="1"/>
    <x v="1"/>
    <x v="1"/>
    <x v="1"/>
    <x v="1"/>
  </r>
  <r>
    <d v="2021-07-14T00:00:00"/>
    <n v="8004"/>
    <n v="9325"/>
    <x v="5"/>
    <n v="2027"/>
    <n v="60791"/>
    <x v="2"/>
    <s v="525359"/>
    <x v="0"/>
    <x v="1"/>
    <x v="1"/>
    <x v="2"/>
    <x v="1"/>
    <n v="86"/>
    <n v="19.399999999999999"/>
    <n v="7.3"/>
    <n v="6"/>
    <n v="1.9"/>
    <x v="1"/>
    <n v="1002947"/>
    <x v="8"/>
    <x v="1"/>
    <x v="1"/>
    <x v="0"/>
    <x v="0"/>
    <m/>
    <x v="0"/>
    <x v="0"/>
    <x v="1"/>
    <m/>
    <m/>
    <x v="1"/>
    <s v="10029478"/>
    <x v="1"/>
    <x v="1"/>
    <x v="1"/>
    <x v="1"/>
    <x v="5"/>
    <x v="2"/>
    <n v="78.7"/>
    <x v="1"/>
    <n v="86"/>
    <x v="1"/>
    <s v=""/>
    <x v="7"/>
    <s v=""/>
    <x v="1"/>
    <n v="2.1319999999999983"/>
    <n v="0.89397472558040036"/>
    <x v="1"/>
    <x v="1"/>
    <x v="1"/>
    <x v="1"/>
    <x v="1"/>
    <x v="1"/>
    <x v="1"/>
  </r>
  <r>
    <d v="2021-07-14T00:00:00"/>
    <n v="8004"/>
    <n v="9325"/>
    <x v="5"/>
    <n v="2028"/>
    <n v="60792"/>
    <x v="2"/>
    <s v="525328"/>
    <x v="0"/>
    <x v="2"/>
    <x v="2"/>
    <x v="2"/>
    <x v="1"/>
    <n v="66.5"/>
    <m/>
    <m/>
    <m/>
    <m/>
    <x v="2"/>
    <n v="1002947"/>
    <x v="9"/>
    <x v="1"/>
    <x v="1"/>
    <x v="0"/>
    <x v="0"/>
    <m/>
    <x v="0"/>
    <x v="0"/>
    <x v="1"/>
    <m/>
    <m/>
    <x v="1"/>
    <s v="10029479"/>
    <x v="5"/>
    <x v="5"/>
    <x v="3"/>
    <x v="3"/>
    <x v="5"/>
    <x v="2"/>
    <n v="60.438949999999998"/>
    <x v="2"/>
    <n v="66.5"/>
    <x v="2"/>
    <s v=""/>
    <x v="7"/>
    <s v=""/>
    <x v="2"/>
    <s v=""/>
    <s v=""/>
    <x v="1"/>
    <x v="1"/>
    <x v="2"/>
    <x v="1"/>
    <x v="1"/>
    <x v="1"/>
    <x v="1"/>
  </r>
  <r>
    <d v="2021-07-14T00:00:00"/>
    <n v="8005"/>
    <n v="9325"/>
    <x v="2"/>
    <n v="2039"/>
    <n v="60793"/>
    <x v="2"/>
    <s v="525370"/>
    <x v="0"/>
    <x v="1"/>
    <x v="1"/>
    <x v="2"/>
    <x v="1"/>
    <n v="90"/>
    <n v="19.899999999999999"/>
    <n v="9.4"/>
    <n v="6"/>
    <n v="1.9"/>
    <x v="1"/>
    <n v="1002947"/>
    <x v="10"/>
    <x v="1"/>
    <x v="1"/>
    <x v="0"/>
    <x v="0"/>
    <m/>
    <x v="0"/>
    <x v="0"/>
    <x v="1"/>
    <m/>
    <m/>
    <x v="1"/>
    <s v="100294710"/>
    <x v="2"/>
    <x v="11"/>
    <x v="2"/>
    <x v="2"/>
    <x v="5"/>
    <x v="2"/>
    <n v="80.599999999999994"/>
    <x v="1"/>
    <n v="90"/>
    <x v="1"/>
    <s v=""/>
    <x v="7"/>
    <s v=""/>
    <x v="1"/>
    <n v="1.1640000000000037"/>
    <n v="0.76205877574957004"/>
    <x v="1"/>
    <x v="1"/>
    <x v="1"/>
    <x v="2"/>
    <x v="1"/>
    <x v="1"/>
    <x v="1"/>
  </r>
  <r>
    <d v="2021-07-14T00:00:00"/>
    <n v="8005"/>
    <n v="9325"/>
    <x v="2"/>
    <n v="2048"/>
    <n v="60794"/>
    <x v="2"/>
    <s v="525384"/>
    <x v="0"/>
    <x v="1"/>
    <x v="1"/>
    <x v="2"/>
    <x v="1"/>
    <n v="82"/>
    <n v="18.100000000000001"/>
    <n v="7"/>
    <n v="5"/>
    <n v="2"/>
    <x v="1"/>
    <n v="1002948"/>
    <x v="1"/>
    <x v="1"/>
    <x v="2"/>
    <x v="0"/>
    <x v="0"/>
    <m/>
    <x v="0"/>
    <x v="0"/>
    <x v="1"/>
    <m/>
    <s v="Scale book corrected to 1002948 from 1002448. 14 Sept/21 -NP"/>
    <x v="1"/>
    <s v="10029481"/>
    <x v="2"/>
    <x v="2"/>
    <x v="2"/>
    <x v="2"/>
    <x v="5"/>
    <x v="2"/>
    <n v="75"/>
    <x v="1"/>
    <n v="82"/>
    <x v="1"/>
    <s v=""/>
    <x v="4"/>
    <s v=""/>
    <x v="1"/>
    <n v="1.3899999999999977"/>
    <n v="0.80059224315133115"/>
    <x v="1"/>
    <x v="1"/>
    <x v="1"/>
    <x v="1"/>
    <x v="1"/>
    <x v="1"/>
    <x v="1"/>
  </r>
  <r>
    <d v="2021-07-14T00:00:00"/>
    <n v="8005"/>
    <n v="9325"/>
    <x v="2"/>
    <n v="2049"/>
    <n v="60795"/>
    <x v="2"/>
    <s v="525416"/>
    <x v="0"/>
    <x v="2"/>
    <x v="2"/>
    <x v="2"/>
    <x v="1"/>
    <n v="61"/>
    <m/>
    <m/>
    <m/>
    <m/>
    <x v="2"/>
    <n v="1002948"/>
    <x v="2"/>
    <x v="1"/>
    <x v="2"/>
    <x v="0"/>
    <x v="0"/>
    <m/>
    <x v="0"/>
    <x v="0"/>
    <x v="1"/>
    <m/>
    <s v="Scale book corrected to 1002948 from 1002448. 14 Sept/21 -NP"/>
    <x v="1"/>
    <s v="10029482"/>
    <x v="2"/>
    <x v="2"/>
    <x v="2"/>
    <x v="2"/>
    <x v="5"/>
    <x v="2"/>
    <n v="55.348700000000001"/>
    <x v="2"/>
    <n v="61"/>
    <x v="2"/>
    <s v=""/>
    <x v="4"/>
    <s v=""/>
    <x v="2"/>
    <s v=""/>
    <s v=""/>
    <x v="1"/>
    <x v="1"/>
    <x v="2"/>
    <x v="1"/>
    <x v="1"/>
    <x v="1"/>
    <x v="1"/>
  </r>
  <r>
    <d v="2021-07-14T00:00:00"/>
    <n v="8005"/>
    <n v="9325"/>
    <x v="2"/>
    <n v="2050"/>
    <n v="60796"/>
    <x v="2"/>
    <s v="525423"/>
    <x v="0"/>
    <x v="2"/>
    <x v="2"/>
    <x v="2"/>
    <x v="1"/>
    <n v="90"/>
    <n v="21.5"/>
    <n v="8.5"/>
    <n v="7"/>
    <n v="2.9"/>
    <x v="1"/>
    <n v="1002948"/>
    <x v="3"/>
    <x v="1"/>
    <x v="2"/>
    <x v="0"/>
    <x v="0"/>
    <m/>
    <x v="0"/>
    <x v="0"/>
    <x v="1"/>
    <m/>
    <s v="Scale book corrected to 1002948 from 1002448. 14 Sept/21 -NP"/>
    <x v="1"/>
    <s v="10029483"/>
    <x v="2"/>
    <x v="2"/>
    <x v="2"/>
    <x v="2"/>
    <x v="5"/>
    <x v="2"/>
    <n v="81.5"/>
    <x v="1"/>
    <n v="90"/>
    <x v="1"/>
    <s v=""/>
    <x v="4"/>
    <s v=""/>
    <x v="1"/>
    <n v="0.77600000000000247"/>
    <n v="0.68481738273930159"/>
    <x v="1"/>
    <x v="1"/>
    <x v="1"/>
    <x v="1"/>
    <x v="1"/>
    <x v="1"/>
    <x v="1"/>
  </r>
  <r>
    <d v="2021-07-14T00:00:00"/>
    <n v="8005"/>
    <n v="9325"/>
    <x v="2"/>
    <n v="2052"/>
    <n v="60797"/>
    <x v="2"/>
    <s v="525346"/>
    <x v="0"/>
    <x v="1"/>
    <x v="1"/>
    <x v="2"/>
    <x v="1"/>
    <n v="78"/>
    <n v="17.5"/>
    <n v="6.1"/>
    <n v="5"/>
    <n v="1.6"/>
    <x v="1"/>
    <n v="1002948"/>
    <x v="4"/>
    <x v="1"/>
    <x v="2"/>
    <x v="0"/>
    <x v="0"/>
    <m/>
    <x v="0"/>
    <x v="0"/>
    <x v="1"/>
    <m/>
    <s v="Scale book corrected to 1002948 from 1002448. 14 Sept/21 -NP"/>
    <x v="1"/>
    <s v="10029484"/>
    <x v="2"/>
    <x v="2"/>
    <x v="2"/>
    <x v="2"/>
    <x v="5"/>
    <x v="2"/>
    <n v="71.900000000000006"/>
    <x v="1"/>
    <n v="78"/>
    <x v="1"/>
    <s v=""/>
    <x v="4"/>
    <s v=""/>
    <x v="1"/>
    <n v="1.1659999999999997"/>
    <n v="0.76242123605304768"/>
    <x v="1"/>
    <x v="1"/>
    <x v="1"/>
    <x v="1"/>
    <x v="1"/>
    <x v="1"/>
    <x v="1"/>
  </r>
  <r>
    <d v="2021-07-14T00:00:00"/>
    <n v="8005"/>
    <n v="9325"/>
    <x v="2"/>
    <n v="2053"/>
    <n v="60798"/>
    <x v="2"/>
    <s v="525418"/>
    <x v="0"/>
    <x v="1"/>
    <x v="1"/>
    <x v="2"/>
    <x v="1"/>
    <n v="88"/>
    <n v="21"/>
    <n v="8"/>
    <n v="7.5"/>
    <n v="2"/>
    <x v="1"/>
    <n v="1002948"/>
    <x v="5"/>
    <x v="1"/>
    <x v="2"/>
    <x v="0"/>
    <x v="0"/>
    <m/>
    <x v="0"/>
    <x v="0"/>
    <x v="1"/>
    <m/>
    <s v="Scale book corrected to 1002948 from 1002448. 14 Sept/21 -NP"/>
    <x v="1"/>
    <s v="10029485"/>
    <x v="2"/>
    <x v="2"/>
    <x v="2"/>
    <x v="2"/>
    <x v="5"/>
    <x v="2"/>
    <n v="80"/>
    <x v="1"/>
    <n v="88"/>
    <x v="1"/>
    <s v=""/>
    <x v="4"/>
    <s v=""/>
    <x v="1"/>
    <n v="0.98999999999999644"/>
    <n v="0.72908792234930575"/>
    <x v="1"/>
    <x v="1"/>
    <x v="1"/>
    <x v="1"/>
    <x v="1"/>
    <x v="1"/>
    <x v="1"/>
  </r>
  <r>
    <d v="2021-07-14T00:00:00"/>
    <n v="8005"/>
    <n v="9325"/>
    <x v="2"/>
    <n v="2055"/>
    <n v="60799"/>
    <x v="2"/>
    <s v="525395"/>
    <x v="1"/>
    <x v="2"/>
    <x v="2"/>
    <x v="2"/>
    <x v="1"/>
    <n v="94"/>
    <n v="23.8"/>
    <n v="10.1"/>
    <n v="7"/>
    <n v="2.6"/>
    <x v="1"/>
    <n v="1002948"/>
    <x v="6"/>
    <x v="1"/>
    <x v="2"/>
    <x v="0"/>
    <x v="0"/>
    <m/>
    <x v="0"/>
    <x v="0"/>
    <x v="1"/>
    <m/>
    <s v="Scale book corrected to 1002948 from 1002448. 14 Sept/21 -NP"/>
    <x v="1"/>
    <s v="10029486"/>
    <x v="2"/>
    <x v="2"/>
    <x v="2"/>
    <x v="2"/>
    <x v="5"/>
    <x v="2"/>
    <n v="83.9"/>
    <x v="1"/>
    <n v="94"/>
    <x v="1"/>
    <s v=""/>
    <x v="4"/>
    <s v=""/>
    <x v="1"/>
    <n v="0.70600000000000263"/>
    <n v="0.66951670436026267"/>
    <x v="1"/>
    <x v="1"/>
    <x v="1"/>
    <x v="1"/>
    <x v="1"/>
    <x v="1"/>
    <x v="1"/>
  </r>
  <r>
    <d v="2021-07-14T00:00:00"/>
    <n v="8005"/>
    <n v="9325"/>
    <x v="2"/>
    <n v="2056"/>
    <n v="60800"/>
    <x v="2"/>
    <s v="525419"/>
    <x v="0"/>
    <x v="1"/>
    <x v="1"/>
    <x v="2"/>
    <x v="1"/>
    <n v="77"/>
    <n v="17"/>
    <n v="6.5"/>
    <n v="6.5"/>
    <n v="2"/>
    <x v="1"/>
    <n v="1002948"/>
    <x v="7"/>
    <x v="1"/>
    <x v="2"/>
    <x v="0"/>
    <x v="0"/>
    <m/>
    <x v="0"/>
    <x v="0"/>
    <x v="1"/>
    <m/>
    <s v="Scale book corrected to 1002948 from 1002448. 14 Sept/21 -NP"/>
    <x v="1"/>
    <s v="10029487"/>
    <x v="2"/>
    <x v="2"/>
    <x v="2"/>
    <x v="2"/>
    <x v="5"/>
    <x v="2"/>
    <n v="70.5"/>
    <x v="1"/>
    <n v="77"/>
    <x v="1"/>
    <s v=""/>
    <x v="4"/>
    <s v=""/>
    <x v="3"/>
    <n v="-1.1399999999999999"/>
    <n v="0.24232036099629517"/>
    <x v="1"/>
    <x v="1"/>
    <x v="2"/>
    <x v="1"/>
    <x v="1"/>
    <x v="1"/>
    <x v="1"/>
  </r>
  <r>
    <d v="2021-07-14T00:00:00"/>
    <n v="8005"/>
    <n v="9325"/>
    <x v="2"/>
    <n v="2059"/>
    <n v="60801"/>
    <x v="2"/>
    <s v="525330"/>
    <x v="0"/>
    <x v="1"/>
    <x v="1"/>
    <x v="2"/>
    <x v="1"/>
    <n v="82"/>
    <n v="17.8"/>
    <n v="6.3"/>
    <n v="5"/>
    <n v="1.8"/>
    <x v="1"/>
    <n v="1002948"/>
    <x v="8"/>
    <x v="1"/>
    <x v="2"/>
    <x v="0"/>
    <x v="0"/>
    <m/>
    <x v="0"/>
    <x v="0"/>
    <x v="1"/>
    <m/>
    <s v="Scale book corrected to 1002948 from 1002448. 14 Sept/21 -NP"/>
    <x v="1"/>
    <s v="10029488"/>
    <x v="2"/>
    <x v="2"/>
    <x v="2"/>
    <x v="2"/>
    <x v="5"/>
    <x v="2"/>
    <n v="75.7"/>
    <x v="1"/>
    <n v="82"/>
    <x v="1"/>
    <s v=""/>
    <x v="4"/>
    <s v=""/>
    <x v="1"/>
    <n v="2.4579999999999984"/>
    <n v="0.92114451053554069"/>
    <x v="1"/>
    <x v="1"/>
    <x v="1"/>
    <x v="1"/>
    <x v="1"/>
    <x v="1"/>
    <x v="1"/>
  </r>
  <r>
    <d v="2021-07-14T00:00:00"/>
    <n v="8005"/>
    <n v="9325"/>
    <x v="2"/>
    <n v="2100"/>
    <n v="60802"/>
    <x v="2"/>
    <s v="525411"/>
    <x v="0"/>
    <x v="2"/>
    <x v="2"/>
    <x v="2"/>
    <x v="1"/>
    <n v="67"/>
    <m/>
    <m/>
    <m/>
    <m/>
    <x v="2"/>
    <n v="1002948"/>
    <x v="9"/>
    <x v="1"/>
    <x v="2"/>
    <x v="0"/>
    <x v="0"/>
    <m/>
    <x v="0"/>
    <x v="0"/>
    <x v="1"/>
    <m/>
    <s v="Scale book corrected to 1002948 from 1002448. 14 Sept/21 -NP"/>
    <x v="1"/>
    <s v="10029489"/>
    <x v="2"/>
    <x v="2"/>
    <x v="2"/>
    <x v="2"/>
    <x v="5"/>
    <x v="2"/>
    <n v="60.901699999999998"/>
    <x v="2"/>
    <n v="67"/>
    <x v="2"/>
    <s v=""/>
    <x v="4"/>
    <s v=""/>
    <x v="2"/>
    <s v=""/>
    <s v=""/>
    <x v="1"/>
    <x v="1"/>
    <x v="2"/>
    <x v="1"/>
    <x v="1"/>
    <x v="1"/>
    <x v="1"/>
  </r>
  <r>
    <d v="2021-07-14T00:00:00"/>
    <n v="8005"/>
    <n v="9326"/>
    <x v="2"/>
    <n v="2102"/>
    <n v="60803"/>
    <x v="2"/>
    <s v="525361"/>
    <x v="0"/>
    <x v="2"/>
    <x v="2"/>
    <x v="2"/>
    <x v="1"/>
    <n v="67.5"/>
    <m/>
    <m/>
    <m/>
    <m/>
    <x v="2"/>
    <n v="1002948"/>
    <x v="10"/>
    <x v="1"/>
    <x v="2"/>
    <x v="0"/>
    <x v="0"/>
    <m/>
    <x v="0"/>
    <x v="0"/>
    <x v="1"/>
    <m/>
    <s v="Scale book corrected to 1002948 from 1002448. 14 Sept/21 -NP"/>
    <x v="1"/>
    <s v="100294810"/>
    <x v="2"/>
    <x v="2"/>
    <x v="2"/>
    <x v="2"/>
    <x v="5"/>
    <x v="2"/>
    <n v="61.364449999999998"/>
    <x v="2"/>
    <n v="67.5"/>
    <x v="2"/>
    <s v=""/>
    <x v="4"/>
    <s v=""/>
    <x v="2"/>
    <s v=""/>
    <s v=""/>
    <x v="1"/>
    <x v="1"/>
    <x v="2"/>
    <x v="1"/>
    <x v="1"/>
    <x v="1"/>
    <x v="1"/>
  </r>
  <r>
    <d v="2021-07-14T00:00:00"/>
    <n v="8006"/>
    <n v="9326"/>
    <x v="4"/>
    <n v="2115"/>
    <n v="60804"/>
    <x v="2"/>
    <s v="525333"/>
    <x v="0"/>
    <x v="2"/>
    <x v="2"/>
    <x v="2"/>
    <x v="1"/>
    <n v="61.5"/>
    <m/>
    <m/>
    <m/>
    <m/>
    <x v="2"/>
    <n v="1002949"/>
    <x v="1"/>
    <x v="1"/>
    <x v="1"/>
    <x v="0"/>
    <x v="0"/>
    <m/>
    <x v="0"/>
    <x v="0"/>
    <x v="1"/>
    <m/>
    <m/>
    <x v="1"/>
    <s v="10029491"/>
    <x v="5"/>
    <x v="5"/>
    <x v="3"/>
    <x v="3"/>
    <x v="5"/>
    <x v="2"/>
    <n v="55.811450000000001"/>
    <x v="2"/>
    <n v="61.5"/>
    <x v="2"/>
    <s v=""/>
    <x v="7"/>
    <s v=""/>
    <x v="2"/>
    <s v=""/>
    <s v=""/>
    <x v="1"/>
    <x v="1"/>
    <x v="2"/>
    <x v="1"/>
    <x v="1"/>
    <x v="1"/>
    <x v="1"/>
  </r>
  <r>
    <d v="2021-07-14T00:00:00"/>
    <n v="8006"/>
    <n v="9326"/>
    <x v="4"/>
    <n v="2120"/>
    <n v="60805"/>
    <x v="2"/>
    <s v="525385"/>
    <x v="1"/>
    <x v="2"/>
    <x v="2"/>
    <x v="2"/>
    <x v="1"/>
    <n v="94"/>
    <n v="22.5"/>
    <n v="10"/>
    <n v="7.5"/>
    <m/>
    <x v="1"/>
    <n v="1002949"/>
    <x v="2"/>
    <x v="1"/>
    <x v="1"/>
    <x v="0"/>
    <x v="0"/>
    <m/>
    <x v="0"/>
    <x v="0"/>
    <x v="1"/>
    <m/>
    <m/>
    <x v="1"/>
    <s v="10029492"/>
    <x v="1"/>
    <x v="1"/>
    <x v="1"/>
    <x v="1"/>
    <x v="5"/>
    <x v="2"/>
    <n v="84"/>
    <x v="1"/>
    <n v="94"/>
    <x v="3"/>
    <s v=""/>
    <x v="7"/>
    <s v=""/>
    <x v="2"/>
    <s v=""/>
    <s v=""/>
    <x v="1"/>
    <x v="1"/>
    <x v="2"/>
    <x v="1"/>
    <x v="1"/>
    <x v="1"/>
    <x v="1"/>
  </r>
  <r>
    <d v="2021-07-14T00:00:00"/>
    <n v="8006"/>
    <n v="9326"/>
    <x v="4"/>
    <n v="2122"/>
    <n v="60806"/>
    <x v="2"/>
    <s v="525403"/>
    <x v="0"/>
    <x v="1"/>
    <x v="1"/>
    <x v="2"/>
    <x v="1"/>
    <n v="78.5"/>
    <n v="17.5"/>
    <n v="6.5"/>
    <n v="4.5"/>
    <n v="1.5"/>
    <x v="1"/>
    <n v="1002949"/>
    <x v="3"/>
    <x v="1"/>
    <x v="1"/>
    <x v="0"/>
    <x v="0"/>
    <m/>
    <x v="0"/>
    <x v="0"/>
    <x v="1"/>
    <m/>
    <m/>
    <x v="1"/>
    <s v="10029493"/>
    <x v="1"/>
    <x v="1"/>
    <x v="1"/>
    <x v="1"/>
    <x v="5"/>
    <x v="2"/>
    <n v="72"/>
    <x v="1"/>
    <n v="78.5"/>
    <x v="1"/>
    <s v=""/>
    <x v="7"/>
    <s v=""/>
    <x v="1"/>
    <n v="1.295000000000003"/>
    <n v="0.7849922886281081"/>
    <x v="1"/>
    <x v="1"/>
    <x v="1"/>
    <x v="1"/>
    <x v="1"/>
    <x v="1"/>
    <x v="1"/>
  </r>
  <r>
    <d v="2021-07-14T00:00:00"/>
    <n v="8006"/>
    <n v="9326"/>
    <x v="4"/>
    <n v="2123"/>
    <n v="60807"/>
    <x v="2"/>
    <s v="525404"/>
    <x v="0"/>
    <x v="1"/>
    <x v="1"/>
    <x v="2"/>
    <x v="1"/>
    <n v="80"/>
    <n v="17.5"/>
    <n v="7"/>
    <n v="5.5"/>
    <n v="2"/>
    <x v="1"/>
    <n v="1002949"/>
    <x v="4"/>
    <x v="1"/>
    <x v="1"/>
    <x v="0"/>
    <x v="0"/>
    <m/>
    <x v="0"/>
    <x v="0"/>
    <x v="1"/>
    <m/>
    <m/>
    <x v="1"/>
    <s v="10029494"/>
    <x v="1"/>
    <x v="1"/>
    <x v="1"/>
    <x v="1"/>
    <x v="5"/>
    <x v="2"/>
    <n v="73"/>
    <x v="1"/>
    <n v="80"/>
    <x v="1"/>
    <s v=""/>
    <x v="7"/>
    <s v=""/>
    <x v="1"/>
    <n v="0.18999999999999839"/>
    <n v="0.54735761814308892"/>
    <x v="1"/>
    <x v="1"/>
    <x v="1"/>
    <x v="1"/>
    <x v="1"/>
    <x v="1"/>
    <x v="1"/>
  </r>
  <r>
    <d v="2021-07-14T00:00:00"/>
    <n v="8006"/>
    <n v="9326"/>
    <x v="4"/>
    <n v="2125"/>
    <n v="60808"/>
    <x v="2"/>
    <s v="525280"/>
    <x v="0"/>
    <x v="1"/>
    <x v="1"/>
    <x v="2"/>
    <x v="1"/>
    <n v="86"/>
    <n v="19"/>
    <n v="7.5"/>
    <n v="5"/>
    <n v="2"/>
    <x v="1"/>
    <n v="1002949"/>
    <x v="5"/>
    <x v="1"/>
    <x v="1"/>
    <x v="0"/>
    <x v="0"/>
    <m/>
    <x v="0"/>
    <x v="0"/>
    <x v="1"/>
    <m/>
    <m/>
    <x v="1"/>
    <s v="10029495"/>
    <x v="4"/>
    <x v="4"/>
    <x v="1"/>
    <x v="2"/>
    <x v="5"/>
    <x v="2"/>
    <n v="78.5"/>
    <x v="1"/>
    <n v="86"/>
    <x v="1"/>
    <s v=""/>
    <x v="7"/>
    <s v=""/>
    <x v="1"/>
    <n v="2.469999999999998"/>
    <n v="0.92201176487063341"/>
    <x v="1"/>
    <x v="1"/>
    <x v="1"/>
    <x v="1"/>
    <x v="1"/>
    <x v="1"/>
    <x v="1"/>
  </r>
  <r>
    <d v="2021-07-14T00:00:00"/>
    <n v="8006"/>
    <n v="9326"/>
    <x v="4"/>
    <n v="2127"/>
    <n v="60809"/>
    <x v="2"/>
    <s v="525235"/>
    <x v="0"/>
    <x v="1"/>
    <x v="1"/>
    <x v="2"/>
    <x v="1"/>
    <n v="85"/>
    <n v="18"/>
    <n v="7"/>
    <n v="5.5"/>
    <n v="2"/>
    <x v="1"/>
    <n v="1002949"/>
    <x v="6"/>
    <x v="1"/>
    <x v="1"/>
    <x v="0"/>
    <x v="0"/>
    <m/>
    <x v="0"/>
    <x v="0"/>
    <x v="1"/>
    <m/>
    <m/>
    <x v="1"/>
    <s v="10029496"/>
    <x v="1"/>
    <x v="1"/>
    <x v="1"/>
    <x v="1"/>
    <x v="5"/>
    <x v="2"/>
    <n v="78"/>
    <x v="1"/>
    <n v="85"/>
    <x v="1"/>
    <s v=""/>
    <x v="7"/>
    <s v=""/>
    <x v="1"/>
    <n v="2.3399999999999972"/>
    <n v="0.91213608517069844"/>
    <x v="1"/>
    <x v="1"/>
    <x v="1"/>
    <x v="1"/>
    <x v="1"/>
    <x v="1"/>
    <x v="1"/>
  </r>
  <r>
    <d v="2021-07-14T00:00:00"/>
    <n v="8006"/>
    <n v="9326"/>
    <x v="4"/>
    <n v="2129"/>
    <n v="60810"/>
    <x v="2"/>
    <s v="525256"/>
    <x v="0"/>
    <x v="2"/>
    <x v="2"/>
    <x v="2"/>
    <x v="1"/>
    <n v="73"/>
    <n v="18"/>
    <n v="7"/>
    <n v="4.5"/>
    <n v="2"/>
    <x v="2"/>
    <n v="1002949"/>
    <x v="7"/>
    <x v="1"/>
    <x v="1"/>
    <x v="0"/>
    <x v="0"/>
    <m/>
    <x v="0"/>
    <x v="0"/>
    <x v="1"/>
    <m/>
    <m/>
    <x v="1"/>
    <s v="10029497"/>
    <x v="5"/>
    <x v="5"/>
    <x v="3"/>
    <x v="3"/>
    <x v="5"/>
    <x v="2"/>
    <n v="66"/>
    <x v="2"/>
    <n v="73"/>
    <x v="2"/>
    <s v=""/>
    <x v="7"/>
    <s v=""/>
    <x v="2"/>
    <s v=""/>
    <s v=""/>
    <x v="1"/>
    <x v="1"/>
    <x v="2"/>
    <x v="1"/>
    <x v="1"/>
    <x v="1"/>
    <x v="1"/>
  </r>
  <r>
    <d v="2021-07-15T00:00:00"/>
    <n v="7908"/>
    <n v="9278"/>
    <x v="1"/>
    <n v="909"/>
    <m/>
    <x v="3"/>
    <m/>
    <x v="0"/>
    <x v="2"/>
    <x v="2"/>
    <x v="2"/>
    <x v="1"/>
    <n v="44"/>
    <m/>
    <m/>
    <m/>
    <m/>
    <x v="3"/>
    <n v="1002908"/>
    <x v="1"/>
    <x v="1"/>
    <x v="1"/>
    <x v="0"/>
    <x v="0"/>
    <m/>
    <x v="0"/>
    <x v="0"/>
    <x v="1"/>
    <m/>
    <m/>
    <x v="2"/>
    <s v="10029081"/>
    <x v="9"/>
    <x v="9"/>
    <x v="6"/>
    <x v="4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09"/>
    <n v="31446"/>
    <x v="1"/>
    <s v="527546"/>
    <x v="0"/>
    <x v="2"/>
    <x v="2"/>
    <x v="2"/>
    <x v="1"/>
    <n v="62"/>
    <m/>
    <m/>
    <m/>
    <m/>
    <x v="2"/>
    <n v="1002908"/>
    <x v="2"/>
    <x v="1"/>
    <x v="1"/>
    <x v="0"/>
    <x v="0"/>
    <m/>
    <x v="0"/>
    <x v="0"/>
    <x v="1"/>
    <m/>
    <m/>
    <x v="1"/>
    <s v="10029082"/>
    <x v="5"/>
    <x v="5"/>
    <x v="3"/>
    <x v="3"/>
    <x v="5"/>
    <x v="1"/>
    <n v="56.2742"/>
    <x v="2"/>
    <n v="62"/>
    <x v="2"/>
    <n v="203"/>
    <x v="6"/>
    <n v="203"/>
    <x v="2"/>
    <s v=""/>
    <s v=""/>
    <x v="1"/>
    <x v="1"/>
    <x v="2"/>
    <x v="1"/>
    <x v="1"/>
    <x v="1"/>
    <x v="1"/>
  </r>
  <r>
    <d v="2021-07-15T00:00:00"/>
    <n v="7908"/>
    <n v="9278"/>
    <x v="1"/>
    <n v="916"/>
    <n v="31447"/>
    <x v="1"/>
    <s v="527586"/>
    <x v="0"/>
    <x v="2"/>
    <x v="2"/>
    <x v="2"/>
    <x v="1"/>
    <n v="80"/>
    <n v="18.5"/>
    <n v="6.9"/>
    <n v="6.7"/>
    <n v="2.5"/>
    <x v="1"/>
    <n v="1002908"/>
    <x v="3"/>
    <x v="1"/>
    <x v="1"/>
    <x v="0"/>
    <x v="0"/>
    <m/>
    <x v="0"/>
    <x v="0"/>
    <x v="1"/>
    <m/>
    <m/>
    <x v="1"/>
    <s v="10029083"/>
    <x v="3"/>
    <x v="3"/>
    <x v="3"/>
    <x v="2"/>
    <x v="5"/>
    <x v="1"/>
    <n v="73.099999999999994"/>
    <x v="1"/>
    <n v="80"/>
    <x v="1"/>
    <n v="204"/>
    <x v="6"/>
    <n v="204"/>
    <x v="3"/>
    <n v="-0.92800000000000127"/>
    <n v="0.2833306472485041"/>
    <x v="1"/>
    <x v="1"/>
    <x v="2"/>
    <x v="1"/>
    <x v="1"/>
    <x v="1"/>
    <x v="1"/>
  </r>
  <r>
    <d v="2021-07-15T00:00:00"/>
    <n v="7908"/>
    <n v="9278"/>
    <x v="1"/>
    <n v="925"/>
    <n v="31448"/>
    <x v="1"/>
    <s v="525008"/>
    <x v="0"/>
    <x v="2"/>
    <x v="2"/>
    <x v="2"/>
    <x v="1"/>
    <n v="64"/>
    <m/>
    <m/>
    <m/>
    <m/>
    <x v="2"/>
    <n v="1002908"/>
    <x v="4"/>
    <x v="1"/>
    <x v="1"/>
    <x v="0"/>
    <x v="0"/>
    <m/>
    <x v="0"/>
    <x v="0"/>
    <x v="1"/>
    <m/>
    <m/>
    <x v="1"/>
    <s v="10029084"/>
    <x v="5"/>
    <x v="5"/>
    <x v="3"/>
    <x v="3"/>
    <x v="5"/>
    <x v="1"/>
    <n v="58.1252"/>
    <x v="2"/>
    <n v="64"/>
    <x v="2"/>
    <n v="205"/>
    <x v="6"/>
    <n v="205"/>
    <x v="2"/>
    <s v=""/>
    <s v=""/>
    <x v="1"/>
    <x v="1"/>
    <x v="2"/>
    <x v="1"/>
    <x v="1"/>
    <x v="1"/>
    <x v="1"/>
  </r>
  <r>
    <d v="2021-07-15T00:00:00"/>
    <n v="7908"/>
    <n v="9278"/>
    <x v="1"/>
    <n v="925"/>
    <m/>
    <x v="3"/>
    <m/>
    <x v="0"/>
    <x v="2"/>
    <x v="2"/>
    <x v="2"/>
    <x v="1"/>
    <n v="47"/>
    <m/>
    <m/>
    <m/>
    <m/>
    <x v="3"/>
    <n v="1002908"/>
    <x v="5"/>
    <x v="1"/>
    <x v="1"/>
    <x v="0"/>
    <x v="0"/>
    <m/>
    <x v="0"/>
    <x v="0"/>
    <x v="1"/>
    <m/>
    <m/>
    <x v="2"/>
    <s v="10029085"/>
    <x v="6"/>
    <x v="6"/>
    <x v="4"/>
    <x v="2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25"/>
    <n v="31449"/>
    <x v="1"/>
    <s v="524972"/>
    <x v="0"/>
    <x v="2"/>
    <x v="2"/>
    <x v="2"/>
    <x v="1"/>
    <n v="66.900000000000006"/>
    <m/>
    <m/>
    <m/>
    <m/>
    <x v="2"/>
    <n v="1002908"/>
    <x v="6"/>
    <x v="1"/>
    <x v="1"/>
    <x v="0"/>
    <x v="0"/>
    <m/>
    <x v="0"/>
    <x v="0"/>
    <x v="1"/>
    <m/>
    <m/>
    <x v="1"/>
    <s v="10029086"/>
    <x v="3"/>
    <x v="3"/>
    <x v="3"/>
    <x v="2"/>
    <x v="5"/>
    <x v="1"/>
    <n v="60.809150000000002"/>
    <x v="2"/>
    <n v="66.900000000000006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40"/>
    <n v="31450"/>
    <x v="1"/>
    <s v="524930"/>
    <x v="0"/>
    <x v="2"/>
    <x v="2"/>
    <x v="2"/>
    <x v="1"/>
    <n v="71"/>
    <m/>
    <m/>
    <m/>
    <m/>
    <x v="2"/>
    <n v="1002908"/>
    <x v="7"/>
    <x v="1"/>
    <x v="1"/>
    <x v="0"/>
    <x v="0"/>
    <m/>
    <x v="0"/>
    <x v="0"/>
    <x v="1"/>
    <m/>
    <m/>
    <x v="1"/>
    <s v="10029087"/>
    <x v="5"/>
    <x v="5"/>
    <x v="3"/>
    <x v="3"/>
    <x v="5"/>
    <x v="1"/>
    <n v="64.603699999999989"/>
    <x v="2"/>
    <n v="71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40"/>
    <m/>
    <x v="3"/>
    <m/>
    <x v="0"/>
    <x v="2"/>
    <x v="2"/>
    <x v="2"/>
    <x v="1"/>
    <n v="42.5"/>
    <m/>
    <m/>
    <m/>
    <m/>
    <x v="3"/>
    <n v="1002908"/>
    <x v="8"/>
    <x v="1"/>
    <x v="1"/>
    <x v="0"/>
    <x v="0"/>
    <m/>
    <x v="0"/>
    <x v="0"/>
    <x v="1"/>
    <m/>
    <m/>
    <x v="2"/>
    <s v="10029088"/>
    <x v="8"/>
    <x v="8"/>
    <x v="6"/>
    <x v="2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42"/>
    <m/>
    <x v="3"/>
    <m/>
    <x v="0"/>
    <x v="2"/>
    <x v="2"/>
    <x v="2"/>
    <x v="1"/>
    <n v="38"/>
    <m/>
    <m/>
    <m/>
    <m/>
    <x v="3"/>
    <n v="1002908"/>
    <x v="9"/>
    <x v="1"/>
    <x v="1"/>
    <x v="0"/>
    <x v="0"/>
    <m/>
    <x v="0"/>
    <x v="0"/>
    <x v="1"/>
    <m/>
    <m/>
    <x v="2"/>
    <s v="10029089"/>
    <x v="9"/>
    <x v="9"/>
    <x v="6"/>
    <x v="4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42"/>
    <m/>
    <x v="3"/>
    <m/>
    <x v="0"/>
    <x v="2"/>
    <x v="2"/>
    <x v="2"/>
    <x v="1"/>
    <n v="47"/>
    <m/>
    <m/>
    <m/>
    <m/>
    <x v="3"/>
    <n v="1002908"/>
    <x v="10"/>
    <x v="1"/>
    <x v="1"/>
    <x v="0"/>
    <x v="0"/>
    <m/>
    <x v="0"/>
    <x v="0"/>
    <x v="1"/>
    <m/>
    <m/>
    <x v="2"/>
    <s v="100290810"/>
    <x v="6"/>
    <x v="6"/>
    <x v="4"/>
    <x v="2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42"/>
    <n v="31451"/>
    <x v="1"/>
    <s v="524985"/>
    <x v="0"/>
    <x v="2"/>
    <x v="2"/>
    <x v="2"/>
    <x v="1"/>
    <n v="87"/>
    <n v="19.5"/>
    <n v="8"/>
    <n v="4.5"/>
    <n v="1.5"/>
    <x v="1"/>
    <n v="1002909"/>
    <x v="1"/>
    <x v="1"/>
    <x v="1"/>
    <x v="0"/>
    <x v="0"/>
    <m/>
    <x v="0"/>
    <x v="0"/>
    <x v="1"/>
    <m/>
    <m/>
    <x v="1"/>
    <s v="10029091"/>
    <x v="4"/>
    <x v="4"/>
    <x v="1"/>
    <x v="2"/>
    <x v="5"/>
    <x v="1"/>
    <n v="79"/>
    <x v="1"/>
    <n v="87"/>
    <x v="1"/>
    <n v="206"/>
    <x v="6"/>
    <n v="206"/>
    <x v="1"/>
    <n v="3.0299999999999967"/>
    <n v="0.95391117296272032"/>
    <x v="1"/>
    <x v="1"/>
    <x v="1"/>
    <x v="1"/>
    <x v="1"/>
    <x v="1"/>
    <x v="1"/>
  </r>
  <r>
    <d v="2021-07-15T00:00:00"/>
    <n v="7908"/>
    <n v="9278"/>
    <x v="1"/>
    <n v="949"/>
    <n v="31452"/>
    <x v="1"/>
    <s v="525000"/>
    <x v="0"/>
    <x v="2"/>
    <x v="2"/>
    <x v="2"/>
    <x v="1"/>
    <n v="58"/>
    <m/>
    <m/>
    <m/>
    <m/>
    <x v="2"/>
    <n v="1002909"/>
    <x v="2"/>
    <x v="1"/>
    <x v="1"/>
    <x v="0"/>
    <x v="0"/>
    <m/>
    <x v="0"/>
    <x v="0"/>
    <x v="1"/>
    <m/>
    <m/>
    <x v="1"/>
    <s v="10029092"/>
    <x v="5"/>
    <x v="5"/>
    <x v="3"/>
    <x v="3"/>
    <x v="5"/>
    <x v="1"/>
    <n v="52.572200000000002"/>
    <x v="2"/>
    <n v="58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49"/>
    <n v="31453"/>
    <x v="1"/>
    <s v="524938"/>
    <x v="0"/>
    <x v="1"/>
    <x v="1"/>
    <x v="2"/>
    <x v="1"/>
    <n v="81"/>
    <n v="18"/>
    <n v="7.5"/>
    <n v="5.5"/>
    <n v="2"/>
    <x v="1"/>
    <n v="1002909"/>
    <x v="3"/>
    <x v="1"/>
    <x v="1"/>
    <x v="0"/>
    <x v="0"/>
    <m/>
    <x v="0"/>
    <x v="0"/>
    <x v="1"/>
    <m/>
    <m/>
    <x v="1"/>
    <s v="10029093"/>
    <x v="1"/>
    <x v="1"/>
    <x v="1"/>
    <x v="1"/>
    <x v="5"/>
    <x v="1"/>
    <n v="73.5"/>
    <x v="1"/>
    <n v="81"/>
    <x v="1"/>
    <n v="207"/>
    <x v="6"/>
    <n v="207"/>
    <x v="3"/>
    <n v="-2.0000000000000684E-2"/>
    <n v="0.49500016666000018"/>
    <x v="1"/>
    <x v="1"/>
    <x v="2"/>
    <x v="1"/>
    <x v="1"/>
    <x v="1"/>
    <x v="1"/>
  </r>
  <r>
    <d v="2021-07-15T00:00:00"/>
    <n v="7908"/>
    <n v="9278"/>
    <x v="1"/>
    <n v="952"/>
    <m/>
    <x v="3"/>
    <m/>
    <x v="0"/>
    <x v="2"/>
    <x v="2"/>
    <x v="2"/>
    <x v="1"/>
    <n v="44.7"/>
    <m/>
    <m/>
    <m/>
    <m/>
    <x v="3"/>
    <n v="1002909"/>
    <x v="4"/>
    <x v="1"/>
    <x v="1"/>
    <x v="0"/>
    <x v="0"/>
    <m/>
    <x v="0"/>
    <x v="0"/>
    <x v="1"/>
    <m/>
    <m/>
    <x v="2"/>
    <s v="10029094"/>
    <x v="9"/>
    <x v="9"/>
    <x v="6"/>
    <x v="4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5T00:00:00"/>
    <n v="7908"/>
    <n v="9278"/>
    <x v="1"/>
    <n v="952"/>
    <n v="31454"/>
    <x v="1"/>
    <s v="525020"/>
    <x v="0"/>
    <x v="1"/>
    <x v="1"/>
    <x v="2"/>
    <x v="1"/>
    <n v="93"/>
    <n v="20"/>
    <n v="9"/>
    <n v="7.5"/>
    <n v="2"/>
    <x v="1"/>
    <n v="1002909"/>
    <x v="5"/>
    <x v="1"/>
    <x v="1"/>
    <x v="0"/>
    <x v="0"/>
    <m/>
    <x v="0"/>
    <x v="0"/>
    <x v="1"/>
    <m/>
    <m/>
    <x v="1"/>
    <s v="10029095"/>
    <x v="1"/>
    <x v="1"/>
    <x v="1"/>
    <x v="1"/>
    <x v="5"/>
    <x v="1"/>
    <n v="84"/>
    <x v="1"/>
    <n v="93"/>
    <x v="1"/>
    <n v="208"/>
    <x v="6"/>
    <n v="208"/>
    <x v="1"/>
    <n v="1.8600000000000028"/>
    <n v="0.86529694804797219"/>
    <x v="1"/>
    <x v="1"/>
    <x v="1"/>
    <x v="2"/>
    <x v="1"/>
    <x v="1"/>
    <x v="1"/>
  </r>
  <r>
    <d v="2021-07-15T00:00:00"/>
    <n v="7908"/>
    <n v="9278"/>
    <x v="1"/>
    <n v="952"/>
    <n v="31455"/>
    <x v="1"/>
    <s v="525007"/>
    <x v="0"/>
    <x v="1"/>
    <x v="1"/>
    <x v="2"/>
    <x v="1"/>
    <n v="90"/>
    <n v="19.5"/>
    <n v="7"/>
    <n v="5.5"/>
    <n v="2"/>
    <x v="1"/>
    <n v="1002909"/>
    <x v="6"/>
    <x v="1"/>
    <x v="1"/>
    <x v="0"/>
    <x v="0"/>
    <m/>
    <x v="0"/>
    <x v="0"/>
    <x v="1"/>
    <m/>
    <m/>
    <x v="1"/>
    <s v="10029096"/>
    <x v="4"/>
    <x v="4"/>
    <x v="1"/>
    <x v="2"/>
    <x v="5"/>
    <x v="1"/>
    <n v="83"/>
    <x v="1"/>
    <n v="90"/>
    <x v="1"/>
    <s v=""/>
    <x v="6"/>
    <s v=""/>
    <x v="1"/>
    <n v="4.4900000000000029"/>
    <n v="0.98890386200254254"/>
    <x v="1"/>
    <x v="1"/>
    <x v="1"/>
    <x v="1"/>
    <x v="1"/>
    <x v="1"/>
    <x v="1"/>
  </r>
  <r>
    <d v="2021-07-15T00:00:00"/>
    <n v="7908"/>
    <n v="9278"/>
    <x v="1"/>
    <n v="958"/>
    <n v="31456"/>
    <x v="1"/>
    <s v="524971"/>
    <x v="0"/>
    <x v="1"/>
    <x v="2"/>
    <x v="2"/>
    <x v="1"/>
    <n v="71.5"/>
    <m/>
    <m/>
    <m/>
    <m/>
    <x v="2"/>
    <n v="1002909"/>
    <x v="7"/>
    <x v="1"/>
    <x v="1"/>
    <x v="0"/>
    <x v="0"/>
    <m/>
    <x v="0"/>
    <x v="0"/>
    <x v="1"/>
    <m/>
    <m/>
    <x v="1"/>
    <s v="10029097"/>
    <x v="5"/>
    <x v="5"/>
    <x v="3"/>
    <x v="3"/>
    <x v="5"/>
    <x v="1"/>
    <n v="65.066449999999989"/>
    <x v="2"/>
    <n v="71.5"/>
    <x v="2"/>
    <n v="209"/>
    <x v="6"/>
    <n v="209"/>
    <x v="2"/>
    <s v=""/>
    <s v=""/>
    <x v="1"/>
    <x v="1"/>
    <x v="2"/>
    <x v="1"/>
    <x v="1"/>
    <x v="1"/>
    <x v="1"/>
  </r>
  <r>
    <d v="2021-07-15T00:00:00"/>
    <n v="7908"/>
    <n v="9278"/>
    <x v="1"/>
    <n v="1000"/>
    <n v="31457"/>
    <x v="1"/>
    <s v="525010"/>
    <x v="1"/>
    <x v="2"/>
    <x v="2"/>
    <x v="2"/>
    <x v="1"/>
    <n v="92"/>
    <n v="18"/>
    <n v="8"/>
    <n v="5.5"/>
    <n v="1.5"/>
    <x v="1"/>
    <n v="1002909"/>
    <x v="8"/>
    <x v="1"/>
    <x v="1"/>
    <x v="0"/>
    <x v="0"/>
    <m/>
    <x v="0"/>
    <x v="0"/>
    <x v="1"/>
    <m/>
    <m/>
    <x v="1"/>
    <s v="10029098"/>
    <x v="1"/>
    <x v="1"/>
    <x v="1"/>
    <x v="1"/>
    <x v="5"/>
    <x v="1"/>
    <n v="84"/>
    <x v="1"/>
    <n v="92"/>
    <x v="1"/>
    <n v="210"/>
    <x v="6"/>
    <n v="210"/>
    <x v="1"/>
    <n v="4.5000000000000027"/>
    <n v="0.98901305736940681"/>
    <x v="1"/>
    <x v="1"/>
    <x v="1"/>
    <x v="1"/>
    <x v="1"/>
    <x v="1"/>
    <x v="1"/>
  </r>
  <r>
    <d v="2021-07-15T00:00:00"/>
    <n v="7909"/>
    <n v="9278"/>
    <x v="0"/>
    <n v="1050"/>
    <n v="31458"/>
    <x v="1"/>
    <s v="524963"/>
    <x v="0"/>
    <x v="2"/>
    <x v="2"/>
    <x v="2"/>
    <x v="1"/>
    <n v="64"/>
    <m/>
    <m/>
    <m/>
    <m/>
    <x v="2"/>
    <n v="1002909"/>
    <x v="9"/>
    <x v="1"/>
    <x v="1"/>
    <x v="0"/>
    <x v="0"/>
    <m/>
    <x v="0"/>
    <x v="0"/>
    <x v="1"/>
    <m/>
    <m/>
    <x v="1"/>
    <s v="10029099"/>
    <x v="5"/>
    <x v="5"/>
    <x v="3"/>
    <x v="3"/>
    <x v="5"/>
    <x v="1"/>
    <n v="58.1252"/>
    <x v="2"/>
    <n v="64"/>
    <x v="2"/>
    <s v=""/>
    <x v="6"/>
    <s v=""/>
    <x v="2"/>
    <s v=""/>
    <s v=""/>
    <x v="1"/>
    <x v="1"/>
    <x v="2"/>
    <x v="1"/>
    <x v="1"/>
    <x v="1"/>
    <x v="1"/>
  </r>
  <r>
    <d v="2021-07-15T00:00:00"/>
    <n v="7909"/>
    <n v="9278"/>
    <x v="0"/>
    <n v="1050"/>
    <n v="31459"/>
    <x v="1"/>
    <s v="524998"/>
    <x v="0"/>
    <x v="1"/>
    <x v="1"/>
    <x v="2"/>
    <x v="1"/>
    <n v="88"/>
    <n v="20.5"/>
    <n v="8"/>
    <n v="5.5"/>
    <n v="2"/>
    <x v="1"/>
    <n v="1002909"/>
    <x v="10"/>
    <x v="1"/>
    <x v="1"/>
    <x v="0"/>
    <x v="0"/>
    <m/>
    <x v="0"/>
    <x v="0"/>
    <x v="1"/>
    <m/>
    <m/>
    <x v="1"/>
    <s v="100290910"/>
    <x v="1"/>
    <x v="1"/>
    <x v="1"/>
    <x v="1"/>
    <x v="5"/>
    <x v="1"/>
    <n v="80"/>
    <x v="1"/>
    <n v="88"/>
    <x v="1"/>
    <n v="211"/>
    <x v="6"/>
    <n v="211"/>
    <x v="1"/>
    <n v="2.349999999999997"/>
    <n v="0.91293422755972853"/>
    <x v="1"/>
    <x v="1"/>
    <x v="1"/>
    <x v="1"/>
    <x v="1"/>
    <x v="1"/>
    <x v="1"/>
  </r>
  <r>
    <d v="2021-07-15T00:00:00"/>
    <n v="7909"/>
    <n v="9278"/>
    <x v="0"/>
    <n v="1050"/>
    <n v="31460"/>
    <x v="1"/>
    <s v="525017"/>
    <x v="0"/>
    <x v="1"/>
    <x v="1"/>
    <x v="2"/>
    <x v="1"/>
    <n v="90.5"/>
    <n v="18.5"/>
    <n v="6.5"/>
    <n v="5.5"/>
    <n v="2"/>
    <x v="1"/>
    <n v="1002912"/>
    <x v="1"/>
    <x v="1"/>
    <x v="1"/>
    <x v="0"/>
    <x v="0"/>
    <m/>
    <x v="0"/>
    <x v="0"/>
    <x v="1"/>
    <m/>
    <m/>
    <x v="1"/>
    <s v="10029121"/>
    <x v="1"/>
    <x v="1"/>
    <x v="1"/>
    <x v="1"/>
    <x v="5"/>
    <x v="1"/>
    <n v="84"/>
    <x v="1"/>
    <n v="90.5"/>
    <x v="1"/>
    <s v=""/>
    <x v="6"/>
    <s v=""/>
    <x v="1"/>
    <n v="5.3449999999999998"/>
    <n v="0.99525071216447158"/>
    <x v="1"/>
    <x v="1"/>
    <x v="1"/>
    <x v="1"/>
    <x v="1"/>
    <x v="1"/>
    <x v="1"/>
  </r>
  <r>
    <d v="2021-07-15T00:00:00"/>
    <n v="7909"/>
    <n v="9278"/>
    <x v="0"/>
    <n v="1050"/>
    <n v="31461"/>
    <x v="1"/>
    <s v="525015"/>
    <x v="0"/>
    <x v="1"/>
    <x v="1"/>
    <x v="2"/>
    <x v="1"/>
    <n v="82"/>
    <n v="17.5"/>
    <n v="6.5"/>
    <n v="4.5"/>
    <n v="1.5"/>
    <x v="1"/>
    <n v="1002912"/>
    <x v="2"/>
    <x v="1"/>
    <x v="1"/>
    <x v="0"/>
    <x v="0"/>
    <m/>
    <x v="0"/>
    <x v="0"/>
    <x v="1"/>
    <m/>
    <m/>
    <x v="1"/>
    <s v="10029122"/>
    <x v="1"/>
    <x v="1"/>
    <x v="1"/>
    <x v="1"/>
    <x v="5"/>
    <x v="1"/>
    <n v="75.5"/>
    <x v="1"/>
    <n v="82"/>
    <x v="1"/>
    <s v=""/>
    <x v="6"/>
    <s v=""/>
    <x v="1"/>
    <n v="2.799999999999998"/>
    <n v="0.94267582410113104"/>
    <x v="1"/>
    <x v="1"/>
    <x v="1"/>
    <x v="1"/>
    <x v="1"/>
    <x v="1"/>
    <x v="1"/>
  </r>
  <r>
    <d v="2021-07-15T00:00:00"/>
    <n v="7909"/>
    <n v="9278"/>
    <x v="0"/>
    <n v="1117"/>
    <n v="31462"/>
    <x v="1"/>
    <s v="524993"/>
    <x v="0"/>
    <x v="1"/>
    <x v="1"/>
    <x v="2"/>
    <x v="1"/>
    <n v="80"/>
    <n v="17"/>
    <n v="6"/>
    <n v="5.5"/>
    <n v="1.5"/>
    <x v="1"/>
    <n v="1002912"/>
    <x v="3"/>
    <x v="1"/>
    <x v="1"/>
    <x v="0"/>
    <x v="0"/>
    <m/>
    <x v="0"/>
    <x v="0"/>
    <x v="1"/>
    <m/>
    <m/>
    <x v="1"/>
    <s v="10029123"/>
    <x v="1"/>
    <x v="1"/>
    <x v="1"/>
    <x v="1"/>
    <x v="5"/>
    <x v="1"/>
    <n v="74"/>
    <x v="1"/>
    <n v="80"/>
    <x v="1"/>
    <n v="212"/>
    <x v="6"/>
    <n v="212"/>
    <x v="1"/>
    <n v="1.8999999999999995"/>
    <n v="0.86989152563700212"/>
    <x v="1"/>
    <x v="1"/>
    <x v="1"/>
    <x v="1"/>
    <x v="1"/>
    <x v="1"/>
    <x v="1"/>
  </r>
  <r>
    <d v="2021-07-15T00:00:00"/>
    <n v="7909"/>
    <n v="9278"/>
    <x v="0"/>
    <n v="1117"/>
    <n v="31463"/>
    <x v="1"/>
    <s v="524994"/>
    <x v="0"/>
    <x v="1"/>
    <x v="1"/>
    <x v="2"/>
    <x v="1"/>
    <n v="77"/>
    <n v="16.5"/>
    <n v="6.5"/>
    <n v="6"/>
    <n v="2"/>
    <x v="1"/>
    <n v="1002912"/>
    <x v="4"/>
    <x v="1"/>
    <x v="1"/>
    <x v="0"/>
    <x v="0"/>
    <m/>
    <x v="0"/>
    <x v="0"/>
    <x v="1"/>
    <m/>
    <m/>
    <x v="1"/>
    <s v="10029124"/>
    <x v="5"/>
    <x v="5"/>
    <x v="3"/>
    <x v="3"/>
    <x v="5"/>
    <x v="1"/>
    <n v="70.5"/>
    <x v="1"/>
    <n v="77"/>
    <x v="1"/>
    <n v="213"/>
    <x v="6"/>
    <n v="213"/>
    <x v="3"/>
    <n v="-0.8"/>
    <n v="0.31002551887238755"/>
    <x v="1"/>
    <x v="1"/>
    <x v="2"/>
    <x v="1"/>
    <x v="1"/>
    <x v="1"/>
    <x v="1"/>
  </r>
  <r>
    <d v="2021-07-15T00:00:00"/>
    <n v="7909"/>
    <n v="9278"/>
    <x v="0"/>
    <n v="1128"/>
    <n v="31464"/>
    <x v="1"/>
    <s v="524969"/>
    <x v="0"/>
    <x v="2"/>
    <x v="2"/>
    <x v="2"/>
    <x v="1"/>
    <n v="63.5"/>
    <m/>
    <m/>
    <m/>
    <m/>
    <x v="2"/>
    <n v="1002912"/>
    <x v="5"/>
    <x v="1"/>
    <x v="1"/>
    <x v="0"/>
    <x v="0"/>
    <m/>
    <x v="0"/>
    <x v="0"/>
    <x v="1"/>
    <m/>
    <m/>
    <x v="1"/>
    <s v="10029125"/>
    <x v="3"/>
    <x v="3"/>
    <x v="3"/>
    <x v="2"/>
    <x v="5"/>
    <x v="1"/>
    <n v="57.66245"/>
    <x v="2"/>
    <n v="63.5"/>
    <x v="2"/>
    <n v="214"/>
    <x v="6"/>
    <n v="214"/>
    <x v="2"/>
    <s v=""/>
    <s v=""/>
    <x v="1"/>
    <x v="1"/>
    <x v="2"/>
    <x v="2"/>
    <x v="1"/>
    <x v="1"/>
    <x v="1"/>
  </r>
  <r>
    <d v="2021-07-15T00:00:00"/>
    <n v="7910"/>
    <n v="9281"/>
    <x v="1"/>
    <n v="1512"/>
    <n v="31465"/>
    <x v="1"/>
    <s v="525001"/>
    <x v="0"/>
    <x v="1"/>
    <x v="2"/>
    <x v="2"/>
    <x v="1"/>
    <n v="74"/>
    <m/>
    <m/>
    <m/>
    <m/>
    <x v="2"/>
    <n v="1002912"/>
    <x v="6"/>
    <x v="1"/>
    <x v="1"/>
    <x v="0"/>
    <x v="0"/>
    <m/>
    <x v="0"/>
    <x v="0"/>
    <x v="0"/>
    <m/>
    <m/>
    <x v="1"/>
    <s v="10029126"/>
    <x v="5"/>
    <x v="5"/>
    <x v="3"/>
    <x v="3"/>
    <x v="5"/>
    <x v="1"/>
    <n v="67.380199999999988"/>
    <x v="2"/>
    <n v="74"/>
    <x v="2"/>
    <s v=""/>
    <x v="6"/>
    <s v=""/>
    <x v="2"/>
    <s v=""/>
    <s v=""/>
    <x v="1"/>
    <x v="1"/>
    <x v="2"/>
    <x v="3"/>
    <x v="1"/>
    <x v="1"/>
    <x v="1"/>
  </r>
  <r>
    <d v="2021-07-15T00:00:00"/>
    <n v="7910"/>
    <n v="9281"/>
    <x v="1"/>
    <n v="1515"/>
    <n v="31466"/>
    <x v="1"/>
    <s v="524952"/>
    <x v="0"/>
    <x v="2"/>
    <x v="2"/>
    <x v="2"/>
    <x v="1"/>
    <n v="50.5"/>
    <m/>
    <m/>
    <m/>
    <m/>
    <x v="2"/>
    <n v="1002912"/>
    <x v="7"/>
    <x v="1"/>
    <x v="1"/>
    <x v="0"/>
    <x v="0"/>
    <m/>
    <x v="0"/>
    <x v="0"/>
    <x v="0"/>
    <m/>
    <m/>
    <x v="1"/>
    <s v="10029127"/>
    <x v="5"/>
    <x v="5"/>
    <x v="3"/>
    <x v="3"/>
    <x v="5"/>
    <x v="1"/>
    <n v="45.630949999999999"/>
    <x v="2"/>
    <n v="50.5"/>
    <x v="2"/>
    <s v=""/>
    <x v="6"/>
    <s v=""/>
    <x v="2"/>
    <s v=""/>
    <s v=""/>
    <x v="1"/>
    <x v="1"/>
    <x v="2"/>
    <x v="1"/>
    <x v="1"/>
    <x v="1"/>
    <x v="1"/>
  </r>
  <r>
    <d v="2021-07-15T00:00:00"/>
    <n v="7910"/>
    <n v="9281"/>
    <x v="1"/>
    <n v="1522"/>
    <n v="31467"/>
    <x v="1"/>
    <s v="525027"/>
    <x v="0"/>
    <x v="1"/>
    <x v="2"/>
    <x v="2"/>
    <x v="1"/>
    <n v="68"/>
    <m/>
    <m/>
    <m/>
    <m/>
    <x v="2"/>
    <n v="1002912"/>
    <x v="8"/>
    <x v="1"/>
    <x v="1"/>
    <x v="0"/>
    <x v="0"/>
    <m/>
    <x v="0"/>
    <x v="0"/>
    <x v="0"/>
    <m/>
    <m/>
    <x v="1"/>
    <s v="10029128"/>
    <x v="5"/>
    <x v="5"/>
    <x v="3"/>
    <x v="3"/>
    <x v="5"/>
    <x v="1"/>
    <n v="61.827199999999998"/>
    <x v="2"/>
    <n v="68"/>
    <x v="2"/>
    <s v=""/>
    <x v="6"/>
    <s v=""/>
    <x v="2"/>
    <s v=""/>
    <s v=""/>
    <x v="1"/>
    <x v="1"/>
    <x v="2"/>
    <x v="1"/>
    <x v="1"/>
    <x v="1"/>
    <x v="1"/>
  </r>
  <r>
    <d v="2021-07-15T00:00:00"/>
    <n v="7910"/>
    <n v="9281"/>
    <x v="1"/>
    <n v="1522"/>
    <n v="31468"/>
    <x v="1"/>
    <s v="524991"/>
    <x v="0"/>
    <x v="1"/>
    <x v="1"/>
    <x v="2"/>
    <x v="1"/>
    <n v="76.5"/>
    <n v="17.5"/>
    <n v="7"/>
    <n v="5"/>
    <n v="2"/>
    <x v="1"/>
    <n v="1002912"/>
    <x v="9"/>
    <x v="1"/>
    <x v="1"/>
    <x v="0"/>
    <x v="0"/>
    <m/>
    <x v="0"/>
    <x v="0"/>
    <x v="0"/>
    <m/>
    <m/>
    <x v="1"/>
    <s v="10029129"/>
    <x v="5"/>
    <x v="5"/>
    <x v="3"/>
    <x v="3"/>
    <x v="5"/>
    <x v="1"/>
    <n v="69.5"/>
    <x v="1"/>
    <n v="76.5"/>
    <x v="1"/>
    <n v="215"/>
    <x v="6"/>
    <n v="215"/>
    <x v="3"/>
    <n v="-0.97500000000000431"/>
    <n v="0.27388501873922"/>
    <x v="1"/>
    <x v="1"/>
    <x v="2"/>
    <x v="1"/>
    <x v="1"/>
    <x v="1"/>
    <x v="1"/>
  </r>
  <r>
    <d v="2021-07-15T00:00:00"/>
    <n v="7910"/>
    <n v="9281"/>
    <x v="1"/>
    <n v="1527"/>
    <n v="31469"/>
    <x v="1"/>
    <s v="524995"/>
    <x v="1"/>
    <x v="2"/>
    <x v="2"/>
    <x v="2"/>
    <x v="1"/>
    <n v="99"/>
    <n v="22.5"/>
    <n v="9"/>
    <n v="8"/>
    <n v="3"/>
    <x v="1"/>
    <n v="1002912"/>
    <x v="10"/>
    <x v="1"/>
    <x v="1"/>
    <x v="2"/>
    <x v="0"/>
    <s v="12"/>
    <x v="0"/>
    <x v="0"/>
    <x v="0"/>
    <m/>
    <m/>
    <x v="1"/>
    <s v="100291210"/>
    <x v="1"/>
    <x v="1"/>
    <x v="1"/>
    <x v="1"/>
    <x v="5"/>
    <x v="1"/>
    <n v="90"/>
    <x v="1"/>
    <n v="99"/>
    <x v="1"/>
    <n v="216"/>
    <x v="6"/>
    <n v="216"/>
    <x v="1"/>
    <n v="3.2400000000000011"/>
    <n v="0.96231210949139412"/>
    <x v="1"/>
    <x v="1"/>
    <x v="1"/>
    <x v="1"/>
    <x v="1"/>
    <x v="1"/>
    <x v="1"/>
  </r>
  <r>
    <d v="2021-07-15T00:00:00"/>
    <n v="7910"/>
    <n v="9281"/>
    <x v="1"/>
    <n v="1536"/>
    <n v="31470"/>
    <x v="1"/>
    <s v="524975"/>
    <x v="0"/>
    <x v="1"/>
    <x v="1"/>
    <x v="2"/>
    <x v="1"/>
    <n v="89.5"/>
    <n v="20"/>
    <n v="8"/>
    <n v="6.5"/>
    <n v="2"/>
    <x v="1"/>
    <n v="1002914"/>
    <x v="1"/>
    <x v="1"/>
    <x v="1"/>
    <x v="0"/>
    <x v="0"/>
    <m/>
    <x v="0"/>
    <x v="0"/>
    <x v="0"/>
    <m/>
    <m/>
    <x v="1"/>
    <s v="10029141"/>
    <x v="1"/>
    <x v="1"/>
    <x v="1"/>
    <x v="1"/>
    <x v="5"/>
    <x v="1"/>
    <n v="81.5"/>
    <x v="1"/>
    <n v="89.5"/>
    <x v="1"/>
    <s v=""/>
    <x v="6"/>
    <s v=""/>
    <x v="1"/>
    <n v="2.3150000000000004"/>
    <n v="0.91011173674604107"/>
    <x v="1"/>
    <x v="1"/>
    <x v="1"/>
    <x v="1"/>
    <x v="1"/>
    <x v="1"/>
    <x v="1"/>
  </r>
  <r>
    <d v="2021-07-15T00:00:00"/>
    <n v="7910"/>
    <n v="9281"/>
    <x v="1"/>
    <n v="1553"/>
    <n v="31471"/>
    <x v="1"/>
    <s v="524957"/>
    <x v="0"/>
    <x v="1"/>
    <x v="1"/>
    <x v="2"/>
    <x v="1"/>
    <n v="86"/>
    <n v="19"/>
    <n v="7.5"/>
    <n v="5"/>
    <n v="2"/>
    <x v="1"/>
    <n v="1002914"/>
    <x v="2"/>
    <x v="1"/>
    <x v="1"/>
    <x v="3"/>
    <x v="0"/>
    <s v="3-4"/>
    <x v="0"/>
    <x v="0"/>
    <x v="0"/>
    <m/>
    <m/>
    <x v="1"/>
    <s v="10029142"/>
    <x v="1"/>
    <x v="1"/>
    <x v="1"/>
    <x v="1"/>
    <x v="5"/>
    <x v="1"/>
    <n v="78.5"/>
    <x v="1"/>
    <n v="86"/>
    <x v="1"/>
    <s v=""/>
    <x v="6"/>
    <s v=""/>
    <x v="1"/>
    <n v="2.469999999999998"/>
    <n v="0.92201176487063341"/>
    <x v="1"/>
    <x v="1"/>
    <x v="1"/>
    <x v="1"/>
    <x v="1"/>
    <x v="1"/>
    <x v="1"/>
  </r>
  <r>
    <d v="2021-07-15T00:00:00"/>
    <n v="7910"/>
    <n v="9281"/>
    <x v="1"/>
    <n v="1553"/>
    <n v="31472"/>
    <x v="1"/>
    <s v="525025"/>
    <x v="0"/>
    <x v="2"/>
    <x v="2"/>
    <x v="2"/>
    <x v="1"/>
    <n v="62"/>
    <m/>
    <m/>
    <m/>
    <m/>
    <x v="2"/>
    <n v="1002914"/>
    <x v="3"/>
    <x v="1"/>
    <x v="1"/>
    <x v="0"/>
    <x v="0"/>
    <m/>
    <x v="0"/>
    <x v="0"/>
    <x v="0"/>
    <m/>
    <m/>
    <x v="1"/>
    <s v="10029143"/>
    <x v="5"/>
    <x v="5"/>
    <x v="3"/>
    <x v="3"/>
    <x v="5"/>
    <x v="1"/>
    <n v="56.2742"/>
    <x v="2"/>
    <n v="62"/>
    <x v="2"/>
    <s v=""/>
    <x v="6"/>
    <s v=""/>
    <x v="2"/>
    <s v=""/>
    <s v=""/>
    <x v="1"/>
    <x v="1"/>
    <x v="2"/>
    <x v="1"/>
    <x v="1"/>
    <x v="1"/>
    <x v="1"/>
  </r>
  <r>
    <d v="2021-07-15T00:00:00"/>
    <n v="7910"/>
    <n v="9281"/>
    <x v="1"/>
    <n v="1621"/>
    <n v="31473"/>
    <x v="1"/>
    <s v="525686"/>
    <x v="0"/>
    <x v="1"/>
    <x v="1"/>
    <x v="2"/>
    <x v="1"/>
    <n v="90"/>
    <n v="20"/>
    <n v="7.5"/>
    <n v="6"/>
    <n v="1.5"/>
    <x v="1"/>
    <n v="1002914"/>
    <x v="4"/>
    <x v="1"/>
    <x v="1"/>
    <x v="0"/>
    <x v="0"/>
    <m/>
    <x v="0"/>
    <x v="0"/>
    <x v="0"/>
    <m/>
    <m/>
    <x v="1"/>
    <s v="10029144"/>
    <x v="1"/>
    <x v="1"/>
    <x v="1"/>
    <x v="1"/>
    <x v="5"/>
    <x v="1"/>
    <n v="82.5"/>
    <x v="1"/>
    <n v="90"/>
    <x v="1"/>
    <n v="217"/>
    <x v="6"/>
    <n v="217"/>
    <x v="1"/>
    <n v="3.9400000000000039"/>
    <n v="0.98092280268474186"/>
    <x v="1"/>
    <x v="1"/>
    <x v="1"/>
    <x v="1"/>
    <x v="1"/>
    <x v="1"/>
    <x v="1"/>
  </r>
  <r>
    <d v="2021-07-15T00:00:00"/>
    <n v="7910"/>
    <n v="9281"/>
    <x v="1"/>
    <n v="1628"/>
    <n v="31474"/>
    <x v="1"/>
    <s v="525676"/>
    <x v="0"/>
    <x v="1"/>
    <x v="1"/>
    <x v="2"/>
    <x v="1"/>
    <n v="84"/>
    <n v="17.5"/>
    <n v="6"/>
    <n v="5"/>
    <n v="2.5"/>
    <x v="1"/>
    <n v="1002914"/>
    <x v="5"/>
    <x v="1"/>
    <x v="1"/>
    <x v="2"/>
    <x v="0"/>
    <s v="2,10"/>
    <x v="0"/>
    <x v="0"/>
    <x v="0"/>
    <m/>
    <m/>
    <x v="1"/>
    <s v="10029145"/>
    <x v="1"/>
    <x v="1"/>
    <x v="1"/>
    <x v="1"/>
    <x v="5"/>
    <x v="1"/>
    <n v="78"/>
    <x v="1"/>
    <n v="84"/>
    <x v="1"/>
    <s v=""/>
    <x v="6"/>
    <s v=""/>
    <x v="1"/>
    <n v="3.0999999999999983"/>
    <n v="0.95689274505891386"/>
    <x v="1"/>
    <x v="1"/>
    <x v="1"/>
    <x v="1"/>
    <x v="1"/>
    <x v="1"/>
    <x v="1"/>
  </r>
  <r>
    <d v="2021-07-15T00:00:00"/>
    <n v="7910"/>
    <n v="9281"/>
    <x v="1"/>
    <n v="1640"/>
    <n v="31475"/>
    <x v="1"/>
    <s v="525634"/>
    <x v="0"/>
    <x v="1"/>
    <x v="1"/>
    <x v="2"/>
    <x v="1"/>
    <n v="89.5"/>
    <n v="18"/>
    <n v="7"/>
    <n v="5.5"/>
    <n v="2"/>
    <x v="1"/>
    <n v="1002914"/>
    <x v="6"/>
    <x v="1"/>
    <x v="1"/>
    <x v="0"/>
    <x v="0"/>
    <m/>
    <x v="0"/>
    <x v="0"/>
    <x v="0"/>
    <m/>
    <m/>
    <x v="1"/>
    <s v="10029146"/>
    <x v="1"/>
    <x v="1"/>
    <x v="1"/>
    <x v="1"/>
    <x v="5"/>
    <x v="1"/>
    <n v="82.5"/>
    <x v="1"/>
    <n v="89.5"/>
    <x v="1"/>
    <s v=""/>
    <x v="6"/>
    <s v=""/>
    <x v="1"/>
    <n v="4.2749999999999995"/>
    <n v="0.98627884071748106"/>
    <x v="1"/>
    <x v="1"/>
    <x v="1"/>
    <x v="1"/>
    <x v="1"/>
    <x v="1"/>
    <x v="1"/>
  </r>
  <r>
    <d v="2021-07-15T00:00:00"/>
    <n v="7910"/>
    <n v="9281"/>
    <x v="1"/>
    <n v="1640"/>
    <n v="31476"/>
    <x v="1"/>
    <s v="525693"/>
    <x v="0"/>
    <x v="1"/>
    <x v="2"/>
    <x v="2"/>
    <x v="1"/>
    <n v="74"/>
    <m/>
    <m/>
    <m/>
    <m/>
    <x v="2"/>
    <n v="1002914"/>
    <x v="7"/>
    <x v="1"/>
    <x v="1"/>
    <x v="0"/>
    <x v="0"/>
    <m/>
    <x v="0"/>
    <x v="0"/>
    <x v="0"/>
    <m/>
    <m/>
    <x v="1"/>
    <s v="10029147"/>
    <x v="1"/>
    <x v="1"/>
    <x v="1"/>
    <x v="1"/>
    <x v="5"/>
    <x v="1"/>
    <n v="67.380199999999988"/>
    <x v="2"/>
    <n v="74"/>
    <x v="2"/>
    <n v="218"/>
    <x v="6"/>
    <n v="218"/>
    <x v="2"/>
    <s v=""/>
    <s v=""/>
    <x v="1"/>
    <x v="1"/>
    <x v="2"/>
    <x v="1"/>
    <x v="1"/>
    <x v="1"/>
    <x v="1"/>
  </r>
  <r>
    <d v="2021-07-15T00:00:00"/>
    <n v="7910"/>
    <n v="9281"/>
    <x v="1"/>
    <n v="1640"/>
    <n v="31477"/>
    <x v="1"/>
    <s v="525715"/>
    <x v="0"/>
    <x v="2"/>
    <x v="2"/>
    <x v="2"/>
    <x v="1"/>
    <n v="51"/>
    <m/>
    <m/>
    <m/>
    <m/>
    <x v="2"/>
    <n v="1002914"/>
    <x v="8"/>
    <x v="1"/>
    <x v="1"/>
    <x v="0"/>
    <x v="0"/>
    <m/>
    <x v="0"/>
    <x v="0"/>
    <x v="0"/>
    <m/>
    <m/>
    <x v="1"/>
    <s v="10029148"/>
    <x v="5"/>
    <x v="5"/>
    <x v="3"/>
    <x v="3"/>
    <x v="5"/>
    <x v="1"/>
    <n v="46.093699999999998"/>
    <x v="2"/>
    <n v="51"/>
    <x v="2"/>
    <s v=""/>
    <x v="6"/>
    <s v=""/>
    <x v="2"/>
    <s v=""/>
    <s v=""/>
    <x v="1"/>
    <x v="1"/>
    <x v="2"/>
    <x v="1"/>
    <x v="1"/>
    <x v="1"/>
    <x v="1"/>
  </r>
  <r>
    <d v="2021-07-15T00:00:00"/>
    <n v="7910"/>
    <n v="9281"/>
    <x v="1"/>
    <n v="1650"/>
    <n v="31478"/>
    <x v="1"/>
    <s v="525702"/>
    <x v="1"/>
    <x v="2"/>
    <x v="2"/>
    <x v="2"/>
    <x v="1"/>
    <n v="94"/>
    <n v="23"/>
    <n v="9"/>
    <n v="7.5"/>
    <n v="2"/>
    <x v="1"/>
    <n v="1002914"/>
    <x v="9"/>
    <x v="1"/>
    <x v="1"/>
    <x v="0"/>
    <x v="0"/>
    <m/>
    <x v="0"/>
    <x v="0"/>
    <x v="0"/>
    <m/>
    <m/>
    <x v="1"/>
    <s v="10029149"/>
    <x v="4"/>
    <x v="4"/>
    <x v="1"/>
    <x v="2"/>
    <x v="5"/>
    <x v="1"/>
    <n v="85"/>
    <x v="1"/>
    <n v="94"/>
    <x v="1"/>
    <n v="219"/>
    <x v="6"/>
    <n v="219"/>
    <x v="1"/>
    <n v="2.2900000000000027"/>
    <n v="0.90804545006899584"/>
    <x v="1"/>
    <x v="1"/>
    <x v="1"/>
    <x v="1"/>
    <x v="1"/>
    <x v="1"/>
    <x v="1"/>
  </r>
  <r>
    <d v="2021-07-15T00:00:00"/>
    <n v="7910"/>
    <n v="9281"/>
    <x v="1"/>
    <n v="1705"/>
    <n v="31479"/>
    <x v="1"/>
    <s v="525714"/>
    <x v="0"/>
    <x v="1"/>
    <x v="1"/>
    <x v="2"/>
    <x v="1"/>
    <n v="89.5"/>
    <n v="21"/>
    <n v="8.5"/>
    <n v="5.5"/>
    <n v="2"/>
    <x v="1"/>
    <n v="1002914"/>
    <x v="10"/>
    <x v="1"/>
    <x v="1"/>
    <x v="0"/>
    <x v="0"/>
    <m/>
    <x v="0"/>
    <x v="0"/>
    <x v="0"/>
    <m/>
    <m/>
    <x v="1"/>
    <s v="100291410"/>
    <x v="6"/>
    <x v="6"/>
    <x v="4"/>
    <x v="2"/>
    <x v="5"/>
    <x v="1"/>
    <n v="81"/>
    <x v="1"/>
    <n v="89.5"/>
    <x v="1"/>
    <s v=""/>
    <x v="6"/>
    <s v=""/>
    <x v="1"/>
    <n v="2.3549999999999995"/>
    <n v="0.91333083448913255"/>
    <x v="1"/>
    <x v="1"/>
    <x v="1"/>
    <x v="1"/>
    <x v="1"/>
    <x v="1"/>
    <x v="1"/>
  </r>
  <r>
    <d v="2021-07-15T00:00:00"/>
    <n v="7911"/>
    <n v="9281"/>
    <x v="0"/>
    <n v="1725"/>
    <n v="31480"/>
    <x v="1"/>
    <s v="527721"/>
    <x v="0"/>
    <x v="2"/>
    <x v="2"/>
    <x v="2"/>
    <x v="1"/>
    <n v="68"/>
    <m/>
    <m/>
    <m/>
    <m/>
    <x v="2"/>
    <n v="1002918"/>
    <x v="1"/>
    <x v="1"/>
    <x v="1"/>
    <x v="0"/>
    <x v="0"/>
    <m/>
    <x v="0"/>
    <x v="0"/>
    <x v="0"/>
    <m/>
    <m/>
    <x v="1"/>
    <s v="10029181"/>
    <x v="5"/>
    <x v="5"/>
    <x v="3"/>
    <x v="3"/>
    <x v="5"/>
    <x v="1"/>
    <n v="61.827199999999998"/>
    <x v="2"/>
    <n v="68"/>
    <x v="2"/>
    <n v="220"/>
    <x v="6"/>
    <n v="220"/>
    <x v="2"/>
    <s v=""/>
    <s v=""/>
    <x v="1"/>
    <x v="1"/>
    <x v="2"/>
    <x v="1"/>
    <x v="1"/>
    <x v="1"/>
    <x v="1"/>
  </r>
  <r>
    <d v="2021-07-15T00:00:00"/>
    <n v="7911"/>
    <n v="9281"/>
    <x v="0"/>
    <n v="1746"/>
    <n v="31481"/>
    <x v="1"/>
    <s v="525680"/>
    <x v="0"/>
    <x v="1"/>
    <x v="1"/>
    <x v="2"/>
    <x v="1"/>
    <n v="84"/>
    <n v="16.5"/>
    <n v="5"/>
    <n v="5"/>
    <n v="1.5"/>
    <x v="1"/>
    <n v="1002918"/>
    <x v="2"/>
    <x v="1"/>
    <x v="1"/>
    <x v="0"/>
    <x v="0"/>
    <m/>
    <x v="0"/>
    <x v="0"/>
    <x v="0"/>
    <m/>
    <m/>
    <x v="1"/>
    <s v="10029182"/>
    <x v="1"/>
    <x v="1"/>
    <x v="1"/>
    <x v="1"/>
    <x v="5"/>
    <x v="1"/>
    <n v="79"/>
    <x v="1"/>
    <n v="84"/>
    <x v="1"/>
    <n v="221"/>
    <x v="6"/>
    <n v="221"/>
    <x v="1"/>
    <n v="5.2399999999999975"/>
    <n v="0.99472768777305132"/>
    <x v="1"/>
    <x v="1"/>
    <x v="1"/>
    <x v="1"/>
    <x v="1"/>
    <x v="1"/>
    <x v="1"/>
  </r>
  <r>
    <d v="2021-07-15T00:00:00"/>
    <n v="7911"/>
    <n v="9281"/>
    <x v="0"/>
    <n v="1753"/>
    <n v="31482"/>
    <x v="1"/>
    <s v="525708"/>
    <x v="0"/>
    <x v="1"/>
    <x v="2"/>
    <x v="2"/>
    <x v="1"/>
    <n v="54.5"/>
    <m/>
    <m/>
    <m/>
    <m/>
    <x v="2"/>
    <n v="1002918"/>
    <x v="3"/>
    <x v="1"/>
    <x v="1"/>
    <x v="0"/>
    <x v="0"/>
    <m/>
    <x v="0"/>
    <x v="0"/>
    <x v="0"/>
    <m/>
    <m/>
    <x v="1"/>
    <s v="10029183"/>
    <x v="5"/>
    <x v="5"/>
    <x v="3"/>
    <x v="3"/>
    <x v="5"/>
    <x v="1"/>
    <n v="49.332949999999997"/>
    <x v="2"/>
    <n v="54.5"/>
    <x v="2"/>
    <n v="222"/>
    <x v="6"/>
    <n v="222"/>
    <x v="2"/>
    <s v=""/>
    <s v=""/>
    <x v="1"/>
    <x v="1"/>
    <x v="2"/>
    <x v="1"/>
    <x v="1"/>
    <x v="1"/>
    <x v="1"/>
  </r>
  <r>
    <d v="2021-07-15T00:00:00"/>
    <n v="7911"/>
    <n v="9281"/>
    <x v="0"/>
    <n v="1804"/>
    <n v="31483"/>
    <x v="1"/>
    <s v="525678"/>
    <x v="0"/>
    <x v="1"/>
    <x v="2"/>
    <x v="2"/>
    <x v="1"/>
    <n v="69"/>
    <m/>
    <m/>
    <m/>
    <m/>
    <x v="2"/>
    <n v="1002918"/>
    <x v="4"/>
    <x v="1"/>
    <x v="1"/>
    <x v="2"/>
    <x v="0"/>
    <s v="1-11"/>
    <x v="0"/>
    <x v="0"/>
    <x v="0"/>
    <m/>
    <m/>
    <x v="1"/>
    <s v="10029184"/>
    <x v="5"/>
    <x v="5"/>
    <x v="3"/>
    <x v="3"/>
    <x v="5"/>
    <x v="1"/>
    <n v="62.752699999999997"/>
    <x v="2"/>
    <n v="69"/>
    <x v="2"/>
    <s v=""/>
    <x v="6"/>
    <s v=""/>
    <x v="2"/>
    <s v=""/>
    <s v=""/>
    <x v="1"/>
    <x v="1"/>
    <x v="2"/>
    <x v="1"/>
    <x v="1"/>
    <x v="1"/>
    <x v="1"/>
  </r>
  <r>
    <d v="2021-07-15T00:00:00"/>
    <n v="7911"/>
    <n v="9281"/>
    <x v="0"/>
    <n v="1809"/>
    <n v="31484"/>
    <x v="1"/>
    <s v="525668"/>
    <x v="0"/>
    <x v="1"/>
    <x v="2"/>
    <x v="2"/>
    <x v="1"/>
    <n v="54.5"/>
    <m/>
    <m/>
    <m/>
    <m/>
    <x v="2"/>
    <n v="1002918"/>
    <x v="5"/>
    <x v="1"/>
    <x v="1"/>
    <x v="0"/>
    <x v="0"/>
    <m/>
    <x v="0"/>
    <x v="0"/>
    <x v="0"/>
    <m/>
    <s v="Morphos deleted (IB)"/>
    <x v="1"/>
    <s v="10029185"/>
    <x v="1"/>
    <x v="1"/>
    <x v="1"/>
    <x v="1"/>
    <x v="5"/>
    <x v="1"/>
    <n v="49.332949999999997"/>
    <x v="2"/>
    <n v="54.5"/>
    <x v="2"/>
    <s v=""/>
    <x v="6"/>
    <s v=""/>
    <x v="2"/>
    <s v=""/>
    <s v=""/>
    <x v="1"/>
    <x v="1"/>
    <x v="2"/>
    <x v="3"/>
    <x v="1"/>
    <x v="1"/>
    <x v="1"/>
  </r>
  <r>
    <d v="2021-07-15T00:00:00"/>
    <n v="7911"/>
    <n v="9281"/>
    <x v="0"/>
    <n v="1814"/>
    <n v="31485"/>
    <x v="1"/>
    <s v="525657"/>
    <x v="0"/>
    <x v="1"/>
    <x v="2"/>
    <x v="2"/>
    <x v="1"/>
    <n v="72.5"/>
    <m/>
    <m/>
    <m/>
    <m/>
    <x v="2"/>
    <n v="1002918"/>
    <x v="6"/>
    <x v="1"/>
    <x v="1"/>
    <x v="0"/>
    <x v="0"/>
    <m/>
    <x v="0"/>
    <x v="0"/>
    <x v="0"/>
    <m/>
    <m/>
    <x v="1"/>
    <s v="10029186"/>
    <x v="3"/>
    <x v="3"/>
    <x v="3"/>
    <x v="2"/>
    <x v="5"/>
    <x v="1"/>
    <n v="65.991949999999989"/>
    <x v="2"/>
    <n v="72.5"/>
    <x v="2"/>
    <n v="223"/>
    <x v="6"/>
    <n v="223"/>
    <x v="2"/>
    <s v=""/>
    <s v=""/>
    <x v="1"/>
    <x v="1"/>
    <x v="2"/>
    <x v="1"/>
    <x v="1"/>
    <x v="1"/>
    <x v="1"/>
  </r>
  <r>
    <d v="2021-07-15T00:00:00"/>
    <n v="7911"/>
    <n v="9281"/>
    <x v="0"/>
    <n v="1839"/>
    <n v="31486"/>
    <x v="1"/>
    <s v="527698"/>
    <x v="0"/>
    <x v="1"/>
    <x v="1"/>
    <x v="2"/>
    <x v="1"/>
    <n v="85"/>
    <n v="19.5"/>
    <n v="7.5"/>
    <n v="6"/>
    <n v="2.5"/>
    <x v="1"/>
    <n v="1002918"/>
    <x v="7"/>
    <x v="1"/>
    <x v="1"/>
    <x v="0"/>
    <x v="0"/>
    <m/>
    <x v="0"/>
    <x v="0"/>
    <x v="0"/>
    <m/>
    <m/>
    <x v="1"/>
    <s v="10029187"/>
    <x v="1"/>
    <x v="1"/>
    <x v="1"/>
    <x v="1"/>
    <x v="5"/>
    <x v="1"/>
    <n v="77.5"/>
    <x v="1"/>
    <n v="85"/>
    <x v="1"/>
    <s v=""/>
    <x v="6"/>
    <s v=""/>
    <x v="1"/>
    <n v="0.92999999999999838"/>
    <n v="0.71707528549297228"/>
    <x v="1"/>
    <x v="1"/>
    <x v="1"/>
    <x v="1"/>
    <x v="1"/>
    <x v="1"/>
    <x v="1"/>
  </r>
  <r>
    <d v="2021-07-15T00:00:00"/>
    <n v="7911"/>
    <n v="9281"/>
    <x v="0"/>
    <n v="1844"/>
    <n v="31487"/>
    <x v="1"/>
    <s v="527690"/>
    <x v="0"/>
    <x v="1"/>
    <x v="1"/>
    <x v="2"/>
    <x v="1"/>
    <n v="75.5"/>
    <n v="16.5"/>
    <n v="6"/>
    <n v="4.5"/>
    <n v="1"/>
    <x v="1"/>
    <n v="1002918"/>
    <x v="8"/>
    <x v="1"/>
    <x v="1"/>
    <x v="0"/>
    <x v="0"/>
    <m/>
    <x v="0"/>
    <x v="0"/>
    <x v="0"/>
    <m/>
    <m/>
    <x v="1"/>
    <s v="10029188"/>
    <x v="4"/>
    <x v="4"/>
    <x v="1"/>
    <x v="2"/>
    <x v="5"/>
    <x v="1"/>
    <n v="69.5"/>
    <x v="1"/>
    <n v="75.5"/>
    <x v="1"/>
    <s v=""/>
    <x v="6"/>
    <s v=""/>
    <x v="1"/>
    <n v="1.0749999999999975"/>
    <n v="0.74554661412640211"/>
    <x v="1"/>
    <x v="1"/>
    <x v="1"/>
    <x v="1"/>
    <x v="1"/>
    <x v="1"/>
    <x v="1"/>
  </r>
  <r>
    <d v="2021-07-15T00:00:00"/>
    <n v="7911"/>
    <n v="9281"/>
    <x v="0"/>
    <n v="1846"/>
    <n v="31488"/>
    <x v="1"/>
    <s v="527716"/>
    <x v="0"/>
    <x v="1"/>
    <x v="1"/>
    <x v="2"/>
    <x v="1"/>
    <n v="81"/>
    <n v="17"/>
    <n v="6.5"/>
    <n v="4.5"/>
    <n v="1.5"/>
    <x v="1"/>
    <n v="1002918"/>
    <x v="9"/>
    <x v="1"/>
    <x v="1"/>
    <x v="0"/>
    <x v="0"/>
    <m/>
    <x v="0"/>
    <x v="0"/>
    <x v="0"/>
    <m/>
    <m/>
    <x v="1"/>
    <s v="10029189"/>
    <x v="1"/>
    <x v="1"/>
    <x v="1"/>
    <x v="1"/>
    <x v="5"/>
    <x v="1"/>
    <n v="74.5"/>
    <x v="1"/>
    <n v="81"/>
    <x v="1"/>
    <s v=""/>
    <x v="6"/>
    <s v=""/>
    <x v="1"/>
    <n v="2.3699999999999988"/>
    <n v="0.91451086056519337"/>
    <x v="1"/>
    <x v="1"/>
    <x v="1"/>
    <x v="1"/>
    <x v="1"/>
    <x v="1"/>
    <x v="1"/>
  </r>
  <r>
    <d v="2021-07-15T00:00:00"/>
    <n v="7911"/>
    <n v="9281"/>
    <x v="0"/>
    <n v="1857"/>
    <n v="31489"/>
    <x v="1"/>
    <s v="527697"/>
    <x v="0"/>
    <x v="2"/>
    <x v="2"/>
    <x v="2"/>
    <x v="1"/>
    <n v="56"/>
    <m/>
    <m/>
    <m/>
    <m/>
    <x v="2"/>
    <n v="1002918"/>
    <x v="10"/>
    <x v="1"/>
    <x v="1"/>
    <x v="2"/>
    <x v="0"/>
    <s v="3-9"/>
    <x v="0"/>
    <x v="0"/>
    <x v="0"/>
    <m/>
    <m/>
    <x v="1"/>
    <s v="100291810"/>
    <x v="5"/>
    <x v="5"/>
    <x v="3"/>
    <x v="3"/>
    <x v="5"/>
    <x v="1"/>
    <n v="50.721200000000003"/>
    <x v="2"/>
    <n v="56"/>
    <x v="2"/>
    <n v="224"/>
    <x v="6"/>
    <n v="224"/>
    <x v="2"/>
    <s v=""/>
    <s v=""/>
    <x v="1"/>
    <x v="1"/>
    <x v="2"/>
    <x v="1"/>
    <x v="1"/>
    <x v="1"/>
    <x v="1"/>
  </r>
  <r>
    <d v="2021-07-15T00:00:00"/>
    <n v="7911"/>
    <n v="9284"/>
    <x v="0"/>
    <n v="1858"/>
    <n v="31490"/>
    <x v="1"/>
    <s v="527631"/>
    <x v="0"/>
    <x v="1"/>
    <x v="1"/>
    <x v="2"/>
    <x v="1"/>
    <n v="78.5"/>
    <n v="17"/>
    <n v="6"/>
    <n v="5.7"/>
    <n v="1.5"/>
    <x v="1"/>
    <n v="1002919"/>
    <x v="1"/>
    <x v="1"/>
    <x v="1"/>
    <x v="0"/>
    <x v="0"/>
    <m/>
    <x v="0"/>
    <x v="0"/>
    <x v="0"/>
    <m/>
    <m/>
    <x v="1"/>
    <s v="10029191"/>
    <x v="1"/>
    <x v="1"/>
    <x v="1"/>
    <x v="1"/>
    <x v="5"/>
    <x v="1"/>
    <n v="72.5"/>
    <x v="1"/>
    <n v="78.5"/>
    <x v="1"/>
    <s v=""/>
    <x v="6"/>
    <s v=""/>
    <x v="1"/>
    <n v="1.1190000000000033"/>
    <n v="0.75380317960822951"/>
    <x v="1"/>
    <x v="1"/>
    <x v="1"/>
    <x v="1"/>
    <x v="1"/>
    <x v="1"/>
    <x v="1"/>
  </r>
  <r>
    <d v="2021-07-15T00:00:00"/>
    <n v="7911"/>
    <n v="9284"/>
    <x v="0"/>
    <n v="1908"/>
    <n v="31491"/>
    <x v="1"/>
    <s v="527692"/>
    <x v="0"/>
    <x v="1"/>
    <x v="2"/>
    <x v="2"/>
    <x v="1"/>
    <n v="64.5"/>
    <m/>
    <m/>
    <m/>
    <m/>
    <x v="2"/>
    <n v="1002919"/>
    <x v="2"/>
    <x v="1"/>
    <x v="1"/>
    <x v="0"/>
    <x v="0"/>
    <m/>
    <x v="0"/>
    <x v="0"/>
    <x v="0"/>
    <m/>
    <m/>
    <x v="1"/>
    <s v="10029192"/>
    <x v="5"/>
    <x v="5"/>
    <x v="3"/>
    <x v="3"/>
    <x v="5"/>
    <x v="1"/>
    <n v="58.587949999999999"/>
    <x v="2"/>
    <n v="64.5"/>
    <x v="2"/>
    <n v="225"/>
    <x v="6"/>
    <n v="225"/>
    <x v="2"/>
    <s v=""/>
    <s v=""/>
    <x v="1"/>
    <x v="1"/>
    <x v="2"/>
    <x v="1"/>
    <x v="1"/>
    <x v="1"/>
    <x v="1"/>
  </r>
  <r>
    <d v="2021-07-15T00:00:00"/>
    <n v="7911"/>
    <n v="9284"/>
    <x v="0"/>
    <n v="1908"/>
    <n v="31492"/>
    <x v="1"/>
    <s v="527686"/>
    <x v="0"/>
    <x v="2"/>
    <x v="2"/>
    <x v="2"/>
    <x v="1"/>
    <n v="83.5"/>
    <n v="21"/>
    <n v="7.7"/>
    <n v="5"/>
    <n v="2"/>
    <x v="1"/>
    <n v="1002919"/>
    <x v="3"/>
    <x v="1"/>
    <x v="1"/>
    <x v="0"/>
    <x v="0"/>
    <m/>
    <x v="0"/>
    <x v="0"/>
    <x v="0"/>
    <m/>
    <m/>
    <x v="1"/>
    <s v="10029193"/>
    <x v="1"/>
    <x v="1"/>
    <x v="1"/>
    <x v="1"/>
    <x v="5"/>
    <x v="1"/>
    <n v="75.8"/>
    <x v="1"/>
    <n v="83.5"/>
    <x v="1"/>
    <n v="226"/>
    <x v="6"/>
    <n v="226"/>
    <x v="1"/>
    <n v="1.1390000000000018"/>
    <n v="0.7574959904928843"/>
    <x v="1"/>
    <x v="1"/>
    <x v="1"/>
    <x v="1"/>
    <x v="1"/>
    <x v="1"/>
    <x v="1"/>
  </r>
  <r>
    <d v="2021-07-15T00:00:00"/>
    <n v="7911"/>
    <n v="9284"/>
    <x v="0"/>
    <n v="1908"/>
    <n v="31493"/>
    <x v="1"/>
    <s v="527650"/>
    <x v="0"/>
    <x v="2"/>
    <x v="2"/>
    <x v="2"/>
    <x v="1"/>
    <n v="70"/>
    <m/>
    <m/>
    <m/>
    <m/>
    <x v="2"/>
    <n v="1002919"/>
    <x v="4"/>
    <x v="1"/>
    <x v="1"/>
    <x v="0"/>
    <x v="0"/>
    <m/>
    <x v="0"/>
    <x v="0"/>
    <x v="0"/>
    <m/>
    <m/>
    <x v="1"/>
    <s v="10029194"/>
    <x v="3"/>
    <x v="3"/>
    <x v="3"/>
    <x v="2"/>
    <x v="5"/>
    <x v="1"/>
    <n v="63.678199999999997"/>
    <x v="2"/>
    <n v="70"/>
    <x v="2"/>
    <s v=""/>
    <x v="6"/>
    <s v=""/>
    <x v="2"/>
    <s v=""/>
    <s v=""/>
    <x v="1"/>
    <x v="1"/>
    <x v="2"/>
    <x v="1"/>
    <x v="1"/>
    <x v="1"/>
    <x v="1"/>
  </r>
  <r>
    <d v="2021-07-15T00:00:00"/>
    <n v="7911"/>
    <n v="9284"/>
    <x v="0"/>
    <n v="1912"/>
    <n v="31494"/>
    <x v="1"/>
    <s v="527676"/>
    <x v="0"/>
    <x v="1"/>
    <x v="2"/>
    <x v="2"/>
    <x v="1"/>
    <n v="53"/>
    <m/>
    <m/>
    <m/>
    <m/>
    <x v="2"/>
    <n v="1002919"/>
    <x v="5"/>
    <x v="1"/>
    <x v="1"/>
    <x v="0"/>
    <x v="0"/>
    <m/>
    <x v="0"/>
    <x v="0"/>
    <x v="0"/>
    <m/>
    <m/>
    <x v="1"/>
    <s v="10029195"/>
    <x v="1"/>
    <x v="1"/>
    <x v="1"/>
    <x v="1"/>
    <x v="5"/>
    <x v="1"/>
    <n v="47.944699999999997"/>
    <x v="2"/>
    <n v="53"/>
    <x v="2"/>
    <n v="227"/>
    <x v="6"/>
    <n v="227"/>
    <x v="2"/>
    <s v=""/>
    <s v=""/>
    <x v="1"/>
    <x v="1"/>
    <x v="2"/>
    <x v="1"/>
    <x v="1"/>
    <x v="1"/>
    <x v="1"/>
  </r>
  <r>
    <d v="2021-07-15T00:00:00"/>
    <n v="7911"/>
    <n v="9284"/>
    <x v="0"/>
    <n v="1912"/>
    <n v="31495"/>
    <x v="1"/>
    <s v="527662"/>
    <x v="0"/>
    <x v="1"/>
    <x v="2"/>
    <x v="2"/>
    <x v="1"/>
    <n v="66"/>
    <m/>
    <m/>
    <m/>
    <m/>
    <x v="2"/>
    <n v="1002919"/>
    <x v="6"/>
    <x v="1"/>
    <x v="1"/>
    <x v="0"/>
    <x v="0"/>
    <m/>
    <x v="0"/>
    <x v="0"/>
    <x v="0"/>
    <m/>
    <m/>
    <x v="1"/>
    <s v="10029196"/>
    <x v="3"/>
    <x v="3"/>
    <x v="3"/>
    <x v="2"/>
    <x v="5"/>
    <x v="1"/>
    <n v="59.976199999999999"/>
    <x v="2"/>
    <n v="66"/>
    <x v="2"/>
    <s v=""/>
    <x v="6"/>
    <s v=""/>
    <x v="2"/>
    <s v=""/>
    <s v=""/>
    <x v="1"/>
    <x v="1"/>
    <x v="2"/>
    <x v="1"/>
    <x v="1"/>
    <x v="1"/>
    <x v="1"/>
  </r>
  <r>
    <d v="2021-07-15T00:00:00"/>
    <n v="7911"/>
    <n v="9284"/>
    <x v="0"/>
    <n v="1912"/>
    <n v="31496"/>
    <x v="4"/>
    <s v="527639"/>
    <x v="0"/>
    <x v="1"/>
    <x v="1"/>
    <x v="2"/>
    <x v="1"/>
    <n v="97.5"/>
    <m/>
    <m/>
    <m/>
    <m/>
    <x v="1"/>
    <n v="1002919"/>
    <x v="7"/>
    <x v="1"/>
    <x v="1"/>
    <x v="0"/>
    <x v="0"/>
    <m/>
    <x v="0"/>
    <x v="0"/>
    <x v="0"/>
    <s v="JUMPED OVER"/>
    <m/>
    <x v="1"/>
    <s v="10029197"/>
    <x v="1"/>
    <x v="1"/>
    <x v="1"/>
    <x v="1"/>
    <x v="5"/>
    <x v="1"/>
    <n v="89.129449999999991"/>
    <x v="1"/>
    <n v="97.5"/>
    <x v="3"/>
    <s v=""/>
    <x v="6"/>
    <s v=""/>
    <x v="2"/>
    <s v=""/>
    <s v=""/>
    <x v="1"/>
    <x v="1"/>
    <x v="1"/>
    <x v="1"/>
    <x v="1"/>
    <x v="1"/>
    <x v="1"/>
  </r>
  <r>
    <d v="2021-07-15T00:00:00"/>
    <n v="7911"/>
    <n v="9284"/>
    <x v="0"/>
    <n v="1920"/>
    <n v="31497"/>
    <x v="1"/>
    <s v="527659"/>
    <x v="0"/>
    <x v="2"/>
    <x v="2"/>
    <x v="2"/>
    <x v="1"/>
    <n v="79"/>
    <n v="19.399999999999999"/>
    <n v="9.5"/>
    <n v="6.1"/>
    <n v="2.2000000000000002"/>
    <x v="1"/>
    <n v="1002919"/>
    <x v="8"/>
    <x v="1"/>
    <x v="1"/>
    <x v="0"/>
    <x v="0"/>
    <m/>
    <x v="0"/>
    <x v="0"/>
    <x v="0"/>
    <m/>
    <m/>
    <x v="1"/>
    <s v="10029198"/>
    <x v="1"/>
    <x v="1"/>
    <x v="1"/>
    <x v="1"/>
    <x v="5"/>
    <x v="1"/>
    <n v="69.5"/>
    <x v="1"/>
    <n v="79"/>
    <x v="1"/>
    <n v="228"/>
    <x v="6"/>
    <n v="228"/>
    <x v="3"/>
    <n v="-4.0200000000000005"/>
    <n v="1.7636340339722667E-2"/>
    <x v="1"/>
    <x v="1"/>
    <x v="2"/>
    <x v="1"/>
    <x v="1"/>
    <x v="1"/>
    <x v="1"/>
  </r>
  <r>
    <d v="2021-07-15T00:00:00"/>
    <n v="7911"/>
    <n v="9284"/>
    <x v="0"/>
    <n v="1924"/>
    <n v="31498"/>
    <x v="1"/>
    <s v="527687"/>
    <x v="0"/>
    <x v="1"/>
    <x v="1"/>
    <x v="2"/>
    <x v="1"/>
    <n v="82"/>
    <n v="18.5"/>
    <n v="6.9"/>
    <n v="4.2"/>
    <n v="1.7"/>
    <x v="1"/>
    <n v="1002919"/>
    <x v="9"/>
    <x v="1"/>
    <x v="1"/>
    <x v="0"/>
    <x v="0"/>
    <m/>
    <x v="0"/>
    <x v="0"/>
    <x v="0"/>
    <m/>
    <m/>
    <x v="1"/>
    <s v="10029199"/>
    <x v="1"/>
    <x v="1"/>
    <x v="1"/>
    <x v="1"/>
    <x v="5"/>
    <x v="1"/>
    <n v="75.099999999999994"/>
    <x v="1"/>
    <n v="82"/>
    <x v="1"/>
    <s v=""/>
    <x v="6"/>
    <s v=""/>
    <x v="1"/>
    <n v="2.3199999999999976"/>
    <n v="0.91051994066643838"/>
    <x v="1"/>
    <x v="1"/>
    <x v="1"/>
    <x v="1"/>
    <x v="1"/>
    <x v="1"/>
    <x v="1"/>
  </r>
  <r>
    <d v="2021-07-15T00:00:00"/>
    <n v="7911"/>
    <n v="9284"/>
    <x v="0"/>
    <n v="1926"/>
    <n v="31499"/>
    <x v="1"/>
    <s v="527691"/>
    <x v="0"/>
    <x v="1"/>
    <x v="1"/>
    <x v="2"/>
    <x v="1"/>
    <n v="80"/>
    <n v="22"/>
    <n v="6.5"/>
    <n v="4.4000000000000004"/>
    <n v="1.7"/>
    <x v="1"/>
    <n v="1002919"/>
    <x v="10"/>
    <x v="1"/>
    <x v="1"/>
    <x v="0"/>
    <x v="0"/>
    <m/>
    <x v="0"/>
    <x v="0"/>
    <x v="0"/>
    <m/>
    <m/>
    <x v="1"/>
    <s v="100291910"/>
    <x v="4"/>
    <x v="4"/>
    <x v="1"/>
    <x v="2"/>
    <x v="5"/>
    <x v="1"/>
    <n v="73.5"/>
    <x v="1"/>
    <n v="80"/>
    <x v="1"/>
    <s v=""/>
    <x v="6"/>
    <s v=""/>
    <x v="1"/>
    <n v="1.8359999999999987"/>
    <n v="0.8624749473106208"/>
    <x v="1"/>
    <x v="1"/>
    <x v="1"/>
    <x v="1"/>
    <x v="1"/>
    <x v="1"/>
    <x v="1"/>
  </r>
  <r>
    <d v="2021-07-15T00:00:00"/>
    <n v="7911"/>
    <n v="9284"/>
    <x v="0"/>
    <n v="1929"/>
    <n v="31500"/>
    <x v="1"/>
    <s v="527678"/>
    <x v="0"/>
    <x v="1"/>
    <x v="2"/>
    <x v="2"/>
    <x v="1"/>
    <n v="53"/>
    <m/>
    <m/>
    <m/>
    <m/>
    <x v="2"/>
    <n v="1002920"/>
    <x v="1"/>
    <x v="1"/>
    <x v="1"/>
    <x v="0"/>
    <x v="0"/>
    <m/>
    <x v="0"/>
    <x v="0"/>
    <x v="0"/>
    <m/>
    <m/>
    <x v="1"/>
    <s v="10029201"/>
    <x v="9"/>
    <x v="9"/>
    <x v="6"/>
    <x v="4"/>
    <x v="5"/>
    <x v="1"/>
    <n v="47.944699999999997"/>
    <x v="2"/>
    <n v="53"/>
    <x v="2"/>
    <s v=""/>
    <x v="6"/>
    <s v=""/>
    <x v="2"/>
    <s v=""/>
    <s v=""/>
    <x v="1"/>
    <x v="1"/>
    <x v="2"/>
    <x v="1"/>
    <x v="1"/>
    <x v="1"/>
    <x v="1"/>
  </r>
  <r>
    <d v="2021-07-15T00:00:00"/>
    <n v="7911"/>
    <n v="9284"/>
    <x v="0"/>
    <n v="1937"/>
    <n v="31501"/>
    <x v="1"/>
    <s v="527701"/>
    <x v="0"/>
    <x v="1"/>
    <x v="2"/>
    <x v="2"/>
    <x v="1"/>
    <n v="69"/>
    <m/>
    <m/>
    <m/>
    <m/>
    <x v="2"/>
    <n v="1002920"/>
    <x v="2"/>
    <x v="1"/>
    <x v="1"/>
    <x v="0"/>
    <x v="0"/>
    <m/>
    <x v="0"/>
    <x v="0"/>
    <x v="0"/>
    <m/>
    <m/>
    <x v="1"/>
    <s v="10029202"/>
    <x v="5"/>
    <x v="5"/>
    <x v="3"/>
    <x v="3"/>
    <x v="5"/>
    <x v="1"/>
    <n v="62.752699999999997"/>
    <x v="2"/>
    <n v="69"/>
    <x v="2"/>
    <n v="229"/>
    <x v="6"/>
    <n v="229"/>
    <x v="2"/>
    <s v=""/>
    <s v=""/>
    <x v="1"/>
    <x v="1"/>
    <x v="2"/>
    <x v="1"/>
    <x v="1"/>
    <x v="1"/>
    <x v="1"/>
  </r>
  <r>
    <d v="2021-07-15T00:00:00"/>
    <n v="7911"/>
    <n v="9284"/>
    <x v="0"/>
    <n v="1954"/>
    <n v="31502"/>
    <x v="1"/>
    <s v="527660"/>
    <x v="0"/>
    <x v="1"/>
    <x v="1"/>
    <x v="2"/>
    <x v="1"/>
    <n v="80"/>
    <n v="20.399999999999999"/>
    <n v="8.4"/>
    <n v="4.7"/>
    <n v="2"/>
    <x v="1"/>
    <n v="1002920"/>
    <x v="3"/>
    <x v="1"/>
    <x v="1"/>
    <x v="0"/>
    <x v="0"/>
    <m/>
    <x v="0"/>
    <x v="0"/>
    <x v="0"/>
    <m/>
    <m/>
    <x v="1"/>
    <s v="10029203"/>
    <x v="1"/>
    <x v="1"/>
    <x v="1"/>
    <x v="1"/>
    <x v="5"/>
    <x v="1"/>
    <n v="71.599999999999994"/>
    <x v="1"/>
    <n v="80"/>
    <x v="1"/>
    <n v="230"/>
    <x v="6"/>
    <n v="230"/>
    <x v="3"/>
    <n v="-1.0580000000000014"/>
    <n v="0.2576918427722335"/>
    <x v="1"/>
    <x v="1"/>
    <x v="2"/>
    <x v="3"/>
    <x v="1"/>
    <x v="1"/>
    <x v="1"/>
  </r>
  <r>
    <d v="2021-07-15T00:00:00"/>
    <n v="7911"/>
    <n v="9284"/>
    <x v="0"/>
    <n v="1956"/>
    <n v="31503"/>
    <x v="1"/>
    <s v="527651"/>
    <x v="0"/>
    <x v="1"/>
    <x v="1"/>
    <x v="2"/>
    <x v="1"/>
    <n v="91"/>
    <n v="20.7"/>
    <n v="8.5"/>
    <n v="5.4"/>
    <n v="2.1"/>
    <x v="1"/>
    <n v="1002920"/>
    <x v="4"/>
    <x v="1"/>
    <x v="1"/>
    <x v="0"/>
    <x v="0"/>
    <m/>
    <x v="0"/>
    <x v="0"/>
    <x v="0"/>
    <m/>
    <m/>
    <x v="1"/>
    <s v="10029204"/>
    <x v="1"/>
    <x v="1"/>
    <x v="1"/>
    <x v="1"/>
    <x v="5"/>
    <x v="1"/>
    <n v="82.5"/>
    <x v="1"/>
    <n v="91"/>
    <x v="1"/>
    <s v=""/>
    <x v="6"/>
    <s v=""/>
    <x v="1"/>
    <n v="2.982000000000002"/>
    <n v="0.95175429042135984"/>
    <x v="1"/>
    <x v="1"/>
    <x v="1"/>
    <x v="1"/>
    <x v="1"/>
    <x v="1"/>
    <x v="1"/>
  </r>
  <r>
    <d v="2021-07-15T00:00:00"/>
    <n v="7911"/>
    <n v="9284"/>
    <x v="0"/>
    <n v="2003"/>
    <n v="31504"/>
    <x v="1"/>
    <s v="527709"/>
    <x v="0"/>
    <x v="2"/>
    <x v="2"/>
    <x v="2"/>
    <x v="1"/>
    <n v="65"/>
    <m/>
    <m/>
    <m/>
    <m/>
    <x v="2"/>
    <n v="1002920"/>
    <x v="5"/>
    <x v="1"/>
    <x v="1"/>
    <x v="0"/>
    <x v="0"/>
    <m/>
    <x v="0"/>
    <x v="0"/>
    <x v="0"/>
    <m/>
    <m/>
    <x v="1"/>
    <s v="10029205"/>
    <x v="5"/>
    <x v="5"/>
    <x v="3"/>
    <x v="3"/>
    <x v="5"/>
    <x v="1"/>
    <n v="59.050699999999999"/>
    <x v="2"/>
    <n v="65"/>
    <x v="2"/>
    <s v=""/>
    <x v="6"/>
    <s v=""/>
    <x v="2"/>
    <s v=""/>
    <s v=""/>
    <x v="1"/>
    <x v="1"/>
    <x v="2"/>
    <x v="1"/>
    <x v="1"/>
    <x v="1"/>
    <x v="1"/>
  </r>
  <r>
    <d v="2021-07-15T00:00:00"/>
    <n v="7911"/>
    <n v="9284"/>
    <x v="0"/>
    <n v="2006"/>
    <n v="31505"/>
    <x v="1"/>
    <s v="527727"/>
    <x v="0"/>
    <x v="1"/>
    <x v="1"/>
    <x v="2"/>
    <x v="1"/>
    <n v="90"/>
    <n v="19.8"/>
    <n v="8.5"/>
    <n v="5.4"/>
    <n v="2.2000000000000002"/>
    <x v="1"/>
    <n v="1002920"/>
    <x v="6"/>
    <x v="1"/>
    <x v="1"/>
    <x v="0"/>
    <x v="0"/>
    <m/>
    <x v="0"/>
    <x v="0"/>
    <x v="0"/>
    <m/>
    <m/>
    <x v="1"/>
    <s v="10029206"/>
    <x v="1"/>
    <x v="1"/>
    <x v="1"/>
    <x v="1"/>
    <x v="5"/>
    <x v="1"/>
    <n v="81.5"/>
    <x v="1"/>
    <n v="90"/>
    <x v="1"/>
    <n v="231"/>
    <x v="6"/>
    <n v="231"/>
    <x v="1"/>
    <n v="2.466000000000002"/>
    <n v="0.92172365462989281"/>
    <x v="1"/>
    <x v="1"/>
    <x v="1"/>
    <x v="1"/>
    <x v="1"/>
    <x v="1"/>
    <x v="1"/>
  </r>
  <r>
    <d v="2021-07-15T00:00:00"/>
    <n v="7911"/>
    <n v="9284"/>
    <x v="0"/>
    <n v="2009"/>
    <n v="31506"/>
    <x v="1"/>
    <s v="527664"/>
    <x v="0"/>
    <x v="1"/>
    <x v="1"/>
    <x v="2"/>
    <x v="1"/>
    <n v="87"/>
    <n v="19.5"/>
    <n v="7.7"/>
    <n v="5.5"/>
    <n v="2.2000000000000002"/>
    <x v="1"/>
    <n v="1002920"/>
    <x v="7"/>
    <x v="1"/>
    <x v="1"/>
    <x v="0"/>
    <x v="0"/>
    <m/>
    <x v="0"/>
    <x v="0"/>
    <x v="0"/>
    <m/>
    <m/>
    <x v="1"/>
    <s v="10029207"/>
    <x v="1"/>
    <x v="1"/>
    <x v="1"/>
    <x v="1"/>
    <x v="5"/>
    <x v="1"/>
    <n v="79.3"/>
    <x v="1"/>
    <n v="87"/>
    <x v="1"/>
    <s v=""/>
    <x v="6"/>
    <s v=""/>
    <x v="1"/>
    <n v="2.131999999999997"/>
    <n v="0.89397472558040014"/>
    <x v="1"/>
    <x v="1"/>
    <x v="1"/>
    <x v="1"/>
    <x v="1"/>
    <x v="1"/>
    <x v="1"/>
  </r>
  <r>
    <d v="2021-07-15T00:00:00"/>
    <n v="7911"/>
    <n v="9284"/>
    <x v="0"/>
    <n v="2011"/>
    <n v="31507"/>
    <x v="1"/>
    <s v="527724"/>
    <x v="0"/>
    <x v="1"/>
    <x v="1"/>
    <x v="2"/>
    <x v="1"/>
    <n v="90"/>
    <n v="20.5"/>
    <n v="8.5"/>
    <n v="5.5"/>
    <n v="2.2000000000000002"/>
    <x v="1"/>
    <n v="1002920"/>
    <x v="8"/>
    <x v="1"/>
    <x v="1"/>
    <x v="0"/>
    <x v="0"/>
    <m/>
    <x v="0"/>
    <x v="0"/>
    <x v="0"/>
    <m/>
    <m/>
    <x v="1"/>
    <s v="10029208"/>
    <x v="1"/>
    <x v="1"/>
    <x v="1"/>
    <x v="1"/>
    <x v="5"/>
    <x v="1"/>
    <n v="81.5"/>
    <x v="1"/>
    <n v="90"/>
    <x v="1"/>
    <s v=""/>
    <x v="6"/>
    <s v=""/>
    <x v="1"/>
    <n v="2.3980000000000024"/>
    <n v="0.91667466631215322"/>
    <x v="1"/>
    <x v="1"/>
    <x v="1"/>
    <x v="1"/>
    <x v="1"/>
    <x v="1"/>
    <x v="1"/>
  </r>
  <r>
    <d v="2021-07-15T00:00:00"/>
    <n v="7912"/>
    <n v="9284"/>
    <x v="1"/>
    <n v="2032"/>
    <n v="31508"/>
    <x v="1"/>
    <s v="527713"/>
    <x v="0"/>
    <x v="1"/>
    <x v="1"/>
    <x v="2"/>
    <x v="1"/>
    <n v="81"/>
    <n v="16.7"/>
    <n v="5.9"/>
    <n v="4.8"/>
    <n v="1.9"/>
    <x v="1"/>
    <n v="1002920"/>
    <x v="9"/>
    <x v="1"/>
    <x v="1"/>
    <x v="0"/>
    <x v="0"/>
    <m/>
    <x v="0"/>
    <x v="0"/>
    <x v="0"/>
    <m/>
    <m/>
    <x v="1"/>
    <s v="10029209"/>
    <x v="1"/>
    <x v="1"/>
    <x v="1"/>
    <x v="1"/>
    <x v="5"/>
    <x v="1"/>
    <n v="75.099999999999994"/>
    <x v="1"/>
    <n v="81"/>
    <x v="1"/>
    <s v=""/>
    <x v="6"/>
    <s v=""/>
    <x v="1"/>
    <n v="2.5899999999999985"/>
    <n v="0.9302152171234197"/>
    <x v="1"/>
    <x v="1"/>
    <x v="1"/>
    <x v="1"/>
    <x v="1"/>
    <x v="1"/>
    <x v="1"/>
  </r>
  <r>
    <d v="2021-07-15T00:00:00"/>
    <n v="7912"/>
    <n v="9284"/>
    <x v="1"/>
    <n v="2032"/>
    <n v="31509"/>
    <x v="1"/>
    <s v="527685"/>
    <x v="0"/>
    <x v="2"/>
    <x v="2"/>
    <x v="2"/>
    <x v="1"/>
    <n v="57"/>
    <m/>
    <m/>
    <m/>
    <m/>
    <x v="2"/>
    <n v="1002920"/>
    <x v="10"/>
    <x v="1"/>
    <x v="1"/>
    <x v="0"/>
    <x v="0"/>
    <m/>
    <x v="0"/>
    <x v="0"/>
    <x v="0"/>
    <m/>
    <m/>
    <x v="1"/>
    <s v="100292010"/>
    <x v="5"/>
    <x v="5"/>
    <x v="3"/>
    <x v="3"/>
    <x v="5"/>
    <x v="1"/>
    <n v="51.646700000000003"/>
    <x v="2"/>
    <n v="57"/>
    <x v="2"/>
    <s v=""/>
    <x v="6"/>
    <s v=""/>
    <x v="2"/>
    <s v=""/>
    <s v=""/>
    <x v="1"/>
    <x v="1"/>
    <x v="2"/>
    <x v="1"/>
    <x v="1"/>
    <x v="1"/>
    <x v="1"/>
  </r>
  <r>
    <d v="2021-07-15T00:00:00"/>
    <n v="7912"/>
    <n v="9284"/>
    <x v="1"/>
    <n v="2036"/>
    <n v="31510"/>
    <x v="1"/>
    <s v="527647"/>
    <x v="0"/>
    <x v="2"/>
    <x v="2"/>
    <x v="2"/>
    <x v="1"/>
    <n v="89"/>
    <n v="18.8"/>
    <n v="6.5"/>
    <n v="5.5"/>
    <n v="2.1"/>
    <x v="1"/>
    <n v="1002921"/>
    <x v="1"/>
    <x v="1"/>
    <x v="1"/>
    <x v="0"/>
    <x v="0"/>
    <m/>
    <x v="0"/>
    <x v="0"/>
    <x v="0"/>
    <m/>
    <m/>
    <x v="1"/>
    <s v="10029211"/>
    <x v="1"/>
    <x v="1"/>
    <x v="1"/>
    <x v="1"/>
    <x v="5"/>
    <x v="1"/>
    <n v="82.5"/>
    <x v="1"/>
    <n v="89"/>
    <x v="1"/>
    <n v="232"/>
    <x v="6"/>
    <n v="232"/>
    <x v="1"/>
    <n v="4.6139999999999963"/>
    <n v="0.99018519469572219"/>
    <x v="1"/>
    <x v="1"/>
    <x v="1"/>
    <x v="1"/>
    <x v="1"/>
    <x v="1"/>
    <x v="1"/>
  </r>
  <r>
    <d v="2021-07-15T00:00:00"/>
    <n v="7912"/>
    <n v="9284"/>
    <x v="1"/>
    <n v="2036"/>
    <n v="31511"/>
    <x v="1"/>
    <s v="527630"/>
    <x v="0"/>
    <x v="2"/>
    <x v="2"/>
    <x v="2"/>
    <x v="1"/>
    <n v="77.5"/>
    <n v="16.100000000000001"/>
    <n v="5.7"/>
    <n v="4.5"/>
    <n v="1.5"/>
    <x v="1"/>
    <n v="1002921"/>
    <x v="2"/>
    <x v="1"/>
    <x v="1"/>
    <x v="2"/>
    <x v="0"/>
    <s v="12"/>
    <x v="0"/>
    <x v="0"/>
    <x v="0"/>
    <m/>
    <m/>
    <x v="1"/>
    <s v="10029212"/>
    <x v="1"/>
    <x v="1"/>
    <x v="1"/>
    <x v="1"/>
    <x v="5"/>
    <x v="1"/>
    <n v="71.8"/>
    <x v="1"/>
    <n v="77.5"/>
    <x v="1"/>
    <n v="233"/>
    <x v="6"/>
    <n v="233"/>
    <x v="1"/>
    <n v="1.8890000000000033"/>
    <n v="0.86864146915152607"/>
    <x v="1"/>
    <x v="1"/>
    <x v="1"/>
    <x v="1"/>
    <x v="1"/>
    <x v="1"/>
    <x v="1"/>
  </r>
  <r>
    <d v="2021-07-15T00:00:00"/>
    <n v="7912"/>
    <n v="9284"/>
    <x v="1"/>
    <n v="2038"/>
    <n v="31512"/>
    <x v="1"/>
    <s v="527669"/>
    <x v="0"/>
    <x v="1"/>
    <x v="1"/>
    <x v="2"/>
    <x v="1"/>
    <n v="82"/>
    <n v="15.8"/>
    <n v="5.7"/>
    <n v="5"/>
    <n v="2"/>
    <x v="1"/>
    <n v="1002921"/>
    <x v="3"/>
    <x v="1"/>
    <x v="1"/>
    <x v="0"/>
    <x v="0"/>
    <m/>
    <x v="0"/>
    <x v="0"/>
    <x v="0"/>
    <m/>
    <m/>
    <x v="1"/>
    <s v="10029213"/>
    <x v="1"/>
    <x v="1"/>
    <x v="1"/>
    <x v="1"/>
    <x v="5"/>
    <x v="1"/>
    <n v="76.3"/>
    <x v="1"/>
    <n v="82"/>
    <x v="1"/>
    <s v=""/>
    <x v="6"/>
    <s v=""/>
    <x v="1"/>
    <n v="3.0539999999999994"/>
    <n v="0.95495490412388118"/>
    <x v="1"/>
    <x v="1"/>
    <x v="1"/>
    <x v="1"/>
    <x v="1"/>
    <x v="1"/>
    <x v="1"/>
  </r>
  <r>
    <d v="2021-07-15T00:00:00"/>
    <n v="7912"/>
    <n v="9284"/>
    <x v="1"/>
    <n v="2042"/>
    <n v="31513"/>
    <x v="1"/>
    <s v="527657"/>
    <x v="0"/>
    <x v="2"/>
    <x v="2"/>
    <x v="2"/>
    <x v="1"/>
    <n v="72"/>
    <m/>
    <m/>
    <m/>
    <m/>
    <x v="2"/>
    <n v="1002921"/>
    <x v="4"/>
    <x v="1"/>
    <x v="1"/>
    <x v="0"/>
    <x v="0"/>
    <m/>
    <x v="0"/>
    <x v="0"/>
    <x v="0"/>
    <m/>
    <m/>
    <x v="1"/>
    <s v="10029214"/>
    <x v="5"/>
    <x v="5"/>
    <x v="3"/>
    <x v="3"/>
    <x v="5"/>
    <x v="1"/>
    <n v="65.529199999999989"/>
    <x v="2"/>
    <n v="72"/>
    <x v="2"/>
    <s v=""/>
    <x v="6"/>
    <s v=""/>
    <x v="2"/>
    <s v=""/>
    <s v=""/>
    <x v="1"/>
    <x v="1"/>
    <x v="2"/>
    <x v="1"/>
    <x v="1"/>
    <x v="1"/>
    <x v="1"/>
  </r>
  <r>
    <d v="2021-07-15T00:00:00"/>
    <n v="7912"/>
    <n v="9284"/>
    <x v="1"/>
    <n v="2046"/>
    <n v="31514"/>
    <x v="1"/>
    <s v="527706"/>
    <x v="0"/>
    <x v="2"/>
    <x v="2"/>
    <x v="2"/>
    <x v="1"/>
    <n v="74.5"/>
    <m/>
    <m/>
    <m/>
    <m/>
    <x v="2"/>
    <n v="1002921"/>
    <x v="5"/>
    <x v="1"/>
    <x v="1"/>
    <x v="0"/>
    <x v="0"/>
    <m/>
    <x v="0"/>
    <x v="0"/>
    <x v="0"/>
    <m/>
    <m/>
    <x v="1"/>
    <s v="10029215"/>
    <x v="5"/>
    <x v="5"/>
    <x v="3"/>
    <x v="3"/>
    <x v="5"/>
    <x v="1"/>
    <n v="67.842949999999988"/>
    <x v="2"/>
    <n v="74.5"/>
    <x v="2"/>
    <s v=""/>
    <x v="6"/>
    <s v=""/>
    <x v="2"/>
    <s v=""/>
    <s v=""/>
    <x v="1"/>
    <x v="1"/>
    <x v="2"/>
    <x v="1"/>
    <x v="1"/>
    <x v="1"/>
    <x v="1"/>
  </r>
  <r>
    <d v="2021-07-15T00:00:00"/>
    <n v="8007"/>
    <n v="9327"/>
    <x v="4"/>
    <n v="915"/>
    <n v="60811"/>
    <x v="2"/>
    <s v="525296"/>
    <x v="0"/>
    <x v="2"/>
    <x v="2"/>
    <x v="2"/>
    <x v="1"/>
    <n v="66"/>
    <m/>
    <m/>
    <m/>
    <m/>
    <x v="2"/>
    <n v="1002949"/>
    <x v="8"/>
    <x v="1"/>
    <x v="1"/>
    <x v="0"/>
    <x v="0"/>
    <m/>
    <x v="0"/>
    <x v="0"/>
    <x v="1"/>
    <m/>
    <m/>
    <x v="1"/>
    <s v="10029498"/>
    <x v="5"/>
    <x v="5"/>
    <x v="3"/>
    <x v="3"/>
    <x v="5"/>
    <x v="2"/>
    <n v="59.976199999999999"/>
    <x v="2"/>
    <n v="66"/>
    <x v="2"/>
    <s v=""/>
    <x v="7"/>
    <s v=""/>
    <x v="2"/>
    <s v=""/>
    <s v=""/>
    <x v="1"/>
    <x v="1"/>
    <x v="2"/>
    <x v="1"/>
    <x v="1"/>
    <x v="1"/>
    <x v="1"/>
  </r>
  <r>
    <d v="2021-07-15T00:00:00"/>
    <n v="8007"/>
    <n v="9327"/>
    <x v="4"/>
    <n v="917"/>
    <n v="60812"/>
    <x v="2"/>
    <s v="525287"/>
    <x v="0"/>
    <x v="1"/>
    <x v="1"/>
    <x v="2"/>
    <x v="1"/>
    <n v="83"/>
    <n v="18.899999999999999"/>
    <n v="7.3"/>
    <n v="4.0999999999999996"/>
    <n v="1.9"/>
    <x v="1"/>
    <n v="1002949"/>
    <x v="9"/>
    <x v="1"/>
    <x v="1"/>
    <x v="0"/>
    <x v="0"/>
    <m/>
    <x v="0"/>
    <x v="0"/>
    <x v="1"/>
    <m/>
    <m/>
    <x v="1"/>
    <s v="10029499"/>
    <x v="6"/>
    <x v="6"/>
    <x v="4"/>
    <x v="2"/>
    <x v="5"/>
    <x v="2"/>
    <n v="75.7"/>
    <x v="1"/>
    <n v="83"/>
    <x v="1"/>
    <s v=""/>
    <x v="7"/>
    <s v=""/>
    <x v="1"/>
    <n v="2.1339999999999995"/>
    <n v="0.89416414409625311"/>
    <x v="1"/>
    <x v="1"/>
    <x v="1"/>
    <x v="1"/>
    <x v="1"/>
    <x v="1"/>
    <x v="1"/>
  </r>
  <r>
    <d v="2021-07-15T00:00:00"/>
    <n v="8007"/>
    <n v="9327"/>
    <x v="4"/>
    <n v="919"/>
    <n v="60813"/>
    <x v="2"/>
    <s v="525298"/>
    <x v="1"/>
    <x v="2"/>
    <x v="2"/>
    <x v="2"/>
    <x v="1"/>
    <n v="93"/>
    <n v="23.5"/>
    <n v="9.5"/>
    <n v="6.5"/>
    <n v="2.5"/>
    <x v="1"/>
    <n v="1002949"/>
    <x v="10"/>
    <x v="1"/>
    <x v="1"/>
    <x v="0"/>
    <x v="0"/>
    <m/>
    <x v="0"/>
    <x v="0"/>
    <x v="1"/>
    <m/>
    <m/>
    <x v="1"/>
    <s v="100294910"/>
    <x v="1"/>
    <x v="1"/>
    <x v="1"/>
    <x v="1"/>
    <x v="5"/>
    <x v="2"/>
    <n v="83.5"/>
    <x v="1"/>
    <n v="93"/>
    <x v="1"/>
    <s v=""/>
    <x v="7"/>
    <s v=""/>
    <x v="1"/>
    <n v="1.4700000000000029"/>
    <n v="0.8130573860319541"/>
    <x v="1"/>
    <x v="1"/>
    <x v="1"/>
    <x v="2"/>
    <x v="1"/>
    <x v="1"/>
    <x v="1"/>
  </r>
  <r>
    <d v="2021-07-15T00:00:00"/>
    <n v="8007"/>
    <n v="9327"/>
    <x v="4"/>
    <n v="921"/>
    <n v="60814"/>
    <x v="2"/>
    <s v="525293"/>
    <x v="0"/>
    <x v="2"/>
    <x v="2"/>
    <x v="2"/>
    <x v="1"/>
    <n v="58"/>
    <m/>
    <m/>
    <m/>
    <m/>
    <x v="2"/>
    <n v="1002950"/>
    <x v="1"/>
    <x v="1"/>
    <x v="2"/>
    <x v="0"/>
    <x v="0"/>
    <m/>
    <x v="0"/>
    <x v="0"/>
    <x v="1"/>
    <m/>
    <m/>
    <x v="1"/>
    <s v="10029501"/>
    <x v="2"/>
    <x v="2"/>
    <x v="2"/>
    <x v="2"/>
    <x v="5"/>
    <x v="2"/>
    <n v="52.572200000000002"/>
    <x v="2"/>
    <n v="58"/>
    <x v="2"/>
    <s v=""/>
    <x v="4"/>
    <s v=""/>
    <x v="2"/>
    <s v=""/>
    <s v=""/>
    <x v="1"/>
    <x v="1"/>
    <x v="2"/>
    <x v="1"/>
    <x v="1"/>
    <x v="1"/>
    <x v="1"/>
  </r>
  <r>
    <d v="2021-07-15T00:00:00"/>
    <n v="8007"/>
    <n v="9327"/>
    <x v="4"/>
    <n v="922"/>
    <n v="60815"/>
    <x v="2"/>
    <s v="525276"/>
    <x v="0"/>
    <x v="2"/>
    <x v="2"/>
    <x v="2"/>
    <x v="1"/>
    <n v="71"/>
    <m/>
    <m/>
    <m/>
    <m/>
    <x v="2"/>
    <n v="1002950"/>
    <x v="2"/>
    <x v="1"/>
    <x v="2"/>
    <x v="0"/>
    <x v="0"/>
    <m/>
    <x v="0"/>
    <x v="0"/>
    <x v="1"/>
    <m/>
    <m/>
    <x v="1"/>
    <s v="10029502"/>
    <x v="2"/>
    <x v="2"/>
    <x v="2"/>
    <x v="2"/>
    <x v="5"/>
    <x v="2"/>
    <n v="64.603699999999989"/>
    <x v="2"/>
    <n v="71"/>
    <x v="2"/>
    <s v=""/>
    <x v="4"/>
    <s v=""/>
    <x v="2"/>
    <s v=""/>
    <s v=""/>
    <x v="1"/>
    <x v="1"/>
    <x v="2"/>
    <x v="1"/>
    <x v="1"/>
    <x v="1"/>
    <x v="1"/>
  </r>
  <r>
    <d v="2021-07-15T00:00:00"/>
    <n v="8007"/>
    <n v="9327"/>
    <x v="4"/>
    <n v="924"/>
    <n v="60816"/>
    <x v="2"/>
    <s v="525254"/>
    <x v="0"/>
    <x v="1"/>
    <x v="1"/>
    <x v="2"/>
    <x v="1"/>
    <n v="83"/>
    <n v="18.5"/>
    <n v="7"/>
    <n v="5.5"/>
    <n v="2"/>
    <x v="1"/>
    <n v="1002950"/>
    <x v="3"/>
    <x v="1"/>
    <x v="2"/>
    <x v="0"/>
    <x v="0"/>
    <m/>
    <x v="0"/>
    <x v="0"/>
    <x v="1"/>
    <m/>
    <m/>
    <x v="1"/>
    <s v="10029503"/>
    <x v="2"/>
    <x v="2"/>
    <x v="2"/>
    <x v="2"/>
    <x v="5"/>
    <x v="2"/>
    <n v="76"/>
    <x v="1"/>
    <n v="83"/>
    <x v="1"/>
    <s v=""/>
    <x v="4"/>
    <s v=""/>
    <x v="1"/>
    <n v="1.4799999999999975"/>
    <n v="0.81457258070701732"/>
    <x v="1"/>
    <x v="1"/>
    <x v="1"/>
    <x v="1"/>
    <x v="1"/>
    <x v="1"/>
    <x v="1"/>
  </r>
  <r>
    <d v="2021-07-15T00:00:00"/>
    <n v="8007"/>
    <n v="9327"/>
    <x v="4"/>
    <n v="926"/>
    <n v="60817"/>
    <x v="2"/>
    <s v="525259"/>
    <x v="0"/>
    <x v="2"/>
    <x v="2"/>
    <x v="2"/>
    <x v="1"/>
    <n v="64"/>
    <m/>
    <m/>
    <m/>
    <m/>
    <x v="2"/>
    <n v="1002950"/>
    <x v="4"/>
    <x v="1"/>
    <x v="2"/>
    <x v="0"/>
    <x v="0"/>
    <m/>
    <x v="0"/>
    <x v="0"/>
    <x v="1"/>
    <m/>
    <m/>
    <x v="1"/>
    <s v="10029504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5T00:00:00"/>
    <n v="8007"/>
    <n v="9327"/>
    <x v="4"/>
    <n v="927"/>
    <n v="60818"/>
    <x v="2"/>
    <s v="525265"/>
    <x v="1"/>
    <x v="2"/>
    <x v="2"/>
    <x v="2"/>
    <x v="1"/>
    <n v="94"/>
    <n v="23.5"/>
    <n v="9.3000000000000007"/>
    <n v="7.5"/>
    <n v="2.9"/>
    <x v="1"/>
    <n v="1002950"/>
    <x v="5"/>
    <x v="1"/>
    <x v="2"/>
    <x v="0"/>
    <x v="0"/>
    <m/>
    <x v="0"/>
    <x v="0"/>
    <x v="1"/>
    <m/>
    <m/>
    <x v="1"/>
    <s v="10029505"/>
    <x v="2"/>
    <x v="2"/>
    <x v="2"/>
    <x v="2"/>
    <x v="5"/>
    <x v="2"/>
    <n v="84.7"/>
    <x v="1"/>
    <n v="94"/>
    <x v="1"/>
    <s v=""/>
    <x v="4"/>
    <s v=""/>
    <x v="1"/>
    <n v="1.1320000000000006"/>
    <n v="0.75620780312724611"/>
    <x v="1"/>
    <x v="1"/>
    <x v="1"/>
    <x v="1"/>
    <x v="1"/>
    <x v="1"/>
    <x v="1"/>
  </r>
  <r>
    <d v="2021-07-15T00:00:00"/>
    <n v="8007"/>
    <n v="9327"/>
    <x v="4"/>
    <n v="929"/>
    <n v="60819"/>
    <x v="2"/>
    <s v="525274"/>
    <x v="0"/>
    <x v="1"/>
    <x v="1"/>
    <x v="2"/>
    <x v="1"/>
    <n v="86"/>
    <n v="19"/>
    <n v="7.5"/>
    <n v="5.5"/>
    <n v="2.2000000000000002"/>
    <x v="1"/>
    <n v="1002950"/>
    <x v="6"/>
    <x v="1"/>
    <x v="2"/>
    <x v="0"/>
    <x v="0"/>
    <m/>
    <x v="0"/>
    <x v="0"/>
    <x v="1"/>
    <m/>
    <m/>
    <x v="1"/>
    <s v="10029506"/>
    <x v="2"/>
    <x v="2"/>
    <x v="2"/>
    <x v="2"/>
    <x v="5"/>
    <x v="2"/>
    <n v="78.5"/>
    <x v="1"/>
    <n v="86"/>
    <x v="1"/>
    <s v=""/>
    <x v="4"/>
    <s v=""/>
    <x v="1"/>
    <n v="1.9579999999999977"/>
    <n v="0.87631634351472476"/>
    <x v="1"/>
    <x v="1"/>
    <x v="1"/>
    <x v="1"/>
    <x v="1"/>
    <x v="1"/>
    <x v="1"/>
  </r>
  <r>
    <d v="2021-07-15T00:00:00"/>
    <n v="8007"/>
    <n v="9327"/>
    <x v="4"/>
    <n v="930"/>
    <n v="60820"/>
    <x v="2"/>
    <s v="525288"/>
    <x v="0"/>
    <x v="1"/>
    <x v="1"/>
    <x v="2"/>
    <x v="1"/>
    <n v="84.5"/>
    <n v="19.5"/>
    <n v="7.4"/>
    <n v="6.4"/>
    <n v="1.8"/>
    <x v="1"/>
    <n v="1002950"/>
    <x v="7"/>
    <x v="1"/>
    <x v="2"/>
    <x v="0"/>
    <x v="0"/>
    <m/>
    <x v="0"/>
    <x v="0"/>
    <x v="1"/>
    <m/>
    <m/>
    <x v="1"/>
    <s v="10029507"/>
    <x v="2"/>
    <x v="2"/>
    <x v="2"/>
    <x v="2"/>
    <x v="5"/>
    <x v="2"/>
    <n v="77.099999999999994"/>
    <x v="1"/>
    <n v="84.5"/>
    <x v="1"/>
    <s v=""/>
    <x v="4"/>
    <s v=""/>
    <x v="1"/>
    <n v="1.173"/>
    <n v="0.76368685167828299"/>
    <x v="1"/>
    <x v="1"/>
    <x v="1"/>
    <x v="1"/>
    <x v="1"/>
    <x v="1"/>
    <x v="1"/>
  </r>
  <r>
    <d v="2021-07-15T00:00:00"/>
    <n v="8007"/>
    <n v="9327"/>
    <x v="4"/>
    <n v="931"/>
    <n v="60821"/>
    <x v="2"/>
    <s v="525260"/>
    <x v="0"/>
    <x v="1"/>
    <x v="1"/>
    <x v="2"/>
    <x v="1"/>
    <n v="78"/>
    <n v="17.5"/>
    <n v="6.5"/>
    <n v="4.5"/>
    <n v="1.7"/>
    <x v="1"/>
    <n v="1002950"/>
    <x v="8"/>
    <x v="1"/>
    <x v="2"/>
    <x v="0"/>
    <x v="0"/>
    <m/>
    <x v="0"/>
    <x v="0"/>
    <x v="1"/>
    <m/>
    <m/>
    <x v="1"/>
    <s v="10029508"/>
    <x v="2"/>
    <x v="2"/>
    <x v="2"/>
    <x v="2"/>
    <x v="5"/>
    <x v="2"/>
    <n v="71.5"/>
    <x v="1"/>
    <n v="78"/>
    <x v="1"/>
    <s v=""/>
    <x v="4"/>
    <s v=""/>
    <x v="1"/>
    <n v="0.9079999999999997"/>
    <n v="0.71259072660749434"/>
    <x v="1"/>
    <x v="1"/>
    <x v="1"/>
    <x v="1"/>
    <x v="1"/>
    <x v="1"/>
    <x v="1"/>
  </r>
  <r>
    <d v="2021-07-15T00:00:00"/>
    <n v="8007"/>
    <n v="9327"/>
    <x v="4"/>
    <n v="932"/>
    <n v="60822"/>
    <x v="2"/>
    <s v="525251"/>
    <x v="0"/>
    <x v="1"/>
    <x v="1"/>
    <x v="2"/>
    <x v="1"/>
    <n v="90.5"/>
    <n v="19.5"/>
    <n v="7"/>
    <n v="5"/>
    <n v="2"/>
    <x v="1"/>
    <n v="1002950"/>
    <x v="9"/>
    <x v="1"/>
    <x v="2"/>
    <x v="0"/>
    <x v="0"/>
    <m/>
    <x v="0"/>
    <x v="0"/>
    <x v="1"/>
    <m/>
    <m/>
    <x v="1"/>
    <s v="10029509"/>
    <x v="2"/>
    <x v="2"/>
    <x v="2"/>
    <x v="2"/>
    <x v="5"/>
    <x v="2"/>
    <n v="83.5"/>
    <x v="1"/>
    <n v="90.5"/>
    <x v="1"/>
    <s v=""/>
    <x v="4"/>
    <s v=""/>
    <x v="1"/>
    <n v="5.044999999999999"/>
    <n v="0.99359976648664516"/>
    <x v="1"/>
    <x v="1"/>
    <x v="1"/>
    <x v="1"/>
    <x v="1"/>
    <x v="1"/>
    <x v="1"/>
  </r>
  <r>
    <d v="2021-07-15T00:00:00"/>
    <n v="8007"/>
    <n v="9327"/>
    <x v="4"/>
    <n v="933"/>
    <n v="60823"/>
    <x v="2"/>
    <s v="525314"/>
    <x v="1"/>
    <x v="2"/>
    <x v="2"/>
    <x v="2"/>
    <x v="1"/>
    <n v="87"/>
    <n v="21"/>
    <n v="8.5"/>
    <n v="6"/>
    <n v="2.2000000000000002"/>
    <x v="1"/>
    <n v="1002950"/>
    <x v="10"/>
    <x v="1"/>
    <x v="2"/>
    <x v="0"/>
    <x v="0"/>
    <m/>
    <x v="0"/>
    <x v="0"/>
    <x v="1"/>
    <m/>
    <m/>
    <x v="1"/>
    <s v="100295010"/>
    <x v="2"/>
    <x v="2"/>
    <x v="2"/>
    <x v="2"/>
    <x v="5"/>
    <x v="2"/>
    <n v="78.5"/>
    <x v="1"/>
    <n v="87"/>
    <x v="1"/>
    <s v=""/>
    <x v="4"/>
    <s v=""/>
    <x v="1"/>
    <n v="0.76799999999999646"/>
    <n v="0.68308809486218425"/>
    <x v="1"/>
    <x v="1"/>
    <x v="1"/>
    <x v="1"/>
    <x v="1"/>
    <x v="1"/>
    <x v="1"/>
  </r>
  <r>
    <d v="2021-07-15T00:00:00"/>
    <n v="8007"/>
    <n v="9327"/>
    <x v="4"/>
    <n v="935"/>
    <n v="60824"/>
    <x v="2"/>
    <s v="525311"/>
    <x v="0"/>
    <x v="1"/>
    <x v="1"/>
    <x v="2"/>
    <x v="1"/>
    <n v="77.5"/>
    <n v="17"/>
    <n v="6.2"/>
    <n v="4.5"/>
    <n v="1.5"/>
    <x v="1"/>
    <n v="1002951"/>
    <x v="1"/>
    <x v="1"/>
    <x v="2"/>
    <x v="0"/>
    <x v="0"/>
    <m/>
    <x v="0"/>
    <x v="0"/>
    <x v="1"/>
    <m/>
    <m/>
    <x v="1"/>
    <s v="10029511"/>
    <x v="2"/>
    <x v="2"/>
    <x v="2"/>
    <x v="2"/>
    <x v="5"/>
    <x v="2"/>
    <n v="71.3"/>
    <x v="1"/>
    <n v="77.5"/>
    <x v="1"/>
    <s v=""/>
    <x v="4"/>
    <s v=""/>
    <x v="1"/>
    <n v="1.2490000000000028"/>
    <n v="0.77712670838688447"/>
    <x v="1"/>
    <x v="1"/>
    <x v="1"/>
    <x v="1"/>
    <x v="1"/>
    <x v="1"/>
    <x v="1"/>
  </r>
  <r>
    <d v="2021-07-15T00:00:00"/>
    <n v="8007"/>
    <n v="9327"/>
    <x v="4"/>
    <n v="937"/>
    <n v="60825"/>
    <x v="2"/>
    <s v="525234"/>
    <x v="0"/>
    <x v="2"/>
    <x v="2"/>
    <x v="2"/>
    <x v="1"/>
    <n v="62"/>
    <m/>
    <m/>
    <m/>
    <m/>
    <x v="2"/>
    <n v="1002951"/>
    <x v="2"/>
    <x v="1"/>
    <x v="2"/>
    <x v="0"/>
    <x v="0"/>
    <m/>
    <x v="0"/>
    <x v="0"/>
    <x v="1"/>
    <m/>
    <m/>
    <x v="1"/>
    <s v="10029512"/>
    <x v="2"/>
    <x v="2"/>
    <x v="2"/>
    <x v="2"/>
    <x v="5"/>
    <x v="2"/>
    <n v="56.2742"/>
    <x v="2"/>
    <n v="62"/>
    <x v="2"/>
    <s v=""/>
    <x v="4"/>
    <s v=""/>
    <x v="2"/>
    <s v=""/>
    <s v=""/>
    <x v="1"/>
    <x v="1"/>
    <x v="2"/>
    <x v="1"/>
    <x v="1"/>
    <x v="1"/>
    <x v="1"/>
  </r>
  <r>
    <d v="2021-07-15T00:00:00"/>
    <n v="8007"/>
    <n v="9327"/>
    <x v="4"/>
    <n v="940"/>
    <n v="60826"/>
    <x v="2"/>
    <s v="525323"/>
    <x v="0"/>
    <x v="1"/>
    <x v="1"/>
    <x v="2"/>
    <x v="1"/>
    <n v="84"/>
    <n v="18"/>
    <n v="7"/>
    <n v="4"/>
    <n v="1.5"/>
    <x v="1"/>
    <n v="1002951"/>
    <x v="3"/>
    <x v="1"/>
    <x v="2"/>
    <x v="2"/>
    <x v="0"/>
    <s v="11,1"/>
    <x v="0"/>
    <x v="0"/>
    <x v="1"/>
    <m/>
    <m/>
    <x v="1"/>
    <s v="10029513"/>
    <x v="2"/>
    <x v="2"/>
    <x v="2"/>
    <x v="2"/>
    <x v="5"/>
    <x v="2"/>
    <n v="77"/>
    <x v="1"/>
    <n v="84"/>
    <x v="1"/>
    <s v=""/>
    <x v="4"/>
    <s v=""/>
    <x v="1"/>
    <n v="3.3599999999999968"/>
    <n v="0.96643077671851729"/>
    <x v="1"/>
    <x v="1"/>
    <x v="1"/>
    <x v="1"/>
    <x v="1"/>
    <x v="1"/>
    <x v="1"/>
  </r>
  <r>
    <d v="2021-07-15T00:00:00"/>
    <n v="8007"/>
    <n v="9327"/>
    <x v="4"/>
    <n v="941"/>
    <n v="60827"/>
    <x v="2"/>
    <s v="525245"/>
    <x v="1"/>
    <x v="2"/>
    <x v="2"/>
    <x v="2"/>
    <x v="1"/>
    <n v="92"/>
    <n v="21.7"/>
    <n v="8.3000000000000007"/>
    <n v="6.5"/>
    <n v="2.1"/>
    <x v="1"/>
    <n v="1002951"/>
    <x v="4"/>
    <x v="1"/>
    <x v="2"/>
    <x v="0"/>
    <x v="0"/>
    <m/>
    <x v="0"/>
    <x v="0"/>
    <x v="1"/>
    <m/>
    <m/>
    <x v="1"/>
    <s v="10029514"/>
    <x v="2"/>
    <x v="2"/>
    <x v="2"/>
    <x v="2"/>
    <x v="5"/>
    <x v="2"/>
    <n v="83.7"/>
    <x v="1"/>
    <n v="92"/>
    <x v="1"/>
    <s v=""/>
    <x v="4"/>
    <s v=""/>
    <x v="1"/>
    <n v="2.9200000000000026"/>
    <n v="0.94882629908290839"/>
    <x v="1"/>
    <x v="1"/>
    <x v="1"/>
    <x v="1"/>
    <x v="1"/>
    <x v="1"/>
    <x v="1"/>
  </r>
  <r>
    <d v="2021-07-15T00:00:00"/>
    <n v="8007"/>
    <n v="9327"/>
    <x v="4"/>
    <n v="942"/>
    <n v="60828"/>
    <x v="2"/>
    <s v="525308"/>
    <x v="0"/>
    <x v="1"/>
    <x v="1"/>
    <x v="2"/>
    <x v="1"/>
    <n v="90"/>
    <n v="20"/>
    <n v="7.6"/>
    <n v="5"/>
    <n v="2"/>
    <x v="1"/>
    <n v="1002951"/>
    <x v="5"/>
    <x v="1"/>
    <x v="2"/>
    <x v="0"/>
    <x v="0"/>
    <m/>
    <x v="0"/>
    <x v="0"/>
    <x v="1"/>
    <m/>
    <m/>
    <x v="1"/>
    <s v="10029515"/>
    <x v="2"/>
    <x v="2"/>
    <x v="2"/>
    <x v="2"/>
    <x v="5"/>
    <x v="2"/>
    <n v="82.4"/>
    <x v="1"/>
    <n v="90"/>
    <x v="1"/>
    <s v=""/>
    <x v="4"/>
    <s v=""/>
    <x v="1"/>
    <n v="4.0620000000000038"/>
    <n v="0.98307677032519247"/>
    <x v="1"/>
    <x v="1"/>
    <x v="1"/>
    <x v="1"/>
    <x v="1"/>
    <x v="1"/>
    <x v="1"/>
  </r>
  <r>
    <d v="2021-07-15T00:00:00"/>
    <n v="8007"/>
    <n v="9327"/>
    <x v="4"/>
    <n v="944"/>
    <n v="60829"/>
    <x v="2"/>
    <s v="525237"/>
    <x v="0"/>
    <x v="1"/>
    <x v="1"/>
    <x v="2"/>
    <x v="1"/>
    <n v="85"/>
    <n v="19.8"/>
    <n v="7.2"/>
    <n v="5"/>
    <n v="1.5"/>
    <x v="1"/>
    <n v="1002951"/>
    <x v="6"/>
    <x v="1"/>
    <x v="2"/>
    <x v="0"/>
    <x v="0"/>
    <m/>
    <x v="0"/>
    <x v="0"/>
    <x v="1"/>
    <m/>
    <m/>
    <x v="1"/>
    <s v="10029516"/>
    <x v="2"/>
    <x v="2"/>
    <x v="2"/>
    <x v="2"/>
    <x v="5"/>
    <x v="2"/>
    <n v="77.8"/>
    <x v="1"/>
    <n v="85"/>
    <x v="1"/>
    <s v=""/>
    <x v="4"/>
    <s v=""/>
    <x v="1"/>
    <n v="2.8539999999999965"/>
    <n v="0.94552507994187496"/>
    <x v="1"/>
    <x v="1"/>
    <x v="1"/>
    <x v="1"/>
    <x v="1"/>
    <x v="1"/>
    <x v="1"/>
  </r>
  <r>
    <d v="2021-07-15T00:00:00"/>
    <n v="8007"/>
    <n v="9327"/>
    <x v="4"/>
    <n v="945"/>
    <n v="60830"/>
    <x v="2"/>
    <s v="525306"/>
    <x v="0"/>
    <x v="1"/>
    <x v="1"/>
    <x v="2"/>
    <x v="1"/>
    <n v="87"/>
    <n v="18.7"/>
    <n v="7"/>
    <n v="4.8"/>
    <n v="2.1"/>
    <x v="1"/>
    <n v="1002951"/>
    <x v="7"/>
    <x v="1"/>
    <x v="2"/>
    <x v="0"/>
    <x v="0"/>
    <m/>
    <x v="0"/>
    <x v="0"/>
    <x v="1"/>
    <m/>
    <m/>
    <x v="1"/>
    <s v="10029517"/>
    <x v="2"/>
    <x v="2"/>
    <x v="2"/>
    <x v="2"/>
    <x v="5"/>
    <x v="2"/>
    <n v="80"/>
    <x v="1"/>
    <n v="87"/>
    <x v="1"/>
    <s v=""/>
    <x v="4"/>
    <s v=""/>
    <x v="1"/>
    <n v="3.5899999999999963"/>
    <n v="0.97314288121519021"/>
    <x v="1"/>
    <x v="1"/>
    <x v="1"/>
    <x v="1"/>
    <x v="1"/>
    <x v="1"/>
    <x v="1"/>
  </r>
  <r>
    <d v="2021-07-15T00:00:00"/>
    <n v="8007"/>
    <n v="9327"/>
    <x v="4"/>
    <n v="947"/>
    <n v="60831"/>
    <x v="2"/>
    <s v="525286"/>
    <x v="0"/>
    <x v="2"/>
    <x v="2"/>
    <x v="2"/>
    <x v="1"/>
    <n v="63"/>
    <m/>
    <m/>
    <m/>
    <m/>
    <x v="2"/>
    <n v="1002951"/>
    <x v="8"/>
    <x v="1"/>
    <x v="2"/>
    <x v="0"/>
    <x v="0"/>
    <m/>
    <x v="0"/>
    <x v="0"/>
    <x v="1"/>
    <m/>
    <m/>
    <x v="1"/>
    <s v="10029518"/>
    <x v="2"/>
    <x v="2"/>
    <x v="2"/>
    <x v="2"/>
    <x v="5"/>
    <x v="2"/>
    <n v="57.1997"/>
    <x v="2"/>
    <n v="63"/>
    <x v="2"/>
    <s v=""/>
    <x v="4"/>
    <s v=""/>
    <x v="2"/>
    <s v=""/>
    <s v=""/>
    <x v="1"/>
    <x v="1"/>
    <x v="2"/>
    <x v="1"/>
    <x v="1"/>
    <x v="1"/>
    <x v="1"/>
  </r>
  <r>
    <d v="2021-07-15T00:00:00"/>
    <n v="8007"/>
    <n v="9327"/>
    <x v="4"/>
    <n v="948"/>
    <n v="60832"/>
    <x v="2"/>
    <s v="525278"/>
    <x v="0"/>
    <x v="1"/>
    <x v="1"/>
    <x v="2"/>
    <x v="1"/>
    <n v="91"/>
    <n v="19.399999999999999"/>
    <n v="7.3"/>
    <n v="5.8"/>
    <n v="2.1"/>
    <x v="1"/>
    <n v="1002951"/>
    <x v="9"/>
    <x v="1"/>
    <x v="2"/>
    <x v="0"/>
    <x v="0"/>
    <m/>
    <x v="0"/>
    <x v="0"/>
    <x v="1"/>
    <m/>
    <m/>
    <x v="1"/>
    <s v="10029519"/>
    <x v="2"/>
    <x v="2"/>
    <x v="2"/>
    <x v="2"/>
    <x v="5"/>
    <x v="2"/>
    <n v="83.7"/>
    <x v="1"/>
    <n v="91"/>
    <x v="1"/>
    <s v=""/>
    <x v="4"/>
    <s v=""/>
    <x v="1"/>
    <n v="4.246000000000004"/>
    <n v="0.98588080164861958"/>
    <x v="1"/>
    <x v="1"/>
    <x v="1"/>
    <x v="1"/>
    <x v="1"/>
    <x v="1"/>
    <x v="1"/>
  </r>
  <r>
    <d v="2021-07-15T00:00:00"/>
    <n v="8007"/>
    <n v="9327"/>
    <x v="4"/>
    <n v="950"/>
    <n v="60833"/>
    <x v="2"/>
    <s v="525292"/>
    <x v="0"/>
    <x v="1"/>
    <x v="2"/>
    <x v="2"/>
    <x v="1"/>
    <n v="70.5"/>
    <m/>
    <m/>
    <m/>
    <m/>
    <x v="2"/>
    <n v="1002951"/>
    <x v="10"/>
    <x v="1"/>
    <x v="2"/>
    <x v="0"/>
    <x v="0"/>
    <m/>
    <x v="0"/>
    <x v="0"/>
    <x v="1"/>
    <m/>
    <m/>
    <x v="1"/>
    <s v="100295110"/>
    <x v="2"/>
    <x v="2"/>
    <x v="2"/>
    <x v="2"/>
    <x v="5"/>
    <x v="2"/>
    <n v="64.140949999999989"/>
    <x v="2"/>
    <n v="70.5"/>
    <x v="2"/>
    <s v=""/>
    <x v="4"/>
    <s v=""/>
    <x v="2"/>
    <s v=""/>
    <s v=""/>
    <x v="1"/>
    <x v="1"/>
    <x v="2"/>
    <x v="1"/>
    <x v="1"/>
    <x v="1"/>
    <x v="1"/>
  </r>
  <r>
    <d v="2021-07-15T00:00:00"/>
    <n v="8007"/>
    <n v="9327"/>
    <x v="4"/>
    <n v="951"/>
    <n v="60834"/>
    <x v="2"/>
    <s v="525324"/>
    <x v="0"/>
    <x v="1"/>
    <x v="1"/>
    <x v="2"/>
    <x v="1"/>
    <n v="86"/>
    <n v="18.5"/>
    <n v="7"/>
    <n v="5.5"/>
    <n v="2"/>
    <x v="1"/>
    <n v="1002952"/>
    <x v="1"/>
    <x v="1"/>
    <x v="1"/>
    <x v="0"/>
    <x v="0"/>
    <m/>
    <x v="0"/>
    <x v="0"/>
    <x v="1"/>
    <m/>
    <m/>
    <x v="1"/>
    <s v="10029521"/>
    <x v="1"/>
    <x v="1"/>
    <x v="1"/>
    <x v="1"/>
    <x v="5"/>
    <x v="2"/>
    <n v="79"/>
    <x v="1"/>
    <n v="86"/>
    <x v="1"/>
    <s v=""/>
    <x v="7"/>
    <s v=""/>
    <x v="1"/>
    <n v="2.7699999999999969"/>
    <n v="0.94103298653520806"/>
    <x v="1"/>
    <x v="1"/>
    <x v="1"/>
    <x v="1"/>
    <x v="1"/>
    <x v="1"/>
    <x v="1"/>
  </r>
  <r>
    <d v="2021-07-15T00:00:00"/>
    <n v="8007"/>
    <n v="9327"/>
    <x v="4"/>
    <n v="952"/>
    <n v="60835"/>
    <x v="2"/>
    <s v="525230"/>
    <x v="0"/>
    <x v="2"/>
    <x v="2"/>
    <x v="2"/>
    <x v="1"/>
    <n v="70"/>
    <m/>
    <m/>
    <m/>
    <m/>
    <x v="2"/>
    <n v="1002952"/>
    <x v="2"/>
    <x v="1"/>
    <x v="1"/>
    <x v="0"/>
    <x v="0"/>
    <m/>
    <x v="0"/>
    <x v="0"/>
    <x v="1"/>
    <m/>
    <m/>
    <x v="1"/>
    <s v="10029522"/>
    <x v="5"/>
    <x v="5"/>
    <x v="3"/>
    <x v="3"/>
    <x v="5"/>
    <x v="2"/>
    <n v="63.678199999999997"/>
    <x v="2"/>
    <n v="70"/>
    <x v="2"/>
    <s v=""/>
    <x v="7"/>
    <s v=""/>
    <x v="2"/>
    <s v=""/>
    <s v=""/>
    <x v="1"/>
    <x v="1"/>
    <x v="2"/>
    <x v="1"/>
    <x v="1"/>
    <x v="1"/>
    <x v="1"/>
  </r>
  <r>
    <d v="2021-07-15T00:00:00"/>
    <n v="8007"/>
    <n v="9328"/>
    <x v="4"/>
    <n v="954"/>
    <n v="60836"/>
    <x v="2"/>
    <s v="525309"/>
    <x v="1"/>
    <x v="2"/>
    <x v="2"/>
    <x v="2"/>
    <x v="1"/>
    <n v="106"/>
    <n v="27"/>
    <n v="11.6"/>
    <n v="8"/>
    <n v="3"/>
    <x v="1"/>
    <n v="1002952"/>
    <x v="3"/>
    <x v="1"/>
    <x v="1"/>
    <x v="0"/>
    <x v="0"/>
    <m/>
    <x v="0"/>
    <x v="0"/>
    <x v="1"/>
    <m/>
    <m/>
    <x v="1"/>
    <s v="10029523"/>
    <x v="1"/>
    <x v="1"/>
    <x v="1"/>
    <x v="1"/>
    <x v="5"/>
    <x v="2"/>
    <n v="94.4"/>
    <x v="1"/>
    <n v="106"/>
    <x v="1"/>
    <s v=""/>
    <x v="7"/>
    <s v=""/>
    <x v="1"/>
    <n v="2.9219999999999997"/>
    <n v="0.94892332186431871"/>
    <x v="1"/>
    <x v="1"/>
    <x v="1"/>
    <x v="1"/>
    <x v="1"/>
    <x v="1"/>
    <x v="1"/>
  </r>
  <r>
    <d v="2021-07-15T00:00:00"/>
    <n v="8007"/>
    <n v="9328"/>
    <x v="4"/>
    <n v="955"/>
    <n v="60837"/>
    <x v="2"/>
    <s v="525232"/>
    <x v="0"/>
    <x v="1"/>
    <x v="1"/>
    <x v="2"/>
    <x v="1"/>
    <n v="84"/>
    <n v="18"/>
    <n v="7.5"/>
    <n v="4"/>
    <n v="1.3"/>
    <x v="1"/>
    <n v="1002952"/>
    <x v="4"/>
    <x v="1"/>
    <x v="1"/>
    <x v="0"/>
    <x v="0"/>
    <m/>
    <x v="0"/>
    <x v="0"/>
    <x v="1"/>
    <m/>
    <m/>
    <x v="1"/>
    <s v="10029524"/>
    <x v="4"/>
    <x v="4"/>
    <x v="1"/>
    <x v="2"/>
    <x v="5"/>
    <x v="2"/>
    <n v="76.5"/>
    <x v="1"/>
    <n v="84"/>
    <x v="1"/>
    <s v=""/>
    <x v="7"/>
    <s v=""/>
    <x v="1"/>
    <n v="2.8919999999999977"/>
    <n v="0.94744954852639585"/>
    <x v="1"/>
    <x v="1"/>
    <x v="1"/>
    <x v="1"/>
    <x v="1"/>
    <x v="1"/>
    <x v="1"/>
  </r>
  <r>
    <d v="2021-07-15T00:00:00"/>
    <n v="8007"/>
    <n v="9328"/>
    <x v="4"/>
    <n v="957"/>
    <n v="60838"/>
    <x v="2"/>
    <s v="525248"/>
    <x v="0"/>
    <x v="2"/>
    <x v="2"/>
    <x v="2"/>
    <x v="1"/>
    <n v="62"/>
    <m/>
    <m/>
    <m/>
    <m/>
    <x v="2"/>
    <n v="1002952"/>
    <x v="5"/>
    <x v="1"/>
    <x v="1"/>
    <x v="0"/>
    <x v="0"/>
    <m/>
    <x v="0"/>
    <x v="0"/>
    <x v="1"/>
    <m/>
    <m/>
    <x v="1"/>
    <s v="10029525"/>
    <x v="3"/>
    <x v="3"/>
    <x v="3"/>
    <x v="2"/>
    <x v="5"/>
    <x v="2"/>
    <n v="56.2742"/>
    <x v="2"/>
    <n v="62"/>
    <x v="2"/>
    <s v=""/>
    <x v="7"/>
    <s v=""/>
    <x v="2"/>
    <s v=""/>
    <s v=""/>
    <x v="1"/>
    <x v="1"/>
    <x v="2"/>
    <x v="1"/>
    <x v="1"/>
    <x v="1"/>
    <x v="1"/>
  </r>
  <r>
    <d v="2021-07-15T00:00:00"/>
    <n v="8007"/>
    <n v="9328"/>
    <x v="4"/>
    <n v="958"/>
    <n v="60839"/>
    <x v="2"/>
    <s v="525270"/>
    <x v="0"/>
    <x v="1"/>
    <x v="1"/>
    <x v="2"/>
    <x v="1"/>
    <n v="87.5"/>
    <n v="18.5"/>
    <n v="6.8"/>
    <n v="4.5"/>
    <n v="1.8"/>
    <x v="1"/>
    <n v="1002952"/>
    <x v="6"/>
    <x v="1"/>
    <x v="1"/>
    <x v="0"/>
    <x v="0"/>
    <m/>
    <x v="0"/>
    <x v="0"/>
    <x v="1"/>
    <m/>
    <m/>
    <x v="1"/>
    <s v="10029526"/>
    <x v="1"/>
    <x v="1"/>
    <x v="1"/>
    <x v="1"/>
    <x v="5"/>
    <x v="2"/>
    <n v="80.7"/>
    <x v="1"/>
    <n v="87.5"/>
    <x v="1"/>
    <s v=""/>
    <x v="7"/>
    <s v=""/>
    <x v="1"/>
    <n v="4.5229999999999997"/>
    <n v="0.98926019018171718"/>
    <x v="1"/>
    <x v="1"/>
    <x v="1"/>
    <x v="1"/>
    <x v="1"/>
    <x v="1"/>
    <x v="1"/>
  </r>
  <r>
    <d v="2021-07-15T00:00:00"/>
    <n v="8007"/>
    <n v="9328"/>
    <x v="4"/>
    <n v="1000"/>
    <n v="60840"/>
    <x v="2"/>
    <s v="525243"/>
    <x v="0"/>
    <x v="1"/>
    <x v="1"/>
    <x v="2"/>
    <x v="1"/>
    <n v="86"/>
    <n v="20"/>
    <n v="7.7"/>
    <n v="5"/>
    <n v="2"/>
    <x v="1"/>
    <n v="1002952"/>
    <x v="7"/>
    <x v="1"/>
    <x v="1"/>
    <x v="0"/>
    <x v="0"/>
    <m/>
    <x v="0"/>
    <x v="0"/>
    <x v="1"/>
    <m/>
    <m/>
    <x v="1"/>
    <s v="10029527"/>
    <x v="1"/>
    <x v="1"/>
    <x v="1"/>
    <x v="1"/>
    <x v="5"/>
    <x v="2"/>
    <n v="78.3"/>
    <x v="1"/>
    <n v="86"/>
    <x v="1"/>
    <s v=""/>
    <x v="7"/>
    <s v=""/>
    <x v="1"/>
    <n v="2.2139999999999977"/>
    <n v="0.9014996896989057"/>
    <x v="1"/>
    <x v="1"/>
    <x v="1"/>
    <x v="1"/>
    <x v="1"/>
    <x v="1"/>
    <x v="1"/>
  </r>
  <r>
    <d v="2021-07-15T00:00:00"/>
    <n v="8007"/>
    <n v="9328"/>
    <x v="4"/>
    <n v="1002"/>
    <n v="60841"/>
    <x v="2"/>
    <s v="525317"/>
    <x v="0"/>
    <x v="2"/>
    <x v="2"/>
    <x v="2"/>
    <x v="1"/>
    <n v="74.5"/>
    <m/>
    <m/>
    <m/>
    <m/>
    <x v="2"/>
    <n v="1002952"/>
    <x v="8"/>
    <x v="1"/>
    <x v="1"/>
    <x v="0"/>
    <x v="0"/>
    <m/>
    <x v="0"/>
    <x v="0"/>
    <x v="1"/>
    <m/>
    <m/>
    <x v="1"/>
    <s v="10029528"/>
    <x v="6"/>
    <x v="6"/>
    <x v="4"/>
    <x v="2"/>
    <x v="5"/>
    <x v="2"/>
    <n v="67.842949999999988"/>
    <x v="2"/>
    <n v="74.5"/>
    <x v="2"/>
    <s v=""/>
    <x v="7"/>
    <s v=""/>
    <x v="2"/>
    <s v=""/>
    <s v=""/>
    <x v="1"/>
    <x v="1"/>
    <x v="2"/>
    <x v="1"/>
    <x v="1"/>
    <x v="1"/>
    <x v="1"/>
  </r>
  <r>
    <d v="2021-07-15T00:00:00"/>
    <n v="8007"/>
    <n v="9328"/>
    <x v="4"/>
    <n v="1003"/>
    <n v="60842"/>
    <x v="2"/>
    <s v="525315"/>
    <x v="0"/>
    <x v="1"/>
    <x v="2"/>
    <x v="2"/>
    <x v="1"/>
    <n v="74"/>
    <m/>
    <m/>
    <m/>
    <m/>
    <x v="2"/>
    <n v="1002952"/>
    <x v="9"/>
    <x v="1"/>
    <x v="1"/>
    <x v="0"/>
    <x v="0"/>
    <m/>
    <x v="0"/>
    <x v="0"/>
    <x v="1"/>
    <m/>
    <m/>
    <x v="1"/>
    <s v="10029529"/>
    <x v="5"/>
    <x v="5"/>
    <x v="3"/>
    <x v="3"/>
    <x v="5"/>
    <x v="2"/>
    <n v="67.380199999999988"/>
    <x v="2"/>
    <n v="74"/>
    <x v="2"/>
    <s v=""/>
    <x v="7"/>
    <s v=""/>
    <x v="2"/>
    <s v=""/>
    <s v=""/>
    <x v="1"/>
    <x v="1"/>
    <x v="2"/>
    <x v="1"/>
    <x v="1"/>
    <x v="1"/>
    <x v="1"/>
  </r>
  <r>
    <d v="2021-07-15T00:00:00"/>
    <n v="8007"/>
    <n v="9328"/>
    <x v="4"/>
    <n v="1004"/>
    <n v="60843"/>
    <x v="2"/>
    <s v="525228"/>
    <x v="0"/>
    <x v="1"/>
    <x v="1"/>
    <x v="2"/>
    <x v="1"/>
    <n v="80"/>
    <n v="18.399999999999999"/>
    <n v="7"/>
    <n v="4.5"/>
    <n v="2"/>
    <x v="1"/>
    <n v="1002952"/>
    <x v="10"/>
    <x v="1"/>
    <x v="1"/>
    <x v="0"/>
    <x v="0"/>
    <m/>
    <x v="0"/>
    <x v="0"/>
    <x v="1"/>
    <m/>
    <m/>
    <x v="1"/>
    <s v="100295210"/>
    <x v="1"/>
    <x v="1"/>
    <x v="1"/>
    <x v="1"/>
    <x v="5"/>
    <x v="2"/>
    <n v="73"/>
    <x v="1"/>
    <n v="80"/>
    <x v="1"/>
    <s v=""/>
    <x v="7"/>
    <s v=""/>
    <x v="1"/>
    <n v="0.86999999999999855"/>
    <n v="0.70474569799809073"/>
    <x v="1"/>
    <x v="1"/>
    <x v="1"/>
    <x v="1"/>
    <x v="1"/>
    <x v="1"/>
    <x v="1"/>
  </r>
  <r>
    <d v="2021-07-15T00:00:00"/>
    <n v="8007"/>
    <n v="9328"/>
    <x v="4"/>
    <n v="1006"/>
    <n v="60844"/>
    <x v="2"/>
    <s v="525322"/>
    <x v="0"/>
    <x v="1"/>
    <x v="1"/>
    <x v="2"/>
    <x v="1"/>
    <n v="80"/>
    <n v="18.2"/>
    <n v="6.9"/>
    <n v="5.5"/>
    <n v="2"/>
    <x v="1"/>
    <n v="1002953"/>
    <x v="1"/>
    <x v="1"/>
    <x v="2"/>
    <x v="0"/>
    <x v="0"/>
    <m/>
    <x v="0"/>
    <x v="0"/>
    <x v="1"/>
    <m/>
    <m/>
    <x v="1"/>
    <s v="10029531"/>
    <x v="2"/>
    <x v="2"/>
    <x v="2"/>
    <x v="2"/>
    <x v="5"/>
    <x v="2"/>
    <n v="73.099999999999994"/>
    <x v="1"/>
    <n v="80"/>
    <x v="1"/>
    <s v=""/>
    <x v="4"/>
    <s v=""/>
    <x v="1"/>
    <n v="0.31799999999999851"/>
    <n v="0.57883675964524794"/>
    <x v="1"/>
    <x v="1"/>
    <x v="1"/>
    <x v="1"/>
    <x v="1"/>
    <x v="1"/>
    <x v="1"/>
  </r>
  <r>
    <d v="2021-07-15T00:00:00"/>
    <n v="8007"/>
    <n v="9328"/>
    <x v="4"/>
    <n v="1009"/>
    <n v="60845"/>
    <x v="2"/>
    <s v="525310"/>
    <x v="0"/>
    <x v="1"/>
    <x v="1"/>
    <x v="2"/>
    <x v="1"/>
    <n v="83"/>
    <n v="17.399999999999999"/>
    <n v="6.2"/>
    <n v="5"/>
    <n v="1.8"/>
    <x v="1"/>
    <n v="1002953"/>
    <x v="2"/>
    <x v="1"/>
    <x v="2"/>
    <x v="0"/>
    <x v="0"/>
    <m/>
    <x v="0"/>
    <x v="0"/>
    <x v="1"/>
    <m/>
    <m/>
    <x v="1"/>
    <s v="10029532"/>
    <x v="2"/>
    <x v="2"/>
    <x v="2"/>
    <x v="2"/>
    <x v="5"/>
    <x v="2"/>
    <n v="76.8"/>
    <x v="1"/>
    <n v="83"/>
    <x v="1"/>
    <s v=""/>
    <x v="4"/>
    <s v=""/>
    <x v="1"/>
    <n v="3.0159999999999973"/>
    <n v="0.953291741686349"/>
    <x v="1"/>
    <x v="1"/>
    <x v="1"/>
    <x v="1"/>
    <x v="1"/>
    <x v="1"/>
    <x v="1"/>
  </r>
  <r>
    <d v="2021-07-15T00:00:00"/>
    <n v="8007"/>
    <n v="9328"/>
    <x v="4"/>
    <n v="1009"/>
    <n v="60846"/>
    <x v="2"/>
    <s v="525284"/>
    <x v="0"/>
    <x v="1"/>
    <x v="1"/>
    <x v="2"/>
    <x v="1"/>
    <n v="77"/>
    <n v="17.8"/>
    <n v="6.3"/>
    <n v="6.3"/>
    <n v="2.1"/>
    <x v="1"/>
    <n v="1002953"/>
    <x v="3"/>
    <x v="1"/>
    <x v="2"/>
    <x v="0"/>
    <x v="0"/>
    <m/>
    <x v="0"/>
    <x v="0"/>
    <x v="1"/>
    <m/>
    <m/>
    <x v="1"/>
    <s v="10029533"/>
    <x v="2"/>
    <x v="2"/>
    <x v="2"/>
    <x v="2"/>
    <x v="5"/>
    <x v="2"/>
    <n v="70.7"/>
    <x v="1"/>
    <n v="77"/>
    <x v="1"/>
    <s v=""/>
    <x v="4"/>
    <s v=""/>
    <x v="3"/>
    <n v="-0.83399999999999963"/>
    <n v="0.30279995610610461"/>
    <x v="1"/>
    <x v="1"/>
    <x v="2"/>
    <x v="2"/>
    <x v="1"/>
    <x v="1"/>
    <x v="1"/>
  </r>
  <r>
    <d v="2021-07-15T00:00:00"/>
    <n v="8007"/>
    <n v="9328"/>
    <x v="4"/>
    <n v="1011"/>
    <n v="60847"/>
    <x v="2"/>
    <s v="525247"/>
    <x v="0"/>
    <x v="1"/>
    <x v="1"/>
    <x v="2"/>
    <x v="1"/>
    <n v="87"/>
    <n v="19.100000000000001"/>
    <n v="7.2"/>
    <n v="5"/>
    <n v="1.5"/>
    <x v="1"/>
    <n v="1002953"/>
    <x v="4"/>
    <x v="1"/>
    <x v="2"/>
    <x v="0"/>
    <x v="0"/>
    <m/>
    <x v="0"/>
    <x v="0"/>
    <x v="1"/>
    <m/>
    <m/>
    <x v="1"/>
    <s v="10029534"/>
    <x v="2"/>
    <x v="2"/>
    <x v="2"/>
    <x v="2"/>
    <x v="5"/>
    <x v="2"/>
    <n v="79.8"/>
    <x v="1"/>
    <n v="87"/>
    <x v="1"/>
    <s v=""/>
    <x v="4"/>
    <s v=""/>
    <x v="1"/>
    <n v="3.713999999999996"/>
    <n v="0.97620042045932487"/>
    <x v="1"/>
    <x v="1"/>
    <x v="1"/>
    <x v="1"/>
    <x v="1"/>
    <x v="1"/>
    <x v="1"/>
  </r>
  <r>
    <d v="2021-07-15T00:00:00"/>
    <n v="8007"/>
    <n v="9328"/>
    <x v="4"/>
    <n v="1012"/>
    <n v="60848"/>
    <x v="2"/>
    <s v="525244"/>
    <x v="0"/>
    <x v="1"/>
    <x v="1"/>
    <x v="2"/>
    <x v="1"/>
    <n v="87"/>
    <n v="19.600000000000001"/>
    <n v="7.3"/>
    <n v="5"/>
    <n v="1.7"/>
    <x v="1"/>
    <n v="1002953"/>
    <x v="5"/>
    <x v="1"/>
    <x v="2"/>
    <x v="0"/>
    <x v="0"/>
    <m/>
    <x v="0"/>
    <x v="0"/>
    <x v="1"/>
    <m/>
    <m/>
    <x v="1"/>
    <s v="10029535"/>
    <x v="2"/>
    <x v="2"/>
    <x v="2"/>
    <x v="2"/>
    <x v="5"/>
    <x v="2"/>
    <n v="79.7"/>
    <x v="1"/>
    <n v="87"/>
    <x v="1"/>
    <s v=""/>
    <x v="4"/>
    <s v=""/>
    <x v="1"/>
    <n v="3.4139999999999979"/>
    <n v="0.96813921651574253"/>
    <x v="1"/>
    <x v="1"/>
    <x v="1"/>
    <x v="1"/>
    <x v="1"/>
    <x v="1"/>
    <x v="1"/>
  </r>
  <r>
    <d v="2021-07-15T00:00:00"/>
    <n v="8007"/>
    <n v="9328"/>
    <x v="4"/>
    <n v="1013"/>
    <n v="60849"/>
    <x v="2"/>
    <s v="525253"/>
    <x v="1"/>
    <x v="2"/>
    <x v="2"/>
    <x v="2"/>
    <x v="1"/>
    <n v="85"/>
    <n v="18.399999999999999"/>
    <n v="6.7"/>
    <n v="5"/>
    <n v="1.7"/>
    <x v="1"/>
    <n v="1002953"/>
    <x v="6"/>
    <x v="1"/>
    <x v="2"/>
    <x v="0"/>
    <x v="0"/>
    <m/>
    <x v="0"/>
    <x v="0"/>
    <x v="1"/>
    <m/>
    <m/>
    <x v="1"/>
    <s v="10029536"/>
    <x v="2"/>
    <x v="2"/>
    <x v="2"/>
    <x v="2"/>
    <x v="5"/>
    <x v="2"/>
    <n v="78.3"/>
    <x v="1"/>
    <n v="85"/>
    <x v="1"/>
    <s v=""/>
    <x v="4"/>
    <s v=""/>
    <x v="1"/>
    <n v="3.3219999999999974"/>
    <n v="0.96517587685209916"/>
    <x v="1"/>
    <x v="1"/>
    <x v="1"/>
    <x v="1"/>
    <x v="1"/>
    <x v="1"/>
    <x v="1"/>
  </r>
  <r>
    <d v="2021-07-15T00:00:00"/>
    <n v="8007"/>
    <n v="9328"/>
    <x v="4"/>
    <n v="1015"/>
    <n v="60850"/>
    <x v="2"/>
    <s v="525271"/>
    <x v="0"/>
    <x v="2"/>
    <x v="2"/>
    <x v="2"/>
    <x v="1"/>
    <n v="64"/>
    <m/>
    <m/>
    <m/>
    <m/>
    <x v="2"/>
    <n v="1002953"/>
    <x v="7"/>
    <x v="1"/>
    <x v="2"/>
    <x v="0"/>
    <x v="0"/>
    <m/>
    <x v="0"/>
    <x v="0"/>
    <x v="1"/>
    <m/>
    <m/>
    <x v="1"/>
    <s v="10029537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3"/>
    <x v="1"/>
    <x v="1"/>
    <x v="1"/>
  </r>
  <r>
    <d v="2021-07-15T00:00:00"/>
    <n v="8007"/>
    <n v="9328"/>
    <x v="4"/>
    <n v="1015"/>
    <n v="60851"/>
    <x v="2"/>
    <s v="525290"/>
    <x v="0"/>
    <x v="1"/>
    <x v="1"/>
    <x v="2"/>
    <x v="1"/>
    <n v="88"/>
    <n v="19.8"/>
    <n v="7.6"/>
    <n v="6.3"/>
    <n v="2.2000000000000002"/>
    <x v="1"/>
    <n v="1002953"/>
    <x v="8"/>
    <x v="1"/>
    <x v="2"/>
    <x v="0"/>
    <x v="0"/>
    <m/>
    <x v="0"/>
    <x v="0"/>
    <x v="1"/>
    <m/>
    <m/>
    <x v="1"/>
    <s v="10029538"/>
    <x v="2"/>
    <x v="2"/>
    <x v="2"/>
    <x v="2"/>
    <x v="5"/>
    <x v="2"/>
    <n v="80.400000000000006"/>
    <x v="1"/>
    <n v="88"/>
    <x v="1"/>
    <s v=""/>
    <x v="4"/>
    <s v=""/>
    <x v="1"/>
    <n v="2.1459999999999972"/>
    <n v="0.89529439998717086"/>
    <x v="1"/>
    <x v="1"/>
    <x v="1"/>
    <x v="1"/>
    <x v="1"/>
    <x v="1"/>
    <x v="1"/>
  </r>
  <r>
    <d v="2021-07-15T00:00:00"/>
    <n v="8007"/>
    <n v="9328"/>
    <x v="4"/>
    <n v="1017"/>
    <n v="60852"/>
    <x v="2"/>
    <s v="525321"/>
    <x v="0"/>
    <x v="1"/>
    <x v="1"/>
    <x v="2"/>
    <x v="1"/>
    <n v="83.5"/>
    <n v="18.3"/>
    <n v="6.7"/>
    <n v="5.4"/>
    <n v="1.8"/>
    <x v="1"/>
    <n v="1002953"/>
    <x v="9"/>
    <x v="1"/>
    <x v="2"/>
    <x v="0"/>
    <x v="0"/>
    <m/>
    <x v="0"/>
    <x v="0"/>
    <x v="1"/>
    <m/>
    <m/>
    <x v="1"/>
    <s v="10029539"/>
    <x v="2"/>
    <x v="2"/>
    <x v="2"/>
    <x v="2"/>
    <x v="5"/>
    <x v="2"/>
    <n v="76.8"/>
    <x v="1"/>
    <n v="83.5"/>
    <x v="1"/>
    <s v=""/>
    <x v="4"/>
    <s v=""/>
    <x v="1"/>
    <n v="2.3190000000000008"/>
    <n v="0.91043843383473599"/>
    <x v="1"/>
    <x v="1"/>
    <x v="1"/>
    <x v="3"/>
    <x v="1"/>
    <x v="1"/>
    <x v="1"/>
  </r>
  <r>
    <d v="2021-07-15T00:00:00"/>
    <n v="8007"/>
    <n v="9328"/>
    <x v="4"/>
    <n v="1018"/>
    <n v="60853"/>
    <x v="2"/>
    <s v="525297"/>
    <x v="0"/>
    <x v="1"/>
    <x v="1"/>
    <x v="2"/>
    <x v="1"/>
    <n v="92.5"/>
    <n v="20.399999999999999"/>
    <n v="7.5"/>
    <n v="6"/>
    <n v="1.8"/>
    <x v="1"/>
    <n v="1002953"/>
    <x v="10"/>
    <x v="1"/>
    <x v="2"/>
    <x v="0"/>
    <x v="0"/>
    <m/>
    <x v="0"/>
    <x v="0"/>
    <x v="1"/>
    <m/>
    <m/>
    <x v="1"/>
    <s v="100295310"/>
    <x v="2"/>
    <x v="2"/>
    <x v="2"/>
    <x v="2"/>
    <x v="5"/>
    <x v="2"/>
    <n v="85"/>
    <x v="1"/>
    <n v="92.5"/>
    <x v="1"/>
    <s v=""/>
    <x v="4"/>
    <s v=""/>
    <x v="1"/>
    <n v="4.7569999999999997"/>
    <n v="0.99148183766029674"/>
    <x v="1"/>
    <x v="1"/>
    <x v="1"/>
    <x v="1"/>
    <x v="1"/>
    <x v="1"/>
    <x v="1"/>
  </r>
  <r>
    <d v="2021-07-15T00:00:00"/>
    <n v="8007"/>
    <n v="9328"/>
    <x v="4"/>
    <n v="1020"/>
    <n v="60854"/>
    <x v="2"/>
    <s v="525299"/>
    <x v="0"/>
    <x v="2"/>
    <x v="2"/>
    <x v="2"/>
    <x v="1"/>
    <n v="57"/>
    <m/>
    <m/>
    <m/>
    <m/>
    <x v="2"/>
    <n v="1002954"/>
    <x v="1"/>
    <x v="1"/>
    <x v="2"/>
    <x v="0"/>
    <x v="0"/>
    <m/>
    <x v="0"/>
    <x v="0"/>
    <x v="1"/>
    <m/>
    <m/>
    <x v="1"/>
    <s v="10029541"/>
    <x v="2"/>
    <x v="2"/>
    <x v="2"/>
    <x v="2"/>
    <x v="5"/>
    <x v="2"/>
    <n v="51.646700000000003"/>
    <x v="2"/>
    <n v="57"/>
    <x v="2"/>
    <s v=""/>
    <x v="4"/>
    <s v=""/>
    <x v="2"/>
    <s v=""/>
    <s v=""/>
    <x v="1"/>
    <x v="1"/>
    <x v="2"/>
    <x v="1"/>
    <x v="1"/>
    <x v="1"/>
    <x v="1"/>
  </r>
  <r>
    <d v="2021-07-15T00:00:00"/>
    <n v="8007"/>
    <n v="9328"/>
    <x v="4"/>
    <n v="1022"/>
    <n v="60855"/>
    <x v="2"/>
    <s v="525240"/>
    <x v="0"/>
    <x v="1"/>
    <x v="1"/>
    <x v="2"/>
    <x v="1"/>
    <n v="85.5"/>
    <n v="18.8"/>
    <n v="7.1"/>
    <n v="4.4000000000000004"/>
    <n v="1.7"/>
    <x v="1"/>
    <n v="1002954"/>
    <x v="2"/>
    <x v="1"/>
    <x v="2"/>
    <x v="0"/>
    <x v="0"/>
    <m/>
    <x v="0"/>
    <x v="0"/>
    <x v="1"/>
    <m/>
    <m/>
    <x v="1"/>
    <s v="10029542"/>
    <x v="2"/>
    <x v="2"/>
    <x v="2"/>
    <x v="2"/>
    <x v="5"/>
    <x v="2"/>
    <n v="78.400000000000006"/>
    <x v="1"/>
    <n v="85.5"/>
    <x v="1"/>
    <s v=""/>
    <x v="4"/>
    <s v=""/>
    <x v="1"/>
    <n v="3.4330000000000016"/>
    <n v="0.96872010009290277"/>
    <x v="1"/>
    <x v="1"/>
    <x v="1"/>
    <x v="1"/>
    <x v="1"/>
    <x v="1"/>
    <x v="1"/>
  </r>
  <r>
    <d v="2021-07-15T00:00:00"/>
    <n v="8008"/>
    <n v="9328"/>
    <x v="5"/>
    <n v="1044"/>
    <n v="60856"/>
    <x v="2"/>
    <s v="525263"/>
    <x v="0"/>
    <x v="2"/>
    <x v="2"/>
    <x v="2"/>
    <x v="1"/>
    <n v="69"/>
    <m/>
    <m/>
    <m/>
    <m/>
    <x v="2"/>
    <n v="1002954"/>
    <x v="3"/>
    <x v="1"/>
    <x v="2"/>
    <x v="0"/>
    <x v="0"/>
    <m/>
    <x v="0"/>
    <x v="0"/>
    <x v="1"/>
    <m/>
    <m/>
    <x v="1"/>
    <s v="10029543"/>
    <x v="2"/>
    <x v="2"/>
    <x v="2"/>
    <x v="2"/>
    <x v="5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15T00:00:00"/>
    <n v="8008"/>
    <n v="9328"/>
    <x v="5"/>
    <n v="1045"/>
    <n v="60857"/>
    <x v="2"/>
    <s v="525325"/>
    <x v="0"/>
    <x v="2"/>
    <x v="2"/>
    <x v="2"/>
    <x v="1"/>
    <n v="70"/>
    <m/>
    <m/>
    <m/>
    <m/>
    <x v="2"/>
    <n v="1002954"/>
    <x v="4"/>
    <x v="1"/>
    <x v="2"/>
    <x v="0"/>
    <x v="0"/>
    <m/>
    <x v="0"/>
    <x v="0"/>
    <x v="1"/>
    <m/>
    <m/>
    <x v="1"/>
    <s v="10029544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5T00:00:00"/>
    <n v="8008"/>
    <n v="9328"/>
    <x v="5"/>
    <n v="1046"/>
    <n v="60859"/>
    <x v="2"/>
    <s v="525261"/>
    <x v="1"/>
    <x v="2"/>
    <x v="2"/>
    <x v="2"/>
    <x v="1"/>
    <n v="93"/>
    <n v="23.7"/>
    <n v="9.9"/>
    <n v="5.7"/>
    <n v="4.8"/>
    <x v="1"/>
    <n v="1002954"/>
    <x v="5"/>
    <x v="1"/>
    <x v="2"/>
    <x v="0"/>
    <x v="0"/>
    <m/>
    <x v="0"/>
    <x v="0"/>
    <x v="1"/>
    <s v="60858 BAD TAG"/>
    <m/>
    <x v="1"/>
    <s v="10029545"/>
    <x v="2"/>
    <x v="2"/>
    <x v="2"/>
    <x v="2"/>
    <x v="5"/>
    <x v="2"/>
    <n v="83.1"/>
    <x v="1"/>
    <n v="93"/>
    <x v="1"/>
    <s v=""/>
    <x v="4"/>
    <s v=""/>
    <x v="3"/>
    <n v="-0.4759999999999982"/>
    <n v="0.38319711080289159"/>
    <x v="1"/>
    <x v="1"/>
    <x v="2"/>
    <x v="1"/>
    <x v="1"/>
    <x v="1"/>
    <x v="1"/>
  </r>
  <r>
    <d v="2021-07-15T00:00:00"/>
    <n v="8008"/>
    <n v="9328"/>
    <x v="5"/>
    <n v="1048"/>
    <n v="60860"/>
    <x v="2"/>
    <s v="525320"/>
    <x v="1"/>
    <x v="2"/>
    <x v="2"/>
    <x v="2"/>
    <x v="1"/>
    <n v="91.5"/>
    <n v="22"/>
    <n v="8.6999999999999993"/>
    <n v="7.5"/>
    <n v="2.5"/>
    <x v="1"/>
    <n v="1002954"/>
    <x v="6"/>
    <x v="1"/>
    <x v="2"/>
    <x v="0"/>
    <x v="0"/>
    <m/>
    <x v="0"/>
    <x v="0"/>
    <x v="1"/>
    <m/>
    <m/>
    <x v="1"/>
    <s v="10029546"/>
    <x v="2"/>
    <x v="2"/>
    <x v="2"/>
    <x v="2"/>
    <x v="5"/>
    <x v="2"/>
    <n v="82.8"/>
    <x v="1"/>
    <n v="91.5"/>
    <x v="1"/>
    <s v=""/>
    <x v="4"/>
    <s v=""/>
    <x v="1"/>
    <n v="1.169"/>
    <n v="0.76296421346400989"/>
    <x v="1"/>
    <x v="1"/>
    <x v="1"/>
    <x v="1"/>
    <x v="1"/>
    <x v="1"/>
    <x v="1"/>
  </r>
  <r>
    <d v="2021-07-15T00:00:00"/>
    <n v="8008"/>
    <n v="9328"/>
    <x v="5"/>
    <n v="1049"/>
    <n v="60861"/>
    <x v="2"/>
    <s v="525269"/>
    <x v="1"/>
    <x v="2"/>
    <x v="2"/>
    <x v="2"/>
    <x v="1"/>
    <n v="92.5"/>
    <n v="23"/>
    <n v="10"/>
    <n v="7"/>
    <n v="2.2000000000000002"/>
    <x v="1"/>
    <n v="1002954"/>
    <x v="7"/>
    <x v="1"/>
    <x v="2"/>
    <x v="0"/>
    <x v="0"/>
    <m/>
    <x v="0"/>
    <x v="0"/>
    <x v="1"/>
    <m/>
    <m/>
    <x v="1"/>
    <s v="10029547"/>
    <x v="2"/>
    <x v="2"/>
    <x v="2"/>
    <x v="2"/>
    <x v="5"/>
    <x v="2"/>
    <n v="82.5"/>
    <x v="1"/>
    <n v="92.5"/>
    <x v="1"/>
    <s v=""/>
    <x v="4"/>
    <s v=""/>
    <x v="1"/>
    <n v="0.53299999999999792"/>
    <n v="0.63018254212078895"/>
    <x v="1"/>
    <x v="1"/>
    <x v="1"/>
    <x v="1"/>
    <x v="1"/>
    <x v="1"/>
    <x v="1"/>
  </r>
  <r>
    <d v="2021-07-15T00:00:00"/>
    <n v="8008"/>
    <n v="9329"/>
    <x v="5"/>
    <n v="1051"/>
    <n v="60862"/>
    <x v="2"/>
    <s v="525264"/>
    <x v="0"/>
    <x v="1"/>
    <x v="1"/>
    <x v="2"/>
    <x v="1"/>
    <n v="77"/>
    <n v="18.2"/>
    <n v="6.8"/>
    <n v="5.5"/>
    <n v="1.7"/>
    <x v="1"/>
    <n v="1002954"/>
    <x v="8"/>
    <x v="1"/>
    <x v="2"/>
    <x v="0"/>
    <x v="0"/>
    <m/>
    <x v="0"/>
    <x v="0"/>
    <x v="1"/>
    <m/>
    <m/>
    <x v="1"/>
    <s v="10029548"/>
    <x v="2"/>
    <x v="2"/>
    <x v="2"/>
    <x v="2"/>
    <x v="5"/>
    <x v="2"/>
    <n v="70.2"/>
    <x v="1"/>
    <n v="77"/>
    <x v="1"/>
    <s v=""/>
    <x v="4"/>
    <s v=""/>
    <x v="3"/>
    <n v="-0.58600000000000052"/>
    <n v="0.35755316543641991"/>
    <x v="1"/>
    <x v="1"/>
    <x v="2"/>
    <x v="1"/>
    <x v="1"/>
    <x v="1"/>
    <x v="1"/>
  </r>
  <r>
    <d v="2021-07-15T00:00:00"/>
    <n v="8008"/>
    <n v="9329"/>
    <x v="5"/>
    <n v="1053"/>
    <n v="60863"/>
    <x v="2"/>
    <s v="525252"/>
    <x v="0"/>
    <x v="1"/>
    <x v="1"/>
    <x v="2"/>
    <x v="1"/>
    <n v="86"/>
    <n v="20.7"/>
    <n v="8.6999999999999993"/>
    <n v="6.5"/>
    <n v="2.1"/>
    <x v="1"/>
    <n v="1002954"/>
    <x v="9"/>
    <x v="1"/>
    <x v="2"/>
    <x v="0"/>
    <x v="0"/>
    <m/>
    <x v="0"/>
    <x v="0"/>
    <x v="1"/>
    <m/>
    <m/>
    <x v="1"/>
    <s v="10029549"/>
    <x v="2"/>
    <x v="2"/>
    <x v="2"/>
    <x v="2"/>
    <x v="5"/>
    <x v="2"/>
    <n v="77.3"/>
    <x v="1"/>
    <n v="86"/>
    <x v="1"/>
    <s v=""/>
    <x v="4"/>
    <s v=""/>
    <x v="3"/>
    <n v="-0.17200000000000149"/>
    <n v="0.45710569665136869"/>
    <x v="1"/>
    <x v="1"/>
    <x v="2"/>
    <x v="1"/>
    <x v="1"/>
    <x v="1"/>
    <x v="1"/>
  </r>
  <r>
    <d v="2021-07-15T00:00:00"/>
    <n v="8008"/>
    <n v="9329"/>
    <x v="5"/>
    <n v="1055"/>
    <n v="60864"/>
    <x v="2"/>
    <s v="525262"/>
    <x v="0"/>
    <x v="1"/>
    <x v="1"/>
    <x v="2"/>
    <x v="1"/>
    <n v="80"/>
    <n v="18.100000000000001"/>
    <n v="6.7"/>
    <n v="5.9"/>
    <n v="1.8"/>
    <x v="1"/>
    <n v="1002954"/>
    <x v="10"/>
    <x v="1"/>
    <x v="2"/>
    <x v="0"/>
    <x v="0"/>
    <m/>
    <x v="0"/>
    <x v="0"/>
    <x v="1"/>
    <m/>
    <m/>
    <x v="1"/>
    <s v="100295410"/>
    <x v="2"/>
    <x v="2"/>
    <x v="2"/>
    <x v="2"/>
    <x v="5"/>
    <x v="2"/>
    <n v="73.3"/>
    <x v="1"/>
    <n v="80"/>
    <x v="1"/>
    <s v=""/>
    <x v="4"/>
    <s v=""/>
    <x v="1"/>
    <n v="0.47399999999999842"/>
    <n v="0.61633006473003848"/>
    <x v="1"/>
    <x v="1"/>
    <x v="1"/>
    <x v="1"/>
    <x v="1"/>
    <x v="1"/>
    <x v="1"/>
  </r>
  <r>
    <d v="2021-07-15T00:00:00"/>
    <n v="8008"/>
    <n v="9329"/>
    <x v="5"/>
    <n v="1057"/>
    <n v="60865"/>
    <x v="2"/>
    <s v="525327"/>
    <x v="1"/>
    <x v="2"/>
    <x v="2"/>
    <x v="2"/>
    <x v="1"/>
    <n v="89.5"/>
    <n v="21.5"/>
    <n v="9.1999999999999993"/>
    <n v="7.8"/>
    <n v="2.5"/>
    <x v="1"/>
    <n v="1002955"/>
    <x v="1"/>
    <x v="1"/>
    <x v="1"/>
    <x v="0"/>
    <x v="0"/>
    <m/>
    <x v="0"/>
    <x v="0"/>
    <x v="1"/>
    <m/>
    <m/>
    <x v="1"/>
    <s v="10029551"/>
    <x v="4"/>
    <x v="4"/>
    <x v="1"/>
    <x v="2"/>
    <x v="5"/>
    <x v="2"/>
    <n v="80.3"/>
    <x v="1"/>
    <n v="89.5"/>
    <x v="1"/>
    <s v=""/>
    <x v="7"/>
    <s v=""/>
    <x v="3"/>
    <n v="-0.5349999999999997"/>
    <n v="0.36935147434892568"/>
    <x v="1"/>
    <x v="1"/>
    <x v="2"/>
    <x v="1"/>
    <x v="1"/>
    <x v="1"/>
    <x v="1"/>
  </r>
  <r>
    <d v="2021-07-15T00:00:00"/>
    <n v="8008"/>
    <n v="9329"/>
    <x v="5"/>
    <n v="1057"/>
    <n v="60866"/>
    <x v="2"/>
    <s v="525295"/>
    <x v="0"/>
    <x v="1"/>
    <x v="1"/>
    <x v="2"/>
    <x v="1"/>
    <n v="81"/>
    <n v="18.2"/>
    <n v="6.5"/>
    <n v="6.5"/>
    <n v="1.7"/>
    <x v="1"/>
    <n v="1002955"/>
    <x v="2"/>
    <x v="1"/>
    <x v="1"/>
    <x v="0"/>
    <x v="0"/>
    <m/>
    <x v="0"/>
    <x v="0"/>
    <x v="1"/>
    <m/>
    <m/>
    <x v="1"/>
    <s v="10029552"/>
    <x v="5"/>
    <x v="5"/>
    <x v="3"/>
    <x v="3"/>
    <x v="5"/>
    <x v="2"/>
    <n v="74.5"/>
    <x v="1"/>
    <n v="81"/>
    <x v="1"/>
    <s v=""/>
    <x v="7"/>
    <s v=""/>
    <x v="1"/>
    <n v="0.83799999999999897"/>
    <n v="0.69804382576431856"/>
    <x v="1"/>
    <x v="1"/>
    <x v="1"/>
    <x v="1"/>
    <x v="1"/>
    <x v="1"/>
    <x v="1"/>
  </r>
  <r>
    <d v="2021-07-15T00:00:00"/>
    <n v="8008"/>
    <n v="9329"/>
    <x v="5"/>
    <n v="1058"/>
    <n v="60867"/>
    <x v="2"/>
    <s v="525273"/>
    <x v="1"/>
    <x v="2"/>
    <x v="2"/>
    <x v="2"/>
    <x v="1"/>
    <n v="67"/>
    <m/>
    <m/>
    <m/>
    <m/>
    <x v="2"/>
    <n v="1002955"/>
    <x v="3"/>
    <x v="1"/>
    <x v="1"/>
    <x v="0"/>
    <x v="0"/>
    <m/>
    <x v="0"/>
    <x v="0"/>
    <x v="1"/>
    <m/>
    <m/>
    <x v="1"/>
    <s v="10029553"/>
    <x v="5"/>
    <x v="5"/>
    <x v="3"/>
    <x v="3"/>
    <x v="5"/>
    <x v="2"/>
    <n v="60.901699999999998"/>
    <x v="2"/>
    <n v="67"/>
    <x v="2"/>
    <s v=""/>
    <x v="7"/>
    <s v=""/>
    <x v="2"/>
    <s v=""/>
    <s v=""/>
    <x v="1"/>
    <x v="1"/>
    <x v="2"/>
    <x v="1"/>
    <x v="1"/>
    <x v="1"/>
    <x v="1"/>
  </r>
  <r>
    <d v="2021-07-15T00:00:00"/>
    <n v="8008"/>
    <n v="9329"/>
    <x v="5"/>
    <n v="1059"/>
    <n v="60868"/>
    <x v="2"/>
    <s v="525242"/>
    <x v="0"/>
    <x v="1"/>
    <x v="1"/>
    <x v="2"/>
    <x v="1"/>
    <n v="82"/>
    <n v="19.100000000000001"/>
    <n v="6.5"/>
    <n v="6"/>
    <n v="1.6"/>
    <x v="1"/>
    <n v="1002955"/>
    <x v="4"/>
    <x v="1"/>
    <x v="1"/>
    <x v="0"/>
    <x v="0"/>
    <m/>
    <x v="0"/>
    <x v="0"/>
    <x v="1"/>
    <m/>
    <m/>
    <x v="1"/>
    <s v="10029554"/>
    <x v="1"/>
    <x v="1"/>
    <x v="1"/>
    <x v="1"/>
    <x v="5"/>
    <x v="2"/>
    <n v="75.5"/>
    <x v="1"/>
    <n v="82"/>
    <x v="1"/>
    <s v=""/>
    <x v="7"/>
    <s v=""/>
    <x v="1"/>
    <n v="1.6939999999999984"/>
    <n v="0.84474947478253359"/>
    <x v="1"/>
    <x v="1"/>
    <x v="1"/>
    <x v="1"/>
    <x v="1"/>
    <x v="1"/>
    <x v="1"/>
  </r>
  <r>
    <d v="2021-07-15T00:00:00"/>
    <n v="8008"/>
    <n v="9329"/>
    <x v="5"/>
    <n v="1101"/>
    <n v="60869"/>
    <x v="2"/>
    <s v="525236"/>
    <x v="1"/>
    <x v="2"/>
    <x v="2"/>
    <x v="2"/>
    <x v="1"/>
    <n v="83"/>
    <n v="20.399999999999999"/>
    <n v="8.6999999999999993"/>
    <n v="6.3"/>
    <n v="1.8"/>
    <x v="1"/>
    <n v="1002955"/>
    <x v="5"/>
    <x v="1"/>
    <x v="1"/>
    <x v="0"/>
    <x v="0"/>
    <m/>
    <x v="0"/>
    <x v="0"/>
    <x v="1"/>
    <m/>
    <m/>
    <x v="1"/>
    <s v="10029555"/>
    <x v="4"/>
    <x v="4"/>
    <x v="1"/>
    <x v="2"/>
    <x v="5"/>
    <x v="2"/>
    <n v="74.3"/>
    <x v="1"/>
    <n v="83"/>
    <x v="1"/>
    <s v=""/>
    <x v="7"/>
    <s v=""/>
    <x v="3"/>
    <n v="-1.0680000000000005"/>
    <n v="0.2557836148964987"/>
    <x v="1"/>
    <x v="1"/>
    <x v="2"/>
    <x v="1"/>
    <x v="1"/>
    <x v="1"/>
    <x v="1"/>
  </r>
  <r>
    <d v="2021-07-15T00:00:00"/>
    <n v="8008"/>
    <n v="9329"/>
    <x v="5"/>
    <n v="1102"/>
    <n v="60870"/>
    <x v="2"/>
    <s v="525241"/>
    <x v="0"/>
    <x v="1"/>
    <x v="1"/>
    <x v="2"/>
    <x v="1"/>
    <n v="78.5"/>
    <n v="17.2"/>
    <n v="6"/>
    <n v="5"/>
    <n v="1.5"/>
    <x v="1"/>
    <n v="1002955"/>
    <x v="6"/>
    <x v="1"/>
    <x v="1"/>
    <x v="0"/>
    <x v="0"/>
    <m/>
    <x v="0"/>
    <x v="0"/>
    <x v="1"/>
    <m/>
    <m/>
    <x v="1"/>
    <s v="10029556"/>
    <x v="1"/>
    <x v="1"/>
    <x v="1"/>
    <x v="1"/>
    <x v="5"/>
    <x v="2"/>
    <n v="72.5"/>
    <x v="1"/>
    <n v="78.5"/>
    <x v="1"/>
    <s v=""/>
    <x v="7"/>
    <s v=""/>
    <x v="1"/>
    <n v="1.5950000000000033"/>
    <n v="0.83131840560218095"/>
    <x v="1"/>
    <x v="1"/>
    <x v="1"/>
    <x v="1"/>
    <x v="1"/>
    <x v="1"/>
    <x v="1"/>
  </r>
  <r>
    <d v="2021-07-15T00:00:00"/>
    <n v="8008"/>
    <n v="9329"/>
    <x v="5"/>
    <n v="1104"/>
    <n v="60871"/>
    <x v="2"/>
    <s v="525313"/>
    <x v="0"/>
    <x v="1"/>
    <x v="1"/>
    <x v="2"/>
    <x v="1"/>
    <n v="89"/>
    <n v="19.899999999999999"/>
    <n v="7.3"/>
    <n v="5.5"/>
    <n v="1.8"/>
    <x v="1"/>
    <n v="1002955"/>
    <x v="7"/>
    <x v="1"/>
    <x v="1"/>
    <x v="0"/>
    <x v="0"/>
    <m/>
    <x v="0"/>
    <x v="0"/>
    <x v="1"/>
    <m/>
    <m/>
    <x v="1"/>
    <s v="10029557"/>
    <x v="4"/>
    <x v="4"/>
    <x v="1"/>
    <x v="2"/>
    <x v="5"/>
    <x v="2"/>
    <n v="81.7"/>
    <x v="1"/>
    <n v="89"/>
    <x v="1"/>
    <s v=""/>
    <x v="7"/>
    <s v=""/>
    <x v="1"/>
    <n v="3.8479999999999972"/>
    <n v="0.97912281197095086"/>
    <x v="1"/>
    <x v="1"/>
    <x v="1"/>
    <x v="2"/>
    <x v="1"/>
    <x v="1"/>
    <x v="1"/>
  </r>
  <r>
    <d v="2021-07-15T00:00:00"/>
    <n v="8009"/>
    <n v="9329"/>
    <x v="2"/>
    <n v="1124"/>
    <n v="60872"/>
    <x v="2"/>
    <s v="525300"/>
    <x v="1"/>
    <x v="2"/>
    <x v="2"/>
    <x v="2"/>
    <x v="1"/>
    <n v="94"/>
    <n v="23.8"/>
    <n v="9.9"/>
    <n v="7"/>
    <n v="3.4"/>
    <x v="1"/>
    <n v="1002955"/>
    <x v="8"/>
    <x v="1"/>
    <x v="1"/>
    <x v="0"/>
    <x v="0"/>
    <m/>
    <x v="0"/>
    <x v="0"/>
    <x v="1"/>
    <m/>
    <m/>
    <x v="1"/>
    <s v="10029558"/>
    <x v="4"/>
    <x v="4"/>
    <x v="1"/>
    <x v="2"/>
    <x v="5"/>
    <x v="2"/>
    <n v="84.1"/>
    <x v="1"/>
    <n v="94"/>
    <x v="1"/>
    <s v=""/>
    <x v="7"/>
    <s v=""/>
    <x v="1"/>
    <n v="0.27400000000000135"/>
    <n v="0.56807463435658867"/>
    <x v="1"/>
    <x v="1"/>
    <x v="1"/>
    <x v="1"/>
    <x v="1"/>
    <x v="1"/>
    <x v="1"/>
  </r>
  <r>
    <d v="2021-07-15T00:00:00"/>
    <n v="8009"/>
    <n v="9329"/>
    <x v="2"/>
    <n v="1127"/>
    <n v="60873"/>
    <x v="2"/>
    <s v="525281"/>
    <x v="0"/>
    <x v="2"/>
    <x v="2"/>
    <x v="2"/>
    <x v="1"/>
    <n v="88.5"/>
    <n v="22"/>
    <n v="9"/>
    <n v="5.9"/>
    <n v="2.8"/>
    <x v="1"/>
    <n v="1002955"/>
    <x v="9"/>
    <x v="1"/>
    <x v="1"/>
    <x v="0"/>
    <x v="0"/>
    <m/>
    <x v="0"/>
    <x v="0"/>
    <x v="1"/>
    <m/>
    <m/>
    <x v="1"/>
    <s v="10029559"/>
    <x v="6"/>
    <x v="6"/>
    <x v="4"/>
    <x v="2"/>
    <x v="5"/>
    <x v="2"/>
    <n v="79.5"/>
    <x v="1"/>
    <n v="88.5"/>
    <x v="1"/>
    <s v=""/>
    <x v="7"/>
    <s v=""/>
    <x v="1"/>
    <n v="0.32500000000000062"/>
    <n v="0.58054230482065972"/>
    <x v="1"/>
    <x v="1"/>
    <x v="1"/>
    <x v="1"/>
    <x v="1"/>
    <x v="1"/>
    <x v="1"/>
  </r>
  <r>
    <d v="2021-07-15T00:00:00"/>
    <n v="8009"/>
    <n v="9329"/>
    <x v="2"/>
    <n v="1128"/>
    <n v="60874"/>
    <x v="2"/>
    <s v="525258"/>
    <x v="0"/>
    <x v="1"/>
    <x v="1"/>
    <x v="2"/>
    <x v="1"/>
    <n v="77"/>
    <n v="16.5"/>
    <n v="5.5"/>
    <n v="5"/>
    <n v="1.4"/>
    <x v="1"/>
    <n v="1002955"/>
    <x v="10"/>
    <x v="1"/>
    <x v="1"/>
    <x v="0"/>
    <x v="0"/>
    <m/>
    <x v="0"/>
    <x v="0"/>
    <x v="1"/>
    <m/>
    <m/>
    <x v="1"/>
    <s v="100295510"/>
    <x v="1"/>
    <x v="1"/>
    <x v="1"/>
    <x v="1"/>
    <x v="5"/>
    <x v="2"/>
    <n v="71.5"/>
    <x v="1"/>
    <n v="77"/>
    <x v="1"/>
    <s v=""/>
    <x v="7"/>
    <s v=""/>
    <x v="1"/>
    <n v="1.6759999999999999"/>
    <n v="0.84237413839530606"/>
    <x v="1"/>
    <x v="1"/>
    <x v="1"/>
    <x v="1"/>
    <x v="1"/>
    <x v="1"/>
    <x v="1"/>
  </r>
  <r>
    <d v="2021-07-15T00:00:00"/>
    <n v="8009"/>
    <n v="9329"/>
    <x v="2"/>
    <n v="1130"/>
    <n v="60875"/>
    <x v="2"/>
    <s v="525257"/>
    <x v="0"/>
    <x v="1"/>
    <x v="1"/>
    <x v="2"/>
    <x v="1"/>
    <n v="85.5"/>
    <n v="19"/>
    <n v="7.4"/>
    <n v="5.3"/>
    <n v="2.2000000000000002"/>
    <x v="1"/>
    <n v="1002956"/>
    <x v="1"/>
    <x v="1"/>
    <x v="2"/>
    <x v="0"/>
    <x v="0"/>
    <m/>
    <x v="0"/>
    <x v="0"/>
    <x v="1"/>
    <m/>
    <m/>
    <x v="1"/>
    <s v="10029561"/>
    <x v="2"/>
    <x v="2"/>
    <x v="2"/>
    <x v="2"/>
    <x v="5"/>
    <x v="2"/>
    <n v="78.099999999999994"/>
    <x v="1"/>
    <n v="85.5"/>
    <x v="1"/>
    <s v=""/>
    <x v="4"/>
    <s v=""/>
    <x v="1"/>
    <n v="2.0069999999999997"/>
    <n v="0.88153007621751867"/>
    <x v="1"/>
    <x v="1"/>
    <x v="1"/>
    <x v="1"/>
    <x v="1"/>
    <x v="1"/>
    <x v="1"/>
  </r>
  <r>
    <d v="2021-07-15T00:00:00"/>
    <n v="8009"/>
    <n v="9329"/>
    <x v="2"/>
    <n v="1131"/>
    <n v="60876"/>
    <x v="2"/>
    <s v="525312"/>
    <x v="1"/>
    <x v="2"/>
    <x v="2"/>
    <x v="2"/>
    <x v="1"/>
    <n v="94.5"/>
    <n v="22.1"/>
    <n v="9.1999999999999993"/>
    <n v="7"/>
    <n v="2.5"/>
    <x v="1"/>
    <n v="1002956"/>
    <x v="2"/>
    <x v="1"/>
    <x v="2"/>
    <x v="0"/>
    <x v="0"/>
    <m/>
    <x v="0"/>
    <x v="0"/>
    <x v="1"/>
    <m/>
    <m/>
    <x v="1"/>
    <s v="10029562"/>
    <x v="2"/>
    <x v="2"/>
    <x v="2"/>
    <x v="2"/>
    <x v="5"/>
    <x v="2"/>
    <n v="85.3"/>
    <x v="1"/>
    <n v="94.5"/>
    <x v="1"/>
    <s v=""/>
    <x v="4"/>
    <s v=""/>
    <x v="1"/>
    <n v="2.1589999999999985"/>
    <n v="0.89650680296853003"/>
    <x v="1"/>
    <x v="1"/>
    <x v="1"/>
    <x v="1"/>
    <x v="1"/>
    <x v="1"/>
    <x v="1"/>
  </r>
  <r>
    <d v="2021-07-15T00:00:00"/>
    <n v="8009"/>
    <n v="9329"/>
    <x v="2"/>
    <n v="1131"/>
    <n v="60877"/>
    <x v="2"/>
    <s v="525302"/>
    <x v="1"/>
    <x v="2"/>
    <x v="2"/>
    <x v="2"/>
    <x v="1"/>
    <n v="93"/>
    <n v="24"/>
    <n v="9.9"/>
    <n v="6"/>
    <n v="2.2999999999999998"/>
    <x v="1"/>
    <n v="1002956"/>
    <x v="3"/>
    <x v="1"/>
    <x v="2"/>
    <x v="0"/>
    <x v="0"/>
    <m/>
    <x v="0"/>
    <x v="0"/>
    <x v="1"/>
    <m/>
    <m/>
    <x v="1"/>
    <s v="10029563"/>
    <x v="2"/>
    <x v="2"/>
    <x v="2"/>
    <x v="2"/>
    <x v="5"/>
    <x v="2"/>
    <n v="83.1"/>
    <x v="1"/>
    <n v="93"/>
    <x v="1"/>
    <s v=""/>
    <x v="4"/>
    <s v=""/>
    <x v="1"/>
    <n v="1.4700000000000024"/>
    <n v="0.81305738603195388"/>
    <x v="1"/>
    <x v="1"/>
    <x v="1"/>
    <x v="1"/>
    <x v="1"/>
    <x v="1"/>
    <x v="1"/>
  </r>
  <r>
    <d v="2021-07-15T00:00:00"/>
    <n v="8009"/>
    <n v="9329"/>
    <x v="2"/>
    <n v="1135"/>
    <n v="60878"/>
    <x v="2"/>
    <s v="525307"/>
    <x v="0"/>
    <x v="2"/>
    <x v="2"/>
    <x v="2"/>
    <x v="1"/>
    <n v="72.5"/>
    <m/>
    <m/>
    <m/>
    <m/>
    <x v="2"/>
    <n v="1002956"/>
    <x v="4"/>
    <x v="1"/>
    <x v="2"/>
    <x v="0"/>
    <x v="0"/>
    <m/>
    <x v="0"/>
    <x v="0"/>
    <x v="1"/>
    <m/>
    <m/>
    <x v="1"/>
    <s v="10029564"/>
    <x v="2"/>
    <x v="2"/>
    <x v="2"/>
    <x v="2"/>
    <x v="5"/>
    <x v="2"/>
    <n v="65.991949999999989"/>
    <x v="2"/>
    <n v="72.5"/>
    <x v="2"/>
    <s v=""/>
    <x v="4"/>
    <s v=""/>
    <x v="2"/>
    <s v=""/>
    <s v=""/>
    <x v="1"/>
    <x v="1"/>
    <x v="2"/>
    <x v="2"/>
    <x v="1"/>
    <x v="1"/>
    <x v="1"/>
  </r>
  <r>
    <d v="2021-07-15T00:00:00"/>
    <n v="8009"/>
    <n v="9329"/>
    <x v="2"/>
    <n v="1137"/>
    <n v="60879"/>
    <x v="2"/>
    <s v="525239"/>
    <x v="0"/>
    <x v="1"/>
    <x v="1"/>
    <x v="2"/>
    <x v="1"/>
    <n v="87"/>
    <n v="19.5"/>
    <n v="6.9"/>
    <n v="5.6"/>
    <n v="2.4"/>
    <x v="1"/>
    <n v="1002956"/>
    <x v="5"/>
    <x v="1"/>
    <x v="2"/>
    <x v="0"/>
    <x v="0"/>
    <m/>
    <x v="0"/>
    <x v="0"/>
    <x v="1"/>
    <m/>
    <m/>
    <x v="1"/>
    <s v="10029565"/>
    <x v="2"/>
    <x v="2"/>
    <x v="2"/>
    <x v="2"/>
    <x v="5"/>
    <x v="2"/>
    <n v="80.099999999999994"/>
    <x v="1"/>
    <n v="87"/>
    <x v="1"/>
    <s v=""/>
    <x v="4"/>
    <s v=""/>
    <x v="1"/>
    <n v="2.9159999999999968"/>
    <n v="0.94863173021883451"/>
    <x v="1"/>
    <x v="1"/>
    <x v="1"/>
    <x v="1"/>
    <x v="1"/>
    <x v="1"/>
    <x v="1"/>
  </r>
  <r>
    <d v="2021-07-15T00:00:00"/>
    <n v="8009"/>
    <n v="9329"/>
    <x v="2"/>
    <n v="1139"/>
    <n v="60880"/>
    <x v="2"/>
    <s v="525255"/>
    <x v="0"/>
    <x v="2"/>
    <x v="2"/>
    <x v="2"/>
    <x v="1"/>
    <n v="88"/>
    <n v="20.3"/>
    <n v="7.9"/>
    <n v="5.3"/>
    <n v="1.6"/>
    <x v="1"/>
    <n v="1002956"/>
    <x v="6"/>
    <x v="1"/>
    <x v="2"/>
    <x v="0"/>
    <x v="0"/>
    <m/>
    <x v="0"/>
    <x v="0"/>
    <x v="1"/>
    <m/>
    <m/>
    <x v="1"/>
    <s v="10029566"/>
    <x v="2"/>
    <x v="2"/>
    <x v="2"/>
    <x v="2"/>
    <x v="5"/>
    <x v="2"/>
    <n v="80.099999999999994"/>
    <x v="1"/>
    <n v="88"/>
    <x v="1"/>
    <s v=""/>
    <x v="4"/>
    <s v=""/>
    <x v="1"/>
    <n v="2.9579999999999966"/>
    <n v="0.95064023169012513"/>
    <x v="1"/>
    <x v="1"/>
    <x v="1"/>
    <x v="1"/>
    <x v="1"/>
    <x v="1"/>
    <x v="1"/>
  </r>
  <r>
    <d v="2021-07-15T00:00:00"/>
    <n v="8009"/>
    <n v="9329"/>
    <x v="2"/>
    <n v="1141"/>
    <n v="60881"/>
    <x v="2"/>
    <s v="525316"/>
    <x v="0"/>
    <x v="1"/>
    <x v="1"/>
    <x v="2"/>
    <x v="1"/>
    <n v="96"/>
    <n v="23.5"/>
    <n v="10"/>
    <n v="6.1"/>
    <n v="3"/>
    <x v="1"/>
    <n v="1002956"/>
    <x v="7"/>
    <x v="1"/>
    <x v="2"/>
    <x v="0"/>
    <x v="0"/>
    <m/>
    <x v="0"/>
    <x v="0"/>
    <x v="1"/>
    <m/>
    <m/>
    <x v="1"/>
    <s v="10029567"/>
    <x v="2"/>
    <x v="2"/>
    <x v="2"/>
    <x v="2"/>
    <x v="5"/>
    <x v="2"/>
    <n v="86"/>
    <x v="1"/>
    <n v="96"/>
    <x v="1"/>
    <s v=""/>
    <x v="4"/>
    <s v=""/>
    <x v="1"/>
    <n v="1.9620000000000015"/>
    <n v="0.87674923535884741"/>
    <x v="1"/>
    <x v="1"/>
    <x v="1"/>
    <x v="1"/>
    <x v="1"/>
    <x v="1"/>
    <x v="1"/>
  </r>
  <r>
    <d v="2021-07-15T00:00:00"/>
    <n v="8009"/>
    <n v="9329"/>
    <x v="2"/>
    <n v="1142"/>
    <n v="60882"/>
    <x v="2"/>
    <s v="525283"/>
    <x v="0"/>
    <x v="1"/>
    <x v="2"/>
    <x v="2"/>
    <x v="1"/>
    <n v="71.5"/>
    <m/>
    <m/>
    <m/>
    <m/>
    <x v="2"/>
    <n v="1002956"/>
    <x v="8"/>
    <x v="1"/>
    <x v="2"/>
    <x v="0"/>
    <x v="0"/>
    <m/>
    <x v="0"/>
    <x v="0"/>
    <x v="1"/>
    <m/>
    <m/>
    <x v="1"/>
    <s v="10029568"/>
    <x v="2"/>
    <x v="2"/>
    <x v="2"/>
    <x v="2"/>
    <x v="5"/>
    <x v="2"/>
    <n v="65.066449999999989"/>
    <x v="2"/>
    <n v="71.5"/>
    <x v="2"/>
    <s v=""/>
    <x v="4"/>
    <s v=""/>
    <x v="2"/>
    <s v=""/>
    <s v=""/>
    <x v="1"/>
    <x v="1"/>
    <x v="2"/>
    <x v="1"/>
    <x v="1"/>
    <x v="1"/>
    <x v="1"/>
  </r>
  <r>
    <d v="2021-07-15T00:00:00"/>
    <n v="8009"/>
    <n v="9329"/>
    <x v="2"/>
    <n v="1143"/>
    <n v="60883"/>
    <x v="2"/>
    <s v="525246"/>
    <x v="0"/>
    <x v="1"/>
    <x v="1"/>
    <x v="2"/>
    <x v="1"/>
    <n v="81"/>
    <n v="18.5"/>
    <n v="6.5"/>
    <n v="6"/>
    <n v="2"/>
    <x v="1"/>
    <n v="1002956"/>
    <x v="9"/>
    <x v="1"/>
    <x v="2"/>
    <x v="0"/>
    <x v="0"/>
    <m/>
    <x v="0"/>
    <x v="0"/>
    <x v="1"/>
    <m/>
    <m/>
    <x v="1"/>
    <s v="10029569"/>
    <x v="2"/>
    <x v="2"/>
    <x v="2"/>
    <x v="2"/>
    <x v="5"/>
    <x v="2"/>
    <n v="74.5"/>
    <x v="1"/>
    <n v="81"/>
    <x v="1"/>
    <s v=""/>
    <x v="4"/>
    <s v=""/>
    <x v="1"/>
    <n v="0.91999999999999882"/>
    <n v="0.71504210570098947"/>
    <x v="1"/>
    <x v="1"/>
    <x v="1"/>
    <x v="1"/>
    <x v="1"/>
    <x v="1"/>
    <x v="1"/>
  </r>
  <r>
    <d v="2021-07-15T00:00:00"/>
    <n v="8009"/>
    <n v="9329"/>
    <x v="2"/>
    <n v="1145"/>
    <n v="60884"/>
    <x v="2"/>
    <s v="525303"/>
    <x v="0"/>
    <x v="1"/>
    <x v="1"/>
    <x v="2"/>
    <x v="1"/>
    <n v="91"/>
    <n v="21.5"/>
    <n v="8"/>
    <n v="6.4"/>
    <n v="3"/>
    <x v="1"/>
    <n v="1002956"/>
    <x v="10"/>
    <x v="1"/>
    <x v="2"/>
    <x v="0"/>
    <x v="0"/>
    <m/>
    <x v="0"/>
    <x v="0"/>
    <x v="1"/>
    <m/>
    <m/>
    <x v="1"/>
    <s v="100295610"/>
    <x v="2"/>
    <x v="2"/>
    <x v="2"/>
    <x v="2"/>
    <x v="5"/>
    <x v="2"/>
    <n v="83"/>
    <x v="1"/>
    <n v="91"/>
    <x v="1"/>
    <s v=""/>
    <x v="4"/>
    <s v=""/>
    <x v="1"/>
    <n v="2.1680000000000028"/>
    <n v="0.89733886926934847"/>
    <x v="1"/>
    <x v="1"/>
    <x v="1"/>
    <x v="1"/>
    <x v="1"/>
    <x v="1"/>
    <x v="1"/>
  </r>
  <r>
    <d v="2021-07-15T00:00:00"/>
    <n v="8009"/>
    <n v="9329"/>
    <x v="2"/>
    <n v="1147"/>
    <n v="60885"/>
    <x v="2"/>
    <s v="525301"/>
    <x v="0"/>
    <x v="2"/>
    <x v="2"/>
    <x v="2"/>
    <x v="1"/>
    <n v="81.5"/>
    <n v="19.600000000000001"/>
    <n v="8"/>
    <n v="6.8"/>
    <n v="2.2000000000000002"/>
    <x v="1"/>
    <n v="1002957"/>
    <x v="1"/>
    <x v="1"/>
    <x v="1"/>
    <x v="0"/>
    <x v="0"/>
    <m/>
    <x v="0"/>
    <x v="0"/>
    <x v="1"/>
    <m/>
    <m/>
    <x v="1"/>
    <s v="10029571"/>
    <x v="1"/>
    <x v="1"/>
    <x v="1"/>
    <x v="1"/>
    <x v="5"/>
    <x v="2"/>
    <n v="73.5"/>
    <x v="1"/>
    <n v="81.5"/>
    <x v="1"/>
    <s v=""/>
    <x v="7"/>
    <s v=""/>
    <x v="3"/>
    <n v="-1.5009999999999983"/>
    <n v="0.18227642471677644"/>
    <x v="1"/>
    <x v="1"/>
    <x v="2"/>
    <x v="1"/>
    <x v="1"/>
    <x v="1"/>
    <x v="1"/>
  </r>
  <r>
    <d v="2021-07-15T00:00:00"/>
    <n v="8009"/>
    <n v="9329"/>
    <x v="2"/>
    <n v="1149"/>
    <n v="60886"/>
    <x v="2"/>
    <s v="525291"/>
    <x v="0"/>
    <x v="1"/>
    <x v="1"/>
    <x v="2"/>
    <x v="1"/>
    <n v="92"/>
    <n v="21.3"/>
    <n v="9"/>
    <n v="6.5"/>
    <n v="1.8"/>
    <x v="1"/>
    <n v="1002957"/>
    <x v="2"/>
    <x v="1"/>
    <x v="1"/>
    <x v="0"/>
    <x v="0"/>
    <m/>
    <x v="0"/>
    <x v="0"/>
    <x v="1"/>
    <m/>
    <m/>
    <x v="1"/>
    <s v="10029572"/>
    <x v="1"/>
    <x v="1"/>
    <x v="1"/>
    <x v="1"/>
    <x v="5"/>
    <x v="2"/>
    <n v="83"/>
    <x v="1"/>
    <n v="92"/>
    <x v="1"/>
    <s v=""/>
    <x v="7"/>
    <s v=""/>
    <x v="1"/>
    <n v="2.2820000000000036"/>
    <n v="0.90737527466163126"/>
    <x v="1"/>
    <x v="1"/>
    <x v="1"/>
    <x v="1"/>
    <x v="1"/>
    <x v="1"/>
    <x v="1"/>
  </r>
  <r>
    <d v="2021-07-15T00:00:00"/>
    <n v="8009"/>
    <n v="9330"/>
    <x v="2"/>
    <n v="1150"/>
    <n v="60887"/>
    <x v="2"/>
    <s v="525229"/>
    <x v="0"/>
    <x v="1"/>
    <x v="1"/>
    <x v="2"/>
    <x v="1"/>
    <n v="88"/>
    <n v="18.8"/>
    <n v="7"/>
    <n v="6.2"/>
    <n v="2.1"/>
    <x v="1"/>
    <n v="1002957"/>
    <x v="3"/>
    <x v="1"/>
    <x v="1"/>
    <x v="0"/>
    <x v="0"/>
    <m/>
    <x v="0"/>
    <x v="0"/>
    <x v="1"/>
    <m/>
    <m/>
    <x v="1"/>
    <s v="10029573"/>
    <x v="1"/>
    <x v="1"/>
    <x v="1"/>
    <x v="1"/>
    <x v="5"/>
    <x v="2"/>
    <n v="81"/>
    <x v="1"/>
    <n v="88"/>
    <x v="1"/>
    <s v=""/>
    <x v="7"/>
    <s v=""/>
    <x v="1"/>
    <n v="3.0679999999999961"/>
    <n v="0.95555330739196342"/>
    <x v="1"/>
    <x v="1"/>
    <x v="1"/>
    <x v="1"/>
    <x v="1"/>
    <x v="1"/>
    <x v="1"/>
  </r>
  <r>
    <d v="2021-07-15T00:00:00"/>
    <n v="8009"/>
    <n v="9330"/>
    <x v="2"/>
    <n v="1152"/>
    <n v="60888"/>
    <x v="2"/>
    <s v="525233"/>
    <x v="0"/>
    <x v="2"/>
    <x v="2"/>
    <x v="2"/>
    <x v="1"/>
    <n v="71.5"/>
    <m/>
    <m/>
    <m/>
    <m/>
    <x v="2"/>
    <n v="1002957"/>
    <x v="4"/>
    <x v="1"/>
    <x v="1"/>
    <x v="0"/>
    <x v="0"/>
    <m/>
    <x v="0"/>
    <x v="0"/>
    <x v="1"/>
    <m/>
    <m/>
    <x v="1"/>
    <s v="10029574"/>
    <x v="5"/>
    <x v="5"/>
    <x v="3"/>
    <x v="3"/>
    <x v="5"/>
    <x v="2"/>
    <n v="65.066449999999989"/>
    <x v="2"/>
    <n v="71.5"/>
    <x v="2"/>
    <s v=""/>
    <x v="7"/>
    <s v=""/>
    <x v="2"/>
    <s v=""/>
    <s v=""/>
    <x v="1"/>
    <x v="1"/>
    <x v="2"/>
    <x v="1"/>
    <x v="1"/>
    <x v="1"/>
    <x v="1"/>
  </r>
  <r>
    <d v="2021-07-15T00:00:00"/>
    <n v="8009"/>
    <n v="9330"/>
    <x v="2"/>
    <n v="1154"/>
    <n v="60889"/>
    <x v="2"/>
    <s v="525279"/>
    <x v="0"/>
    <x v="1"/>
    <x v="1"/>
    <x v="2"/>
    <x v="1"/>
    <n v="92"/>
    <n v="20.5"/>
    <n v="7.5"/>
    <n v="6.4"/>
    <n v="2"/>
    <x v="1"/>
    <n v="1002957"/>
    <x v="5"/>
    <x v="1"/>
    <x v="1"/>
    <x v="0"/>
    <x v="0"/>
    <m/>
    <x v="0"/>
    <x v="0"/>
    <x v="1"/>
    <m/>
    <m/>
    <x v="1"/>
    <s v="10029575"/>
    <x v="1"/>
    <x v="1"/>
    <x v="1"/>
    <x v="1"/>
    <x v="5"/>
    <x v="2"/>
    <n v="84.5"/>
    <x v="1"/>
    <n v="92"/>
    <x v="1"/>
    <s v=""/>
    <x v="7"/>
    <s v=""/>
    <x v="1"/>
    <n v="4.0980000000000034"/>
    <n v="0.98366539612575365"/>
    <x v="1"/>
    <x v="1"/>
    <x v="1"/>
    <x v="1"/>
    <x v="1"/>
    <x v="1"/>
    <x v="1"/>
  </r>
  <r>
    <d v="2021-07-15T00:00:00"/>
    <n v="8009"/>
    <n v="9330"/>
    <x v="2"/>
    <n v="1155"/>
    <n v="60890"/>
    <x v="2"/>
    <s v="525282"/>
    <x v="0"/>
    <x v="1"/>
    <x v="1"/>
    <x v="2"/>
    <x v="1"/>
    <n v="90"/>
    <n v="20.100000000000001"/>
    <n v="7.4"/>
    <n v="6.1"/>
    <n v="2"/>
    <x v="1"/>
    <n v="1002957"/>
    <x v="6"/>
    <x v="1"/>
    <x v="1"/>
    <x v="0"/>
    <x v="0"/>
    <m/>
    <x v="0"/>
    <x v="0"/>
    <x v="1"/>
    <m/>
    <m/>
    <x v="1"/>
    <s v="10029576"/>
    <x v="1"/>
    <x v="1"/>
    <x v="1"/>
    <x v="1"/>
    <x v="5"/>
    <x v="2"/>
    <n v="82.6"/>
    <x v="1"/>
    <n v="90"/>
    <x v="1"/>
    <s v=""/>
    <x v="7"/>
    <s v=""/>
    <x v="1"/>
    <n v="3.5700000000000029"/>
    <n v="0.97261518904987443"/>
    <x v="1"/>
    <x v="1"/>
    <x v="1"/>
    <x v="1"/>
    <x v="1"/>
    <x v="1"/>
    <x v="1"/>
  </r>
  <r>
    <d v="2021-07-15T00:00:00"/>
    <n v="8009"/>
    <n v="9330"/>
    <x v="2"/>
    <n v="1156"/>
    <n v="60891"/>
    <x v="2"/>
    <s v="525267"/>
    <x v="1"/>
    <x v="2"/>
    <x v="2"/>
    <x v="2"/>
    <x v="1"/>
    <n v="95"/>
    <n v="23.2"/>
    <n v="9.3000000000000007"/>
    <n v="7.5"/>
    <n v="3"/>
    <x v="1"/>
    <n v="1002957"/>
    <x v="7"/>
    <x v="1"/>
    <x v="1"/>
    <x v="0"/>
    <x v="0"/>
    <m/>
    <x v="0"/>
    <x v="0"/>
    <x v="1"/>
    <m/>
    <m/>
    <x v="1"/>
    <s v="10029577"/>
    <x v="1"/>
    <x v="1"/>
    <x v="1"/>
    <x v="1"/>
    <x v="5"/>
    <x v="2"/>
    <n v="85.7"/>
    <x v="1"/>
    <n v="95"/>
    <x v="1"/>
    <s v=""/>
    <x v="7"/>
    <s v=""/>
    <x v="1"/>
    <n v="1.476"/>
    <n v="0.81396764396167787"/>
    <x v="1"/>
    <x v="1"/>
    <x v="1"/>
    <x v="1"/>
    <x v="1"/>
    <x v="1"/>
    <x v="1"/>
  </r>
  <r>
    <d v="2021-07-15T00:00:00"/>
    <n v="8009"/>
    <n v="9330"/>
    <x v="2"/>
    <n v="1158"/>
    <n v="60892"/>
    <x v="2"/>
    <s v="525268"/>
    <x v="0"/>
    <x v="2"/>
    <x v="2"/>
    <x v="2"/>
    <x v="1"/>
    <n v="70"/>
    <m/>
    <m/>
    <m/>
    <m/>
    <x v="2"/>
    <n v="1002957"/>
    <x v="8"/>
    <x v="1"/>
    <x v="1"/>
    <x v="0"/>
    <x v="0"/>
    <m/>
    <x v="0"/>
    <x v="0"/>
    <x v="1"/>
    <m/>
    <m/>
    <x v="1"/>
    <s v="10029578"/>
    <x v="5"/>
    <x v="5"/>
    <x v="3"/>
    <x v="3"/>
    <x v="5"/>
    <x v="2"/>
    <n v="63.678199999999997"/>
    <x v="2"/>
    <n v="70"/>
    <x v="2"/>
    <s v=""/>
    <x v="7"/>
    <s v=""/>
    <x v="2"/>
    <s v=""/>
    <s v=""/>
    <x v="1"/>
    <x v="1"/>
    <x v="2"/>
    <x v="1"/>
    <x v="1"/>
    <x v="1"/>
    <x v="1"/>
  </r>
  <r>
    <d v="2021-07-15T00:00:00"/>
    <n v="8009"/>
    <n v="9330"/>
    <x v="2"/>
    <n v="1159"/>
    <n v="60893"/>
    <x v="2"/>
    <s v="525318"/>
    <x v="0"/>
    <x v="1"/>
    <x v="1"/>
    <x v="2"/>
    <x v="1"/>
    <n v="81"/>
    <n v="17.2"/>
    <n v="6.1"/>
    <n v="5.5"/>
    <n v="2"/>
    <x v="1"/>
    <n v="1002957"/>
    <x v="9"/>
    <x v="1"/>
    <x v="1"/>
    <x v="0"/>
    <x v="0"/>
    <m/>
    <x v="0"/>
    <x v="0"/>
    <x v="1"/>
    <m/>
    <m/>
    <x v="1"/>
    <s v="10029579"/>
    <x v="1"/>
    <x v="1"/>
    <x v="1"/>
    <x v="1"/>
    <x v="5"/>
    <x v="2"/>
    <n v="74.900000000000006"/>
    <x v="1"/>
    <n v="81"/>
    <x v="1"/>
    <s v=""/>
    <x v="7"/>
    <s v=""/>
    <x v="1"/>
    <n v="1.7719999999999991"/>
    <n v="0.85470621430292015"/>
    <x v="1"/>
    <x v="1"/>
    <x v="1"/>
    <x v="1"/>
    <x v="1"/>
    <x v="1"/>
    <x v="1"/>
  </r>
  <r>
    <d v="2021-07-15T00:00:00"/>
    <n v="8009"/>
    <n v="9330"/>
    <x v="2"/>
    <n v="1201"/>
    <n v="60894"/>
    <x v="2"/>
    <s v="525285"/>
    <x v="0"/>
    <x v="1"/>
    <x v="1"/>
    <x v="2"/>
    <x v="1"/>
    <n v="89"/>
    <n v="19.600000000000001"/>
    <n v="7.7"/>
    <n v="6.4"/>
    <n v="2"/>
    <x v="1"/>
    <n v="1002957"/>
    <x v="10"/>
    <x v="1"/>
    <x v="1"/>
    <x v="0"/>
    <x v="0"/>
    <m/>
    <x v="0"/>
    <x v="0"/>
    <x v="1"/>
    <m/>
    <m/>
    <x v="1"/>
    <s v="100295710"/>
    <x v="4"/>
    <x v="4"/>
    <x v="1"/>
    <x v="2"/>
    <x v="5"/>
    <x v="2"/>
    <n v="81.3"/>
    <x v="1"/>
    <n v="89"/>
    <x v="1"/>
    <s v=""/>
    <x v="7"/>
    <s v=""/>
    <x v="1"/>
    <n v="2.5519999999999969"/>
    <n v="0.92770776157202606"/>
    <x v="1"/>
    <x v="1"/>
    <x v="1"/>
    <x v="1"/>
    <x v="1"/>
    <x v="1"/>
    <x v="1"/>
  </r>
  <r>
    <d v="2021-07-15T00:00:00"/>
    <n v="8009"/>
    <n v="9330"/>
    <x v="2"/>
    <n v="1205"/>
    <n v="60895"/>
    <x v="2"/>
    <s v="525231"/>
    <x v="0"/>
    <x v="2"/>
    <x v="2"/>
    <x v="2"/>
    <x v="1"/>
    <n v="53"/>
    <m/>
    <m/>
    <m/>
    <m/>
    <x v="2"/>
    <n v="1002958"/>
    <x v="1"/>
    <x v="1"/>
    <x v="1"/>
    <x v="0"/>
    <x v="0"/>
    <m/>
    <x v="0"/>
    <x v="0"/>
    <x v="1"/>
    <m/>
    <m/>
    <x v="1"/>
    <s v="10029581"/>
    <x v="5"/>
    <x v="5"/>
    <x v="3"/>
    <x v="3"/>
    <x v="5"/>
    <x v="2"/>
    <n v="47.944699999999997"/>
    <x v="2"/>
    <n v="53"/>
    <x v="2"/>
    <s v=""/>
    <x v="7"/>
    <s v=""/>
    <x v="2"/>
    <s v=""/>
    <s v=""/>
    <x v="1"/>
    <x v="1"/>
    <x v="2"/>
    <x v="1"/>
    <x v="1"/>
    <x v="1"/>
    <x v="1"/>
  </r>
  <r>
    <d v="2021-07-15T00:00:00"/>
    <n v="8009"/>
    <n v="9330"/>
    <x v="2"/>
    <n v="1207"/>
    <n v="60896"/>
    <x v="2"/>
    <s v="525319"/>
    <x v="0"/>
    <x v="1"/>
    <x v="1"/>
    <x v="2"/>
    <x v="1"/>
    <n v="94"/>
    <n v="21.4"/>
    <n v="8.1999999999999993"/>
    <n v="7.5"/>
    <n v="2.8"/>
    <x v="1"/>
    <n v="1002958"/>
    <x v="2"/>
    <x v="1"/>
    <x v="1"/>
    <x v="0"/>
    <x v="0"/>
    <m/>
    <x v="0"/>
    <x v="0"/>
    <x v="1"/>
    <m/>
    <m/>
    <x v="1"/>
    <s v="10029582"/>
    <x v="1"/>
    <x v="1"/>
    <x v="1"/>
    <x v="1"/>
    <x v="5"/>
    <x v="2"/>
    <n v="85.8"/>
    <x v="1"/>
    <n v="94"/>
    <x v="1"/>
    <s v=""/>
    <x v="7"/>
    <s v=""/>
    <x v="1"/>
    <n v="2.6260000000000034"/>
    <n v="0.9325162657648588"/>
    <x v="1"/>
    <x v="1"/>
    <x v="1"/>
    <x v="1"/>
    <x v="1"/>
    <x v="1"/>
    <x v="1"/>
  </r>
  <r>
    <d v="2021-07-15T00:00:00"/>
    <n v="8009"/>
    <n v="9330"/>
    <x v="2"/>
    <n v="1209"/>
    <n v="60897"/>
    <x v="2"/>
    <s v="525294"/>
    <x v="1"/>
    <x v="2"/>
    <x v="2"/>
    <x v="2"/>
    <x v="1"/>
    <n v="91"/>
    <n v="21"/>
    <n v="8"/>
    <n v="7.2"/>
    <n v="2.6"/>
    <x v="1"/>
    <n v="1002958"/>
    <x v="3"/>
    <x v="1"/>
    <x v="1"/>
    <x v="0"/>
    <x v="0"/>
    <m/>
    <x v="0"/>
    <x v="0"/>
    <x v="1"/>
    <m/>
    <m/>
    <x v="1"/>
    <s v="10029583"/>
    <x v="1"/>
    <x v="1"/>
    <x v="1"/>
    <x v="1"/>
    <x v="5"/>
    <x v="2"/>
    <n v="83"/>
    <x v="1"/>
    <n v="91"/>
    <x v="1"/>
    <s v=""/>
    <x v="7"/>
    <s v=""/>
    <x v="1"/>
    <n v="1.9680000000000022"/>
    <n v="0.87739613119503057"/>
    <x v="1"/>
    <x v="1"/>
    <x v="1"/>
    <x v="1"/>
    <x v="1"/>
    <x v="1"/>
    <x v="1"/>
  </r>
  <r>
    <d v="2021-07-15T00:00:00"/>
    <n v="8009"/>
    <n v="9330"/>
    <x v="2"/>
    <n v="1211"/>
    <n v="60898"/>
    <x v="2"/>
    <s v="525272"/>
    <x v="0"/>
    <x v="1"/>
    <x v="1"/>
    <x v="2"/>
    <x v="1"/>
    <n v="84"/>
    <n v="18.3"/>
    <n v="6.8"/>
    <n v="6.2"/>
    <n v="2.2000000000000002"/>
    <x v="1"/>
    <n v="1002958"/>
    <x v="4"/>
    <x v="1"/>
    <x v="1"/>
    <x v="0"/>
    <x v="0"/>
    <m/>
    <x v="0"/>
    <x v="0"/>
    <x v="1"/>
    <m/>
    <m/>
    <x v="1"/>
    <s v="10029584"/>
    <x v="1"/>
    <x v="1"/>
    <x v="1"/>
    <x v="1"/>
    <x v="5"/>
    <x v="2"/>
    <n v="77.2"/>
    <x v="1"/>
    <n v="84"/>
    <x v="1"/>
    <s v=""/>
    <x v="7"/>
    <s v=""/>
    <x v="1"/>
    <n v="1.5179999999999974"/>
    <n v="0.82024378160125322"/>
    <x v="1"/>
    <x v="1"/>
    <x v="1"/>
    <x v="6"/>
    <x v="1"/>
    <x v="1"/>
    <x v="1"/>
  </r>
  <r>
    <d v="2021-07-15T00:00:00"/>
    <n v="8009"/>
    <n v="9330"/>
    <x v="2"/>
    <n v="1212"/>
    <n v="60899"/>
    <x v="2"/>
    <s v="525305"/>
    <x v="1"/>
    <x v="2"/>
    <x v="2"/>
    <x v="2"/>
    <x v="1"/>
    <n v="98"/>
    <n v="24.6"/>
    <n v="9.9"/>
    <n v="8.5"/>
    <n v="2.4"/>
    <x v="1"/>
    <n v="1002958"/>
    <x v="5"/>
    <x v="1"/>
    <x v="1"/>
    <x v="0"/>
    <x v="0"/>
    <m/>
    <x v="0"/>
    <x v="0"/>
    <x v="1"/>
    <m/>
    <m/>
    <x v="1"/>
    <s v="10029585"/>
    <x v="1"/>
    <x v="1"/>
    <x v="1"/>
    <x v="1"/>
    <x v="5"/>
    <x v="2"/>
    <n v="88.1"/>
    <x v="1"/>
    <n v="98"/>
    <x v="1"/>
    <s v=""/>
    <x v="7"/>
    <s v=""/>
    <x v="1"/>
    <n v="1.8340000000000005"/>
    <n v="0.86223755146451497"/>
    <x v="1"/>
    <x v="1"/>
    <x v="1"/>
    <x v="1"/>
    <x v="1"/>
    <x v="1"/>
    <x v="1"/>
  </r>
  <r>
    <d v="2021-07-15T00:00:00"/>
    <n v="8009"/>
    <n v="9330"/>
    <x v="2"/>
    <n v="1214"/>
    <n v="60900"/>
    <x v="2"/>
    <s v="525238"/>
    <x v="0"/>
    <x v="1"/>
    <x v="1"/>
    <x v="2"/>
    <x v="1"/>
    <n v="81"/>
    <n v="19.3"/>
    <n v="7.2"/>
    <n v="6"/>
    <n v="2"/>
    <x v="1"/>
    <n v="1002958"/>
    <x v="6"/>
    <x v="1"/>
    <x v="1"/>
    <x v="0"/>
    <x v="0"/>
    <m/>
    <x v="0"/>
    <x v="0"/>
    <x v="1"/>
    <m/>
    <m/>
    <x v="1"/>
    <s v="10029586"/>
    <x v="1"/>
    <x v="1"/>
    <x v="1"/>
    <x v="1"/>
    <x v="5"/>
    <x v="2"/>
    <n v="73.8"/>
    <x v="1"/>
    <n v="81"/>
    <x v="1"/>
    <s v=""/>
    <x v="7"/>
    <s v=""/>
    <x v="1"/>
    <n v="2.3999999999998023E-2"/>
    <n v="0.50599971201658733"/>
    <x v="1"/>
    <x v="1"/>
    <x v="1"/>
    <x v="1"/>
    <x v="1"/>
    <x v="1"/>
    <x v="1"/>
  </r>
  <r>
    <d v="2021-07-15T00:00:00"/>
    <n v="8009"/>
    <n v="9330"/>
    <x v="2"/>
    <n v="1216"/>
    <n v="60901"/>
    <x v="2"/>
    <s v="525326"/>
    <x v="0"/>
    <x v="1"/>
    <x v="1"/>
    <x v="2"/>
    <x v="1"/>
    <n v="77"/>
    <n v="17.399999999999999"/>
    <n v="6"/>
    <n v="5.7"/>
    <n v="2"/>
    <x v="1"/>
    <n v="1002958"/>
    <x v="7"/>
    <x v="1"/>
    <x v="1"/>
    <x v="0"/>
    <x v="0"/>
    <m/>
    <x v="0"/>
    <x v="0"/>
    <x v="1"/>
    <m/>
    <m/>
    <x v="1"/>
    <s v="10029587"/>
    <x v="1"/>
    <x v="1"/>
    <x v="1"/>
    <x v="1"/>
    <x v="5"/>
    <x v="2"/>
    <n v="71"/>
    <x v="1"/>
    <n v="77"/>
    <x v="1"/>
    <s v=""/>
    <x v="7"/>
    <s v=""/>
    <x v="1"/>
    <n v="4.4000000000000261E-2"/>
    <n v="0.5109982256768415"/>
    <x v="1"/>
    <x v="1"/>
    <x v="1"/>
    <x v="1"/>
    <x v="1"/>
    <x v="1"/>
    <x v="1"/>
  </r>
  <r>
    <d v="2021-07-15T00:00:00"/>
    <n v="8009"/>
    <n v="9330"/>
    <x v="2"/>
    <n v="1217"/>
    <n v="60902"/>
    <x v="2"/>
    <s v="525266"/>
    <x v="0"/>
    <x v="1"/>
    <x v="1"/>
    <x v="2"/>
    <x v="1"/>
    <n v="86"/>
    <n v="18"/>
    <n v="6.2"/>
    <n v="6"/>
    <n v="2"/>
    <x v="1"/>
    <n v="1002958"/>
    <x v="8"/>
    <x v="1"/>
    <x v="1"/>
    <x v="0"/>
    <x v="0"/>
    <m/>
    <x v="0"/>
    <x v="0"/>
    <x v="1"/>
    <m/>
    <m/>
    <x v="1"/>
    <s v="10029588"/>
    <x v="1"/>
    <x v="1"/>
    <x v="1"/>
    <x v="1"/>
    <x v="5"/>
    <x v="2"/>
    <n v="79.8"/>
    <x v="1"/>
    <n v="86"/>
    <x v="1"/>
    <s v=""/>
    <x v="7"/>
    <s v=""/>
    <x v="1"/>
    <n v="3.453999999999998"/>
    <n v="0.96935020555484497"/>
    <x v="1"/>
    <x v="1"/>
    <x v="1"/>
    <x v="1"/>
    <x v="1"/>
    <x v="1"/>
    <x v="1"/>
  </r>
  <r>
    <d v="2021-07-15T00:00:00"/>
    <n v="8009"/>
    <n v="9330"/>
    <x v="2"/>
    <n v="1220"/>
    <n v="60903"/>
    <x v="2"/>
    <s v="525250"/>
    <x v="1"/>
    <x v="2"/>
    <x v="2"/>
    <x v="2"/>
    <x v="1"/>
    <n v="83"/>
    <n v="17.3"/>
    <n v="6.8"/>
    <n v="6"/>
    <n v="2.2000000000000002"/>
    <x v="1"/>
    <n v="1002958"/>
    <x v="9"/>
    <x v="1"/>
    <x v="1"/>
    <x v="0"/>
    <x v="0"/>
    <m/>
    <x v="0"/>
    <x v="0"/>
    <x v="1"/>
    <m/>
    <m/>
    <x v="1"/>
    <s v="10029589"/>
    <x v="1"/>
    <x v="1"/>
    <x v="1"/>
    <x v="1"/>
    <x v="5"/>
    <x v="2"/>
    <n v="76.2"/>
    <x v="1"/>
    <n v="83"/>
    <x v="1"/>
    <s v=""/>
    <x v="7"/>
    <s v=""/>
    <x v="1"/>
    <n v="1.2239999999999978"/>
    <n v="0.77276670897320265"/>
    <x v="1"/>
    <x v="1"/>
    <x v="1"/>
    <x v="1"/>
    <x v="1"/>
    <x v="1"/>
    <x v="1"/>
  </r>
  <r>
    <d v="2021-07-15T00:00:00"/>
    <n v="8009"/>
    <n v="9330"/>
    <x v="2"/>
    <n v="1223"/>
    <n v="60904"/>
    <x v="2"/>
    <s v="525289"/>
    <x v="0"/>
    <x v="1"/>
    <x v="1"/>
    <x v="2"/>
    <x v="1"/>
    <n v="82"/>
    <n v="18"/>
    <n v="6"/>
    <n v="5.5"/>
    <n v="2"/>
    <x v="1"/>
    <n v="1002958"/>
    <x v="10"/>
    <x v="1"/>
    <x v="1"/>
    <x v="0"/>
    <x v="0"/>
    <m/>
    <x v="0"/>
    <x v="0"/>
    <x v="1"/>
    <m/>
    <m/>
    <x v="1"/>
    <s v="100295810"/>
    <x v="1"/>
    <x v="1"/>
    <x v="1"/>
    <x v="1"/>
    <x v="5"/>
    <x v="2"/>
    <n v="76"/>
    <x v="1"/>
    <n v="82"/>
    <x v="1"/>
    <s v=""/>
    <x v="7"/>
    <s v=""/>
    <x v="1"/>
    <n v="2.3299999999999992"/>
    <n v="0.91133133674526667"/>
    <x v="1"/>
    <x v="1"/>
    <x v="1"/>
    <x v="1"/>
    <x v="1"/>
    <x v="1"/>
    <x v="1"/>
  </r>
  <r>
    <d v="2021-07-15T00:00:00"/>
    <n v="8009"/>
    <n v="9330"/>
    <x v="2"/>
    <n v="1225"/>
    <n v="60905"/>
    <x v="2"/>
    <s v="525277"/>
    <x v="0"/>
    <x v="1"/>
    <x v="1"/>
    <x v="2"/>
    <x v="1"/>
    <n v="82"/>
    <n v="17.2"/>
    <n v="6"/>
    <n v="6"/>
    <n v="2"/>
    <x v="1"/>
    <n v="1002959"/>
    <x v="1"/>
    <x v="1"/>
    <x v="1"/>
    <x v="0"/>
    <x v="0"/>
    <m/>
    <x v="0"/>
    <x v="0"/>
    <x v="1"/>
    <m/>
    <m/>
    <x v="1"/>
    <s v="10029591"/>
    <x v="1"/>
    <x v="1"/>
    <x v="1"/>
    <x v="1"/>
    <x v="5"/>
    <x v="2"/>
    <n v="76"/>
    <x v="1"/>
    <n v="82"/>
    <x v="1"/>
    <s v=""/>
    <x v="7"/>
    <s v=""/>
    <x v="1"/>
    <n v="1.9899999999999991"/>
    <n v="0.87974313753224909"/>
    <x v="1"/>
    <x v="1"/>
    <x v="1"/>
    <x v="1"/>
    <x v="1"/>
    <x v="1"/>
    <x v="1"/>
  </r>
  <r>
    <d v="2021-07-15T00:00:00"/>
    <n v="8009"/>
    <n v="9330"/>
    <x v="2"/>
    <n v="1227"/>
    <n v="60906"/>
    <x v="2"/>
    <s v="525304"/>
    <x v="0"/>
    <x v="1"/>
    <x v="1"/>
    <x v="2"/>
    <x v="1"/>
    <n v="91"/>
    <n v="19.2"/>
    <n v="6.5"/>
    <n v="5.8"/>
    <n v="1.7"/>
    <x v="1"/>
    <n v="1002959"/>
    <x v="2"/>
    <x v="1"/>
    <x v="1"/>
    <x v="0"/>
    <x v="0"/>
    <m/>
    <x v="0"/>
    <x v="0"/>
    <x v="1"/>
    <m/>
    <m/>
    <x v="1"/>
    <s v="10029592"/>
    <x v="1"/>
    <x v="1"/>
    <x v="1"/>
    <x v="1"/>
    <x v="5"/>
    <x v="2"/>
    <n v="84.5"/>
    <x v="1"/>
    <n v="91"/>
    <x v="1"/>
    <s v=""/>
    <x v="7"/>
    <s v=""/>
    <x v="1"/>
    <n v="5.6140000000000034"/>
    <n v="0.9963667939899441"/>
    <x v="1"/>
    <x v="1"/>
    <x v="1"/>
    <x v="1"/>
    <x v="1"/>
    <x v="1"/>
    <x v="1"/>
  </r>
  <r>
    <d v="2021-07-15T00:00:00"/>
    <n v="8009"/>
    <n v="9330"/>
    <x v="2"/>
    <n v="1228"/>
    <n v="60907"/>
    <x v="2"/>
    <s v="525275"/>
    <x v="0"/>
    <x v="1"/>
    <x v="1"/>
    <x v="2"/>
    <x v="1"/>
    <n v="82"/>
    <n v="18.7"/>
    <n v="7"/>
    <n v="5.5"/>
    <n v="1.9"/>
    <x v="1"/>
    <n v="1002959"/>
    <x v="3"/>
    <x v="1"/>
    <x v="1"/>
    <x v="0"/>
    <x v="0"/>
    <m/>
    <x v="0"/>
    <x v="0"/>
    <x v="1"/>
    <m/>
    <m/>
    <x v="1"/>
    <s v="10029593"/>
    <x v="1"/>
    <x v="1"/>
    <x v="1"/>
    <x v="1"/>
    <x v="5"/>
    <x v="2"/>
    <n v="75"/>
    <x v="1"/>
    <n v="82"/>
    <x v="1"/>
    <s v=""/>
    <x v="7"/>
    <s v=""/>
    <x v="1"/>
    <n v="1.1359999999999979"/>
    <n v="0.75694447742466675"/>
    <x v="1"/>
    <x v="1"/>
    <x v="1"/>
    <x v="1"/>
    <x v="1"/>
    <x v="1"/>
    <x v="1"/>
  </r>
  <r>
    <d v="2021-07-15T00:00:00"/>
    <n v="8009"/>
    <n v="9330"/>
    <x v="2"/>
    <n v="1229"/>
    <n v="60908"/>
    <x v="2"/>
    <s v="525249"/>
    <x v="0"/>
    <x v="1"/>
    <x v="1"/>
    <x v="2"/>
    <x v="1"/>
    <n v="92"/>
    <n v="22.2"/>
    <n v="9"/>
    <n v="7"/>
    <n v="2.9"/>
    <x v="1"/>
    <n v="1002959"/>
    <x v="4"/>
    <x v="1"/>
    <x v="1"/>
    <x v="0"/>
    <x v="0"/>
    <m/>
    <x v="0"/>
    <x v="0"/>
    <x v="1"/>
    <m/>
    <m/>
    <x v="1"/>
    <s v="10029594"/>
    <x v="1"/>
    <x v="1"/>
    <x v="1"/>
    <x v="1"/>
    <x v="5"/>
    <x v="2"/>
    <n v="83"/>
    <x v="1"/>
    <n v="92"/>
    <x v="1"/>
    <s v=""/>
    <x v="7"/>
    <s v=""/>
    <x v="1"/>
    <n v="0.99600000000000311"/>
    <n v="0.73027140441318217"/>
    <x v="1"/>
    <x v="1"/>
    <x v="1"/>
    <x v="1"/>
    <x v="1"/>
    <x v="1"/>
    <x v="1"/>
  </r>
  <r>
    <d v="2021-07-15T00:00:00"/>
    <n v="8010"/>
    <n v="9330"/>
    <x v="4"/>
    <n v="1409"/>
    <n v="60909"/>
    <x v="2"/>
    <s v="525114"/>
    <x v="0"/>
    <x v="2"/>
    <x v="2"/>
    <x v="2"/>
    <x v="1"/>
    <n v="64"/>
    <m/>
    <m/>
    <m/>
    <m/>
    <x v="2"/>
    <n v="1002959"/>
    <x v="5"/>
    <x v="1"/>
    <x v="1"/>
    <x v="0"/>
    <x v="0"/>
    <m/>
    <x v="0"/>
    <x v="0"/>
    <x v="1"/>
    <m/>
    <m/>
    <x v="1"/>
    <s v="10029595"/>
    <x v="5"/>
    <x v="5"/>
    <x v="3"/>
    <x v="3"/>
    <x v="5"/>
    <x v="2"/>
    <n v="58.1252"/>
    <x v="2"/>
    <n v="64"/>
    <x v="2"/>
    <s v=""/>
    <x v="7"/>
    <s v=""/>
    <x v="2"/>
    <s v=""/>
    <s v=""/>
    <x v="1"/>
    <x v="1"/>
    <x v="2"/>
    <x v="1"/>
    <x v="1"/>
    <x v="1"/>
    <x v="1"/>
  </r>
  <r>
    <d v="2021-07-15T00:00:00"/>
    <n v="8010"/>
    <n v="9330"/>
    <x v="4"/>
    <n v="1412"/>
    <n v="60910"/>
    <x v="2"/>
    <s v="525054"/>
    <x v="1"/>
    <x v="2"/>
    <x v="2"/>
    <x v="2"/>
    <x v="1"/>
    <n v="80"/>
    <n v="18.5"/>
    <n v="7.4"/>
    <n v="5"/>
    <n v="1.9"/>
    <x v="1"/>
    <n v="1002959"/>
    <x v="6"/>
    <x v="1"/>
    <x v="1"/>
    <x v="0"/>
    <x v="0"/>
    <m/>
    <x v="0"/>
    <x v="0"/>
    <x v="1"/>
    <m/>
    <m/>
    <x v="1"/>
    <s v="10029596"/>
    <x v="1"/>
    <x v="1"/>
    <x v="1"/>
    <x v="1"/>
    <x v="5"/>
    <x v="2"/>
    <n v="72.599999999999994"/>
    <x v="1"/>
    <n v="80"/>
    <x v="1"/>
    <s v=""/>
    <x v="7"/>
    <s v=""/>
    <x v="1"/>
    <n v="0.10399999999999787"/>
    <n v="0.52597659065255697"/>
    <x v="1"/>
    <x v="1"/>
    <x v="1"/>
    <x v="1"/>
    <x v="1"/>
    <x v="1"/>
    <x v="1"/>
  </r>
  <r>
    <d v="2021-07-15T00:00:00"/>
    <n v="8010"/>
    <n v="9330"/>
    <x v="4"/>
    <n v="1416"/>
    <n v="60911"/>
    <x v="2"/>
    <s v="525060"/>
    <x v="0"/>
    <x v="2"/>
    <x v="2"/>
    <x v="2"/>
    <x v="1"/>
    <n v="67"/>
    <m/>
    <m/>
    <m/>
    <m/>
    <x v="2"/>
    <n v="1002959"/>
    <x v="7"/>
    <x v="1"/>
    <x v="1"/>
    <x v="0"/>
    <x v="0"/>
    <m/>
    <x v="0"/>
    <x v="0"/>
    <x v="1"/>
    <m/>
    <m/>
    <x v="1"/>
    <s v="10029597"/>
    <x v="5"/>
    <x v="5"/>
    <x v="3"/>
    <x v="3"/>
    <x v="5"/>
    <x v="2"/>
    <n v="60.901699999999998"/>
    <x v="2"/>
    <n v="67"/>
    <x v="2"/>
    <s v=""/>
    <x v="7"/>
    <s v=""/>
    <x v="2"/>
    <s v=""/>
    <s v=""/>
    <x v="1"/>
    <x v="1"/>
    <x v="2"/>
    <x v="2"/>
    <x v="1"/>
    <x v="1"/>
    <x v="1"/>
  </r>
  <r>
    <d v="2021-07-15T00:00:00"/>
    <n v="8010"/>
    <n v="9331"/>
    <x v="4"/>
    <n v="1417"/>
    <n v="60912"/>
    <x v="2"/>
    <s v="525105"/>
    <x v="0"/>
    <x v="1"/>
    <x v="1"/>
    <x v="2"/>
    <x v="1"/>
    <n v="89"/>
    <n v="20"/>
    <n v="7.4"/>
    <n v="5.0999999999999996"/>
    <n v="1.9"/>
    <x v="1"/>
    <n v="1002959"/>
    <x v="8"/>
    <x v="1"/>
    <x v="1"/>
    <x v="0"/>
    <x v="0"/>
    <m/>
    <x v="0"/>
    <x v="0"/>
    <x v="1"/>
    <m/>
    <m/>
    <x v="1"/>
    <s v="10029598"/>
    <x v="4"/>
    <x v="4"/>
    <x v="1"/>
    <x v="2"/>
    <x v="5"/>
    <x v="2"/>
    <n v="81.599999999999994"/>
    <x v="1"/>
    <n v="89"/>
    <x v="1"/>
    <s v=""/>
    <x v="7"/>
    <s v=""/>
    <x v="1"/>
    <n v="3.9059999999999957"/>
    <n v="0.98027603874133751"/>
    <x v="1"/>
    <x v="1"/>
    <x v="1"/>
    <x v="1"/>
    <x v="1"/>
    <x v="1"/>
    <x v="1"/>
  </r>
  <r>
    <d v="2021-07-15T00:00:00"/>
    <n v="8010"/>
    <n v="9331"/>
    <x v="4"/>
    <n v="1419"/>
    <n v="60913"/>
    <x v="2"/>
    <s v="525113"/>
    <x v="0"/>
    <x v="1"/>
    <x v="1"/>
    <x v="2"/>
    <x v="1"/>
    <n v="86"/>
    <n v="19.899999999999999"/>
    <n v="7"/>
    <n v="5.4"/>
    <n v="2.1"/>
    <x v="1"/>
    <n v="1002959"/>
    <x v="9"/>
    <x v="1"/>
    <x v="1"/>
    <x v="0"/>
    <x v="0"/>
    <m/>
    <x v="0"/>
    <x v="0"/>
    <x v="1"/>
    <m/>
    <m/>
    <x v="1"/>
    <s v="10029599"/>
    <x v="1"/>
    <x v="1"/>
    <x v="1"/>
    <x v="1"/>
    <x v="5"/>
    <x v="2"/>
    <n v="79"/>
    <x v="1"/>
    <n v="86"/>
    <x v="1"/>
    <s v=""/>
    <x v="7"/>
    <s v=""/>
    <x v="1"/>
    <n v="2.7519999999999962"/>
    <n v="0.94002620298644035"/>
    <x v="1"/>
    <x v="1"/>
    <x v="1"/>
    <x v="2"/>
    <x v="1"/>
    <x v="1"/>
    <x v="1"/>
  </r>
  <r>
    <d v="2021-07-15T00:00:00"/>
    <n v="8010"/>
    <n v="9331"/>
    <x v="4"/>
    <n v="1421"/>
    <n v="60914"/>
    <x v="2"/>
    <s v="525102"/>
    <x v="0"/>
    <x v="2"/>
    <x v="2"/>
    <x v="2"/>
    <x v="1"/>
    <n v="67"/>
    <m/>
    <m/>
    <m/>
    <m/>
    <x v="2"/>
    <n v="1002959"/>
    <x v="10"/>
    <x v="1"/>
    <x v="1"/>
    <x v="0"/>
    <x v="0"/>
    <m/>
    <x v="0"/>
    <x v="0"/>
    <x v="1"/>
    <m/>
    <m/>
    <x v="1"/>
    <s v="100295910"/>
    <x v="3"/>
    <x v="3"/>
    <x v="3"/>
    <x v="2"/>
    <x v="5"/>
    <x v="2"/>
    <n v="60.901699999999998"/>
    <x v="2"/>
    <n v="67"/>
    <x v="2"/>
    <s v=""/>
    <x v="7"/>
    <s v=""/>
    <x v="2"/>
    <s v=""/>
    <s v=""/>
    <x v="1"/>
    <x v="1"/>
    <x v="2"/>
    <x v="1"/>
    <x v="1"/>
    <x v="1"/>
    <x v="1"/>
  </r>
  <r>
    <d v="2021-07-15T00:00:00"/>
    <n v="8010"/>
    <n v="9331"/>
    <x v="4"/>
    <n v="1422"/>
    <n v="60915"/>
    <x v="2"/>
    <s v="525127"/>
    <x v="0"/>
    <x v="1"/>
    <x v="1"/>
    <x v="2"/>
    <x v="1"/>
    <n v="83"/>
    <n v="18.5"/>
    <n v="7"/>
    <n v="5"/>
    <n v="2"/>
    <x v="1"/>
    <n v="1002960"/>
    <x v="1"/>
    <x v="1"/>
    <x v="2"/>
    <x v="0"/>
    <x v="0"/>
    <m/>
    <x v="0"/>
    <x v="0"/>
    <x v="1"/>
    <m/>
    <m/>
    <x v="1"/>
    <s v="10029601"/>
    <x v="2"/>
    <x v="2"/>
    <x v="2"/>
    <x v="2"/>
    <x v="5"/>
    <x v="2"/>
    <n v="76"/>
    <x v="1"/>
    <n v="83"/>
    <x v="1"/>
    <s v=""/>
    <x v="4"/>
    <s v=""/>
    <x v="1"/>
    <n v="1.8199999999999974"/>
    <n v="0.86056612703834967"/>
    <x v="1"/>
    <x v="1"/>
    <x v="1"/>
    <x v="1"/>
    <x v="1"/>
    <x v="1"/>
    <x v="1"/>
  </r>
  <r>
    <d v="2021-07-15T00:00:00"/>
    <n v="8010"/>
    <n v="9331"/>
    <x v="4"/>
    <n v="1423"/>
    <n v="60916"/>
    <x v="2"/>
    <s v="525116"/>
    <x v="1"/>
    <x v="2"/>
    <x v="2"/>
    <x v="2"/>
    <x v="1"/>
    <n v="73"/>
    <m/>
    <m/>
    <m/>
    <m/>
    <x v="2"/>
    <n v="1002960"/>
    <x v="2"/>
    <x v="1"/>
    <x v="2"/>
    <x v="0"/>
    <x v="0"/>
    <m/>
    <x v="0"/>
    <x v="0"/>
    <x v="1"/>
    <m/>
    <m/>
    <x v="1"/>
    <s v="10029602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5T00:00:00"/>
    <n v="8010"/>
    <n v="9331"/>
    <x v="4"/>
    <n v="1425"/>
    <n v="60917"/>
    <x v="2"/>
    <s v="525112"/>
    <x v="0"/>
    <x v="1"/>
    <x v="1"/>
    <x v="2"/>
    <x v="1"/>
    <n v="81"/>
    <n v="19.100000000000001"/>
    <n v="7.3"/>
    <n v="5"/>
    <n v="2"/>
    <x v="1"/>
    <n v="1002960"/>
    <x v="3"/>
    <x v="1"/>
    <x v="2"/>
    <x v="0"/>
    <x v="0"/>
    <m/>
    <x v="0"/>
    <x v="0"/>
    <x v="1"/>
    <m/>
    <m/>
    <x v="1"/>
    <s v="10029603"/>
    <x v="2"/>
    <x v="2"/>
    <x v="2"/>
    <x v="2"/>
    <x v="5"/>
    <x v="2"/>
    <n v="73.7"/>
    <x v="1"/>
    <n v="81"/>
    <x v="1"/>
    <s v=""/>
    <x v="4"/>
    <s v=""/>
    <x v="1"/>
    <n v="0.5759999999999994"/>
    <n v="0.64014648796896667"/>
    <x v="1"/>
    <x v="1"/>
    <x v="1"/>
    <x v="1"/>
    <x v="1"/>
    <x v="1"/>
    <x v="1"/>
  </r>
  <r>
    <d v="2021-07-15T00:00:00"/>
    <n v="8010"/>
    <n v="9331"/>
    <x v="4"/>
    <n v="1427"/>
    <n v="60918"/>
    <x v="2"/>
    <s v="525080"/>
    <x v="0"/>
    <x v="1"/>
    <x v="1"/>
    <x v="2"/>
    <x v="1"/>
    <n v="86"/>
    <n v="21.5"/>
    <n v="7.5"/>
    <n v="5"/>
    <n v="2"/>
    <x v="1"/>
    <n v="1002960"/>
    <x v="4"/>
    <x v="1"/>
    <x v="2"/>
    <x v="0"/>
    <x v="0"/>
    <m/>
    <x v="0"/>
    <x v="0"/>
    <x v="1"/>
    <m/>
    <m/>
    <x v="1"/>
    <s v="10029604"/>
    <x v="2"/>
    <x v="2"/>
    <x v="2"/>
    <x v="2"/>
    <x v="5"/>
    <x v="2"/>
    <n v="78.5"/>
    <x v="1"/>
    <n v="86"/>
    <x v="1"/>
    <s v=""/>
    <x v="4"/>
    <s v=""/>
    <x v="1"/>
    <n v="2.469999999999998"/>
    <n v="0.92201176487063341"/>
    <x v="1"/>
    <x v="1"/>
    <x v="1"/>
    <x v="1"/>
    <x v="1"/>
    <x v="1"/>
    <x v="1"/>
  </r>
  <r>
    <d v="2021-07-15T00:00:00"/>
    <n v="8010"/>
    <n v="9331"/>
    <x v="4"/>
    <n v="1429"/>
    <n v="60919"/>
    <x v="4"/>
    <s v="525117"/>
    <x v="1"/>
    <x v="2"/>
    <x v="2"/>
    <x v="2"/>
    <x v="1"/>
    <n v="91"/>
    <n v="22.5"/>
    <n v="10.4"/>
    <m/>
    <m/>
    <x v="1"/>
    <n v="1002960"/>
    <x v="5"/>
    <x v="1"/>
    <x v="2"/>
    <x v="0"/>
    <x v="0"/>
    <m/>
    <x v="0"/>
    <x v="0"/>
    <x v="1"/>
    <s v="Damaged adipose. "/>
    <m/>
    <x v="1"/>
    <s v="10029605"/>
    <x v="2"/>
    <x v="2"/>
    <x v="2"/>
    <x v="2"/>
    <x v="5"/>
    <x v="2"/>
    <n v="80.599999999999994"/>
    <x v="1"/>
    <n v="91"/>
    <x v="3"/>
    <s v=""/>
    <x v="4"/>
    <s v=""/>
    <x v="2"/>
    <s v=""/>
    <s v=""/>
    <x v="1"/>
    <x v="1"/>
    <x v="2"/>
    <x v="1"/>
    <x v="1"/>
    <x v="1"/>
    <x v="1"/>
  </r>
  <r>
    <d v="2021-07-15T00:00:00"/>
    <n v="8010"/>
    <n v="9331"/>
    <x v="4"/>
    <n v="1430"/>
    <n v="60920"/>
    <x v="2"/>
    <s v="525081"/>
    <x v="1"/>
    <x v="2"/>
    <x v="2"/>
    <x v="2"/>
    <x v="1"/>
    <n v="100"/>
    <n v="24.7"/>
    <n v="10.199999999999999"/>
    <n v="6.9"/>
    <n v="3"/>
    <x v="1"/>
    <n v="1002960"/>
    <x v="6"/>
    <x v="1"/>
    <x v="2"/>
    <x v="0"/>
    <x v="0"/>
    <m/>
    <x v="0"/>
    <x v="0"/>
    <x v="1"/>
    <m/>
    <m/>
    <x v="1"/>
    <s v="10029606"/>
    <x v="2"/>
    <x v="2"/>
    <x v="2"/>
    <x v="2"/>
    <x v="5"/>
    <x v="2"/>
    <n v="89.8"/>
    <x v="1"/>
    <n v="100"/>
    <x v="1"/>
    <s v=""/>
    <x v="4"/>
    <s v=""/>
    <x v="1"/>
    <n v="2.8820000000000014"/>
    <n v="0.94694942588232955"/>
    <x v="1"/>
    <x v="1"/>
    <x v="1"/>
    <x v="1"/>
    <x v="1"/>
    <x v="1"/>
    <x v="1"/>
  </r>
  <r>
    <d v="2021-07-15T00:00:00"/>
    <n v="8010"/>
    <n v="9331"/>
    <x v="4"/>
    <n v="1432"/>
    <n v="60921"/>
    <x v="2"/>
    <s v="525043"/>
    <x v="0"/>
    <x v="1"/>
    <x v="1"/>
    <x v="2"/>
    <x v="1"/>
    <n v="90"/>
    <n v="21.4"/>
    <n v="8.8000000000000007"/>
    <n v="5"/>
    <n v="2.2999999999999998"/>
    <x v="1"/>
    <n v="1002960"/>
    <x v="7"/>
    <x v="1"/>
    <x v="2"/>
    <x v="0"/>
    <x v="0"/>
    <m/>
    <x v="0"/>
    <x v="0"/>
    <x v="1"/>
    <m/>
    <m/>
    <x v="1"/>
    <s v="10029607"/>
    <x v="2"/>
    <x v="2"/>
    <x v="2"/>
    <x v="2"/>
    <x v="5"/>
    <x v="2"/>
    <n v="81.2"/>
    <x v="1"/>
    <n v="90"/>
    <x v="1"/>
    <s v=""/>
    <x v="4"/>
    <s v=""/>
    <x v="1"/>
    <n v="2.2680000000000025"/>
    <n v="0.90619190955997742"/>
    <x v="1"/>
    <x v="1"/>
    <x v="1"/>
    <x v="1"/>
    <x v="1"/>
    <x v="1"/>
    <x v="1"/>
  </r>
  <r>
    <d v="2021-07-15T00:00:00"/>
    <n v="8010"/>
    <n v="9331"/>
    <x v="4"/>
    <n v="1433"/>
    <n v="60922"/>
    <x v="2"/>
    <s v="525053"/>
    <x v="1"/>
    <x v="2"/>
    <x v="2"/>
    <x v="2"/>
    <x v="1"/>
    <n v="86"/>
    <n v="19.600000000000001"/>
    <n v="7.9"/>
    <n v="6.8"/>
    <n v="2.2999999999999998"/>
    <x v="1"/>
    <n v="1002960"/>
    <x v="8"/>
    <x v="1"/>
    <x v="2"/>
    <x v="0"/>
    <x v="0"/>
    <m/>
    <x v="0"/>
    <x v="0"/>
    <x v="1"/>
    <m/>
    <m/>
    <x v="1"/>
    <s v="10029608"/>
    <x v="2"/>
    <x v="2"/>
    <x v="2"/>
    <x v="2"/>
    <x v="5"/>
    <x v="2"/>
    <n v="78.099999999999994"/>
    <x v="1"/>
    <n v="86"/>
    <x v="1"/>
    <s v=""/>
    <x v="4"/>
    <s v=""/>
    <x v="1"/>
    <n v="0.47599999999999731"/>
    <n v="0.61680288919710835"/>
    <x v="1"/>
    <x v="1"/>
    <x v="1"/>
    <x v="1"/>
    <x v="1"/>
    <x v="1"/>
    <x v="1"/>
  </r>
  <r>
    <d v="2021-07-15T00:00:00"/>
    <n v="8010"/>
    <n v="9331"/>
    <x v="4"/>
    <n v="1435"/>
    <n v="60923"/>
    <x v="2"/>
    <s v="525072"/>
    <x v="0"/>
    <x v="1"/>
    <x v="1"/>
    <x v="2"/>
    <x v="1"/>
    <n v="85"/>
    <n v="19.600000000000001"/>
    <n v="7"/>
    <n v="5.2"/>
    <n v="1.9"/>
    <x v="1"/>
    <n v="1002960"/>
    <x v="9"/>
    <x v="1"/>
    <x v="2"/>
    <x v="0"/>
    <x v="0"/>
    <m/>
    <x v="0"/>
    <x v="0"/>
    <x v="1"/>
    <m/>
    <m/>
    <x v="1"/>
    <s v="10029609"/>
    <x v="2"/>
    <x v="2"/>
    <x v="2"/>
    <x v="2"/>
    <x v="5"/>
    <x v="2"/>
    <n v="78"/>
    <x v="1"/>
    <n v="85"/>
    <x v="1"/>
    <s v=""/>
    <x v="4"/>
    <s v=""/>
    <x v="1"/>
    <n v="2.6299999999999968"/>
    <n v="0.93276754941214979"/>
    <x v="1"/>
    <x v="1"/>
    <x v="1"/>
    <x v="1"/>
    <x v="1"/>
    <x v="1"/>
    <x v="1"/>
  </r>
  <r>
    <d v="2021-07-15T00:00:00"/>
    <n v="8010"/>
    <n v="9331"/>
    <x v="4"/>
    <n v="1437"/>
    <n v="60924"/>
    <x v="2"/>
    <s v="525034"/>
    <x v="1"/>
    <x v="2"/>
    <x v="2"/>
    <x v="2"/>
    <x v="1"/>
    <n v="95"/>
    <n v="22.5"/>
    <n v="9.1999999999999993"/>
    <n v="7.3"/>
    <n v="2.7"/>
    <x v="1"/>
    <n v="1002960"/>
    <x v="10"/>
    <x v="1"/>
    <x v="2"/>
    <x v="0"/>
    <x v="0"/>
    <m/>
    <x v="0"/>
    <x v="0"/>
    <x v="1"/>
    <m/>
    <m/>
    <x v="1"/>
    <s v="100296010"/>
    <x v="2"/>
    <x v="2"/>
    <x v="2"/>
    <x v="2"/>
    <x v="5"/>
    <x v="2"/>
    <n v="85.8"/>
    <x v="1"/>
    <n v="95"/>
    <x v="1"/>
    <s v=""/>
    <x v="4"/>
    <s v=""/>
    <x v="1"/>
    <n v="1.998000000000002"/>
    <n v="0.88058693083028527"/>
    <x v="1"/>
    <x v="1"/>
    <x v="1"/>
    <x v="3"/>
    <x v="1"/>
    <x v="1"/>
    <x v="1"/>
  </r>
  <r>
    <d v="2021-07-15T00:00:00"/>
    <n v="8010"/>
    <n v="9331"/>
    <x v="4"/>
    <n v="1439"/>
    <n v="60925"/>
    <x v="2"/>
    <s v="525038"/>
    <x v="0"/>
    <x v="1"/>
    <x v="1"/>
    <x v="2"/>
    <x v="1"/>
    <n v="86"/>
    <n v="19.3"/>
    <n v="7.4"/>
    <n v="5.4"/>
    <n v="1.5"/>
    <x v="1"/>
    <n v="1002829"/>
    <x v="1"/>
    <x v="1"/>
    <x v="2"/>
    <x v="0"/>
    <x v="0"/>
    <m/>
    <x v="0"/>
    <x v="0"/>
    <x v="1"/>
    <m/>
    <m/>
    <x v="1"/>
    <s v="10028291"/>
    <x v="2"/>
    <x v="2"/>
    <x v="2"/>
    <x v="2"/>
    <x v="5"/>
    <x v="2"/>
    <n v="78.599999999999994"/>
    <x v="1"/>
    <n v="86"/>
    <x v="1"/>
    <s v=""/>
    <x v="4"/>
    <s v=""/>
    <x v="1"/>
    <n v="2.7559999999999958"/>
    <n v="0.94025131422965125"/>
    <x v="1"/>
    <x v="1"/>
    <x v="1"/>
    <x v="1"/>
    <x v="1"/>
    <x v="1"/>
    <x v="1"/>
  </r>
  <r>
    <d v="2021-07-15T00:00:00"/>
    <n v="8010"/>
    <n v="9331"/>
    <x v="4"/>
    <n v="1441"/>
    <n v="60926"/>
    <x v="2"/>
    <s v="525108"/>
    <x v="1"/>
    <x v="2"/>
    <x v="2"/>
    <x v="2"/>
    <x v="1"/>
    <n v="93"/>
    <n v="24"/>
    <n v="10.5"/>
    <n v="6.7"/>
    <n v="3"/>
    <x v="1"/>
    <n v="1002829"/>
    <x v="2"/>
    <x v="1"/>
    <x v="2"/>
    <x v="0"/>
    <x v="0"/>
    <m/>
    <x v="0"/>
    <x v="0"/>
    <x v="1"/>
    <m/>
    <m/>
    <x v="1"/>
    <s v="10028292"/>
    <x v="2"/>
    <x v="2"/>
    <x v="2"/>
    <x v="2"/>
    <x v="5"/>
    <x v="2"/>
    <n v="82.5"/>
    <x v="1"/>
    <n v="93"/>
    <x v="1"/>
    <s v=""/>
    <x v="4"/>
    <s v=""/>
    <x v="3"/>
    <n v="-0.37599999999999678"/>
    <n v="0.407092009533632"/>
    <x v="1"/>
    <x v="1"/>
    <x v="2"/>
    <x v="1"/>
    <x v="1"/>
    <x v="1"/>
    <x v="1"/>
  </r>
  <r>
    <d v="2021-07-15T00:00:00"/>
    <n v="8010"/>
    <n v="9331"/>
    <x v="4"/>
    <n v="1442"/>
    <n v="60927"/>
    <x v="2"/>
    <s v="525092"/>
    <x v="0"/>
    <x v="1"/>
    <x v="1"/>
    <x v="2"/>
    <x v="1"/>
    <n v="83"/>
    <n v="18.5"/>
    <n v="7"/>
    <n v="5.0999999999999996"/>
    <n v="2"/>
    <x v="1"/>
    <n v="1002829"/>
    <x v="3"/>
    <x v="1"/>
    <x v="2"/>
    <x v="0"/>
    <x v="0"/>
    <m/>
    <x v="0"/>
    <x v="0"/>
    <x v="1"/>
    <m/>
    <m/>
    <x v="1"/>
    <s v="10028293"/>
    <x v="2"/>
    <x v="2"/>
    <x v="2"/>
    <x v="2"/>
    <x v="5"/>
    <x v="2"/>
    <n v="76"/>
    <x v="1"/>
    <n v="83"/>
    <x v="1"/>
    <s v=""/>
    <x v="4"/>
    <s v=""/>
    <x v="1"/>
    <n v="1.7519999999999978"/>
    <n v="0.85220488289348062"/>
    <x v="1"/>
    <x v="1"/>
    <x v="1"/>
    <x v="1"/>
    <x v="1"/>
    <x v="1"/>
    <x v="1"/>
  </r>
  <r>
    <d v="2021-07-15T00:00:00"/>
    <n v="8010"/>
    <n v="9331"/>
    <x v="4"/>
    <n v="1445"/>
    <n v="60928"/>
    <x v="2"/>
    <s v="525104"/>
    <x v="0"/>
    <x v="1"/>
    <x v="1"/>
    <x v="2"/>
    <x v="1"/>
    <n v="86"/>
    <n v="19.3"/>
    <n v="6.6"/>
    <n v="4.5"/>
    <n v="1.9"/>
    <x v="1"/>
    <n v="1002829"/>
    <x v="4"/>
    <x v="1"/>
    <x v="2"/>
    <x v="0"/>
    <x v="0"/>
    <m/>
    <x v="0"/>
    <x v="0"/>
    <x v="1"/>
    <m/>
    <m/>
    <x v="1"/>
    <s v="10028294"/>
    <x v="2"/>
    <x v="2"/>
    <x v="2"/>
    <x v="2"/>
    <x v="5"/>
    <x v="2"/>
    <n v="79.400000000000006"/>
    <x v="1"/>
    <n v="86"/>
    <x v="1"/>
    <s v=""/>
    <x v="4"/>
    <s v=""/>
    <x v="1"/>
    <n v="4.0479999999999965"/>
    <n v="0.98284227255373446"/>
    <x v="1"/>
    <x v="1"/>
    <x v="1"/>
    <x v="1"/>
    <x v="1"/>
    <x v="1"/>
    <x v="1"/>
  </r>
  <r>
    <d v="2021-07-15T00:00:00"/>
    <n v="8010"/>
    <n v="9331"/>
    <x v="4"/>
    <n v="1447"/>
    <n v="60929"/>
    <x v="2"/>
    <s v="525076"/>
    <x v="1"/>
    <x v="2"/>
    <x v="2"/>
    <x v="2"/>
    <x v="1"/>
    <n v="96"/>
    <n v="22.3"/>
    <n v="9.6"/>
    <n v="7.8"/>
    <n v="2.1"/>
    <x v="1"/>
    <n v="1002829"/>
    <x v="5"/>
    <x v="1"/>
    <x v="2"/>
    <x v="0"/>
    <x v="0"/>
    <m/>
    <x v="0"/>
    <x v="0"/>
    <x v="1"/>
    <m/>
    <m/>
    <x v="1"/>
    <s v="10028295"/>
    <x v="2"/>
    <x v="2"/>
    <x v="2"/>
    <x v="2"/>
    <x v="5"/>
    <x v="2"/>
    <n v="86.4"/>
    <x v="1"/>
    <n v="96"/>
    <x v="1"/>
    <s v=""/>
    <x v="4"/>
    <s v=""/>
    <x v="1"/>
    <n v="2.0920000000000014"/>
    <n v="0.8901231861129586"/>
    <x v="1"/>
    <x v="1"/>
    <x v="1"/>
    <x v="1"/>
    <x v="1"/>
    <x v="1"/>
    <x v="1"/>
  </r>
  <r>
    <d v="2021-07-15T00:00:00"/>
    <n v="8010"/>
    <n v="9331"/>
    <x v="4"/>
    <n v="1448"/>
    <n v="60930"/>
    <x v="2"/>
    <s v="525064"/>
    <x v="0"/>
    <x v="1"/>
    <x v="1"/>
    <x v="2"/>
    <x v="1"/>
    <n v="82"/>
    <n v="17.2"/>
    <n v="6"/>
    <n v="5.5"/>
    <n v="1.6"/>
    <x v="1"/>
    <n v="1002829"/>
    <x v="6"/>
    <x v="1"/>
    <x v="2"/>
    <x v="0"/>
    <x v="0"/>
    <m/>
    <x v="0"/>
    <x v="0"/>
    <x v="1"/>
    <m/>
    <m/>
    <x v="1"/>
    <s v="10028296"/>
    <x v="2"/>
    <x v="2"/>
    <x v="2"/>
    <x v="2"/>
    <x v="5"/>
    <x v="2"/>
    <n v="76"/>
    <x v="1"/>
    <n v="82"/>
    <x v="1"/>
    <s v=""/>
    <x v="4"/>
    <s v=""/>
    <x v="1"/>
    <n v="2.6739999999999986"/>
    <n v="0.93547489882947166"/>
    <x v="1"/>
    <x v="1"/>
    <x v="1"/>
    <x v="1"/>
    <x v="1"/>
    <x v="1"/>
    <x v="1"/>
  </r>
  <r>
    <d v="2021-07-15T00:00:00"/>
    <n v="8010"/>
    <n v="9331"/>
    <x v="4"/>
    <n v="1451"/>
    <n v="60931"/>
    <x v="2"/>
    <s v="525084"/>
    <x v="0"/>
    <x v="2"/>
    <x v="2"/>
    <x v="2"/>
    <x v="1"/>
    <n v="65"/>
    <m/>
    <m/>
    <m/>
    <m/>
    <x v="2"/>
    <n v="1002829"/>
    <x v="7"/>
    <x v="1"/>
    <x v="2"/>
    <x v="0"/>
    <x v="0"/>
    <m/>
    <x v="0"/>
    <x v="0"/>
    <x v="1"/>
    <m/>
    <m/>
    <x v="1"/>
    <s v="10028297"/>
    <x v="2"/>
    <x v="2"/>
    <x v="2"/>
    <x v="2"/>
    <x v="5"/>
    <x v="2"/>
    <n v="59.050699999999999"/>
    <x v="2"/>
    <n v="65"/>
    <x v="2"/>
    <s v=""/>
    <x v="4"/>
    <s v=""/>
    <x v="2"/>
    <s v=""/>
    <s v=""/>
    <x v="1"/>
    <x v="1"/>
    <x v="2"/>
    <x v="1"/>
    <x v="1"/>
    <x v="1"/>
    <x v="1"/>
  </r>
  <r>
    <d v="2021-07-15T00:00:00"/>
    <n v="8010"/>
    <n v="9331"/>
    <x v="4"/>
    <n v="1452"/>
    <n v="60932"/>
    <x v="2"/>
    <s v="525033"/>
    <x v="0"/>
    <x v="1"/>
    <x v="1"/>
    <x v="2"/>
    <x v="1"/>
    <n v="82.5"/>
    <n v="18.8"/>
    <n v="6.9"/>
    <n v="5.5"/>
    <n v="2"/>
    <x v="1"/>
    <n v="1002829"/>
    <x v="8"/>
    <x v="1"/>
    <x v="2"/>
    <x v="0"/>
    <x v="0"/>
    <m/>
    <x v="0"/>
    <x v="0"/>
    <x v="1"/>
    <m/>
    <m/>
    <x v="1"/>
    <s v="10028298"/>
    <x v="2"/>
    <x v="2"/>
    <x v="2"/>
    <x v="2"/>
    <x v="5"/>
    <x v="2"/>
    <n v="75.599999999999994"/>
    <x v="1"/>
    <n v="82.5"/>
    <x v="1"/>
    <s v=""/>
    <x v="4"/>
    <s v=""/>
    <x v="1"/>
    <n v="1.3930000000000013"/>
    <n v="0.80107074420141577"/>
    <x v="1"/>
    <x v="1"/>
    <x v="1"/>
    <x v="2"/>
    <x v="1"/>
    <x v="1"/>
    <x v="1"/>
  </r>
  <r>
    <d v="2021-07-15T00:00:00"/>
    <n v="8010"/>
    <n v="9331"/>
    <x v="4"/>
    <n v="1453"/>
    <n v="60933"/>
    <x v="2"/>
    <s v="525126"/>
    <x v="0"/>
    <x v="2"/>
    <x v="2"/>
    <x v="2"/>
    <x v="1"/>
    <n v="57"/>
    <m/>
    <m/>
    <m/>
    <m/>
    <x v="2"/>
    <n v="1002829"/>
    <x v="9"/>
    <x v="1"/>
    <x v="2"/>
    <x v="0"/>
    <x v="0"/>
    <m/>
    <x v="0"/>
    <x v="0"/>
    <x v="1"/>
    <m/>
    <m/>
    <x v="1"/>
    <s v="10028299"/>
    <x v="2"/>
    <x v="2"/>
    <x v="2"/>
    <x v="2"/>
    <x v="5"/>
    <x v="2"/>
    <n v="51.646700000000003"/>
    <x v="2"/>
    <n v="57"/>
    <x v="2"/>
    <s v=""/>
    <x v="4"/>
    <s v=""/>
    <x v="2"/>
    <s v=""/>
    <s v=""/>
    <x v="1"/>
    <x v="1"/>
    <x v="2"/>
    <x v="1"/>
    <x v="1"/>
    <x v="1"/>
    <x v="1"/>
  </r>
  <r>
    <d v="2021-07-15T00:00:00"/>
    <n v="8010"/>
    <n v="9331"/>
    <x v="4"/>
    <n v="1454"/>
    <n v="60934"/>
    <x v="2"/>
    <s v="525106"/>
    <x v="0"/>
    <x v="2"/>
    <x v="2"/>
    <x v="2"/>
    <x v="1"/>
    <n v="72.5"/>
    <m/>
    <m/>
    <m/>
    <m/>
    <x v="2"/>
    <n v="1002829"/>
    <x v="10"/>
    <x v="1"/>
    <x v="2"/>
    <x v="0"/>
    <x v="0"/>
    <m/>
    <x v="0"/>
    <x v="0"/>
    <x v="1"/>
    <m/>
    <m/>
    <x v="1"/>
    <s v="100282910"/>
    <x v="2"/>
    <x v="2"/>
    <x v="2"/>
    <x v="2"/>
    <x v="5"/>
    <x v="2"/>
    <n v="65.991949999999989"/>
    <x v="2"/>
    <n v="72.5"/>
    <x v="2"/>
    <s v=""/>
    <x v="4"/>
    <s v=""/>
    <x v="2"/>
    <s v=""/>
    <s v=""/>
    <x v="1"/>
    <x v="1"/>
    <x v="2"/>
    <x v="1"/>
    <x v="1"/>
    <x v="1"/>
    <x v="1"/>
  </r>
  <r>
    <d v="2021-07-15T00:00:00"/>
    <n v="8010"/>
    <n v="9331"/>
    <x v="4"/>
    <n v="1456"/>
    <n v="60935"/>
    <x v="2"/>
    <s v="525048"/>
    <x v="0"/>
    <x v="2"/>
    <x v="2"/>
    <x v="2"/>
    <x v="1"/>
    <n v="67.5"/>
    <m/>
    <m/>
    <m/>
    <m/>
    <x v="2"/>
    <n v="1002830"/>
    <x v="1"/>
    <x v="1"/>
    <x v="1"/>
    <x v="0"/>
    <x v="0"/>
    <m/>
    <x v="0"/>
    <x v="0"/>
    <x v="1"/>
    <m/>
    <m/>
    <x v="1"/>
    <s v="10028301"/>
    <x v="5"/>
    <x v="5"/>
    <x v="3"/>
    <x v="3"/>
    <x v="5"/>
    <x v="2"/>
    <n v="61.364449999999998"/>
    <x v="2"/>
    <n v="67.5"/>
    <x v="2"/>
    <s v=""/>
    <x v="8"/>
    <s v=""/>
    <x v="2"/>
    <s v=""/>
    <s v=""/>
    <x v="1"/>
    <x v="1"/>
    <x v="2"/>
    <x v="6"/>
    <x v="1"/>
    <x v="1"/>
    <x v="1"/>
  </r>
  <r>
    <d v="2021-07-15T00:00:00"/>
    <n v="8011"/>
    <n v="9331"/>
    <x v="5"/>
    <n v="1609"/>
    <n v="60936"/>
    <x v="2"/>
    <s v="525098"/>
    <x v="0"/>
    <x v="2"/>
    <x v="2"/>
    <x v="2"/>
    <x v="1"/>
    <n v="87.5"/>
    <n v="21.2"/>
    <n v="8"/>
    <n v="5.3"/>
    <n v="2.1"/>
    <x v="1"/>
    <n v="1002830"/>
    <x v="2"/>
    <x v="1"/>
    <x v="1"/>
    <x v="0"/>
    <x v="0"/>
    <m/>
    <x v="0"/>
    <x v="0"/>
    <x v="0"/>
    <m/>
    <m/>
    <x v="1"/>
    <s v="10028302"/>
    <x v="1"/>
    <x v="1"/>
    <x v="1"/>
    <x v="1"/>
    <x v="5"/>
    <x v="2"/>
    <n v="79.5"/>
    <x v="1"/>
    <n v="87.5"/>
    <x v="1"/>
    <s v=""/>
    <x v="8"/>
    <s v=""/>
    <x v="1"/>
    <n v="2.1850000000000005"/>
    <n v="0.89889439558954554"/>
    <x v="1"/>
    <x v="1"/>
    <x v="1"/>
    <x v="1"/>
    <x v="1"/>
    <x v="1"/>
    <x v="1"/>
  </r>
  <r>
    <d v="2021-07-15T00:00:00"/>
    <n v="8011"/>
    <n v="9332"/>
    <x v="5"/>
    <n v="1612"/>
    <n v="60937"/>
    <x v="2"/>
    <s v="525037"/>
    <x v="0"/>
    <x v="1"/>
    <x v="1"/>
    <x v="2"/>
    <x v="1"/>
    <n v="84"/>
    <m/>
    <m/>
    <m/>
    <m/>
    <x v="1"/>
    <m/>
    <x v="0"/>
    <x v="0"/>
    <x v="0"/>
    <x v="0"/>
    <x v="0"/>
    <m/>
    <x v="0"/>
    <x v="0"/>
    <x v="2"/>
    <s v="No morpho, no scales."/>
    <m/>
    <x v="1"/>
    <s v=""/>
    <x v="2"/>
    <x v="2"/>
    <x v="2"/>
    <x v="2"/>
    <x v="5"/>
    <x v="2"/>
    <n v="76.635199999999998"/>
    <x v="1"/>
    <n v="84"/>
    <x v="3"/>
    <s v=""/>
    <x v="2"/>
    <s v=""/>
    <x v="2"/>
    <s v=""/>
    <s v=""/>
    <x v="1"/>
    <x v="1"/>
    <x v="1"/>
    <x v="1"/>
    <x v="1"/>
    <x v="1"/>
    <x v="1"/>
  </r>
  <r>
    <d v="2021-07-15T00:00:00"/>
    <n v="8011"/>
    <n v="9332"/>
    <x v="5"/>
    <n v="1615"/>
    <n v="60938"/>
    <x v="2"/>
    <s v="525035"/>
    <x v="1"/>
    <x v="2"/>
    <x v="2"/>
    <x v="2"/>
    <x v="1"/>
    <n v="93"/>
    <n v="22.6"/>
    <n v="9"/>
    <n v="7"/>
    <n v="2.2000000000000002"/>
    <x v="1"/>
    <n v="1002830"/>
    <x v="3"/>
    <x v="1"/>
    <x v="1"/>
    <x v="0"/>
    <x v="0"/>
    <m/>
    <x v="0"/>
    <x v="0"/>
    <x v="1"/>
    <m/>
    <m/>
    <x v="1"/>
    <s v="10028303"/>
    <x v="1"/>
    <x v="1"/>
    <x v="1"/>
    <x v="1"/>
    <x v="5"/>
    <x v="2"/>
    <n v="84"/>
    <x v="1"/>
    <n v="93"/>
    <x v="1"/>
    <s v=""/>
    <x v="8"/>
    <s v=""/>
    <x v="1"/>
    <n v="2.0280000000000022"/>
    <n v="0.88370569573398106"/>
    <x v="1"/>
    <x v="1"/>
    <x v="1"/>
    <x v="1"/>
    <x v="1"/>
    <x v="1"/>
    <x v="1"/>
  </r>
  <r>
    <d v="2021-07-15T00:00:00"/>
    <n v="8011"/>
    <n v="9332"/>
    <x v="5"/>
    <n v="1617"/>
    <n v="60939"/>
    <x v="2"/>
    <s v="525040"/>
    <x v="0"/>
    <x v="1"/>
    <x v="1"/>
    <x v="2"/>
    <x v="1"/>
    <n v="81.5"/>
    <n v="18.2"/>
    <n v="7"/>
    <n v="5.5"/>
    <n v="1.5"/>
    <x v="1"/>
    <n v="1002830"/>
    <x v="4"/>
    <x v="1"/>
    <x v="1"/>
    <x v="0"/>
    <x v="0"/>
    <m/>
    <x v="0"/>
    <x v="0"/>
    <x v="1"/>
    <m/>
    <m/>
    <x v="1"/>
    <s v="10028304"/>
    <x v="1"/>
    <x v="1"/>
    <x v="1"/>
    <x v="1"/>
    <x v="5"/>
    <x v="2"/>
    <n v="74.5"/>
    <x v="1"/>
    <n v="81.5"/>
    <x v="1"/>
    <s v=""/>
    <x v="8"/>
    <s v=""/>
    <x v="1"/>
    <n v="1.2650000000000015"/>
    <n v="0.77988562900072611"/>
    <x v="1"/>
    <x v="1"/>
    <x v="1"/>
    <x v="1"/>
    <x v="1"/>
    <x v="1"/>
    <x v="1"/>
  </r>
  <r>
    <d v="2021-07-15T00:00:00"/>
    <n v="8011"/>
    <n v="9332"/>
    <x v="5"/>
    <n v="1618"/>
    <n v="60940"/>
    <x v="2"/>
    <s v="525028"/>
    <x v="0"/>
    <x v="1"/>
    <x v="1"/>
    <x v="2"/>
    <x v="1"/>
    <n v="84"/>
    <n v="17.5"/>
    <n v="6"/>
    <n v="5.3"/>
    <n v="1.6"/>
    <x v="1"/>
    <n v="1002830"/>
    <x v="5"/>
    <x v="1"/>
    <x v="1"/>
    <x v="2"/>
    <x v="0"/>
    <s v="11-1"/>
    <x v="0"/>
    <x v="0"/>
    <x v="1"/>
    <m/>
    <m/>
    <x v="1"/>
    <s v="10028305"/>
    <x v="1"/>
    <x v="1"/>
    <x v="1"/>
    <x v="1"/>
    <x v="5"/>
    <x v="2"/>
    <n v="78"/>
    <x v="1"/>
    <n v="84"/>
    <x v="1"/>
    <s v=""/>
    <x v="8"/>
    <s v=""/>
    <x v="1"/>
    <n v="3.6699999999999982"/>
    <n v="0.97515645585899635"/>
    <x v="1"/>
    <x v="1"/>
    <x v="1"/>
    <x v="1"/>
    <x v="1"/>
    <x v="1"/>
    <x v="1"/>
  </r>
  <r>
    <d v="2021-07-15T00:00:00"/>
    <n v="8011"/>
    <n v="9332"/>
    <x v="5"/>
    <n v="1619"/>
    <n v="60941"/>
    <x v="2"/>
    <s v="525086"/>
    <x v="1"/>
    <x v="2"/>
    <x v="2"/>
    <x v="2"/>
    <x v="1"/>
    <n v="91.5"/>
    <n v="21.6"/>
    <n v="8.6999999999999993"/>
    <n v="6.3"/>
    <n v="1.8"/>
    <x v="1"/>
    <n v="1002830"/>
    <x v="6"/>
    <x v="1"/>
    <x v="1"/>
    <x v="0"/>
    <x v="0"/>
    <m/>
    <x v="0"/>
    <x v="0"/>
    <x v="1"/>
    <m/>
    <m/>
    <x v="1"/>
    <s v="10028306"/>
    <x v="4"/>
    <x v="4"/>
    <x v="1"/>
    <x v="2"/>
    <x v="5"/>
    <x v="2"/>
    <n v="82.8"/>
    <x v="1"/>
    <n v="91.5"/>
    <x v="1"/>
    <s v=""/>
    <x v="8"/>
    <s v=""/>
    <x v="1"/>
    <n v="2.5870000000000006"/>
    <n v="0.93002022099789927"/>
    <x v="1"/>
    <x v="1"/>
    <x v="1"/>
    <x v="1"/>
    <x v="1"/>
    <x v="1"/>
    <x v="1"/>
  </r>
  <r>
    <d v="2021-07-15T00:00:00"/>
    <n v="8011"/>
    <n v="9332"/>
    <x v="5"/>
    <n v="1621"/>
    <n v="60942"/>
    <x v="2"/>
    <s v="525032"/>
    <x v="1"/>
    <x v="2"/>
    <x v="2"/>
    <x v="2"/>
    <x v="1"/>
    <n v="83"/>
    <n v="20.7"/>
    <n v="8.5"/>
    <n v="7"/>
    <n v="2.5"/>
    <x v="1"/>
    <n v="1002830"/>
    <x v="7"/>
    <x v="1"/>
    <x v="1"/>
    <x v="0"/>
    <x v="0"/>
    <m/>
    <x v="0"/>
    <x v="0"/>
    <x v="1"/>
    <m/>
    <m/>
    <x v="1"/>
    <s v="10028307"/>
    <x v="1"/>
    <x v="1"/>
    <x v="1"/>
    <x v="1"/>
    <x v="5"/>
    <x v="2"/>
    <n v="74.5"/>
    <x v="1"/>
    <n v="83"/>
    <x v="1"/>
    <s v=""/>
    <x v="8"/>
    <s v=""/>
    <x v="3"/>
    <n v="-1.8900000000000028"/>
    <n v="0.13124446943852303"/>
    <x v="1"/>
    <x v="1"/>
    <x v="2"/>
    <x v="1"/>
    <x v="1"/>
    <x v="1"/>
    <x v="1"/>
  </r>
  <r>
    <d v="2021-07-15T00:00:00"/>
    <n v="8011"/>
    <n v="9332"/>
    <x v="5"/>
    <n v="1623"/>
    <n v="60943"/>
    <x v="2"/>
    <s v="525042"/>
    <x v="0"/>
    <x v="1"/>
    <x v="1"/>
    <x v="2"/>
    <x v="1"/>
    <n v="82"/>
    <n v="18.3"/>
    <n v="6.6"/>
    <n v="4.5"/>
    <n v="1.5"/>
    <x v="1"/>
    <n v="1002830"/>
    <x v="8"/>
    <x v="1"/>
    <x v="1"/>
    <x v="0"/>
    <x v="0"/>
    <m/>
    <x v="0"/>
    <x v="0"/>
    <x v="1"/>
    <m/>
    <m/>
    <x v="1"/>
    <s v="10028308"/>
    <x v="1"/>
    <x v="1"/>
    <x v="1"/>
    <x v="1"/>
    <x v="5"/>
    <x v="2"/>
    <n v="75.400000000000006"/>
    <x v="1"/>
    <n v="82"/>
    <x v="1"/>
    <s v=""/>
    <x v="8"/>
    <s v=""/>
    <x v="1"/>
    <n v="2.6719999999999984"/>
    <n v="0.93535407040928076"/>
    <x v="1"/>
    <x v="1"/>
    <x v="1"/>
    <x v="1"/>
    <x v="1"/>
    <x v="1"/>
    <x v="1"/>
  </r>
  <r>
    <d v="2021-07-15T00:00:00"/>
    <n v="8011"/>
    <n v="9332"/>
    <x v="5"/>
    <n v="1624"/>
    <n v="60944"/>
    <x v="2"/>
    <s v="525087"/>
    <x v="1"/>
    <x v="2"/>
    <x v="2"/>
    <x v="2"/>
    <x v="1"/>
    <n v="82"/>
    <n v="19.399999999999999"/>
    <n v="8"/>
    <n v="6"/>
    <n v="1.9"/>
    <x v="1"/>
    <n v="1002830"/>
    <x v="9"/>
    <x v="1"/>
    <x v="1"/>
    <x v="0"/>
    <x v="0"/>
    <m/>
    <x v="0"/>
    <x v="0"/>
    <x v="1"/>
    <m/>
    <m/>
    <x v="1"/>
    <s v="10028309"/>
    <x v="1"/>
    <x v="1"/>
    <x v="1"/>
    <x v="1"/>
    <x v="5"/>
    <x v="2"/>
    <n v="74"/>
    <x v="1"/>
    <n v="82"/>
    <x v="1"/>
    <s v=""/>
    <x v="8"/>
    <s v=""/>
    <x v="3"/>
    <n v="-0.48400000000000132"/>
    <n v="0.38130802939870667"/>
    <x v="1"/>
    <x v="1"/>
    <x v="2"/>
    <x v="1"/>
    <x v="1"/>
    <x v="1"/>
    <x v="1"/>
  </r>
  <r>
    <d v="2021-07-15T00:00:00"/>
    <n v="8011"/>
    <n v="9332"/>
    <x v="5"/>
    <n v="1627"/>
    <n v="60945"/>
    <x v="2"/>
    <s v="525099"/>
    <x v="0"/>
    <x v="1"/>
    <x v="1"/>
    <x v="2"/>
    <x v="1"/>
    <n v="87"/>
    <n v="19"/>
    <n v="7.2"/>
    <n v="5.8"/>
    <n v="1.6"/>
    <x v="1"/>
    <n v="1002830"/>
    <x v="10"/>
    <x v="1"/>
    <x v="1"/>
    <x v="0"/>
    <x v="0"/>
    <m/>
    <x v="0"/>
    <x v="0"/>
    <x v="1"/>
    <m/>
    <m/>
    <x v="1"/>
    <s v="100283010"/>
    <x v="1"/>
    <x v="1"/>
    <x v="1"/>
    <x v="1"/>
    <x v="5"/>
    <x v="2"/>
    <n v="79.8"/>
    <x v="1"/>
    <n v="87"/>
    <x v="1"/>
    <s v=""/>
    <x v="8"/>
    <s v=""/>
    <x v="1"/>
    <n v="3.0839999999999961"/>
    <n v="0.95622791483197944"/>
    <x v="1"/>
    <x v="1"/>
    <x v="1"/>
    <x v="2"/>
    <x v="1"/>
    <x v="1"/>
    <x v="1"/>
  </r>
  <r>
    <d v="2021-07-15T00:00:00"/>
    <n v="8011"/>
    <n v="9332"/>
    <x v="5"/>
    <n v="1628"/>
    <n v="60946"/>
    <x v="2"/>
    <s v="525068"/>
    <x v="0"/>
    <x v="1"/>
    <x v="1"/>
    <x v="2"/>
    <x v="1"/>
    <n v="86"/>
    <n v="19.5"/>
    <n v="7.2"/>
    <n v="5.5"/>
    <n v="1.5"/>
    <x v="1"/>
    <n v="1002831"/>
    <x v="1"/>
    <x v="1"/>
    <x v="1"/>
    <x v="0"/>
    <x v="0"/>
    <m/>
    <x v="0"/>
    <x v="0"/>
    <x v="1"/>
    <m/>
    <m/>
    <x v="1"/>
    <s v="10028311"/>
    <x v="1"/>
    <x v="1"/>
    <x v="1"/>
    <x v="1"/>
    <x v="5"/>
    <x v="2"/>
    <n v="78.8"/>
    <x v="1"/>
    <n v="86"/>
    <x v="1"/>
    <s v=""/>
    <x v="8"/>
    <s v=""/>
    <x v="1"/>
    <n v="2.9439999999999964"/>
    <n v="0.94997914437009467"/>
    <x v="1"/>
    <x v="1"/>
    <x v="1"/>
    <x v="6"/>
    <x v="1"/>
    <x v="1"/>
    <x v="1"/>
  </r>
  <r>
    <d v="2021-07-15T00:00:00"/>
    <n v="8011"/>
    <n v="9332"/>
    <x v="5"/>
    <n v="1629"/>
    <n v="60947"/>
    <x v="2"/>
    <s v="525090"/>
    <x v="0"/>
    <x v="1"/>
    <x v="1"/>
    <x v="2"/>
    <x v="1"/>
    <n v="85"/>
    <n v="19.5"/>
    <n v="7.7"/>
    <n v="5"/>
    <n v="1.3"/>
    <x v="1"/>
    <n v="1002831"/>
    <x v="2"/>
    <x v="1"/>
    <x v="1"/>
    <x v="0"/>
    <x v="0"/>
    <m/>
    <x v="0"/>
    <x v="0"/>
    <x v="1"/>
    <m/>
    <m/>
    <x v="1"/>
    <s v="10028312"/>
    <x v="1"/>
    <x v="1"/>
    <x v="1"/>
    <x v="1"/>
    <x v="5"/>
    <x v="2"/>
    <n v="77.3"/>
    <x v="1"/>
    <n v="85"/>
    <x v="1"/>
    <s v=""/>
    <x v="8"/>
    <s v=""/>
    <x v="1"/>
    <n v="2.3859999999999975"/>
    <n v="0.91575348470037343"/>
    <x v="1"/>
    <x v="1"/>
    <x v="1"/>
    <x v="1"/>
    <x v="1"/>
    <x v="1"/>
    <x v="1"/>
  </r>
  <r>
    <d v="2021-07-15T00:00:00"/>
    <n v="8011"/>
    <n v="9332"/>
    <x v="5"/>
    <n v="1631"/>
    <n v="60948"/>
    <x v="2"/>
    <s v="525050"/>
    <x v="0"/>
    <x v="1"/>
    <x v="1"/>
    <x v="2"/>
    <x v="1"/>
    <n v="82"/>
    <n v="18"/>
    <n v="7"/>
    <n v="4"/>
    <n v="2"/>
    <x v="1"/>
    <n v="1002831"/>
    <x v="3"/>
    <x v="1"/>
    <x v="1"/>
    <x v="0"/>
    <x v="0"/>
    <m/>
    <x v="0"/>
    <x v="0"/>
    <x v="1"/>
    <m/>
    <m/>
    <x v="1"/>
    <s v="10028313"/>
    <x v="1"/>
    <x v="1"/>
    <x v="1"/>
    <x v="1"/>
    <x v="5"/>
    <x v="2"/>
    <n v="75"/>
    <x v="1"/>
    <n v="82"/>
    <x v="1"/>
    <s v=""/>
    <x v="8"/>
    <s v=""/>
    <x v="1"/>
    <n v="2.0699999999999976"/>
    <n v="0.88795296144300939"/>
    <x v="1"/>
    <x v="1"/>
    <x v="1"/>
    <x v="1"/>
    <x v="1"/>
    <x v="1"/>
    <x v="1"/>
  </r>
  <r>
    <d v="2021-07-15T00:00:00"/>
    <n v="8011"/>
    <n v="9332"/>
    <x v="5"/>
    <n v="1632"/>
    <n v="60949"/>
    <x v="2"/>
    <s v="525079"/>
    <x v="0"/>
    <x v="1"/>
    <x v="1"/>
    <x v="2"/>
    <x v="1"/>
    <n v="88"/>
    <n v="19.5"/>
    <n v="7.3"/>
    <n v="5.8"/>
    <n v="1.7"/>
    <x v="1"/>
    <n v="1002831"/>
    <x v="4"/>
    <x v="1"/>
    <x v="1"/>
    <x v="0"/>
    <x v="0"/>
    <m/>
    <x v="0"/>
    <x v="0"/>
    <x v="1"/>
    <m/>
    <m/>
    <x v="1"/>
    <s v="10028314"/>
    <x v="1"/>
    <x v="1"/>
    <x v="1"/>
    <x v="1"/>
    <x v="5"/>
    <x v="2"/>
    <n v="80.7"/>
    <x v="1"/>
    <n v="88"/>
    <x v="1"/>
    <s v=""/>
    <x v="8"/>
    <s v=""/>
    <x v="1"/>
    <n v="3.299999999999998"/>
    <n v="0.96442881072736386"/>
    <x v="1"/>
    <x v="1"/>
    <x v="1"/>
    <x v="1"/>
    <x v="1"/>
    <x v="1"/>
    <x v="1"/>
  </r>
  <r>
    <d v="2021-07-15T00:00:00"/>
    <n v="8011"/>
    <n v="9332"/>
    <x v="5"/>
    <n v="1634"/>
    <n v="60950"/>
    <x v="2"/>
    <s v="525059"/>
    <x v="0"/>
    <x v="1"/>
    <x v="1"/>
    <x v="2"/>
    <x v="1"/>
    <n v="85.5"/>
    <n v="20.2"/>
    <n v="7.5"/>
    <n v="4.5"/>
    <n v="1.8"/>
    <x v="1"/>
    <n v="1002831"/>
    <x v="5"/>
    <x v="1"/>
    <x v="1"/>
    <x v="0"/>
    <x v="0"/>
    <m/>
    <x v="0"/>
    <x v="0"/>
    <x v="1"/>
    <m/>
    <m/>
    <x v="1"/>
    <s v="10028315"/>
    <x v="1"/>
    <x v="1"/>
    <x v="1"/>
    <x v="1"/>
    <x v="5"/>
    <x v="2"/>
    <n v="78"/>
    <x v="1"/>
    <n v="85.5"/>
    <x v="1"/>
    <s v=""/>
    <x v="8"/>
    <s v=""/>
    <x v="1"/>
    <n v="2.7670000000000012"/>
    <n v="0.94086629639831565"/>
    <x v="1"/>
    <x v="1"/>
    <x v="1"/>
    <x v="1"/>
    <x v="1"/>
    <x v="1"/>
    <x v="1"/>
  </r>
  <r>
    <d v="2021-07-15T00:00:00"/>
    <n v="8011"/>
    <n v="9332"/>
    <x v="5"/>
    <n v="1636"/>
    <n v="60951"/>
    <x v="2"/>
    <s v="525089"/>
    <x v="0"/>
    <x v="1"/>
    <x v="1"/>
    <x v="2"/>
    <x v="1"/>
    <n v="89"/>
    <n v="19.899999999999999"/>
    <n v="7.7"/>
    <n v="4.8"/>
    <n v="1.6"/>
    <x v="1"/>
    <n v="1002831"/>
    <x v="6"/>
    <x v="1"/>
    <x v="1"/>
    <x v="0"/>
    <x v="0"/>
    <m/>
    <x v="0"/>
    <x v="0"/>
    <x v="1"/>
    <m/>
    <m/>
    <x v="1"/>
    <s v="10028316"/>
    <x v="1"/>
    <x v="1"/>
    <x v="1"/>
    <x v="1"/>
    <x v="5"/>
    <x v="2"/>
    <n v="81.3"/>
    <x v="1"/>
    <n v="89"/>
    <x v="1"/>
    <s v=""/>
    <x v="8"/>
    <s v=""/>
    <x v="1"/>
    <n v="3.9839999999999964"/>
    <n v="0.98172899642287081"/>
    <x v="1"/>
    <x v="1"/>
    <x v="1"/>
    <x v="1"/>
    <x v="1"/>
    <x v="1"/>
    <x v="1"/>
  </r>
  <r>
    <d v="2021-07-15T00:00:00"/>
    <n v="8011"/>
    <n v="9332"/>
    <x v="5"/>
    <n v="1637"/>
    <n v="60952"/>
    <x v="2"/>
    <s v="525065"/>
    <x v="0"/>
    <x v="1"/>
    <x v="1"/>
    <x v="2"/>
    <x v="1"/>
    <n v="94.5"/>
    <n v="21"/>
    <n v="8.5"/>
    <n v="5"/>
    <n v="2"/>
    <x v="1"/>
    <n v="1002831"/>
    <x v="7"/>
    <x v="1"/>
    <x v="1"/>
    <x v="0"/>
    <x v="0"/>
    <m/>
    <x v="0"/>
    <x v="0"/>
    <x v="1"/>
    <m/>
    <m/>
    <x v="1"/>
    <s v="10028317"/>
    <x v="1"/>
    <x v="1"/>
    <x v="1"/>
    <x v="1"/>
    <x v="5"/>
    <x v="2"/>
    <n v="86"/>
    <x v="1"/>
    <n v="94.5"/>
    <x v="1"/>
    <s v=""/>
    <x v="8"/>
    <s v=""/>
    <x v="1"/>
    <n v="4.844999999999998"/>
    <n v="0.99219379875022329"/>
    <x v="1"/>
    <x v="1"/>
    <x v="1"/>
    <x v="1"/>
    <x v="1"/>
    <x v="1"/>
    <x v="1"/>
  </r>
  <r>
    <d v="2021-07-15T00:00:00"/>
    <n v="8011"/>
    <n v="9332"/>
    <x v="5"/>
    <n v="1638"/>
    <n v="60953"/>
    <x v="2"/>
    <s v="525061"/>
    <x v="0"/>
    <x v="2"/>
    <x v="2"/>
    <x v="2"/>
    <x v="1"/>
    <n v="66.5"/>
    <m/>
    <m/>
    <m/>
    <m/>
    <x v="2"/>
    <n v="1002831"/>
    <x v="8"/>
    <x v="1"/>
    <x v="1"/>
    <x v="0"/>
    <x v="0"/>
    <m/>
    <x v="0"/>
    <x v="0"/>
    <x v="1"/>
    <m/>
    <m/>
    <x v="1"/>
    <s v="10028318"/>
    <x v="6"/>
    <x v="6"/>
    <x v="4"/>
    <x v="2"/>
    <x v="5"/>
    <x v="2"/>
    <n v="60.438949999999998"/>
    <x v="2"/>
    <n v="66.5"/>
    <x v="2"/>
    <s v=""/>
    <x v="8"/>
    <s v=""/>
    <x v="2"/>
    <s v=""/>
    <s v=""/>
    <x v="1"/>
    <x v="1"/>
    <x v="2"/>
    <x v="1"/>
    <x v="1"/>
    <x v="1"/>
    <x v="1"/>
  </r>
  <r>
    <d v="2021-07-15T00:00:00"/>
    <n v="8011"/>
    <n v="9332"/>
    <x v="5"/>
    <n v="1639"/>
    <n v="60954"/>
    <x v="2"/>
    <s v="525097"/>
    <x v="0"/>
    <x v="2"/>
    <x v="2"/>
    <x v="2"/>
    <x v="1"/>
    <n v="60.5"/>
    <m/>
    <m/>
    <m/>
    <m/>
    <x v="2"/>
    <n v="1002831"/>
    <x v="9"/>
    <x v="1"/>
    <x v="1"/>
    <x v="0"/>
    <x v="0"/>
    <m/>
    <x v="0"/>
    <x v="0"/>
    <x v="1"/>
    <m/>
    <m/>
    <x v="1"/>
    <s v="10028319"/>
    <x v="5"/>
    <x v="5"/>
    <x v="3"/>
    <x v="3"/>
    <x v="5"/>
    <x v="2"/>
    <n v="54.885950000000001"/>
    <x v="2"/>
    <n v="60.5"/>
    <x v="2"/>
    <s v=""/>
    <x v="8"/>
    <s v=""/>
    <x v="2"/>
    <s v=""/>
    <s v=""/>
    <x v="1"/>
    <x v="1"/>
    <x v="2"/>
    <x v="1"/>
    <x v="1"/>
    <x v="1"/>
    <x v="1"/>
  </r>
  <r>
    <d v="2021-07-15T00:00:00"/>
    <n v="8011"/>
    <n v="9332"/>
    <x v="5"/>
    <n v="1640"/>
    <n v="60955"/>
    <x v="2"/>
    <s v="525091"/>
    <x v="1"/>
    <x v="2"/>
    <x v="2"/>
    <x v="2"/>
    <x v="1"/>
    <n v="93.5"/>
    <n v="23"/>
    <n v="10"/>
    <n v="6.5"/>
    <n v="3"/>
    <x v="1"/>
    <n v="1002831"/>
    <x v="10"/>
    <x v="1"/>
    <x v="1"/>
    <x v="0"/>
    <x v="0"/>
    <m/>
    <x v="0"/>
    <x v="0"/>
    <x v="1"/>
    <m/>
    <m/>
    <x v="1"/>
    <s v="100283110"/>
    <x v="4"/>
    <x v="4"/>
    <x v="1"/>
    <x v="2"/>
    <x v="5"/>
    <x v="2"/>
    <n v="83.5"/>
    <x v="1"/>
    <n v="93.5"/>
    <x v="1"/>
    <s v=""/>
    <x v="8"/>
    <s v=""/>
    <x v="1"/>
    <n v="0.61499999999999844"/>
    <n v="0.64908052424457285"/>
    <x v="1"/>
    <x v="1"/>
    <x v="1"/>
    <x v="1"/>
    <x v="1"/>
    <x v="1"/>
    <x v="1"/>
  </r>
  <r>
    <d v="2021-07-15T00:00:00"/>
    <n v="8011"/>
    <n v="9332"/>
    <x v="5"/>
    <n v="1642"/>
    <n v="60956"/>
    <x v="2"/>
    <s v="525118"/>
    <x v="0"/>
    <x v="1"/>
    <x v="1"/>
    <x v="2"/>
    <x v="1"/>
    <n v="82"/>
    <n v="18.600000000000001"/>
    <n v="6.9"/>
    <n v="5.5"/>
    <n v="1.8"/>
    <x v="1"/>
    <n v="1002832"/>
    <x v="1"/>
    <x v="1"/>
    <x v="2"/>
    <x v="0"/>
    <x v="0"/>
    <m/>
    <x v="0"/>
    <x v="0"/>
    <x v="1"/>
    <m/>
    <m/>
    <x v="1"/>
    <s v="10028321"/>
    <x v="2"/>
    <x v="2"/>
    <x v="2"/>
    <x v="2"/>
    <x v="5"/>
    <x v="2"/>
    <n v="75.099999999999994"/>
    <x v="1"/>
    <n v="82"/>
    <x v="1"/>
    <s v=""/>
    <x v="4"/>
    <s v=""/>
    <x v="1"/>
    <n v="1.3499999999999979"/>
    <n v="0.79412962819905231"/>
    <x v="1"/>
    <x v="1"/>
    <x v="1"/>
    <x v="1"/>
    <x v="1"/>
    <x v="1"/>
    <x v="1"/>
  </r>
  <r>
    <d v="2021-07-15T00:00:00"/>
    <n v="8011"/>
    <n v="9332"/>
    <x v="5"/>
    <n v="1643"/>
    <n v="60957"/>
    <x v="2"/>
    <s v="525100"/>
    <x v="0"/>
    <x v="1"/>
    <x v="1"/>
    <x v="2"/>
    <x v="1"/>
    <n v="82"/>
    <n v="19"/>
    <n v="7.8"/>
    <n v="4"/>
    <n v="1.5"/>
    <x v="1"/>
    <n v="1002832"/>
    <x v="2"/>
    <x v="1"/>
    <x v="2"/>
    <x v="0"/>
    <x v="0"/>
    <m/>
    <x v="0"/>
    <x v="0"/>
    <x v="1"/>
    <m/>
    <m/>
    <x v="1"/>
    <s v="10028322"/>
    <x v="2"/>
    <x v="2"/>
    <x v="2"/>
    <x v="2"/>
    <x v="5"/>
    <x v="2"/>
    <n v="74.2"/>
    <x v="1"/>
    <n v="82"/>
    <x v="1"/>
    <s v=""/>
    <x v="4"/>
    <s v=""/>
    <x v="1"/>
    <n v="1.4759999999999986"/>
    <n v="0.81396764396167776"/>
    <x v="1"/>
    <x v="1"/>
    <x v="1"/>
    <x v="1"/>
    <x v="1"/>
    <x v="1"/>
    <x v="1"/>
  </r>
  <r>
    <d v="2021-07-15T00:00:00"/>
    <n v="8011"/>
    <n v="9332"/>
    <x v="5"/>
    <n v="1644"/>
    <n v="60958"/>
    <x v="2"/>
    <s v="525044"/>
    <x v="0"/>
    <x v="1"/>
    <x v="1"/>
    <x v="2"/>
    <x v="1"/>
    <n v="85"/>
    <n v="19.5"/>
    <n v="7.8"/>
    <n v="4.5"/>
    <n v="1.5"/>
    <x v="1"/>
    <n v="1002832"/>
    <x v="3"/>
    <x v="1"/>
    <x v="2"/>
    <x v="0"/>
    <x v="0"/>
    <m/>
    <x v="0"/>
    <x v="0"/>
    <x v="1"/>
    <m/>
    <m/>
    <x v="1"/>
    <s v="10028323"/>
    <x v="2"/>
    <x v="2"/>
    <x v="2"/>
    <x v="2"/>
    <x v="5"/>
    <x v="2"/>
    <n v="77.2"/>
    <x v="1"/>
    <n v="85"/>
    <x v="1"/>
    <s v=""/>
    <x v="4"/>
    <s v=""/>
    <x v="1"/>
    <n v="2.4259999999999979"/>
    <n v="0.91878856777717921"/>
    <x v="1"/>
    <x v="1"/>
    <x v="1"/>
    <x v="1"/>
    <x v="1"/>
    <x v="1"/>
    <x v="1"/>
  </r>
  <r>
    <d v="2021-07-15T00:00:00"/>
    <n v="8012"/>
    <n v="9332"/>
    <x v="2"/>
    <n v="1701"/>
    <n v="60959"/>
    <x v="2"/>
    <s v="525063"/>
    <x v="0"/>
    <x v="2"/>
    <x v="2"/>
    <x v="2"/>
    <x v="1"/>
    <n v="69"/>
    <m/>
    <m/>
    <m/>
    <m/>
    <x v="2"/>
    <n v="1002832"/>
    <x v="4"/>
    <x v="1"/>
    <x v="2"/>
    <x v="0"/>
    <x v="0"/>
    <m/>
    <x v="0"/>
    <x v="0"/>
    <x v="1"/>
    <m/>
    <m/>
    <x v="1"/>
    <s v="10028324"/>
    <x v="2"/>
    <x v="2"/>
    <x v="2"/>
    <x v="2"/>
    <x v="5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15T00:00:00"/>
    <n v="8012"/>
    <n v="9332"/>
    <x v="2"/>
    <n v="1704"/>
    <n v="60960"/>
    <x v="2"/>
    <s v="525066"/>
    <x v="0"/>
    <x v="1"/>
    <x v="1"/>
    <x v="2"/>
    <x v="1"/>
    <n v="81"/>
    <n v="17"/>
    <n v="6.5"/>
    <n v="5"/>
    <n v="2"/>
    <x v="1"/>
    <n v="1002832"/>
    <x v="5"/>
    <x v="1"/>
    <x v="2"/>
    <x v="0"/>
    <x v="0"/>
    <m/>
    <x v="0"/>
    <x v="0"/>
    <x v="1"/>
    <m/>
    <m/>
    <x v="1"/>
    <s v="10028325"/>
    <x v="2"/>
    <x v="2"/>
    <x v="2"/>
    <x v="2"/>
    <x v="5"/>
    <x v="2"/>
    <n v="74.5"/>
    <x v="1"/>
    <n v="81"/>
    <x v="1"/>
    <s v=""/>
    <x v="4"/>
    <s v=""/>
    <x v="1"/>
    <n v="1.5999999999999985"/>
    <n v="0.83201838513392434"/>
    <x v="1"/>
    <x v="1"/>
    <x v="1"/>
    <x v="1"/>
    <x v="1"/>
    <x v="1"/>
    <x v="1"/>
  </r>
  <r>
    <d v="2021-07-15T00:00:00"/>
    <n v="8012"/>
    <n v="9332"/>
    <x v="2"/>
    <n v="1705"/>
    <n v="60961"/>
    <x v="4"/>
    <s v="525120"/>
    <x v="0"/>
    <x v="2"/>
    <x v="2"/>
    <x v="2"/>
    <x v="1"/>
    <n v="62"/>
    <m/>
    <m/>
    <m/>
    <m/>
    <x v="2"/>
    <m/>
    <x v="0"/>
    <x v="0"/>
    <x v="0"/>
    <x v="0"/>
    <x v="0"/>
    <m/>
    <x v="0"/>
    <x v="0"/>
    <x v="2"/>
    <m/>
    <m/>
    <x v="1"/>
    <s v=""/>
    <x v="2"/>
    <x v="2"/>
    <x v="2"/>
    <x v="2"/>
    <x v="5"/>
    <x v="2"/>
    <n v="56.2742"/>
    <x v="2"/>
    <n v="62"/>
    <x v="2"/>
    <s v=""/>
    <x v="2"/>
    <s v=""/>
    <x v="2"/>
    <s v=""/>
    <s v=""/>
    <x v="1"/>
    <x v="1"/>
    <x v="2"/>
    <x v="1"/>
    <x v="1"/>
    <x v="1"/>
    <x v="1"/>
  </r>
  <r>
    <d v="2021-07-15T00:00:00"/>
    <n v="8012"/>
    <n v="9333"/>
    <x v="2"/>
    <n v="1707"/>
    <n v="60962"/>
    <x v="2"/>
    <s v="525058"/>
    <x v="0"/>
    <x v="1"/>
    <x v="1"/>
    <x v="2"/>
    <x v="1"/>
    <n v="78"/>
    <n v="17"/>
    <n v="6"/>
    <n v="5"/>
    <n v="1.8"/>
    <x v="1"/>
    <n v="1002832"/>
    <x v="6"/>
    <x v="1"/>
    <x v="2"/>
    <x v="0"/>
    <x v="0"/>
    <m/>
    <x v="0"/>
    <x v="0"/>
    <x v="1"/>
    <m/>
    <m/>
    <x v="1"/>
    <s v="10028326"/>
    <x v="2"/>
    <x v="2"/>
    <x v="2"/>
    <x v="2"/>
    <x v="5"/>
    <x v="2"/>
    <n v="72"/>
    <x v="1"/>
    <n v="78"/>
    <x v="1"/>
    <s v=""/>
    <x v="4"/>
    <s v=""/>
    <x v="1"/>
    <n v="1.1219999999999999"/>
    <n v="0.75435950743573077"/>
    <x v="1"/>
    <x v="1"/>
    <x v="1"/>
    <x v="1"/>
    <x v="1"/>
    <x v="1"/>
    <x v="1"/>
  </r>
  <r>
    <d v="2021-07-15T00:00:00"/>
    <n v="8012"/>
    <n v="9333"/>
    <x v="2"/>
    <n v="1708"/>
    <n v="60963"/>
    <x v="2"/>
    <s v="525030"/>
    <x v="0"/>
    <x v="2"/>
    <x v="2"/>
    <x v="2"/>
    <x v="1"/>
    <n v="72.5"/>
    <m/>
    <m/>
    <m/>
    <m/>
    <x v="2"/>
    <n v="1002832"/>
    <x v="7"/>
    <x v="1"/>
    <x v="2"/>
    <x v="0"/>
    <x v="0"/>
    <m/>
    <x v="0"/>
    <x v="0"/>
    <x v="1"/>
    <m/>
    <m/>
    <x v="1"/>
    <s v="10028327"/>
    <x v="2"/>
    <x v="2"/>
    <x v="2"/>
    <x v="2"/>
    <x v="5"/>
    <x v="2"/>
    <n v="65.991949999999989"/>
    <x v="2"/>
    <n v="72.5"/>
    <x v="2"/>
    <s v=""/>
    <x v="4"/>
    <s v=""/>
    <x v="2"/>
    <s v=""/>
    <s v=""/>
    <x v="1"/>
    <x v="1"/>
    <x v="2"/>
    <x v="1"/>
    <x v="1"/>
    <x v="1"/>
    <x v="1"/>
  </r>
  <r>
    <d v="2021-07-15T00:00:00"/>
    <n v="8012"/>
    <n v="9333"/>
    <x v="2"/>
    <n v="1709"/>
    <n v="60964"/>
    <x v="2"/>
    <s v="525111"/>
    <x v="1"/>
    <x v="2"/>
    <x v="2"/>
    <x v="2"/>
    <x v="1"/>
    <n v="92"/>
    <n v="22.5"/>
    <n v="9"/>
    <n v="6"/>
    <n v="2"/>
    <x v="1"/>
    <n v="1002832"/>
    <x v="8"/>
    <x v="1"/>
    <x v="2"/>
    <x v="0"/>
    <x v="0"/>
    <m/>
    <x v="0"/>
    <x v="0"/>
    <x v="1"/>
    <m/>
    <m/>
    <x v="1"/>
    <s v="10028328"/>
    <x v="2"/>
    <x v="2"/>
    <x v="2"/>
    <x v="2"/>
    <x v="5"/>
    <x v="2"/>
    <n v="83"/>
    <x v="1"/>
    <n v="92"/>
    <x v="1"/>
    <s v=""/>
    <x v="4"/>
    <s v=""/>
    <x v="1"/>
    <n v="2.4500000000000037"/>
    <n v="0.92056145081602192"/>
    <x v="1"/>
    <x v="1"/>
    <x v="1"/>
    <x v="1"/>
    <x v="1"/>
    <x v="1"/>
    <x v="1"/>
  </r>
  <r>
    <d v="2021-07-15T00:00:00"/>
    <n v="8012"/>
    <n v="9333"/>
    <x v="2"/>
    <n v="1710"/>
    <n v="60965"/>
    <x v="2"/>
    <s v="525029"/>
    <x v="0"/>
    <x v="1"/>
    <x v="1"/>
    <x v="2"/>
    <x v="1"/>
    <n v="81"/>
    <n v="17.5"/>
    <n v="6.1"/>
    <n v="5.0999999999999996"/>
    <n v="2"/>
    <x v="1"/>
    <n v="1002832"/>
    <x v="9"/>
    <x v="1"/>
    <x v="2"/>
    <x v="0"/>
    <x v="0"/>
    <m/>
    <x v="0"/>
    <x v="0"/>
    <x v="1"/>
    <m/>
    <m/>
    <x v="1"/>
    <s v="10028329"/>
    <x v="2"/>
    <x v="2"/>
    <x v="2"/>
    <x v="2"/>
    <x v="5"/>
    <x v="2"/>
    <n v="74.900000000000006"/>
    <x v="1"/>
    <n v="81"/>
    <x v="1"/>
    <s v=""/>
    <x v="4"/>
    <s v=""/>
    <x v="1"/>
    <n v="2.0439999999999996"/>
    <n v="0.88533994675230498"/>
    <x v="1"/>
    <x v="1"/>
    <x v="1"/>
    <x v="1"/>
    <x v="1"/>
    <x v="1"/>
    <x v="1"/>
  </r>
  <r>
    <d v="2021-07-15T00:00:00"/>
    <n v="8012"/>
    <n v="9333"/>
    <x v="2"/>
    <n v="1713"/>
    <n v="60966"/>
    <x v="2"/>
    <s v="525125"/>
    <x v="1"/>
    <x v="2"/>
    <x v="2"/>
    <x v="2"/>
    <x v="1"/>
    <n v="89"/>
    <n v="21.5"/>
    <n v="9.1999999999999993"/>
    <n v="5"/>
    <n v="2"/>
    <x v="1"/>
    <n v="1002832"/>
    <x v="10"/>
    <x v="1"/>
    <x v="2"/>
    <x v="0"/>
    <x v="0"/>
    <m/>
    <x v="0"/>
    <x v="0"/>
    <x v="1"/>
    <m/>
    <m/>
    <x v="1"/>
    <s v="100283210"/>
    <x v="2"/>
    <x v="2"/>
    <x v="2"/>
    <x v="2"/>
    <x v="5"/>
    <x v="2"/>
    <n v="79.8"/>
    <x v="1"/>
    <n v="89"/>
    <x v="1"/>
    <s v=""/>
    <x v="4"/>
    <s v=""/>
    <x v="1"/>
    <n v="1.5839999999999967"/>
    <n v="0.82977026977247426"/>
    <x v="1"/>
    <x v="1"/>
    <x v="1"/>
    <x v="1"/>
    <x v="1"/>
    <x v="1"/>
    <x v="1"/>
  </r>
  <r>
    <d v="2021-07-15T00:00:00"/>
    <n v="8012"/>
    <n v="9333"/>
    <x v="2"/>
    <n v="1714"/>
    <n v="60967"/>
    <x v="2"/>
    <s v="525083"/>
    <x v="1"/>
    <x v="2"/>
    <x v="2"/>
    <x v="2"/>
    <x v="1"/>
    <n v="95"/>
    <n v="22.5"/>
    <n v="9.5"/>
    <n v="5.5"/>
    <n v="2.5"/>
    <x v="1"/>
    <n v="1002833"/>
    <x v="1"/>
    <x v="1"/>
    <x v="2"/>
    <x v="0"/>
    <x v="0"/>
    <m/>
    <x v="0"/>
    <x v="0"/>
    <x v="1"/>
    <m/>
    <m/>
    <x v="1"/>
    <s v="10028331"/>
    <x v="2"/>
    <x v="2"/>
    <x v="2"/>
    <x v="2"/>
    <x v="5"/>
    <x v="2"/>
    <n v="85.5"/>
    <x v="1"/>
    <n v="95"/>
    <x v="1"/>
    <s v=""/>
    <x v="4"/>
    <s v=""/>
    <x v="1"/>
    <n v="3.010000000000002"/>
    <n v="0.95302385432171655"/>
    <x v="1"/>
    <x v="1"/>
    <x v="1"/>
    <x v="1"/>
    <x v="1"/>
    <x v="1"/>
    <x v="1"/>
  </r>
  <r>
    <d v="2021-07-15T00:00:00"/>
    <n v="8012"/>
    <n v="9333"/>
    <x v="2"/>
    <n v="1716"/>
    <n v="60968"/>
    <x v="2"/>
    <s v="525031"/>
    <x v="1"/>
    <x v="2"/>
    <x v="2"/>
    <x v="2"/>
    <x v="1"/>
    <n v="90"/>
    <n v="21.5"/>
    <n v="9"/>
    <n v="5"/>
    <n v="2.5"/>
    <x v="1"/>
    <n v="1002833"/>
    <x v="2"/>
    <x v="1"/>
    <x v="2"/>
    <x v="0"/>
    <x v="0"/>
    <m/>
    <x v="0"/>
    <x v="0"/>
    <x v="1"/>
    <m/>
    <m/>
    <x v="1"/>
    <s v="10028332"/>
    <x v="2"/>
    <x v="2"/>
    <x v="2"/>
    <x v="2"/>
    <x v="5"/>
    <x v="2"/>
    <n v="81"/>
    <x v="1"/>
    <n v="90"/>
    <x v="1"/>
    <s v=""/>
    <x v="4"/>
    <s v=""/>
    <x v="1"/>
    <n v="1.8400000000000039"/>
    <n v="0.86294870742454077"/>
    <x v="1"/>
    <x v="1"/>
    <x v="1"/>
    <x v="4"/>
    <x v="1"/>
    <x v="1"/>
    <x v="1"/>
  </r>
  <r>
    <d v="2021-07-15T00:00:00"/>
    <n v="8012"/>
    <n v="9333"/>
    <x v="2"/>
    <n v="1717"/>
    <n v="60969"/>
    <x v="2"/>
    <s v="525110"/>
    <x v="0"/>
    <x v="1"/>
    <x v="1"/>
    <x v="2"/>
    <x v="1"/>
    <n v="92"/>
    <n v="20.5"/>
    <n v="7.8"/>
    <n v="5"/>
    <n v="2"/>
    <x v="1"/>
    <n v="1002833"/>
    <x v="3"/>
    <x v="1"/>
    <x v="2"/>
    <x v="0"/>
    <x v="0"/>
    <m/>
    <x v="0"/>
    <x v="0"/>
    <x v="1"/>
    <m/>
    <m/>
    <x v="1"/>
    <s v="10028333"/>
    <x v="2"/>
    <x v="2"/>
    <x v="2"/>
    <x v="2"/>
    <x v="5"/>
    <x v="2"/>
    <n v="84.2"/>
    <x v="1"/>
    <n v="92"/>
    <x v="1"/>
    <s v=""/>
    <x v="4"/>
    <s v=""/>
    <x v="1"/>
    <n v="4.666000000000003"/>
    <n v="0.99067788586029049"/>
    <x v="1"/>
    <x v="1"/>
    <x v="1"/>
    <x v="1"/>
    <x v="1"/>
    <x v="1"/>
    <x v="1"/>
  </r>
  <r>
    <d v="2021-07-15T00:00:00"/>
    <n v="8012"/>
    <n v="9333"/>
    <x v="2"/>
    <n v="1720"/>
    <n v="60970"/>
    <x v="2"/>
    <s v="525045"/>
    <x v="0"/>
    <x v="1"/>
    <x v="1"/>
    <x v="2"/>
    <x v="1"/>
    <n v="80.5"/>
    <n v="17"/>
    <n v="6"/>
    <n v="5"/>
    <n v="1.5"/>
    <x v="1"/>
    <n v="1002833"/>
    <x v="4"/>
    <x v="1"/>
    <x v="2"/>
    <x v="0"/>
    <x v="0"/>
    <m/>
    <x v="0"/>
    <x v="0"/>
    <x v="1"/>
    <m/>
    <m/>
    <x v="1"/>
    <s v="10028334"/>
    <x v="2"/>
    <x v="2"/>
    <x v="2"/>
    <x v="2"/>
    <x v="5"/>
    <x v="2"/>
    <n v="74.5"/>
    <x v="1"/>
    <n v="80.5"/>
    <x v="1"/>
    <s v=""/>
    <x v="4"/>
    <s v=""/>
    <x v="1"/>
    <n v="2.4550000000000027"/>
    <n v="0.9209263231301601"/>
    <x v="1"/>
    <x v="1"/>
    <x v="1"/>
    <x v="1"/>
    <x v="1"/>
    <x v="1"/>
    <x v="1"/>
  </r>
  <r>
    <d v="2021-07-15T00:00:00"/>
    <n v="8012"/>
    <n v="9333"/>
    <x v="2"/>
    <n v="1724"/>
    <n v="60971"/>
    <x v="2"/>
    <s v="525101"/>
    <x v="0"/>
    <x v="1"/>
    <x v="1"/>
    <x v="2"/>
    <x v="1"/>
    <n v="86.5"/>
    <n v="19.5"/>
    <n v="7.2"/>
    <n v="5.5"/>
    <n v="2"/>
    <x v="1"/>
    <n v="1002833"/>
    <x v="5"/>
    <x v="1"/>
    <x v="2"/>
    <x v="0"/>
    <x v="0"/>
    <m/>
    <x v="0"/>
    <x v="0"/>
    <x v="1"/>
    <m/>
    <m/>
    <x v="1"/>
    <s v="10028335"/>
    <x v="2"/>
    <x v="2"/>
    <x v="2"/>
    <x v="2"/>
    <x v="5"/>
    <x v="2"/>
    <n v="79.3"/>
    <x v="1"/>
    <n v="86.5"/>
    <x v="1"/>
    <s v=""/>
    <x v="4"/>
    <s v=""/>
    <x v="1"/>
    <n v="2.7290000000000001"/>
    <n v="0.9387163344343773"/>
    <x v="1"/>
    <x v="1"/>
    <x v="1"/>
    <x v="1"/>
    <x v="1"/>
    <x v="1"/>
    <x v="1"/>
  </r>
  <r>
    <d v="2021-07-15T00:00:00"/>
    <n v="8012"/>
    <n v="9333"/>
    <x v="2"/>
    <n v="1726"/>
    <n v="60972"/>
    <x v="2"/>
    <s v="525085"/>
    <x v="0"/>
    <x v="1"/>
    <x v="1"/>
    <x v="2"/>
    <x v="1"/>
    <n v="85"/>
    <n v="19.8"/>
    <n v="7.3"/>
    <n v="5"/>
    <n v="1.6"/>
    <x v="1"/>
    <n v="1002833"/>
    <x v="6"/>
    <x v="1"/>
    <x v="2"/>
    <x v="0"/>
    <x v="0"/>
    <m/>
    <x v="0"/>
    <x v="0"/>
    <x v="1"/>
    <m/>
    <m/>
    <x v="1"/>
    <s v="10028336"/>
    <x v="2"/>
    <x v="2"/>
    <x v="2"/>
    <x v="2"/>
    <x v="5"/>
    <x v="2"/>
    <n v="77.7"/>
    <x v="1"/>
    <n v="85"/>
    <x v="1"/>
    <s v=""/>
    <x v="4"/>
    <s v=""/>
    <x v="1"/>
    <n v="2.6399999999999979"/>
    <n v="0.93339196442490935"/>
    <x v="1"/>
    <x v="1"/>
    <x v="1"/>
    <x v="1"/>
    <x v="1"/>
    <x v="1"/>
    <x v="1"/>
  </r>
  <r>
    <d v="2021-07-15T00:00:00"/>
    <n v="8012"/>
    <n v="9333"/>
    <x v="2"/>
    <n v="1729"/>
    <n v="60973"/>
    <x v="2"/>
    <s v="525078"/>
    <x v="0"/>
    <x v="1"/>
    <x v="1"/>
    <x v="2"/>
    <x v="1"/>
    <n v="87"/>
    <n v="19.399999999999999"/>
    <n v="7.7"/>
    <n v="5"/>
    <n v="1.3"/>
    <x v="1"/>
    <n v="1002833"/>
    <x v="7"/>
    <x v="1"/>
    <x v="2"/>
    <x v="0"/>
    <x v="0"/>
    <m/>
    <x v="0"/>
    <x v="0"/>
    <x v="1"/>
    <m/>
    <m/>
    <x v="1"/>
    <s v="10028337"/>
    <x v="2"/>
    <x v="2"/>
    <x v="2"/>
    <x v="2"/>
    <x v="5"/>
    <x v="2"/>
    <n v="79.3"/>
    <x v="1"/>
    <n v="87"/>
    <x v="1"/>
    <s v=""/>
    <x v="4"/>
    <s v=""/>
    <x v="1"/>
    <n v="3.2459999999999969"/>
    <n v="0.96252911198361302"/>
    <x v="1"/>
    <x v="1"/>
    <x v="1"/>
    <x v="1"/>
    <x v="1"/>
    <x v="1"/>
    <x v="1"/>
  </r>
  <r>
    <d v="2021-07-15T00:00:00"/>
    <n v="8012"/>
    <n v="9333"/>
    <x v="2"/>
    <n v="1730"/>
    <n v="60974"/>
    <x v="2"/>
    <s v="525041"/>
    <x v="0"/>
    <x v="1"/>
    <x v="1"/>
    <x v="2"/>
    <x v="1"/>
    <n v="85"/>
    <n v="19.2"/>
    <n v="7.3"/>
    <n v="5"/>
    <n v="2"/>
    <x v="1"/>
    <n v="1002833"/>
    <x v="8"/>
    <x v="1"/>
    <x v="2"/>
    <x v="0"/>
    <x v="0"/>
    <m/>
    <x v="0"/>
    <x v="0"/>
    <x v="1"/>
    <m/>
    <m/>
    <x v="1"/>
    <s v="10028338"/>
    <x v="2"/>
    <x v="2"/>
    <x v="2"/>
    <x v="2"/>
    <x v="5"/>
    <x v="2"/>
    <n v="77.7"/>
    <x v="1"/>
    <n v="85"/>
    <x v="1"/>
    <s v=""/>
    <x v="4"/>
    <s v=""/>
    <x v="1"/>
    <n v="2.2959999999999985"/>
    <n v="0.90854521846444003"/>
    <x v="1"/>
    <x v="1"/>
    <x v="1"/>
    <x v="1"/>
    <x v="1"/>
    <x v="1"/>
    <x v="1"/>
  </r>
  <r>
    <d v="2021-07-15T00:00:00"/>
    <n v="8012"/>
    <n v="9333"/>
    <x v="2"/>
    <n v="1732"/>
    <n v="60975"/>
    <x v="2"/>
    <s v="525047"/>
    <x v="0"/>
    <x v="1"/>
    <x v="1"/>
    <x v="2"/>
    <x v="1"/>
    <n v="89"/>
    <n v="19.5"/>
    <n v="7.5"/>
    <n v="5"/>
    <n v="2.2000000000000002"/>
    <x v="1"/>
    <n v="1002833"/>
    <x v="9"/>
    <x v="1"/>
    <x v="2"/>
    <x v="0"/>
    <x v="0"/>
    <m/>
    <x v="0"/>
    <x v="0"/>
    <x v="1"/>
    <m/>
    <m/>
    <x v="1"/>
    <s v="10028339"/>
    <x v="2"/>
    <x v="2"/>
    <x v="2"/>
    <x v="2"/>
    <x v="5"/>
    <x v="2"/>
    <n v="81.5"/>
    <x v="1"/>
    <n v="89"/>
    <x v="1"/>
    <s v=""/>
    <x v="4"/>
    <s v=""/>
    <x v="1"/>
    <n v="3.5879999999999965"/>
    <n v="0.97309056009398776"/>
    <x v="1"/>
    <x v="1"/>
    <x v="1"/>
    <x v="1"/>
    <x v="1"/>
    <x v="1"/>
    <x v="1"/>
  </r>
  <r>
    <d v="2021-07-15T00:00:00"/>
    <n v="8012"/>
    <n v="9333"/>
    <x v="2"/>
    <n v="1733"/>
    <n v="60976"/>
    <x v="2"/>
    <s v="525077"/>
    <x v="1"/>
    <x v="2"/>
    <x v="2"/>
    <x v="2"/>
    <x v="1"/>
    <n v="87"/>
    <n v="19.5"/>
    <n v="7.5"/>
    <n v="5.5"/>
    <n v="2"/>
    <x v="1"/>
    <n v="1002833"/>
    <x v="10"/>
    <x v="1"/>
    <x v="2"/>
    <x v="0"/>
    <x v="0"/>
    <m/>
    <x v="0"/>
    <x v="0"/>
    <x v="1"/>
    <m/>
    <m/>
    <x v="1"/>
    <s v="100283310"/>
    <x v="2"/>
    <x v="2"/>
    <x v="2"/>
    <x v="2"/>
    <x v="5"/>
    <x v="2"/>
    <n v="79.5"/>
    <x v="1"/>
    <n v="87"/>
    <x v="1"/>
    <s v=""/>
    <x v="4"/>
    <s v=""/>
    <x v="1"/>
    <n v="2.5599999999999978"/>
    <n v="0.92824245773624858"/>
    <x v="1"/>
    <x v="1"/>
    <x v="1"/>
    <x v="1"/>
    <x v="1"/>
    <x v="1"/>
    <x v="1"/>
  </r>
  <r>
    <d v="2021-07-15T00:00:00"/>
    <n v="8012"/>
    <n v="9333"/>
    <x v="2"/>
    <n v="1735"/>
    <n v="60977"/>
    <x v="2"/>
    <s v="525046"/>
    <x v="1"/>
    <x v="2"/>
    <x v="2"/>
    <x v="2"/>
    <x v="1"/>
    <n v="93"/>
    <n v="22"/>
    <n v="9"/>
    <n v="6"/>
    <n v="2.2000000000000002"/>
    <x v="1"/>
    <n v="1002834"/>
    <x v="1"/>
    <x v="1"/>
    <x v="2"/>
    <x v="0"/>
    <x v="0"/>
    <m/>
    <x v="0"/>
    <x v="0"/>
    <x v="1"/>
    <m/>
    <m/>
    <x v="1"/>
    <s v="10028341"/>
    <x v="2"/>
    <x v="2"/>
    <x v="2"/>
    <x v="2"/>
    <x v="5"/>
    <x v="2"/>
    <n v="84"/>
    <x v="1"/>
    <n v="93"/>
    <x v="1"/>
    <s v=""/>
    <x v="4"/>
    <s v=""/>
    <x v="1"/>
    <n v="2.7080000000000028"/>
    <n v="0.93749705846456322"/>
    <x v="1"/>
    <x v="1"/>
    <x v="1"/>
    <x v="1"/>
    <x v="1"/>
    <x v="1"/>
    <x v="1"/>
  </r>
  <r>
    <d v="2021-07-15T00:00:00"/>
    <n v="8012"/>
    <n v="9333"/>
    <x v="2"/>
    <n v="1737"/>
    <n v="60978"/>
    <x v="2"/>
    <s v="525123"/>
    <x v="0"/>
    <x v="1"/>
    <x v="1"/>
    <x v="2"/>
    <x v="1"/>
    <n v="80.5"/>
    <n v="18.5"/>
    <n v="6.5"/>
    <n v="6"/>
    <n v="1.7"/>
    <x v="1"/>
    <n v="1002834"/>
    <x v="2"/>
    <x v="1"/>
    <x v="2"/>
    <x v="0"/>
    <x v="0"/>
    <m/>
    <x v="0"/>
    <x v="0"/>
    <x v="1"/>
    <m/>
    <m/>
    <x v="1"/>
    <s v="10028342"/>
    <x v="2"/>
    <x v="2"/>
    <x v="2"/>
    <x v="2"/>
    <x v="5"/>
    <x v="2"/>
    <n v="74"/>
    <x v="1"/>
    <n v="80.5"/>
    <x v="1"/>
    <s v=""/>
    <x v="4"/>
    <s v=""/>
    <x v="1"/>
    <n v="0.96300000000000252"/>
    <n v="0.72372205286935753"/>
    <x v="1"/>
    <x v="1"/>
    <x v="1"/>
    <x v="1"/>
    <x v="1"/>
    <x v="1"/>
    <x v="1"/>
  </r>
  <r>
    <d v="2021-07-15T00:00:00"/>
    <n v="8012"/>
    <n v="9333"/>
    <x v="2"/>
    <n v="1738"/>
    <n v="60979"/>
    <x v="2"/>
    <s v="525056"/>
    <x v="1"/>
    <x v="2"/>
    <x v="2"/>
    <x v="2"/>
    <x v="1"/>
    <n v="88.5"/>
    <m/>
    <m/>
    <m/>
    <m/>
    <x v="1"/>
    <n v="1002834"/>
    <x v="3"/>
    <x v="1"/>
    <x v="2"/>
    <x v="0"/>
    <x v="0"/>
    <m/>
    <x v="0"/>
    <x v="0"/>
    <x v="1"/>
    <s v="No morpho's."/>
    <m/>
    <x v="1"/>
    <s v="10028343"/>
    <x v="2"/>
    <x v="2"/>
    <x v="2"/>
    <x v="2"/>
    <x v="5"/>
    <x v="2"/>
    <n v="80.799949999999995"/>
    <x v="1"/>
    <n v="88.5"/>
    <x v="3"/>
    <s v=""/>
    <x v="4"/>
    <s v=""/>
    <x v="2"/>
    <s v=""/>
    <s v=""/>
    <x v="1"/>
    <x v="1"/>
    <x v="2"/>
    <x v="6"/>
    <x v="1"/>
    <x v="1"/>
    <x v="1"/>
  </r>
  <r>
    <d v="2021-07-15T00:00:00"/>
    <n v="8012"/>
    <n v="9333"/>
    <x v="2"/>
    <n v="1740"/>
    <n v="60980"/>
    <x v="2"/>
    <s v="525107"/>
    <x v="0"/>
    <x v="2"/>
    <x v="2"/>
    <x v="2"/>
    <x v="1"/>
    <n v="72.5"/>
    <m/>
    <m/>
    <m/>
    <m/>
    <x v="2"/>
    <n v="1002834"/>
    <x v="4"/>
    <x v="1"/>
    <x v="2"/>
    <x v="0"/>
    <x v="0"/>
    <m/>
    <x v="0"/>
    <x v="0"/>
    <x v="1"/>
    <m/>
    <m/>
    <x v="1"/>
    <s v="10028344"/>
    <x v="2"/>
    <x v="2"/>
    <x v="2"/>
    <x v="2"/>
    <x v="5"/>
    <x v="2"/>
    <n v="65.991949999999989"/>
    <x v="2"/>
    <n v="72.5"/>
    <x v="2"/>
    <s v=""/>
    <x v="4"/>
    <s v=""/>
    <x v="2"/>
    <s v=""/>
    <s v=""/>
    <x v="1"/>
    <x v="1"/>
    <x v="2"/>
    <x v="1"/>
    <x v="1"/>
    <x v="1"/>
    <x v="1"/>
  </r>
  <r>
    <d v="2021-07-15T00:00:00"/>
    <n v="8012"/>
    <n v="9333"/>
    <x v="2"/>
    <n v="1741"/>
    <n v="60981"/>
    <x v="2"/>
    <s v="525119"/>
    <x v="1"/>
    <x v="2"/>
    <x v="2"/>
    <x v="2"/>
    <x v="1"/>
    <n v="98.5"/>
    <n v="24.8"/>
    <n v="6.5"/>
    <n v="6.8"/>
    <n v="2.4"/>
    <x v="1"/>
    <n v="1002834"/>
    <x v="5"/>
    <x v="1"/>
    <x v="2"/>
    <x v="0"/>
    <x v="0"/>
    <m/>
    <x v="0"/>
    <x v="0"/>
    <x v="1"/>
    <m/>
    <m/>
    <x v="1"/>
    <s v="10028345"/>
    <x v="2"/>
    <x v="2"/>
    <x v="2"/>
    <x v="2"/>
    <x v="5"/>
    <x v="2"/>
    <n v="92"/>
    <x v="1"/>
    <n v="98.5"/>
    <x v="1"/>
    <s v=""/>
    <x v="4"/>
    <s v=""/>
    <x v="1"/>
    <n v="7.5569999999999968"/>
    <n v="0.99947783258535583"/>
    <x v="1"/>
    <x v="1"/>
    <x v="1"/>
    <x v="1"/>
    <x v="1"/>
    <x v="1"/>
    <x v="1"/>
  </r>
  <r>
    <d v="2021-07-15T00:00:00"/>
    <n v="8012"/>
    <n v="9333"/>
    <x v="2"/>
    <n v="1743"/>
    <n v="60982"/>
    <x v="2"/>
    <s v="525075"/>
    <x v="0"/>
    <x v="1"/>
    <x v="1"/>
    <x v="2"/>
    <x v="1"/>
    <n v="77"/>
    <n v="16.5"/>
    <n v="6"/>
    <n v="4"/>
    <n v="1.2"/>
    <x v="1"/>
    <n v="1002834"/>
    <x v="6"/>
    <x v="1"/>
    <x v="2"/>
    <x v="0"/>
    <x v="0"/>
    <m/>
    <x v="0"/>
    <x v="0"/>
    <x v="1"/>
    <m/>
    <m/>
    <x v="1"/>
    <s v="10028346"/>
    <x v="2"/>
    <x v="2"/>
    <x v="2"/>
    <x v="2"/>
    <x v="5"/>
    <x v="2"/>
    <n v="71"/>
    <x v="1"/>
    <n v="77"/>
    <x v="1"/>
    <s v=""/>
    <x v="4"/>
    <s v=""/>
    <x v="1"/>
    <n v="1.8880000000000003"/>
    <n v="0.86852732361503782"/>
    <x v="1"/>
    <x v="1"/>
    <x v="1"/>
    <x v="1"/>
    <x v="1"/>
    <x v="1"/>
    <x v="1"/>
  </r>
  <r>
    <d v="2021-07-15T00:00:00"/>
    <n v="8013"/>
    <n v="9333"/>
    <x v="4"/>
    <n v="1802"/>
    <n v="60983"/>
    <x v="2"/>
    <s v="525082"/>
    <x v="0"/>
    <x v="1"/>
    <x v="1"/>
    <x v="2"/>
    <x v="1"/>
    <n v="90"/>
    <n v="20"/>
    <n v="7.5"/>
    <n v="6"/>
    <n v="2.2999999999999998"/>
    <x v="1"/>
    <n v="1002834"/>
    <x v="7"/>
    <x v="1"/>
    <x v="2"/>
    <x v="0"/>
    <x v="0"/>
    <m/>
    <x v="0"/>
    <x v="0"/>
    <x v="1"/>
    <m/>
    <m/>
    <x v="1"/>
    <s v="10028347"/>
    <x v="2"/>
    <x v="2"/>
    <x v="2"/>
    <x v="2"/>
    <x v="5"/>
    <x v="2"/>
    <n v="82.5"/>
    <x v="1"/>
    <n v="90"/>
    <x v="1"/>
    <s v=""/>
    <x v="4"/>
    <s v=""/>
    <x v="1"/>
    <n v="3.2520000000000042"/>
    <n v="0.962744913373065"/>
    <x v="1"/>
    <x v="1"/>
    <x v="1"/>
    <x v="1"/>
    <x v="1"/>
    <x v="1"/>
    <x v="1"/>
  </r>
  <r>
    <d v="2021-07-15T00:00:00"/>
    <n v="8013"/>
    <n v="9333"/>
    <x v="4"/>
    <n v="1808"/>
    <n v="60984"/>
    <x v="2"/>
    <s v="525039"/>
    <x v="0"/>
    <x v="1"/>
    <x v="1"/>
    <x v="2"/>
    <x v="1"/>
    <n v="80"/>
    <n v="17.5"/>
    <n v="6.5"/>
    <n v="4"/>
    <n v="1.5"/>
    <x v="1"/>
    <n v="1002834"/>
    <x v="8"/>
    <x v="1"/>
    <x v="2"/>
    <x v="0"/>
    <x v="0"/>
    <m/>
    <x v="0"/>
    <x v="0"/>
    <x v="1"/>
    <m/>
    <m/>
    <x v="1"/>
    <s v="10028348"/>
    <x v="2"/>
    <x v="2"/>
    <x v="2"/>
    <x v="2"/>
    <x v="5"/>
    <x v="2"/>
    <n v="73.5"/>
    <x v="1"/>
    <n v="80"/>
    <x v="1"/>
    <s v=""/>
    <x v="4"/>
    <s v=""/>
    <x v="1"/>
    <n v="2.2799999999999989"/>
    <n v="0.90720704688284293"/>
    <x v="1"/>
    <x v="1"/>
    <x v="1"/>
    <x v="1"/>
    <x v="1"/>
    <x v="1"/>
    <x v="1"/>
  </r>
  <r>
    <d v="2021-07-15T00:00:00"/>
    <n v="8013"/>
    <n v="9333"/>
    <x v="4"/>
    <n v="1810"/>
    <n v="60985"/>
    <x v="2"/>
    <s v="525052"/>
    <x v="0"/>
    <x v="1"/>
    <x v="1"/>
    <x v="2"/>
    <x v="1"/>
    <n v="84"/>
    <n v="19"/>
    <n v="7"/>
    <n v="5"/>
    <n v="2"/>
    <x v="1"/>
    <n v="1002834"/>
    <x v="9"/>
    <x v="1"/>
    <x v="2"/>
    <x v="0"/>
    <x v="0"/>
    <m/>
    <x v="0"/>
    <x v="0"/>
    <x v="1"/>
    <m/>
    <m/>
    <x v="1"/>
    <s v="10028349"/>
    <x v="2"/>
    <x v="2"/>
    <x v="2"/>
    <x v="2"/>
    <x v="5"/>
    <x v="2"/>
    <n v="77"/>
    <x v="1"/>
    <n v="84"/>
    <x v="1"/>
    <s v=""/>
    <x v="4"/>
    <s v=""/>
    <x v="1"/>
    <n v="2.2499999999999973"/>
    <n v="0.90465053510089022"/>
    <x v="1"/>
    <x v="1"/>
    <x v="1"/>
    <x v="1"/>
    <x v="1"/>
    <x v="1"/>
    <x v="1"/>
  </r>
  <r>
    <d v="2021-07-15T00:00:00"/>
    <n v="8013"/>
    <n v="9333"/>
    <x v="4"/>
    <n v="1813"/>
    <n v="60986"/>
    <x v="2"/>
    <s v="525094"/>
    <x v="0"/>
    <x v="2"/>
    <x v="2"/>
    <x v="2"/>
    <x v="1"/>
    <n v="73.5"/>
    <m/>
    <m/>
    <m/>
    <m/>
    <x v="2"/>
    <n v="1002834"/>
    <x v="10"/>
    <x v="1"/>
    <x v="2"/>
    <x v="0"/>
    <x v="0"/>
    <m/>
    <x v="0"/>
    <x v="0"/>
    <x v="0"/>
    <m/>
    <m/>
    <x v="1"/>
    <s v="100283410"/>
    <x v="2"/>
    <x v="2"/>
    <x v="2"/>
    <x v="2"/>
    <x v="5"/>
    <x v="2"/>
    <n v="66.917449999999988"/>
    <x v="2"/>
    <n v="73.5"/>
    <x v="2"/>
    <s v=""/>
    <x v="4"/>
    <s v=""/>
    <x v="2"/>
    <s v=""/>
    <s v=""/>
    <x v="1"/>
    <x v="1"/>
    <x v="2"/>
    <x v="1"/>
    <x v="1"/>
    <x v="1"/>
    <x v="1"/>
  </r>
  <r>
    <d v="2021-07-15T00:00:00"/>
    <n v="8013"/>
    <n v="9334"/>
    <x v="4"/>
    <n v="1814"/>
    <n v="60987"/>
    <x v="2"/>
    <s v="525069"/>
    <x v="1"/>
    <x v="2"/>
    <x v="2"/>
    <x v="2"/>
    <x v="1"/>
    <n v="88"/>
    <n v="21"/>
    <n v="8.5"/>
    <n v="5.5"/>
    <n v="2"/>
    <x v="1"/>
    <n v="1002835"/>
    <x v="1"/>
    <x v="1"/>
    <x v="1"/>
    <x v="0"/>
    <x v="0"/>
    <m/>
    <x v="0"/>
    <x v="0"/>
    <x v="1"/>
    <m/>
    <m/>
    <x v="1"/>
    <s v="10028351"/>
    <x v="1"/>
    <x v="1"/>
    <x v="1"/>
    <x v="1"/>
    <x v="5"/>
    <x v="2"/>
    <n v="79.5"/>
    <x v="1"/>
    <n v="88"/>
    <x v="1"/>
    <s v=""/>
    <x v="8"/>
    <s v=""/>
    <x v="1"/>
    <n v="1.7099999999999962"/>
    <n v="0.84683628423491331"/>
    <x v="1"/>
    <x v="1"/>
    <x v="1"/>
    <x v="1"/>
    <x v="1"/>
    <x v="1"/>
    <x v="1"/>
  </r>
  <r>
    <d v="2021-07-15T00:00:00"/>
    <n v="8013"/>
    <n v="9334"/>
    <x v="4"/>
    <n v="1816"/>
    <n v="60988"/>
    <x v="2"/>
    <s v="525073"/>
    <x v="1"/>
    <x v="2"/>
    <x v="2"/>
    <x v="2"/>
    <x v="1"/>
    <n v="91"/>
    <n v="19.5"/>
    <n v="7.4"/>
    <n v="5"/>
    <n v="2"/>
    <x v="1"/>
    <n v="1002835"/>
    <x v="2"/>
    <x v="1"/>
    <x v="1"/>
    <x v="0"/>
    <x v="0"/>
    <m/>
    <x v="0"/>
    <x v="0"/>
    <x v="1"/>
    <m/>
    <m/>
    <x v="1"/>
    <s v="10028352"/>
    <x v="1"/>
    <x v="1"/>
    <x v="1"/>
    <x v="1"/>
    <x v="5"/>
    <x v="2"/>
    <n v="83.6"/>
    <x v="1"/>
    <n v="91"/>
    <x v="1"/>
    <s v=""/>
    <x v="8"/>
    <s v=""/>
    <x v="1"/>
    <n v="4.748000000000002"/>
    <n v="0.9914054900351521"/>
    <x v="1"/>
    <x v="1"/>
    <x v="1"/>
    <x v="1"/>
    <x v="1"/>
    <x v="1"/>
    <x v="1"/>
  </r>
  <r>
    <d v="2021-07-15T00:00:00"/>
    <n v="8013"/>
    <n v="9334"/>
    <x v="4"/>
    <n v="1817"/>
    <n v="60989"/>
    <x v="2"/>
    <s v="525122"/>
    <x v="0"/>
    <x v="2"/>
    <x v="2"/>
    <x v="2"/>
    <x v="1"/>
    <n v="82"/>
    <n v="20.5"/>
    <n v="8.4"/>
    <n v="5"/>
    <n v="2"/>
    <x v="1"/>
    <n v="1002835"/>
    <x v="3"/>
    <x v="1"/>
    <x v="1"/>
    <x v="0"/>
    <x v="0"/>
    <m/>
    <x v="0"/>
    <x v="0"/>
    <x v="1"/>
    <m/>
    <m/>
    <x v="1"/>
    <s v="10028353"/>
    <x v="6"/>
    <x v="6"/>
    <x v="4"/>
    <x v="2"/>
    <x v="5"/>
    <x v="2"/>
    <n v="73.599999999999994"/>
    <x v="1"/>
    <n v="82"/>
    <x v="1"/>
    <s v=""/>
    <x v="8"/>
    <s v=""/>
    <x v="3"/>
    <n v="-0.40200000000000213"/>
    <n v="0.40083191338054219"/>
    <x v="1"/>
    <x v="1"/>
    <x v="2"/>
    <x v="1"/>
    <x v="1"/>
    <x v="1"/>
    <x v="1"/>
  </r>
  <r>
    <d v="2021-07-15T00:00:00"/>
    <n v="8013"/>
    <n v="9334"/>
    <x v="4"/>
    <n v="1819"/>
    <n v="60990"/>
    <x v="2"/>
    <s v="525051"/>
    <x v="0"/>
    <x v="1"/>
    <x v="1"/>
    <x v="2"/>
    <x v="1"/>
    <n v="84"/>
    <n v="19"/>
    <n v="7.5"/>
    <n v="5"/>
    <n v="2"/>
    <x v="1"/>
    <n v="1002835"/>
    <x v="4"/>
    <x v="1"/>
    <x v="1"/>
    <x v="0"/>
    <x v="0"/>
    <m/>
    <x v="0"/>
    <x v="0"/>
    <x v="1"/>
    <m/>
    <m/>
    <x v="1"/>
    <s v="10028354"/>
    <x v="6"/>
    <x v="6"/>
    <x v="4"/>
    <x v="2"/>
    <x v="5"/>
    <x v="2"/>
    <n v="76.5"/>
    <x v="1"/>
    <n v="84"/>
    <x v="1"/>
    <s v=""/>
    <x v="8"/>
    <s v=""/>
    <x v="1"/>
    <n v="1.6099999999999983"/>
    <n v="0.83341138642454005"/>
    <x v="1"/>
    <x v="1"/>
    <x v="1"/>
    <x v="1"/>
    <x v="1"/>
    <x v="1"/>
    <x v="1"/>
  </r>
  <r>
    <d v="2021-07-15T00:00:00"/>
    <n v="8013"/>
    <n v="9334"/>
    <x v="4"/>
    <n v="1821"/>
    <n v="60991"/>
    <x v="2"/>
    <s v="525095"/>
    <x v="0"/>
    <x v="1"/>
    <x v="2"/>
    <x v="2"/>
    <x v="1"/>
    <n v="75"/>
    <m/>
    <m/>
    <m/>
    <m/>
    <x v="2"/>
    <n v="1002835"/>
    <x v="5"/>
    <x v="1"/>
    <x v="1"/>
    <x v="0"/>
    <x v="0"/>
    <m/>
    <x v="0"/>
    <x v="0"/>
    <x v="1"/>
    <m/>
    <m/>
    <x v="1"/>
    <s v="10028355"/>
    <x v="5"/>
    <x v="5"/>
    <x v="3"/>
    <x v="3"/>
    <x v="5"/>
    <x v="2"/>
    <n v="68.305699999999987"/>
    <x v="2"/>
    <n v="75"/>
    <x v="2"/>
    <s v=""/>
    <x v="8"/>
    <s v=""/>
    <x v="2"/>
    <s v=""/>
    <s v=""/>
    <x v="1"/>
    <x v="1"/>
    <x v="2"/>
    <x v="1"/>
    <x v="1"/>
    <x v="1"/>
    <x v="1"/>
  </r>
  <r>
    <d v="2021-07-15T00:00:00"/>
    <n v="8013"/>
    <n v="9334"/>
    <x v="4"/>
    <n v="1823"/>
    <n v="60992"/>
    <x v="2"/>
    <s v="525036"/>
    <x v="0"/>
    <x v="1"/>
    <x v="2"/>
    <x v="2"/>
    <x v="1"/>
    <n v="74"/>
    <m/>
    <m/>
    <m/>
    <m/>
    <x v="2"/>
    <n v="1002835"/>
    <x v="6"/>
    <x v="1"/>
    <x v="1"/>
    <x v="0"/>
    <x v="0"/>
    <m/>
    <x v="0"/>
    <x v="0"/>
    <x v="1"/>
    <m/>
    <m/>
    <x v="1"/>
    <s v="10028356"/>
    <x v="1"/>
    <x v="1"/>
    <x v="1"/>
    <x v="1"/>
    <x v="5"/>
    <x v="2"/>
    <n v="67.380199999999988"/>
    <x v="2"/>
    <n v="74"/>
    <x v="2"/>
    <s v=""/>
    <x v="8"/>
    <s v=""/>
    <x v="2"/>
    <s v=""/>
    <s v=""/>
    <x v="1"/>
    <x v="1"/>
    <x v="2"/>
    <x v="1"/>
    <x v="1"/>
    <x v="1"/>
    <x v="1"/>
  </r>
  <r>
    <d v="2021-07-15T00:00:00"/>
    <n v="8013"/>
    <n v="9334"/>
    <x v="4"/>
    <n v="1824"/>
    <n v="60993"/>
    <x v="2"/>
    <s v="525062"/>
    <x v="0"/>
    <x v="1"/>
    <x v="1"/>
    <x v="2"/>
    <x v="1"/>
    <n v="84"/>
    <n v="18.8"/>
    <n v="7.4"/>
    <n v="5"/>
    <n v="1.4"/>
    <x v="1"/>
    <n v="1002835"/>
    <x v="7"/>
    <x v="1"/>
    <x v="1"/>
    <x v="0"/>
    <x v="0"/>
    <m/>
    <x v="0"/>
    <x v="0"/>
    <x v="1"/>
    <m/>
    <m/>
    <x v="1"/>
    <s v="10028357"/>
    <x v="4"/>
    <x v="4"/>
    <x v="1"/>
    <x v="2"/>
    <x v="5"/>
    <x v="2"/>
    <n v="76.599999999999994"/>
    <x v="1"/>
    <n v="84"/>
    <x v="1"/>
    <s v=""/>
    <x v="8"/>
    <s v=""/>
    <x v="1"/>
    <n v="2.2539999999999969"/>
    <n v="0.90499500885340922"/>
    <x v="1"/>
    <x v="1"/>
    <x v="1"/>
    <x v="1"/>
    <x v="1"/>
    <x v="1"/>
    <x v="1"/>
  </r>
  <r>
    <d v="2021-07-15T00:00:00"/>
    <n v="8013"/>
    <n v="9334"/>
    <x v="4"/>
    <n v="1825"/>
    <n v="60994"/>
    <x v="2"/>
    <s v="525071"/>
    <x v="1"/>
    <x v="2"/>
    <x v="2"/>
    <x v="2"/>
    <x v="1"/>
    <n v="94"/>
    <n v="24.2"/>
    <n v="10.7"/>
    <n v="7"/>
    <n v="3"/>
    <x v="1"/>
    <n v="1002835"/>
    <x v="8"/>
    <x v="1"/>
    <x v="1"/>
    <x v="0"/>
    <x v="0"/>
    <m/>
    <x v="0"/>
    <x v="0"/>
    <x v="1"/>
    <m/>
    <m/>
    <x v="1"/>
    <s v="10028358"/>
    <x v="1"/>
    <x v="1"/>
    <x v="1"/>
    <x v="1"/>
    <x v="5"/>
    <x v="2"/>
    <n v="83.3"/>
    <x v="1"/>
    <n v="94"/>
    <x v="1"/>
    <s v=""/>
    <x v="8"/>
    <s v=""/>
    <x v="3"/>
    <n v="-0.40599999999999792"/>
    <n v="0.39987163281527716"/>
    <x v="1"/>
    <x v="1"/>
    <x v="2"/>
    <x v="1"/>
    <x v="1"/>
    <x v="1"/>
    <x v="1"/>
  </r>
  <r>
    <d v="2021-07-15T00:00:00"/>
    <n v="8013"/>
    <n v="9334"/>
    <x v="4"/>
    <n v="1827"/>
    <n v="60995"/>
    <x v="2"/>
    <s v="525115"/>
    <x v="0"/>
    <x v="1"/>
    <x v="1"/>
    <x v="2"/>
    <x v="1"/>
    <n v="89.5"/>
    <n v="19.7"/>
    <n v="7.3"/>
    <n v="5.8"/>
    <n v="1.9"/>
    <x v="1"/>
    <n v="1002835"/>
    <x v="9"/>
    <x v="1"/>
    <x v="1"/>
    <x v="0"/>
    <x v="0"/>
    <m/>
    <x v="0"/>
    <x v="0"/>
    <x v="1"/>
    <m/>
    <m/>
    <x v="1"/>
    <s v="10028359"/>
    <x v="4"/>
    <x v="4"/>
    <x v="1"/>
    <x v="2"/>
    <x v="5"/>
    <x v="2"/>
    <n v="82.2"/>
    <x v="1"/>
    <n v="89.5"/>
    <x v="1"/>
    <s v=""/>
    <x v="8"/>
    <s v=""/>
    <x v="1"/>
    <n v="3.773000000000001"/>
    <n v="0.97753334074273968"/>
    <x v="1"/>
    <x v="1"/>
    <x v="1"/>
    <x v="1"/>
    <x v="1"/>
    <x v="1"/>
    <x v="1"/>
  </r>
  <r>
    <d v="2021-07-15T00:00:00"/>
    <n v="8014"/>
    <n v="9334"/>
    <x v="5"/>
    <n v="1907"/>
    <n v="60996"/>
    <x v="2"/>
    <s v="525121"/>
    <x v="0"/>
    <x v="1"/>
    <x v="1"/>
    <x v="2"/>
    <x v="1"/>
    <n v="84"/>
    <n v="17.5"/>
    <n v="7.5"/>
    <n v="4.5"/>
    <n v="1.3"/>
    <x v="1"/>
    <n v="1002835"/>
    <x v="10"/>
    <x v="1"/>
    <x v="1"/>
    <x v="0"/>
    <x v="0"/>
    <m/>
    <x v="0"/>
    <x v="0"/>
    <x v="1"/>
    <m/>
    <m/>
    <x v="1"/>
    <s v="100283510"/>
    <x v="1"/>
    <x v="1"/>
    <x v="1"/>
    <x v="1"/>
    <x v="5"/>
    <x v="2"/>
    <n v="76.5"/>
    <x v="1"/>
    <n v="84"/>
    <x v="1"/>
    <s v=""/>
    <x v="8"/>
    <s v=""/>
    <x v="1"/>
    <n v="2.5519999999999987"/>
    <n v="0.92770776157202628"/>
    <x v="1"/>
    <x v="1"/>
    <x v="1"/>
    <x v="1"/>
    <x v="1"/>
    <x v="1"/>
    <x v="1"/>
  </r>
  <r>
    <d v="2021-07-15T00:00:00"/>
    <n v="8014"/>
    <n v="9334"/>
    <x v="5"/>
    <n v="1910"/>
    <n v="60997"/>
    <x v="2"/>
    <s v="525124"/>
    <x v="0"/>
    <x v="1"/>
    <x v="1"/>
    <x v="2"/>
    <x v="1"/>
    <n v="77"/>
    <n v="18.5"/>
    <n v="7.4"/>
    <n v="4.5"/>
    <n v="1.5"/>
    <x v="1"/>
    <n v="1002836"/>
    <x v="1"/>
    <x v="1"/>
    <x v="1"/>
    <x v="0"/>
    <x v="0"/>
    <m/>
    <x v="0"/>
    <x v="0"/>
    <x v="1"/>
    <m/>
    <m/>
    <x v="1"/>
    <s v="10028361"/>
    <x v="1"/>
    <x v="1"/>
    <x v="1"/>
    <x v="1"/>
    <x v="5"/>
    <x v="2"/>
    <n v="69.599999999999994"/>
    <x v="1"/>
    <n v="77"/>
    <x v="1"/>
    <s v=""/>
    <x v="8"/>
    <s v=""/>
    <x v="3"/>
    <n v="-0.50200000000000111"/>
    <n v="0.37707077661573746"/>
    <x v="1"/>
    <x v="1"/>
    <x v="2"/>
    <x v="1"/>
    <x v="1"/>
    <x v="1"/>
    <x v="1"/>
  </r>
  <r>
    <d v="2021-07-15T00:00:00"/>
    <n v="8014"/>
    <n v="9334"/>
    <x v="5"/>
    <n v="1911"/>
    <n v="60998"/>
    <x v="2"/>
    <s v="525067"/>
    <x v="0"/>
    <x v="1"/>
    <x v="1"/>
    <x v="2"/>
    <x v="1"/>
    <n v="84"/>
    <n v="18.5"/>
    <n v="7.4"/>
    <n v="5"/>
    <n v="2"/>
    <x v="1"/>
    <n v="1002836"/>
    <x v="2"/>
    <x v="1"/>
    <x v="1"/>
    <x v="0"/>
    <x v="0"/>
    <m/>
    <x v="0"/>
    <x v="0"/>
    <x v="1"/>
    <m/>
    <m/>
    <x v="1"/>
    <s v="10028362"/>
    <x v="1"/>
    <x v="1"/>
    <x v="1"/>
    <x v="1"/>
    <x v="5"/>
    <x v="2"/>
    <n v="76.599999999999994"/>
    <x v="1"/>
    <n v="84"/>
    <x v="1"/>
    <s v=""/>
    <x v="8"/>
    <s v=""/>
    <x v="1"/>
    <n v="1.7379999999999967"/>
    <n v="0.85043285008957803"/>
    <x v="1"/>
    <x v="1"/>
    <x v="1"/>
    <x v="1"/>
    <x v="1"/>
    <x v="1"/>
    <x v="1"/>
  </r>
  <r>
    <d v="2021-07-15T00:00:00"/>
    <n v="8014"/>
    <n v="9334"/>
    <x v="5"/>
    <n v="1912"/>
    <n v="60999"/>
    <x v="2"/>
    <s v="525070"/>
    <x v="0"/>
    <x v="2"/>
    <x v="2"/>
    <x v="2"/>
    <x v="1"/>
    <n v="67"/>
    <m/>
    <m/>
    <m/>
    <m/>
    <x v="2"/>
    <n v="1002836"/>
    <x v="3"/>
    <x v="1"/>
    <x v="1"/>
    <x v="0"/>
    <x v="0"/>
    <m/>
    <x v="0"/>
    <x v="0"/>
    <x v="1"/>
    <m/>
    <m/>
    <x v="1"/>
    <s v="10028363"/>
    <x v="5"/>
    <x v="5"/>
    <x v="3"/>
    <x v="3"/>
    <x v="5"/>
    <x v="2"/>
    <n v="60.901699999999998"/>
    <x v="2"/>
    <n v="67"/>
    <x v="2"/>
    <s v=""/>
    <x v="8"/>
    <s v=""/>
    <x v="2"/>
    <s v=""/>
    <s v=""/>
    <x v="1"/>
    <x v="1"/>
    <x v="2"/>
    <x v="1"/>
    <x v="1"/>
    <x v="1"/>
    <x v="1"/>
  </r>
  <r>
    <d v="2021-07-15T00:00:00"/>
    <n v="8014"/>
    <n v="9334"/>
    <x v="5"/>
    <n v="1914"/>
    <n v="61000"/>
    <x v="2"/>
    <s v="525093"/>
    <x v="0"/>
    <x v="1"/>
    <x v="2"/>
    <x v="2"/>
    <x v="1"/>
    <n v="75"/>
    <m/>
    <m/>
    <m/>
    <m/>
    <x v="2"/>
    <n v="1002836"/>
    <x v="4"/>
    <x v="1"/>
    <x v="1"/>
    <x v="0"/>
    <x v="0"/>
    <m/>
    <x v="0"/>
    <x v="0"/>
    <x v="1"/>
    <m/>
    <m/>
    <x v="1"/>
    <s v="10028364"/>
    <x v="1"/>
    <x v="1"/>
    <x v="1"/>
    <x v="1"/>
    <x v="5"/>
    <x v="2"/>
    <n v="68.305699999999987"/>
    <x v="2"/>
    <n v="75"/>
    <x v="2"/>
    <s v=""/>
    <x v="8"/>
    <s v=""/>
    <x v="2"/>
    <s v=""/>
    <s v=""/>
    <x v="1"/>
    <x v="1"/>
    <x v="2"/>
    <x v="1"/>
    <x v="1"/>
    <x v="1"/>
    <x v="1"/>
  </r>
  <r>
    <d v="2021-07-15T00:00:00"/>
    <n v="8014"/>
    <n v="9334"/>
    <x v="5"/>
    <n v="1916"/>
    <n v="61001"/>
    <x v="2"/>
    <s v="525109"/>
    <x v="0"/>
    <x v="1"/>
    <x v="1"/>
    <x v="2"/>
    <x v="1"/>
    <n v="86"/>
    <n v="19.5"/>
    <n v="7.5"/>
    <n v="5"/>
    <n v="2"/>
    <x v="1"/>
    <n v="1002836"/>
    <x v="5"/>
    <x v="1"/>
    <x v="1"/>
    <x v="0"/>
    <x v="0"/>
    <m/>
    <x v="0"/>
    <x v="0"/>
    <x v="1"/>
    <m/>
    <m/>
    <x v="1"/>
    <s v="10028365"/>
    <x v="1"/>
    <x v="1"/>
    <x v="1"/>
    <x v="1"/>
    <x v="5"/>
    <x v="2"/>
    <n v="78.5"/>
    <x v="1"/>
    <n v="86"/>
    <x v="1"/>
    <s v=""/>
    <x v="8"/>
    <s v=""/>
    <x v="1"/>
    <n v="2.469999999999998"/>
    <n v="0.92201176487063341"/>
    <x v="1"/>
    <x v="1"/>
    <x v="1"/>
    <x v="6"/>
    <x v="1"/>
    <x v="1"/>
    <x v="1"/>
  </r>
  <r>
    <d v="2021-07-15T00:00:00"/>
    <n v="8014"/>
    <n v="9334"/>
    <x v="5"/>
    <n v="1919"/>
    <n v="61002"/>
    <x v="2"/>
    <s v="525088"/>
    <x v="0"/>
    <x v="1"/>
    <x v="1"/>
    <x v="2"/>
    <x v="1"/>
    <n v="88"/>
    <n v="19.2"/>
    <n v="6.5"/>
    <n v="4.5"/>
    <n v="1.8"/>
    <x v="1"/>
    <n v="1002836"/>
    <x v="6"/>
    <x v="1"/>
    <x v="1"/>
    <x v="0"/>
    <x v="0"/>
    <m/>
    <x v="0"/>
    <x v="0"/>
    <x v="1"/>
    <m/>
    <m/>
    <x v="1"/>
    <s v="10028366"/>
    <x v="4"/>
    <x v="4"/>
    <x v="1"/>
    <x v="2"/>
    <x v="5"/>
    <x v="2"/>
    <n v="81.5"/>
    <x v="1"/>
    <n v="88"/>
    <x v="1"/>
    <s v=""/>
    <x v="8"/>
    <s v=""/>
    <x v="1"/>
    <n v="5.1219999999999963"/>
    <n v="0.99407127660389527"/>
    <x v="1"/>
    <x v="1"/>
    <x v="1"/>
    <x v="1"/>
    <x v="1"/>
    <x v="1"/>
    <x v="1"/>
  </r>
  <r>
    <d v="2021-07-15T00:00:00"/>
    <n v="8014"/>
    <n v="9334"/>
    <x v="5"/>
    <n v="1919"/>
    <n v="61003"/>
    <x v="2"/>
    <s v="525103"/>
    <x v="0"/>
    <x v="1"/>
    <x v="1"/>
    <x v="2"/>
    <x v="1"/>
    <n v="88.5"/>
    <n v="20"/>
    <n v="7.8"/>
    <n v="5"/>
    <n v="2"/>
    <x v="1"/>
    <n v="1002836"/>
    <x v="7"/>
    <x v="1"/>
    <x v="1"/>
    <x v="0"/>
    <x v="0"/>
    <m/>
    <x v="0"/>
    <x v="0"/>
    <x v="1"/>
    <m/>
    <m/>
    <x v="1"/>
    <s v="10028367"/>
    <x v="1"/>
    <x v="1"/>
    <x v="1"/>
    <x v="1"/>
    <x v="5"/>
    <x v="2"/>
    <n v="80.7"/>
    <x v="1"/>
    <n v="88.5"/>
    <x v="1"/>
    <s v=""/>
    <x v="8"/>
    <s v=""/>
    <x v="1"/>
    <n v="3.1610000000000005"/>
    <n v="0.95933997114180358"/>
    <x v="1"/>
    <x v="1"/>
    <x v="1"/>
    <x v="1"/>
    <x v="1"/>
    <x v="1"/>
    <x v="1"/>
  </r>
  <r>
    <d v="2021-07-15T00:00:00"/>
    <n v="8015"/>
    <n v="9334"/>
    <x v="2"/>
    <n v="1933"/>
    <n v="61004"/>
    <x v="2"/>
    <s v="525096"/>
    <x v="0"/>
    <x v="1"/>
    <x v="1"/>
    <x v="2"/>
    <x v="1"/>
    <n v="85"/>
    <n v="19"/>
    <n v="7.5"/>
    <n v="5"/>
    <n v="1.5"/>
    <x v="1"/>
    <n v="1002836"/>
    <x v="8"/>
    <x v="1"/>
    <x v="1"/>
    <x v="0"/>
    <x v="0"/>
    <m/>
    <x v="0"/>
    <x v="0"/>
    <x v="1"/>
    <m/>
    <m/>
    <x v="1"/>
    <s v="10028368"/>
    <x v="1"/>
    <x v="1"/>
    <x v="1"/>
    <x v="1"/>
    <x v="5"/>
    <x v="2"/>
    <n v="77.5"/>
    <x v="1"/>
    <n v="85"/>
    <x v="1"/>
    <s v=""/>
    <x v="8"/>
    <s v=""/>
    <x v="1"/>
    <n v="2.469999999999998"/>
    <n v="0.92201176487063341"/>
    <x v="1"/>
    <x v="1"/>
    <x v="1"/>
    <x v="1"/>
    <x v="1"/>
    <x v="1"/>
    <x v="1"/>
  </r>
  <r>
    <d v="2021-07-15T00:00:00"/>
    <n v="8015"/>
    <n v="9334"/>
    <x v="2"/>
    <n v="1936"/>
    <n v="61005"/>
    <x v="2"/>
    <s v="525057"/>
    <x v="1"/>
    <x v="2"/>
    <x v="2"/>
    <x v="2"/>
    <x v="1"/>
    <n v="93"/>
    <n v="23.5"/>
    <n v="9.9"/>
    <n v="6"/>
    <n v="2"/>
    <x v="1"/>
    <n v="1002836"/>
    <x v="9"/>
    <x v="1"/>
    <x v="1"/>
    <x v="0"/>
    <x v="0"/>
    <m/>
    <x v="0"/>
    <x v="0"/>
    <x v="1"/>
    <m/>
    <m/>
    <x v="1"/>
    <s v="10028369"/>
    <x v="4"/>
    <x v="4"/>
    <x v="1"/>
    <x v="2"/>
    <x v="5"/>
    <x v="2"/>
    <n v="83.1"/>
    <x v="1"/>
    <n v="93"/>
    <x v="1"/>
    <s v=""/>
    <x v="8"/>
    <s v=""/>
    <x v="1"/>
    <n v="1.7280000000000022"/>
    <n v="0.84915641951867249"/>
    <x v="1"/>
    <x v="1"/>
    <x v="1"/>
    <x v="1"/>
    <x v="1"/>
    <x v="1"/>
    <x v="1"/>
  </r>
  <r>
    <d v="2021-07-15T00:00:00"/>
    <n v="8015"/>
    <n v="9334"/>
    <x v="2"/>
    <n v="1937"/>
    <n v="61006"/>
    <x v="2"/>
    <s v="525055"/>
    <x v="0"/>
    <x v="1"/>
    <x v="1"/>
    <x v="2"/>
    <x v="1"/>
    <n v="80.5"/>
    <n v="18"/>
    <n v="6.5"/>
    <m/>
    <n v="1.5"/>
    <x v="1"/>
    <n v="1002836"/>
    <x v="10"/>
    <x v="1"/>
    <x v="1"/>
    <x v="0"/>
    <x v="0"/>
    <m/>
    <x v="0"/>
    <x v="0"/>
    <x v="1"/>
    <m/>
    <s v="Can't read adipose length number. Looks like 2.4."/>
    <x v="1"/>
    <s v="100283610"/>
    <x v="1"/>
    <x v="1"/>
    <x v="1"/>
    <x v="1"/>
    <x v="5"/>
    <x v="2"/>
    <n v="74"/>
    <x v="1"/>
    <n v="80.5"/>
    <x v="3"/>
    <s v=""/>
    <x v="8"/>
    <s v=""/>
    <x v="2"/>
    <s v=""/>
    <s v=""/>
    <x v="1"/>
    <x v="1"/>
    <x v="1"/>
    <x v="1"/>
    <x v="1"/>
    <x v="1"/>
    <x v="1"/>
  </r>
  <r>
    <d v="2021-07-15T00:00:00"/>
    <n v="8015"/>
    <n v="9334"/>
    <x v="2"/>
    <n v="1939"/>
    <n v="61007"/>
    <x v="2"/>
    <s v="525049"/>
    <x v="0"/>
    <x v="1"/>
    <x v="1"/>
    <x v="2"/>
    <x v="1"/>
    <n v="88"/>
    <n v="19.5"/>
    <n v="7.5"/>
    <n v="4.5"/>
    <n v="1.5"/>
    <x v="1"/>
    <n v="1002837"/>
    <x v="1"/>
    <x v="1"/>
    <x v="1"/>
    <x v="0"/>
    <x v="0"/>
    <m/>
    <x v="0"/>
    <x v="0"/>
    <x v="1"/>
    <m/>
    <m/>
    <x v="1"/>
    <s v="10028371"/>
    <x v="11"/>
    <x v="12"/>
    <x v="5"/>
    <x v="5"/>
    <x v="5"/>
    <x v="2"/>
    <n v="80.5"/>
    <x v="1"/>
    <n v="88"/>
    <x v="1"/>
    <s v=""/>
    <x v="8"/>
    <s v=""/>
    <x v="1"/>
    <n v="4.099999999999997"/>
    <n v="0.9836975006285591"/>
    <x v="1"/>
    <x v="1"/>
    <x v="1"/>
    <x v="1"/>
    <x v="1"/>
    <x v="1"/>
    <x v="1"/>
  </r>
  <r>
    <d v="2021-07-15T00:00:00"/>
    <n v="8015"/>
    <n v="9334"/>
    <x v="2"/>
    <n v="1941"/>
    <n v="61008"/>
    <x v="2"/>
    <s v="525211"/>
    <x v="0"/>
    <x v="1"/>
    <x v="1"/>
    <x v="2"/>
    <x v="1"/>
    <n v="84.5"/>
    <n v="19"/>
    <n v="7.1"/>
    <n v="4.9000000000000004"/>
    <n v="1.3"/>
    <x v="1"/>
    <n v="1002837"/>
    <x v="2"/>
    <x v="1"/>
    <x v="1"/>
    <x v="0"/>
    <x v="0"/>
    <m/>
    <x v="0"/>
    <x v="0"/>
    <x v="1"/>
    <m/>
    <m/>
    <x v="1"/>
    <s v="10028372"/>
    <x v="1"/>
    <x v="1"/>
    <x v="1"/>
    <x v="1"/>
    <x v="5"/>
    <x v="2"/>
    <n v="77.400000000000006"/>
    <x v="1"/>
    <n v="84.5"/>
    <x v="1"/>
    <s v=""/>
    <x v="8"/>
    <s v=""/>
    <x v="1"/>
    <n v="3.0070000000000014"/>
    <n v="0.9528893634776564"/>
    <x v="1"/>
    <x v="1"/>
    <x v="1"/>
    <x v="1"/>
    <x v="1"/>
    <x v="1"/>
    <x v="1"/>
  </r>
  <r>
    <d v="2021-07-15T00:00:00"/>
    <n v="8015"/>
    <n v="9334"/>
    <x v="2"/>
    <n v="1943"/>
    <n v="61009"/>
    <x v="2"/>
    <s v="525183"/>
    <x v="1"/>
    <x v="2"/>
    <x v="2"/>
    <x v="2"/>
    <x v="1"/>
    <n v="101"/>
    <n v="24.3"/>
    <n v="10"/>
    <n v="6.5"/>
    <n v="2.6"/>
    <x v="1"/>
    <n v="1002837"/>
    <x v="3"/>
    <x v="1"/>
    <x v="1"/>
    <x v="0"/>
    <x v="0"/>
    <m/>
    <x v="0"/>
    <x v="0"/>
    <x v="1"/>
    <m/>
    <m/>
    <x v="1"/>
    <s v="10028373"/>
    <x v="1"/>
    <x v="1"/>
    <x v="1"/>
    <x v="1"/>
    <x v="5"/>
    <x v="2"/>
    <n v="91"/>
    <x v="1"/>
    <n v="101"/>
    <x v="1"/>
    <s v=""/>
    <x v="8"/>
    <s v=""/>
    <x v="1"/>
    <n v="4.1839999999999993"/>
    <n v="0.98499125896587036"/>
    <x v="1"/>
    <x v="1"/>
    <x v="1"/>
    <x v="1"/>
    <x v="1"/>
    <x v="1"/>
    <x v="1"/>
  </r>
  <r>
    <d v="2021-07-15T00:00:00"/>
    <n v="8015"/>
    <n v="9334"/>
    <x v="2"/>
    <n v="1944"/>
    <n v="61010"/>
    <x v="2"/>
    <s v="525216"/>
    <x v="0"/>
    <x v="1"/>
    <x v="1"/>
    <x v="2"/>
    <x v="1"/>
    <n v="90.5"/>
    <n v="19.5"/>
    <n v="7.5"/>
    <n v="6"/>
    <n v="2.2000000000000002"/>
    <x v="1"/>
    <n v="1002837"/>
    <x v="4"/>
    <x v="1"/>
    <x v="1"/>
    <x v="0"/>
    <x v="0"/>
    <m/>
    <x v="0"/>
    <x v="0"/>
    <x v="2"/>
    <m/>
    <m/>
    <x v="1"/>
    <s v="10028374"/>
    <x v="1"/>
    <x v="1"/>
    <x v="1"/>
    <x v="1"/>
    <x v="5"/>
    <x v="2"/>
    <n v="83"/>
    <x v="1"/>
    <n v="90.5"/>
    <x v="1"/>
    <s v=""/>
    <x v="8"/>
    <s v=""/>
    <x v="1"/>
    <n v="3.5529999999999999"/>
    <n v="0.97215873970712297"/>
    <x v="1"/>
    <x v="1"/>
    <x v="1"/>
    <x v="1"/>
    <x v="1"/>
    <x v="1"/>
    <x v="1"/>
  </r>
  <r>
    <d v="2021-07-15T00:00:00"/>
    <n v="8016"/>
    <n v="9334"/>
    <x v="4"/>
    <n v="1959"/>
    <n v="61011"/>
    <x v="2"/>
    <s v="525209"/>
    <x v="0"/>
    <x v="1"/>
    <x v="1"/>
    <x v="2"/>
    <x v="1"/>
    <n v="82"/>
    <n v="17.5"/>
    <n v="6.1"/>
    <n v="4.3"/>
    <n v="1.8"/>
    <x v="1"/>
    <n v="1002837"/>
    <x v="5"/>
    <x v="1"/>
    <x v="1"/>
    <x v="0"/>
    <x v="0"/>
    <m/>
    <x v="0"/>
    <x v="0"/>
    <x v="1"/>
    <m/>
    <m/>
    <x v="1"/>
    <s v="10028375"/>
    <x v="1"/>
    <x v="1"/>
    <x v="1"/>
    <x v="1"/>
    <x v="5"/>
    <x v="2"/>
    <n v="75.900000000000006"/>
    <x v="1"/>
    <n v="82"/>
    <x v="1"/>
    <s v=""/>
    <x v="8"/>
    <s v=""/>
    <x v="1"/>
    <n v="3.1899999999999995"/>
    <n v="0.96045622044904699"/>
    <x v="1"/>
    <x v="1"/>
    <x v="1"/>
    <x v="1"/>
    <x v="1"/>
    <x v="1"/>
    <x v="1"/>
  </r>
  <r>
    <d v="2021-07-15T00:00:00"/>
    <n v="8016"/>
    <n v="9335"/>
    <x v="4"/>
    <n v="2001"/>
    <n v="61012"/>
    <x v="4"/>
    <s v="525217"/>
    <x v="1"/>
    <x v="2"/>
    <x v="2"/>
    <x v="2"/>
    <x v="1"/>
    <n v="92"/>
    <n v="22.5"/>
    <n v="9.1"/>
    <m/>
    <m/>
    <x v="1"/>
    <n v="1002837"/>
    <x v="6"/>
    <x v="1"/>
    <x v="1"/>
    <x v="0"/>
    <x v="0"/>
    <m/>
    <x v="0"/>
    <x v="0"/>
    <x v="1"/>
    <s v="Damaged adipose. "/>
    <m/>
    <x v="1"/>
    <s v="10028376"/>
    <x v="4"/>
    <x v="4"/>
    <x v="1"/>
    <x v="2"/>
    <x v="5"/>
    <x v="2"/>
    <n v="82.9"/>
    <x v="1"/>
    <n v="92"/>
    <x v="3"/>
    <s v=""/>
    <x v="8"/>
    <s v=""/>
    <x v="2"/>
    <s v=""/>
    <s v=""/>
    <x v="1"/>
    <x v="1"/>
    <x v="2"/>
    <x v="1"/>
    <x v="1"/>
    <x v="1"/>
    <x v="1"/>
  </r>
  <r>
    <d v="2021-07-15T00:00:00"/>
    <n v="8016"/>
    <n v="9335"/>
    <x v="4"/>
    <n v="2002"/>
    <n v="61013"/>
    <x v="2"/>
    <s v="525219"/>
    <x v="0"/>
    <x v="2"/>
    <x v="2"/>
    <x v="2"/>
    <x v="1"/>
    <n v="67"/>
    <m/>
    <m/>
    <m/>
    <m/>
    <x v="2"/>
    <n v="1002837"/>
    <x v="7"/>
    <x v="1"/>
    <x v="1"/>
    <x v="0"/>
    <x v="0"/>
    <m/>
    <x v="0"/>
    <x v="0"/>
    <x v="1"/>
    <m/>
    <m/>
    <x v="1"/>
    <s v="10028377"/>
    <x v="5"/>
    <x v="5"/>
    <x v="3"/>
    <x v="3"/>
    <x v="5"/>
    <x v="2"/>
    <n v="60.901699999999998"/>
    <x v="2"/>
    <n v="67"/>
    <x v="2"/>
    <s v=""/>
    <x v="8"/>
    <s v=""/>
    <x v="2"/>
    <s v=""/>
    <s v=""/>
    <x v="1"/>
    <x v="1"/>
    <x v="2"/>
    <x v="1"/>
    <x v="1"/>
    <x v="1"/>
    <x v="1"/>
  </r>
  <r>
    <d v="2021-07-15T00:00:00"/>
    <n v="8016"/>
    <n v="9335"/>
    <x v="4"/>
    <n v="2004"/>
    <n v="61014"/>
    <x v="2"/>
    <s v="525164"/>
    <x v="0"/>
    <x v="2"/>
    <x v="2"/>
    <x v="2"/>
    <x v="1"/>
    <n v="78"/>
    <n v="15.7"/>
    <n v="6.2"/>
    <n v="5.6"/>
    <n v="2.8"/>
    <x v="1"/>
    <n v="1002837"/>
    <x v="8"/>
    <x v="1"/>
    <x v="1"/>
    <x v="0"/>
    <x v="0"/>
    <m/>
    <x v="0"/>
    <x v="0"/>
    <x v="1"/>
    <m/>
    <m/>
    <x v="1"/>
    <s v="10028378"/>
    <x v="5"/>
    <x v="5"/>
    <x v="3"/>
    <x v="3"/>
    <x v="5"/>
    <x v="2"/>
    <n v="71.8"/>
    <x v="1"/>
    <n v="78"/>
    <x v="1"/>
    <s v=""/>
    <x v="8"/>
    <s v=""/>
    <x v="3"/>
    <n v="-0.40200000000000058"/>
    <n v="0.40083191338054264"/>
    <x v="1"/>
    <x v="1"/>
    <x v="2"/>
    <x v="1"/>
    <x v="1"/>
    <x v="1"/>
    <x v="1"/>
  </r>
  <r>
    <d v="2021-07-15T00:00:00"/>
    <n v="8016"/>
    <n v="9335"/>
    <x v="4"/>
    <n v="2006"/>
    <n v="61015"/>
    <x v="2"/>
    <s v="525172"/>
    <x v="1"/>
    <x v="2"/>
    <x v="2"/>
    <x v="2"/>
    <x v="1"/>
    <n v="91"/>
    <n v="23.4"/>
    <n v="9.1999999999999993"/>
    <n v="7.7"/>
    <n v="2.7"/>
    <x v="1"/>
    <n v="1002837"/>
    <x v="9"/>
    <x v="1"/>
    <x v="1"/>
    <x v="0"/>
    <x v="0"/>
    <m/>
    <x v="0"/>
    <x v="0"/>
    <x v="1"/>
    <m/>
    <m/>
    <x v="1"/>
    <s v="10028379"/>
    <x v="1"/>
    <x v="1"/>
    <x v="1"/>
    <x v="1"/>
    <x v="5"/>
    <x v="2"/>
    <n v="81.8"/>
    <x v="1"/>
    <n v="91"/>
    <x v="1"/>
    <s v=""/>
    <x v="8"/>
    <s v=""/>
    <x v="1"/>
    <n v="6.0000000000028919E-3"/>
    <n v="0.50149999550001689"/>
    <x v="1"/>
    <x v="1"/>
    <x v="1"/>
    <x v="1"/>
    <x v="1"/>
    <x v="1"/>
    <x v="1"/>
  </r>
  <r>
    <d v="2021-07-15T00:00:00"/>
    <n v="8016"/>
    <n v="9335"/>
    <x v="4"/>
    <n v="2007"/>
    <n v="61016"/>
    <x v="2"/>
    <s v="525187"/>
    <x v="0"/>
    <x v="2"/>
    <x v="2"/>
    <x v="2"/>
    <x v="1"/>
    <n v="56.5"/>
    <m/>
    <m/>
    <m/>
    <m/>
    <x v="2"/>
    <n v="1002837"/>
    <x v="10"/>
    <x v="1"/>
    <x v="1"/>
    <x v="0"/>
    <x v="0"/>
    <m/>
    <x v="0"/>
    <x v="0"/>
    <x v="1"/>
    <m/>
    <m/>
    <x v="1"/>
    <s v="100283710"/>
    <x v="5"/>
    <x v="5"/>
    <x v="3"/>
    <x v="3"/>
    <x v="5"/>
    <x v="2"/>
    <n v="51.183950000000003"/>
    <x v="2"/>
    <n v="56.5"/>
    <x v="2"/>
    <s v=""/>
    <x v="8"/>
    <s v=""/>
    <x v="2"/>
    <s v=""/>
    <s v=""/>
    <x v="1"/>
    <x v="1"/>
    <x v="2"/>
    <x v="1"/>
    <x v="1"/>
    <x v="1"/>
    <x v="1"/>
  </r>
  <r>
    <d v="2021-07-15T00:00:00"/>
    <n v="8016"/>
    <n v="9335"/>
    <x v="4"/>
    <n v="2009"/>
    <n v="61017"/>
    <x v="2"/>
    <s v="525135"/>
    <x v="0"/>
    <x v="1"/>
    <x v="1"/>
    <x v="2"/>
    <x v="1"/>
    <n v="81"/>
    <n v="17.5"/>
    <n v="5.9"/>
    <n v="5"/>
    <n v="1.6"/>
    <x v="1"/>
    <n v="1002838"/>
    <x v="1"/>
    <x v="1"/>
    <x v="2"/>
    <x v="0"/>
    <x v="0"/>
    <m/>
    <x v="0"/>
    <x v="0"/>
    <x v="1"/>
    <m/>
    <m/>
    <x v="1"/>
    <s v="10028381"/>
    <x v="2"/>
    <x v="2"/>
    <x v="2"/>
    <x v="2"/>
    <x v="5"/>
    <x v="2"/>
    <n v="75.099999999999994"/>
    <x v="1"/>
    <n v="81"/>
    <x v="1"/>
    <s v=""/>
    <x v="4"/>
    <s v=""/>
    <x v="1"/>
    <n v="2.711999999999998"/>
    <n v="0.93773103399351254"/>
    <x v="1"/>
    <x v="1"/>
    <x v="1"/>
    <x v="2"/>
    <x v="1"/>
    <x v="1"/>
    <x v="1"/>
  </r>
  <r>
    <d v="2021-07-15T00:00:00"/>
    <n v="8016"/>
    <n v="9335"/>
    <x v="4"/>
    <n v="2010"/>
    <n v="61018"/>
    <x v="2"/>
    <s v="525188"/>
    <x v="0"/>
    <x v="1"/>
    <x v="1"/>
    <x v="2"/>
    <x v="1"/>
    <n v="83"/>
    <n v="18.2"/>
    <n v="6.7"/>
    <n v="5.5"/>
    <n v="1.8"/>
    <x v="1"/>
    <n v="1002838"/>
    <x v="2"/>
    <x v="1"/>
    <x v="2"/>
    <x v="0"/>
    <x v="0"/>
    <m/>
    <x v="0"/>
    <x v="0"/>
    <x v="1"/>
    <m/>
    <m/>
    <x v="1"/>
    <s v="10028382"/>
    <x v="2"/>
    <x v="2"/>
    <x v="2"/>
    <x v="2"/>
    <x v="5"/>
    <x v="2"/>
    <n v="76.3"/>
    <x v="1"/>
    <n v="83"/>
    <x v="1"/>
    <s v=""/>
    <x v="4"/>
    <s v=""/>
    <x v="1"/>
    <n v="2.0359999999999978"/>
    <n v="0.88452533487341711"/>
    <x v="1"/>
    <x v="1"/>
    <x v="1"/>
    <x v="1"/>
    <x v="1"/>
    <x v="1"/>
    <x v="1"/>
  </r>
  <r>
    <d v="2021-07-16T00:00:00"/>
    <n v="7914"/>
    <n v="9286"/>
    <x v="1"/>
    <n v="933"/>
    <m/>
    <x v="3"/>
    <m/>
    <x v="0"/>
    <x v="2"/>
    <x v="2"/>
    <x v="2"/>
    <x v="1"/>
    <n v="42.5"/>
    <m/>
    <m/>
    <m/>
    <m/>
    <x v="3"/>
    <n v="1002921"/>
    <x v="6"/>
    <x v="1"/>
    <x v="1"/>
    <x v="0"/>
    <x v="0"/>
    <m/>
    <x v="0"/>
    <x v="0"/>
    <x v="1"/>
    <m/>
    <m/>
    <x v="2"/>
    <s v="10029216"/>
    <x v="9"/>
    <x v="9"/>
    <x v="6"/>
    <x v="4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6T00:00:00"/>
    <n v="7914"/>
    <n v="9286"/>
    <x v="1"/>
    <n v="933"/>
    <n v="31515"/>
    <x v="1"/>
    <s v="527728"/>
    <x v="0"/>
    <x v="2"/>
    <x v="2"/>
    <x v="2"/>
    <x v="1"/>
    <n v="59"/>
    <m/>
    <m/>
    <m/>
    <m/>
    <x v="2"/>
    <n v="1002921"/>
    <x v="7"/>
    <x v="1"/>
    <x v="1"/>
    <x v="0"/>
    <x v="0"/>
    <m/>
    <x v="0"/>
    <x v="0"/>
    <x v="1"/>
    <m/>
    <m/>
    <x v="1"/>
    <s v="10029217"/>
    <x v="5"/>
    <x v="5"/>
    <x v="3"/>
    <x v="3"/>
    <x v="5"/>
    <x v="1"/>
    <n v="53.497700000000002"/>
    <x v="2"/>
    <n v="59"/>
    <x v="2"/>
    <n v="234"/>
    <x v="6"/>
    <n v="234"/>
    <x v="2"/>
    <s v=""/>
    <s v=""/>
    <x v="1"/>
    <x v="1"/>
    <x v="2"/>
    <x v="2"/>
    <x v="1"/>
    <x v="1"/>
    <x v="1"/>
  </r>
  <r>
    <d v="2021-07-16T00:00:00"/>
    <n v="7914"/>
    <n v="9286"/>
    <x v="1"/>
    <n v="933"/>
    <m/>
    <x v="3"/>
    <m/>
    <x v="0"/>
    <x v="2"/>
    <x v="2"/>
    <x v="2"/>
    <x v="1"/>
    <n v="42"/>
    <m/>
    <m/>
    <m/>
    <m/>
    <x v="3"/>
    <n v="1002921"/>
    <x v="8"/>
    <x v="1"/>
    <x v="1"/>
    <x v="0"/>
    <x v="0"/>
    <m/>
    <x v="0"/>
    <x v="0"/>
    <x v="1"/>
    <m/>
    <m/>
    <x v="2"/>
    <s v="10029218"/>
    <x v="8"/>
    <x v="8"/>
    <x v="6"/>
    <x v="2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6T00:00:00"/>
    <n v="7914"/>
    <n v="9286"/>
    <x v="1"/>
    <n v="933"/>
    <m/>
    <x v="3"/>
    <m/>
    <x v="0"/>
    <x v="2"/>
    <x v="2"/>
    <x v="2"/>
    <x v="1"/>
    <n v="44"/>
    <m/>
    <m/>
    <m/>
    <m/>
    <x v="3"/>
    <n v="1002921"/>
    <x v="9"/>
    <x v="1"/>
    <x v="1"/>
    <x v="0"/>
    <x v="0"/>
    <m/>
    <x v="0"/>
    <x v="0"/>
    <x v="1"/>
    <m/>
    <m/>
    <x v="2"/>
    <s v="10029219"/>
    <x v="9"/>
    <x v="9"/>
    <x v="6"/>
    <x v="4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6T00:00:00"/>
    <n v="7914"/>
    <n v="9286"/>
    <x v="1"/>
    <n v="947"/>
    <n v="31516"/>
    <x v="1"/>
    <s v="527707"/>
    <x v="0"/>
    <x v="2"/>
    <x v="2"/>
    <x v="2"/>
    <x v="1"/>
    <n v="93"/>
    <n v="21.5"/>
    <n v="9"/>
    <n v="5.5"/>
    <n v="2"/>
    <x v="1"/>
    <n v="1002921"/>
    <x v="10"/>
    <x v="1"/>
    <x v="1"/>
    <x v="0"/>
    <x v="0"/>
    <m/>
    <x v="0"/>
    <x v="0"/>
    <x v="1"/>
    <m/>
    <m/>
    <x v="1"/>
    <s v="100292110"/>
    <x v="1"/>
    <x v="1"/>
    <x v="1"/>
    <x v="1"/>
    <x v="5"/>
    <x v="1"/>
    <n v="84"/>
    <x v="1"/>
    <n v="93"/>
    <x v="1"/>
    <n v="235"/>
    <x v="6"/>
    <n v="235"/>
    <x v="1"/>
    <n v="3.2200000000000033"/>
    <n v="0.96158001449843467"/>
    <x v="1"/>
    <x v="1"/>
    <x v="1"/>
    <x v="1"/>
    <x v="1"/>
    <x v="1"/>
    <x v="1"/>
  </r>
  <r>
    <d v="2021-07-16T00:00:00"/>
    <n v="7914"/>
    <n v="9286"/>
    <x v="1"/>
    <n v="1008"/>
    <m/>
    <x v="3"/>
    <m/>
    <x v="0"/>
    <x v="2"/>
    <x v="2"/>
    <x v="2"/>
    <x v="1"/>
    <n v="49.5"/>
    <m/>
    <m/>
    <m/>
    <m/>
    <x v="3"/>
    <n v="1002925"/>
    <x v="1"/>
    <x v="1"/>
    <x v="1"/>
    <x v="0"/>
    <x v="0"/>
    <m/>
    <x v="0"/>
    <x v="0"/>
    <x v="1"/>
    <m/>
    <m/>
    <x v="2"/>
    <s v="10029251"/>
    <x v="9"/>
    <x v="9"/>
    <x v="6"/>
    <x v="4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6T00:00:00"/>
    <n v="7914"/>
    <n v="9286"/>
    <x v="1"/>
    <n v="1015"/>
    <m/>
    <x v="3"/>
    <m/>
    <x v="0"/>
    <x v="2"/>
    <x v="2"/>
    <x v="2"/>
    <x v="1"/>
    <n v="47.5"/>
    <m/>
    <m/>
    <m/>
    <m/>
    <x v="3"/>
    <n v="1002925"/>
    <x v="2"/>
    <x v="1"/>
    <x v="1"/>
    <x v="0"/>
    <x v="0"/>
    <m/>
    <x v="0"/>
    <x v="0"/>
    <x v="1"/>
    <m/>
    <m/>
    <x v="2"/>
    <s v="10029252"/>
    <x v="9"/>
    <x v="9"/>
    <x v="6"/>
    <x v="4"/>
    <x v="5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16T00:00:00"/>
    <n v="7914"/>
    <n v="9286"/>
    <x v="1"/>
    <n v="1017"/>
    <n v="31517"/>
    <x v="1"/>
    <s v="527653"/>
    <x v="0"/>
    <x v="2"/>
    <x v="2"/>
    <x v="2"/>
    <x v="1"/>
    <n v="71.5"/>
    <m/>
    <m/>
    <m/>
    <m/>
    <x v="2"/>
    <n v="1002925"/>
    <x v="3"/>
    <x v="1"/>
    <x v="1"/>
    <x v="0"/>
    <x v="0"/>
    <m/>
    <x v="0"/>
    <x v="0"/>
    <x v="1"/>
    <m/>
    <m/>
    <x v="1"/>
    <s v="10029253"/>
    <x v="5"/>
    <x v="5"/>
    <x v="3"/>
    <x v="3"/>
    <x v="5"/>
    <x v="1"/>
    <n v="65.066449999999989"/>
    <x v="2"/>
    <n v="71.5"/>
    <x v="2"/>
    <n v="236"/>
    <x v="6"/>
    <n v="236"/>
    <x v="2"/>
    <s v=""/>
    <s v=""/>
    <x v="1"/>
    <x v="1"/>
    <x v="2"/>
    <x v="1"/>
    <x v="1"/>
    <x v="1"/>
    <x v="1"/>
  </r>
  <r>
    <d v="2021-07-16T00:00:00"/>
    <n v="7914"/>
    <n v="9286"/>
    <x v="1"/>
    <n v="1022"/>
    <n v="31518"/>
    <x v="1"/>
    <s v="527689"/>
    <x v="1"/>
    <x v="2"/>
    <x v="2"/>
    <x v="2"/>
    <x v="1"/>
    <n v="90"/>
    <n v="20.5"/>
    <n v="7"/>
    <n v="5.5"/>
    <n v="2.2999999999999998"/>
    <x v="1"/>
    <n v="1002925"/>
    <x v="4"/>
    <x v="1"/>
    <x v="1"/>
    <x v="0"/>
    <x v="0"/>
    <m/>
    <x v="0"/>
    <x v="0"/>
    <x v="1"/>
    <m/>
    <m/>
    <x v="1"/>
    <s v="10029254"/>
    <x v="1"/>
    <x v="1"/>
    <x v="1"/>
    <x v="1"/>
    <x v="5"/>
    <x v="1"/>
    <n v="83"/>
    <x v="1"/>
    <n v="90"/>
    <x v="1"/>
    <s v=""/>
    <x v="6"/>
    <s v=""/>
    <x v="1"/>
    <n v="4.2320000000000029"/>
    <n v="0.98568459232027072"/>
    <x v="1"/>
    <x v="1"/>
    <x v="1"/>
    <x v="1"/>
    <x v="1"/>
    <x v="1"/>
    <x v="1"/>
  </r>
  <r>
    <d v="2021-07-16T00:00:00"/>
    <n v="7915"/>
    <n v="9286"/>
    <x v="0"/>
    <n v="1216"/>
    <n v="31519"/>
    <x v="1"/>
    <s v="526673"/>
    <x v="0"/>
    <x v="2"/>
    <x v="2"/>
    <x v="2"/>
    <x v="1"/>
    <n v="89"/>
    <n v="21"/>
    <n v="8"/>
    <n v="6"/>
    <n v="2.5"/>
    <x v="1"/>
    <n v="1002925"/>
    <x v="5"/>
    <x v="1"/>
    <x v="1"/>
    <x v="0"/>
    <x v="0"/>
    <m/>
    <x v="0"/>
    <x v="0"/>
    <x v="1"/>
    <m/>
    <m/>
    <x v="1"/>
    <s v="10029255"/>
    <x v="1"/>
    <x v="1"/>
    <x v="1"/>
    <x v="1"/>
    <x v="5"/>
    <x v="1"/>
    <n v="81"/>
    <x v="1"/>
    <n v="89"/>
    <x v="1"/>
    <s v=""/>
    <x v="6"/>
    <s v=""/>
    <x v="1"/>
    <n v="2.0099999999999967"/>
    <n v="0.88184302219073007"/>
    <x v="1"/>
    <x v="1"/>
    <x v="1"/>
    <x v="1"/>
    <x v="1"/>
    <x v="1"/>
    <x v="1"/>
  </r>
  <r>
    <d v="2021-07-16T00:00:00"/>
    <n v="7915"/>
    <n v="9286"/>
    <x v="0"/>
    <n v="1220"/>
    <n v="31520"/>
    <x v="1"/>
    <s v="526639"/>
    <x v="0"/>
    <x v="2"/>
    <x v="2"/>
    <x v="2"/>
    <x v="1"/>
    <n v="86"/>
    <m/>
    <m/>
    <m/>
    <m/>
    <x v="1"/>
    <n v="1002925"/>
    <x v="6"/>
    <x v="1"/>
    <x v="1"/>
    <x v="0"/>
    <x v="0"/>
    <m/>
    <x v="0"/>
    <x v="0"/>
    <x v="1"/>
    <m/>
    <s v="No morphos"/>
    <x v="1"/>
    <s v="10029256"/>
    <x v="5"/>
    <x v="5"/>
    <x v="3"/>
    <x v="3"/>
    <x v="5"/>
    <x v="1"/>
    <n v="78.486199999999997"/>
    <x v="1"/>
    <n v="86"/>
    <x v="3"/>
    <s v=""/>
    <x v="6"/>
    <s v=""/>
    <x v="2"/>
    <s v=""/>
    <s v=""/>
    <x v="1"/>
    <x v="1"/>
    <x v="2"/>
    <x v="1"/>
    <x v="1"/>
    <x v="1"/>
    <x v="1"/>
  </r>
  <r>
    <d v="2021-07-16T00:00:00"/>
    <n v="7915"/>
    <n v="9286"/>
    <x v="0"/>
    <n v="1222"/>
    <n v="31521"/>
    <x v="1"/>
    <s v="526727"/>
    <x v="0"/>
    <x v="1"/>
    <x v="1"/>
    <x v="2"/>
    <x v="1"/>
    <n v="96"/>
    <n v="20.9"/>
    <n v="7.5"/>
    <n v="6.1"/>
    <n v="2.1"/>
    <x v="1"/>
    <n v="1002925"/>
    <x v="7"/>
    <x v="1"/>
    <x v="1"/>
    <x v="0"/>
    <x v="0"/>
    <m/>
    <x v="0"/>
    <x v="0"/>
    <x v="1"/>
    <m/>
    <m/>
    <x v="1"/>
    <s v="10029257"/>
    <x v="1"/>
    <x v="1"/>
    <x v="1"/>
    <x v="1"/>
    <x v="5"/>
    <x v="1"/>
    <n v="88.5"/>
    <x v="1"/>
    <n v="96"/>
    <x v="1"/>
    <s v=""/>
    <x v="6"/>
    <s v=""/>
    <x v="1"/>
    <n v="5.9360000000000026"/>
    <n v="0.99736438596396138"/>
    <x v="1"/>
    <x v="1"/>
    <x v="1"/>
    <x v="1"/>
    <x v="1"/>
    <x v="1"/>
    <x v="1"/>
  </r>
  <r>
    <d v="2021-07-16T00:00:00"/>
    <n v="7915"/>
    <n v="9286"/>
    <x v="0"/>
    <n v="1225"/>
    <n v="31522"/>
    <x v="1"/>
    <s v="526721"/>
    <x v="0"/>
    <x v="1"/>
    <x v="1"/>
    <x v="2"/>
    <x v="1"/>
    <n v="87"/>
    <n v="17"/>
    <n v="8.1"/>
    <n v="5"/>
    <n v="1.9"/>
    <x v="1"/>
    <n v="1002925"/>
    <x v="8"/>
    <x v="1"/>
    <x v="1"/>
    <x v="0"/>
    <x v="0"/>
    <m/>
    <x v="0"/>
    <x v="0"/>
    <x v="1"/>
    <m/>
    <m/>
    <x v="1"/>
    <s v="10029258"/>
    <x v="1"/>
    <x v="1"/>
    <x v="1"/>
    <x v="1"/>
    <x v="5"/>
    <x v="1"/>
    <n v="78.900000000000006"/>
    <x v="1"/>
    <n v="87"/>
    <x v="1"/>
    <n v="237"/>
    <x v="6"/>
    <n v="237"/>
    <x v="1"/>
    <n v="2.2179999999999969"/>
    <n v="0.90185431170026931"/>
    <x v="1"/>
    <x v="1"/>
    <x v="1"/>
    <x v="1"/>
    <x v="1"/>
    <x v="1"/>
    <x v="1"/>
  </r>
  <r>
    <d v="2021-07-16T00:00:00"/>
    <n v="7915"/>
    <n v="9286"/>
    <x v="0"/>
    <n v="1227"/>
    <n v="31523"/>
    <x v="1"/>
    <s v="526689"/>
    <x v="0"/>
    <x v="2"/>
    <x v="2"/>
    <x v="2"/>
    <x v="1"/>
    <n v="66"/>
    <m/>
    <m/>
    <m/>
    <m/>
    <x v="2"/>
    <n v="1002925"/>
    <x v="9"/>
    <x v="1"/>
    <x v="1"/>
    <x v="0"/>
    <x v="0"/>
    <m/>
    <x v="0"/>
    <x v="0"/>
    <x v="1"/>
    <m/>
    <m/>
    <x v="1"/>
    <s v="10029259"/>
    <x v="5"/>
    <x v="5"/>
    <x v="3"/>
    <x v="3"/>
    <x v="5"/>
    <x v="1"/>
    <n v="59.976199999999999"/>
    <x v="2"/>
    <n v="66"/>
    <x v="2"/>
    <n v="238"/>
    <x v="6"/>
    <n v="238"/>
    <x v="2"/>
    <s v=""/>
    <s v=""/>
    <x v="1"/>
    <x v="1"/>
    <x v="2"/>
    <x v="1"/>
    <x v="1"/>
    <x v="1"/>
    <x v="1"/>
  </r>
  <r>
    <d v="2021-07-16T00:00:00"/>
    <n v="7915"/>
    <n v="9286"/>
    <x v="0"/>
    <n v="1230"/>
    <n v="31524"/>
    <x v="1"/>
    <s v="526663"/>
    <x v="0"/>
    <x v="2"/>
    <x v="2"/>
    <x v="2"/>
    <x v="1"/>
    <n v="59.5"/>
    <m/>
    <m/>
    <m/>
    <m/>
    <x v="2"/>
    <n v="1002925"/>
    <x v="10"/>
    <x v="1"/>
    <x v="1"/>
    <x v="0"/>
    <x v="0"/>
    <m/>
    <x v="0"/>
    <x v="0"/>
    <x v="1"/>
    <m/>
    <m/>
    <x v="1"/>
    <s v="100292510"/>
    <x v="1"/>
    <x v="1"/>
    <x v="1"/>
    <x v="1"/>
    <x v="5"/>
    <x v="1"/>
    <n v="53.960450000000002"/>
    <x v="2"/>
    <n v="59.5"/>
    <x v="2"/>
    <s v=""/>
    <x v="6"/>
    <s v=""/>
    <x v="2"/>
    <s v=""/>
    <s v=""/>
    <x v="1"/>
    <x v="1"/>
    <x v="2"/>
    <x v="1"/>
    <x v="1"/>
    <x v="1"/>
    <x v="1"/>
  </r>
  <r>
    <d v="2021-07-16T00:00:00"/>
    <n v="7916"/>
    <n v="9286"/>
    <x v="1"/>
    <n v="1712"/>
    <n v="31525"/>
    <x v="1"/>
    <s v="526700"/>
    <x v="0"/>
    <x v="1"/>
    <x v="1"/>
    <x v="2"/>
    <x v="1"/>
    <n v="85"/>
    <n v="18.2"/>
    <n v="6.4"/>
    <n v="4.2"/>
    <n v="1.4"/>
    <x v="1"/>
    <n v="1002701"/>
    <x v="1"/>
    <x v="1"/>
    <x v="1"/>
    <x v="0"/>
    <x v="0"/>
    <m/>
    <x v="0"/>
    <x v="0"/>
    <x v="1"/>
    <m/>
    <m/>
    <x v="1"/>
    <s v="10027011"/>
    <x v="1"/>
    <x v="1"/>
    <x v="1"/>
    <x v="1"/>
    <x v="5"/>
    <x v="1"/>
    <n v="78.599999999999994"/>
    <x v="1"/>
    <n v="85"/>
    <x v="1"/>
    <n v="239"/>
    <x v="5"/>
    <n v="239"/>
    <x v="1"/>
    <n v="4.5079999999999982"/>
    <n v="0.98909964799380057"/>
    <x v="1"/>
    <x v="1"/>
    <x v="1"/>
    <x v="3"/>
    <x v="1"/>
    <x v="1"/>
    <x v="1"/>
  </r>
  <r>
    <d v="2021-07-16T00:00:00"/>
    <n v="7916"/>
    <n v="9286"/>
    <x v="1"/>
    <n v="1735"/>
    <n v="31526"/>
    <x v="1"/>
    <s v="526643"/>
    <x v="0"/>
    <x v="1"/>
    <x v="1"/>
    <x v="2"/>
    <x v="1"/>
    <n v="90.5"/>
    <m/>
    <m/>
    <m/>
    <m/>
    <x v="1"/>
    <n v="1002701"/>
    <x v="2"/>
    <x v="1"/>
    <x v="1"/>
    <x v="0"/>
    <x v="0"/>
    <m/>
    <x v="0"/>
    <x v="0"/>
    <x v="1"/>
    <s v="No morphos."/>
    <m/>
    <x v="1"/>
    <s v="10027012"/>
    <x v="1"/>
    <x v="1"/>
    <x v="1"/>
    <x v="1"/>
    <x v="5"/>
    <x v="1"/>
    <n v="82.650949999999995"/>
    <x v="1"/>
    <n v="90.5"/>
    <x v="3"/>
    <s v=""/>
    <x v="5"/>
    <s v=""/>
    <x v="2"/>
    <s v=""/>
    <s v=""/>
    <x v="1"/>
    <x v="1"/>
    <x v="1"/>
    <x v="1"/>
    <x v="1"/>
    <x v="1"/>
    <x v="1"/>
  </r>
  <r>
    <d v="2021-07-16T00:00:00"/>
    <n v="7916"/>
    <n v="9286"/>
    <x v="1"/>
    <n v="1758"/>
    <n v="31527"/>
    <x v="1"/>
    <s v="525872"/>
    <x v="0"/>
    <x v="1"/>
    <x v="1"/>
    <x v="2"/>
    <x v="1"/>
    <n v="81"/>
    <n v="18.600000000000001"/>
    <n v="7.4"/>
    <n v="5.5"/>
    <n v="2.1"/>
    <x v="1"/>
    <n v="1002701"/>
    <x v="3"/>
    <x v="1"/>
    <x v="1"/>
    <x v="0"/>
    <x v="0"/>
    <m/>
    <x v="0"/>
    <x v="0"/>
    <x v="1"/>
    <m/>
    <m/>
    <x v="1"/>
    <s v="10027013"/>
    <x v="1"/>
    <x v="1"/>
    <x v="1"/>
    <x v="1"/>
    <x v="5"/>
    <x v="1"/>
    <n v="73.599999999999994"/>
    <x v="1"/>
    <n v="81"/>
    <x v="1"/>
    <s v=""/>
    <x v="5"/>
    <s v=""/>
    <x v="1"/>
    <n v="2.1999999999997577E-2"/>
    <n v="0.50549977817740233"/>
    <x v="1"/>
    <x v="1"/>
    <x v="1"/>
    <x v="1"/>
    <x v="1"/>
    <x v="1"/>
    <x v="1"/>
  </r>
  <r>
    <d v="2021-07-16T00:00:00"/>
    <n v="7917"/>
    <n v="9286"/>
    <x v="0"/>
    <n v="1823"/>
    <n v="31528"/>
    <x v="1"/>
    <s v="525853"/>
    <x v="1"/>
    <x v="2"/>
    <x v="2"/>
    <x v="2"/>
    <x v="1"/>
    <n v="87"/>
    <n v="20"/>
    <n v="8.5"/>
    <n v="5.5"/>
    <n v="2"/>
    <x v="1"/>
    <n v="1002701"/>
    <x v="4"/>
    <x v="1"/>
    <x v="1"/>
    <x v="0"/>
    <x v="0"/>
    <m/>
    <x v="0"/>
    <x v="0"/>
    <x v="1"/>
    <m/>
    <m/>
    <x v="1"/>
    <s v="10027014"/>
    <x v="1"/>
    <x v="1"/>
    <x v="1"/>
    <x v="1"/>
    <x v="5"/>
    <x v="1"/>
    <n v="78.5"/>
    <x v="1"/>
    <n v="87"/>
    <x v="1"/>
    <n v="240"/>
    <x v="5"/>
    <n v="240"/>
    <x v="1"/>
    <n v="1.2799999999999965"/>
    <n v="0.78244977642311186"/>
    <x v="1"/>
    <x v="1"/>
    <x v="1"/>
    <x v="1"/>
    <x v="1"/>
    <x v="1"/>
    <x v="1"/>
  </r>
  <r>
    <d v="2021-07-16T00:00:00"/>
    <n v="7917"/>
    <n v="9286"/>
    <x v="0"/>
    <n v="1836"/>
    <n v="31529"/>
    <x v="1"/>
    <s v="525832"/>
    <x v="0"/>
    <x v="1"/>
    <x v="1"/>
    <x v="2"/>
    <x v="1"/>
    <n v="81"/>
    <n v="16"/>
    <n v="6"/>
    <n v="5.5"/>
    <n v="2"/>
    <x v="1"/>
    <n v="1002701"/>
    <x v="5"/>
    <x v="1"/>
    <x v="1"/>
    <x v="0"/>
    <x v="0"/>
    <m/>
    <x v="0"/>
    <x v="0"/>
    <x v="1"/>
    <m/>
    <m/>
    <x v="1"/>
    <s v="10027015"/>
    <x v="6"/>
    <x v="6"/>
    <x v="4"/>
    <x v="2"/>
    <x v="5"/>
    <x v="1"/>
    <n v="75"/>
    <x v="1"/>
    <n v="81"/>
    <x v="1"/>
    <s v=""/>
    <x v="5"/>
    <s v=""/>
    <x v="1"/>
    <n v="1.8999999999999992"/>
    <n v="0.86989152563700212"/>
    <x v="1"/>
    <x v="1"/>
    <x v="1"/>
    <x v="1"/>
    <x v="1"/>
    <x v="1"/>
    <x v="1"/>
  </r>
  <r>
    <d v="2021-07-16T00:00:00"/>
    <n v="7917"/>
    <n v="9286"/>
    <x v="0"/>
    <n v="1855"/>
    <n v="31530"/>
    <x v="4"/>
    <s v="525917"/>
    <x v="0"/>
    <x v="2"/>
    <x v="2"/>
    <x v="2"/>
    <x v="1"/>
    <n v="55"/>
    <m/>
    <m/>
    <m/>
    <m/>
    <x v="2"/>
    <n v="1002701"/>
    <x v="6"/>
    <x v="1"/>
    <x v="1"/>
    <x v="0"/>
    <x v="0"/>
    <m/>
    <x v="0"/>
    <x v="0"/>
    <x v="0"/>
    <m/>
    <m/>
    <x v="1"/>
    <s v="10027016"/>
    <x v="5"/>
    <x v="5"/>
    <x v="3"/>
    <x v="3"/>
    <x v="5"/>
    <x v="1"/>
    <n v="49.795699999999997"/>
    <x v="2"/>
    <n v="55"/>
    <x v="2"/>
    <n v="241"/>
    <x v="5"/>
    <n v="241"/>
    <x v="2"/>
    <s v=""/>
    <s v=""/>
    <x v="1"/>
    <x v="1"/>
    <x v="2"/>
    <x v="1"/>
    <x v="1"/>
    <x v="1"/>
    <x v="1"/>
  </r>
  <r>
    <d v="2021-07-16T00:00:00"/>
    <n v="7917"/>
    <n v="9286"/>
    <x v="0"/>
    <n v="1901"/>
    <n v="31531"/>
    <x v="1"/>
    <s v="525985"/>
    <x v="0"/>
    <x v="2"/>
    <x v="2"/>
    <x v="2"/>
    <x v="1"/>
    <n v="73"/>
    <m/>
    <m/>
    <m/>
    <m/>
    <x v="2"/>
    <n v="1002701"/>
    <x v="7"/>
    <x v="1"/>
    <x v="1"/>
    <x v="0"/>
    <x v="0"/>
    <m/>
    <x v="0"/>
    <x v="0"/>
    <x v="0"/>
    <m/>
    <m/>
    <x v="1"/>
    <s v="10027017"/>
    <x v="3"/>
    <x v="3"/>
    <x v="3"/>
    <x v="2"/>
    <x v="5"/>
    <x v="1"/>
    <n v="66.454699999999988"/>
    <x v="2"/>
    <n v="73"/>
    <x v="2"/>
    <s v=""/>
    <x v="5"/>
    <s v=""/>
    <x v="2"/>
    <s v=""/>
    <s v=""/>
    <x v="1"/>
    <x v="1"/>
    <x v="2"/>
    <x v="1"/>
    <x v="1"/>
    <x v="1"/>
    <x v="1"/>
  </r>
  <r>
    <d v="2021-07-16T00:00:00"/>
    <n v="7917"/>
    <n v="9286"/>
    <x v="0"/>
    <n v="1930"/>
    <n v="31532"/>
    <x v="1"/>
    <s v="525907"/>
    <x v="0"/>
    <x v="2"/>
    <x v="2"/>
    <x v="2"/>
    <x v="1"/>
    <n v="75"/>
    <m/>
    <m/>
    <m/>
    <m/>
    <x v="2"/>
    <n v="1002701"/>
    <x v="8"/>
    <x v="1"/>
    <x v="1"/>
    <x v="0"/>
    <x v="0"/>
    <m/>
    <x v="0"/>
    <x v="0"/>
    <x v="0"/>
    <m/>
    <m/>
    <x v="1"/>
    <s v="10027018"/>
    <x v="5"/>
    <x v="5"/>
    <x v="3"/>
    <x v="3"/>
    <x v="5"/>
    <x v="1"/>
    <n v="68.305699999999987"/>
    <x v="2"/>
    <n v="75"/>
    <x v="2"/>
    <s v=""/>
    <x v="5"/>
    <s v=""/>
    <x v="2"/>
    <s v=""/>
    <s v=""/>
    <x v="1"/>
    <x v="1"/>
    <x v="2"/>
    <x v="1"/>
    <x v="1"/>
    <x v="1"/>
    <x v="1"/>
  </r>
  <r>
    <d v="2021-07-16T00:00:00"/>
    <n v="7917"/>
    <n v="9286"/>
    <x v="0"/>
    <n v="1939"/>
    <n v="31533"/>
    <x v="1"/>
    <s v="525921"/>
    <x v="0"/>
    <x v="2"/>
    <x v="2"/>
    <x v="2"/>
    <x v="1"/>
    <n v="77"/>
    <m/>
    <m/>
    <m/>
    <m/>
    <x v="1"/>
    <n v="1002701"/>
    <x v="9"/>
    <x v="1"/>
    <x v="1"/>
    <x v="0"/>
    <x v="0"/>
    <m/>
    <x v="0"/>
    <x v="0"/>
    <x v="0"/>
    <s v="No morphos"/>
    <m/>
    <x v="1"/>
    <s v="10027019"/>
    <x v="5"/>
    <x v="5"/>
    <x v="3"/>
    <x v="3"/>
    <x v="5"/>
    <x v="1"/>
    <n v="70.156699999999987"/>
    <x v="1"/>
    <n v="77"/>
    <x v="3"/>
    <s v=""/>
    <x v="5"/>
    <s v=""/>
    <x v="2"/>
    <s v=""/>
    <s v=""/>
    <x v="1"/>
    <x v="1"/>
    <x v="2"/>
    <x v="1"/>
    <x v="1"/>
    <x v="1"/>
    <x v="1"/>
  </r>
  <r>
    <d v="2021-07-16T00:00:00"/>
    <n v="7917"/>
    <n v="9286"/>
    <x v="0"/>
    <n v="1943"/>
    <n v="31534"/>
    <x v="1"/>
    <s v="525935"/>
    <x v="0"/>
    <x v="2"/>
    <x v="2"/>
    <x v="2"/>
    <x v="1"/>
    <n v="51"/>
    <m/>
    <m/>
    <m/>
    <m/>
    <x v="2"/>
    <n v="1002701"/>
    <x v="10"/>
    <x v="1"/>
    <x v="1"/>
    <x v="0"/>
    <x v="0"/>
    <m/>
    <x v="0"/>
    <x v="0"/>
    <x v="0"/>
    <m/>
    <m/>
    <x v="1"/>
    <s v="100270110"/>
    <x v="5"/>
    <x v="5"/>
    <x v="3"/>
    <x v="3"/>
    <x v="5"/>
    <x v="1"/>
    <n v="46.093699999999998"/>
    <x v="2"/>
    <n v="51"/>
    <x v="2"/>
    <n v="242"/>
    <x v="5"/>
    <n v="242"/>
    <x v="2"/>
    <s v=""/>
    <s v=""/>
    <x v="1"/>
    <x v="1"/>
    <x v="2"/>
    <x v="1"/>
    <x v="1"/>
    <x v="1"/>
    <x v="1"/>
  </r>
  <r>
    <d v="2021-07-16T00:00:00"/>
    <n v="7917"/>
    <n v="9292"/>
    <x v="0"/>
    <n v="1949"/>
    <n v="31535"/>
    <x v="1"/>
    <s v="525980"/>
    <x v="0"/>
    <x v="1"/>
    <x v="1"/>
    <x v="2"/>
    <x v="1"/>
    <n v="83"/>
    <n v="19"/>
    <n v="7"/>
    <n v="6.5"/>
    <n v="2.5"/>
    <x v="1"/>
    <n v="1002702"/>
    <x v="1"/>
    <x v="1"/>
    <x v="1"/>
    <x v="0"/>
    <x v="0"/>
    <m/>
    <x v="0"/>
    <x v="0"/>
    <x v="1"/>
    <m/>
    <m/>
    <x v="1"/>
    <s v="10027021"/>
    <x v="3"/>
    <x v="3"/>
    <x v="3"/>
    <x v="2"/>
    <x v="5"/>
    <x v="1"/>
    <n v="76"/>
    <x v="1"/>
    <n v="83"/>
    <x v="1"/>
    <n v="243"/>
    <x v="5"/>
    <n v="243"/>
    <x v="1"/>
    <n v="0.36999999999999789"/>
    <n v="0.59145897843277961"/>
    <x v="1"/>
    <x v="1"/>
    <x v="1"/>
    <x v="1"/>
    <x v="1"/>
    <x v="1"/>
    <x v="1"/>
  </r>
  <r>
    <d v="2021-07-16T00:00:00"/>
    <n v="7917"/>
    <n v="9292"/>
    <x v="0"/>
    <n v="1954"/>
    <n v="31536"/>
    <x v="1"/>
    <s v="525945"/>
    <x v="0"/>
    <x v="1"/>
    <x v="1"/>
    <x v="2"/>
    <x v="1"/>
    <n v="86"/>
    <n v="17.5"/>
    <n v="6"/>
    <n v="5"/>
    <n v="2"/>
    <x v="1"/>
    <n v="1002702"/>
    <x v="2"/>
    <x v="1"/>
    <x v="1"/>
    <x v="0"/>
    <x v="0"/>
    <m/>
    <x v="0"/>
    <x v="0"/>
    <x v="1"/>
    <m/>
    <m/>
    <x v="1"/>
    <s v="10027022"/>
    <x v="1"/>
    <x v="1"/>
    <x v="1"/>
    <x v="1"/>
    <x v="5"/>
    <x v="1"/>
    <n v="80"/>
    <x v="1"/>
    <n v="86"/>
    <x v="1"/>
    <s v=""/>
    <x v="5"/>
    <s v=""/>
    <x v="1"/>
    <n v="4.3899999999999979"/>
    <n v="0.98775116526240359"/>
    <x v="1"/>
    <x v="1"/>
    <x v="1"/>
    <x v="1"/>
    <x v="1"/>
    <x v="1"/>
    <x v="1"/>
  </r>
  <r>
    <d v="2021-07-16T00:00:00"/>
    <n v="7917"/>
    <n v="9292"/>
    <x v="0"/>
    <n v="1959"/>
    <n v="31537"/>
    <x v="1"/>
    <s v="525998"/>
    <x v="0"/>
    <x v="1"/>
    <x v="1"/>
    <x v="2"/>
    <x v="1"/>
    <n v="77"/>
    <n v="16.5"/>
    <n v="6"/>
    <n v="5.5"/>
    <n v="2"/>
    <x v="1"/>
    <n v="1002702"/>
    <x v="3"/>
    <x v="1"/>
    <x v="1"/>
    <x v="0"/>
    <x v="0"/>
    <m/>
    <x v="0"/>
    <x v="0"/>
    <x v="1"/>
    <m/>
    <m/>
    <x v="1"/>
    <s v="10027023"/>
    <x v="1"/>
    <x v="1"/>
    <x v="1"/>
    <x v="1"/>
    <x v="5"/>
    <x v="1"/>
    <n v="71"/>
    <x v="1"/>
    <n v="77"/>
    <x v="1"/>
    <s v=""/>
    <x v="5"/>
    <s v=""/>
    <x v="1"/>
    <n v="0.18000000000000038"/>
    <n v="0.54487889237358023"/>
    <x v="1"/>
    <x v="1"/>
    <x v="1"/>
    <x v="1"/>
    <x v="1"/>
    <x v="1"/>
    <x v="1"/>
  </r>
  <r>
    <d v="2021-07-16T00:00:00"/>
    <n v="7917"/>
    <n v="9292"/>
    <x v="0"/>
    <n v="2013"/>
    <n v="31538"/>
    <x v="1"/>
    <s v="526010"/>
    <x v="0"/>
    <x v="1"/>
    <x v="2"/>
    <x v="2"/>
    <x v="1"/>
    <n v="75"/>
    <m/>
    <m/>
    <m/>
    <m/>
    <x v="2"/>
    <n v="1002702"/>
    <x v="4"/>
    <x v="1"/>
    <x v="1"/>
    <x v="0"/>
    <x v="0"/>
    <m/>
    <x v="0"/>
    <x v="0"/>
    <x v="1"/>
    <m/>
    <m/>
    <x v="1"/>
    <s v="10027024"/>
    <x v="6"/>
    <x v="6"/>
    <x v="4"/>
    <x v="2"/>
    <x v="5"/>
    <x v="1"/>
    <n v="68.305699999999987"/>
    <x v="2"/>
    <n v="75"/>
    <x v="2"/>
    <n v="244"/>
    <x v="5"/>
    <n v="244"/>
    <x v="2"/>
    <s v=""/>
    <s v=""/>
    <x v="1"/>
    <x v="1"/>
    <x v="2"/>
    <x v="1"/>
    <x v="1"/>
    <x v="1"/>
    <x v="1"/>
  </r>
  <r>
    <d v="2021-07-16T00:00:00"/>
    <n v="8017"/>
    <n v="9336"/>
    <x v="4"/>
    <n v="918"/>
    <n v="61019"/>
    <x v="2"/>
    <s v="525203"/>
    <x v="0"/>
    <x v="2"/>
    <x v="2"/>
    <x v="2"/>
    <x v="1"/>
    <n v="63"/>
    <m/>
    <m/>
    <m/>
    <m/>
    <x v="2"/>
    <n v="1002838"/>
    <x v="3"/>
    <x v="1"/>
    <x v="2"/>
    <x v="2"/>
    <x v="0"/>
    <s v="11"/>
    <x v="0"/>
    <x v="0"/>
    <x v="0"/>
    <m/>
    <m/>
    <x v="1"/>
    <s v="10028383"/>
    <x v="2"/>
    <x v="2"/>
    <x v="2"/>
    <x v="2"/>
    <x v="5"/>
    <x v="2"/>
    <n v="57.1997"/>
    <x v="2"/>
    <n v="63"/>
    <x v="2"/>
    <s v=""/>
    <x v="4"/>
    <s v=""/>
    <x v="2"/>
    <s v=""/>
    <s v=""/>
    <x v="1"/>
    <x v="1"/>
    <x v="2"/>
    <x v="2"/>
    <x v="1"/>
    <x v="1"/>
    <x v="1"/>
  </r>
  <r>
    <d v="2021-07-16T00:00:00"/>
    <n v="8017"/>
    <n v="9336"/>
    <x v="4"/>
    <n v="921"/>
    <n v="61020"/>
    <x v="2"/>
    <s v="525155"/>
    <x v="0"/>
    <x v="1"/>
    <x v="1"/>
    <x v="2"/>
    <x v="1"/>
    <n v="87"/>
    <n v="19.2"/>
    <n v="6.3"/>
    <n v="6"/>
    <n v="1.7"/>
    <x v="1"/>
    <n v="1002838"/>
    <x v="4"/>
    <x v="1"/>
    <x v="2"/>
    <x v="0"/>
    <x v="0"/>
    <m/>
    <x v="0"/>
    <x v="0"/>
    <x v="0"/>
    <m/>
    <m/>
    <x v="1"/>
    <s v="10028384"/>
    <x v="2"/>
    <x v="2"/>
    <x v="2"/>
    <x v="2"/>
    <x v="5"/>
    <x v="2"/>
    <n v="80.7"/>
    <x v="1"/>
    <n v="87"/>
    <x v="1"/>
    <s v=""/>
    <x v="4"/>
    <s v=""/>
    <x v="1"/>
    <n v="4.0139999999999976"/>
    <n v="0.98225940644623078"/>
    <x v="1"/>
    <x v="1"/>
    <x v="1"/>
    <x v="1"/>
    <x v="1"/>
    <x v="1"/>
    <x v="1"/>
  </r>
  <r>
    <d v="2021-07-16T00:00:00"/>
    <n v="8017"/>
    <n v="9336"/>
    <x v="4"/>
    <n v="922"/>
    <n v="61021"/>
    <x v="2"/>
    <s v="525171"/>
    <x v="0"/>
    <x v="2"/>
    <x v="2"/>
    <x v="2"/>
    <x v="1"/>
    <n v="83"/>
    <n v="18.7"/>
    <n v="7"/>
    <n v="4.5"/>
    <n v="1.2"/>
    <x v="1"/>
    <n v="1002838"/>
    <x v="5"/>
    <x v="1"/>
    <x v="2"/>
    <x v="0"/>
    <x v="0"/>
    <m/>
    <x v="0"/>
    <x v="0"/>
    <x v="0"/>
    <m/>
    <m/>
    <x v="1"/>
    <s v="10028385"/>
    <x v="2"/>
    <x v="2"/>
    <x v="2"/>
    <x v="2"/>
    <x v="5"/>
    <x v="2"/>
    <n v="76"/>
    <x v="1"/>
    <n v="83"/>
    <x v="1"/>
    <s v=""/>
    <x v="4"/>
    <s v=""/>
    <x v="1"/>
    <n v="2.8479999999999976"/>
    <n v="0.94521520811862025"/>
    <x v="1"/>
    <x v="1"/>
    <x v="1"/>
    <x v="1"/>
    <x v="1"/>
    <x v="1"/>
    <x v="1"/>
  </r>
  <r>
    <d v="2021-07-16T00:00:00"/>
    <n v="8017"/>
    <n v="9336"/>
    <x v="4"/>
    <n v="924"/>
    <n v="61022"/>
    <x v="2"/>
    <s v="525143"/>
    <x v="0"/>
    <x v="2"/>
    <x v="2"/>
    <x v="2"/>
    <x v="1"/>
    <n v="75"/>
    <n v="17.399999999999999"/>
    <n v="6.8"/>
    <n v="6"/>
    <n v="1.8"/>
    <x v="2"/>
    <n v="1002838"/>
    <x v="6"/>
    <x v="1"/>
    <x v="2"/>
    <x v="0"/>
    <x v="0"/>
    <m/>
    <x v="0"/>
    <x v="0"/>
    <x v="0"/>
    <m/>
    <m/>
    <x v="1"/>
    <s v="10028386"/>
    <x v="2"/>
    <x v="2"/>
    <x v="2"/>
    <x v="2"/>
    <x v="5"/>
    <x v="2"/>
    <n v="68.2"/>
    <x v="2"/>
    <n v="75"/>
    <x v="2"/>
    <s v=""/>
    <x v="4"/>
    <s v=""/>
    <x v="2"/>
    <s v=""/>
    <s v=""/>
    <x v="1"/>
    <x v="1"/>
    <x v="2"/>
    <x v="2"/>
    <x v="1"/>
    <x v="1"/>
    <x v="1"/>
  </r>
  <r>
    <d v="2021-07-16T00:00:00"/>
    <n v="8017"/>
    <n v="9336"/>
    <x v="4"/>
    <n v="925"/>
    <n v="61023"/>
    <x v="2"/>
    <s v="525158"/>
    <x v="0"/>
    <x v="1"/>
    <x v="1"/>
    <x v="2"/>
    <x v="1"/>
    <n v="84"/>
    <n v="18.2"/>
    <n v="6.8"/>
    <n v="5.5"/>
    <n v="2"/>
    <x v="1"/>
    <n v="1002838"/>
    <x v="7"/>
    <x v="1"/>
    <x v="2"/>
    <x v="0"/>
    <x v="0"/>
    <m/>
    <x v="0"/>
    <x v="0"/>
    <x v="0"/>
    <m/>
    <m/>
    <x v="1"/>
    <s v="10028387"/>
    <x v="2"/>
    <x v="2"/>
    <x v="2"/>
    <x v="2"/>
    <x v="5"/>
    <x v="2"/>
    <n v="77.2"/>
    <x v="1"/>
    <n v="84"/>
    <x v="1"/>
    <s v=""/>
    <x v="4"/>
    <s v=""/>
    <x v="1"/>
    <n v="2.1659999999999977"/>
    <n v="0.89715447915415614"/>
    <x v="1"/>
    <x v="1"/>
    <x v="1"/>
    <x v="1"/>
    <x v="1"/>
    <x v="1"/>
    <x v="1"/>
  </r>
  <r>
    <d v="2021-07-16T00:00:00"/>
    <n v="8017"/>
    <n v="9336"/>
    <x v="4"/>
    <n v="928"/>
    <n v="61024"/>
    <x v="2"/>
    <s v="525137"/>
    <x v="0"/>
    <x v="1"/>
    <x v="1"/>
    <x v="2"/>
    <x v="1"/>
    <n v="83"/>
    <n v="19"/>
    <n v="7"/>
    <n v="5.5"/>
    <n v="1.7"/>
    <x v="1"/>
    <n v="1002838"/>
    <x v="8"/>
    <x v="1"/>
    <x v="2"/>
    <x v="0"/>
    <x v="0"/>
    <m/>
    <x v="0"/>
    <x v="0"/>
    <x v="0"/>
    <m/>
    <m/>
    <x v="1"/>
    <s v="10028388"/>
    <x v="2"/>
    <x v="2"/>
    <x v="2"/>
    <x v="2"/>
    <x v="5"/>
    <x v="2"/>
    <n v="76"/>
    <x v="1"/>
    <n v="83"/>
    <x v="1"/>
    <s v=""/>
    <x v="4"/>
    <s v=""/>
    <x v="1"/>
    <n v="1.7379999999999975"/>
    <n v="0.85043285008957825"/>
    <x v="1"/>
    <x v="1"/>
    <x v="1"/>
    <x v="1"/>
    <x v="1"/>
    <x v="1"/>
    <x v="1"/>
  </r>
  <r>
    <d v="2021-07-16T00:00:00"/>
    <n v="8017"/>
    <n v="9336"/>
    <x v="4"/>
    <n v="929"/>
    <n v="61025"/>
    <x v="2"/>
    <s v="525142"/>
    <x v="0"/>
    <x v="2"/>
    <x v="2"/>
    <x v="2"/>
    <x v="1"/>
    <n v="61.5"/>
    <m/>
    <m/>
    <m/>
    <m/>
    <x v="2"/>
    <n v="1002838"/>
    <x v="9"/>
    <x v="1"/>
    <x v="2"/>
    <x v="0"/>
    <x v="0"/>
    <m/>
    <x v="0"/>
    <x v="0"/>
    <x v="0"/>
    <m/>
    <m/>
    <x v="1"/>
    <s v="10028389"/>
    <x v="2"/>
    <x v="2"/>
    <x v="2"/>
    <x v="2"/>
    <x v="5"/>
    <x v="2"/>
    <n v="55.811450000000001"/>
    <x v="2"/>
    <n v="61.5"/>
    <x v="2"/>
    <s v=""/>
    <x v="4"/>
    <s v=""/>
    <x v="2"/>
    <s v=""/>
    <s v=""/>
    <x v="1"/>
    <x v="1"/>
    <x v="2"/>
    <x v="1"/>
    <x v="1"/>
    <x v="1"/>
    <x v="1"/>
  </r>
  <r>
    <d v="2021-07-16T00:00:00"/>
    <n v="8017"/>
    <n v="9336"/>
    <x v="4"/>
    <n v="930"/>
    <n v="61026"/>
    <x v="2"/>
    <s v="525191"/>
    <x v="0"/>
    <x v="2"/>
    <x v="2"/>
    <x v="2"/>
    <x v="1"/>
    <n v="88"/>
    <n v="20.6"/>
    <n v="8.1999999999999993"/>
    <n v="6"/>
    <n v="2"/>
    <x v="1"/>
    <n v="1002838"/>
    <x v="10"/>
    <x v="1"/>
    <x v="2"/>
    <x v="0"/>
    <x v="0"/>
    <m/>
    <x v="0"/>
    <x v="0"/>
    <x v="0"/>
    <m/>
    <m/>
    <x v="1"/>
    <s v="100283810"/>
    <x v="2"/>
    <x v="2"/>
    <x v="2"/>
    <x v="2"/>
    <x v="5"/>
    <x v="2"/>
    <n v="79.8"/>
    <x v="1"/>
    <n v="88"/>
    <x v="1"/>
    <s v=""/>
    <x v="4"/>
    <s v=""/>
    <x v="1"/>
    <n v="1.7539999999999984"/>
    <n v="0.85245660893222419"/>
    <x v="1"/>
    <x v="1"/>
    <x v="1"/>
    <x v="1"/>
    <x v="1"/>
    <x v="1"/>
    <x v="1"/>
  </r>
  <r>
    <d v="2021-07-16T00:00:00"/>
    <n v="8017"/>
    <n v="9336"/>
    <x v="4"/>
    <n v="931"/>
    <n v="61027"/>
    <x v="2"/>
    <s v="525193"/>
    <x v="0"/>
    <x v="1"/>
    <x v="1"/>
    <x v="2"/>
    <x v="1"/>
    <n v="89"/>
    <n v="19"/>
    <n v="7.3"/>
    <n v="6.5"/>
    <n v="1.8"/>
    <x v="1"/>
    <n v="1002851"/>
    <x v="1"/>
    <x v="1"/>
    <x v="2"/>
    <x v="0"/>
    <x v="0"/>
    <m/>
    <x v="0"/>
    <x v="0"/>
    <x v="0"/>
    <m/>
    <m/>
    <x v="1"/>
    <s v="10028511"/>
    <x v="2"/>
    <x v="2"/>
    <x v="2"/>
    <x v="2"/>
    <x v="5"/>
    <x v="2"/>
    <n v="81.7"/>
    <x v="1"/>
    <n v="89"/>
    <x v="1"/>
    <s v=""/>
    <x v="4"/>
    <s v=""/>
    <x v="1"/>
    <n v="3.1679999999999975"/>
    <n v="0.95961214243274795"/>
    <x v="1"/>
    <x v="1"/>
    <x v="1"/>
    <x v="1"/>
    <x v="1"/>
    <x v="1"/>
    <x v="1"/>
  </r>
  <r>
    <d v="2021-07-16T00:00:00"/>
    <n v="8017"/>
    <n v="9336"/>
    <x v="4"/>
    <n v="932"/>
    <n v="61028"/>
    <x v="2"/>
    <s v="525223"/>
    <x v="0"/>
    <x v="2"/>
    <x v="2"/>
    <x v="2"/>
    <x v="1"/>
    <n v="90"/>
    <n v="20.100000000000001"/>
    <n v="7.5"/>
    <n v="5.5"/>
    <n v="2.2999999999999998"/>
    <x v="1"/>
    <n v="1002851"/>
    <x v="2"/>
    <x v="1"/>
    <x v="2"/>
    <x v="0"/>
    <x v="0"/>
    <m/>
    <x v="0"/>
    <x v="0"/>
    <x v="0"/>
    <m/>
    <m/>
    <x v="1"/>
    <s v="10028512"/>
    <x v="2"/>
    <x v="2"/>
    <x v="2"/>
    <x v="2"/>
    <x v="5"/>
    <x v="2"/>
    <n v="82.5"/>
    <x v="1"/>
    <n v="90"/>
    <x v="1"/>
    <s v=""/>
    <x v="4"/>
    <s v=""/>
    <x v="1"/>
    <n v="3.5920000000000041"/>
    <n v="0.97319510340857573"/>
    <x v="1"/>
    <x v="1"/>
    <x v="1"/>
    <x v="1"/>
    <x v="1"/>
    <x v="1"/>
    <x v="1"/>
  </r>
  <r>
    <d v="2021-07-16T00:00:00"/>
    <n v="8017"/>
    <n v="9336"/>
    <x v="4"/>
    <n v="934"/>
    <n v="61029"/>
    <x v="2"/>
    <s v="525132"/>
    <x v="0"/>
    <x v="2"/>
    <x v="2"/>
    <x v="2"/>
    <x v="1"/>
    <n v="67"/>
    <m/>
    <m/>
    <m/>
    <m/>
    <x v="2"/>
    <n v="1002851"/>
    <x v="3"/>
    <x v="1"/>
    <x v="2"/>
    <x v="0"/>
    <x v="0"/>
    <m/>
    <x v="0"/>
    <x v="0"/>
    <x v="0"/>
    <m/>
    <m/>
    <x v="1"/>
    <s v="10028513"/>
    <x v="2"/>
    <x v="2"/>
    <x v="2"/>
    <x v="2"/>
    <x v="5"/>
    <x v="2"/>
    <n v="60.901699999999998"/>
    <x v="2"/>
    <n v="67"/>
    <x v="2"/>
    <s v=""/>
    <x v="4"/>
    <s v=""/>
    <x v="2"/>
    <s v=""/>
    <s v=""/>
    <x v="1"/>
    <x v="1"/>
    <x v="2"/>
    <x v="1"/>
    <x v="1"/>
    <x v="1"/>
    <x v="1"/>
  </r>
  <r>
    <d v="2021-07-16T00:00:00"/>
    <n v="8017"/>
    <n v="9336"/>
    <x v="4"/>
    <n v="936"/>
    <n v="61030"/>
    <x v="2"/>
    <s v="525153"/>
    <x v="0"/>
    <x v="1"/>
    <x v="1"/>
    <x v="2"/>
    <x v="1"/>
    <n v="86"/>
    <n v="18"/>
    <n v="6.5"/>
    <n v="5.5"/>
    <n v="2"/>
    <x v="1"/>
    <n v="1002851"/>
    <x v="4"/>
    <x v="1"/>
    <x v="2"/>
    <x v="0"/>
    <x v="0"/>
    <m/>
    <x v="0"/>
    <x v="0"/>
    <x v="0"/>
    <m/>
    <m/>
    <x v="1"/>
    <s v="10028514"/>
    <x v="2"/>
    <x v="2"/>
    <x v="2"/>
    <x v="2"/>
    <x v="5"/>
    <x v="2"/>
    <n v="79.5"/>
    <x v="1"/>
    <n v="86"/>
    <x v="1"/>
    <s v=""/>
    <x v="4"/>
    <s v=""/>
    <x v="1"/>
    <n v="3.4099999999999975"/>
    <n v="0.96801560251046659"/>
    <x v="1"/>
    <x v="1"/>
    <x v="1"/>
    <x v="1"/>
    <x v="1"/>
    <x v="1"/>
    <x v="1"/>
  </r>
  <r>
    <d v="2021-07-16T00:00:00"/>
    <n v="8017"/>
    <n v="9336"/>
    <x v="4"/>
    <n v="936"/>
    <n v="61031"/>
    <x v="2"/>
    <s v="525181"/>
    <x v="0"/>
    <x v="2"/>
    <x v="2"/>
    <x v="2"/>
    <x v="1"/>
    <n v="79"/>
    <n v="17.399999999999999"/>
    <n v="6.7"/>
    <n v="4"/>
    <n v="1.7"/>
    <x v="1"/>
    <n v="1002851"/>
    <x v="5"/>
    <x v="1"/>
    <x v="2"/>
    <x v="0"/>
    <x v="0"/>
    <m/>
    <x v="0"/>
    <x v="0"/>
    <x v="0"/>
    <m/>
    <m/>
    <x v="1"/>
    <s v="10028515"/>
    <x v="2"/>
    <x v="2"/>
    <x v="2"/>
    <x v="2"/>
    <x v="5"/>
    <x v="2"/>
    <n v="72.3"/>
    <x v="1"/>
    <n v="79"/>
    <x v="1"/>
    <s v=""/>
    <x v="4"/>
    <s v=""/>
    <x v="1"/>
    <n v="1.421999999999999"/>
    <n v="0.80565176185409948"/>
    <x v="1"/>
    <x v="1"/>
    <x v="1"/>
    <x v="1"/>
    <x v="1"/>
    <x v="1"/>
    <x v="1"/>
  </r>
  <r>
    <d v="2021-07-16T00:00:00"/>
    <n v="8017"/>
    <n v="9336"/>
    <x v="4"/>
    <n v="937"/>
    <n v="61032"/>
    <x v="2"/>
    <s v="525136"/>
    <x v="0"/>
    <x v="2"/>
    <x v="2"/>
    <x v="2"/>
    <x v="1"/>
    <n v="51.5"/>
    <m/>
    <m/>
    <m/>
    <m/>
    <x v="2"/>
    <n v="1002851"/>
    <x v="6"/>
    <x v="1"/>
    <x v="2"/>
    <x v="0"/>
    <x v="0"/>
    <m/>
    <x v="0"/>
    <x v="0"/>
    <x v="0"/>
    <m/>
    <m/>
    <x v="1"/>
    <s v="10028516"/>
    <x v="2"/>
    <x v="2"/>
    <x v="2"/>
    <x v="2"/>
    <x v="5"/>
    <x v="2"/>
    <n v="46.556449999999998"/>
    <x v="2"/>
    <n v="51.5"/>
    <x v="2"/>
    <s v=""/>
    <x v="4"/>
    <s v=""/>
    <x v="2"/>
    <s v=""/>
    <s v=""/>
    <x v="1"/>
    <x v="1"/>
    <x v="2"/>
    <x v="1"/>
    <x v="1"/>
    <x v="1"/>
    <x v="1"/>
  </r>
  <r>
    <d v="2021-07-16T00:00:00"/>
    <n v="8017"/>
    <n v="9336"/>
    <x v="4"/>
    <n v="942"/>
    <n v="61033"/>
    <x v="2"/>
    <s v="525141"/>
    <x v="0"/>
    <x v="2"/>
    <x v="2"/>
    <x v="2"/>
    <x v="1"/>
    <n v="80"/>
    <n v="17.399999999999999"/>
    <n v="6.5"/>
    <n v="6"/>
    <n v="2"/>
    <x v="1"/>
    <n v="1002851"/>
    <x v="7"/>
    <x v="1"/>
    <x v="2"/>
    <x v="0"/>
    <x v="0"/>
    <m/>
    <x v="0"/>
    <x v="0"/>
    <x v="0"/>
    <m/>
    <m/>
    <x v="1"/>
    <s v="10028517"/>
    <x v="2"/>
    <x v="2"/>
    <x v="2"/>
    <x v="2"/>
    <x v="5"/>
    <x v="2"/>
    <n v="73.5"/>
    <x v="1"/>
    <n v="80"/>
    <x v="1"/>
    <s v=""/>
    <x v="4"/>
    <s v=""/>
    <x v="1"/>
    <n v="0.4899999999999991"/>
    <n v="0.62010643234308982"/>
    <x v="1"/>
    <x v="1"/>
    <x v="1"/>
    <x v="1"/>
    <x v="1"/>
    <x v="1"/>
    <x v="1"/>
  </r>
  <r>
    <d v="2021-07-16T00:00:00"/>
    <n v="8017"/>
    <n v="9336"/>
    <x v="4"/>
    <n v="944"/>
    <n v="61034"/>
    <x v="2"/>
    <s v="525207"/>
    <x v="0"/>
    <x v="2"/>
    <x v="2"/>
    <x v="2"/>
    <x v="1"/>
    <n v="66"/>
    <m/>
    <m/>
    <m/>
    <m/>
    <x v="2"/>
    <n v="1002851"/>
    <x v="8"/>
    <x v="1"/>
    <x v="2"/>
    <x v="0"/>
    <x v="0"/>
    <m/>
    <x v="0"/>
    <x v="0"/>
    <x v="0"/>
    <s v="NO SCALES"/>
    <m/>
    <x v="1"/>
    <s v="10028518"/>
    <x v="2"/>
    <x v="2"/>
    <x v="2"/>
    <x v="2"/>
    <x v="5"/>
    <x v="2"/>
    <n v="59.976199999999999"/>
    <x v="2"/>
    <n v="66"/>
    <x v="2"/>
    <s v=""/>
    <x v="4"/>
    <s v=""/>
    <x v="2"/>
    <s v=""/>
    <s v=""/>
    <x v="1"/>
    <x v="1"/>
    <x v="2"/>
    <x v="1"/>
    <x v="1"/>
    <x v="1"/>
    <x v="1"/>
  </r>
  <r>
    <d v="2021-07-16T00:00:00"/>
    <n v="8017"/>
    <n v="9336"/>
    <x v="4"/>
    <n v="945"/>
    <n v="61035"/>
    <x v="2"/>
    <s v="525163"/>
    <x v="0"/>
    <x v="2"/>
    <x v="2"/>
    <x v="2"/>
    <x v="1"/>
    <n v="91"/>
    <n v="22.1"/>
    <n v="8.6"/>
    <n v="6.1"/>
    <n v="2"/>
    <x v="1"/>
    <n v="1002851"/>
    <x v="9"/>
    <x v="1"/>
    <x v="2"/>
    <x v="0"/>
    <x v="0"/>
    <m/>
    <x v="0"/>
    <x v="0"/>
    <x v="0"/>
    <m/>
    <m/>
    <x v="1"/>
    <s v="10028519"/>
    <x v="2"/>
    <x v="2"/>
    <x v="2"/>
    <x v="2"/>
    <x v="5"/>
    <x v="2"/>
    <n v="82.4"/>
    <x v="1"/>
    <n v="91"/>
    <x v="1"/>
    <s v=""/>
    <x v="4"/>
    <s v=""/>
    <x v="1"/>
    <n v="2.4640000000000049"/>
    <n v="0.92157923454905322"/>
    <x v="1"/>
    <x v="1"/>
    <x v="1"/>
    <x v="1"/>
    <x v="1"/>
    <x v="1"/>
    <x v="1"/>
  </r>
  <r>
    <d v="2021-07-16T00:00:00"/>
    <n v="8017"/>
    <n v="9336"/>
    <x v="4"/>
    <n v="947"/>
    <n v="61036"/>
    <x v="2"/>
    <s v="525218"/>
    <x v="0"/>
    <x v="2"/>
    <x v="2"/>
    <x v="2"/>
    <x v="1"/>
    <n v="68"/>
    <m/>
    <m/>
    <m/>
    <m/>
    <x v="2"/>
    <n v="1002851"/>
    <x v="10"/>
    <x v="1"/>
    <x v="2"/>
    <x v="0"/>
    <x v="0"/>
    <m/>
    <x v="0"/>
    <x v="0"/>
    <x v="0"/>
    <m/>
    <m/>
    <x v="1"/>
    <s v="100285110"/>
    <x v="2"/>
    <x v="2"/>
    <x v="2"/>
    <x v="2"/>
    <x v="5"/>
    <x v="2"/>
    <n v="61.827199999999998"/>
    <x v="2"/>
    <n v="68"/>
    <x v="2"/>
    <s v=""/>
    <x v="4"/>
    <s v=""/>
    <x v="2"/>
    <s v=""/>
    <s v=""/>
    <x v="1"/>
    <x v="1"/>
    <x v="2"/>
    <x v="1"/>
    <x v="1"/>
    <x v="1"/>
    <x v="1"/>
  </r>
  <r>
    <d v="2021-07-16T00:00:00"/>
    <n v="8017"/>
    <n v="9336"/>
    <x v="4"/>
    <n v="948"/>
    <n v="61037"/>
    <x v="2"/>
    <s v="525190"/>
    <x v="0"/>
    <x v="1"/>
    <x v="1"/>
    <x v="2"/>
    <x v="1"/>
    <n v="85"/>
    <n v="19.399999999999999"/>
    <n v="6.8"/>
    <n v="6.5"/>
    <n v="2.6"/>
    <x v="1"/>
    <n v="1002852"/>
    <x v="1"/>
    <x v="1"/>
    <x v="1"/>
    <x v="0"/>
    <x v="0"/>
    <m/>
    <x v="0"/>
    <x v="0"/>
    <x v="0"/>
    <m/>
    <m/>
    <x v="1"/>
    <s v="10028521"/>
    <x v="4"/>
    <x v="4"/>
    <x v="1"/>
    <x v="2"/>
    <x v="5"/>
    <x v="2"/>
    <n v="78.2"/>
    <x v="1"/>
    <n v="85"/>
    <x v="1"/>
    <s v=""/>
    <x v="8"/>
    <s v=""/>
    <x v="1"/>
    <n v="1.3999999999999972"/>
    <n v="0.80218388855858125"/>
    <x v="1"/>
    <x v="1"/>
    <x v="1"/>
    <x v="1"/>
    <x v="1"/>
    <x v="1"/>
    <x v="1"/>
  </r>
  <r>
    <d v="2021-07-16T00:00:00"/>
    <n v="8017"/>
    <n v="9336"/>
    <x v="4"/>
    <n v="949"/>
    <n v="61038"/>
    <x v="2"/>
    <s v="525138"/>
    <x v="0"/>
    <x v="2"/>
    <x v="2"/>
    <x v="2"/>
    <x v="1"/>
    <n v="83"/>
    <n v="20.8"/>
    <n v="8.5"/>
    <n v="6.5"/>
    <n v="2"/>
    <x v="1"/>
    <n v="1002852"/>
    <x v="2"/>
    <x v="1"/>
    <x v="1"/>
    <x v="0"/>
    <x v="0"/>
    <m/>
    <x v="0"/>
    <x v="0"/>
    <x v="0"/>
    <m/>
    <m/>
    <x v="1"/>
    <s v="10028522"/>
    <x v="1"/>
    <x v="1"/>
    <x v="1"/>
    <x v="1"/>
    <x v="5"/>
    <x v="2"/>
    <n v="74.5"/>
    <x v="1"/>
    <n v="83"/>
    <x v="1"/>
    <s v=""/>
    <x v="8"/>
    <s v=""/>
    <x v="3"/>
    <n v="-1.1200000000000021"/>
    <n v="0.24601128355105154"/>
    <x v="1"/>
    <x v="1"/>
    <x v="2"/>
    <x v="1"/>
    <x v="1"/>
    <x v="1"/>
    <x v="1"/>
  </r>
  <r>
    <d v="2021-07-16T00:00:00"/>
    <n v="8017"/>
    <n v="9336"/>
    <x v="4"/>
    <n v="951"/>
    <n v="61039"/>
    <x v="2"/>
    <s v="525131"/>
    <x v="0"/>
    <x v="2"/>
    <x v="2"/>
    <x v="2"/>
    <x v="1"/>
    <n v="70"/>
    <m/>
    <m/>
    <m/>
    <m/>
    <x v="2"/>
    <n v="1002852"/>
    <x v="3"/>
    <x v="1"/>
    <x v="1"/>
    <x v="0"/>
    <x v="0"/>
    <m/>
    <x v="0"/>
    <x v="0"/>
    <x v="0"/>
    <m/>
    <m/>
    <x v="1"/>
    <s v="10028523"/>
    <x v="5"/>
    <x v="5"/>
    <x v="3"/>
    <x v="3"/>
    <x v="5"/>
    <x v="2"/>
    <n v="63.678199999999997"/>
    <x v="2"/>
    <n v="70"/>
    <x v="2"/>
    <s v=""/>
    <x v="8"/>
    <s v=""/>
    <x v="2"/>
    <s v=""/>
    <s v=""/>
    <x v="1"/>
    <x v="1"/>
    <x v="2"/>
    <x v="1"/>
    <x v="1"/>
    <x v="1"/>
    <x v="1"/>
  </r>
  <r>
    <d v="2021-07-16T00:00:00"/>
    <n v="8017"/>
    <n v="9336"/>
    <x v="4"/>
    <n v="952"/>
    <n v="61040"/>
    <x v="2"/>
    <s v="525140"/>
    <x v="0"/>
    <x v="1"/>
    <x v="1"/>
    <x v="2"/>
    <x v="1"/>
    <n v="85"/>
    <n v="17.5"/>
    <n v="6.6"/>
    <n v="6"/>
    <n v="2.1"/>
    <x v="1"/>
    <n v="1002852"/>
    <x v="4"/>
    <x v="1"/>
    <x v="1"/>
    <x v="0"/>
    <x v="0"/>
    <m/>
    <x v="0"/>
    <x v="0"/>
    <x v="0"/>
    <m/>
    <m/>
    <x v="1"/>
    <s v="10028524"/>
    <x v="1"/>
    <x v="1"/>
    <x v="1"/>
    <x v="1"/>
    <x v="5"/>
    <x v="2"/>
    <n v="78.400000000000006"/>
    <x v="1"/>
    <n v="85"/>
    <x v="1"/>
    <s v=""/>
    <x v="8"/>
    <s v=""/>
    <x v="1"/>
    <n v="2.4259999999999975"/>
    <n v="0.91878856777717921"/>
    <x v="1"/>
    <x v="1"/>
    <x v="1"/>
    <x v="1"/>
    <x v="1"/>
    <x v="1"/>
    <x v="1"/>
  </r>
  <r>
    <d v="2021-07-16T00:00:00"/>
    <n v="8017"/>
    <n v="9336"/>
    <x v="4"/>
    <n v="953"/>
    <n v="61041"/>
    <x v="2"/>
    <s v="525214"/>
    <x v="0"/>
    <x v="1"/>
    <x v="1"/>
    <x v="2"/>
    <x v="1"/>
    <n v="85"/>
    <n v="19"/>
    <n v="7.6"/>
    <n v="5.4"/>
    <n v="1.8"/>
    <x v="1"/>
    <n v="1002852"/>
    <x v="5"/>
    <x v="1"/>
    <x v="1"/>
    <x v="0"/>
    <x v="0"/>
    <m/>
    <x v="0"/>
    <x v="0"/>
    <x v="0"/>
    <m/>
    <m/>
    <x v="1"/>
    <s v="10028525"/>
    <x v="4"/>
    <x v="4"/>
    <x v="1"/>
    <x v="2"/>
    <x v="5"/>
    <x v="2"/>
    <n v="77.400000000000006"/>
    <x v="1"/>
    <n v="85"/>
    <x v="1"/>
    <s v=""/>
    <x v="8"/>
    <s v=""/>
    <x v="1"/>
    <n v="1.8119999999999976"/>
    <n v="0.8596034186683007"/>
    <x v="1"/>
    <x v="1"/>
    <x v="1"/>
    <x v="1"/>
    <x v="1"/>
    <x v="1"/>
    <x v="1"/>
  </r>
  <r>
    <d v="2021-07-16T00:00:00"/>
    <n v="8017"/>
    <n v="9336"/>
    <x v="4"/>
    <n v="955"/>
    <n v="61042"/>
    <x v="2"/>
    <s v="525227"/>
    <x v="0"/>
    <x v="2"/>
    <x v="2"/>
    <x v="2"/>
    <x v="1"/>
    <n v="92"/>
    <n v="19.600000000000001"/>
    <n v="8.4"/>
    <n v="6"/>
    <n v="2.1"/>
    <x v="1"/>
    <n v="1002852"/>
    <x v="6"/>
    <x v="1"/>
    <x v="1"/>
    <x v="0"/>
    <x v="0"/>
    <m/>
    <x v="0"/>
    <x v="0"/>
    <x v="0"/>
    <m/>
    <m/>
    <x v="1"/>
    <s v="10028526"/>
    <x v="1"/>
    <x v="1"/>
    <x v="1"/>
    <x v="1"/>
    <x v="5"/>
    <x v="2"/>
    <n v="83.6"/>
    <x v="1"/>
    <n v="92"/>
    <x v="1"/>
    <s v=""/>
    <x v="8"/>
    <s v=""/>
    <x v="1"/>
    <n v="3.1320000000000023"/>
    <n v="0.95819358368098828"/>
    <x v="1"/>
    <x v="1"/>
    <x v="1"/>
    <x v="1"/>
    <x v="1"/>
    <x v="1"/>
    <x v="1"/>
  </r>
  <r>
    <d v="2021-07-16T00:00:00"/>
    <n v="8017"/>
    <n v="9336"/>
    <x v="4"/>
    <n v="957"/>
    <n v="61043"/>
    <x v="2"/>
    <s v="525176"/>
    <x v="0"/>
    <x v="2"/>
    <x v="2"/>
    <x v="2"/>
    <x v="1"/>
    <n v="65"/>
    <m/>
    <m/>
    <m/>
    <m/>
    <x v="2"/>
    <n v="1002852"/>
    <x v="7"/>
    <x v="1"/>
    <x v="1"/>
    <x v="0"/>
    <x v="0"/>
    <m/>
    <x v="0"/>
    <x v="0"/>
    <x v="0"/>
    <m/>
    <m/>
    <x v="1"/>
    <s v="10028527"/>
    <x v="5"/>
    <x v="5"/>
    <x v="3"/>
    <x v="3"/>
    <x v="5"/>
    <x v="2"/>
    <n v="59.050699999999999"/>
    <x v="2"/>
    <n v="65"/>
    <x v="2"/>
    <s v=""/>
    <x v="8"/>
    <s v=""/>
    <x v="2"/>
    <s v=""/>
    <s v=""/>
    <x v="1"/>
    <x v="1"/>
    <x v="2"/>
    <x v="1"/>
    <x v="1"/>
    <x v="1"/>
    <x v="1"/>
  </r>
  <r>
    <d v="2021-07-16T00:00:00"/>
    <n v="8017"/>
    <n v="9337"/>
    <x v="4"/>
    <n v="959"/>
    <n v="61044"/>
    <x v="2"/>
    <s v="525161"/>
    <x v="0"/>
    <x v="2"/>
    <x v="2"/>
    <x v="2"/>
    <x v="1"/>
    <n v="97"/>
    <n v="22.5"/>
    <n v="9"/>
    <n v="7.5"/>
    <n v="2.8"/>
    <x v="1"/>
    <n v="1002852"/>
    <x v="8"/>
    <x v="1"/>
    <x v="1"/>
    <x v="0"/>
    <x v="0"/>
    <m/>
    <x v="0"/>
    <x v="0"/>
    <x v="0"/>
    <m/>
    <m/>
    <x v="1"/>
    <s v="10028528"/>
    <x v="1"/>
    <x v="1"/>
    <x v="1"/>
    <x v="1"/>
    <x v="5"/>
    <x v="2"/>
    <n v="88"/>
    <x v="1"/>
    <n v="97"/>
    <x v="1"/>
    <s v=""/>
    <x v="8"/>
    <s v=""/>
    <x v="1"/>
    <n v="2.8920000000000017"/>
    <n v="0.94744954852639596"/>
    <x v="1"/>
    <x v="1"/>
    <x v="1"/>
    <x v="1"/>
    <x v="1"/>
    <x v="1"/>
    <x v="1"/>
  </r>
  <r>
    <d v="2021-07-16T00:00:00"/>
    <n v="8017"/>
    <n v="9337"/>
    <x v="4"/>
    <n v="1000"/>
    <n v="61045"/>
    <x v="2"/>
    <s v="525170"/>
    <x v="0"/>
    <x v="2"/>
    <x v="2"/>
    <x v="2"/>
    <x v="1"/>
    <n v="105"/>
    <n v="26.5"/>
    <n v="11.3"/>
    <n v="8"/>
    <n v="3"/>
    <x v="1"/>
    <n v="1002852"/>
    <x v="9"/>
    <x v="1"/>
    <x v="1"/>
    <x v="0"/>
    <x v="0"/>
    <m/>
    <x v="0"/>
    <x v="0"/>
    <x v="0"/>
    <m/>
    <m/>
    <x v="1"/>
    <s v="10028529"/>
    <x v="7"/>
    <x v="7"/>
    <x v="5"/>
    <x v="2"/>
    <x v="5"/>
    <x v="2"/>
    <n v="93.7"/>
    <x v="1"/>
    <n v="105"/>
    <x v="1"/>
    <s v=""/>
    <x v="8"/>
    <s v=""/>
    <x v="1"/>
    <n v="2.8759999999999986"/>
    <n v="0.94664719904411765"/>
    <x v="1"/>
    <x v="1"/>
    <x v="1"/>
    <x v="1"/>
    <x v="1"/>
    <x v="1"/>
    <x v="1"/>
  </r>
  <r>
    <d v="2021-07-16T00:00:00"/>
    <n v="8017"/>
    <n v="9337"/>
    <x v="4"/>
    <n v="1002"/>
    <n v="61046"/>
    <x v="2"/>
    <s v="525146"/>
    <x v="0"/>
    <x v="1"/>
    <x v="1"/>
    <x v="2"/>
    <x v="1"/>
    <n v="86"/>
    <n v="18.2"/>
    <n v="7"/>
    <m/>
    <m/>
    <x v="1"/>
    <n v="1002852"/>
    <x v="10"/>
    <x v="1"/>
    <x v="1"/>
    <x v="0"/>
    <x v="0"/>
    <m/>
    <x v="0"/>
    <x v="0"/>
    <x v="0"/>
    <s v="Damaged adipose"/>
    <m/>
    <x v="1"/>
    <s v="100285210"/>
    <x v="1"/>
    <x v="1"/>
    <x v="1"/>
    <x v="1"/>
    <x v="5"/>
    <x v="2"/>
    <n v="79"/>
    <x v="1"/>
    <n v="86"/>
    <x v="3"/>
    <s v=""/>
    <x v="8"/>
    <s v=""/>
    <x v="2"/>
    <s v=""/>
    <s v=""/>
    <x v="1"/>
    <x v="1"/>
    <x v="1"/>
    <x v="1"/>
    <x v="1"/>
    <x v="1"/>
    <x v="1"/>
  </r>
  <r>
    <d v="2021-07-16T00:00:00"/>
    <n v="8017"/>
    <n v="9337"/>
    <x v="4"/>
    <n v="1003"/>
    <n v="61047"/>
    <x v="2"/>
    <s v="525200"/>
    <x v="0"/>
    <x v="1"/>
    <x v="2"/>
    <x v="2"/>
    <x v="1"/>
    <n v="72"/>
    <m/>
    <m/>
    <m/>
    <m/>
    <x v="2"/>
    <n v="1002853"/>
    <x v="1"/>
    <x v="1"/>
    <x v="1"/>
    <x v="0"/>
    <x v="0"/>
    <m/>
    <x v="0"/>
    <x v="0"/>
    <x v="0"/>
    <m/>
    <m/>
    <x v="1"/>
    <s v="10028531"/>
    <x v="1"/>
    <x v="1"/>
    <x v="1"/>
    <x v="1"/>
    <x v="5"/>
    <x v="2"/>
    <n v="65.529199999999989"/>
    <x v="2"/>
    <n v="72"/>
    <x v="2"/>
    <s v=""/>
    <x v="8"/>
    <s v=""/>
    <x v="2"/>
    <s v=""/>
    <s v=""/>
    <x v="1"/>
    <x v="1"/>
    <x v="2"/>
    <x v="1"/>
    <x v="1"/>
    <x v="1"/>
    <x v="1"/>
  </r>
  <r>
    <d v="2021-07-16T00:00:00"/>
    <n v="8017"/>
    <n v="9337"/>
    <x v="4"/>
    <n v="1004"/>
    <n v="61048"/>
    <x v="2"/>
    <s v="525162"/>
    <x v="0"/>
    <x v="2"/>
    <x v="2"/>
    <x v="2"/>
    <x v="1"/>
    <n v="91"/>
    <n v="20"/>
    <n v="7.1"/>
    <n v="6.5"/>
    <n v="2.6"/>
    <x v="1"/>
    <n v="1002853"/>
    <x v="2"/>
    <x v="1"/>
    <x v="1"/>
    <x v="0"/>
    <x v="0"/>
    <m/>
    <x v="0"/>
    <x v="0"/>
    <x v="0"/>
    <m/>
    <m/>
    <x v="1"/>
    <s v="10028532"/>
    <x v="1"/>
    <x v="1"/>
    <x v="1"/>
    <x v="1"/>
    <x v="5"/>
    <x v="2"/>
    <n v="83.9"/>
    <x v="1"/>
    <n v="91"/>
    <x v="1"/>
    <s v=""/>
    <x v="8"/>
    <s v=""/>
    <x v="1"/>
    <n v="3.5960000000000041"/>
    <n v="0.97329925171627518"/>
    <x v="1"/>
    <x v="1"/>
    <x v="1"/>
    <x v="1"/>
    <x v="1"/>
    <x v="1"/>
    <x v="1"/>
  </r>
  <r>
    <d v="2021-07-16T00:00:00"/>
    <n v="8017"/>
    <n v="9337"/>
    <x v="4"/>
    <n v="1005"/>
    <n v="61049"/>
    <x v="2"/>
    <s v="525199"/>
    <x v="0"/>
    <x v="2"/>
    <x v="2"/>
    <x v="2"/>
    <x v="1"/>
    <n v="65"/>
    <m/>
    <m/>
    <m/>
    <m/>
    <x v="2"/>
    <n v="1002853"/>
    <x v="3"/>
    <x v="1"/>
    <x v="1"/>
    <x v="0"/>
    <x v="0"/>
    <m/>
    <x v="0"/>
    <x v="0"/>
    <x v="0"/>
    <m/>
    <m/>
    <x v="1"/>
    <s v="10028533"/>
    <x v="5"/>
    <x v="5"/>
    <x v="3"/>
    <x v="3"/>
    <x v="5"/>
    <x v="2"/>
    <n v="59.050699999999999"/>
    <x v="2"/>
    <n v="65"/>
    <x v="2"/>
    <s v=""/>
    <x v="8"/>
    <s v=""/>
    <x v="2"/>
    <s v=""/>
    <s v=""/>
    <x v="1"/>
    <x v="1"/>
    <x v="2"/>
    <x v="1"/>
    <x v="1"/>
    <x v="1"/>
    <x v="1"/>
  </r>
  <r>
    <d v="2021-07-16T00:00:00"/>
    <n v="8017"/>
    <n v="9337"/>
    <x v="4"/>
    <n v="1006"/>
    <n v="61050"/>
    <x v="2"/>
    <s v="525134"/>
    <x v="0"/>
    <x v="1"/>
    <x v="1"/>
    <x v="2"/>
    <x v="1"/>
    <n v="86"/>
    <n v="19.600000000000001"/>
    <n v="7.2"/>
    <n v="5.8"/>
    <n v="2.1"/>
    <x v="1"/>
    <n v="1002853"/>
    <x v="4"/>
    <x v="1"/>
    <x v="1"/>
    <x v="0"/>
    <x v="0"/>
    <m/>
    <x v="0"/>
    <x v="0"/>
    <x v="0"/>
    <m/>
    <m/>
    <x v="1"/>
    <s v="10028534"/>
    <x v="1"/>
    <x v="1"/>
    <x v="1"/>
    <x v="1"/>
    <x v="5"/>
    <x v="2"/>
    <n v="78.8"/>
    <x v="1"/>
    <n v="86"/>
    <x v="1"/>
    <s v=""/>
    <x v="8"/>
    <s v=""/>
    <x v="1"/>
    <n v="2.2239999999999966"/>
    <n v="0.90238411137018837"/>
    <x v="1"/>
    <x v="1"/>
    <x v="1"/>
    <x v="1"/>
    <x v="1"/>
    <x v="1"/>
    <x v="1"/>
  </r>
  <r>
    <d v="2021-07-16T00:00:00"/>
    <n v="8017"/>
    <n v="9337"/>
    <x v="4"/>
    <n v="1008"/>
    <n v="61051"/>
    <x v="2"/>
    <s v="525196"/>
    <x v="0"/>
    <x v="2"/>
    <x v="2"/>
    <x v="2"/>
    <x v="1"/>
    <n v="59"/>
    <m/>
    <m/>
    <m/>
    <m/>
    <x v="2"/>
    <n v="1002853"/>
    <x v="5"/>
    <x v="1"/>
    <x v="1"/>
    <x v="0"/>
    <x v="0"/>
    <m/>
    <x v="0"/>
    <x v="0"/>
    <x v="0"/>
    <m/>
    <m/>
    <x v="1"/>
    <s v="10028535"/>
    <x v="5"/>
    <x v="5"/>
    <x v="3"/>
    <x v="3"/>
    <x v="5"/>
    <x v="2"/>
    <n v="53.497700000000002"/>
    <x v="2"/>
    <n v="59"/>
    <x v="2"/>
    <s v=""/>
    <x v="8"/>
    <s v=""/>
    <x v="2"/>
    <s v=""/>
    <s v=""/>
    <x v="1"/>
    <x v="1"/>
    <x v="2"/>
    <x v="1"/>
    <x v="1"/>
    <x v="1"/>
    <x v="1"/>
  </r>
  <r>
    <d v="2021-07-16T00:00:00"/>
    <n v="8017"/>
    <n v="9337"/>
    <x v="4"/>
    <n v="1009"/>
    <n v="61052"/>
    <x v="2"/>
    <s v="525215"/>
    <x v="0"/>
    <x v="2"/>
    <x v="2"/>
    <x v="2"/>
    <x v="1"/>
    <n v="92"/>
    <n v="21.5"/>
    <n v="8.3000000000000007"/>
    <n v="7"/>
    <n v="2.5"/>
    <x v="1"/>
    <n v="1002853"/>
    <x v="6"/>
    <x v="1"/>
    <x v="1"/>
    <x v="0"/>
    <x v="0"/>
    <m/>
    <x v="0"/>
    <x v="0"/>
    <x v="0"/>
    <m/>
    <m/>
    <x v="1"/>
    <s v="10028536"/>
    <x v="1"/>
    <x v="1"/>
    <x v="1"/>
    <x v="1"/>
    <x v="5"/>
    <x v="2"/>
    <n v="83.7"/>
    <x v="1"/>
    <n v="92"/>
    <x v="1"/>
    <s v=""/>
    <x v="8"/>
    <s v=""/>
    <x v="1"/>
    <n v="2.236000000000002"/>
    <n v="0.90343606360341933"/>
    <x v="1"/>
    <x v="1"/>
    <x v="1"/>
    <x v="1"/>
    <x v="1"/>
    <x v="1"/>
    <x v="1"/>
  </r>
  <r>
    <d v="2021-07-16T00:00:00"/>
    <n v="8017"/>
    <n v="9337"/>
    <x v="4"/>
    <n v="1011"/>
    <n v="61053"/>
    <x v="2"/>
    <s v="525174"/>
    <x v="0"/>
    <x v="1"/>
    <x v="1"/>
    <x v="2"/>
    <x v="1"/>
    <n v="88"/>
    <n v="19.8"/>
    <n v="7.8"/>
    <n v="6.5"/>
    <n v="2.8"/>
    <x v="1"/>
    <n v="1002853"/>
    <x v="7"/>
    <x v="1"/>
    <x v="1"/>
    <x v="0"/>
    <x v="0"/>
    <m/>
    <x v="0"/>
    <x v="0"/>
    <x v="0"/>
    <m/>
    <m/>
    <x v="1"/>
    <s v="10028537"/>
    <x v="1"/>
    <x v="1"/>
    <x v="1"/>
    <x v="1"/>
    <x v="5"/>
    <x v="2"/>
    <n v="80.2"/>
    <x v="1"/>
    <n v="88"/>
    <x v="1"/>
    <s v=""/>
    <x v="8"/>
    <s v=""/>
    <x v="1"/>
    <n v="1.2379999999999973"/>
    <n v="0.77521569346774366"/>
    <x v="1"/>
    <x v="1"/>
    <x v="1"/>
    <x v="1"/>
    <x v="1"/>
    <x v="1"/>
    <x v="1"/>
  </r>
  <r>
    <d v="2021-07-16T00:00:00"/>
    <n v="8017"/>
    <n v="9337"/>
    <x v="4"/>
    <n v="1012"/>
    <n v="61054"/>
    <x v="2"/>
    <s v="525128"/>
    <x v="0"/>
    <x v="1"/>
    <x v="1"/>
    <x v="2"/>
    <x v="1"/>
    <n v="82"/>
    <n v="18.2"/>
    <n v="6.6"/>
    <n v="5.5"/>
    <n v="1.8"/>
    <x v="1"/>
    <n v="1002853"/>
    <x v="8"/>
    <x v="1"/>
    <x v="1"/>
    <x v="0"/>
    <x v="0"/>
    <m/>
    <x v="0"/>
    <x v="0"/>
    <x v="0"/>
    <m/>
    <m/>
    <x v="1"/>
    <s v="10028538"/>
    <x v="4"/>
    <x v="4"/>
    <x v="1"/>
    <x v="2"/>
    <x v="5"/>
    <x v="2"/>
    <n v="75.400000000000006"/>
    <x v="1"/>
    <n v="82"/>
    <x v="1"/>
    <s v=""/>
    <x v="8"/>
    <s v=""/>
    <x v="1"/>
    <n v="1.7339999999999982"/>
    <n v="0.84992334931536639"/>
    <x v="1"/>
    <x v="1"/>
    <x v="1"/>
    <x v="1"/>
    <x v="1"/>
    <x v="1"/>
    <x v="1"/>
  </r>
  <r>
    <d v="2021-07-16T00:00:00"/>
    <n v="8017"/>
    <n v="9337"/>
    <x v="4"/>
    <n v="1014"/>
    <n v="61055"/>
    <x v="2"/>
    <s v="525175"/>
    <x v="0"/>
    <x v="1"/>
    <x v="1"/>
    <x v="2"/>
    <x v="1"/>
    <n v="82"/>
    <n v="18.3"/>
    <n v="6.6"/>
    <n v="5.0999999999999996"/>
    <n v="1.9"/>
    <x v="1"/>
    <n v="1002853"/>
    <x v="9"/>
    <x v="1"/>
    <x v="1"/>
    <x v="0"/>
    <x v="0"/>
    <m/>
    <x v="0"/>
    <x v="0"/>
    <x v="0"/>
    <m/>
    <m/>
    <x v="1"/>
    <s v="10028539"/>
    <x v="1"/>
    <x v="1"/>
    <x v="1"/>
    <x v="1"/>
    <x v="5"/>
    <x v="2"/>
    <n v="75.400000000000006"/>
    <x v="1"/>
    <n v="82"/>
    <x v="1"/>
    <s v=""/>
    <x v="8"/>
    <s v=""/>
    <x v="1"/>
    <n v="1.9199999999999986"/>
    <n v="0.87213843368091859"/>
    <x v="1"/>
    <x v="1"/>
    <x v="1"/>
    <x v="1"/>
    <x v="1"/>
    <x v="1"/>
    <x v="1"/>
  </r>
  <r>
    <d v="2021-07-16T00:00:00"/>
    <n v="8017"/>
    <n v="9337"/>
    <x v="4"/>
    <n v="1015"/>
    <n v="61056"/>
    <x v="2"/>
    <s v="525168"/>
    <x v="0"/>
    <x v="2"/>
    <x v="2"/>
    <x v="2"/>
    <x v="1"/>
    <n v="92"/>
    <n v="21.5"/>
    <n v="8.5"/>
    <n v="7.5"/>
    <n v="2.5"/>
    <x v="1"/>
    <n v="1002853"/>
    <x v="10"/>
    <x v="1"/>
    <x v="1"/>
    <x v="0"/>
    <x v="0"/>
    <m/>
    <x v="0"/>
    <x v="0"/>
    <x v="0"/>
    <m/>
    <m/>
    <x v="1"/>
    <s v="100285310"/>
    <x v="1"/>
    <x v="1"/>
    <x v="1"/>
    <x v="1"/>
    <x v="5"/>
    <x v="2"/>
    <n v="83.5"/>
    <x v="1"/>
    <n v="92"/>
    <x v="1"/>
    <s v=""/>
    <x v="8"/>
    <s v=""/>
    <x v="1"/>
    <n v="1.6400000000000019"/>
    <n v="0.83753493741930418"/>
    <x v="1"/>
    <x v="1"/>
    <x v="1"/>
    <x v="1"/>
    <x v="1"/>
    <x v="1"/>
    <x v="1"/>
  </r>
  <r>
    <d v="2021-07-16T00:00:00"/>
    <n v="8017"/>
    <n v="9337"/>
    <x v="4"/>
    <n v="1018"/>
    <n v="61057"/>
    <x v="2"/>
    <s v="525194"/>
    <x v="0"/>
    <x v="2"/>
    <x v="2"/>
    <x v="2"/>
    <x v="1"/>
    <n v="83"/>
    <n v="19"/>
    <n v="6.6"/>
    <n v="4.8"/>
    <n v="1.7"/>
    <x v="1"/>
    <n v="1002854"/>
    <x v="1"/>
    <x v="1"/>
    <x v="1"/>
    <x v="0"/>
    <x v="0"/>
    <m/>
    <x v="0"/>
    <x v="0"/>
    <x v="0"/>
    <m/>
    <m/>
    <x v="1"/>
    <s v="10028541"/>
    <x v="1"/>
    <x v="1"/>
    <x v="1"/>
    <x v="1"/>
    <x v="5"/>
    <x v="2"/>
    <n v="76.400000000000006"/>
    <x v="1"/>
    <n v="83"/>
    <x v="1"/>
    <s v=""/>
    <x v="8"/>
    <s v=""/>
    <x v="1"/>
    <n v="2.7259999999999982"/>
    <n v="0.93854352318493039"/>
    <x v="1"/>
    <x v="1"/>
    <x v="1"/>
    <x v="1"/>
    <x v="1"/>
    <x v="1"/>
    <x v="1"/>
  </r>
  <r>
    <d v="2021-07-16T00:00:00"/>
    <n v="8017"/>
    <n v="9337"/>
    <x v="4"/>
    <n v="1019"/>
    <n v="61058"/>
    <x v="2"/>
    <s v="525179"/>
    <x v="0"/>
    <x v="2"/>
    <x v="2"/>
    <x v="2"/>
    <x v="1"/>
    <n v="70"/>
    <m/>
    <m/>
    <m/>
    <m/>
    <x v="2"/>
    <n v="1002854"/>
    <x v="2"/>
    <x v="1"/>
    <x v="1"/>
    <x v="0"/>
    <x v="0"/>
    <m/>
    <x v="0"/>
    <x v="0"/>
    <x v="0"/>
    <m/>
    <m/>
    <x v="1"/>
    <s v="10028542"/>
    <x v="1"/>
    <x v="1"/>
    <x v="1"/>
    <x v="1"/>
    <x v="5"/>
    <x v="2"/>
    <n v="63.678199999999997"/>
    <x v="2"/>
    <n v="70"/>
    <x v="2"/>
    <s v=""/>
    <x v="8"/>
    <s v=""/>
    <x v="2"/>
    <s v=""/>
    <s v=""/>
    <x v="1"/>
    <x v="1"/>
    <x v="2"/>
    <x v="1"/>
    <x v="1"/>
    <x v="1"/>
    <x v="1"/>
  </r>
  <r>
    <d v="2021-07-16T00:00:00"/>
    <n v="8017"/>
    <n v="9337"/>
    <x v="4"/>
    <n v="1021"/>
    <n v="61059"/>
    <x v="2"/>
    <s v="525182"/>
    <x v="0"/>
    <x v="1"/>
    <x v="1"/>
    <x v="2"/>
    <x v="1"/>
    <n v="84"/>
    <n v="18.8"/>
    <n v="6.7"/>
    <n v="4.87"/>
    <n v="1.8"/>
    <x v="1"/>
    <n v="1002854"/>
    <x v="3"/>
    <x v="1"/>
    <x v="1"/>
    <x v="0"/>
    <x v="0"/>
    <m/>
    <x v="0"/>
    <x v="0"/>
    <x v="0"/>
    <m/>
    <m/>
    <x v="1"/>
    <s v="10028543"/>
    <x v="1"/>
    <x v="1"/>
    <x v="1"/>
    <x v="1"/>
    <x v="5"/>
    <x v="2"/>
    <n v="77.3"/>
    <x v="1"/>
    <n v="84"/>
    <x v="1"/>
    <s v=""/>
    <x v="8"/>
    <s v=""/>
    <x v="1"/>
    <n v="2.8943999999999974"/>
    <n v="0.94756891364906837"/>
    <x v="1"/>
    <x v="1"/>
    <x v="1"/>
    <x v="1"/>
    <x v="1"/>
    <x v="1"/>
    <x v="1"/>
  </r>
  <r>
    <d v="2021-07-16T00:00:00"/>
    <n v="8017"/>
    <n v="9337"/>
    <x v="4"/>
    <n v="1023"/>
    <n v="61060"/>
    <x v="2"/>
    <s v="525177"/>
    <x v="0"/>
    <x v="2"/>
    <x v="2"/>
    <x v="2"/>
    <x v="1"/>
    <n v="83.5"/>
    <n v="19.600000000000001"/>
    <n v="7.7"/>
    <m/>
    <m/>
    <x v="1"/>
    <n v="1002854"/>
    <x v="4"/>
    <x v="1"/>
    <x v="1"/>
    <x v="0"/>
    <x v="0"/>
    <m/>
    <x v="0"/>
    <x v="0"/>
    <x v="0"/>
    <s v="DAMAGED ADIPOSE"/>
    <m/>
    <x v="1"/>
    <s v="10028544"/>
    <x v="1"/>
    <x v="1"/>
    <x v="1"/>
    <x v="1"/>
    <x v="5"/>
    <x v="2"/>
    <n v="75.8"/>
    <x v="1"/>
    <n v="83.5"/>
    <x v="3"/>
    <s v=""/>
    <x v="8"/>
    <s v=""/>
    <x v="2"/>
    <s v=""/>
    <s v=""/>
    <x v="1"/>
    <x v="1"/>
    <x v="2"/>
    <x v="1"/>
    <x v="1"/>
    <x v="1"/>
    <x v="1"/>
  </r>
  <r>
    <d v="2021-07-16T00:00:00"/>
    <n v="8017"/>
    <n v="9337"/>
    <x v="4"/>
    <n v="1025"/>
    <n v="61061"/>
    <x v="2"/>
    <s v="525185"/>
    <x v="0"/>
    <x v="1"/>
    <x v="1"/>
    <x v="2"/>
    <x v="1"/>
    <n v="84"/>
    <n v="18.399999999999999"/>
    <n v="6.6"/>
    <n v="5.5"/>
    <n v="1.7"/>
    <x v="1"/>
    <n v="1002854"/>
    <x v="5"/>
    <x v="1"/>
    <x v="1"/>
    <x v="0"/>
    <x v="0"/>
    <m/>
    <x v="0"/>
    <x v="0"/>
    <x v="0"/>
    <m/>
    <m/>
    <x v="1"/>
    <s v="10028545"/>
    <x v="1"/>
    <x v="1"/>
    <x v="1"/>
    <x v="1"/>
    <x v="5"/>
    <x v="2"/>
    <n v="77.400000000000006"/>
    <x v="1"/>
    <n v="84"/>
    <x v="1"/>
    <s v=""/>
    <x v="8"/>
    <s v=""/>
    <x v="1"/>
    <n v="2.6799999999999979"/>
    <n v="0.93583612359482582"/>
    <x v="1"/>
    <x v="1"/>
    <x v="1"/>
    <x v="1"/>
    <x v="1"/>
    <x v="1"/>
    <x v="1"/>
  </r>
  <r>
    <d v="2021-07-16T00:00:00"/>
    <n v="8018"/>
    <n v="9337"/>
    <x v="5"/>
    <n v="1046"/>
    <n v="61062"/>
    <x v="2"/>
    <s v="525197"/>
    <x v="0"/>
    <x v="2"/>
    <x v="2"/>
    <x v="2"/>
    <x v="1"/>
    <n v="55"/>
    <m/>
    <m/>
    <m/>
    <m/>
    <x v="2"/>
    <n v="1002854"/>
    <x v="6"/>
    <x v="1"/>
    <x v="1"/>
    <x v="0"/>
    <x v="0"/>
    <m/>
    <x v="0"/>
    <x v="0"/>
    <x v="0"/>
    <m/>
    <m/>
    <x v="1"/>
    <s v="10028546"/>
    <x v="5"/>
    <x v="5"/>
    <x v="3"/>
    <x v="3"/>
    <x v="5"/>
    <x v="2"/>
    <n v="49.795699999999997"/>
    <x v="2"/>
    <n v="5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7"/>
    <x v="5"/>
    <n v="1047"/>
    <n v="61063"/>
    <x v="2"/>
    <s v="525180"/>
    <x v="0"/>
    <x v="1"/>
    <x v="1"/>
    <x v="2"/>
    <x v="1"/>
    <n v="89.5"/>
    <n v="19.3"/>
    <n v="7.5"/>
    <n v="6.1"/>
    <n v="2"/>
    <x v="1"/>
    <n v="1002854"/>
    <x v="7"/>
    <x v="1"/>
    <x v="1"/>
    <x v="0"/>
    <x v="0"/>
    <m/>
    <x v="0"/>
    <x v="0"/>
    <x v="0"/>
    <m/>
    <m/>
    <x v="1"/>
    <s v="10028547"/>
    <x v="1"/>
    <x v="1"/>
    <x v="1"/>
    <x v="1"/>
    <x v="5"/>
    <x v="2"/>
    <n v="82"/>
    <x v="1"/>
    <n v="89.5"/>
    <x v="1"/>
    <s v=""/>
    <x v="8"/>
    <s v=""/>
    <x v="1"/>
    <n v="3.2270000000000012"/>
    <n v="0.96183778779635243"/>
    <x v="1"/>
    <x v="1"/>
    <x v="1"/>
    <x v="2"/>
    <x v="1"/>
    <x v="1"/>
    <x v="1"/>
  </r>
  <r>
    <d v="2021-07-16T00:00:00"/>
    <n v="8018"/>
    <n v="9337"/>
    <x v="5"/>
    <n v="1048"/>
    <n v="61064"/>
    <x v="2"/>
    <s v="525147"/>
    <x v="0"/>
    <x v="2"/>
    <x v="2"/>
    <x v="2"/>
    <x v="1"/>
    <n v="64.5"/>
    <m/>
    <m/>
    <m/>
    <m/>
    <x v="2"/>
    <n v="1002854"/>
    <x v="8"/>
    <x v="1"/>
    <x v="1"/>
    <x v="0"/>
    <x v="0"/>
    <m/>
    <x v="0"/>
    <x v="0"/>
    <x v="0"/>
    <m/>
    <m/>
    <x v="1"/>
    <s v="10028548"/>
    <x v="5"/>
    <x v="5"/>
    <x v="3"/>
    <x v="3"/>
    <x v="5"/>
    <x v="2"/>
    <n v="58.587949999999999"/>
    <x v="2"/>
    <n v="64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7"/>
    <x v="5"/>
    <n v="1049"/>
    <n v="61065"/>
    <x v="2"/>
    <s v="525222"/>
    <x v="0"/>
    <x v="2"/>
    <x v="2"/>
    <x v="2"/>
    <x v="1"/>
    <n v="73.5"/>
    <m/>
    <m/>
    <m/>
    <m/>
    <x v="2"/>
    <n v="1002854"/>
    <x v="9"/>
    <x v="1"/>
    <x v="1"/>
    <x v="0"/>
    <x v="0"/>
    <m/>
    <x v="0"/>
    <x v="0"/>
    <x v="0"/>
    <m/>
    <m/>
    <x v="1"/>
    <s v="10028549"/>
    <x v="5"/>
    <x v="5"/>
    <x v="3"/>
    <x v="3"/>
    <x v="5"/>
    <x v="2"/>
    <n v="66.917449999999988"/>
    <x v="2"/>
    <n v="73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7"/>
    <x v="5"/>
    <n v="1050"/>
    <n v="61066"/>
    <x v="2"/>
    <s v="525133"/>
    <x v="0"/>
    <x v="2"/>
    <x v="2"/>
    <x v="2"/>
    <x v="1"/>
    <n v="65"/>
    <m/>
    <m/>
    <m/>
    <m/>
    <x v="2"/>
    <n v="1002854"/>
    <x v="10"/>
    <x v="1"/>
    <x v="1"/>
    <x v="0"/>
    <x v="0"/>
    <m/>
    <x v="0"/>
    <x v="0"/>
    <x v="0"/>
    <m/>
    <m/>
    <x v="1"/>
    <s v="100285410"/>
    <x v="5"/>
    <x v="5"/>
    <x v="3"/>
    <x v="3"/>
    <x v="5"/>
    <x v="2"/>
    <n v="59.050699999999999"/>
    <x v="2"/>
    <n v="6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7"/>
    <x v="5"/>
    <n v="1051"/>
    <n v="61067"/>
    <x v="2"/>
    <s v="525212"/>
    <x v="0"/>
    <x v="1"/>
    <x v="1"/>
    <x v="2"/>
    <x v="1"/>
    <n v="85"/>
    <n v="19"/>
    <n v="6.9"/>
    <n v="5.5"/>
    <n v="2"/>
    <x v="1"/>
    <n v="1002855"/>
    <x v="1"/>
    <x v="1"/>
    <x v="1"/>
    <x v="0"/>
    <x v="0"/>
    <m/>
    <x v="0"/>
    <x v="0"/>
    <x v="0"/>
    <m/>
    <m/>
    <x v="1"/>
    <s v="10028551"/>
    <x v="1"/>
    <x v="1"/>
    <x v="1"/>
    <x v="1"/>
    <x v="5"/>
    <x v="2"/>
    <n v="78.099999999999994"/>
    <x v="1"/>
    <n v="85"/>
    <x v="1"/>
    <s v=""/>
    <x v="8"/>
    <s v=""/>
    <x v="1"/>
    <n v="2.4679999999999973"/>
    <n v="0.92186783129466499"/>
    <x v="1"/>
    <x v="1"/>
    <x v="1"/>
    <x v="1"/>
    <x v="1"/>
    <x v="1"/>
    <x v="1"/>
  </r>
  <r>
    <d v="2021-07-16T00:00:00"/>
    <n v="8018"/>
    <n v="9337"/>
    <x v="5"/>
    <n v="1053"/>
    <n v="61068"/>
    <x v="2"/>
    <s v="525208"/>
    <x v="0"/>
    <x v="2"/>
    <x v="2"/>
    <x v="2"/>
    <x v="1"/>
    <n v="101.5"/>
    <n v="25.2"/>
    <n v="10.5"/>
    <n v="8"/>
    <n v="2.8"/>
    <x v="1"/>
    <n v="1002855"/>
    <x v="2"/>
    <x v="1"/>
    <x v="1"/>
    <x v="0"/>
    <x v="0"/>
    <m/>
    <x v="0"/>
    <x v="0"/>
    <x v="0"/>
    <m/>
    <m/>
    <x v="1"/>
    <s v="10028552"/>
    <x v="1"/>
    <x v="1"/>
    <x v="1"/>
    <x v="1"/>
    <x v="5"/>
    <x v="2"/>
    <n v="91"/>
    <x v="1"/>
    <n v="101.5"/>
    <x v="1"/>
    <s v=""/>
    <x v="8"/>
    <s v=""/>
    <x v="1"/>
    <n v="2.5669999999999971"/>
    <n v="0.9287073211001956"/>
    <x v="1"/>
    <x v="1"/>
    <x v="1"/>
    <x v="1"/>
    <x v="1"/>
    <x v="1"/>
    <x v="1"/>
  </r>
  <r>
    <d v="2021-07-16T00:00:00"/>
    <n v="8018"/>
    <n v="9338"/>
    <x v="5"/>
    <n v="1054"/>
    <n v="61069"/>
    <x v="2"/>
    <s v="525139"/>
    <x v="0"/>
    <x v="2"/>
    <x v="2"/>
    <x v="2"/>
    <x v="1"/>
    <n v="69"/>
    <m/>
    <m/>
    <m/>
    <m/>
    <x v="2"/>
    <n v="1002855"/>
    <x v="3"/>
    <x v="1"/>
    <x v="1"/>
    <x v="0"/>
    <x v="0"/>
    <m/>
    <x v="0"/>
    <x v="0"/>
    <x v="0"/>
    <m/>
    <m/>
    <x v="1"/>
    <s v="10028553"/>
    <x v="3"/>
    <x v="3"/>
    <x v="3"/>
    <x v="2"/>
    <x v="5"/>
    <x v="2"/>
    <n v="62.752699999999997"/>
    <x v="2"/>
    <n v="69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055"/>
    <n v="61070"/>
    <x v="2"/>
    <s v="525178"/>
    <x v="0"/>
    <x v="2"/>
    <x v="2"/>
    <x v="2"/>
    <x v="1"/>
    <n v="68.5"/>
    <m/>
    <m/>
    <m/>
    <m/>
    <x v="2"/>
    <n v="1002855"/>
    <x v="4"/>
    <x v="1"/>
    <x v="1"/>
    <x v="0"/>
    <x v="0"/>
    <m/>
    <x v="0"/>
    <x v="0"/>
    <x v="0"/>
    <m/>
    <m/>
    <x v="1"/>
    <s v="10028554"/>
    <x v="5"/>
    <x v="5"/>
    <x v="3"/>
    <x v="3"/>
    <x v="5"/>
    <x v="2"/>
    <n v="62.289949999999997"/>
    <x v="2"/>
    <n v="68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056"/>
    <n v="61071"/>
    <x v="2"/>
    <s v="525226"/>
    <x v="0"/>
    <x v="1"/>
    <x v="1"/>
    <x v="2"/>
    <x v="1"/>
    <n v="85.5"/>
    <n v="20.100000000000001"/>
    <n v="7.7"/>
    <n v="6"/>
    <n v="2"/>
    <x v="1"/>
    <n v="1002855"/>
    <x v="5"/>
    <x v="1"/>
    <x v="1"/>
    <x v="0"/>
    <x v="0"/>
    <m/>
    <x v="0"/>
    <x v="0"/>
    <x v="0"/>
    <m/>
    <m/>
    <x v="1"/>
    <s v="10028555"/>
    <x v="1"/>
    <x v="1"/>
    <x v="1"/>
    <x v="1"/>
    <x v="5"/>
    <x v="2"/>
    <n v="77.8"/>
    <x v="1"/>
    <n v="85.5"/>
    <x v="1"/>
    <s v=""/>
    <x v="8"/>
    <s v=""/>
    <x v="1"/>
    <n v="1.3190000000000015"/>
    <n v="0.78901528446929547"/>
    <x v="1"/>
    <x v="1"/>
    <x v="1"/>
    <x v="2"/>
    <x v="1"/>
    <x v="1"/>
    <x v="1"/>
  </r>
  <r>
    <d v="2021-07-16T00:00:00"/>
    <n v="8018"/>
    <n v="9338"/>
    <x v="5"/>
    <n v="1058"/>
    <n v="61072"/>
    <x v="2"/>
    <s v="525154"/>
    <x v="0"/>
    <x v="2"/>
    <x v="2"/>
    <x v="2"/>
    <x v="1"/>
    <n v="65.5"/>
    <m/>
    <m/>
    <m/>
    <m/>
    <x v="2"/>
    <n v="1002855"/>
    <x v="6"/>
    <x v="1"/>
    <x v="1"/>
    <x v="0"/>
    <x v="0"/>
    <m/>
    <x v="0"/>
    <x v="0"/>
    <x v="0"/>
    <m/>
    <m/>
    <x v="1"/>
    <s v="10028556"/>
    <x v="3"/>
    <x v="3"/>
    <x v="3"/>
    <x v="2"/>
    <x v="5"/>
    <x v="2"/>
    <n v="59.513449999999999"/>
    <x v="2"/>
    <n v="65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059"/>
    <n v="61073"/>
    <x v="2"/>
    <s v="525159"/>
    <x v="0"/>
    <x v="2"/>
    <x v="2"/>
    <x v="2"/>
    <x v="1"/>
    <n v="84.5"/>
    <n v="20.5"/>
    <n v="7.7"/>
    <n v="6"/>
    <n v="2.1"/>
    <x v="1"/>
    <n v="1002855"/>
    <x v="7"/>
    <x v="1"/>
    <x v="1"/>
    <x v="0"/>
    <x v="0"/>
    <m/>
    <x v="0"/>
    <x v="0"/>
    <x v="0"/>
    <m/>
    <m/>
    <x v="1"/>
    <s v="10028557"/>
    <x v="1"/>
    <x v="1"/>
    <x v="1"/>
    <x v="1"/>
    <x v="5"/>
    <x v="2"/>
    <n v="76.8"/>
    <x v="1"/>
    <n v="84.5"/>
    <x v="1"/>
    <s v=""/>
    <x v="8"/>
    <s v=""/>
    <x v="1"/>
    <n v="0.80300000000000171"/>
    <n v="0.69061584420829603"/>
    <x v="1"/>
    <x v="1"/>
    <x v="1"/>
    <x v="1"/>
    <x v="1"/>
    <x v="1"/>
    <x v="1"/>
  </r>
  <r>
    <d v="2021-07-16T00:00:00"/>
    <n v="8018"/>
    <n v="9338"/>
    <x v="5"/>
    <n v="1100"/>
    <n v="61074"/>
    <x v="2"/>
    <s v="525195"/>
    <x v="0"/>
    <x v="2"/>
    <x v="2"/>
    <x v="2"/>
    <x v="1"/>
    <n v="85"/>
    <n v="17"/>
    <n v="5.9"/>
    <n v="6.5"/>
    <n v="2.5"/>
    <x v="1"/>
    <n v="1002855"/>
    <x v="8"/>
    <x v="1"/>
    <x v="1"/>
    <x v="0"/>
    <x v="0"/>
    <m/>
    <x v="0"/>
    <x v="0"/>
    <x v="0"/>
    <m/>
    <m/>
    <x v="1"/>
    <s v="10028558"/>
    <x v="6"/>
    <x v="6"/>
    <x v="4"/>
    <x v="2"/>
    <x v="5"/>
    <x v="2"/>
    <n v="79.099999999999994"/>
    <x v="1"/>
    <n v="85"/>
    <x v="1"/>
    <s v=""/>
    <x v="8"/>
    <s v=""/>
    <x v="1"/>
    <n v="2.6379999999999986"/>
    <n v="0.93326751378423378"/>
    <x v="1"/>
    <x v="1"/>
    <x v="1"/>
    <x v="1"/>
    <x v="1"/>
    <x v="1"/>
    <x v="1"/>
  </r>
  <r>
    <d v="2021-07-16T00:00:00"/>
    <n v="8018"/>
    <n v="9338"/>
    <x v="5"/>
    <n v="1102"/>
    <n v="61075"/>
    <x v="2"/>
    <s v="525205"/>
    <x v="0"/>
    <x v="1"/>
    <x v="1"/>
    <x v="2"/>
    <x v="1"/>
    <n v="78.5"/>
    <n v="17"/>
    <n v="5.5"/>
    <n v="5.4"/>
    <n v="1.6"/>
    <x v="1"/>
    <n v="1002855"/>
    <x v="9"/>
    <x v="1"/>
    <x v="1"/>
    <x v="0"/>
    <x v="0"/>
    <m/>
    <x v="0"/>
    <x v="0"/>
    <x v="0"/>
    <m/>
    <m/>
    <x v="1"/>
    <s v="10028559"/>
    <x v="4"/>
    <x v="4"/>
    <x v="1"/>
    <x v="2"/>
    <x v="5"/>
    <x v="2"/>
    <n v="73"/>
    <x v="1"/>
    <n v="78.5"/>
    <x v="1"/>
    <s v=""/>
    <x v="8"/>
    <s v=""/>
    <x v="1"/>
    <n v="1.8770000000000027"/>
    <n v="0.8672661600971292"/>
    <x v="1"/>
    <x v="1"/>
    <x v="1"/>
    <x v="2"/>
    <x v="1"/>
    <x v="1"/>
    <x v="1"/>
  </r>
  <r>
    <d v="2021-07-16T00:00:00"/>
    <n v="8018"/>
    <n v="9338"/>
    <x v="5"/>
    <n v="1104"/>
    <n v="61076"/>
    <x v="2"/>
    <s v="525165"/>
    <x v="0"/>
    <x v="1"/>
    <x v="1"/>
    <x v="2"/>
    <x v="1"/>
    <n v="85.5"/>
    <n v="18"/>
    <n v="6.6"/>
    <n v="5"/>
    <n v="1.8"/>
    <x v="1"/>
    <n v="1002855"/>
    <x v="10"/>
    <x v="1"/>
    <x v="1"/>
    <x v="0"/>
    <x v="0"/>
    <m/>
    <x v="0"/>
    <x v="0"/>
    <x v="0"/>
    <m/>
    <m/>
    <x v="1"/>
    <s v="100285510"/>
    <x v="1"/>
    <x v="1"/>
    <x v="1"/>
    <x v="1"/>
    <x v="5"/>
    <x v="2"/>
    <n v="78.900000000000006"/>
    <x v="1"/>
    <n v="85.5"/>
    <x v="1"/>
    <s v=""/>
    <x v="8"/>
    <s v=""/>
    <x v="1"/>
    <n v="3.5790000000000006"/>
    <n v="0.97285388607980827"/>
    <x v="1"/>
    <x v="1"/>
    <x v="1"/>
    <x v="1"/>
    <x v="1"/>
    <x v="1"/>
    <x v="1"/>
  </r>
  <r>
    <d v="2021-07-16T00:00:00"/>
    <n v="8018"/>
    <n v="9338"/>
    <x v="5"/>
    <n v="1106"/>
    <n v="61077"/>
    <x v="2"/>
    <s v="525201"/>
    <x v="0"/>
    <x v="2"/>
    <x v="2"/>
    <x v="2"/>
    <x v="1"/>
    <n v="94"/>
    <n v="21.6"/>
    <n v="8.5"/>
    <n v="7"/>
    <n v="2.6"/>
    <x v="1"/>
    <n v="1002856"/>
    <x v="1"/>
    <x v="1"/>
    <x v="1"/>
    <x v="0"/>
    <x v="0"/>
    <m/>
    <x v="0"/>
    <x v="0"/>
    <x v="0"/>
    <m/>
    <m/>
    <x v="1"/>
    <s v="10028561"/>
    <x v="1"/>
    <x v="1"/>
    <x v="1"/>
    <x v="1"/>
    <x v="5"/>
    <x v="2"/>
    <n v="85.5"/>
    <x v="1"/>
    <n v="94"/>
    <x v="1"/>
    <s v=""/>
    <x v="8"/>
    <s v=""/>
    <x v="1"/>
    <n v="2.7540000000000009"/>
    <n v="0.94013885768821859"/>
    <x v="1"/>
    <x v="1"/>
    <x v="1"/>
    <x v="1"/>
    <x v="1"/>
    <x v="1"/>
    <x v="1"/>
  </r>
  <r>
    <d v="2021-07-16T00:00:00"/>
    <n v="8018"/>
    <n v="9338"/>
    <x v="5"/>
    <n v="1107"/>
    <n v="61078"/>
    <x v="2"/>
    <s v="525192"/>
    <x v="0"/>
    <x v="2"/>
    <x v="2"/>
    <x v="2"/>
    <x v="1"/>
    <n v="87.5"/>
    <n v="20.100000000000001"/>
    <n v="7.7"/>
    <n v="6.1"/>
    <n v="2"/>
    <x v="1"/>
    <n v="1002856"/>
    <x v="2"/>
    <x v="1"/>
    <x v="1"/>
    <x v="0"/>
    <x v="0"/>
    <m/>
    <x v="0"/>
    <x v="0"/>
    <x v="0"/>
    <m/>
    <m/>
    <x v="1"/>
    <s v="10028562"/>
    <x v="1"/>
    <x v="1"/>
    <x v="1"/>
    <x v="1"/>
    <x v="5"/>
    <x v="2"/>
    <n v="79.8"/>
    <x v="1"/>
    <n v="87.5"/>
    <x v="1"/>
    <s v=""/>
    <x v="8"/>
    <s v=""/>
    <x v="1"/>
    <n v="2.1110000000000015"/>
    <n v="0.8919677323121159"/>
    <x v="1"/>
    <x v="1"/>
    <x v="1"/>
    <x v="1"/>
    <x v="1"/>
    <x v="1"/>
    <x v="1"/>
  </r>
  <r>
    <d v="2021-07-16T00:00:00"/>
    <n v="8018"/>
    <n v="9338"/>
    <x v="5"/>
    <n v="1108"/>
    <n v="61079"/>
    <x v="2"/>
    <s v="525184"/>
    <x v="0"/>
    <x v="2"/>
    <x v="2"/>
    <x v="2"/>
    <x v="1"/>
    <n v="62.5"/>
    <m/>
    <m/>
    <m/>
    <m/>
    <x v="2"/>
    <n v="1002856"/>
    <x v="3"/>
    <x v="1"/>
    <x v="1"/>
    <x v="0"/>
    <x v="0"/>
    <m/>
    <x v="0"/>
    <x v="0"/>
    <x v="0"/>
    <m/>
    <m/>
    <x v="1"/>
    <s v="10028563"/>
    <x v="5"/>
    <x v="5"/>
    <x v="3"/>
    <x v="3"/>
    <x v="5"/>
    <x v="2"/>
    <n v="56.73695"/>
    <x v="2"/>
    <n v="62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109"/>
    <n v="61080"/>
    <x v="2"/>
    <s v="525167"/>
    <x v="0"/>
    <x v="2"/>
    <x v="2"/>
    <x v="2"/>
    <x v="1"/>
    <n v="57.5"/>
    <m/>
    <m/>
    <m/>
    <m/>
    <x v="2"/>
    <n v="1002856"/>
    <x v="4"/>
    <x v="1"/>
    <x v="1"/>
    <x v="0"/>
    <x v="0"/>
    <m/>
    <x v="0"/>
    <x v="0"/>
    <x v="0"/>
    <m/>
    <m/>
    <x v="1"/>
    <s v="10028564"/>
    <x v="3"/>
    <x v="3"/>
    <x v="3"/>
    <x v="2"/>
    <x v="5"/>
    <x v="2"/>
    <n v="52.109450000000002"/>
    <x v="2"/>
    <n v="57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111"/>
    <n v="61081"/>
    <x v="2"/>
    <s v="525202"/>
    <x v="0"/>
    <x v="2"/>
    <x v="2"/>
    <x v="2"/>
    <x v="1"/>
    <n v="95.5"/>
    <n v="20.7"/>
    <n v="7"/>
    <n v="6"/>
    <n v="2.2000000000000002"/>
    <x v="1"/>
    <n v="1002856"/>
    <x v="5"/>
    <x v="1"/>
    <x v="1"/>
    <x v="0"/>
    <x v="0"/>
    <m/>
    <x v="0"/>
    <x v="0"/>
    <x v="0"/>
    <m/>
    <m/>
    <x v="1"/>
    <s v="10028565"/>
    <x v="4"/>
    <x v="4"/>
    <x v="1"/>
    <x v="2"/>
    <x v="5"/>
    <x v="2"/>
    <n v="88.5"/>
    <x v="1"/>
    <n v="95.5"/>
    <x v="1"/>
    <s v=""/>
    <x v="8"/>
    <s v=""/>
    <x v="1"/>
    <n v="6.3429999999999973"/>
    <n v="0.99824407144708416"/>
    <x v="1"/>
    <x v="1"/>
    <x v="1"/>
    <x v="1"/>
    <x v="1"/>
    <x v="1"/>
    <x v="1"/>
  </r>
  <r>
    <d v="2021-07-16T00:00:00"/>
    <n v="8018"/>
    <n v="9338"/>
    <x v="5"/>
    <n v="1112"/>
    <n v="61082"/>
    <x v="2"/>
    <s v="525148"/>
    <x v="0"/>
    <x v="2"/>
    <x v="2"/>
    <x v="2"/>
    <x v="1"/>
    <n v="66"/>
    <m/>
    <m/>
    <m/>
    <m/>
    <x v="2"/>
    <n v="1002856"/>
    <x v="6"/>
    <x v="1"/>
    <x v="1"/>
    <x v="0"/>
    <x v="0"/>
    <m/>
    <x v="0"/>
    <x v="0"/>
    <x v="0"/>
    <m/>
    <m/>
    <x v="1"/>
    <s v="10028566"/>
    <x v="5"/>
    <x v="5"/>
    <x v="3"/>
    <x v="3"/>
    <x v="5"/>
    <x v="2"/>
    <n v="59.976199999999999"/>
    <x v="2"/>
    <n v="66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114"/>
    <n v="61083"/>
    <x v="2"/>
    <s v="525169"/>
    <x v="0"/>
    <x v="2"/>
    <x v="2"/>
    <x v="2"/>
    <x v="1"/>
    <n v="70"/>
    <m/>
    <m/>
    <m/>
    <m/>
    <x v="2"/>
    <n v="1002856"/>
    <x v="7"/>
    <x v="1"/>
    <x v="1"/>
    <x v="0"/>
    <x v="0"/>
    <m/>
    <x v="0"/>
    <x v="0"/>
    <x v="0"/>
    <m/>
    <m/>
    <x v="1"/>
    <s v="10028567"/>
    <x v="3"/>
    <x v="3"/>
    <x v="3"/>
    <x v="2"/>
    <x v="5"/>
    <x v="2"/>
    <n v="63.678199999999997"/>
    <x v="2"/>
    <n v="70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115"/>
    <n v="61084"/>
    <x v="2"/>
    <s v="525160"/>
    <x v="0"/>
    <x v="1"/>
    <x v="1"/>
    <x v="2"/>
    <x v="1"/>
    <n v="86"/>
    <n v="17.5"/>
    <n v="6"/>
    <n v="6.5"/>
    <n v="2"/>
    <x v="1"/>
    <n v="1002856"/>
    <x v="8"/>
    <x v="1"/>
    <x v="1"/>
    <x v="0"/>
    <x v="0"/>
    <m/>
    <x v="0"/>
    <x v="0"/>
    <x v="0"/>
    <m/>
    <m/>
    <x v="1"/>
    <s v="10028568"/>
    <x v="1"/>
    <x v="1"/>
    <x v="1"/>
    <x v="1"/>
    <x v="5"/>
    <x v="2"/>
    <n v="80"/>
    <x v="1"/>
    <n v="86"/>
    <x v="1"/>
    <s v=""/>
    <x v="8"/>
    <s v=""/>
    <x v="1"/>
    <n v="3.3699999999999983"/>
    <n v="0.9667536911605259"/>
    <x v="1"/>
    <x v="1"/>
    <x v="1"/>
    <x v="1"/>
    <x v="1"/>
    <x v="1"/>
    <x v="1"/>
  </r>
  <r>
    <d v="2021-07-16T00:00:00"/>
    <n v="8018"/>
    <n v="9338"/>
    <x v="5"/>
    <n v="1117"/>
    <n v="61085"/>
    <x v="2"/>
    <s v="525173"/>
    <x v="0"/>
    <x v="1"/>
    <x v="1"/>
    <x v="2"/>
    <x v="1"/>
    <n v="88"/>
    <n v="18.100000000000001"/>
    <n v="5.7"/>
    <n v="5.5"/>
    <n v="2"/>
    <x v="1"/>
    <n v="1002856"/>
    <x v="9"/>
    <x v="1"/>
    <x v="1"/>
    <x v="0"/>
    <x v="0"/>
    <m/>
    <x v="0"/>
    <x v="0"/>
    <x v="0"/>
    <m/>
    <m/>
    <x v="1"/>
    <s v="10028569"/>
    <x v="1"/>
    <x v="1"/>
    <x v="1"/>
    <x v="1"/>
    <x v="5"/>
    <x v="2"/>
    <n v="82.3"/>
    <x v="1"/>
    <n v="88"/>
    <x v="1"/>
    <s v=""/>
    <x v="8"/>
    <s v=""/>
    <x v="1"/>
    <n v="5.2939999999999978"/>
    <n v="0.99500345730715645"/>
    <x v="1"/>
    <x v="1"/>
    <x v="1"/>
    <x v="1"/>
    <x v="1"/>
    <x v="1"/>
    <x v="1"/>
  </r>
  <r>
    <d v="2021-07-16T00:00:00"/>
    <n v="8018"/>
    <n v="9338"/>
    <x v="5"/>
    <n v="1119"/>
    <n v="61086"/>
    <x v="2"/>
    <s v="525150"/>
    <x v="0"/>
    <x v="1"/>
    <x v="1"/>
    <x v="2"/>
    <x v="1"/>
    <n v="85.5"/>
    <n v="17.600000000000001"/>
    <n v="6"/>
    <n v="5.5"/>
    <n v="1.9"/>
    <x v="1"/>
    <n v="1002856"/>
    <x v="10"/>
    <x v="1"/>
    <x v="1"/>
    <x v="0"/>
    <x v="0"/>
    <m/>
    <x v="0"/>
    <x v="0"/>
    <x v="0"/>
    <m/>
    <m/>
    <x v="1"/>
    <s v="100285610"/>
    <x v="1"/>
    <x v="1"/>
    <x v="1"/>
    <x v="1"/>
    <x v="5"/>
    <x v="2"/>
    <n v="79.5"/>
    <x v="1"/>
    <n v="85.5"/>
    <x v="1"/>
    <s v=""/>
    <x v="8"/>
    <s v=""/>
    <x v="1"/>
    <n v="3.9210000000000016"/>
    <n v="0.98056398285171897"/>
    <x v="1"/>
    <x v="1"/>
    <x v="1"/>
    <x v="1"/>
    <x v="1"/>
    <x v="1"/>
    <x v="1"/>
  </r>
  <r>
    <d v="2021-07-16T00:00:00"/>
    <n v="8018"/>
    <n v="9338"/>
    <x v="5"/>
    <n v="1120"/>
    <n v="61087"/>
    <x v="2"/>
    <s v="525224"/>
    <x v="0"/>
    <x v="2"/>
    <x v="2"/>
    <x v="2"/>
    <x v="1"/>
    <n v="77"/>
    <n v="17"/>
    <n v="6.5"/>
    <n v="6.3"/>
    <n v="2"/>
    <x v="1"/>
    <n v="1002857"/>
    <x v="1"/>
    <x v="1"/>
    <x v="1"/>
    <x v="0"/>
    <x v="0"/>
    <m/>
    <x v="0"/>
    <x v="0"/>
    <x v="0"/>
    <m/>
    <m/>
    <x v="1"/>
    <s v="10028571"/>
    <x v="1"/>
    <x v="1"/>
    <x v="1"/>
    <x v="1"/>
    <x v="5"/>
    <x v="2"/>
    <n v="70.5"/>
    <x v="1"/>
    <n v="77"/>
    <x v="1"/>
    <s v=""/>
    <x v="8"/>
    <s v=""/>
    <x v="3"/>
    <n v="-1.0039999999999998"/>
    <n v="0.26815570087449986"/>
    <x v="1"/>
    <x v="1"/>
    <x v="2"/>
    <x v="1"/>
    <x v="1"/>
    <x v="1"/>
    <x v="1"/>
  </r>
  <r>
    <d v="2021-07-16T00:00:00"/>
    <n v="8018"/>
    <n v="9338"/>
    <x v="5"/>
    <n v="1121"/>
    <n v="61088"/>
    <x v="2"/>
    <s v="525156"/>
    <x v="0"/>
    <x v="2"/>
    <x v="2"/>
    <x v="2"/>
    <x v="1"/>
    <n v="68.5"/>
    <m/>
    <m/>
    <m/>
    <m/>
    <x v="2"/>
    <n v="1002857"/>
    <x v="2"/>
    <x v="1"/>
    <x v="1"/>
    <x v="0"/>
    <x v="0"/>
    <m/>
    <x v="0"/>
    <x v="0"/>
    <x v="0"/>
    <m/>
    <m/>
    <x v="1"/>
    <s v="10028572"/>
    <x v="5"/>
    <x v="5"/>
    <x v="3"/>
    <x v="3"/>
    <x v="5"/>
    <x v="2"/>
    <n v="62.289949999999997"/>
    <x v="2"/>
    <n v="68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122"/>
    <n v="61089"/>
    <x v="2"/>
    <s v="525144"/>
    <x v="0"/>
    <x v="1"/>
    <x v="1"/>
    <x v="2"/>
    <x v="1"/>
    <n v="82.5"/>
    <n v="19.3"/>
    <n v="7.4"/>
    <n v="6"/>
    <n v="2"/>
    <x v="1"/>
    <n v="1002857"/>
    <x v="3"/>
    <x v="1"/>
    <x v="1"/>
    <x v="0"/>
    <x v="0"/>
    <m/>
    <x v="0"/>
    <x v="0"/>
    <x v="0"/>
    <m/>
    <m/>
    <x v="1"/>
    <s v="10028573"/>
    <x v="4"/>
    <x v="4"/>
    <x v="1"/>
    <x v="2"/>
    <x v="5"/>
    <x v="2"/>
    <n v="75.099999999999994"/>
    <x v="1"/>
    <n v="82.5"/>
    <x v="1"/>
    <s v=""/>
    <x v="8"/>
    <s v=""/>
    <x v="1"/>
    <n v="0.41300000000000092"/>
    <n v="0.60180700394678355"/>
    <x v="1"/>
    <x v="1"/>
    <x v="1"/>
    <x v="1"/>
    <x v="1"/>
    <x v="1"/>
    <x v="1"/>
  </r>
  <r>
    <d v="2021-07-16T00:00:00"/>
    <n v="8018"/>
    <n v="9338"/>
    <x v="5"/>
    <n v="1124"/>
    <n v="61090"/>
    <x v="2"/>
    <s v="525210"/>
    <x v="0"/>
    <x v="1"/>
    <x v="1"/>
    <x v="2"/>
    <x v="1"/>
    <n v="91.5"/>
    <n v="19.399999999999999"/>
    <n v="6.6"/>
    <n v="6"/>
    <n v="2"/>
    <x v="1"/>
    <n v="1002857"/>
    <x v="4"/>
    <x v="1"/>
    <x v="1"/>
    <x v="0"/>
    <x v="0"/>
    <m/>
    <x v="0"/>
    <x v="0"/>
    <x v="0"/>
    <m/>
    <m/>
    <x v="1"/>
    <s v="10028574"/>
    <x v="4"/>
    <x v="4"/>
    <x v="1"/>
    <x v="2"/>
    <x v="5"/>
    <x v="2"/>
    <n v="84.9"/>
    <x v="1"/>
    <n v="91.5"/>
    <x v="1"/>
    <s v=""/>
    <x v="8"/>
    <s v=""/>
    <x v="1"/>
    <n v="5.3069999999999995"/>
    <n v="0.99506767367188675"/>
    <x v="1"/>
    <x v="1"/>
    <x v="1"/>
    <x v="1"/>
    <x v="1"/>
    <x v="1"/>
    <x v="1"/>
  </r>
  <r>
    <d v="2021-07-16T00:00:00"/>
    <n v="8018"/>
    <n v="9338"/>
    <x v="5"/>
    <n v="1126"/>
    <n v="61091"/>
    <x v="2"/>
    <s v="525206"/>
    <x v="0"/>
    <x v="2"/>
    <x v="2"/>
    <x v="2"/>
    <x v="1"/>
    <n v="66.5"/>
    <m/>
    <m/>
    <m/>
    <m/>
    <x v="2"/>
    <n v="1002857"/>
    <x v="5"/>
    <x v="1"/>
    <x v="1"/>
    <x v="0"/>
    <x v="0"/>
    <m/>
    <x v="0"/>
    <x v="0"/>
    <x v="0"/>
    <m/>
    <m/>
    <x v="1"/>
    <s v="10028575"/>
    <x v="6"/>
    <x v="6"/>
    <x v="4"/>
    <x v="2"/>
    <x v="5"/>
    <x v="2"/>
    <n v="60.438949999999998"/>
    <x v="2"/>
    <n v="66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127"/>
    <n v="61092"/>
    <x v="2"/>
    <s v="525186"/>
    <x v="0"/>
    <x v="2"/>
    <x v="2"/>
    <x v="2"/>
    <x v="1"/>
    <n v="69.5"/>
    <m/>
    <m/>
    <m/>
    <m/>
    <x v="2"/>
    <n v="1002857"/>
    <x v="6"/>
    <x v="1"/>
    <x v="1"/>
    <x v="0"/>
    <x v="0"/>
    <m/>
    <x v="0"/>
    <x v="0"/>
    <x v="0"/>
    <m/>
    <m/>
    <x v="1"/>
    <s v="10028576"/>
    <x v="5"/>
    <x v="5"/>
    <x v="3"/>
    <x v="3"/>
    <x v="5"/>
    <x v="2"/>
    <n v="63.215449999999997"/>
    <x v="2"/>
    <n v="69.5"/>
    <x v="2"/>
    <s v=""/>
    <x v="8"/>
    <s v=""/>
    <x v="2"/>
    <s v=""/>
    <s v=""/>
    <x v="1"/>
    <x v="1"/>
    <x v="2"/>
    <x v="1"/>
    <x v="1"/>
    <x v="1"/>
    <x v="1"/>
  </r>
  <r>
    <d v="2021-07-16T00:00:00"/>
    <n v="8018"/>
    <n v="9338"/>
    <x v="5"/>
    <n v="1129"/>
    <n v="61093"/>
    <x v="2"/>
    <s v="525157"/>
    <x v="0"/>
    <x v="1"/>
    <x v="1"/>
    <x v="2"/>
    <x v="1"/>
    <n v="80.5"/>
    <n v="18"/>
    <n v="6.6"/>
    <n v="6.5"/>
    <n v="2"/>
    <x v="1"/>
    <n v="1002857"/>
    <x v="7"/>
    <x v="1"/>
    <x v="1"/>
    <x v="0"/>
    <x v="0"/>
    <m/>
    <x v="0"/>
    <x v="0"/>
    <x v="0"/>
    <m/>
    <m/>
    <x v="1"/>
    <s v="10028577"/>
    <x v="1"/>
    <x v="1"/>
    <x v="1"/>
    <x v="1"/>
    <x v="5"/>
    <x v="2"/>
    <n v="73.900000000000006"/>
    <x v="1"/>
    <n v="80.5"/>
    <x v="1"/>
    <s v=""/>
    <x v="8"/>
    <s v=""/>
    <x v="1"/>
    <n v="0.23700000000000254"/>
    <n v="0.55897421451845419"/>
    <x v="1"/>
    <x v="1"/>
    <x v="1"/>
    <x v="1"/>
    <x v="1"/>
    <x v="1"/>
    <x v="1"/>
  </r>
  <r>
    <d v="2021-07-16T00:00:00"/>
    <n v="8018"/>
    <n v="9339"/>
    <x v="5"/>
    <n v="1130"/>
    <n v="61094"/>
    <x v="2"/>
    <s v="525213"/>
    <x v="0"/>
    <x v="1"/>
    <x v="1"/>
    <x v="2"/>
    <x v="1"/>
    <n v="85.5"/>
    <n v="18"/>
    <n v="6"/>
    <n v="5.5"/>
    <n v="2"/>
    <x v="1"/>
    <n v="1002857"/>
    <x v="8"/>
    <x v="1"/>
    <x v="1"/>
    <x v="0"/>
    <x v="0"/>
    <m/>
    <x v="0"/>
    <x v="0"/>
    <x v="0"/>
    <m/>
    <m/>
    <x v="1"/>
    <s v="10028578"/>
    <x v="1"/>
    <x v="1"/>
    <x v="1"/>
    <x v="1"/>
    <x v="5"/>
    <x v="2"/>
    <n v="79.5"/>
    <x v="1"/>
    <n v="85.5"/>
    <x v="1"/>
    <s v=""/>
    <x v="8"/>
    <s v=""/>
    <x v="1"/>
    <n v="3.8350000000000017"/>
    <n v="0.97885541291231726"/>
    <x v="1"/>
    <x v="1"/>
    <x v="1"/>
    <x v="1"/>
    <x v="1"/>
    <x v="1"/>
    <x v="1"/>
  </r>
  <r>
    <d v="2021-07-16T00:00:00"/>
    <n v="8018"/>
    <n v="9339"/>
    <x v="5"/>
    <n v="1132"/>
    <n v="61095"/>
    <x v="2"/>
    <s v="525225"/>
    <x v="0"/>
    <x v="1"/>
    <x v="1"/>
    <x v="2"/>
    <x v="1"/>
    <n v="88"/>
    <n v="18.2"/>
    <n v="6.2"/>
    <n v="6.2"/>
    <n v="2"/>
    <x v="1"/>
    <n v="1002857"/>
    <x v="9"/>
    <x v="1"/>
    <x v="1"/>
    <x v="0"/>
    <x v="0"/>
    <m/>
    <x v="0"/>
    <x v="0"/>
    <x v="0"/>
    <m/>
    <m/>
    <x v="1"/>
    <s v="10028579"/>
    <x v="1"/>
    <x v="1"/>
    <x v="1"/>
    <x v="1"/>
    <x v="5"/>
    <x v="2"/>
    <n v="81.8"/>
    <x v="1"/>
    <n v="88"/>
    <x v="1"/>
    <s v=""/>
    <x v="8"/>
    <s v=""/>
    <x v="1"/>
    <n v="4.1779999999999973"/>
    <n v="0.98490229949298791"/>
    <x v="1"/>
    <x v="1"/>
    <x v="1"/>
    <x v="1"/>
    <x v="1"/>
    <x v="1"/>
    <x v="1"/>
  </r>
  <r>
    <d v="2021-07-16T00:00:00"/>
    <n v="8018"/>
    <n v="9339"/>
    <x v="5"/>
    <n v="1134"/>
    <n v="61096"/>
    <x v="2"/>
    <s v="525129"/>
    <x v="0"/>
    <x v="1"/>
    <x v="1"/>
    <x v="2"/>
    <x v="1"/>
    <n v="86.5"/>
    <n v="18"/>
    <n v="6.1"/>
    <n v="6"/>
    <n v="2"/>
    <x v="1"/>
    <n v="1002857"/>
    <x v="10"/>
    <x v="1"/>
    <x v="1"/>
    <x v="0"/>
    <x v="0"/>
    <m/>
    <x v="0"/>
    <x v="0"/>
    <x v="0"/>
    <m/>
    <m/>
    <x v="1"/>
    <s v="100285710"/>
    <x v="4"/>
    <x v="4"/>
    <x v="1"/>
    <x v="2"/>
    <x v="5"/>
    <x v="2"/>
    <n v="80.400000000000006"/>
    <x v="1"/>
    <n v="86.5"/>
    <x v="1"/>
    <s v=""/>
    <x v="8"/>
    <s v=""/>
    <x v="1"/>
    <n v="3.7970000000000015"/>
    <n v="0.97805442944077692"/>
    <x v="1"/>
    <x v="1"/>
    <x v="1"/>
    <x v="1"/>
    <x v="1"/>
    <x v="1"/>
    <x v="1"/>
  </r>
  <r>
    <d v="2021-07-16T00:00:00"/>
    <n v="8019"/>
    <n v="9339"/>
    <x v="2"/>
    <n v="1200"/>
    <n v="61097"/>
    <x v="2"/>
    <s v="525220"/>
    <x v="0"/>
    <x v="2"/>
    <x v="2"/>
    <x v="2"/>
    <x v="1"/>
    <n v="76"/>
    <n v="16.2"/>
    <n v="5.8"/>
    <n v="5.5"/>
    <n v="2"/>
    <x v="1"/>
    <n v="1002858"/>
    <x v="1"/>
    <x v="1"/>
    <x v="2"/>
    <x v="0"/>
    <x v="0"/>
    <m/>
    <x v="0"/>
    <x v="0"/>
    <x v="0"/>
    <m/>
    <m/>
    <x v="1"/>
    <s v="10028581"/>
    <x v="2"/>
    <x v="2"/>
    <x v="2"/>
    <x v="2"/>
    <x v="5"/>
    <x v="2"/>
    <n v="70.2"/>
    <x v="1"/>
    <n v="76"/>
    <x v="1"/>
    <s v=""/>
    <x v="4"/>
    <s v=""/>
    <x v="1"/>
    <n v="6.0000000000008935E-3"/>
    <n v="0.50149999550001645"/>
    <x v="1"/>
    <x v="1"/>
    <x v="1"/>
    <x v="1"/>
    <x v="1"/>
    <x v="1"/>
    <x v="1"/>
  </r>
  <r>
    <d v="2021-07-16T00:00:00"/>
    <n v="8019"/>
    <n v="9339"/>
    <x v="2"/>
    <n v="1202"/>
    <n v="61098"/>
    <x v="2"/>
    <s v="525221"/>
    <x v="0"/>
    <x v="1"/>
    <x v="1"/>
    <x v="2"/>
    <x v="1"/>
    <n v="79"/>
    <n v="17"/>
    <n v="6.8"/>
    <n v="5.7"/>
    <n v="1.8"/>
    <x v="1"/>
    <n v="1002858"/>
    <x v="2"/>
    <x v="1"/>
    <x v="2"/>
    <x v="0"/>
    <x v="0"/>
    <m/>
    <x v="0"/>
    <x v="0"/>
    <x v="0"/>
    <m/>
    <m/>
    <x v="1"/>
    <s v="10028582"/>
    <x v="2"/>
    <x v="2"/>
    <x v="2"/>
    <x v="2"/>
    <x v="5"/>
    <x v="2"/>
    <n v="72.2"/>
    <x v="1"/>
    <n v="79"/>
    <x v="1"/>
    <s v=""/>
    <x v="4"/>
    <s v=""/>
    <x v="1"/>
    <n v="5.1999999999998714E-2"/>
    <n v="0.51299707145854145"/>
    <x v="1"/>
    <x v="1"/>
    <x v="1"/>
    <x v="1"/>
    <x v="1"/>
    <x v="1"/>
    <x v="1"/>
  </r>
  <r>
    <d v="2021-07-16T00:00:00"/>
    <n v="8019"/>
    <n v="9339"/>
    <x v="2"/>
    <n v="1203"/>
    <n v="61099"/>
    <x v="2"/>
    <s v="525152"/>
    <x v="0"/>
    <x v="2"/>
    <x v="2"/>
    <x v="2"/>
    <x v="1"/>
    <n v="80.5"/>
    <n v="18.2"/>
    <n v="5.5"/>
    <n v="6"/>
    <n v="2.1"/>
    <x v="1"/>
    <n v="1002858"/>
    <x v="3"/>
    <x v="1"/>
    <x v="2"/>
    <x v="0"/>
    <x v="0"/>
    <m/>
    <x v="0"/>
    <x v="0"/>
    <x v="0"/>
    <m/>
    <m/>
    <x v="1"/>
    <s v="10028583"/>
    <x v="2"/>
    <x v="2"/>
    <x v="2"/>
    <x v="2"/>
    <x v="5"/>
    <x v="2"/>
    <n v="75"/>
    <x v="1"/>
    <n v="80.5"/>
    <x v="1"/>
    <s v=""/>
    <x v="4"/>
    <s v=""/>
    <x v="1"/>
    <n v="1.8990000000000027"/>
    <n v="0.86977830350726937"/>
    <x v="1"/>
    <x v="1"/>
    <x v="1"/>
    <x v="6"/>
    <x v="1"/>
    <x v="1"/>
    <x v="1"/>
  </r>
  <r>
    <d v="2021-07-16T00:00:00"/>
    <n v="8019"/>
    <n v="9339"/>
    <x v="2"/>
    <n v="1204"/>
    <n v="61100"/>
    <x v="2"/>
    <s v="525166"/>
    <x v="0"/>
    <x v="1"/>
    <x v="1"/>
    <x v="2"/>
    <x v="1"/>
    <n v="88.5"/>
    <n v="19.100000000000001"/>
    <n v="6.3"/>
    <n v="5"/>
    <n v="2"/>
    <x v="1"/>
    <n v="1002858"/>
    <x v="4"/>
    <x v="1"/>
    <x v="2"/>
    <x v="0"/>
    <x v="0"/>
    <m/>
    <x v="0"/>
    <x v="0"/>
    <x v="0"/>
    <m/>
    <m/>
    <x v="1"/>
    <s v="10028584"/>
    <x v="2"/>
    <x v="2"/>
    <x v="2"/>
    <x v="2"/>
    <x v="5"/>
    <x v="2"/>
    <n v="82.2"/>
    <x v="1"/>
    <n v="88.5"/>
    <x v="1"/>
    <s v=""/>
    <x v="4"/>
    <s v=""/>
    <x v="1"/>
    <n v="5.0810000000000004"/>
    <n v="0.9938246793261567"/>
    <x v="1"/>
    <x v="1"/>
    <x v="1"/>
    <x v="6"/>
    <x v="1"/>
    <x v="1"/>
    <x v="1"/>
  </r>
  <r>
    <d v="2021-07-16T00:00:00"/>
    <n v="8019"/>
    <n v="9339"/>
    <x v="2"/>
    <n v="1206"/>
    <n v="61101"/>
    <x v="2"/>
    <m/>
    <x v="0"/>
    <x v="2"/>
    <x v="2"/>
    <x v="2"/>
    <x v="1"/>
    <n v="81"/>
    <n v="21"/>
    <n v="7.7"/>
    <n v="6.5"/>
    <n v="2.4"/>
    <x v="1"/>
    <n v="1002858"/>
    <x v="5"/>
    <x v="1"/>
    <x v="2"/>
    <x v="0"/>
    <x v="0"/>
    <m/>
    <x v="0"/>
    <x v="0"/>
    <x v="0"/>
    <m/>
    <m/>
    <x v="1"/>
    <s v="10028585"/>
    <x v="2"/>
    <x v="2"/>
    <x v="2"/>
    <x v="2"/>
    <x v="5"/>
    <x v="2"/>
    <n v="73.3"/>
    <x v="1"/>
    <n v="81"/>
    <x v="1"/>
    <s v=""/>
    <x v="4"/>
    <s v=""/>
    <x v="3"/>
    <n v="-1.3000000000000007"/>
    <n v="0.21416501695744131"/>
    <x v="1"/>
    <x v="1"/>
    <x v="2"/>
    <x v="1"/>
    <x v="1"/>
    <x v="1"/>
    <x v="1"/>
  </r>
  <r>
    <d v="2021-07-16T00:00:00"/>
    <n v="8019"/>
    <n v="9339"/>
    <x v="2"/>
    <n v="1207"/>
    <n v="61102"/>
    <x v="2"/>
    <s v="525130"/>
    <x v="0"/>
    <x v="1"/>
    <x v="1"/>
    <x v="2"/>
    <x v="1"/>
    <n v="82.5"/>
    <n v="18.399999999999999"/>
    <n v="7"/>
    <n v="6.5"/>
    <n v="2.2000000000000002"/>
    <x v="1"/>
    <n v="1002858"/>
    <x v="6"/>
    <x v="1"/>
    <x v="2"/>
    <x v="0"/>
    <x v="0"/>
    <m/>
    <x v="0"/>
    <x v="0"/>
    <x v="0"/>
    <m/>
    <m/>
    <x v="1"/>
    <s v="10028586"/>
    <x v="2"/>
    <x v="2"/>
    <x v="2"/>
    <x v="2"/>
    <x v="5"/>
    <x v="2"/>
    <n v="75.5"/>
    <x v="1"/>
    <n v="82.5"/>
    <x v="1"/>
    <s v=""/>
    <x v="4"/>
    <s v=""/>
    <x v="1"/>
    <n v="0.41300000000000137"/>
    <n v="0.60180700394678366"/>
    <x v="1"/>
    <x v="1"/>
    <x v="1"/>
    <x v="1"/>
    <x v="1"/>
    <x v="1"/>
    <x v="1"/>
  </r>
  <r>
    <d v="2021-07-16T00:00:00"/>
    <n v="8019"/>
    <n v="9339"/>
    <x v="2"/>
    <n v="1210"/>
    <n v="61103"/>
    <x v="2"/>
    <s v="525151"/>
    <x v="0"/>
    <x v="1"/>
    <x v="1"/>
    <x v="2"/>
    <x v="1"/>
    <n v="87"/>
    <n v="19.399999999999999"/>
    <n v="6.8"/>
    <n v="5.5"/>
    <n v="1.7"/>
    <x v="1"/>
    <n v="1002858"/>
    <x v="7"/>
    <x v="1"/>
    <x v="2"/>
    <x v="0"/>
    <x v="0"/>
    <m/>
    <x v="0"/>
    <x v="0"/>
    <x v="0"/>
    <m/>
    <m/>
    <x v="1"/>
    <s v="10028587"/>
    <x v="2"/>
    <x v="2"/>
    <x v="2"/>
    <x v="2"/>
    <x v="5"/>
    <x v="2"/>
    <n v="80.2"/>
    <x v="1"/>
    <n v="87"/>
    <x v="1"/>
    <s v=""/>
    <x v="4"/>
    <s v=""/>
    <x v="1"/>
    <n v="3.7139999999999969"/>
    <n v="0.97620042045932487"/>
    <x v="1"/>
    <x v="1"/>
    <x v="1"/>
    <x v="1"/>
    <x v="1"/>
    <x v="1"/>
    <x v="1"/>
  </r>
  <r>
    <d v="2021-07-16T00:00:00"/>
    <n v="8019"/>
    <n v="9339"/>
    <x v="2"/>
    <n v="1211"/>
    <n v="61104"/>
    <x v="2"/>
    <s v="525198"/>
    <x v="0"/>
    <x v="2"/>
    <x v="2"/>
    <x v="2"/>
    <x v="1"/>
    <n v="92"/>
    <n v="20.2"/>
    <n v="8"/>
    <n v="6"/>
    <n v="2.5"/>
    <x v="1"/>
    <n v="1002858"/>
    <x v="8"/>
    <x v="1"/>
    <x v="2"/>
    <x v="0"/>
    <x v="0"/>
    <m/>
    <x v="0"/>
    <x v="0"/>
    <x v="0"/>
    <m/>
    <m/>
    <x v="1"/>
    <s v="10028588"/>
    <x v="2"/>
    <x v="2"/>
    <x v="2"/>
    <x v="2"/>
    <x v="5"/>
    <x v="2"/>
    <n v="84"/>
    <x v="1"/>
    <n v="92"/>
    <x v="1"/>
    <s v=""/>
    <x v="4"/>
    <s v=""/>
    <x v="1"/>
    <n v="3.3000000000000029"/>
    <n v="0.96442881072736386"/>
    <x v="1"/>
    <x v="1"/>
    <x v="1"/>
    <x v="1"/>
    <x v="1"/>
    <x v="1"/>
    <x v="1"/>
  </r>
  <r>
    <d v="2021-07-16T00:00:00"/>
    <n v="8019"/>
    <n v="9339"/>
    <x v="2"/>
    <n v="1213"/>
    <n v="61105"/>
    <x v="2"/>
    <s v="525145"/>
    <x v="0"/>
    <x v="1"/>
    <x v="1"/>
    <x v="2"/>
    <x v="1"/>
    <n v="75.5"/>
    <n v="18.600000000000001"/>
    <n v="5.9"/>
    <n v="4.5"/>
    <n v="1.5"/>
    <x v="1"/>
    <n v="1002858"/>
    <x v="9"/>
    <x v="1"/>
    <x v="2"/>
    <x v="0"/>
    <x v="0"/>
    <m/>
    <x v="0"/>
    <x v="0"/>
    <x v="0"/>
    <m/>
    <m/>
    <x v="1"/>
    <s v="10028589"/>
    <x v="2"/>
    <x v="2"/>
    <x v="2"/>
    <x v="2"/>
    <x v="5"/>
    <x v="2"/>
    <n v="69.599999999999994"/>
    <x v="1"/>
    <n v="75.5"/>
    <x v="1"/>
    <s v=""/>
    <x v="4"/>
    <s v=""/>
    <x v="1"/>
    <n v="0.77299999999999658"/>
    <n v="0.68416949639812907"/>
    <x v="1"/>
    <x v="1"/>
    <x v="1"/>
    <x v="1"/>
    <x v="1"/>
    <x v="1"/>
    <x v="1"/>
  </r>
  <r>
    <d v="2021-07-16T00:00:00"/>
    <n v="8019"/>
    <n v="9339"/>
    <x v="2"/>
    <n v="1215"/>
    <n v="61106"/>
    <x v="2"/>
    <s v="525189"/>
    <x v="0"/>
    <x v="2"/>
    <x v="2"/>
    <x v="2"/>
    <x v="1"/>
    <n v="74.5"/>
    <m/>
    <m/>
    <m/>
    <m/>
    <x v="2"/>
    <n v="1002858"/>
    <x v="10"/>
    <x v="1"/>
    <x v="2"/>
    <x v="0"/>
    <x v="0"/>
    <m/>
    <x v="0"/>
    <x v="0"/>
    <x v="0"/>
    <m/>
    <m/>
    <x v="1"/>
    <s v="100285810"/>
    <x v="2"/>
    <x v="2"/>
    <x v="2"/>
    <x v="2"/>
    <x v="5"/>
    <x v="2"/>
    <n v="67.842949999999988"/>
    <x v="2"/>
    <n v="74.5"/>
    <x v="2"/>
    <s v=""/>
    <x v="4"/>
    <s v=""/>
    <x v="2"/>
    <s v=""/>
    <s v=""/>
    <x v="1"/>
    <x v="1"/>
    <x v="2"/>
    <x v="1"/>
    <x v="1"/>
    <x v="1"/>
    <x v="1"/>
  </r>
  <r>
    <d v="2021-07-16T00:00:00"/>
    <n v="8019"/>
    <n v="9339"/>
    <x v="2"/>
    <n v="1216"/>
    <n v="61107"/>
    <x v="2"/>
    <s v="525149"/>
    <x v="0"/>
    <x v="1"/>
    <x v="1"/>
    <x v="2"/>
    <x v="1"/>
    <n v="78"/>
    <n v="16.3"/>
    <n v="5.8"/>
    <n v="5.8"/>
    <n v="1.9"/>
    <x v="1"/>
    <n v="1002859"/>
    <x v="1"/>
    <x v="1"/>
    <x v="1"/>
    <x v="0"/>
    <x v="0"/>
    <m/>
    <x v="0"/>
    <x v="0"/>
    <x v="0"/>
    <m/>
    <m/>
    <x v="1"/>
    <s v="10028591"/>
    <x v="1"/>
    <x v="1"/>
    <x v="1"/>
    <x v="1"/>
    <x v="5"/>
    <x v="2"/>
    <n v="72.2"/>
    <x v="1"/>
    <n v="78"/>
    <x v="1"/>
    <s v=""/>
    <x v="8"/>
    <s v=""/>
    <x v="1"/>
    <n v="0.74800000000000066"/>
    <n v="0.67874275310868648"/>
    <x v="1"/>
    <x v="1"/>
    <x v="1"/>
    <x v="2"/>
    <x v="1"/>
    <x v="1"/>
    <x v="1"/>
  </r>
  <r>
    <d v="2021-07-16T00:00:00"/>
    <n v="8019"/>
    <n v="9339"/>
    <x v="2"/>
    <n v="1217"/>
    <n v="61108"/>
    <x v="2"/>
    <s v="525204"/>
    <x v="0"/>
    <x v="2"/>
    <x v="2"/>
    <x v="2"/>
    <x v="1"/>
    <n v="67"/>
    <m/>
    <m/>
    <m/>
    <m/>
    <x v="2"/>
    <n v="1002859"/>
    <x v="2"/>
    <x v="1"/>
    <x v="1"/>
    <x v="0"/>
    <x v="0"/>
    <m/>
    <x v="0"/>
    <x v="0"/>
    <x v="0"/>
    <m/>
    <m/>
    <x v="1"/>
    <s v="10028592"/>
    <x v="1"/>
    <x v="1"/>
    <x v="1"/>
    <x v="1"/>
    <x v="5"/>
    <x v="2"/>
    <n v="60.901699999999998"/>
    <x v="2"/>
    <n v="67"/>
    <x v="2"/>
    <s v=""/>
    <x v="8"/>
    <s v=""/>
    <x v="2"/>
    <s v=""/>
    <s v=""/>
    <x v="1"/>
    <x v="1"/>
    <x v="2"/>
    <x v="1"/>
    <x v="1"/>
    <x v="1"/>
    <x v="1"/>
  </r>
  <r>
    <d v="2021-07-16T00:00:00"/>
    <n v="8019"/>
    <n v="9339"/>
    <x v="2"/>
    <n v="1218"/>
    <n v="61109"/>
    <x v="2"/>
    <s v="526217"/>
    <x v="0"/>
    <x v="2"/>
    <x v="2"/>
    <x v="2"/>
    <x v="1"/>
    <n v="85.5"/>
    <n v="19"/>
    <n v="7.2"/>
    <n v="5.8"/>
    <n v="2"/>
    <x v="1"/>
    <n v="1002859"/>
    <x v="3"/>
    <x v="1"/>
    <x v="1"/>
    <x v="0"/>
    <x v="0"/>
    <m/>
    <x v="0"/>
    <x v="0"/>
    <x v="0"/>
    <m/>
    <m/>
    <x v="1"/>
    <s v="10028593"/>
    <x v="1"/>
    <x v="1"/>
    <x v="1"/>
    <x v="1"/>
    <x v="5"/>
    <x v="2"/>
    <n v="78.3"/>
    <x v="1"/>
    <n v="85.5"/>
    <x v="1"/>
    <s v=""/>
    <x v="8"/>
    <s v=""/>
    <x v="1"/>
    <n v="2.0950000000000006"/>
    <n v="0.8904162545937"/>
    <x v="1"/>
    <x v="1"/>
    <x v="1"/>
    <x v="1"/>
    <x v="1"/>
    <x v="1"/>
    <x v="1"/>
  </r>
  <r>
    <d v="2021-07-16T00:00:00"/>
    <n v="8019"/>
    <n v="9339"/>
    <x v="2"/>
    <n v="1220"/>
    <n v="61110"/>
    <x v="2"/>
    <s v="526168"/>
    <x v="0"/>
    <x v="2"/>
    <x v="2"/>
    <x v="2"/>
    <x v="1"/>
    <n v="71"/>
    <m/>
    <m/>
    <m/>
    <m/>
    <x v="2"/>
    <n v="1002859"/>
    <x v="4"/>
    <x v="1"/>
    <x v="1"/>
    <x v="0"/>
    <x v="0"/>
    <m/>
    <x v="0"/>
    <x v="0"/>
    <x v="0"/>
    <m/>
    <m/>
    <x v="1"/>
    <s v="10028594"/>
    <x v="5"/>
    <x v="5"/>
    <x v="3"/>
    <x v="3"/>
    <x v="5"/>
    <x v="2"/>
    <n v="64.603699999999989"/>
    <x v="2"/>
    <n v="71"/>
    <x v="2"/>
    <s v=""/>
    <x v="8"/>
    <s v=""/>
    <x v="2"/>
    <s v=""/>
    <s v=""/>
    <x v="1"/>
    <x v="1"/>
    <x v="2"/>
    <x v="1"/>
    <x v="1"/>
    <x v="1"/>
    <x v="1"/>
  </r>
  <r>
    <d v="2021-07-16T00:00:00"/>
    <n v="8019"/>
    <n v="9339"/>
    <x v="2"/>
    <n v="1222"/>
    <n v="61111"/>
    <x v="2"/>
    <s v="526187"/>
    <x v="0"/>
    <x v="1"/>
    <x v="1"/>
    <x v="2"/>
    <x v="1"/>
    <n v="86.5"/>
    <n v="18.2"/>
    <n v="6.7"/>
    <n v="5.8"/>
    <n v="2.1"/>
    <x v="1"/>
    <n v="1002859"/>
    <x v="5"/>
    <x v="1"/>
    <x v="1"/>
    <x v="0"/>
    <x v="0"/>
    <m/>
    <x v="0"/>
    <x v="0"/>
    <x v="0"/>
    <m/>
    <m/>
    <x v="1"/>
    <s v="10028595"/>
    <x v="1"/>
    <x v="1"/>
    <x v="1"/>
    <x v="1"/>
    <x v="5"/>
    <x v="2"/>
    <n v="79.8"/>
    <x v="1"/>
    <n v="86.5"/>
    <x v="1"/>
    <s v=""/>
    <x v="8"/>
    <s v=""/>
    <x v="1"/>
    <n v="3.0790000000000006"/>
    <n v="0.95601815633192055"/>
    <x v="1"/>
    <x v="1"/>
    <x v="1"/>
    <x v="1"/>
    <x v="1"/>
    <x v="1"/>
    <x v="1"/>
  </r>
  <r>
    <d v="2021-07-16T00:00:00"/>
    <n v="8019"/>
    <n v="9339"/>
    <x v="2"/>
    <n v="1223"/>
    <n v="61112"/>
    <x v="2"/>
    <s v="526216"/>
    <x v="0"/>
    <x v="1"/>
    <x v="1"/>
    <x v="2"/>
    <x v="1"/>
    <n v="80"/>
    <n v="18.3"/>
    <n v="7.3"/>
    <n v="6.2"/>
    <n v="1.8"/>
    <x v="1"/>
    <n v="1002859"/>
    <x v="6"/>
    <x v="1"/>
    <x v="1"/>
    <x v="0"/>
    <x v="0"/>
    <m/>
    <x v="0"/>
    <x v="0"/>
    <x v="0"/>
    <m/>
    <m/>
    <x v="1"/>
    <s v="10028596"/>
    <x v="1"/>
    <x v="1"/>
    <x v="1"/>
    <x v="1"/>
    <x v="5"/>
    <x v="2"/>
    <n v="72.7"/>
    <x v="1"/>
    <n v="80"/>
    <x v="1"/>
    <s v=""/>
    <x v="8"/>
    <s v=""/>
    <x v="3"/>
    <n v="-0.49800000000000022"/>
    <n v="0.37801079120759279"/>
    <x v="1"/>
    <x v="1"/>
    <x v="2"/>
    <x v="1"/>
    <x v="1"/>
    <x v="1"/>
    <x v="1"/>
  </r>
  <r>
    <d v="2021-07-16T00:00:00"/>
    <n v="8019"/>
    <n v="9339"/>
    <x v="2"/>
    <n v="1225"/>
    <n v="61113"/>
    <x v="2"/>
    <s v="526207"/>
    <x v="0"/>
    <x v="2"/>
    <x v="2"/>
    <x v="2"/>
    <x v="1"/>
    <n v="87.5"/>
    <n v="21.8"/>
    <n v="8.8000000000000007"/>
    <n v="6"/>
    <n v="2.1"/>
    <x v="1"/>
    <n v="1002859"/>
    <x v="7"/>
    <x v="1"/>
    <x v="1"/>
    <x v="0"/>
    <x v="0"/>
    <m/>
    <x v="0"/>
    <x v="0"/>
    <x v="0"/>
    <m/>
    <m/>
    <x v="1"/>
    <s v="10028597"/>
    <x v="1"/>
    <x v="1"/>
    <x v="1"/>
    <x v="1"/>
    <x v="5"/>
    <x v="2"/>
    <n v="78.7"/>
    <x v="1"/>
    <n v="87.5"/>
    <x v="1"/>
    <s v=""/>
    <x v="8"/>
    <s v=""/>
    <x v="1"/>
    <n v="0.68499999999999961"/>
    <n v="0.66485373040597351"/>
    <x v="1"/>
    <x v="1"/>
    <x v="1"/>
    <x v="1"/>
    <x v="1"/>
    <x v="1"/>
    <x v="1"/>
  </r>
  <r>
    <d v="2021-07-16T00:00:00"/>
    <n v="8019"/>
    <n v="9339"/>
    <x v="2"/>
    <n v="1226"/>
    <n v="61114"/>
    <x v="2"/>
    <s v="526140"/>
    <x v="0"/>
    <x v="2"/>
    <x v="2"/>
    <x v="2"/>
    <x v="1"/>
    <n v="71.5"/>
    <m/>
    <m/>
    <m/>
    <m/>
    <x v="2"/>
    <n v="1002859"/>
    <x v="8"/>
    <x v="1"/>
    <x v="1"/>
    <x v="0"/>
    <x v="0"/>
    <m/>
    <x v="0"/>
    <x v="0"/>
    <x v="0"/>
    <m/>
    <m/>
    <x v="1"/>
    <s v="10028598"/>
    <x v="6"/>
    <x v="6"/>
    <x v="4"/>
    <x v="2"/>
    <x v="5"/>
    <x v="2"/>
    <n v="65.066449999999989"/>
    <x v="2"/>
    <n v="71.5"/>
    <x v="2"/>
    <s v=""/>
    <x v="8"/>
    <s v=""/>
    <x v="2"/>
    <s v=""/>
    <s v=""/>
    <x v="1"/>
    <x v="1"/>
    <x v="2"/>
    <x v="1"/>
    <x v="1"/>
    <x v="1"/>
    <x v="1"/>
  </r>
  <r>
    <d v="2021-07-16T00:00:00"/>
    <n v="8019"/>
    <n v="9339"/>
    <x v="2"/>
    <n v="1228"/>
    <n v="61115"/>
    <x v="2"/>
    <s v="526218"/>
    <x v="0"/>
    <x v="1"/>
    <x v="1"/>
    <x v="2"/>
    <x v="1"/>
    <n v="82.5"/>
    <n v="18.3"/>
    <n v="6.2"/>
    <n v="5"/>
    <n v="1.7"/>
    <x v="1"/>
    <n v="1002859"/>
    <x v="9"/>
    <x v="1"/>
    <x v="1"/>
    <x v="0"/>
    <x v="0"/>
    <m/>
    <x v="0"/>
    <x v="0"/>
    <x v="0"/>
    <m/>
    <m/>
    <x v="1"/>
    <s v="10028599"/>
    <x v="1"/>
    <x v="1"/>
    <x v="1"/>
    <x v="1"/>
    <x v="5"/>
    <x v="2"/>
    <n v="76.3"/>
    <x v="1"/>
    <n v="82.5"/>
    <x v="1"/>
    <s v=""/>
    <x v="8"/>
    <s v=""/>
    <x v="1"/>
    <n v="2.8870000000000013"/>
    <n v="0.9472000463403718"/>
    <x v="1"/>
    <x v="1"/>
    <x v="1"/>
    <x v="1"/>
    <x v="1"/>
    <x v="1"/>
    <x v="1"/>
  </r>
  <r>
    <d v="2021-07-16T00:00:00"/>
    <n v="8019"/>
    <n v="9339"/>
    <x v="2"/>
    <n v="1229"/>
    <n v="61116"/>
    <x v="2"/>
    <s v="526150"/>
    <x v="0"/>
    <x v="1"/>
    <x v="1"/>
    <x v="2"/>
    <x v="1"/>
    <n v="87"/>
    <n v="19.100000000000001"/>
    <n v="7.1"/>
    <n v="5.5"/>
    <n v="2.2000000000000002"/>
    <x v="1"/>
    <n v="1002859"/>
    <x v="10"/>
    <x v="1"/>
    <x v="1"/>
    <x v="0"/>
    <x v="0"/>
    <m/>
    <x v="0"/>
    <x v="0"/>
    <x v="0"/>
    <m/>
    <m/>
    <x v="1"/>
    <s v="100285910"/>
    <x v="1"/>
    <x v="1"/>
    <x v="1"/>
    <x v="1"/>
    <x v="5"/>
    <x v="2"/>
    <n v="79.900000000000006"/>
    <x v="1"/>
    <n v="87"/>
    <x v="1"/>
    <s v=""/>
    <x v="8"/>
    <s v=""/>
    <x v="1"/>
    <n v="2.8999999999999977"/>
    <n v="0.9478464369215821"/>
    <x v="1"/>
    <x v="1"/>
    <x v="1"/>
    <x v="1"/>
    <x v="1"/>
    <x v="1"/>
    <x v="1"/>
  </r>
  <r>
    <d v="2021-07-16T00:00:00"/>
    <n v="8019"/>
    <n v="9339"/>
    <x v="2"/>
    <n v="1230"/>
    <n v="61117"/>
    <x v="2"/>
    <s v="526188"/>
    <x v="0"/>
    <x v="1"/>
    <x v="1"/>
    <x v="2"/>
    <x v="1"/>
    <n v="84"/>
    <n v="19"/>
    <n v="6.9"/>
    <n v="4.5"/>
    <n v="1.5"/>
    <x v="1"/>
    <n v="1002860"/>
    <x v="1"/>
    <x v="1"/>
    <x v="1"/>
    <x v="0"/>
    <x v="0"/>
    <m/>
    <x v="0"/>
    <x v="0"/>
    <x v="0"/>
    <m/>
    <m/>
    <x v="1"/>
    <s v="10028601"/>
    <x v="1"/>
    <x v="1"/>
    <x v="1"/>
    <x v="1"/>
    <x v="5"/>
    <x v="2"/>
    <n v="77.099999999999994"/>
    <x v="1"/>
    <n v="84"/>
    <x v="1"/>
    <s v=""/>
    <x v="8"/>
    <s v=""/>
    <x v="1"/>
    <n v="3.147999999999997"/>
    <n v="0.95882984386016623"/>
    <x v="1"/>
    <x v="1"/>
    <x v="1"/>
    <x v="1"/>
    <x v="1"/>
    <x v="1"/>
    <x v="1"/>
  </r>
  <r>
    <d v="2021-07-16T00:00:00"/>
    <n v="8019"/>
    <n v="9339"/>
    <x v="2"/>
    <n v="1232"/>
    <n v="61118"/>
    <x v="2"/>
    <s v="526161"/>
    <x v="0"/>
    <x v="1"/>
    <x v="1"/>
    <x v="2"/>
    <x v="1"/>
    <n v="85.5"/>
    <n v="19"/>
    <n v="7.1"/>
    <n v="5.8"/>
    <n v="2"/>
    <x v="1"/>
    <n v="1002860"/>
    <x v="2"/>
    <x v="1"/>
    <x v="1"/>
    <x v="0"/>
    <x v="0"/>
    <m/>
    <x v="0"/>
    <x v="0"/>
    <x v="0"/>
    <m/>
    <m/>
    <x v="1"/>
    <s v="10028602"/>
    <x v="1"/>
    <x v="1"/>
    <x v="1"/>
    <x v="1"/>
    <x v="5"/>
    <x v="2"/>
    <n v="78.400000000000006"/>
    <x v="1"/>
    <n v="85.5"/>
    <x v="1"/>
    <s v=""/>
    <x v="8"/>
    <s v=""/>
    <x v="1"/>
    <n v="2.2230000000000025"/>
    <n v="0.9022959888915304"/>
    <x v="1"/>
    <x v="1"/>
    <x v="1"/>
    <x v="1"/>
    <x v="1"/>
    <x v="1"/>
    <x v="1"/>
  </r>
  <r>
    <d v="2021-07-16T00:00:00"/>
    <n v="8019"/>
    <n v="9340"/>
    <x v="2"/>
    <n v="1235"/>
    <n v="61119"/>
    <x v="2"/>
    <s v="526222"/>
    <x v="0"/>
    <x v="2"/>
    <x v="2"/>
    <x v="2"/>
    <x v="1"/>
    <n v="71.5"/>
    <m/>
    <m/>
    <m/>
    <m/>
    <x v="2"/>
    <n v="1002860"/>
    <x v="3"/>
    <x v="1"/>
    <x v="1"/>
    <x v="0"/>
    <x v="0"/>
    <m/>
    <x v="0"/>
    <x v="0"/>
    <x v="0"/>
    <m/>
    <m/>
    <x v="1"/>
    <s v="10028603"/>
    <x v="5"/>
    <x v="5"/>
    <x v="3"/>
    <x v="3"/>
    <x v="5"/>
    <x v="2"/>
    <n v="65.066449999999989"/>
    <x v="2"/>
    <n v="71.5"/>
    <x v="2"/>
    <s v=""/>
    <x v="8"/>
    <s v=""/>
    <x v="2"/>
    <s v=""/>
    <s v=""/>
    <x v="1"/>
    <x v="1"/>
    <x v="2"/>
    <x v="1"/>
    <x v="1"/>
    <x v="1"/>
    <x v="1"/>
  </r>
  <r>
    <d v="2021-07-16T00:00:00"/>
    <n v="8019"/>
    <n v="9340"/>
    <x v="2"/>
    <n v="1235"/>
    <n v="61120"/>
    <x v="2"/>
    <s v="526198"/>
    <x v="0"/>
    <x v="2"/>
    <x v="2"/>
    <x v="2"/>
    <x v="1"/>
    <n v="51"/>
    <m/>
    <m/>
    <m/>
    <m/>
    <x v="2"/>
    <n v="1002860"/>
    <x v="4"/>
    <x v="1"/>
    <x v="1"/>
    <x v="0"/>
    <x v="0"/>
    <m/>
    <x v="0"/>
    <x v="0"/>
    <x v="0"/>
    <m/>
    <m/>
    <x v="1"/>
    <s v="10028604"/>
    <x v="6"/>
    <x v="6"/>
    <x v="4"/>
    <x v="2"/>
    <x v="5"/>
    <x v="2"/>
    <n v="46.093699999999998"/>
    <x v="2"/>
    <n v="51"/>
    <x v="2"/>
    <s v=""/>
    <x v="8"/>
    <s v=""/>
    <x v="2"/>
    <s v=""/>
    <s v=""/>
    <x v="1"/>
    <x v="1"/>
    <x v="2"/>
    <x v="1"/>
    <x v="1"/>
    <x v="1"/>
    <x v="1"/>
  </r>
  <r>
    <d v="2021-07-16T00:00:00"/>
    <n v="8019"/>
    <n v="9340"/>
    <x v="2"/>
    <n v="1237"/>
    <n v="61121"/>
    <x v="2"/>
    <s v="526184"/>
    <x v="0"/>
    <x v="2"/>
    <x v="2"/>
    <x v="2"/>
    <x v="1"/>
    <n v="68.5"/>
    <m/>
    <m/>
    <m/>
    <m/>
    <x v="2"/>
    <n v="1002860"/>
    <x v="5"/>
    <x v="1"/>
    <x v="1"/>
    <x v="0"/>
    <x v="0"/>
    <m/>
    <x v="0"/>
    <x v="0"/>
    <x v="0"/>
    <m/>
    <m/>
    <x v="1"/>
    <s v="10028605"/>
    <x v="5"/>
    <x v="5"/>
    <x v="3"/>
    <x v="3"/>
    <x v="5"/>
    <x v="2"/>
    <n v="62.289949999999997"/>
    <x v="2"/>
    <n v="68.5"/>
    <x v="2"/>
    <s v=""/>
    <x v="8"/>
    <s v=""/>
    <x v="2"/>
    <s v=""/>
    <s v=""/>
    <x v="1"/>
    <x v="1"/>
    <x v="2"/>
    <x v="2"/>
    <x v="1"/>
    <x v="1"/>
    <x v="1"/>
  </r>
  <r>
    <d v="2021-07-16T00:00:00"/>
    <n v="8019"/>
    <n v="9340"/>
    <x v="2"/>
    <n v="1239"/>
    <n v="61122"/>
    <x v="2"/>
    <s v="526199"/>
    <x v="0"/>
    <x v="2"/>
    <x v="2"/>
    <x v="2"/>
    <x v="1"/>
    <n v="66"/>
    <m/>
    <m/>
    <m/>
    <m/>
    <x v="2"/>
    <n v="1002860"/>
    <x v="6"/>
    <x v="1"/>
    <x v="1"/>
    <x v="0"/>
    <x v="0"/>
    <m/>
    <x v="0"/>
    <x v="0"/>
    <x v="0"/>
    <m/>
    <m/>
    <x v="1"/>
    <s v="10028606"/>
    <x v="5"/>
    <x v="5"/>
    <x v="3"/>
    <x v="3"/>
    <x v="5"/>
    <x v="2"/>
    <n v="59.976199999999999"/>
    <x v="2"/>
    <n v="66"/>
    <x v="2"/>
    <s v=""/>
    <x v="8"/>
    <s v=""/>
    <x v="2"/>
    <s v=""/>
    <s v=""/>
    <x v="1"/>
    <x v="1"/>
    <x v="2"/>
    <x v="1"/>
    <x v="1"/>
    <x v="1"/>
    <x v="1"/>
  </r>
  <r>
    <d v="2021-07-16T00:00:00"/>
    <n v="8019"/>
    <n v="9340"/>
    <x v="2"/>
    <n v="1241"/>
    <n v="61123"/>
    <x v="2"/>
    <s v="526145"/>
    <x v="0"/>
    <x v="2"/>
    <x v="2"/>
    <x v="2"/>
    <x v="1"/>
    <n v="76.5"/>
    <n v="17.100000000000001"/>
    <n v="6.5"/>
    <n v="6.8"/>
    <n v="2.2000000000000002"/>
    <x v="1"/>
    <n v="1002860"/>
    <x v="7"/>
    <x v="1"/>
    <x v="1"/>
    <x v="0"/>
    <x v="0"/>
    <m/>
    <x v="0"/>
    <x v="0"/>
    <x v="0"/>
    <m/>
    <m/>
    <x v="1"/>
    <s v="10028607"/>
    <x v="5"/>
    <x v="5"/>
    <x v="3"/>
    <x v="3"/>
    <x v="5"/>
    <x v="2"/>
    <n v="70"/>
    <x v="1"/>
    <n v="76.5"/>
    <x v="1"/>
    <s v=""/>
    <x v="8"/>
    <s v=""/>
    <x v="3"/>
    <n v="-1.7310000000000041"/>
    <n v="0.15045971347399031"/>
    <x v="1"/>
    <x v="1"/>
    <x v="2"/>
    <x v="1"/>
    <x v="1"/>
    <x v="1"/>
    <x v="1"/>
  </r>
  <r>
    <d v="2021-07-16T00:00:00"/>
    <n v="8019"/>
    <n v="9340"/>
    <x v="2"/>
    <n v="1241"/>
    <n v="61124"/>
    <x v="2"/>
    <s v="526182"/>
    <x v="0"/>
    <x v="1"/>
    <x v="1"/>
    <x v="2"/>
    <x v="1"/>
    <n v="80.5"/>
    <n v="18.2"/>
    <n v="6.5"/>
    <n v="5.5"/>
    <n v="3"/>
    <x v="1"/>
    <n v="1002860"/>
    <x v="8"/>
    <x v="1"/>
    <x v="1"/>
    <x v="3"/>
    <x v="0"/>
    <s v="4"/>
    <x v="0"/>
    <x v="0"/>
    <x v="0"/>
    <m/>
    <m/>
    <x v="1"/>
    <s v="10028608"/>
    <x v="1"/>
    <x v="1"/>
    <x v="1"/>
    <x v="1"/>
    <x v="5"/>
    <x v="2"/>
    <n v="74"/>
    <x v="1"/>
    <n v="80.5"/>
    <x v="1"/>
    <s v=""/>
    <x v="8"/>
    <s v=""/>
    <x v="1"/>
    <n v="0.18500000000000227"/>
    <n v="0.54611854104578017"/>
    <x v="1"/>
    <x v="1"/>
    <x v="1"/>
    <x v="1"/>
    <x v="1"/>
    <x v="1"/>
    <x v="1"/>
  </r>
  <r>
    <d v="2021-07-16T00:00:00"/>
    <n v="8019"/>
    <n v="9340"/>
    <x v="2"/>
    <n v="1243"/>
    <n v="61125"/>
    <x v="2"/>
    <s v="526197"/>
    <x v="0"/>
    <x v="1"/>
    <x v="1"/>
    <x v="2"/>
    <x v="1"/>
    <n v="83"/>
    <n v="18.8"/>
    <n v="6.4"/>
    <n v="5.8"/>
    <n v="2"/>
    <x v="1"/>
    <n v="1002860"/>
    <x v="9"/>
    <x v="1"/>
    <x v="1"/>
    <x v="0"/>
    <x v="0"/>
    <m/>
    <x v="0"/>
    <x v="0"/>
    <x v="0"/>
    <m/>
    <m/>
    <x v="1"/>
    <s v="10028609"/>
    <x v="1"/>
    <x v="1"/>
    <x v="1"/>
    <x v="1"/>
    <x v="5"/>
    <x v="2"/>
    <n v="76.599999999999994"/>
    <x v="1"/>
    <n v="83"/>
    <x v="1"/>
    <s v=""/>
    <x v="8"/>
    <s v=""/>
    <x v="1"/>
    <n v="2.0439999999999987"/>
    <n v="0.88533994675230476"/>
    <x v="1"/>
    <x v="1"/>
    <x v="1"/>
    <x v="2"/>
    <x v="1"/>
    <x v="1"/>
    <x v="1"/>
  </r>
  <r>
    <d v="2021-07-16T00:00:00"/>
    <n v="8019"/>
    <n v="9340"/>
    <x v="2"/>
    <n v="1244"/>
    <n v="61126"/>
    <x v="2"/>
    <s v="526171"/>
    <x v="0"/>
    <x v="2"/>
    <x v="2"/>
    <x v="2"/>
    <x v="1"/>
    <n v="99"/>
    <n v="22.9"/>
    <n v="8.6999999999999993"/>
    <n v="7.5"/>
    <n v="3"/>
    <x v="1"/>
    <n v="1002860"/>
    <x v="10"/>
    <x v="1"/>
    <x v="1"/>
    <x v="0"/>
    <x v="0"/>
    <m/>
    <x v="0"/>
    <x v="0"/>
    <x v="0"/>
    <m/>
    <m/>
    <x v="1"/>
    <s v="100286010"/>
    <x v="1"/>
    <x v="1"/>
    <x v="1"/>
    <x v="1"/>
    <x v="5"/>
    <x v="2"/>
    <n v="90.3"/>
    <x v="1"/>
    <n v="99"/>
    <x v="1"/>
    <s v=""/>
    <x v="8"/>
    <s v=""/>
    <x v="1"/>
    <n v="3.9640000000000013"/>
    <n v="0.98136677516708326"/>
    <x v="1"/>
    <x v="1"/>
    <x v="1"/>
    <x v="1"/>
    <x v="1"/>
    <x v="1"/>
    <x v="1"/>
  </r>
  <r>
    <d v="2021-07-16T00:00:00"/>
    <n v="8019"/>
    <n v="9340"/>
    <x v="2"/>
    <n v="1246"/>
    <n v="61127"/>
    <x v="2"/>
    <s v="526167"/>
    <x v="0"/>
    <x v="1"/>
    <x v="1"/>
    <x v="2"/>
    <x v="1"/>
    <n v="86.5"/>
    <n v="19.100000000000001"/>
    <n v="6.9"/>
    <n v="6"/>
    <n v="2"/>
    <x v="1"/>
    <n v="1002861"/>
    <x v="1"/>
    <x v="1"/>
    <x v="1"/>
    <x v="0"/>
    <x v="0"/>
    <m/>
    <x v="0"/>
    <x v="0"/>
    <x v="0"/>
    <m/>
    <m/>
    <x v="1"/>
    <s v="10028611"/>
    <x v="1"/>
    <x v="1"/>
    <x v="1"/>
    <x v="1"/>
    <x v="5"/>
    <x v="2"/>
    <n v="79.599999999999994"/>
    <x v="1"/>
    <n v="86.5"/>
    <x v="1"/>
    <s v=""/>
    <x v="8"/>
    <s v=""/>
    <x v="1"/>
    <n v="2.7730000000000006"/>
    <n v="0.94119923616017864"/>
    <x v="1"/>
    <x v="1"/>
    <x v="1"/>
    <x v="1"/>
    <x v="1"/>
    <x v="1"/>
    <x v="1"/>
  </r>
  <r>
    <d v="2021-07-16T00:00:00"/>
    <n v="8019"/>
    <n v="9340"/>
    <x v="2"/>
    <n v="1247"/>
    <n v="61128"/>
    <x v="2"/>
    <s v="526154"/>
    <x v="0"/>
    <x v="2"/>
    <x v="2"/>
    <x v="2"/>
    <x v="1"/>
    <n v="91.5"/>
    <n v="23.1"/>
    <n v="9.6"/>
    <n v="6.5"/>
    <n v="2.1"/>
    <x v="1"/>
    <n v="1002861"/>
    <x v="2"/>
    <x v="1"/>
    <x v="1"/>
    <x v="0"/>
    <x v="0"/>
    <m/>
    <x v="0"/>
    <x v="0"/>
    <x v="0"/>
    <m/>
    <m/>
    <x v="1"/>
    <s v="10028612"/>
    <x v="1"/>
    <x v="1"/>
    <x v="1"/>
    <x v="1"/>
    <x v="5"/>
    <x v="2"/>
    <n v="81.900000000000006"/>
    <x v="1"/>
    <n v="91.5"/>
    <x v="1"/>
    <s v=""/>
    <x v="8"/>
    <s v=""/>
    <x v="1"/>
    <n v="1.0409999999999995"/>
    <n v="0.73904291066750627"/>
    <x v="1"/>
    <x v="1"/>
    <x v="1"/>
    <x v="1"/>
    <x v="1"/>
    <x v="1"/>
    <x v="1"/>
  </r>
  <r>
    <d v="2021-07-16T00:00:00"/>
    <n v="8019"/>
    <n v="9340"/>
    <x v="2"/>
    <n v="1248"/>
    <n v="61129"/>
    <x v="2"/>
    <s v="526165"/>
    <x v="0"/>
    <x v="2"/>
    <x v="2"/>
    <x v="2"/>
    <x v="1"/>
    <n v="55"/>
    <m/>
    <m/>
    <m/>
    <m/>
    <x v="2"/>
    <n v="1002861"/>
    <x v="3"/>
    <x v="1"/>
    <x v="1"/>
    <x v="0"/>
    <x v="0"/>
    <m/>
    <x v="0"/>
    <x v="0"/>
    <x v="0"/>
    <m/>
    <m/>
    <x v="1"/>
    <s v="10028613"/>
    <x v="3"/>
    <x v="3"/>
    <x v="3"/>
    <x v="2"/>
    <x v="5"/>
    <x v="2"/>
    <n v="49.795699999999997"/>
    <x v="2"/>
    <n v="55"/>
    <x v="2"/>
    <s v=""/>
    <x v="8"/>
    <s v=""/>
    <x v="2"/>
    <s v=""/>
    <s v=""/>
    <x v="1"/>
    <x v="1"/>
    <x v="2"/>
    <x v="2"/>
    <x v="1"/>
    <x v="1"/>
    <x v="1"/>
  </r>
  <r>
    <d v="2021-07-16T00:00:00"/>
    <n v="8019"/>
    <n v="9340"/>
    <x v="2"/>
    <n v="1249"/>
    <n v="61130"/>
    <x v="2"/>
    <s v="526190"/>
    <x v="0"/>
    <x v="2"/>
    <x v="2"/>
    <x v="2"/>
    <x v="1"/>
    <n v="95.5"/>
    <n v="24.1"/>
    <n v="9.9"/>
    <n v="7"/>
    <n v="2.2000000000000002"/>
    <x v="1"/>
    <n v="1002861"/>
    <x v="4"/>
    <x v="1"/>
    <x v="1"/>
    <x v="0"/>
    <x v="0"/>
    <m/>
    <x v="0"/>
    <x v="0"/>
    <x v="0"/>
    <m/>
    <m/>
    <x v="1"/>
    <s v="10028614"/>
    <x v="1"/>
    <x v="1"/>
    <x v="1"/>
    <x v="1"/>
    <x v="5"/>
    <x v="2"/>
    <n v="85.6"/>
    <x v="1"/>
    <n v="95.5"/>
    <x v="1"/>
    <s v=""/>
    <x v="8"/>
    <s v=""/>
    <x v="1"/>
    <n v="1.9509999999999972"/>
    <n v="0.87555564069938563"/>
    <x v="1"/>
    <x v="1"/>
    <x v="1"/>
    <x v="1"/>
    <x v="1"/>
    <x v="1"/>
    <x v="1"/>
  </r>
  <r>
    <d v="2021-07-16T00:00:00"/>
    <n v="8019"/>
    <n v="9340"/>
    <x v="2"/>
    <n v="1250"/>
    <n v="61131"/>
    <x v="2"/>
    <s v="526130"/>
    <x v="0"/>
    <x v="1"/>
    <x v="1"/>
    <x v="2"/>
    <x v="1"/>
    <n v="79"/>
    <n v="17.2"/>
    <n v="6.1"/>
    <n v="5"/>
    <n v="1.5"/>
    <x v="1"/>
    <n v="1002861"/>
    <x v="5"/>
    <x v="1"/>
    <x v="1"/>
    <x v="0"/>
    <x v="0"/>
    <m/>
    <x v="0"/>
    <x v="0"/>
    <x v="0"/>
    <m/>
    <m/>
    <x v="1"/>
    <s v="10028615"/>
    <x v="1"/>
    <x v="1"/>
    <x v="1"/>
    <x v="1"/>
    <x v="5"/>
    <x v="2"/>
    <n v="72.900000000000006"/>
    <x v="1"/>
    <n v="79"/>
    <x v="1"/>
    <s v=""/>
    <x v="8"/>
    <s v=""/>
    <x v="1"/>
    <n v="1.6819999999999995"/>
    <n v="0.84316918249109984"/>
    <x v="1"/>
    <x v="1"/>
    <x v="1"/>
    <x v="1"/>
    <x v="1"/>
    <x v="1"/>
    <x v="1"/>
  </r>
  <r>
    <d v="2021-07-16T00:00:00"/>
    <n v="8019"/>
    <n v="9340"/>
    <x v="2"/>
    <n v="1252"/>
    <n v="61132"/>
    <x v="2"/>
    <s v="526131"/>
    <x v="0"/>
    <x v="2"/>
    <x v="2"/>
    <x v="2"/>
    <x v="1"/>
    <n v="78"/>
    <n v="17.5"/>
    <n v="6.3"/>
    <n v="6.1"/>
    <n v="2.2999999999999998"/>
    <x v="1"/>
    <n v="1002861"/>
    <x v="6"/>
    <x v="1"/>
    <x v="1"/>
    <x v="0"/>
    <x v="0"/>
    <m/>
    <x v="0"/>
    <x v="0"/>
    <x v="0"/>
    <m/>
    <m/>
    <x v="1"/>
    <s v="10028616"/>
    <x v="4"/>
    <x v="4"/>
    <x v="1"/>
    <x v="2"/>
    <x v="5"/>
    <x v="2"/>
    <n v="71.7"/>
    <x v="1"/>
    <n v="78"/>
    <x v="1"/>
    <s v=""/>
    <x v="8"/>
    <s v=""/>
    <x v="3"/>
    <n v="-0.4399999999999995"/>
    <n v="0.39174096925348573"/>
    <x v="1"/>
    <x v="1"/>
    <x v="2"/>
    <x v="1"/>
    <x v="1"/>
    <x v="1"/>
    <x v="1"/>
  </r>
  <r>
    <d v="2021-07-16T00:00:00"/>
    <n v="8019"/>
    <n v="9340"/>
    <x v="2"/>
    <n v="1253"/>
    <n v="61133"/>
    <x v="2"/>
    <s v="526193"/>
    <x v="0"/>
    <x v="1"/>
    <x v="1"/>
    <x v="2"/>
    <x v="1"/>
    <n v="88.5"/>
    <n v="19.2"/>
    <n v="6.8"/>
    <n v="4"/>
    <n v="2"/>
    <x v="1"/>
    <n v="1002861"/>
    <x v="7"/>
    <x v="1"/>
    <x v="1"/>
    <x v="0"/>
    <x v="0"/>
    <m/>
    <x v="0"/>
    <x v="0"/>
    <x v="0"/>
    <m/>
    <m/>
    <x v="1"/>
    <s v="10028617"/>
    <x v="1"/>
    <x v="1"/>
    <x v="1"/>
    <x v="1"/>
    <x v="5"/>
    <x v="2"/>
    <n v="81.7"/>
    <x v="1"/>
    <n v="88.5"/>
    <x v="1"/>
    <s v=""/>
    <x v="8"/>
    <s v=""/>
    <x v="1"/>
    <n v="5.1209999999999996"/>
    <n v="0.99406538011746703"/>
    <x v="1"/>
    <x v="1"/>
    <x v="1"/>
    <x v="1"/>
    <x v="1"/>
    <x v="1"/>
    <x v="1"/>
  </r>
  <r>
    <d v="2021-07-16T00:00:00"/>
    <n v="8019"/>
    <n v="9340"/>
    <x v="2"/>
    <n v="1255"/>
    <n v="61134"/>
    <x v="2"/>
    <s v="526176"/>
    <x v="0"/>
    <x v="2"/>
    <x v="2"/>
    <x v="2"/>
    <x v="1"/>
    <n v="78.5"/>
    <n v="18.600000000000001"/>
    <n v="7.3"/>
    <n v="5.8"/>
    <n v="2"/>
    <x v="1"/>
    <n v="1002861"/>
    <x v="8"/>
    <x v="1"/>
    <x v="1"/>
    <x v="3"/>
    <x v="0"/>
    <s v="8,9,10"/>
    <x v="0"/>
    <x v="0"/>
    <x v="0"/>
    <m/>
    <m/>
    <x v="1"/>
    <s v="10028618"/>
    <x v="1"/>
    <x v="1"/>
    <x v="1"/>
    <x v="1"/>
    <x v="5"/>
    <x v="2"/>
    <n v="71.2"/>
    <x v="1"/>
    <n v="78.5"/>
    <x v="1"/>
    <s v=""/>
    <x v="8"/>
    <s v=""/>
    <x v="3"/>
    <n v="-1.0429999999999959"/>
    <n v="0.26057155680492122"/>
    <x v="1"/>
    <x v="1"/>
    <x v="2"/>
    <x v="1"/>
    <x v="1"/>
    <x v="1"/>
    <x v="1"/>
  </r>
  <r>
    <d v="2021-07-16T00:00:00"/>
    <n v="8019"/>
    <n v="9340"/>
    <x v="2"/>
    <n v="1258"/>
    <n v="61135"/>
    <x v="2"/>
    <s v="526133"/>
    <x v="0"/>
    <x v="2"/>
    <x v="2"/>
    <x v="2"/>
    <x v="1"/>
    <n v="96"/>
    <n v="22.8"/>
    <n v="8.9"/>
    <n v="7"/>
    <n v="2.7"/>
    <x v="1"/>
    <n v="1002861"/>
    <x v="9"/>
    <x v="1"/>
    <x v="1"/>
    <x v="0"/>
    <x v="0"/>
    <m/>
    <x v="0"/>
    <x v="0"/>
    <x v="0"/>
    <m/>
    <m/>
    <x v="1"/>
    <s v="10028619"/>
    <x v="1"/>
    <x v="1"/>
    <x v="1"/>
    <x v="1"/>
    <x v="5"/>
    <x v="2"/>
    <n v="87.1"/>
    <x v="1"/>
    <n v="96"/>
    <x v="1"/>
    <s v=""/>
    <x v="8"/>
    <s v=""/>
    <x v="1"/>
    <n v="3.016"/>
    <n v="0.95329174168634923"/>
    <x v="1"/>
    <x v="1"/>
    <x v="1"/>
    <x v="3"/>
    <x v="1"/>
    <x v="1"/>
    <x v="1"/>
  </r>
  <r>
    <d v="2021-07-16T00:00:00"/>
    <n v="8019"/>
    <n v="9340"/>
    <x v="2"/>
    <n v="1300"/>
    <n v="61136"/>
    <x v="2"/>
    <s v="526143"/>
    <x v="0"/>
    <x v="1"/>
    <x v="1"/>
    <x v="2"/>
    <x v="1"/>
    <n v="93.5"/>
    <n v="20.5"/>
    <n v="7.7"/>
    <n v="6.5"/>
    <n v="2.2000000000000002"/>
    <x v="1"/>
    <n v="1002861"/>
    <x v="10"/>
    <x v="1"/>
    <x v="1"/>
    <x v="0"/>
    <x v="0"/>
    <m/>
    <x v="0"/>
    <x v="0"/>
    <x v="0"/>
    <m/>
    <m/>
    <x v="1"/>
    <s v="100286110"/>
    <x v="1"/>
    <x v="1"/>
    <x v="1"/>
    <x v="1"/>
    <x v="5"/>
    <x v="2"/>
    <n v="85.8"/>
    <x v="1"/>
    <n v="93.5"/>
    <x v="1"/>
    <s v=""/>
    <x v="8"/>
    <s v=""/>
    <x v="1"/>
    <n v="4.246999999999999"/>
    <n v="0.98589471473394807"/>
    <x v="1"/>
    <x v="1"/>
    <x v="1"/>
    <x v="1"/>
    <x v="1"/>
    <x v="1"/>
    <x v="1"/>
  </r>
  <r>
    <d v="2021-07-16T00:00:00"/>
    <n v="8019"/>
    <n v="9340"/>
    <x v="2"/>
    <n v="1301"/>
    <n v="61137"/>
    <x v="2"/>
    <s v="526134"/>
    <x v="0"/>
    <x v="1"/>
    <x v="1"/>
    <x v="2"/>
    <x v="1"/>
    <n v="80.5"/>
    <n v="18.2"/>
    <n v="6.8"/>
    <n v="5.8"/>
    <n v="1.9"/>
    <x v="1"/>
    <n v="1002862"/>
    <x v="1"/>
    <x v="1"/>
    <x v="2"/>
    <x v="0"/>
    <x v="0"/>
    <m/>
    <x v="0"/>
    <x v="0"/>
    <x v="0"/>
    <m/>
    <m/>
    <x v="1"/>
    <s v="10028621"/>
    <x v="2"/>
    <x v="2"/>
    <x v="2"/>
    <x v="2"/>
    <x v="5"/>
    <x v="2"/>
    <n v="73.7"/>
    <x v="1"/>
    <n v="80.5"/>
    <x v="1"/>
    <s v=""/>
    <x v="4"/>
    <s v=""/>
    <x v="1"/>
    <n v="0.54300000000000237"/>
    <n v="0.6325100178154347"/>
    <x v="1"/>
    <x v="1"/>
    <x v="1"/>
    <x v="1"/>
    <x v="1"/>
    <x v="1"/>
    <x v="1"/>
  </r>
  <r>
    <d v="2021-07-16T00:00:00"/>
    <n v="8019"/>
    <n v="9340"/>
    <x v="2"/>
    <n v="1303"/>
    <n v="61138"/>
    <x v="2"/>
    <s v="526158"/>
    <x v="0"/>
    <x v="2"/>
    <x v="2"/>
    <x v="2"/>
    <x v="1"/>
    <n v="100"/>
    <n v="23.3"/>
    <n v="9"/>
    <n v="8"/>
    <n v="3"/>
    <x v="1"/>
    <n v="1002862"/>
    <x v="2"/>
    <x v="1"/>
    <x v="2"/>
    <x v="0"/>
    <x v="0"/>
    <m/>
    <x v="0"/>
    <x v="0"/>
    <x v="0"/>
    <m/>
    <m/>
    <x v="1"/>
    <s v="10028622"/>
    <x v="2"/>
    <x v="2"/>
    <x v="2"/>
    <x v="2"/>
    <x v="5"/>
    <x v="2"/>
    <n v="91"/>
    <x v="1"/>
    <n v="100"/>
    <x v="1"/>
    <s v=""/>
    <x v="4"/>
    <s v=""/>
    <x v="1"/>
    <n v="3.6700000000000008"/>
    <n v="0.97515645585899635"/>
    <x v="1"/>
    <x v="1"/>
    <x v="1"/>
    <x v="1"/>
    <x v="1"/>
    <x v="1"/>
    <x v="1"/>
  </r>
  <r>
    <d v="2021-07-16T00:00:00"/>
    <n v="8019"/>
    <n v="9340"/>
    <x v="2"/>
    <n v="1304"/>
    <n v="61139"/>
    <x v="2"/>
    <s v="526139"/>
    <x v="0"/>
    <x v="1"/>
    <x v="1"/>
    <x v="2"/>
    <x v="1"/>
    <n v="98"/>
    <n v="23.4"/>
    <n v="9.1999999999999993"/>
    <n v="7.2"/>
    <n v="2.6"/>
    <x v="1"/>
    <n v="1002862"/>
    <x v="3"/>
    <x v="1"/>
    <x v="2"/>
    <x v="0"/>
    <x v="0"/>
    <m/>
    <x v="0"/>
    <x v="0"/>
    <x v="0"/>
    <m/>
    <m/>
    <x v="1"/>
    <s v="10028623"/>
    <x v="2"/>
    <x v="2"/>
    <x v="2"/>
    <x v="2"/>
    <x v="5"/>
    <x v="2"/>
    <n v="88.8"/>
    <x v="1"/>
    <n v="98"/>
    <x v="1"/>
    <s v=""/>
    <x v="4"/>
    <s v=""/>
    <x v="1"/>
    <n v="3.4420000000000006"/>
    <n v="0.96899166587469243"/>
    <x v="1"/>
    <x v="1"/>
    <x v="1"/>
    <x v="2"/>
    <x v="1"/>
    <x v="1"/>
    <x v="1"/>
  </r>
  <r>
    <d v="2021-07-16T00:00:00"/>
    <n v="8019"/>
    <n v="9340"/>
    <x v="2"/>
    <n v="1306"/>
    <n v="61140"/>
    <x v="2"/>
    <s v="526162"/>
    <x v="0"/>
    <x v="2"/>
    <x v="2"/>
    <x v="2"/>
    <x v="1"/>
    <n v="92.5"/>
    <n v="23.5"/>
    <n v="9.6"/>
    <n v="7.5"/>
    <n v="3.5"/>
    <x v="1"/>
    <n v="1002862"/>
    <x v="4"/>
    <x v="1"/>
    <x v="2"/>
    <x v="0"/>
    <x v="0"/>
    <m/>
    <x v="0"/>
    <x v="0"/>
    <x v="0"/>
    <m/>
    <m/>
    <x v="1"/>
    <s v="10028624"/>
    <x v="2"/>
    <x v="2"/>
    <x v="2"/>
    <x v="2"/>
    <x v="5"/>
    <x v="2"/>
    <n v="82.9"/>
    <x v="1"/>
    <n v="92.5"/>
    <x v="1"/>
    <s v=""/>
    <x v="4"/>
    <s v=""/>
    <x v="3"/>
    <n v="-0.41300000000000114"/>
    <n v="0.39819299605321629"/>
    <x v="1"/>
    <x v="1"/>
    <x v="2"/>
    <x v="1"/>
    <x v="1"/>
    <x v="1"/>
    <x v="1"/>
  </r>
  <r>
    <d v="2021-07-16T00:00:00"/>
    <n v="8019"/>
    <n v="9340"/>
    <x v="2"/>
    <n v="1308"/>
    <n v="61141"/>
    <x v="2"/>
    <s v="526209"/>
    <x v="0"/>
    <x v="2"/>
    <x v="2"/>
    <x v="2"/>
    <x v="1"/>
    <n v="73"/>
    <m/>
    <m/>
    <m/>
    <m/>
    <x v="2"/>
    <n v="1002862"/>
    <x v="5"/>
    <x v="1"/>
    <x v="2"/>
    <x v="0"/>
    <x v="0"/>
    <m/>
    <x v="0"/>
    <x v="0"/>
    <x v="0"/>
    <m/>
    <m/>
    <x v="1"/>
    <s v="10028625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2"/>
    <x v="1"/>
    <x v="1"/>
    <x v="1"/>
  </r>
  <r>
    <d v="2021-07-16T00:00:00"/>
    <n v="8019"/>
    <n v="9340"/>
    <x v="2"/>
    <n v="1309"/>
    <n v="61142"/>
    <x v="2"/>
    <s v="526224"/>
    <x v="0"/>
    <x v="2"/>
    <x v="2"/>
    <x v="2"/>
    <x v="1"/>
    <n v="72.5"/>
    <m/>
    <m/>
    <m/>
    <m/>
    <x v="2"/>
    <n v="1002862"/>
    <x v="6"/>
    <x v="1"/>
    <x v="2"/>
    <x v="0"/>
    <x v="0"/>
    <m/>
    <x v="0"/>
    <x v="0"/>
    <x v="0"/>
    <m/>
    <m/>
    <x v="1"/>
    <s v="10028626"/>
    <x v="2"/>
    <x v="2"/>
    <x v="2"/>
    <x v="2"/>
    <x v="5"/>
    <x v="2"/>
    <n v="65.991949999999989"/>
    <x v="2"/>
    <n v="72.5"/>
    <x v="2"/>
    <s v=""/>
    <x v="4"/>
    <s v=""/>
    <x v="2"/>
    <s v=""/>
    <s v=""/>
    <x v="1"/>
    <x v="1"/>
    <x v="2"/>
    <x v="1"/>
    <x v="1"/>
    <x v="1"/>
    <x v="1"/>
  </r>
  <r>
    <d v="2021-07-16T00:00:00"/>
    <n v="8019"/>
    <n v="9340"/>
    <x v="2"/>
    <n v="1310"/>
    <n v="61143"/>
    <x v="2"/>
    <s v="526226"/>
    <x v="0"/>
    <x v="2"/>
    <x v="2"/>
    <x v="2"/>
    <x v="1"/>
    <n v="97"/>
    <n v="24.5"/>
    <n v="9.9"/>
    <n v="7.5"/>
    <n v="2.8"/>
    <x v="1"/>
    <n v="1002862"/>
    <x v="7"/>
    <x v="1"/>
    <x v="2"/>
    <x v="0"/>
    <x v="0"/>
    <m/>
    <x v="0"/>
    <x v="0"/>
    <x v="0"/>
    <m/>
    <m/>
    <x v="1"/>
    <s v="10028627"/>
    <x v="2"/>
    <x v="2"/>
    <x v="2"/>
    <x v="2"/>
    <x v="5"/>
    <x v="2"/>
    <n v="87.1"/>
    <x v="1"/>
    <n v="97"/>
    <x v="1"/>
    <s v=""/>
    <x v="4"/>
    <s v=""/>
    <x v="1"/>
    <n v="1.7400000000000007"/>
    <n v="0.85068706546915629"/>
    <x v="1"/>
    <x v="1"/>
    <x v="1"/>
    <x v="1"/>
    <x v="1"/>
    <x v="1"/>
    <x v="1"/>
  </r>
  <r>
    <d v="2021-07-16T00:00:00"/>
    <n v="8019"/>
    <n v="9341"/>
    <x v="2"/>
    <n v="1312"/>
    <n v="61144"/>
    <x v="2"/>
    <s v="526219"/>
    <x v="0"/>
    <x v="2"/>
    <x v="2"/>
    <x v="2"/>
    <x v="1"/>
    <n v="74"/>
    <m/>
    <m/>
    <m/>
    <m/>
    <x v="2"/>
    <n v="1002862"/>
    <x v="8"/>
    <x v="1"/>
    <x v="2"/>
    <x v="0"/>
    <x v="0"/>
    <m/>
    <x v="0"/>
    <x v="0"/>
    <x v="0"/>
    <m/>
    <m/>
    <x v="1"/>
    <s v="10028628"/>
    <x v="2"/>
    <x v="2"/>
    <x v="2"/>
    <x v="2"/>
    <x v="5"/>
    <x v="2"/>
    <n v="67.380199999999988"/>
    <x v="2"/>
    <n v="74"/>
    <x v="2"/>
    <s v=""/>
    <x v="4"/>
    <s v=""/>
    <x v="2"/>
    <s v=""/>
    <s v=""/>
    <x v="1"/>
    <x v="1"/>
    <x v="2"/>
    <x v="1"/>
    <x v="1"/>
    <x v="1"/>
    <x v="1"/>
  </r>
  <r>
    <d v="2021-07-16T00:00:00"/>
    <n v="8019"/>
    <n v="9341"/>
    <x v="2"/>
    <n v="1313"/>
    <n v="61145"/>
    <x v="2"/>
    <s v="526129"/>
    <x v="0"/>
    <x v="2"/>
    <x v="2"/>
    <x v="2"/>
    <x v="1"/>
    <n v="81.5"/>
    <n v="19"/>
    <n v="7"/>
    <n v="6.6"/>
    <n v="2"/>
    <x v="1"/>
    <n v="1002862"/>
    <x v="9"/>
    <x v="1"/>
    <x v="2"/>
    <x v="0"/>
    <x v="0"/>
    <m/>
    <x v="0"/>
    <x v="0"/>
    <x v="0"/>
    <m/>
    <m/>
    <x v="1"/>
    <s v="10028629"/>
    <x v="2"/>
    <x v="2"/>
    <x v="2"/>
    <x v="2"/>
    <x v="5"/>
    <x v="2"/>
    <n v="74.5"/>
    <x v="1"/>
    <n v="81.5"/>
    <x v="1"/>
    <s v=""/>
    <x v="4"/>
    <s v=""/>
    <x v="1"/>
    <n v="8.7000000000001299E-2"/>
    <n v="0.52173629156332257"/>
    <x v="1"/>
    <x v="1"/>
    <x v="1"/>
    <x v="1"/>
    <x v="1"/>
    <x v="1"/>
    <x v="1"/>
  </r>
  <r>
    <d v="2021-07-16T00:00:00"/>
    <n v="8019"/>
    <n v="9341"/>
    <x v="2"/>
    <n v="1314"/>
    <n v="61146"/>
    <x v="2"/>
    <s v="526151"/>
    <x v="0"/>
    <x v="1"/>
    <x v="1"/>
    <x v="2"/>
    <x v="1"/>
    <n v="86.5"/>
    <n v="19.7"/>
    <n v="7.4"/>
    <n v="5.5"/>
    <n v="2.1"/>
    <x v="1"/>
    <n v="1002862"/>
    <x v="10"/>
    <x v="1"/>
    <x v="2"/>
    <x v="0"/>
    <x v="0"/>
    <m/>
    <x v="0"/>
    <x v="0"/>
    <x v="0"/>
    <m/>
    <m/>
    <x v="1"/>
    <s v="100286210"/>
    <x v="2"/>
    <x v="2"/>
    <x v="2"/>
    <x v="2"/>
    <x v="5"/>
    <x v="2"/>
    <n v="79.099999999999994"/>
    <x v="1"/>
    <n v="86.5"/>
    <x v="1"/>
    <s v=""/>
    <x v="4"/>
    <s v=""/>
    <x v="1"/>
    <n v="2.3869999999999996"/>
    <n v="0.91583060167225694"/>
    <x v="1"/>
    <x v="1"/>
    <x v="1"/>
    <x v="1"/>
    <x v="1"/>
    <x v="1"/>
    <x v="1"/>
  </r>
  <r>
    <d v="2021-07-16T00:00:00"/>
    <n v="8019"/>
    <n v="9341"/>
    <x v="2"/>
    <n v="1315"/>
    <n v="61147"/>
    <x v="2"/>
    <s v="526138"/>
    <x v="0"/>
    <x v="2"/>
    <x v="2"/>
    <x v="2"/>
    <x v="1"/>
    <n v="65.5"/>
    <m/>
    <m/>
    <m/>
    <m/>
    <x v="2"/>
    <m/>
    <x v="0"/>
    <x v="0"/>
    <x v="0"/>
    <x v="0"/>
    <x v="0"/>
    <m/>
    <x v="0"/>
    <x v="0"/>
    <x v="0"/>
    <s v="NO SCALES"/>
    <m/>
    <x v="1"/>
    <s v=""/>
    <x v="2"/>
    <x v="2"/>
    <x v="2"/>
    <x v="2"/>
    <x v="5"/>
    <x v="2"/>
    <n v="59.513449999999999"/>
    <x v="2"/>
    <n v="65.5"/>
    <x v="2"/>
    <s v=""/>
    <x v="2"/>
    <s v=""/>
    <x v="2"/>
    <s v=""/>
    <s v=""/>
    <x v="1"/>
    <x v="1"/>
    <x v="2"/>
    <x v="1"/>
    <x v="1"/>
    <x v="1"/>
    <x v="1"/>
  </r>
  <r>
    <d v="2021-07-16T00:00:00"/>
    <n v="8020"/>
    <n v="9341"/>
    <x v="4"/>
    <n v="1435"/>
    <n v="61148"/>
    <x v="2"/>
    <s v="526202"/>
    <x v="0"/>
    <x v="1"/>
    <x v="1"/>
    <x v="2"/>
    <x v="1"/>
    <n v="79"/>
    <n v="18"/>
    <n v="5"/>
    <n v="5"/>
    <n v="1"/>
    <x v="1"/>
    <n v="1002863"/>
    <x v="1"/>
    <x v="1"/>
    <x v="1"/>
    <x v="0"/>
    <x v="0"/>
    <m/>
    <x v="0"/>
    <x v="0"/>
    <x v="0"/>
    <s v="2 SCALES"/>
    <m/>
    <x v="1"/>
    <s v="10028631"/>
    <x v="1"/>
    <x v="1"/>
    <x v="1"/>
    <x v="1"/>
    <x v="5"/>
    <x v="2"/>
    <n v="74"/>
    <x v="1"/>
    <n v="79"/>
    <x v="1"/>
    <s v=""/>
    <x v="8"/>
    <s v=""/>
    <x v="1"/>
    <n v="3.5199999999999991"/>
    <n v="0.97125150407345995"/>
    <x v="1"/>
    <x v="1"/>
    <x v="1"/>
    <x v="1"/>
    <x v="1"/>
    <x v="1"/>
    <x v="1"/>
  </r>
  <r>
    <d v="2021-07-16T00:00:00"/>
    <n v="8020"/>
    <n v="9341"/>
    <x v="4"/>
    <n v="1437"/>
    <n v="61149"/>
    <x v="2"/>
    <s v="526228"/>
    <x v="0"/>
    <x v="2"/>
    <x v="2"/>
    <x v="2"/>
    <x v="1"/>
    <n v="71"/>
    <m/>
    <m/>
    <m/>
    <m/>
    <x v="2"/>
    <n v="1002863"/>
    <x v="2"/>
    <x v="1"/>
    <x v="1"/>
    <x v="0"/>
    <x v="0"/>
    <m/>
    <x v="0"/>
    <x v="0"/>
    <x v="0"/>
    <m/>
    <m/>
    <x v="1"/>
    <s v="10028632"/>
    <x v="5"/>
    <x v="5"/>
    <x v="3"/>
    <x v="3"/>
    <x v="5"/>
    <x v="2"/>
    <n v="64.603699999999989"/>
    <x v="2"/>
    <n v="71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1"/>
    <x v="4"/>
    <n v="1442"/>
    <n v="61150"/>
    <x v="2"/>
    <s v="526173"/>
    <x v="0"/>
    <x v="2"/>
    <x v="2"/>
    <x v="2"/>
    <x v="1"/>
    <n v="66.5"/>
    <m/>
    <m/>
    <m/>
    <m/>
    <x v="2"/>
    <n v="1002863"/>
    <x v="3"/>
    <x v="1"/>
    <x v="1"/>
    <x v="0"/>
    <x v="0"/>
    <m/>
    <x v="0"/>
    <x v="0"/>
    <x v="0"/>
    <m/>
    <m/>
    <x v="1"/>
    <s v="10028633"/>
    <x v="3"/>
    <x v="3"/>
    <x v="3"/>
    <x v="2"/>
    <x v="5"/>
    <x v="2"/>
    <n v="60.438949999999998"/>
    <x v="2"/>
    <n v="66.5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1"/>
    <x v="4"/>
    <n v="1443"/>
    <n v="61151"/>
    <x v="2"/>
    <s v="526196"/>
    <x v="0"/>
    <x v="1"/>
    <x v="1"/>
    <x v="2"/>
    <x v="1"/>
    <n v="87.5"/>
    <n v="19"/>
    <n v="6.5"/>
    <n v="9.5"/>
    <n v="2"/>
    <x v="1"/>
    <n v="1002863"/>
    <x v="4"/>
    <x v="1"/>
    <x v="1"/>
    <x v="0"/>
    <x v="0"/>
    <m/>
    <x v="0"/>
    <x v="0"/>
    <x v="0"/>
    <m/>
    <m/>
    <x v="1"/>
    <s v="10028634"/>
    <x v="4"/>
    <x v="4"/>
    <x v="1"/>
    <x v="2"/>
    <x v="5"/>
    <x v="2"/>
    <n v="81"/>
    <x v="1"/>
    <n v="87.5"/>
    <x v="1"/>
    <s v=""/>
    <x v="8"/>
    <s v=""/>
    <x v="1"/>
    <n v="1.3349999999999997"/>
    <n v="0.7916664907298544"/>
    <x v="1"/>
    <x v="1"/>
    <x v="1"/>
    <x v="1"/>
    <x v="1"/>
    <x v="1"/>
    <x v="1"/>
  </r>
  <r>
    <d v="2021-07-16T00:00:00"/>
    <n v="8020"/>
    <n v="9341"/>
    <x v="4"/>
    <n v="1444"/>
    <n v="61152"/>
    <x v="2"/>
    <s v="526192"/>
    <x v="0"/>
    <x v="2"/>
    <x v="2"/>
    <x v="2"/>
    <x v="1"/>
    <n v="71.5"/>
    <m/>
    <m/>
    <m/>
    <m/>
    <x v="2"/>
    <n v="1002863"/>
    <x v="5"/>
    <x v="1"/>
    <x v="1"/>
    <x v="0"/>
    <x v="0"/>
    <m/>
    <x v="0"/>
    <x v="0"/>
    <x v="0"/>
    <m/>
    <m/>
    <x v="1"/>
    <s v="10028635"/>
    <x v="5"/>
    <x v="5"/>
    <x v="3"/>
    <x v="3"/>
    <x v="5"/>
    <x v="2"/>
    <n v="65.066449999999989"/>
    <x v="2"/>
    <n v="71.5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1"/>
    <x v="4"/>
    <n v="1446"/>
    <n v="61153"/>
    <x v="2"/>
    <s v="526221"/>
    <x v="0"/>
    <x v="2"/>
    <x v="2"/>
    <x v="2"/>
    <x v="1"/>
    <n v="85"/>
    <n v="19.2"/>
    <n v="7.5"/>
    <n v="6"/>
    <n v="1.7"/>
    <x v="1"/>
    <n v="1002863"/>
    <x v="6"/>
    <x v="1"/>
    <x v="1"/>
    <x v="0"/>
    <x v="0"/>
    <m/>
    <x v="0"/>
    <x v="0"/>
    <x v="0"/>
    <m/>
    <m/>
    <x v="1"/>
    <s v="10028636"/>
    <x v="1"/>
    <x v="1"/>
    <x v="1"/>
    <x v="1"/>
    <x v="5"/>
    <x v="2"/>
    <n v="77.5"/>
    <x v="1"/>
    <n v="85"/>
    <x v="1"/>
    <s v=""/>
    <x v="8"/>
    <s v=""/>
    <x v="1"/>
    <n v="1.6179999999999983"/>
    <n v="0.83451912064622913"/>
    <x v="1"/>
    <x v="1"/>
    <x v="1"/>
    <x v="1"/>
    <x v="1"/>
    <x v="1"/>
    <x v="1"/>
  </r>
  <r>
    <d v="2021-07-16T00:00:00"/>
    <n v="8020"/>
    <n v="9341"/>
    <x v="4"/>
    <n v="1447"/>
    <n v="61154"/>
    <x v="2"/>
    <s v="526163"/>
    <x v="0"/>
    <x v="1"/>
    <x v="2"/>
    <x v="2"/>
    <x v="1"/>
    <n v="66"/>
    <m/>
    <m/>
    <m/>
    <m/>
    <x v="2"/>
    <n v="1002863"/>
    <x v="7"/>
    <x v="1"/>
    <x v="1"/>
    <x v="0"/>
    <x v="0"/>
    <m/>
    <x v="0"/>
    <x v="0"/>
    <x v="0"/>
    <m/>
    <m/>
    <x v="1"/>
    <s v="10028637"/>
    <x v="5"/>
    <x v="5"/>
    <x v="3"/>
    <x v="3"/>
    <x v="5"/>
    <x v="2"/>
    <n v="59.976199999999999"/>
    <x v="2"/>
    <n v="66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1"/>
    <x v="4"/>
    <n v="1449"/>
    <n v="61155"/>
    <x v="2"/>
    <s v="526123"/>
    <x v="0"/>
    <x v="1"/>
    <x v="1"/>
    <x v="2"/>
    <x v="1"/>
    <n v="93.5"/>
    <n v="20.2"/>
    <n v="7.5"/>
    <n v="6.3"/>
    <n v="1.8"/>
    <x v="1"/>
    <n v="1002863"/>
    <x v="8"/>
    <x v="1"/>
    <x v="1"/>
    <x v="0"/>
    <x v="0"/>
    <m/>
    <x v="0"/>
    <x v="0"/>
    <x v="0"/>
    <m/>
    <m/>
    <x v="1"/>
    <s v="10028638"/>
    <x v="11"/>
    <x v="12"/>
    <x v="5"/>
    <x v="5"/>
    <x v="5"/>
    <x v="2"/>
    <n v="86"/>
    <x v="1"/>
    <n v="93.5"/>
    <x v="1"/>
    <s v=""/>
    <x v="8"/>
    <s v=""/>
    <x v="1"/>
    <n v="4.9829999999999997"/>
    <n v="0.99319317907943883"/>
    <x v="1"/>
    <x v="1"/>
    <x v="1"/>
    <x v="1"/>
    <x v="1"/>
    <x v="1"/>
    <x v="1"/>
  </r>
  <r>
    <d v="2021-07-16T00:00:00"/>
    <n v="8020"/>
    <n v="9341"/>
    <x v="4"/>
    <n v="1450"/>
    <n v="61156"/>
    <x v="2"/>
    <s v="526191"/>
    <x v="0"/>
    <x v="2"/>
    <x v="2"/>
    <x v="2"/>
    <x v="1"/>
    <n v="74.5"/>
    <m/>
    <m/>
    <m/>
    <m/>
    <x v="2"/>
    <n v="1002863"/>
    <x v="9"/>
    <x v="1"/>
    <x v="1"/>
    <x v="0"/>
    <x v="0"/>
    <m/>
    <x v="0"/>
    <x v="0"/>
    <x v="0"/>
    <m/>
    <m/>
    <x v="1"/>
    <s v="10028639"/>
    <x v="5"/>
    <x v="5"/>
    <x v="3"/>
    <x v="3"/>
    <x v="5"/>
    <x v="2"/>
    <n v="67.842949999999988"/>
    <x v="2"/>
    <n v="74.5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1"/>
    <x v="4"/>
    <n v="1453"/>
    <n v="61157"/>
    <x v="2"/>
    <s v="526137"/>
    <x v="0"/>
    <x v="1"/>
    <x v="1"/>
    <x v="2"/>
    <x v="1"/>
    <n v="81"/>
    <n v="17.5"/>
    <n v="6.2"/>
    <n v="5"/>
    <n v="1.6"/>
    <x v="1"/>
    <n v="1002863"/>
    <x v="10"/>
    <x v="1"/>
    <x v="1"/>
    <x v="0"/>
    <x v="0"/>
    <m/>
    <x v="0"/>
    <x v="0"/>
    <x v="0"/>
    <m/>
    <m/>
    <x v="1"/>
    <s v="100286310"/>
    <x v="1"/>
    <x v="1"/>
    <x v="1"/>
    <x v="1"/>
    <x v="5"/>
    <x v="2"/>
    <n v="74.8"/>
    <x v="1"/>
    <n v="81"/>
    <x v="1"/>
    <s v=""/>
    <x v="8"/>
    <s v=""/>
    <x v="1"/>
    <n v="2.3279999999999976"/>
    <n v="0.91116959067390357"/>
    <x v="1"/>
    <x v="1"/>
    <x v="1"/>
    <x v="1"/>
    <x v="1"/>
    <x v="1"/>
    <x v="1"/>
  </r>
  <r>
    <d v="2021-07-16T00:00:00"/>
    <n v="8020"/>
    <n v="9341"/>
    <x v="4"/>
    <n v="1456"/>
    <n v="61158"/>
    <x v="2"/>
    <s v="526172"/>
    <x v="0"/>
    <x v="1"/>
    <x v="1"/>
    <x v="2"/>
    <x v="1"/>
    <n v="84"/>
    <n v="18"/>
    <n v="6.8"/>
    <n v="4.5999999999999996"/>
    <n v="1.8"/>
    <x v="1"/>
    <n v="1002864"/>
    <x v="1"/>
    <x v="1"/>
    <x v="1"/>
    <x v="0"/>
    <x v="0"/>
    <m/>
    <x v="0"/>
    <x v="0"/>
    <x v="0"/>
    <m/>
    <m/>
    <x v="1"/>
    <s v="10028641"/>
    <x v="1"/>
    <x v="1"/>
    <x v="1"/>
    <x v="1"/>
    <x v="5"/>
    <x v="2"/>
    <n v="77.2"/>
    <x v="1"/>
    <n v="84"/>
    <x v="1"/>
    <s v=""/>
    <x v="8"/>
    <s v=""/>
    <x v="1"/>
    <n v="2.9499999999999975"/>
    <n v="0.95026348844144315"/>
    <x v="1"/>
    <x v="1"/>
    <x v="1"/>
    <x v="1"/>
    <x v="1"/>
    <x v="1"/>
    <x v="1"/>
  </r>
  <r>
    <d v="2021-07-16T00:00:00"/>
    <n v="8020"/>
    <n v="9341"/>
    <x v="4"/>
    <n v="1457"/>
    <n v="61159"/>
    <x v="2"/>
    <s v="526194"/>
    <x v="0"/>
    <x v="2"/>
    <x v="2"/>
    <x v="2"/>
    <x v="1"/>
    <n v="92.5"/>
    <n v="23.1"/>
    <n v="8.3000000000000007"/>
    <n v="7"/>
    <n v="2.6"/>
    <x v="1"/>
    <n v="1002864"/>
    <x v="2"/>
    <x v="1"/>
    <x v="1"/>
    <x v="0"/>
    <x v="0"/>
    <m/>
    <x v="0"/>
    <x v="0"/>
    <x v="0"/>
    <m/>
    <m/>
    <x v="1"/>
    <s v="10028642"/>
    <x v="1"/>
    <x v="1"/>
    <x v="1"/>
    <x v="1"/>
    <x v="5"/>
    <x v="2"/>
    <n v="84.2"/>
    <x v="1"/>
    <n v="92.5"/>
    <x v="1"/>
    <s v=""/>
    <x v="8"/>
    <s v=""/>
    <x v="1"/>
    <n v="2.364999999999998"/>
    <n v="0.91411914579877318"/>
    <x v="1"/>
    <x v="1"/>
    <x v="1"/>
    <x v="1"/>
    <x v="1"/>
    <x v="1"/>
    <x v="1"/>
  </r>
  <r>
    <d v="2021-07-16T00:00:00"/>
    <n v="8020"/>
    <n v="9341"/>
    <x v="4"/>
    <n v="1459"/>
    <n v="61160"/>
    <x v="2"/>
    <s v="526170"/>
    <x v="0"/>
    <x v="1"/>
    <x v="1"/>
    <x v="2"/>
    <x v="1"/>
    <n v="82.5"/>
    <n v="18"/>
    <n v="6.6"/>
    <n v="5.5"/>
    <n v="1.8"/>
    <x v="1"/>
    <n v="1002864"/>
    <x v="3"/>
    <x v="1"/>
    <x v="1"/>
    <x v="0"/>
    <x v="0"/>
    <m/>
    <x v="0"/>
    <x v="0"/>
    <x v="0"/>
    <m/>
    <m/>
    <x v="1"/>
    <s v="10028643"/>
    <x v="1"/>
    <x v="1"/>
    <x v="1"/>
    <x v="1"/>
    <x v="5"/>
    <x v="2"/>
    <n v="75.900000000000006"/>
    <x v="1"/>
    <n v="82.5"/>
    <x v="1"/>
    <s v=""/>
    <x v="8"/>
    <s v=""/>
    <x v="1"/>
    <n v="1.9490000000000016"/>
    <n v="0.87533756104851557"/>
    <x v="1"/>
    <x v="1"/>
    <x v="1"/>
    <x v="2"/>
    <x v="1"/>
    <x v="1"/>
    <x v="1"/>
  </r>
  <r>
    <d v="2021-07-16T00:00:00"/>
    <n v="8020"/>
    <n v="9341"/>
    <x v="4"/>
    <n v="1500"/>
    <n v="61161"/>
    <x v="2"/>
    <s v="526135"/>
    <x v="0"/>
    <x v="2"/>
    <x v="2"/>
    <x v="2"/>
    <x v="1"/>
    <n v="103.5"/>
    <n v="26.8"/>
    <n v="7"/>
    <n v="9"/>
    <n v="4.2"/>
    <x v="1"/>
    <n v="1002864"/>
    <x v="4"/>
    <x v="1"/>
    <x v="1"/>
    <x v="3"/>
    <x v="0"/>
    <s v="9,3"/>
    <x v="0"/>
    <x v="0"/>
    <x v="0"/>
    <m/>
    <m/>
    <x v="1"/>
    <s v="10028644"/>
    <x v="1"/>
    <x v="1"/>
    <x v="1"/>
    <x v="1"/>
    <x v="5"/>
    <x v="2"/>
    <n v="96.5"/>
    <x v="1"/>
    <n v="103.5"/>
    <x v="1"/>
    <s v=""/>
    <x v="8"/>
    <s v=""/>
    <x v="1"/>
    <n v="6.0230000000000015"/>
    <n v="0.99758346229159833"/>
    <x v="1"/>
    <x v="1"/>
    <x v="1"/>
    <x v="1"/>
    <x v="1"/>
    <x v="1"/>
    <x v="1"/>
  </r>
  <r>
    <d v="2021-07-16T00:00:00"/>
    <n v="8020"/>
    <n v="9341"/>
    <x v="4"/>
    <n v="1503"/>
    <n v="61162"/>
    <x v="2"/>
    <s v="526195"/>
    <x v="0"/>
    <x v="1"/>
    <x v="1"/>
    <x v="2"/>
    <x v="1"/>
    <n v="83"/>
    <n v="19.5"/>
    <n v="7.2"/>
    <n v="5.5"/>
    <n v="2"/>
    <x v="1"/>
    <n v="1002864"/>
    <x v="5"/>
    <x v="1"/>
    <x v="1"/>
    <x v="0"/>
    <x v="0"/>
    <m/>
    <x v="0"/>
    <x v="0"/>
    <x v="0"/>
    <m/>
    <m/>
    <x v="1"/>
    <s v="10028645"/>
    <x v="1"/>
    <x v="1"/>
    <x v="1"/>
    <x v="1"/>
    <x v="5"/>
    <x v="2"/>
    <n v="75.8"/>
    <x v="1"/>
    <n v="83"/>
    <x v="1"/>
    <s v=""/>
    <x v="8"/>
    <s v=""/>
    <x v="1"/>
    <n v="1.2239999999999973"/>
    <n v="0.77276670897320265"/>
    <x v="1"/>
    <x v="1"/>
    <x v="1"/>
    <x v="1"/>
    <x v="1"/>
    <x v="1"/>
    <x v="1"/>
  </r>
  <r>
    <d v="2021-07-16T00:00:00"/>
    <n v="8020"/>
    <n v="9341"/>
    <x v="4"/>
    <n v="1505"/>
    <n v="61163"/>
    <x v="2"/>
    <s v="526157"/>
    <x v="0"/>
    <x v="1"/>
    <x v="1"/>
    <x v="2"/>
    <x v="1"/>
    <n v="84.5"/>
    <n v="19.8"/>
    <n v="7.3"/>
    <n v="5.2"/>
    <n v="1.8"/>
    <x v="1"/>
    <n v="1002864"/>
    <x v="6"/>
    <x v="1"/>
    <x v="1"/>
    <x v="0"/>
    <x v="0"/>
    <m/>
    <x v="0"/>
    <x v="0"/>
    <x v="0"/>
    <m/>
    <m/>
    <x v="1"/>
    <s v="10028646"/>
    <x v="1"/>
    <x v="1"/>
    <x v="1"/>
    <x v="1"/>
    <x v="5"/>
    <x v="2"/>
    <n v="77.2"/>
    <x v="1"/>
    <n v="84.5"/>
    <x v="1"/>
    <s v=""/>
    <x v="8"/>
    <s v=""/>
    <x v="1"/>
    <n v="2.1170000000000018"/>
    <n v="0.89254454181836018"/>
    <x v="1"/>
    <x v="1"/>
    <x v="1"/>
    <x v="1"/>
    <x v="1"/>
    <x v="1"/>
    <x v="1"/>
  </r>
  <r>
    <d v="2021-07-16T00:00:00"/>
    <n v="8020"/>
    <n v="9341"/>
    <x v="4"/>
    <n v="1506"/>
    <n v="61164"/>
    <x v="2"/>
    <s v="526186"/>
    <x v="0"/>
    <x v="2"/>
    <x v="2"/>
    <x v="2"/>
    <x v="1"/>
    <n v="62.5"/>
    <m/>
    <m/>
    <m/>
    <m/>
    <x v="2"/>
    <n v="1002864"/>
    <x v="7"/>
    <x v="1"/>
    <x v="1"/>
    <x v="0"/>
    <x v="0"/>
    <m/>
    <x v="0"/>
    <x v="0"/>
    <x v="0"/>
    <m/>
    <m/>
    <x v="1"/>
    <s v="10028647"/>
    <x v="5"/>
    <x v="5"/>
    <x v="3"/>
    <x v="3"/>
    <x v="5"/>
    <x v="2"/>
    <n v="56.73695"/>
    <x v="2"/>
    <n v="62.5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1"/>
    <x v="4"/>
    <n v="1507"/>
    <n v="61165"/>
    <x v="2"/>
    <s v="526160"/>
    <x v="0"/>
    <x v="2"/>
    <x v="2"/>
    <x v="2"/>
    <x v="1"/>
    <n v="74.5"/>
    <m/>
    <m/>
    <m/>
    <m/>
    <x v="2"/>
    <n v="1002864"/>
    <x v="8"/>
    <x v="1"/>
    <x v="1"/>
    <x v="0"/>
    <x v="0"/>
    <m/>
    <x v="0"/>
    <x v="0"/>
    <x v="0"/>
    <m/>
    <m/>
    <x v="1"/>
    <s v="10028648"/>
    <x v="3"/>
    <x v="3"/>
    <x v="3"/>
    <x v="2"/>
    <x v="5"/>
    <x v="2"/>
    <n v="67.842949999999988"/>
    <x v="2"/>
    <n v="74.5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1"/>
    <x v="4"/>
    <n v="1509"/>
    <n v="61166"/>
    <x v="2"/>
    <s v="526164"/>
    <x v="0"/>
    <x v="2"/>
    <x v="2"/>
    <x v="2"/>
    <x v="1"/>
    <n v="100.5"/>
    <n v="25.4"/>
    <n v="10.7"/>
    <n v="7.5"/>
    <n v="2.6"/>
    <x v="1"/>
    <n v="1002864"/>
    <x v="9"/>
    <x v="1"/>
    <x v="1"/>
    <x v="0"/>
    <x v="0"/>
    <m/>
    <x v="0"/>
    <x v="0"/>
    <x v="0"/>
    <m/>
    <m/>
    <x v="1"/>
    <s v="10028649"/>
    <x v="1"/>
    <x v="1"/>
    <x v="1"/>
    <x v="1"/>
    <x v="5"/>
    <x v="2"/>
    <n v="89.8"/>
    <x v="1"/>
    <n v="100.5"/>
    <x v="1"/>
    <s v=""/>
    <x v="8"/>
    <s v=""/>
    <x v="1"/>
    <n v="2.3929999999999967"/>
    <n v="0.91629195867430535"/>
    <x v="1"/>
    <x v="1"/>
    <x v="1"/>
    <x v="1"/>
    <x v="1"/>
    <x v="1"/>
    <x v="1"/>
  </r>
  <r>
    <d v="2021-07-16T00:00:00"/>
    <n v="8020"/>
    <n v="9341"/>
    <x v="4"/>
    <n v="1511"/>
    <n v="61167"/>
    <x v="2"/>
    <s v="526152"/>
    <x v="0"/>
    <x v="2"/>
    <x v="2"/>
    <x v="2"/>
    <x v="1"/>
    <n v="92"/>
    <n v="21.6"/>
    <n v="8.6999999999999993"/>
    <n v="6.5"/>
    <n v="2.5"/>
    <x v="1"/>
    <n v="1002864"/>
    <x v="10"/>
    <x v="1"/>
    <x v="1"/>
    <x v="0"/>
    <x v="0"/>
    <m/>
    <x v="0"/>
    <x v="0"/>
    <x v="0"/>
    <m/>
    <m/>
    <x v="1"/>
    <s v="100286410"/>
    <x v="1"/>
    <x v="1"/>
    <x v="1"/>
    <x v="1"/>
    <x v="5"/>
    <x v="2"/>
    <n v="83.3"/>
    <x v="1"/>
    <n v="92"/>
    <x v="1"/>
    <s v=""/>
    <x v="8"/>
    <s v=""/>
    <x v="1"/>
    <n v="2.0640000000000041"/>
    <n v="0.88735461545922312"/>
    <x v="1"/>
    <x v="1"/>
    <x v="1"/>
    <x v="1"/>
    <x v="1"/>
    <x v="1"/>
    <x v="1"/>
  </r>
  <r>
    <d v="2021-07-16T00:00:00"/>
    <n v="8020"/>
    <n v="9341"/>
    <x v="4"/>
    <n v="1512"/>
    <n v="61168"/>
    <x v="2"/>
    <s v="526204"/>
    <x v="0"/>
    <x v="1"/>
    <x v="1"/>
    <x v="2"/>
    <x v="1"/>
    <n v="87"/>
    <n v="19.5"/>
    <n v="7.2"/>
    <n v="5.2"/>
    <n v="2"/>
    <x v="1"/>
    <n v="1002865"/>
    <x v="1"/>
    <x v="1"/>
    <x v="1"/>
    <x v="3"/>
    <x v="0"/>
    <s v="7,4"/>
    <x v="0"/>
    <x v="0"/>
    <x v="0"/>
    <m/>
    <m/>
    <x v="1"/>
    <s v="10028651"/>
    <x v="1"/>
    <x v="1"/>
    <x v="1"/>
    <x v="1"/>
    <x v="5"/>
    <x v="2"/>
    <n v="79.8"/>
    <x v="1"/>
    <n v="87"/>
    <x v="1"/>
    <s v=""/>
    <x v="8"/>
    <s v=""/>
    <x v="1"/>
    <n v="3.1479999999999961"/>
    <n v="0.95882984386016623"/>
    <x v="1"/>
    <x v="1"/>
    <x v="1"/>
    <x v="1"/>
    <x v="1"/>
    <x v="1"/>
    <x v="1"/>
  </r>
  <r>
    <d v="2021-07-16T00:00:00"/>
    <n v="8020"/>
    <n v="9342"/>
    <x v="4"/>
    <n v="1514"/>
    <n v="61169"/>
    <x v="2"/>
    <s v="526206"/>
    <x v="0"/>
    <x v="2"/>
    <x v="2"/>
    <x v="2"/>
    <x v="1"/>
    <n v="86.5"/>
    <n v="21.5"/>
    <n v="9"/>
    <n v="7.7"/>
    <n v="2.8"/>
    <x v="1"/>
    <n v="1002865"/>
    <x v="2"/>
    <x v="1"/>
    <x v="1"/>
    <x v="0"/>
    <x v="0"/>
    <m/>
    <x v="0"/>
    <x v="0"/>
    <x v="0"/>
    <m/>
    <m/>
    <x v="1"/>
    <s v="10028652"/>
    <x v="1"/>
    <x v="1"/>
    <x v="1"/>
    <x v="1"/>
    <x v="5"/>
    <x v="2"/>
    <n v="77.5"/>
    <x v="1"/>
    <n v="86.5"/>
    <x v="1"/>
    <s v=""/>
    <x v="8"/>
    <s v=""/>
    <x v="3"/>
    <n v="-1.758999999999999"/>
    <n v="0.1469156269795259"/>
    <x v="1"/>
    <x v="1"/>
    <x v="2"/>
    <x v="1"/>
    <x v="1"/>
    <x v="1"/>
    <x v="1"/>
  </r>
  <r>
    <d v="2021-07-16T00:00:00"/>
    <n v="8020"/>
    <n v="9342"/>
    <x v="4"/>
    <n v="1515"/>
    <n v="61170"/>
    <x v="2"/>
    <s v="526153"/>
    <x v="0"/>
    <x v="1"/>
    <x v="1"/>
    <x v="2"/>
    <x v="1"/>
    <n v="82.5"/>
    <n v="18.5"/>
    <n v="7.1"/>
    <n v="5.5"/>
    <n v="1.9"/>
    <x v="1"/>
    <n v="1002865"/>
    <x v="3"/>
    <x v="1"/>
    <x v="1"/>
    <x v="0"/>
    <x v="0"/>
    <m/>
    <x v="0"/>
    <x v="0"/>
    <x v="0"/>
    <m/>
    <m/>
    <x v="1"/>
    <s v="10028653"/>
    <x v="1"/>
    <x v="1"/>
    <x v="1"/>
    <x v="1"/>
    <x v="5"/>
    <x v="2"/>
    <n v="75.400000000000006"/>
    <x v="1"/>
    <n v="82.5"/>
    <x v="1"/>
    <s v=""/>
    <x v="8"/>
    <s v=""/>
    <x v="1"/>
    <n v="1.223000000000003"/>
    <n v="0.77259106275492395"/>
    <x v="1"/>
    <x v="1"/>
    <x v="1"/>
    <x v="1"/>
    <x v="1"/>
    <x v="1"/>
    <x v="1"/>
  </r>
  <r>
    <d v="2021-07-16T00:00:00"/>
    <n v="8020"/>
    <n v="9342"/>
    <x v="4"/>
    <n v="1517"/>
    <n v="61171"/>
    <x v="2"/>
    <s v="526215"/>
    <x v="0"/>
    <x v="2"/>
    <x v="2"/>
    <x v="2"/>
    <x v="1"/>
    <n v="94.5"/>
    <n v="22.7"/>
    <n v="9.4"/>
    <n v="6.8"/>
    <n v="2.5"/>
    <x v="1"/>
    <n v="1002865"/>
    <x v="4"/>
    <x v="1"/>
    <x v="1"/>
    <x v="0"/>
    <x v="0"/>
    <m/>
    <x v="0"/>
    <x v="0"/>
    <x v="0"/>
    <m/>
    <m/>
    <x v="1"/>
    <s v="10028654"/>
    <x v="1"/>
    <x v="1"/>
    <x v="1"/>
    <x v="1"/>
    <x v="5"/>
    <x v="2"/>
    <n v="85.1"/>
    <x v="1"/>
    <n v="94.5"/>
    <x v="1"/>
    <s v=""/>
    <x v="8"/>
    <s v=""/>
    <x v="1"/>
    <n v="2.0389999999999984"/>
    <n v="0.88483140237226554"/>
    <x v="1"/>
    <x v="1"/>
    <x v="1"/>
    <x v="1"/>
    <x v="1"/>
    <x v="1"/>
    <x v="1"/>
  </r>
  <r>
    <d v="2021-07-16T00:00:00"/>
    <n v="8020"/>
    <n v="9342"/>
    <x v="4"/>
    <n v="1519"/>
    <n v="61172"/>
    <x v="2"/>
    <s v="526211"/>
    <x v="0"/>
    <x v="1"/>
    <x v="1"/>
    <x v="2"/>
    <x v="1"/>
    <n v="84"/>
    <n v="18"/>
    <n v="6.9"/>
    <n v="7.1"/>
    <n v="2"/>
    <x v="1"/>
    <n v="1002865"/>
    <x v="5"/>
    <x v="1"/>
    <x v="1"/>
    <x v="3"/>
    <x v="0"/>
    <s v="10,7"/>
    <x v="0"/>
    <x v="0"/>
    <x v="0"/>
    <m/>
    <m/>
    <x v="1"/>
    <s v="10028655"/>
    <x v="1"/>
    <x v="1"/>
    <x v="1"/>
    <x v="1"/>
    <x v="5"/>
    <x v="2"/>
    <n v="77.099999999999994"/>
    <x v="1"/>
    <n v="84"/>
    <x v="1"/>
    <s v=""/>
    <x v="8"/>
    <s v=""/>
    <x v="1"/>
    <n v="0.94999999999999729"/>
    <n v="0.72111517802286262"/>
    <x v="1"/>
    <x v="1"/>
    <x v="1"/>
    <x v="1"/>
    <x v="1"/>
    <x v="1"/>
    <x v="1"/>
  </r>
  <r>
    <d v="2021-07-16T00:00:00"/>
    <n v="8020"/>
    <n v="9342"/>
    <x v="4"/>
    <n v="1520"/>
    <n v="61173"/>
    <x v="2"/>
    <s v="526213"/>
    <x v="0"/>
    <x v="1"/>
    <x v="1"/>
    <x v="2"/>
    <x v="1"/>
    <n v="83"/>
    <n v="18.7"/>
    <n v="7.3"/>
    <n v="6.7"/>
    <n v="2.2000000000000002"/>
    <x v="1"/>
    <n v="1002865"/>
    <x v="6"/>
    <x v="1"/>
    <x v="1"/>
    <x v="0"/>
    <x v="0"/>
    <m/>
    <x v="0"/>
    <x v="0"/>
    <x v="0"/>
    <m/>
    <m/>
    <x v="1"/>
    <s v="10028656"/>
    <x v="1"/>
    <x v="1"/>
    <x v="1"/>
    <x v="1"/>
    <x v="5"/>
    <x v="2"/>
    <n v="75.7"/>
    <x v="1"/>
    <n v="83"/>
    <x v="1"/>
    <s v=""/>
    <x v="8"/>
    <s v=""/>
    <x v="1"/>
    <n v="0.10799999999999899"/>
    <n v="0.52697378657491434"/>
    <x v="1"/>
    <x v="1"/>
    <x v="1"/>
    <x v="1"/>
    <x v="1"/>
    <x v="1"/>
    <x v="1"/>
  </r>
  <r>
    <d v="2021-07-16T00:00:00"/>
    <n v="8020"/>
    <n v="9342"/>
    <x v="4"/>
    <n v="1522"/>
    <n v="61174"/>
    <x v="2"/>
    <s v="526178"/>
    <x v="0"/>
    <x v="1"/>
    <x v="1"/>
    <x v="2"/>
    <x v="1"/>
    <n v="88.5"/>
    <n v="19.600000000000001"/>
    <n v="7.3"/>
    <n v="6"/>
    <n v="2"/>
    <x v="1"/>
    <n v="1002865"/>
    <x v="7"/>
    <x v="1"/>
    <x v="1"/>
    <x v="0"/>
    <x v="0"/>
    <m/>
    <x v="0"/>
    <x v="0"/>
    <x v="0"/>
    <m/>
    <m/>
    <x v="1"/>
    <s v="10028657"/>
    <x v="1"/>
    <x v="1"/>
    <x v="1"/>
    <x v="1"/>
    <x v="5"/>
    <x v="2"/>
    <n v="81.2"/>
    <x v="1"/>
    <n v="88.5"/>
    <x v="1"/>
    <s v=""/>
    <x v="8"/>
    <s v=""/>
    <x v="1"/>
    <n v="3.1210000000000013"/>
    <n v="0.95775071097223408"/>
    <x v="1"/>
    <x v="1"/>
    <x v="1"/>
    <x v="1"/>
    <x v="1"/>
    <x v="1"/>
    <x v="1"/>
  </r>
  <r>
    <d v="2021-07-16T00:00:00"/>
    <n v="8020"/>
    <n v="9342"/>
    <x v="4"/>
    <n v="1524"/>
    <n v="61175"/>
    <x v="2"/>
    <s v="526175"/>
    <x v="0"/>
    <x v="2"/>
    <x v="2"/>
    <x v="2"/>
    <x v="1"/>
    <n v="79"/>
    <n v="17.100000000000001"/>
    <n v="6.2"/>
    <n v="5.0999999999999996"/>
    <n v="2.1"/>
    <x v="1"/>
    <n v="1002865"/>
    <x v="8"/>
    <x v="1"/>
    <x v="1"/>
    <x v="0"/>
    <x v="0"/>
    <m/>
    <x v="0"/>
    <x v="0"/>
    <x v="0"/>
    <m/>
    <m/>
    <x v="1"/>
    <s v="10028658"/>
    <x v="1"/>
    <x v="1"/>
    <x v="1"/>
    <x v="1"/>
    <x v="5"/>
    <x v="2"/>
    <n v="72.8"/>
    <x v="1"/>
    <n v="79"/>
    <x v="1"/>
    <s v=""/>
    <x v="8"/>
    <s v=""/>
    <x v="1"/>
    <n v="0.96999999999999886"/>
    <n v="0.72511949778982288"/>
    <x v="1"/>
    <x v="1"/>
    <x v="1"/>
    <x v="1"/>
    <x v="1"/>
    <x v="1"/>
    <x v="1"/>
  </r>
  <r>
    <d v="2021-07-16T00:00:00"/>
    <n v="8020"/>
    <n v="9342"/>
    <x v="4"/>
    <n v="1526"/>
    <n v="61176"/>
    <x v="2"/>
    <s v="526177"/>
    <x v="0"/>
    <x v="2"/>
    <x v="2"/>
    <x v="2"/>
    <x v="1"/>
    <n v="96"/>
    <n v="23.2"/>
    <n v="9.6"/>
    <n v="8.5"/>
    <n v="3"/>
    <x v="1"/>
    <n v="1002865"/>
    <x v="9"/>
    <x v="1"/>
    <x v="1"/>
    <x v="0"/>
    <x v="0"/>
    <m/>
    <x v="0"/>
    <x v="0"/>
    <x v="0"/>
    <m/>
    <m/>
    <x v="1"/>
    <s v="10028659"/>
    <x v="1"/>
    <x v="1"/>
    <x v="1"/>
    <x v="1"/>
    <x v="5"/>
    <x v="2"/>
    <n v="86.4"/>
    <x v="1"/>
    <n v="96"/>
    <x v="1"/>
    <s v=""/>
    <x v="8"/>
    <s v=""/>
    <x v="1"/>
    <n v="0.84200000000000141"/>
    <n v="0.69888627184838237"/>
    <x v="1"/>
    <x v="1"/>
    <x v="1"/>
    <x v="1"/>
    <x v="1"/>
    <x v="1"/>
    <x v="1"/>
  </r>
  <r>
    <d v="2021-07-16T00:00:00"/>
    <n v="8020"/>
    <n v="9342"/>
    <x v="4"/>
    <n v="1527"/>
    <n v="61177"/>
    <x v="2"/>
    <s v="526227"/>
    <x v="0"/>
    <x v="1"/>
    <x v="1"/>
    <x v="2"/>
    <x v="1"/>
    <n v="85"/>
    <n v="19.2"/>
    <n v="7.5"/>
    <n v="4.8"/>
    <n v="1.7"/>
    <x v="1"/>
    <n v="1002865"/>
    <x v="10"/>
    <x v="1"/>
    <x v="1"/>
    <x v="0"/>
    <x v="0"/>
    <m/>
    <x v="0"/>
    <x v="0"/>
    <x v="0"/>
    <m/>
    <m/>
    <x v="1"/>
    <s v="100286510"/>
    <x v="1"/>
    <x v="1"/>
    <x v="1"/>
    <x v="1"/>
    <x v="5"/>
    <x v="2"/>
    <n v="77.5"/>
    <x v="1"/>
    <n v="85"/>
    <x v="1"/>
    <s v=""/>
    <x v="8"/>
    <s v=""/>
    <x v="1"/>
    <n v="2.4339999999999984"/>
    <n v="0.91938350048008477"/>
    <x v="1"/>
    <x v="1"/>
    <x v="1"/>
    <x v="1"/>
    <x v="1"/>
    <x v="1"/>
    <x v="1"/>
  </r>
  <r>
    <d v="2021-07-16T00:00:00"/>
    <n v="8020"/>
    <n v="9342"/>
    <x v="4"/>
    <n v="1528"/>
    <n v="61178"/>
    <x v="2"/>
    <s v="526210"/>
    <x v="0"/>
    <x v="1"/>
    <x v="1"/>
    <x v="2"/>
    <x v="1"/>
    <n v="85"/>
    <n v="18.5"/>
    <n v="7.5"/>
    <n v="4.5"/>
    <n v="1.5"/>
    <x v="1"/>
    <n v="1002866"/>
    <x v="1"/>
    <x v="1"/>
    <x v="1"/>
    <x v="0"/>
    <x v="0"/>
    <m/>
    <x v="0"/>
    <x v="0"/>
    <x v="0"/>
    <m/>
    <m/>
    <x v="1"/>
    <s v="10028661"/>
    <x v="1"/>
    <x v="1"/>
    <x v="1"/>
    <x v="1"/>
    <x v="5"/>
    <x v="2"/>
    <n v="77.5"/>
    <x v="1"/>
    <n v="85"/>
    <x v="1"/>
    <s v=""/>
    <x v="8"/>
    <s v=""/>
    <x v="1"/>
    <n v="2.8099999999999978"/>
    <n v="0.94321381919121128"/>
    <x v="1"/>
    <x v="1"/>
    <x v="1"/>
    <x v="1"/>
    <x v="1"/>
    <x v="1"/>
    <x v="1"/>
  </r>
  <r>
    <d v="2021-07-16T00:00:00"/>
    <n v="8020"/>
    <n v="9342"/>
    <x v="4"/>
    <n v="1530"/>
    <n v="61179"/>
    <x v="2"/>
    <s v="526220"/>
    <x v="0"/>
    <x v="1"/>
    <x v="1"/>
    <x v="2"/>
    <x v="1"/>
    <n v="79"/>
    <n v="17.5"/>
    <n v="7"/>
    <n v="4.5"/>
    <n v="1.2"/>
    <x v="1"/>
    <n v="1002866"/>
    <x v="2"/>
    <x v="1"/>
    <x v="1"/>
    <x v="0"/>
    <x v="0"/>
    <m/>
    <x v="0"/>
    <x v="0"/>
    <x v="0"/>
    <m/>
    <m/>
    <x v="1"/>
    <s v="10028662"/>
    <x v="1"/>
    <x v="1"/>
    <x v="1"/>
    <x v="1"/>
    <x v="5"/>
    <x v="2"/>
    <n v="72"/>
    <x v="1"/>
    <n v="79"/>
    <x v="1"/>
    <s v=""/>
    <x v="8"/>
    <s v=""/>
    <x v="1"/>
    <n v="1.1279999999999988"/>
    <n v="0.75546961734920026"/>
    <x v="1"/>
    <x v="1"/>
    <x v="1"/>
    <x v="1"/>
    <x v="1"/>
    <x v="1"/>
    <x v="1"/>
  </r>
  <r>
    <d v="2021-07-16T00:00:00"/>
    <n v="8020"/>
    <n v="9342"/>
    <x v="4"/>
    <n v="1532"/>
    <n v="61180"/>
    <x v="2"/>
    <s v="526147"/>
    <x v="0"/>
    <x v="2"/>
    <x v="2"/>
    <x v="2"/>
    <x v="1"/>
    <n v="63.5"/>
    <m/>
    <m/>
    <m/>
    <m/>
    <x v="2"/>
    <n v="1002866"/>
    <x v="3"/>
    <x v="1"/>
    <x v="1"/>
    <x v="3"/>
    <x v="0"/>
    <s v="2"/>
    <x v="0"/>
    <x v="0"/>
    <x v="0"/>
    <m/>
    <m/>
    <x v="1"/>
    <s v="10028663"/>
    <x v="5"/>
    <x v="5"/>
    <x v="3"/>
    <x v="3"/>
    <x v="5"/>
    <x v="2"/>
    <n v="57.66245"/>
    <x v="2"/>
    <n v="63.5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2"/>
    <x v="4"/>
    <n v="1533"/>
    <n v="61181"/>
    <x v="2"/>
    <s v="526179"/>
    <x v="0"/>
    <x v="2"/>
    <x v="2"/>
    <x v="2"/>
    <x v="1"/>
    <n v="64.5"/>
    <m/>
    <m/>
    <m/>
    <m/>
    <x v="2"/>
    <n v="1002866"/>
    <x v="4"/>
    <x v="1"/>
    <x v="1"/>
    <x v="0"/>
    <x v="0"/>
    <m/>
    <x v="0"/>
    <x v="0"/>
    <x v="0"/>
    <m/>
    <m/>
    <x v="1"/>
    <s v="10028664"/>
    <x v="5"/>
    <x v="5"/>
    <x v="3"/>
    <x v="3"/>
    <x v="5"/>
    <x v="2"/>
    <n v="58.587949999999999"/>
    <x v="2"/>
    <n v="64.5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2"/>
    <x v="4"/>
    <n v="1534"/>
    <n v="61182"/>
    <x v="2"/>
    <s v="526225"/>
    <x v="0"/>
    <x v="1"/>
    <x v="1"/>
    <x v="2"/>
    <x v="1"/>
    <n v="84.5"/>
    <n v="19"/>
    <n v="6.6"/>
    <n v="4.5999999999999996"/>
    <n v="2.8"/>
    <x v="1"/>
    <n v="1002866"/>
    <x v="5"/>
    <x v="1"/>
    <x v="1"/>
    <x v="0"/>
    <x v="0"/>
    <m/>
    <x v="0"/>
    <x v="0"/>
    <x v="0"/>
    <m/>
    <m/>
    <x v="1"/>
    <s v="10028665"/>
    <x v="1"/>
    <x v="1"/>
    <x v="1"/>
    <x v="1"/>
    <x v="5"/>
    <x v="2"/>
    <n v="77.900000000000006"/>
    <x v="1"/>
    <n v="84.5"/>
    <x v="1"/>
    <s v=""/>
    <x v="8"/>
    <s v=""/>
    <x v="1"/>
    <n v="2.5610000000000013"/>
    <n v="0.92830903761576133"/>
    <x v="1"/>
    <x v="1"/>
    <x v="1"/>
    <x v="1"/>
    <x v="1"/>
    <x v="1"/>
    <x v="1"/>
  </r>
  <r>
    <d v="2021-07-16T00:00:00"/>
    <n v="8020"/>
    <n v="9342"/>
    <x v="4"/>
    <n v="1537"/>
    <n v="61183"/>
    <x v="2"/>
    <s v="526166"/>
    <x v="0"/>
    <x v="1"/>
    <x v="1"/>
    <x v="2"/>
    <x v="1"/>
    <n v="80.5"/>
    <n v="19.3"/>
    <n v="7.8"/>
    <n v="5.8"/>
    <n v="1.9"/>
    <x v="1"/>
    <n v="1002866"/>
    <x v="6"/>
    <x v="1"/>
    <x v="1"/>
    <x v="0"/>
    <x v="0"/>
    <m/>
    <x v="0"/>
    <x v="0"/>
    <x v="0"/>
    <m/>
    <m/>
    <x v="1"/>
    <s v="10028666"/>
    <x v="1"/>
    <x v="1"/>
    <x v="1"/>
    <x v="1"/>
    <x v="5"/>
    <x v="2"/>
    <n v="72.7"/>
    <x v="1"/>
    <n v="80.5"/>
    <x v="1"/>
    <s v=""/>
    <x v="8"/>
    <s v=""/>
    <x v="3"/>
    <n v="-0.73699999999999699"/>
    <n v="0.3236605091917108"/>
    <x v="1"/>
    <x v="1"/>
    <x v="2"/>
    <x v="1"/>
    <x v="1"/>
    <x v="1"/>
    <x v="1"/>
  </r>
  <r>
    <d v="2021-07-16T00:00:00"/>
    <n v="8020"/>
    <n v="9342"/>
    <x v="4"/>
    <n v="1538"/>
    <n v="61184"/>
    <x v="2"/>
    <s v="526144"/>
    <x v="0"/>
    <x v="2"/>
    <x v="2"/>
    <x v="2"/>
    <x v="1"/>
    <n v="73"/>
    <m/>
    <m/>
    <m/>
    <m/>
    <x v="2"/>
    <n v="1002866"/>
    <x v="7"/>
    <x v="1"/>
    <x v="1"/>
    <x v="3"/>
    <x v="0"/>
    <s v="7"/>
    <x v="0"/>
    <x v="0"/>
    <x v="0"/>
    <m/>
    <m/>
    <x v="1"/>
    <s v="10028667"/>
    <x v="5"/>
    <x v="5"/>
    <x v="3"/>
    <x v="3"/>
    <x v="5"/>
    <x v="2"/>
    <n v="66.454699999999988"/>
    <x v="2"/>
    <n v="73"/>
    <x v="2"/>
    <s v=""/>
    <x v="8"/>
    <s v=""/>
    <x v="2"/>
    <s v=""/>
    <s v=""/>
    <x v="1"/>
    <x v="1"/>
    <x v="2"/>
    <x v="1"/>
    <x v="1"/>
    <x v="1"/>
    <x v="1"/>
  </r>
  <r>
    <d v="2021-07-16T00:00:00"/>
    <n v="8020"/>
    <n v="9342"/>
    <x v="4"/>
    <n v="1540"/>
    <n v="61185"/>
    <x v="2"/>
    <s v="526180"/>
    <x v="0"/>
    <x v="2"/>
    <x v="2"/>
    <x v="2"/>
    <x v="1"/>
    <n v="98"/>
    <n v="25.6"/>
    <n v="10.6"/>
    <n v="8.1999999999999993"/>
    <n v="2.6"/>
    <x v="1"/>
    <n v="1002866"/>
    <x v="8"/>
    <x v="1"/>
    <x v="1"/>
    <x v="0"/>
    <x v="0"/>
    <m/>
    <x v="0"/>
    <x v="0"/>
    <x v="0"/>
    <m/>
    <m/>
    <x v="1"/>
    <s v="10028668"/>
    <x v="1"/>
    <x v="1"/>
    <x v="1"/>
    <x v="1"/>
    <x v="5"/>
    <x v="2"/>
    <n v="87.4"/>
    <x v="1"/>
    <n v="98"/>
    <x v="1"/>
    <s v=""/>
    <x v="8"/>
    <s v=""/>
    <x v="1"/>
    <n v="0.97000000000000197"/>
    <n v="0.72511949778982343"/>
    <x v="1"/>
    <x v="1"/>
    <x v="1"/>
    <x v="1"/>
    <x v="1"/>
    <x v="1"/>
    <x v="1"/>
  </r>
  <r>
    <d v="2021-07-16T00:00:00"/>
    <n v="8020"/>
    <n v="9342"/>
    <x v="4"/>
    <n v="1541"/>
    <n v="61186"/>
    <x v="2"/>
    <s v="526201"/>
    <x v="0"/>
    <x v="1"/>
    <x v="1"/>
    <x v="2"/>
    <x v="1"/>
    <n v="83"/>
    <n v="20.2"/>
    <n v="8.1"/>
    <n v="5.2"/>
    <n v="1.8"/>
    <x v="1"/>
    <n v="1002866"/>
    <x v="9"/>
    <x v="1"/>
    <x v="1"/>
    <x v="0"/>
    <x v="0"/>
    <m/>
    <x v="0"/>
    <x v="0"/>
    <x v="0"/>
    <m/>
    <m/>
    <x v="1"/>
    <s v="10028669"/>
    <x v="1"/>
    <x v="1"/>
    <x v="1"/>
    <x v="1"/>
    <x v="5"/>
    <x v="2"/>
    <n v="74.900000000000006"/>
    <x v="1"/>
    <n v="83"/>
    <x v="1"/>
    <s v=""/>
    <x v="8"/>
    <s v=""/>
    <x v="1"/>
    <n v="0.44799999999999773"/>
    <n v="0.61016361094281002"/>
    <x v="1"/>
    <x v="1"/>
    <x v="1"/>
    <x v="1"/>
    <x v="1"/>
    <x v="1"/>
    <x v="1"/>
  </r>
  <r>
    <d v="2021-07-16T00:00:00"/>
    <n v="8020"/>
    <n v="9342"/>
    <x v="4"/>
    <n v="1544"/>
    <n v="61187"/>
    <x v="2"/>
    <s v="526135"/>
    <x v="0"/>
    <x v="2"/>
    <x v="2"/>
    <x v="2"/>
    <x v="1"/>
    <n v="104"/>
    <m/>
    <m/>
    <m/>
    <m/>
    <x v="1"/>
    <n v="1002866"/>
    <x v="10"/>
    <x v="1"/>
    <x v="1"/>
    <x v="3"/>
    <x v="0"/>
    <s v="9,3"/>
    <x v="0"/>
    <x v="0"/>
    <x v="0"/>
    <s v="new operc. (pit 26135). #19 fish. Missing operc, gave new operc. tag (PIT 26135)."/>
    <m/>
    <x v="1"/>
    <s v="100286610"/>
    <x v="1"/>
    <x v="1"/>
    <x v="1"/>
    <x v="1"/>
    <x v="5"/>
    <x v="2"/>
    <n v="95.145199999999988"/>
    <x v="1"/>
    <n v="104"/>
    <x v="3"/>
    <s v=""/>
    <x v="8"/>
    <s v=""/>
    <x v="2"/>
    <s v=""/>
    <s v=""/>
    <x v="1"/>
    <x v="1"/>
    <x v="2"/>
    <x v="1"/>
    <x v="1"/>
    <x v="1"/>
    <x v="1"/>
  </r>
  <r>
    <d v="2021-07-16T00:00:00"/>
    <n v="8020"/>
    <n v="9342"/>
    <x v="4"/>
    <n v="1545"/>
    <n v="61188"/>
    <x v="2"/>
    <s v="526181"/>
    <x v="0"/>
    <x v="1"/>
    <x v="1"/>
    <x v="2"/>
    <x v="1"/>
    <n v="81.5"/>
    <n v="18"/>
    <n v="6.9"/>
    <n v="4.8"/>
    <n v="1.7"/>
    <x v="1"/>
    <n v="1002867"/>
    <x v="1"/>
    <x v="1"/>
    <x v="2"/>
    <x v="0"/>
    <x v="0"/>
    <m/>
    <x v="0"/>
    <x v="0"/>
    <x v="0"/>
    <m/>
    <m/>
    <x v="1"/>
    <s v="10028671"/>
    <x v="2"/>
    <x v="2"/>
    <x v="2"/>
    <x v="2"/>
    <x v="5"/>
    <x v="2"/>
    <n v="74.599999999999994"/>
    <x v="1"/>
    <n v="81.5"/>
    <x v="1"/>
    <s v=""/>
    <x v="4"/>
    <s v=""/>
    <x v="1"/>
    <n v="1.6970000000000016"/>
    <n v="0.84514251138917695"/>
    <x v="1"/>
    <x v="1"/>
    <x v="1"/>
    <x v="1"/>
    <x v="1"/>
    <x v="1"/>
    <x v="1"/>
  </r>
  <r>
    <d v="2021-07-16T00:00:00"/>
    <n v="8020"/>
    <n v="9342"/>
    <x v="4"/>
    <n v="1547"/>
    <n v="61189"/>
    <x v="2"/>
    <s v="526169"/>
    <x v="0"/>
    <x v="2"/>
    <x v="2"/>
    <x v="2"/>
    <x v="1"/>
    <n v="100"/>
    <n v="26.5"/>
    <n v="10"/>
    <n v="8"/>
    <n v="2.9"/>
    <x v="1"/>
    <n v="1002867"/>
    <x v="2"/>
    <x v="1"/>
    <x v="2"/>
    <x v="0"/>
    <x v="0"/>
    <m/>
    <x v="0"/>
    <x v="0"/>
    <x v="0"/>
    <m/>
    <m/>
    <x v="1"/>
    <s v="10028672"/>
    <x v="2"/>
    <x v="2"/>
    <x v="2"/>
    <x v="2"/>
    <x v="5"/>
    <x v="2"/>
    <n v="90"/>
    <x v="1"/>
    <n v="100"/>
    <x v="1"/>
    <s v=""/>
    <x v="4"/>
    <s v=""/>
    <x v="1"/>
    <n v="2.476"/>
    <n v="0.92244211033636569"/>
    <x v="1"/>
    <x v="1"/>
    <x v="1"/>
    <x v="1"/>
    <x v="1"/>
    <x v="1"/>
    <x v="1"/>
  </r>
  <r>
    <d v="2021-07-16T00:00:00"/>
    <n v="8020"/>
    <n v="9342"/>
    <x v="4"/>
    <n v="1548"/>
    <n v="61190"/>
    <x v="2"/>
    <s v="526183"/>
    <x v="0"/>
    <x v="1"/>
    <x v="1"/>
    <x v="2"/>
    <x v="1"/>
    <n v="87.5"/>
    <n v="20"/>
    <n v="7"/>
    <n v="5.5"/>
    <n v="2"/>
    <x v="1"/>
    <n v="1002867"/>
    <x v="3"/>
    <x v="1"/>
    <x v="2"/>
    <x v="0"/>
    <x v="0"/>
    <m/>
    <x v="0"/>
    <x v="0"/>
    <x v="0"/>
    <m/>
    <m/>
    <x v="1"/>
    <s v="10028673"/>
    <x v="2"/>
    <x v="2"/>
    <x v="2"/>
    <x v="2"/>
    <x v="5"/>
    <x v="2"/>
    <n v="80.5"/>
    <x v="1"/>
    <n v="87.5"/>
    <x v="1"/>
    <s v=""/>
    <x v="4"/>
    <s v=""/>
    <x v="1"/>
    <n v="3.415"/>
    <n v="0.96817004775382165"/>
    <x v="1"/>
    <x v="1"/>
    <x v="1"/>
    <x v="1"/>
    <x v="1"/>
    <x v="1"/>
    <x v="1"/>
  </r>
  <r>
    <d v="2021-07-16T00:00:00"/>
    <n v="8020"/>
    <n v="9342"/>
    <x v="4"/>
    <n v="1549"/>
    <n v="61191"/>
    <x v="2"/>
    <s v="526214"/>
    <x v="0"/>
    <x v="1"/>
    <x v="1"/>
    <x v="2"/>
    <x v="1"/>
    <n v="90.5"/>
    <n v="19"/>
    <n v="7.2"/>
    <n v="6"/>
    <n v="2"/>
    <x v="1"/>
    <n v="1002867"/>
    <x v="4"/>
    <x v="1"/>
    <x v="2"/>
    <x v="3"/>
    <x v="0"/>
    <s v="7"/>
    <x v="0"/>
    <x v="0"/>
    <x v="0"/>
    <m/>
    <m/>
    <x v="1"/>
    <s v="10028674"/>
    <x v="2"/>
    <x v="2"/>
    <x v="2"/>
    <x v="2"/>
    <x v="5"/>
    <x v="2"/>
    <n v="83.3"/>
    <x v="1"/>
    <n v="90.5"/>
    <x v="1"/>
    <s v=""/>
    <x v="4"/>
    <s v=""/>
    <x v="1"/>
    <n v="4.1089999999999991"/>
    <n v="0.98384120462614932"/>
    <x v="1"/>
    <x v="1"/>
    <x v="1"/>
    <x v="1"/>
    <x v="1"/>
    <x v="1"/>
    <x v="1"/>
  </r>
  <r>
    <d v="2021-07-16T00:00:00"/>
    <n v="8020"/>
    <n v="9342"/>
    <x v="4"/>
    <n v="1552"/>
    <n v="61192"/>
    <x v="2"/>
    <s v="526155"/>
    <x v="0"/>
    <x v="1"/>
    <x v="1"/>
    <x v="2"/>
    <x v="1"/>
    <n v="85"/>
    <n v="18.5"/>
    <n v="7"/>
    <n v="6"/>
    <n v="2"/>
    <x v="1"/>
    <n v="1002867"/>
    <x v="5"/>
    <x v="1"/>
    <x v="2"/>
    <x v="0"/>
    <x v="0"/>
    <m/>
    <x v="0"/>
    <x v="0"/>
    <x v="0"/>
    <m/>
    <m/>
    <x v="1"/>
    <s v="10028675"/>
    <x v="2"/>
    <x v="2"/>
    <x v="2"/>
    <x v="2"/>
    <x v="5"/>
    <x v="2"/>
    <n v="78"/>
    <x v="1"/>
    <n v="85"/>
    <x v="1"/>
    <s v=""/>
    <x v="4"/>
    <s v=""/>
    <x v="1"/>
    <n v="1.9999999999999971"/>
    <n v="0.8807970779778822"/>
    <x v="1"/>
    <x v="1"/>
    <x v="1"/>
    <x v="1"/>
    <x v="1"/>
    <x v="1"/>
    <x v="1"/>
  </r>
  <r>
    <d v="2021-07-16T00:00:00"/>
    <n v="8020"/>
    <n v="9342"/>
    <x v="4"/>
    <n v="1553"/>
    <n v="61193"/>
    <x v="2"/>
    <s v="526156"/>
    <x v="0"/>
    <x v="1"/>
    <x v="1"/>
    <x v="2"/>
    <x v="1"/>
    <n v="81"/>
    <n v="19"/>
    <n v="7.7"/>
    <n v="6"/>
    <n v="2.5"/>
    <x v="1"/>
    <n v="1002867"/>
    <x v="6"/>
    <x v="1"/>
    <x v="2"/>
    <x v="0"/>
    <x v="0"/>
    <m/>
    <x v="0"/>
    <x v="0"/>
    <x v="0"/>
    <m/>
    <m/>
    <x v="1"/>
    <s v="10028676"/>
    <x v="2"/>
    <x v="2"/>
    <x v="2"/>
    <x v="2"/>
    <x v="5"/>
    <x v="2"/>
    <n v="73.3"/>
    <x v="1"/>
    <n v="81"/>
    <x v="1"/>
    <s v=""/>
    <x v="4"/>
    <s v=""/>
    <x v="3"/>
    <n v="-1.0460000000000007"/>
    <n v="0.25999395006280684"/>
    <x v="1"/>
    <x v="1"/>
    <x v="2"/>
    <x v="1"/>
    <x v="1"/>
    <x v="1"/>
    <x v="1"/>
  </r>
  <r>
    <d v="2021-07-16T00:00:00"/>
    <n v="8020"/>
    <n v="9343"/>
    <x v="4"/>
    <n v="1555"/>
    <n v="61194"/>
    <x v="2"/>
    <s v="526203"/>
    <x v="0"/>
    <x v="2"/>
    <x v="2"/>
    <x v="2"/>
    <x v="1"/>
    <n v="65.5"/>
    <m/>
    <m/>
    <m/>
    <m/>
    <x v="2"/>
    <n v="1002867"/>
    <x v="7"/>
    <x v="1"/>
    <x v="2"/>
    <x v="0"/>
    <x v="0"/>
    <m/>
    <x v="0"/>
    <x v="0"/>
    <x v="0"/>
    <m/>
    <m/>
    <x v="1"/>
    <s v="10028677"/>
    <x v="2"/>
    <x v="2"/>
    <x v="2"/>
    <x v="2"/>
    <x v="5"/>
    <x v="2"/>
    <n v="59.513449999999999"/>
    <x v="2"/>
    <n v="65.5"/>
    <x v="2"/>
    <s v=""/>
    <x v="4"/>
    <s v=""/>
    <x v="2"/>
    <s v=""/>
    <s v=""/>
    <x v="1"/>
    <x v="1"/>
    <x v="2"/>
    <x v="6"/>
    <x v="1"/>
    <x v="1"/>
    <x v="1"/>
  </r>
  <r>
    <d v="2021-07-16T00:00:00"/>
    <n v="8020"/>
    <n v="9343"/>
    <x v="4"/>
    <n v="1556"/>
    <n v="61195"/>
    <x v="2"/>
    <s v="526142"/>
    <x v="0"/>
    <x v="2"/>
    <x v="2"/>
    <x v="2"/>
    <x v="1"/>
    <n v="92.5"/>
    <n v="23"/>
    <n v="9.5"/>
    <n v="7.5"/>
    <n v="3"/>
    <x v="1"/>
    <n v="1002867"/>
    <x v="8"/>
    <x v="1"/>
    <x v="2"/>
    <x v="0"/>
    <x v="0"/>
    <m/>
    <x v="0"/>
    <x v="0"/>
    <x v="0"/>
    <m/>
    <m/>
    <x v="1"/>
    <s v="10028678"/>
    <x v="2"/>
    <x v="2"/>
    <x v="2"/>
    <x v="2"/>
    <x v="5"/>
    <x v="2"/>
    <n v="83"/>
    <x v="1"/>
    <n v="92.5"/>
    <x v="1"/>
    <s v=""/>
    <x v="4"/>
    <s v=""/>
    <x v="1"/>
    <n v="0.14499999999999869"/>
    <n v="0.53618662023179442"/>
    <x v="1"/>
    <x v="1"/>
    <x v="1"/>
    <x v="1"/>
    <x v="1"/>
    <x v="1"/>
    <x v="1"/>
  </r>
  <r>
    <d v="2021-07-16T00:00:00"/>
    <n v="8020"/>
    <n v="9343"/>
    <x v="4"/>
    <n v="1558"/>
    <n v="61196"/>
    <x v="2"/>
    <s v="526146"/>
    <x v="0"/>
    <x v="1"/>
    <x v="1"/>
    <x v="2"/>
    <x v="1"/>
    <n v="90"/>
    <n v="20.5"/>
    <n v="7.6"/>
    <n v="5.5"/>
    <n v="1.7"/>
    <x v="1"/>
    <n v="1002867"/>
    <x v="9"/>
    <x v="1"/>
    <x v="2"/>
    <x v="0"/>
    <x v="0"/>
    <m/>
    <x v="0"/>
    <x v="0"/>
    <x v="0"/>
    <m/>
    <m/>
    <x v="1"/>
    <s v="10028679"/>
    <x v="2"/>
    <x v="2"/>
    <x v="2"/>
    <x v="2"/>
    <x v="5"/>
    <x v="2"/>
    <n v="82.4"/>
    <x v="1"/>
    <n v="90"/>
    <x v="1"/>
    <s v=""/>
    <x v="4"/>
    <s v=""/>
    <x v="1"/>
    <n v="3.980000000000004"/>
    <n v="0.98165710930225691"/>
    <x v="1"/>
    <x v="1"/>
    <x v="1"/>
    <x v="1"/>
    <x v="1"/>
    <x v="1"/>
    <x v="1"/>
  </r>
  <r>
    <d v="2021-07-16T00:00:00"/>
    <n v="8020"/>
    <n v="9343"/>
    <x v="4"/>
    <n v="1600"/>
    <n v="61197"/>
    <x v="2"/>
    <s v="526148"/>
    <x v="0"/>
    <x v="2"/>
    <x v="2"/>
    <x v="2"/>
    <x v="1"/>
    <n v="79"/>
    <n v="18.3"/>
    <n v="7"/>
    <n v="5.5"/>
    <n v="2.2999999999999998"/>
    <x v="1"/>
    <n v="1002867"/>
    <x v="10"/>
    <x v="1"/>
    <x v="2"/>
    <x v="3"/>
    <x v="0"/>
    <s v="7,8,9"/>
    <x v="0"/>
    <x v="0"/>
    <x v="0"/>
    <m/>
    <m/>
    <x v="1"/>
    <s v="100286710"/>
    <x v="2"/>
    <x v="2"/>
    <x v="2"/>
    <x v="2"/>
    <x v="5"/>
    <x v="2"/>
    <n v="72"/>
    <x v="1"/>
    <n v="79"/>
    <x v="1"/>
    <s v=""/>
    <x v="4"/>
    <s v=""/>
    <x v="3"/>
    <n v="-0.49800000000000111"/>
    <n v="0.37801079120759262"/>
    <x v="1"/>
    <x v="1"/>
    <x v="2"/>
    <x v="1"/>
    <x v="1"/>
    <x v="1"/>
    <x v="1"/>
  </r>
  <r>
    <d v="2021-07-16T00:00:00"/>
    <n v="8021"/>
    <n v="9343"/>
    <x v="5"/>
    <n v="1622"/>
    <n v="61198"/>
    <x v="2"/>
    <s v="526141"/>
    <x v="0"/>
    <x v="2"/>
    <x v="2"/>
    <x v="2"/>
    <x v="1"/>
    <n v="78"/>
    <n v="20.7"/>
    <n v="7.8"/>
    <n v="5.5"/>
    <n v="2"/>
    <x v="1"/>
    <n v="1002868"/>
    <x v="1"/>
    <x v="1"/>
    <x v="2"/>
    <x v="0"/>
    <x v="0"/>
    <m/>
    <x v="0"/>
    <x v="0"/>
    <x v="0"/>
    <m/>
    <m/>
    <x v="1"/>
    <s v="10028681"/>
    <x v="2"/>
    <x v="2"/>
    <x v="2"/>
    <x v="2"/>
    <x v="5"/>
    <x v="2"/>
    <n v="70.2"/>
    <x v="1"/>
    <n v="78"/>
    <x v="1"/>
    <s v=""/>
    <x v="4"/>
    <s v=""/>
    <x v="3"/>
    <n v="-1.6940000000000002"/>
    <n v="0.15525052521746627"/>
    <x v="1"/>
    <x v="1"/>
    <x v="2"/>
    <x v="1"/>
    <x v="1"/>
    <x v="1"/>
    <x v="1"/>
  </r>
  <r>
    <d v="2021-07-16T00:00:00"/>
    <n v="8021"/>
    <n v="9343"/>
    <x v="5"/>
    <n v="1624"/>
    <n v="61199"/>
    <x v="2"/>
    <s v="526159"/>
    <x v="0"/>
    <x v="2"/>
    <x v="2"/>
    <x v="2"/>
    <x v="1"/>
    <n v="80.5"/>
    <n v="18.399999999999999"/>
    <n v="8.4"/>
    <n v="6"/>
    <n v="2"/>
    <x v="1"/>
    <m/>
    <x v="0"/>
    <x v="0"/>
    <x v="0"/>
    <x v="0"/>
    <x v="0"/>
    <m/>
    <x v="0"/>
    <x v="0"/>
    <x v="0"/>
    <s v="NO SCALES"/>
    <m/>
    <x v="1"/>
    <s v=""/>
    <x v="2"/>
    <x v="2"/>
    <x v="2"/>
    <x v="2"/>
    <x v="5"/>
    <x v="2"/>
    <n v="72.099999999999994"/>
    <x v="1"/>
    <n v="80.5"/>
    <x v="1"/>
    <s v=""/>
    <x v="2"/>
    <s v=""/>
    <x v="3"/>
    <n v="-1.7269999999999979"/>
    <n v="0.15097171500435033"/>
    <x v="1"/>
    <x v="1"/>
    <x v="2"/>
    <x v="2"/>
    <x v="1"/>
    <x v="1"/>
    <x v="1"/>
  </r>
  <r>
    <d v="2021-07-16T00:00:00"/>
    <n v="8021"/>
    <n v="9343"/>
    <x v="5"/>
    <n v="1626"/>
    <n v="61200"/>
    <x v="2"/>
    <s v="526185"/>
    <x v="0"/>
    <x v="2"/>
    <x v="2"/>
    <x v="2"/>
    <x v="1"/>
    <n v="73"/>
    <m/>
    <m/>
    <m/>
    <m/>
    <x v="2"/>
    <n v="1002868"/>
    <x v="2"/>
    <x v="1"/>
    <x v="2"/>
    <x v="0"/>
    <x v="0"/>
    <m/>
    <x v="0"/>
    <x v="0"/>
    <x v="0"/>
    <m/>
    <m/>
    <x v="1"/>
    <s v="10028682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6T00:00:00"/>
    <n v="8021"/>
    <n v="9343"/>
    <x v="5"/>
    <n v="1628"/>
    <n v="61201"/>
    <x v="2"/>
    <s v="526200"/>
    <x v="0"/>
    <x v="2"/>
    <x v="2"/>
    <x v="2"/>
    <x v="1"/>
    <n v="72"/>
    <m/>
    <m/>
    <m/>
    <m/>
    <x v="2"/>
    <n v="1002868"/>
    <x v="3"/>
    <x v="1"/>
    <x v="2"/>
    <x v="0"/>
    <x v="0"/>
    <m/>
    <x v="0"/>
    <x v="0"/>
    <x v="0"/>
    <m/>
    <m/>
    <x v="1"/>
    <s v="10028683"/>
    <x v="2"/>
    <x v="2"/>
    <x v="2"/>
    <x v="2"/>
    <x v="5"/>
    <x v="2"/>
    <n v="65.529199999999989"/>
    <x v="2"/>
    <n v="72"/>
    <x v="2"/>
    <s v=""/>
    <x v="4"/>
    <s v=""/>
    <x v="2"/>
    <s v=""/>
    <s v=""/>
    <x v="1"/>
    <x v="1"/>
    <x v="2"/>
    <x v="1"/>
    <x v="1"/>
    <x v="1"/>
    <x v="1"/>
  </r>
  <r>
    <d v="2021-07-16T00:00:00"/>
    <n v="8021"/>
    <n v="9343"/>
    <x v="5"/>
    <n v="1629"/>
    <n v="61202"/>
    <x v="2"/>
    <s v="526149"/>
    <x v="0"/>
    <x v="1"/>
    <x v="1"/>
    <x v="2"/>
    <x v="1"/>
    <n v="84.5"/>
    <n v="18.399999999999999"/>
    <n v="6.9"/>
    <n v="6.4"/>
    <n v="2.1"/>
    <x v="1"/>
    <n v="1002868"/>
    <x v="4"/>
    <x v="1"/>
    <x v="2"/>
    <x v="0"/>
    <x v="0"/>
    <m/>
    <x v="0"/>
    <x v="0"/>
    <x v="0"/>
    <m/>
    <m/>
    <x v="1"/>
    <s v="10028684"/>
    <x v="2"/>
    <x v="2"/>
    <x v="2"/>
    <x v="2"/>
    <x v="5"/>
    <x v="2"/>
    <n v="77.599999999999994"/>
    <x v="1"/>
    <n v="84.5"/>
    <x v="1"/>
    <s v=""/>
    <x v="4"/>
    <s v=""/>
    <x v="1"/>
    <n v="1.5550000000000006"/>
    <n v="0.82563471438258706"/>
    <x v="1"/>
    <x v="1"/>
    <x v="1"/>
    <x v="1"/>
    <x v="1"/>
    <x v="1"/>
    <x v="1"/>
  </r>
  <r>
    <d v="2021-07-16T00:00:00"/>
    <n v="8021"/>
    <n v="9343"/>
    <x v="5"/>
    <n v="1631"/>
    <n v="61203"/>
    <x v="2"/>
    <s v="526132"/>
    <x v="0"/>
    <x v="1"/>
    <x v="1"/>
    <x v="2"/>
    <x v="1"/>
    <n v="90"/>
    <n v="19.399999999999999"/>
    <n v="7.3"/>
    <n v="5.8"/>
    <n v="2.2000000000000002"/>
    <x v="1"/>
    <n v="1002868"/>
    <x v="5"/>
    <x v="1"/>
    <x v="2"/>
    <x v="0"/>
    <x v="0"/>
    <m/>
    <x v="0"/>
    <x v="0"/>
    <x v="0"/>
    <m/>
    <m/>
    <x v="1"/>
    <s v="10028685"/>
    <x v="2"/>
    <x v="2"/>
    <x v="2"/>
    <x v="2"/>
    <x v="5"/>
    <x v="2"/>
    <n v="82.7"/>
    <x v="1"/>
    <n v="90"/>
    <x v="1"/>
    <s v=""/>
    <x v="4"/>
    <s v=""/>
    <x v="1"/>
    <n v="3.730000000000004"/>
    <n v="0.97656933232632992"/>
    <x v="1"/>
    <x v="1"/>
    <x v="1"/>
    <x v="1"/>
    <x v="1"/>
    <x v="1"/>
    <x v="1"/>
  </r>
  <r>
    <d v="2021-07-16T00:00:00"/>
    <n v="8021"/>
    <n v="9343"/>
    <x v="5"/>
    <n v="1633"/>
    <n v="61204"/>
    <x v="2"/>
    <s v="526136"/>
    <x v="0"/>
    <x v="1"/>
    <x v="1"/>
    <x v="2"/>
    <x v="1"/>
    <n v="84.5"/>
    <n v="19.5"/>
    <n v="7.5"/>
    <n v="5.0999999999999996"/>
    <n v="2"/>
    <x v="1"/>
    <n v="1002868"/>
    <x v="6"/>
    <x v="1"/>
    <x v="2"/>
    <x v="0"/>
    <x v="0"/>
    <m/>
    <x v="0"/>
    <x v="0"/>
    <x v="0"/>
    <m/>
    <m/>
    <x v="1"/>
    <s v="10028686"/>
    <x v="2"/>
    <x v="2"/>
    <x v="2"/>
    <x v="2"/>
    <x v="5"/>
    <x v="2"/>
    <n v="77"/>
    <x v="1"/>
    <n v="84.5"/>
    <x v="1"/>
    <s v=""/>
    <x v="4"/>
    <s v=""/>
    <x v="1"/>
    <n v="1.7570000000000021"/>
    <n v="0.85283353311773069"/>
    <x v="1"/>
    <x v="1"/>
    <x v="1"/>
    <x v="1"/>
    <x v="1"/>
    <x v="1"/>
    <x v="1"/>
  </r>
  <r>
    <d v="2021-07-16T00:00:00"/>
    <n v="8021"/>
    <n v="9343"/>
    <x v="5"/>
    <n v="1634"/>
    <n v="61205"/>
    <x v="2"/>
    <s v="526174"/>
    <x v="0"/>
    <x v="1"/>
    <x v="1"/>
    <x v="2"/>
    <x v="1"/>
    <n v="79.5"/>
    <n v="17.5"/>
    <n v="6.4"/>
    <n v="5.0999999999999996"/>
    <n v="1.8"/>
    <x v="1"/>
    <n v="1002868"/>
    <x v="7"/>
    <x v="1"/>
    <x v="2"/>
    <x v="0"/>
    <x v="0"/>
    <m/>
    <x v="0"/>
    <x v="0"/>
    <x v="0"/>
    <m/>
    <m/>
    <x v="1"/>
    <s v="10028687"/>
    <x v="2"/>
    <x v="2"/>
    <x v="2"/>
    <x v="2"/>
    <x v="5"/>
    <x v="2"/>
    <n v="73.099999999999994"/>
    <x v="1"/>
    <n v="79.5"/>
    <x v="1"/>
    <s v=""/>
    <x v="4"/>
    <s v=""/>
    <x v="1"/>
    <n v="1.1870000000000029"/>
    <n v="0.76620408731593381"/>
    <x v="1"/>
    <x v="1"/>
    <x v="1"/>
    <x v="1"/>
    <x v="1"/>
    <x v="1"/>
    <x v="1"/>
  </r>
  <r>
    <d v="2021-07-16T00:00:00"/>
    <n v="8021"/>
    <n v="9343"/>
    <x v="5"/>
    <n v="1636"/>
    <n v="61206"/>
    <x v="2"/>
    <s v="526189"/>
    <x v="0"/>
    <x v="2"/>
    <x v="2"/>
    <x v="2"/>
    <x v="1"/>
    <n v="97.5"/>
    <n v="24.5"/>
    <n v="10.4"/>
    <n v="7.5"/>
    <n v="2.8"/>
    <x v="1"/>
    <n v="1002868"/>
    <x v="8"/>
    <x v="1"/>
    <x v="2"/>
    <x v="0"/>
    <x v="0"/>
    <m/>
    <x v="0"/>
    <x v="0"/>
    <x v="0"/>
    <m/>
    <m/>
    <x v="1"/>
    <s v="10028688"/>
    <x v="2"/>
    <x v="2"/>
    <x v="2"/>
    <x v="2"/>
    <x v="5"/>
    <x v="2"/>
    <n v="87.1"/>
    <x v="1"/>
    <n v="97.5"/>
    <x v="1"/>
    <s v=""/>
    <x v="4"/>
    <s v=""/>
    <x v="1"/>
    <n v="1.3149999999999964"/>
    <n v="0.7883486340080984"/>
    <x v="1"/>
    <x v="1"/>
    <x v="1"/>
    <x v="1"/>
    <x v="1"/>
    <x v="1"/>
    <x v="1"/>
  </r>
  <r>
    <d v="2021-07-16T00:00:00"/>
    <n v="8021"/>
    <n v="9343"/>
    <x v="5"/>
    <n v="1640"/>
    <n v="61207"/>
    <x v="2"/>
    <s v="526212"/>
    <x v="0"/>
    <x v="1"/>
    <x v="1"/>
    <x v="2"/>
    <x v="1"/>
    <n v="81.5"/>
    <n v="17.600000000000001"/>
    <n v="7.1"/>
    <n v="6"/>
    <n v="2.2000000000000002"/>
    <x v="1"/>
    <n v="1002868"/>
    <x v="9"/>
    <x v="1"/>
    <x v="2"/>
    <x v="0"/>
    <x v="0"/>
    <m/>
    <x v="0"/>
    <x v="0"/>
    <x v="0"/>
    <m/>
    <m/>
    <x v="1"/>
    <s v="10028689"/>
    <x v="2"/>
    <x v="2"/>
    <x v="2"/>
    <x v="2"/>
    <x v="5"/>
    <x v="2"/>
    <n v="74.400000000000006"/>
    <x v="1"/>
    <n v="81.5"/>
    <x v="1"/>
    <s v=""/>
    <x v="4"/>
    <s v=""/>
    <x v="1"/>
    <n v="0.19500000000000317"/>
    <n v="0.54859610858313512"/>
    <x v="1"/>
    <x v="1"/>
    <x v="1"/>
    <x v="1"/>
    <x v="1"/>
    <x v="1"/>
    <x v="1"/>
  </r>
  <r>
    <d v="2021-07-16T00:00:00"/>
    <n v="8021"/>
    <n v="9343"/>
    <x v="5"/>
    <n v="1641"/>
    <n v="61208"/>
    <x v="2"/>
    <s v="526208"/>
    <x v="0"/>
    <x v="2"/>
    <x v="2"/>
    <x v="2"/>
    <x v="1"/>
    <n v="98.5"/>
    <n v="24"/>
    <n v="9.6999999999999993"/>
    <n v="8"/>
    <n v="3"/>
    <x v="1"/>
    <n v="1002868"/>
    <x v="10"/>
    <x v="1"/>
    <x v="2"/>
    <x v="3"/>
    <x v="0"/>
    <s v="4"/>
    <x v="0"/>
    <x v="0"/>
    <x v="0"/>
    <m/>
    <m/>
    <x v="1"/>
    <s v="100286810"/>
    <x v="2"/>
    <x v="2"/>
    <x v="2"/>
    <x v="2"/>
    <x v="5"/>
    <x v="2"/>
    <n v="88.8"/>
    <x v="1"/>
    <n v="98.5"/>
    <x v="1"/>
    <s v=""/>
    <x v="4"/>
    <s v=""/>
    <x v="1"/>
    <n v="2.1289999999999987"/>
    <n v="0.89369003756745946"/>
    <x v="1"/>
    <x v="1"/>
    <x v="1"/>
    <x v="1"/>
    <x v="1"/>
    <x v="1"/>
    <x v="1"/>
  </r>
  <r>
    <d v="2021-07-16T00:00:00"/>
    <n v="8021"/>
    <n v="9343"/>
    <x v="5"/>
    <n v="1644"/>
    <n v="61209"/>
    <x v="2"/>
    <s v="526205"/>
    <x v="0"/>
    <x v="1"/>
    <x v="1"/>
    <x v="2"/>
    <x v="1"/>
    <n v="80"/>
    <n v="18.5"/>
    <n v="7"/>
    <n v="4.9000000000000004"/>
    <n v="2.2000000000000002"/>
    <x v="1"/>
    <n v="1002869"/>
    <x v="1"/>
    <x v="1"/>
    <x v="2"/>
    <x v="0"/>
    <x v="0"/>
    <m/>
    <x v="0"/>
    <x v="0"/>
    <x v="0"/>
    <m/>
    <m/>
    <x v="1"/>
    <s v="10028691"/>
    <x v="2"/>
    <x v="2"/>
    <x v="2"/>
    <x v="2"/>
    <x v="5"/>
    <x v="2"/>
    <n v="73"/>
    <x v="1"/>
    <n v="80"/>
    <x v="1"/>
    <s v=""/>
    <x v="4"/>
    <s v=""/>
    <x v="1"/>
    <n v="0.42599999999999816"/>
    <n v="0.60491810196320739"/>
    <x v="1"/>
    <x v="1"/>
    <x v="1"/>
    <x v="1"/>
    <x v="1"/>
    <x v="1"/>
    <x v="1"/>
  </r>
  <r>
    <d v="2021-07-16T00:00:00"/>
    <n v="8021"/>
    <n v="9343"/>
    <x v="5"/>
    <n v="1648"/>
    <n v="61210"/>
    <x v="2"/>
    <s v="526441"/>
    <x v="0"/>
    <x v="1"/>
    <x v="1"/>
    <x v="2"/>
    <x v="1"/>
    <n v="87.5"/>
    <n v="18.3"/>
    <n v="6.2"/>
    <n v="5.2"/>
    <n v="2"/>
    <x v="1"/>
    <n v="1002869"/>
    <x v="2"/>
    <x v="1"/>
    <x v="2"/>
    <x v="0"/>
    <x v="0"/>
    <m/>
    <x v="0"/>
    <x v="0"/>
    <x v="0"/>
    <m/>
    <m/>
    <x v="1"/>
    <s v="10028692"/>
    <x v="2"/>
    <x v="2"/>
    <x v="2"/>
    <x v="2"/>
    <x v="5"/>
    <x v="2"/>
    <n v="81.3"/>
    <x v="1"/>
    <n v="87.5"/>
    <x v="1"/>
    <s v=""/>
    <x v="4"/>
    <s v=""/>
    <x v="1"/>
    <n v="4.6430000000000007"/>
    <n v="0.99046306102151804"/>
    <x v="1"/>
    <x v="1"/>
    <x v="1"/>
    <x v="6"/>
    <x v="1"/>
    <x v="1"/>
    <x v="1"/>
  </r>
  <r>
    <d v="2021-07-16T00:00:00"/>
    <n v="8022"/>
    <n v="9343"/>
    <x v="2"/>
    <n v="1738"/>
    <n v="61211"/>
    <x v="2"/>
    <s v="526431"/>
    <x v="0"/>
    <x v="1"/>
    <x v="1"/>
    <x v="2"/>
    <x v="1"/>
    <n v="81"/>
    <n v="18"/>
    <n v="6.5"/>
    <n v="4.5"/>
    <n v="1.5"/>
    <x v="1"/>
    <n v="1002869"/>
    <x v="3"/>
    <x v="1"/>
    <x v="2"/>
    <x v="0"/>
    <x v="0"/>
    <m/>
    <x v="0"/>
    <x v="0"/>
    <x v="0"/>
    <m/>
    <m/>
    <x v="1"/>
    <s v="10028693"/>
    <x v="2"/>
    <x v="2"/>
    <x v="2"/>
    <x v="2"/>
    <x v="5"/>
    <x v="2"/>
    <n v="74.5"/>
    <x v="1"/>
    <n v="81"/>
    <x v="1"/>
    <s v=""/>
    <x v="4"/>
    <s v=""/>
    <x v="1"/>
    <n v="2.3699999999999988"/>
    <n v="0.91451086056519337"/>
    <x v="1"/>
    <x v="1"/>
    <x v="1"/>
    <x v="1"/>
    <x v="1"/>
    <x v="1"/>
    <x v="1"/>
  </r>
  <r>
    <d v="2021-07-16T00:00:00"/>
    <n v="8022"/>
    <n v="9343"/>
    <x v="2"/>
    <n v="1740"/>
    <n v="61212"/>
    <x v="2"/>
    <s v="526490"/>
    <x v="0"/>
    <x v="2"/>
    <x v="2"/>
    <x v="2"/>
    <x v="1"/>
    <n v="70"/>
    <m/>
    <m/>
    <m/>
    <m/>
    <x v="2"/>
    <n v="1002869"/>
    <x v="4"/>
    <x v="1"/>
    <x v="2"/>
    <x v="0"/>
    <x v="0"/>
    <m/>
    <x v="0"/>
    <x v="0"/>
    <x v="0"/>
    <m/>
    <m/>
    <x v="1"/>
    <s v="10028694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6T00:00:00"/>
    <n v="8022"/>
    <n v="9343"/>
    <x v="2"/>
    <n v="1742"/>
    <n v="61213"/>
    <x v="2"/>
    <s v="526448"/>
    <x v="0"/>
    <x v="1"/>
    <x v="1"/>
    <x v="2"/>
    <x v="1"/>
    <n v="81"/>
    <n v="17.2"/>
    <n v="6.4"/>
    <n v="5.2"/>
    <n v="2"/>
    <x v="1"/>
    <n v="1002869"/>
    <x v="5"/>
    <x v="1"/>
    <x v="2"/>
    <x v="0"/>
    <x v="0"/>
    <m/>
    <x v="0"/>
    <x v="0"/>
    <x v="0"/>
    <m/>
    <m/>
    <x v="1"/>
    <s v="10028695"/>
    <x v="2"/>
    <x v="2"/>
    <x v="2"/>
    <x v="2"/>
    <x v="5"/>
    <x v="2"/>
    <n v="74.599999999999994"/>
    <x v="1"/>
    <n v="81"/>
    <x v="1"/>
    <s v=""/>
    <x v="4"/>
    <s v=""/>
    <x v="1"/>
    <n v="1.5919999999999985"/>
    <n v="0.83089730301856968"/>
    <x v="1"/>
    <x v="1"/>
    <x v="1"/>
    <x v="1"/>
    <x v="1"/>
    <x v="1"/>
    <x v="1"/>
  </r>
  <r>
    <d v="2021-07-16T00:00:00"/>
    <n v="8022"/>
    <n v="9343"/>
    <x v="2"/>
    <n v="1743"/>
    <n v="61214"/>
    <x v="2"/>
    <s v="526479"/>
    <x v="0"/>
    <x v="1"/>
    <x v="1"/>
    <x v="2"/>
    <x v="1"/>
    <n v="85"/>
    <n v="19.5"/>
    <n v="7.5"/>
    <n v="6"/>
    <n v="1.8"/>
    <x v="1"/>
    <n v="1002869"/>
    <x v="6"/>
    <x v="1"/>
    <x v="2"/>
    <x v="0"/>
    <x v="0"/>
    <m/>
    <x v="0"/>
    <x v="0"/>
    <x v="0"/>
    <m/>
    <m/>
    <x v="1"/>
    <s v="10028696"/>
    <x v="2"/>
    <x v="2"/>
    <x v="2"/>
    <x v="2"/>
    <x v="5"/>
    <x v="2"/>
    <n v="77.5"/>
    <x v="1"/>
    <n v="85"/>
    <x v="1"/>
    <s v=""/>
    <x v="4"/>
    <s v=""/>
    <x v="1"/>
    <n v="1.5319999999999983"/>
    <n v="0.82229874965137295"/>
    <x v="1"/>
    <x v="1"/>
    <x v="1"/>
    <x v="1"/>
    <x v="1"/>
    <x v="1"/>
    <x v="1"/>
  </r>
  <r>
    <d v="2021-07-16T00:00:00"/>
    <n v="8022"/>
    <n v="9343"/>
    <x v="2"/>
    <n v="1745"/>
    <n v="61215"/>
    <x v="2"/>
    <s v="526522"/>
    <x v="0"/>
    <x v="2"/>
    <x v="2"/>
    <x v="2"/>
    <x v="1"/>
    <n v="66"/>
    <m/>
    <m/>
    <m/>
    <m/>
    <x v="2"/>
    <n v="1002869"/>
    <x v="7"/>
    <x v="1"/>
    <x v="2"/>
    <x v="0"/>
    <x v="0"/>
    <m/>
    <x v="0"/>
    <x v="0"/>
    <x v="0"/>
    <m/>
    <m/>
    <x v="1"/>
    <s v="10028697"/>
    <x v="2"/>
    <x v="2"/>
    <x v="2"/>
    <x v="2"/>
    <x v="5"/>
    <x v="2"/>
    <n v="59.976199999999999"/>
    <x v="2"/>
    <n v="66"/>
    <x v="2"/>
    <s v=""/>
    <x v="4"/>
    <s v=""/>
    <x v="2"/>
    <s v=""/>
    <s v=""/>
    <x v="1"/>
    <x v="1"/>
    <x v="2"/>
    <x v="1"/>
    <x v="1"/>
    <x v="1"/>
    <x v="1"/>
  </r>
  <r>
    <d v="2021-07-16T00:00:00"/>
    <n v="8022"/>
    <n v="9343"/>
    <x v="2"/>
    <n v="1746"/>
    <n v="61216"/>
    <x v="2"/>
    <s v="526526"/>
    <x v="0"/>
    <x v="2"/>
    <x v="2"/>
    <x v="2"/>
    <x v="1"/>
    <n v="61"/>
    <m/>
    <m/>
    <m/>
    <m/>
    <x v="2"/>
    <n v="1002869"/>
    <x v="8"/>
    <x v="1"/>
    <x v="2"/>
    <x v="0"/>
    <x v="0"/>
    <m/>
    <x v="0"/>
    <x v="0"/>
    <x v="0"/>
    <m/>
    <m/>
    <x v="1"/>
    <s v="10028698"/>
    <x v="2"/>
    <x v="2"/>
    <x v="2"/>
    <x v="2"/>
    <x v="5"/>
    <x v="2"/>
    <n v="55.348700000000001"/>
    <x v="2"/>
    <n v="61"/>
    <x v="2"/>
    <s v=""/>
    <x v="4"/>
    <s v=""/>
    <x v="2"/>
    <s v=""/>
    <s v=""/>
    <x v="1"/>
    <x v="1"/>
    <x v="2"/>
    <x v="1"/>
    <x v="1"/>
    <x v="1"/>
    <x v="1"/>
  </r>
  <r>
    <d v="2021-07-16T00:00:00"/>
    <n v="8022"/>
    <n v="9343"/>
    <x v="2"/>
    <n v="1749"/>
    <n v="61217"/>
    <x v="2"/>
    <s v="526477"/>
    <x v="0"/>
    <x v="2"/>
    <x v="2"/>
    <x v="2"/>
    <x v="1"/>
    <n v="69.5"/>
    <m/>
    <m/>
    <m/>
    <m/>
    <x v="2"/>
    <n v="1002869"/>
    <x v="9"/>
    <x v="1"/>
    <x v="2"/>
    <x v="0"/>
    <x v="0"/>
    <m/>
    <x v="0"/>
    <x v="0"/>
    <x v="0"/>
    <m/>
    <m/>
    <x v="1"/>
    <s v="10028699"/>
    <x v="2"/>
    <x v="2"/>
    <x v="2"/>
    <x v="2"/>
    <x v="5"/>
    <x v="2"/>
    <n v="63.215449999999997"/>
    <x v="2"/>
    <n v="69.5"/>
    <x v="2"/>
    <s v=""/>
    <x v="4"/>
    <s v=""/>
    <x v="2"/>
    <s v=""/>
    <s v=""/>
    <x v="1"/>
    <x v="1"/>
    <x v="2"/>
    <x v="1"/>
    <x v="1"/>
    <x v="1"/>
    <x v="1"/>
  </r>
  <r>
    <d v="2021-07-16T00:00:00"/>
    <n v="8022"/>
    <n v="9343"/>
    <x v="2"/>
    <n v="1749"/>
    <n v="61218"/>
    <x v="2"/>
    <s v="526485"/>
    <x v="0"/>
    <x v="2"/>
    <x v="2"/>
    <x v="2"/>
    <x v="1"/>
    <n v="82.5"/>
    <n v="18.8"/>
    <n v="6.8"/>
    <n v="6"/>
    <n v="2"/>
    <x v="1"/>
    <n v="1002869"/>
    <x v="10"/>
    <x v="1"/>
    <x v="2"/>
    <x v="0"/>
    <x v="0"/>
    <m/>
    <x v="0"/>
    <x v="0"/>
    <x v="0"/>
    <m/>
    <m/>
    <x v="1"/>
    <s v="100286910"/>
    <x v="2"/>
    <x v="2"/>
    <x v="2"/>
    <x v="2"/>
    <x v="5"/>
    <x v="2"/>
    <n v="75.7"/>
    <x v="1"/>
    <n v="82.5"/>
    <x v="1"/>
    <s v=""/>
    <x v="4"/>
    <s v=""/>
    <x v="1"/>
    <n v="1.1810000000000016"/>
    <n v="0.76512755878436822"/>
    <x v="1"/>
    <x v="1"/>
    <x v="1"/>
    <x v="1"/>
    <x v="1"/>
    <x v="1"/>
    <x v="1"/>
  </r>
  <r>
    <d v="2021-07-16T00:00:00"/>
    <n v="8022"/>
    <n v="9344"/>
    <x v="2"/>
    <n v="1752"/>
    <n v="61219"/>
    <x v="2"/>
    <s v="526476"/>
    <x v="0"/>
    <x v="2"/>
    <x v="2"/>
    <x v="2"/>
    <x v="1"/>
    <n v="74"/>
    <m/>
    <m/>
    <m/>
    <m/>
    <x v="2"/>
    <n v="1002870"/>
    <x v="1"/>
    <x v="1"/>
    <x v="2"/>
    <x v="0"/>
    <x v="0"/>
    <m/>
    <x v="0"/>
    <x v="0"/>
    <x v="0"/>
    <m/>
    <m/>
    <x v="1"/>
    <s v="10028701"/>
    <x v="2"/>
    <x v="2"/>
    <x v="2"/>
    <x v="2"/>
    <x v="5"/>
    <x v="2"/>
    <n v="67.380199999999988"/>
    <x v="2"/>
    <n v="74"/>
    <x v="2"/>
    <s v=""/>
    <x v="4"/>
    <s v=""/>
    <x v="2"/>
    <s v=""/>
    <s v=""/>
    <x v="1"/>
    <x v="1"/>
    <x v="2"/>
    <x v="1"/>
    <x v="1"/>
    <x v="1"/>
    <x v="1"/>
  </r>
  <r>
    <d v="2021-07-16T00:00:00"/>
    <n v="8022"/>
    <n v="9344"/>
    <x v="2"/>
    <n v="1754"/>
    <n v="61220"/>
    <x v="2"/>
    <s v="526488"/>
    <x v="0"/>
    <x v="2"/>
    <x v="2"/>
    <x v="2"/>
    <x v="1"/>
    <n v="91.5"/>
    <n v="22.9"/>
    <n v="9.1999999999999993"/>
    <n v="7"/>
    <n v="2.8"/>
    <x v="1"/>
    <n v="1002870"/>
    <x v="2"/>
    <x v="1"/>
    <x v="2"/>
    <x v="0"/>
    <x v="0"/>
    <m/>
    <x v="0"/>
    <x v="0"/>
    <x v="0"/>
    <m/>
    <m/>
    <x v="1"/>
    <s v="10028702"/>
    <x v="2"/>
    <x v="2"/>
    <x v="2"/>
    <x v="2"/>
    <x v="5"/>
    <x v="2"/>
    <n v="82.3"/>
    <x v="1"/>
    <n v="91.5"/>
    <x v="1"/>
    <s v=""/>
    <x v="4"/>
    <s v=""/>
    <x v="1"/>
    <n v="0.61099999999999932"/>
    <n v="0.64816888183842081"/>
    <x v="1"/>
    <x v="1"/>
    <x v="1"/>
    <x v="1"/>
    <x v="1"/>
    <x v="1"/>
    <x v="1"/>
  </r>
  <r>
    <d v="2021-07-16T00:00:00"/>
    <n v="8022"/>
    <n v="9344"/>
    <x v="2"/>
    <n v="174"/>
    <n v="61221"/>
    <x v="2"/>
    <s v="526459"/>
    <x v="0"/>
    <x v="1"/>
    <x v="1"/>
    <x v="2"/>
    <x v="1"/>
    <n v="90.5"/>
    <n v="18.5"/>
    <n v="6.7"/>
    <n v="6"/>
    <n v="1.7"/>
    <x v="1"/>
    <n v="1002870"/>
    <x v="3"/>
    <x v="1"/>
    <x v="2"/>
    <x v="0"/>
    <x v="0"/>
    <m/>
    <x v="0"/>
    <x v="0"/>
    <x v="0"/>
    <m/>
    <m/>
    <x v="1"/>
    <s v="10028703"/>
    <x v="2"/>
    <x v="2"/>
    <x v="2"/>
    <x v="2"/>
    <x v="5"/>
    <x v="2"/>
    <n v="83.8"/>
    <x v="1"/>
    <n v="90.5"/>
    <x v="1"/>
    <s v=""/>
    <x v="4"/>
    <s v=""/>
    <x v="1"/>
    <n v="5.0069999999999997"/>
    <n v="0.99335352513953523"/>
    <x v="1"/>
    <x v="1"/>
    <x v="1"/>
    <x v="1"/>
    <x v="1"/>
    <x v="1"/>
    <x v="1"/>
  </r>
  <r>
    <d v="2021-07-16T00:00:00"/>
    <n v="8022"/>
    <n v="9344"/>
    <x v="2"/>
    <n v="1756"/>
    <n v="61222"/>
    <x v="2"/>
    <s v="526494"/>
    <x v="0"/>
    <x v="1"/>
    <x v="1"/>
    <x v="2"/>
    <x v="1"/>
    <n v="84.5"/>
    <n v="19.2"/>
    <n v="7"/>
    <n v="5"/>
    <n v="2"/>
    <x v="1"/>
    <n v="1002870"/>
    <x v="4"/>
    <x v="1"/>
    <x v="2"/>
    <x v="0"/>
    <x v="0"/>
    <m/>
    <x v="0"/>
    <x v="0"/>
    <x v="0"/>
    <m/>
    <m/>
    <x v="1"/>
    <s v="10028704"/>
    <x v="2"/>
    <x v="2"/>
    <x v="2"/>
    <x v="2"/>
    <x v="5"/>
    <x v="2"/>
    <n v="77.5"/>
    <x v="1"/>
    <n v="84.5"/>
    <x v="1"/>
    <s v=""/>
    <x v="4"/>
    <s v=""/>
    <x v="1"/>
    <n v="2.4650000000000007"/>
    <n v="0.92165147503694045"/>
    <x v="1"/>
    <x v="1"/>
    <x v="1"/>
    <x v="1"/>
    <x v="1"/>
    <x v="1"/>
    <x v="1"/>
  </r>
  <r>
    <d v="2021-07-16T00:00:00"/>
    <n v="8022"/>
    <n v="9344"/>
    <x v="2"/>
    <n v="1757"/>
    <n v="61223"/>
    <x v="2"/>
    <s v="526492"/>
    <x v="0"/>
    <x v="2"/>
    <x v="2"/>
    <x v="2"/>
    <x v="1"/>
    <n v="70"/>
    <m/>
    <m/>
    <m/>
    <m/>
    <x v="2"/>
    <n v="1002870"/>
    <x v="5"/>
    <x v="1"/>
    <x v="2"/>
    <x v="0"/>
    <x v="0"/>
    <m/>
    <x v="0"/>
    <x v="0"/>
    <x v="0"/>
    <m/>
    <m/>
    <x v="1"/>
    <s v="10028705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6T00:00:00"/>
    <n v="8022"/>
    <n v="9344"/>
    <x v="2"/>
    <n v="1759"/>
    <n v="61224"/>
    <x v="2"/>
    <s v="526471"/>
    <x v="0"/>
    <x v="1"/>
    <x v="1"/>
    <x v="2"/>
    <x v="1"/>
    <n v="89"/>
    <n v="20"/>
    <n v="7.5"/>
    <n v="6.1"/>
    <n v="2.2000000000000002"/>
    <x v="1"/>
    <n v="1002870"/>
    <x v="6"/>
    <x v="1"/>
    <x v="2"/>
    <x v="0"/>
    <x v="0"/>
    <m/>
    <x v="0"/>
    <x v="0"/>
    <x v="0"/>
    <m/>
    <m/>
    <x v="1"/>
    <s v="10028706"/>
    <x v="2"/>
    <x v="2"/>
    <x v="2"/>
    <x v="2"/>
    <x v="5"/>
    <x v="2"/>
    <n v="81.5"/>
    <x v="1"/>
    <n v="89"/>
    <x v="1"/>
    <s v=""/>
    <x v="4"/>
    <s v=""/>
    <x v="1"/>
    <n v="2.8399999999999972"/>
    <n v="0.94479946221706546"/>
    <x v="1"/>
    <x v="1"/>
    <x v="1"/>
    <x v="1"/>
    <x v="1"/>
    <x v="1"/>
    <x v="1"/>
  </r>
  <r>
    <d v="2021-07-16T00:00:00"/>
    <n v="8022"/>
    <n v="9344"/>
    <x v="2"/>
    <n v="1800"/>
    <n v="61225"/>
    <x v="2"/>
    <s v="526510"/>
    <x v="0"/>
    <x v="1"/>
    <x v="1"/>
    <x v="2"/>
    <x v="1"/>
    <n v="85"/>
    <n v="19.8"/>
    <n v="7.6"/>
    <n v="6"/>
    <n v="2"/>
    <x v="1"/>
    <n v="1002870"/>
    <x v="7"/>
    <x v="1"/>
    <x v="2"/>
    <x v="0"/>
    <x v="0"/>
    <m/>
    <x v="0"/>
    <x v="0"/>
    <x v="0"/>
    <m/>
    <m/>
    <x v="1"/>
    <s v="10028707"/>
    <x v="2"/>
    <x v="2"/>
    <x v="2"/>
    <x v="2"/>
    <x v="5"/>
    <x v="2"/>
    <n v="77.400000000000006"/>
    <x v="1"/>
    <n v="85"/>
    <x v="1"/>
    <s v=""/>
    <x v="4"/>
    <s v=""/>
    <x v="1"/>
    <n v="1.2319999999999982"/>
    <n v="0.77416842933597418"/>
    <x v="1"/>
    <x v="1"/>
    <x v="1"/>
    <x v="1"/>
    <x v="1"/>
    <x v="1"/>
    <x v="1"/>
  </r>
  <r>
    <d v="2021-07-16T00:00:00"/>
    <n v="8022"/>
    <n v="9344"/>
    <x v="2"/>
    <n v="1801"/>
    <n v="61226"/>
    <x v="2"/>
    <s v="526463"/>
    <x v="0"/>
    <x v="1"/>
    <x v="1"/>
    <x v="2"/>
    <x v="1"/>
    <n v="88"/>
    <n v="19.5"/>
    <n v="7.5"/>
    <n v="6"/>
    <n v="2.1"/>
    <x v="1"/>
    <n v="1002870"/>
    <x v="8"/>
    <x v="1"/>
    <x v="2"/>
    <x v="0"/>
    <x v="0"/>
    <m/>
    <x v="0"/>
    <x v="0"/>
    <x v="0"/>
    <m/>
    <m/>
    <x v="1"/>
    <s v="10028708"/>
    <x v="2"/>
    <x v="2"/>
    <x v="2"/>
    <x v="2"/>
    <x v="5"/>
    <x v="2"/>
    <n v="80.5"/>
    <x v="1"/>
    <n v="88"/>
    <x v="1"/>
    <s v=""/>
    <x v="4"/>
    <s v=""/>
    <x v="1"/>
    <n v="2.5639999999999974"/>
    <n v="0.92850843535953542"/>
    <x v="1"/>
    <x v="1"/>
    <x v="1"/>
    <x v="1"/>
    <x v="1"/>
    <x v="1"/>
    <x v="1"/>
  </r>
  <r>
    <d v="2021-07-16T00:00:00"/>
    <n v="8022"/>
    <n v="9344"/>
    <x v="2"/>
    <n v="1803"/>
    <n v="61227"/>
    <x v="2"/>
    <s v="526464"/>
    <x v="0"/>
    <x v="1"/>
    <x v="1"/>
    <x v="2"/>
    <x v="1"/>
    <n v="85"/>
    <n v="18.5"/>
    <n v="7"/>
    <n v="5"/>
    <n v="1.7"/>
    <x v="1"/>
    <n v="1002870"/>
    <x v="9"/>
    <x v="1"/>
    <x v="2"/>
    <x v="0"/>
    <x v="0"/>
    <m/>
    <x v="0"/>
    <x v="0"/>
    <x v="0"/>
    <m/>
    <m/>
    <x v="1"/>
    <s v="10028709"/>
    <x v="2"/>
    <x v="2"/>
    <x v="2"/>
    <x v="2"/>
    <x v="5"/>
    <x v="2"/>
    <n v="78"/>
    <x v="1"/>
    <n v="85"/>
    <x v="1"/>
    <s v=""/>
    <x v="4"/>
    <s v=""/>
    <x v="1"/>
    <n v="2.9379999999999971"/>
    <n v="0.94969326075997962"/>
    <x v="1"/>
    <x v="1"/>
    <x v="1"/>
    <x v="1"/>
    <x v="1"/>
    <x v="1"/>
    <x v="1"/>
  </r>
  <r>
    <d v="2021-07-16T00:00:00"/>
    <n v="8022"/>
    <n v="9344"/>
    <x v="2"/>
    <n v="1804"/>
    <n v="61228"/>
    <x v="2"/>
    <s v="526487"/>
    <x v="0"/>
    <x v="2"/>
    <x v="2"/>
    <x v="2"/>
    <x v="1"/>
    <n v="72.5"/>
    <m/>
    <m/>
    <m/>
    <m/>
    <x v="2"/>
    <n v="1002870"/>
    <x v="10"/>
    <x v="1"/>
    <x v="2"/>
    <x v="0"/>
    <x v="0"/>
    <m/>
    <x v="0"/>
    <x v="0"/>
    <x v="0"/>
    <m/>
    <m/>
    <x v="1"/>
    <s v="100287010"/>
    <x v="2"/>
    <x v="2"/>
    <x v="2"/>
    <x v="2"/>
    <x v="5"/>
    <x v="2"/>
    <n v="65.991949999999989"/>
    <x v="2"/>
    <n v="72.5"/>
    <x v="2"/>
    <s v=""/>
    <x v="4"/>
    <s v=""/>
    <x v="2"/>
    <s v=""/>
    <s v=""/>
    <x v="1"/>
    <x v="1"/>
    <x v="2"/>
    <x v="1"/>
    <x v="1"/>
    <x v="1"/>
    <x v="1"/>
  </r>
  <r>
    <d v="2021-07-16T00:00:00"/>
    <n v="8022"/>
    <n v="9344"/>
    <x v="2"/>
    <n v="1806"/>
    <n v="61229"/>
    <x v="2"/>
    <s v="526511"/>
    <x v="0"/>
    <x v="2"/>
    <x v="2"/>
    <x v="2"/>
    <x v="1"/>
    <n v="73.5"/>
    <m/>
    <m/>
    <m/>
    <m/>
    <x v="2"/>
    <n v="1002871"/>
    <x v="1"/>
    <x v="1"/>
    <x v="1"/>
    <x v="0"/>
    <x v="0"/>
    <m/>
    <x v="0"/>
    <x v="0"/>
    <x v="0"/>
    <m/>
    <m/>
    <x v="1"/>
    <s v="10028711"/>
    <x v="5"/>
    <x v="5"/>
    <x v="3"/>
    <x v="3"/>
    <x v="5"/>
    <x v="2"/>
    <n v="66.917449999999988"/>
    <x v="2"/>
    <n v="73.5"/>
    <x v="2"/>
    <s v=""/>
    <x v="8"/>
    <s v=""/>
    <x v="2"/>
    <s v=""/>
    <s v=""/>
    <x v="1"/>
    <x v="1"/>
    <x v="2"/>
    <x v="1"/>
    <x v="1"/>
    <x v="1"/>
    <x v="1"/>
  </r>
  <r>
    <d v="2021-07-16T00:00:00"/>
    <n v="8022"/>
    <n v="9344"/>
    <x v="2"/>
    <n v="1808"/>
    <n v="61230"/>
    <x v="2"/>
    <s v="526502"/>
    <x v="0"/>
    <x v="1"/>
    <x v="1"/>
    <x v="2"/>
    <x v="1"/>
    <n v="87"/>
    <n v="17.5"/>
    <n v="5"/>
    <n v="5.0999999999999996"/>
    <n v="1.8"/>
    <x v="1"/>
    <n v="1002871"/>
    <x v="2"/>
    <x v="1"/>
    <x v="1"/>
    <x v="0"/>
    <x v="0"/>
    <m/>
    <x v="0"/>
    <x v="0"/>
    <x v="0"/>
    <m/>
    <m/>
    <x v="1"/>
    <s v="10028712"/>
    <x v="4"/>
    <x v="4"/>
    <x v="1"/>
    <x v="2"/>
    <x v="5"/>
    <x v="2"/>
    <n v="82"/>
    <x v="1"/>
    <n v="87"/>
    <x v="1"/>
    <s v=""/>
    <x v="8"/>
    <s v=""/>
    <x v="1"/>
    <n v="6.2039999999999971"/>
    <n v="0.99798274840184309"/>
    <x v="1"/>
    <x v="1"/>
    <x v="1"/>
    <x v="1"/>
    <x v="1"/>
    <x v="1"/>
    <x v="1"/>
  </r>
  <r>
    <d v="2021-07-16T00:00:00"/>
    <n v="8022"/>
    <n v="9344"/>
    <x v="2"/>
    <n v="1809"/>
    <n v="61231"/>
    <x v="2"/>
    <s v="526519"/>
    <x v="0"/>
    <x v="1"/>
    <x v="1"/>
    <x v="2"/>
    <x v="1"/>
    <n v="83.5"/>
    <n v="20"/>
    <n v="7.1"/>
    <n v="6.5"/>
    <n v="2.1"/>
    <x v="1"/>
    <n v="1002871"/>
    <x v="3"/>
    <x v="1"/>
    <x v="1"/>
    <x v="0"/>
    <x v="0"/>
    <m/>
    <x v="0"/>
    <x v="0"/>
    <x v="0"/>
    <m/>
    <m/>
    <x v="1"/>
    <s v="10028713"/>
    <x v="1"/>
    <x v="1"/>
    <x v="1"/>
    <x v="1"/>
    <x v="5"/>
    <x v="2"/>
    <n v="76.400000000000006"/>
    <x v="1"/>
    <n v="83.5"/>
    <x v="1"/>
    <s v=""/>
    <x v="8"/>
    <s v=""/>
    <x v="1"/>
    <n v="0.80100000000000282"/>
    <n v="0.69018835017664926"/>
    <x v="1"/>
    <x v="1"/>
    <x v="1"/>
    <x v="1"/>
    <x v="1"/>
    <x v="1"/>
    <x v="1"/>
  </r>
  <r>
    <d v="2021-07-16T00:00:00"/>
    <n v="8022"/>
    <n v="9344"/>
    <x v="2"/>
    <n v="1810"/>
    <n v="61232"/>
    <x v="2"/>
    <s v="526453"/>
    <x v="0"/>
    <x v="1"/>
    <x v="1"/>
    <x v="2"/>
    <x v="1"/>
    <n v="89.5"/>
    <n v="20.6"/>
    <n v="10.5"/>
    <n v="6"/>
    <n v="2"/>
    <x v="1"/>
    <n v="1002871"/>
    <x v="4"/>
    <x v="1"/>
    <x v="1"/>
    <x v="3"/>
    <x v="0"/>
    <s v="3"/>
    <x v="0"/>
    <x v="0"/>
    <x v="0"/>
    <m/>
    <m/>
    <x v="1"/>
    <s v="10028714"/>
    <x v="1"/>
    <x v="1"/>
    <x v="1"/>
    <x v="1"/>
    <x v="5"/>
    <x v="2"/>
    <n v="79"/>
    <x v="1"/>
    <n v="89.5"/>
    <x v="1"/>
    <s v=""/>
    <x v="8"/>
    <s v=""/>
    <x v="3"/>
    <n v="-0.54499999999999926"/>
    <n v="0.36702522331953946"/>
    <x v="1"/>
    <x v="1"/>
    <x v="2"/>
    <x v="1"/>
    <x v="1"/>
    <x v="1"/>
    <x v="1"/>
  </r>
  <r>
    <d v="2021-07-16T00:00:00"/>
    <n v="8022"/>
    <n v="9344"/>
    <x v="2"/>
    <n v="1812"/>
    <n v="61233"/>
    <x v="2"/>
    <s v="526443"/>
    <x v="0"/>
    <x v="1"/>
    <x v="1"/>
    <x v="2"/>
    <x v="1"/>
    <n v="93"/>
    <n v="21.5"/>
    <n v="8.6"/>
    <m/>
    <m/>
    <x v="1"/>
    <n v="1002871"/>
    <x v="5"/>
    <x v="1"/>
    <x v="1"/>
    <x v="3"/>
    <x v="0"/>
    <s v="9"/>
    <x v="0"/>
    <x v="0"/>
    <x v="0"/>
    <s v="2 SCALES"/>
    <m/>
    <x v="1"/>
    <s v="10028715"/>
    <x v="1"/>
    <x v="1"/>
    <x v="1"/>
    <x v="1"/>
    <x v="5"/>
    <x v="2"/>
    <n v="84.4"/>
    <x v="1"/>
    <n v="93"/>
    <x v="3"/>
    <s v=""/>
    <x v="8"/>
    <s v=""/>
    <x v="2"/>
    <s v=""/>
    <s v=""/>
    <x v="1"/>
    <x v="1"/>
    <x v="1"/>
    <x v="1"/>
    <x v="1"/>
    <x v="1"/>
    <x v="1"/>
  </r>
  <r>
    <d v="2021-07-16T00:00:00"/>
    <n v="8022"/>
    <n v="9344"/>
    <x v="2"/>
    <n v="1814"/>
    <n v="61234"/>
    <x v="2"/>
    <s v="526447"/>
    <x v="0"/>
    <x v="2"/>
    <x v="2"/>
    <x v="2"/>
    <x v="1"/>
    <n v="95"/>
    <n v="23"/>
    <n v="9.1999999999999993"/>
    <n v="7.6"/>
    <n v="2.4"/>
    <x v="1"/>
    <n v="1002871"/>
    <x v="6"/>
    <x v="1"/>
    <x v="1"/>
    <x v="0"/>
    <x v="0"/>
    <m/>
    <x v="0"/>
    <x v="0"/>
    <x v="0"/>
    <m/>
    <m/>
    <x v="1"/>
    <s v="10028716"/>
    <x v="6"/>
    <x v="6"/>
    <x v="4"/>
    <x v="2"/>
    <x v="5"/>
    <x v="2"/>
    <n v="85.8"/>
    <x v="1"/>
    <n v="95"/>
    <x v="1"/>
    <s v=""/>
    <x v="8"/>
    <s v=""/>
    <x v="1"/>
    <n v="2.0520000000000023"/>
    <n v="0.88614955165303766"/>
    <x v="1"/>
    <x v="1"/>
    <x v="1"/>
    <x v="2"/>
    <x v="1"/>
    <x v="1"/>
    <x v="1"/>
  </r>
  <r>
    <d v="2021-07-16T00:00:00"/>
    <n v="8022"/>
    <n v="9344"/>
    <x v="2"/>
    <n v="1815"/>
    <n v="61235"/>
    <x v="2"/>
    <s v="526482"/>
    <x v="0"/>
    <x v="2"/>
    <x v="2"/>
    <x v="2"/>
    <x v="1"/>
    <n v="89"/>
    <n v="20.7"/>
    <n v="8"/>
    <n v="6"/>
    <n v="2"/>
    <x v="1"/>
    <n v="1002871"/>
    <x v="7"/>
    <x v="1"/>
    <x v="1"/>
    <x v="3"/>
    <x v="0"/>
    <s v="9,5"/>
    <x v="0"/>
    <x v="0"/>
    <x v="0"/>
    <m/>
    <m/>
    <x v="1"/>
    <s v="10028717"/>
    <x v="1"/>
    <x v="1"/>
    <x v="1"/>
    <x v="1"/>
    <x v="5"/>
    <x v="2"/>
    <n v="81"/>
    <x v="1"/>
    <n v="89"/>
    <x v="1"/>
    <s v=""/>
    <x v="8"/>
    <s v=""/>
    <x v="1"/>
    <n v="2.4399999999999968"/>
    <n v="0.91982708782718747"/>
    <x v="1"/>
    <x v="1"/>
    <x v="1"/>
    <x v="1"/>
    <x v="1"/>
    <x v="1"/>
    <x v="1"/>
  </r>
  <r>
    <d v="2021-07-16T00:00:00"/>
    <n v="8023"/>
    <n v="9344"/>
    <x v="4"/>
    <n v="1832"/>
    <n v="61236"/>
    <x v="2"/>
    <s v="526470"/>
    <x v="0"/>
    <x v="2"/>
    <x v="2"/>
    <x v="2"/>
    <x v="1"/>
    <n v="85.5"/>
    <n v="21.1"/>
    <n v="7.7"/>
    <n v="5.0999999999999996"/>
    <n v="2.1"/>
    <x v="1"/>
    <n v="1002871"/>
    <x v="8"/>
    <x v="1"/>
    <x v="1"/>
    <x v="0"/>
    <x v="0"/>
    <m/>
    <x v="0"/>
    <x v="0"/>
    <x v="0"/>
    <m/>
    <m/>
    <x v="1"/>
    <s v="10028718"/>
    <x v="1"/>
    <x v="1"/>
    <x v="1"/>
    <x v="1"/>
    <x v="5"/>
    <x v="2"/>
    <n v="77.8"/>
    <x v="1"/>
    <n v="85.5"/>
    <x v="1"/>
    <s v=""/>
    <x v="8"/>
    <s v=""/>
    <x v="1"/>
    <n v="1.8450000000000015"/>
    <n v="0.86353897618728637"/>
    <x v="1"/>
    <x v="1"/>
    <x v="1"/>
    <x v="1"/>
    <x v="1"/>
    <x v="1"/>
    <x v="1"/>
  </r>
  <r>
    <d v="2021-07-16T00:00:00"/>
    <n v="8023"/>
    <n v="9344"/>
    <x v="4"/>
    <n v="1833"/>
    <n v="61237"/>
    <x v="2"/>
    <s v="526506"/>
    <x v="0"/>
    <x v="2"/>
    <x v="2"/>
    <x v="2"/>
    <x v="1"/>
    <n v="70.5"/>
    <m/>
    <m/>
    <m/>
    <m/>
    <x v="2"/>
    <n v="1002871"/>
    <x v="9"/>
    <x v="1"/>
    <x v="1"/>
    <x v="0"/>
    <x v="0"/>
    <m/>
    <x v="0"/>
    <x v="0"/>
    <x v="0"/>
    <m/>
    <m/>
    <x v="1"/>
    <s v="10028719"/>
    <x v="1"/>
    <x v="1"/>
    <x v="1"/>
    <x v="1"/>
    <x v="5"/>
    <x v="2"/>
    <n v="64.140949999999989"/>
    <x v="2"/>
    <n v="70.5"/>
    <x v="2"/>
    <s v=""/>
    <x v="8"/>
    <s v=""/>
    <x v="2"/>
    <s v=""/>
    <s v=""/>
    <x v="1"/>
    <x v="1"/>
    <x v="2"/>
    <x v="1"/>
    <x v="1"/>
    <x v="1"/>
    <x v="1"/>
  </r>
  <r>
    <d v="2021-07-16T00:00:00"/>
    <n v="8023"/>
    <n v="9344"/>
    <x v="4"/>
    <n v="1836"/>
    <n v="61238"/>
    <x v="2"/>
    <s v="526460"/>
    <x v="0"/>
    <x v="1"/>
    <x v="1"/>
    <x v="2"/>
    <x v="1"/>
    <n v="87"/>
    <n v="18.600000000000001"/>
    <n v="7.1"/>
    <n v="6.2"/>
    <n v="2"/>
    <x v="1"/>
    <n v="1002871"/>
    <x v="10"/>
    <x v="1"/>
    <x v="1"/>
    <x v="0"/>
    <x v="0"/>
    <m/>
    <x v="0"/>
    <x v="0"/>
    <x v="0"/>
    <m/>
    <m/>
    <x v="1"/>
    <s v="100287110"/>
    <x v="1"/>
    <x v="1"/>
    <x v="1"/>
    <x v="1"/>
    <x v="5"/>
    <x v="2"/>
    <n v="79.900000000000006"/>
    <x v="1"/>
    <n v="87"/>
    <x v="1"/>
    <s v=""/>
    <x v="8"/>
    <s v=""/>
    <x v="1"/>
    <n v="2.5959999999999983"/>
    <n v="0.93060370236611922"/>
    <x v="1"/>
    <x v="1"/>
    <x v="1"/>
    <x v="2"/>
    <x v="1"/>
    <x v="1"/>
    <x v="1"/>
  </r>
  <r>
    <d v="2021-07-16T00:00:00"/>
    <n v="8023"/>
    <n v="9344"/>
    <x v="4"/>
    <n v="1839"/>
    <n v="61239"/>
    <x v="2"/>
    <s v="526528"/>
    <x v="0"/>
    <x v="2"/>
    <x v="2"/>
    <x v="2"/>
    <x v="1"/>
    <n v="63.5"/>
    <m/>
    <m/>
    <m/>
    <m/>
    <x v="2"/>
    <n v="1002872"/>
    <x v="1"/>
    <x v="1"/>
    <x v="2"/>
    <x v="0"/>
    <x v="0"/>
    <m/>
    <x v="0"/>
    <x v="0"/>
    <x v="0"/>
    <m/>
    <m/>
    <x v="1"/>
    <s v="10028721"/>
    <x v="2"/>
    <x v="2"/>
    <x v="2"/>
    <x v="2"/>
    <x v="5"/>
    <x v="2"/>
    <n v="57.66245"/>
    <x v="2"/>
    <n v="63.5"/>
    <x v="2"/>
    <s v=""/>
    <x v="4"/>
    <s v=""/>
    <x v="2"/>
    <s v=""/>
    <s v=""/>
    <x v="1"/>
    <x v="1"/>
    <x v="2"/>
    <x v="1"/>
    <x v="1"/>
    <x v="1"/>
    <x v="1"/>
  </r>
  <r>
    <d v="2021-07-16T00:00:00"/>
    <n v="8023"/>
    <n v="9344"/>
    <x v="4"/>
    <n v="1841"/>
    <n v="61240"/>
    <x v="2"/>
    <s v="526442"/>
    <x v="0"/>
    <x v="1"/>
    <x v="1"/>
    <x v="2"/>
    <x v="1"/>
    <n v="83"/>
    <n v="19.7"/>
    <n v="7.8"/>
    <n v="5"/>
    <n v="1.8"/>
    <x v="1"/>
    <n v="1002872"/>
    <x v="2"/>
    <x v="1"/>
    <x v="2"/>
    <x v="0"/>
    <x v="0"/>
    <m/>
    <x v="0"/>
    <x v="0"/>
    <x v="0"/>
    <m/>
    <m/>
    <x v="1"/>
    <s v="10028722"/>
    <x v="2"/>
    <x v="2"/>
    <x v="2"/>
    <x v="2"/>
    <x v="5"/>
    <x v="2"/>
    <n v="75.2"/>
    <x v="1"/>
    <n v="83"/>
    <x v="1"/>
    <s v=""/>
    <x v="4"/>
    <s v=""/>
    <x v="1"/>
    <n v="0.9679999999999982"/>
    <n v="0.72472067593418188"/>
    <x v="1"/>
    <x v="1"/>
    <x v="1"/>
    <x v="1"/>
    <x v="1"/>
    <x v="1"/>
    <x v="1"/>
  </r>
  <r>
    <d v="2021-07-16T00:00:00"/>
    <n v="8023"/>
    <n v="9344"/>
    <x v="4"/>
    <n v="1844"/>
    <n v="61241"/>
    <x v="2"/>
    <s v="526486"/>
    <x v="0"/>
    <x v="2"/>
    <x v="2"/>
    <x v="2"/>
    <x v="1"/>
    <n v="67.5"/>
    <m/>
    <m/>
    <m/>
    <m/>
    <x v="2"/>
    <n v="1002872"/>
    <x v="3"/>
    <x v="1"/>
    <x v="2"/>
    <x v="0"/>
    <x v="0"/>
    <m/>
    <x v="0"/>
    <x v="0"/>
    <x v="0"/>
    <m/>
    <m/>
    <x v="1"/>
    <s v="10028723"/>
    <x v="2"/>
    <x v="2"/>
    <x v="2"/>
    <x v="2"/>
    <x v="5"/>
    <x v="2"/>
    <n v="61.364449999999998"/>
    <x v="2"/>
    <n v="67.5"/>
    <x v="2"/>
    <s v=""/>
    <x v="4"/>
    <s v=""/>
    <x v="2"/>
    <s v=""/>
    <s v=""/>
    <x v="1"/>
    <x v="1"/>
    <x v="2"/>
    <x v="1"/>
    <x v="1"/>
    <x v="1"/>
    <x v="1"/>
  </r>
  <r>
    <d v="2021-07-16T00:00:00"/>
    <n v="8023"/>
    <n v="9344"/>
    <x v="4"/>
    <n v="1845"/>
    <n v="61242"/>
    <x v="2"/>
    <s v="526512"/>
    <x v="0"/>
    <x v="1"/>
    <x v="1"/>
    <x v="2"/>
    <x v="1"/>
    <n v="89.5"/>
    <n v="20.5"/>
    <n v="7.8"/>
    <n v="5"/>
    <n v="2"/>
    <x v="1"/>
    <n v="1002872"/>
    <x v="4"/>
    <x v="1"/>
    <x v="2"/>
    <x v="0"/>
    <x v="0"/>
    <m/>
    <x v="0"/>
    <x v="0"/>
    <x v="0"/>
    <m/>
    <m/>
    <x v="1"/>
    <s v="10028724"/>
    <x v="2"/>
    <x v="2"/>
    <x v="2"/>
    <x v="2"/>
    <x v="5"/>
    <x v="2"/>
    <n v="81.7"/>
    <x v="1"/>
    <n v="89.5"/>
    <x v="1"/>
    <s v=""/>
    <x v="4"/>
    <s v=""/>
    <x v="1"/>
    <n v="3.5910000000000002"/>
    <n v="0.97316900466684364"/>
    <x v="1"/>
    <x v="1"/>
    <x v="1"/>
    <x v="1"/>
    <x v="1"/>
    <x v="1"/>
    <x v="1"/>
  </r>
  <r>
    <d v="2021-07-16T00:00:00"/>
    <n v="8023"/>
    <n v="9344"/>
    <x v="4"/>
    <n v="1846"/>
    <n v="61243"/>
    <x v="2"/>
    <s v="526467"/>
    <x v="0"/>
    <x v="2"/>
    <x v="2"/>
    <x v="2"/>
    <x v="1"/>
    <n v="90.5"/>
    <n v="22.7"/>
    <n v="9.5"/>
    <n v="6"/>
    <n v="2.1"/>
    <x v="1"/>
    <n v="1002872"/>
    <x v="5"/>
    <x v="1"/>
    <x v="2"/>
    <x v="0"/>
    <x v="0"/>
    <m/>
    <x v="0"/>
    <x v="0"/>
    <x v="0"/>
    <m/>
    <m/>
    <x v="1"/>
    <s v="10028725"/>
    <x v="2"/>
    <x v="2"/>
    <x v="2"/>
    <x v="2"/>
    <x v="5"/>
    <x v="2"/>
    <n v="81"/>
    <x v="1"/>
    <n v="90.5"/>
    <x v="1"/>
    <s v=""/>
    <x v="4"/>
    <s v=""/>
    <x v="1"/>
    <n v="1.0789999999999997"/>
    <n v="0.74630469597906268"/>
    <x v="1"/>
    <x v="1"/>
    <x v="1"/>
    <x v="1"/>
    <x v="1"/>
    <x v="1"/>
    <x v="1"/>
  </r>
  <r>
    <d v="2021-07-16T00:00:00"/>
    <n v="8023"/>
    <n v="9345"/>
    <x v="4"/>
    <n v="1848"/>
    <n v="61244"/>
    <x v="2"/>
    <s v="526457"/>
    <x v="0"/>
    <x v="2"/>
    <x v="2"/>
    <x v="2"/>
    <x v="1"/>
    <n v="67.5"/>
    <m/>
    <m/>
    <m/>
    <m/>
    <x v="2"/>
    <n v="1002872"/>
    <x v="6"/>
    <x v="1"/>
    <x v="2"/>
    <x v="0"/>
    <x v="0"/>
    <m/>
    <x v="0"/>
    <x v="0"/>
    <x v="0"/>
    <m/>
    <m/>
    <x v="1"/>
    <s v="10028726"/>
    <x v="2"/>
    <x v="2"/>
    <x v="2"/>
    <x v="2"/>
    <x v="5"/>
    <x v="2"/>
    <n v="61.364449999999998"/>
    <x v="2"/>
    <n v="67.5"/>
    <x v="2"/>
    <s v=""/>
    <x v="4"/>
    <s v=""/>
    <x v="2"/>
    <s v=""/>
    <s v=""/>
    <x v="1"/>
    <x v="1"/>
    <x v="2"/>
    <x v="1"/>
    <x v="1"/>
    <x v="1"/>
    <x v="1"/>
  </r>
  <r>
    <d v="2021-07-16T00:00:00"/>
    <n v="8023"/>
    <n v="9345"/>
    <x v="4"/>
    <n v="1850"/>
    <n v="61245"/>
    <x v="2"/>
    <s v="526514"/>
    <x v="0"/>
    <x v="1"/>
    <x v="1"/>
    <x v="2"/>
    <x v="1"/>
    <n v="86"/>
    <n v="19"/>
    <n v="7.5"/>
    <n v="5"/>
    <n v="1.8"/>
    <x v="1"/>
    <n v="1002872"/>
    <x v="7"/>
    <x v="1"/>
    <x v="2"/>
    <x v="0"/>
    <x v="0"/>
    <m/>
    <x v="0"/>
    <x v="0"/>
    <x v="0"/>
    <m/>
    <m/>
    <x v="1"/>
    <s v="10028727"/>
    <x v="2"/>
    <x v="2"/>
    <x v="2"/>
    <x v="2"/>
    <x v="5"/>
    <x v="2"/>
    <n v="78.5"/>
    <x v="1"/>
    <n v="86"/>
    <x v="1"/>
    <s v=""/>
    <x v="4"/>
    <s v=""/>
    <x v="1"/>
    <n v="2.6419999999999977"/>
    <n v="0.93351619950886711"/>
    <x v="1"/>
    <x v="1"/>
    <x v="1"/>
    <x v="1"/>
    <x v="1"/>
    <x v="1"/>
    <x v="1"/>
  </r>
  <r>
    <d v="2021-07-16T00:00:00"/>
    <n v="8023"/>
    <n v="9345"/>
    <x v="4"/>
    <n v="1851"/>
    <n v="61246"/>
    <x v="2"/>
    <s v="526499"/>
    <x v="0"/>
    <x v="2"/>
    <x v="2"/>
    <x v="2"/>
    <x v="1"/>
    <n v="70"/>
    <m/>
    <m/>
    <m/>
    <m/>
    <x v="2"/>
    <n v="1002872"/>
    <x v="8"/>
    <x v="1"/>
    <x v="2"/>
    <x v="0"/>
    <x v="0"/>
    <m/>
    <x v="0"/>
    <x v="0"/>
    <x v="0"/>
    <m/>
    <m/>
    <x v="1"/>
    <s v="10028728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3"/>
    <x v="1"/>
    <x v="1"/>
    <x v="1"/>
  </r>
  <r>
    <d v="2021-07-16T00:00:00"/>
    <n v="8023"/>
    <n v="9345"/>
    <x v="4"/>
    <n v="1853"/>
    <n v="61247"/>
    <x v="2"/>
    <s v="526440"/>
    <x v="0"/>
    <x v="1"/>
    <x v="1"/>
    <x v="2"/>
    <x v="1"/>
    <n v="90"/>
    <n v="20"/>
    <n v="7.5"/>
    <n v="5.2"/>
    <n v="1.9"/>
    <x v="1"/>
    <n v="1002872"/>
    <x v="9"/>
    <x v="1"/>
    <x v="2"/>
    <x v="0"/>
    <x v="0"/>
    <m/>
    <x v="0"/>
    <x v="0"/>
    <x v="0"/>
    <m/>
    <m/>
    <x v="1"/>
    <s v="10028729"/>
    <x v="2"/>
    <x v="2"/>
    <x v="2"/>
    <x v="2"/>
    <x v="5"/>
    <x v="2"/>
    <n v="82.5"/>
    <x v="1"/>
    <n v="90"/>
    <x v="1"/>
    <s v=""/>
    <x v="4"/>
    <s v=""/>
    <x v="1"/>
    <n v="4.1400000000000041"/>
    <n v="0.9843267119339516"/>
    <x v="1"/>
    <x v="1"/>
    <x v="1"/>
    <x v="1"/>
    <x v="1"/>
    <x v="1"/>
    <x v="1"/>
  </r>
  <r>
    <d v="2021-07-16T00:00:00"/>
    <n v="8023"/>
    <n v="9345"/>
    <x v="4"/>
    <n v="1855"/>
    <n v="61248"/>
    <x v="2"/>
    <s v="526523"/>
    <x v="0"/>
    <x v="1"/>
    <x v="1"/>
    <x v="2"/>
    <x v="1"/>
    <n v="86"/>
    <n v="19.5"/>
    <n v="7.6"/>
    <n v="7"/>
    <n v="2.1"/>
    <x v="1"/>
    <n v="1002872"/>
    <x v="10"/>
    <x v="1"/>
    <x v="2"/>
    <x v="0"/>
    <x v="0"/>
    <m/>
    <x v="0"/>
    <x v="0"/>
    <x v="0"/>
    <m/>
    <m/>
    <x v="1"/>
    <s v="100287210"/>
    <x v="2"/>
    <x v="2"/>
    <x v="2"/>
    <x v="2"/>
    <x v="5"/>
    <x v="2"/>
    <n v="78.400000000000006"/>
    <x v="1"/>
    <n v="86"/>
    <x v="1"/>
    <s v=""/>
    <x v="4"/>
    <s v=""/>
    <x v="1"/>
    <n v="0.89599999999999724"/>
    <n v="0.71012680830472907"/>
    <x v="1"/>
    <x v="1"/>
    <x v="1"/>
    <x v="1"/>
    <x v="1"/>
    <x v="1"/>
    <x v="1"/>
  </r>
  <r>
    <d v="2021-07-16T00:00:00"/>
    <n v="8023"/>
    <n v="9345"/>
    <x v="4"/>
    <n v="1857"/>
    <n v="61249"/>
    <x v="2"/>
    <s v="526462"/>
    <x v="0"/>
    <x v="1"/>
    <x v="1"/>
    <x v="2"/>
    <x v="1"/>
    <n v="85"/>
    <n v="19.8"/>
    <n v="7.7"/>
    <n v="6"/>
    <n v="1.9"/>
    <x v="1"/>
    <n v="1002873"/>
    <x v="1"/>
    <x v="1"/>
    <x v="1"/>
    <x v="0"/>
    <x v="0"/>
    <m/>
    <x v="0"/>
    <x v="0"/>
    <x v="0"/>
    <m/>
    <m/>
    <x v="1"/>
    <s v="10028731"/>
    <x v="1"/>
    <x v="1"/>
    <x v="1"/>
    <x v="1"/>
    <x v="5"/>
    <x v="2"/>
    <n v="77.3"/>
    <x v="1"/>
    <n v="85"/>
    <x v="1"/>
    <s v=""/>
    <x v="8"/>
    <s v=""/>
    <x v="1"/>
    <n v="1.1899999999999982"/>
    <n v="0.76674106422854249"/>
    <x v="1"/>
    <x v="1"/>
    <x v="1"/>
    <x v="1"/>
    <x v="1"/>
    <x v="1"/>
    <x v="1"/>
  </r>
  <r>
    <d v="2021-07-16T00:00:00"/>
    <n v="8023"/>
    <n v="9345"/>
    <x v="4"/>
    <n v="1858"/>
    <n v="61250"/>
    <x v="2"/>
    <s v="526480"/>
    <x v="0"/>
    <x v="2"/>
    <x v="2"/>
    <x v="2"/>
    <x v="1"/>
    <n v="77.5"/>
    <n v="17.5"/>
    <n v="6.5"/>
    <n v="6"/>
    <n v="1.8"/>
    <x v="1"/>
    <n v="1002873"/>
    <x v="2"/>
    <x v="1"/>
    <x v="1"/>
    <x v="0"/>
    <x v="0"/>
    <m/>
    <x v="0"/>
    <x v="0"/>
    <x v="0"/>
    <m/>
    <m/>
    <x v="1"/>
    <s v="10028732"/>
    <x v="5"/>
    <x v="5"/>
    <x v="3"/>
    <x v="3"/>
    <x v="5"/>
    <x v="2"/>
    <n v="71"/>
    <x v="1"/>
    <n v="77.5"/>
    <x v="1"/>
    <s v=""/>
    <x v="8"/>
    <s v=""/>
    <x v="3"/>
    <n v="-0.4129999999999967"/>
    <n v="0.39819299605321745"/>
    <x v="1"/>
    <x v="1"/>
    <x v="2"/>
    <x v="1"/>
    <x v="1"/>
    <x v="1"/>
    <x v="1"/>
  </r>
  <r>
    <d v="2021-07-16T00:00:00"/>
    <n v="8023"/>
    <n v="9345"/>
    <x v="4"/>
    <n v="1859"/>
    <n v="61251"/>
    <x v="2"/>
    <s v="526456"/>
    <x v="0"/>
    <x v="2"/>
    <x v="2"/>
    <x v="2"/>
    <x v="1"/>
    <n v="66.5"/>
    <m/>
    <m/>
    <m/>
    <m/>
    <x v="2"/>
    <n v="1002873"/>
    <x v="3"/>
    <x v="1"/>
    <x v="1"/>
    <x v="0"/>
    <x v="0"/>
    <m/>
    <x v="0"/>
    <x v="0"/>
    <x v="0"/>
    <m/>
    <m/>
    <x v="1"/>
    <s v="10028733"/>
    <x v="5"/>
    <x v="5"/>
    <x v="3"/>
    <x v="3"/>
    <x v="5"/>
    <x v="2"/>
    <n v="60.438949999999998"/>
    <x v="2"/>
    <n v="66.5"/>
    <x v="2"/>
    <s v=""/>
    <x v="8"/>
    <s v=""/>
    <x v="2"/>
    <s v=""/>
    <s v=""/>
    <x v="1"/>
    <x v="1"/>
    <x v="2"/>
    <x v="2"/>
    <x v="1"/>
    <x v="1"/>
    <x v="1"/>
  </r>
  <r>
    <d v="2021-07-16T00:00:00"/>
    <n v="8023"/>
    <n v="9345"/>
    <x v="4"/>
    <n v="1900"/>
    <n v="61252"/>
    <x v="2"/>
    <s v="526469"/>
    <x v="0"/>
    <x v="2"/>
    <x v="2"/>
    <x v="2"/>
    <x v="1"/>
    <n v="70"/>
    <m/>
    <m/>
    <m/>
    <m/>
    <x v="2"/>
    <n v="1002873"/>
    <x v="4"/>
    <x v="1"/>
    <x v="1"/>
    <x v="0"/>
    <x v="0"/>
    <m/>
    <x v="0"/>
    <x v="0"/>
    <x v="0"/>
    <m/>
    <m/>
    <x v="1"/>
    <s v="10028734"/>
    <x v="5"/>
    <x v="5"/>
    <x v="3"/>
    <x v="3"/>
    <x v="5"/>
    <x v="2"/>
    <n v="63.678199999999997"/>
    <x v="2"/>
    <n v="70"/>
    <x v="2"/>
    <s v=""/>
    <x v="8"/>
    <s v=""/>
    <x v="2"/>
    <s v=""/>
    <s v=""/>
    <x v="1"/>
    <x v="1"/>
    <x v="2"/>
    <x v="1"/>
    <x v="1"/>
    <x v="1"/>
    <x v="1"/>
  </r>
  <r>
    <d v="2021-07-16T00:00:00"/>
    <n v="8023"/>
    <n v="9345"/>
    <x v="4"/>
    <n v="1901"/>
    <n v="61253"/>
    <x v="2"/>
    <s v="526432"/>
    <x v="0"/>
    <x v="1"/>
    <x v="1"/>
    <x v="2"/>
    <x v="1"/>
    <n v="79.5"/>
    <n v="18.2"/>
    <n v="6.5"/>
    <n v="5"/>
    <n v="1.7"/>
    <x v="1"/>
    <n v="1002873"/>
    <x v="5"/>
    <x v="1"/>
    <x v="1"/>
    <x v="0"/>
    <x v="0"/>
    <m/>
    <x v="0"/>
    <x v="0"/>
    <x v="0"/>
    <m/>
    <m/>
    <x v="1"/>
    <s v="10028735"/>
    <x v="4"/>
    <x v="4"/>
    <x v="1"/>
    <x v="2"/>
    <x v="5"/>
    <x v="2"/>
    <n v="73"/>
    <x v="1"/>
    <n v="79.5"/>
    <x v="1"/>
    <s v=""/>
    <x v="8"/>
    <s v=""/>
    <x v="1"/>
    <n v="1.2130000000000025"/>
    <n v="0.77082933399576359"/>
    <x v="1"/>
    <x v="1"/>
    <x v="1"/>
    <x v="2"/>
    <x v="1"/>
    <x v="1"/>
    <x v="1"/>
  </r>
  <r>
    <d v="2021-07-16T00:00:00"/>
    <n v="8023"/>
    <n v="9345"/>
    <x v="4"/>
    <n v="1903"/>
    <n v="61254"/>
    <x v="2"/>
    <s v="526500"/>
    <x v="0"/>
    <x v="2"/>
    <x v="2"/>
    <x v="2"/>
    <x v="1"/>
    <n v="74.5"/>
    <m/>
    <m/>
    <m/>
    <m/>
    <x v="2"/>
    <n v="1002873"/>
    <x v="6"/>
    <x v="1"/>
    <x v="1"/>
    <x v="0"/>
    <x v="0"/>
    <m/>
    <x v="0"/>
    <x v="0"/>
    <x v="0"/>
    <m/>
    <m/>
    <x v="1"/>
    <s v="10028736"/>
    <x v="1"/>
    <x v="1"/>
    <x v="1"/>
    <x v="1"/>
    <x v="5"/>
    <x v="2"/>
    <n v="67.842949999999988"/>
    <x v="2"/>
    <n v="74.5"/>
    <x v="2"/>
    <s v=""/>
    <x v="8"/>
    <s v=""/>
    <x v="2"/>
    <s v=""/>
    <s v=""/>
    <x v="1"/>
    <x v="1"/>
    <x v="2"/>
    <x v="1"/>
    <x v="1"/>
    <x v="1"/>
    <x v="1"/>
  </r>
  <r>
    <d v="2021-07-16T00:00:00"/>
    <n v="8023"/>
    <n v="9345"/>
    <x v="4"/>
    <n v="1904"/>
    <n v="61255"/>
    <x v="2"/>
    <s v="526484"/>
    <x v="0"/>
    <x v="2"/>
    <x v="2"/>
    <x v="2"/>
    <x v="1"/>
    <n v="74.5"/>
    <m/>
    <m/>
    <m/>
    <m/>
    <x v="2"/>
    <n v="1002873"/>
    <x v="7"/>
    <x v="1"/>
    <x v="1"/>
    <x v="0"/>
    <x v="0"/>
    <m/>
    <x v="0"/>
    <x v="0"/>
    <x v="0"/>
    <m/>
    <m/>
    <x v="1"/>
    <s v="10028737"/>
    <x v="5"/>
    <x v="5"/>
    <x v="3"/>
    <x v="3"/>
    <x v="5"/>
    <x v="2"/>
    <n v="67.842949999999988"/>
    <x v="2"/>
    <n v="74.5"/>
    <x v="2"/>
    <s v=""/>
    <x v="8"/>
    <s v=""/>
    <x v="2"/>
    <s v=""/>
    <s v=""/>
    <x v="1"/>
    <x v="1"/>
    <x v="2"/>
    <x v="1"/>
    <x v="1"/>
    <x v="1"/>
    <x v="1"/>
  </r>
  <r>
    <d v="2021-07-16T00:00:00"/>
    <n v="8023"/>
    <n v="9345"/>
    <x v="4"/>
    <n v="1905"/>
    <n v="61256"/>
    <x v="2"/>
    <s v="526449"/>
    <x v="0"/>
    <x v="1"/>
    <x v="1"/>
    <x v="2"/>
    <x v="1"/>
    <n v="80.5"/>
    <n v="17.100000000000001"/>
    <n v="6.2"/>
    <n v="4.4000000000000004"/>
    <n v="1.5"/>
    <x v="1"/>
    <n v="1002873"/>
    <x v="8"/>
    <x v="1"/>
    <x v="1"/>
    <x v="0"/>
    <x v="0"/>
    <m/>
    <x v="0"/>
    <x v="0"/>
    <x v="0"/>
    <m/>
    <m/>
    <x v="1"/>
    <s v="10028738"/>
    <x v="1"/>
    <x v="1"/>
    <x v="1"/>
    <x v="1"/>
    <x v="5"/>
    <x v="2"/>
    <n v="74.3"/>
    <x v="1"/>
    <n v="80.5"/>
    <x v="1"/>
    <s v=""/>
    <x v="8"/>
    <s v=""/>
    <x v="1"/>
    <n v="2.6070000000000015"/>
    <n v="0.9313107312616592"/>
    <x v="1"/>
    <x v="1"/>
    <x v="1"/>
    <x v="1"/>
    <x v="1"/>
    <x v="1"/>
    <x v="1"/>
  </r>
  <r>
    <d v="2021-07-16T00:00:00"/>
    <n v="8023"/>
    <n v="9345"/>
    <x v="4"/>
    <n v="1906"/>
    <n v="61257"/>
    <x v="2"/>
    <s v="526524"/>
    <x v="0"/>
    <x v="2"/>
    <x v="2"/>
    <x v="2"/>
    <x v="1"/>
    <n v="95.5"/>
    <n v="26.3"/>
    <n v="10.3"/>
    <n v="8"/>
    <n v="2.5"/>
    <x v="1"/>
    <n v="1002873"/>
    <x v="9"/>
    <x v="1"/>
    <x v="1"/>
    <x v="0"/>
    <x v="0"/>
    <m/>
    <x v="0"/>
    <x v="0"/>
    <x v="0"/>
    <m/>
    <m/>
    <x v="1"/>
    <s v="10028739"/>
    <x v="4"/>
    <x v="4"/>
    <x v="1"/>
    <x v="2"/>
    <x v="5"/>
    <x v="2"/>
    <n v="85.2"/>
    <x v="1"/>
    <n v="95.5"/>
    <x v="1"/>
    <s v=""/>
    <x v="8"/>
    <s v=""/>
    <x v="1"/>
    <n v="0.50099999999999723"/>
    <n v="0.62269430611960297"/>
    <x v="1"/>
    <x v="1"/>
    <x v="1"/>
    <x v="1"/>
    <x v="1"/>
    <x v="1"/>
    <x v="1"/>
  </r>
  <r>
    <d v="2021-07-16T00:00:00"/>
    <n v="8023"/>
    <n v="9345"/>
    <x v="4"/>
    <n v="1908"/>
    <n v="61258"/>
    <x v="2"/>
    <s v="526496"/>
    <x v="0"/>
    <x v="2"/>
    <x v="2"/>
    <x v="2"/>
    <x v="1"/>
    <n v="98.5"/>
    <n v="24.2"/>
    <n v="10.199999999999999"/>
    <n v="8"/>
    <n v="3.2"/>
    <x v="1"/>
    <n v="1002873"/>
    <x v="10"/>
    <x v="1"/>
    <x v="1"/>
    <x v="0"/>
    <x v="0"/>
    <m/>
    <x v="0"/>
    <x v="0"/>
    <x v="0"/>
    <m/>
    <m/>
    <x v="1"/>
    <s v="100287310"/>
    <x v="1"/>
    <x v="1"/>
    <x v="1"/>
    <x v="1"/>
    <x v="5"/>
    <x v="2"/>
    <n v="88.3"/>
    <x v="1"/>
    <n v="98.5"/>
    <x v="1"/>
    <s v=""/>
    <x v="8"/>
    <s v=""/>
    <x v="1"/>
    <n v="1.316999999999998"/>
    <n v="0.78868215168872224"/>
    <x v="1"/>
    <x v="1"/>
    <x v="1"/>
    <x v="1"/>
    <x v="1"/>
    <x v="1"/>
    <x v="1"/>
  </r>
  <r>
    <d v="2021-07-16T00:00:00"/>
    <n v="8023"/>
    <n v="9345"/>
    <x v="4"/>
    <n v="1909"/>
    <n v="61259"/>
    <x v="2"/>
    <s v="526518"/>
    <x v="0"/>
    <x v="1"/>
    <x v="1"/>
    <x v="2"/>
    <x v="1"/>
    <n v="76.5"/>
    <n v="18.5"/>
    <n v="7.2"/>
    <n v="5"/>
    <n v="2"/>
    <x v="1"/>
    <n v="1002874"/>
    <x v="1"/>
    <x v="1"/>
    <x v="1"/>
    <x v="0"/>
    <x v="0"/>
    <m/>
    <x v="0"/>
    <x v="0"/>
    <x v="0"/>
    <m/>
    <m/>
    <x v="1"/>
    <s v="10028741"/>
    <x v="2"/>
    <x v="2"/>
    <x v="2"/>
    <x v="2"/>
    <x v="5"/>
    <x v="2"/>
    <n v="69.3"/>
    <x v="1"/>
    <n v="76.5"/>
    <x v="1"/>
    <s v=""/>
    <x v="4"/>
    <s v=""/>
    <x v="3"/>
    <n v="-1.2310000000000045"/>
    <n v="0.22600645026827329"/>
    <x v="1"/>
    <x v="1"/>
    <x v="2"/>
    <x v="1"/>
    <x v="1"/>
    <x v="1"/>
    <x v="1"/>
  </r>
  <r>
    <d v="2021-07-16T00:00:00"/>
    <n v="8023"/>
    <n v="9345"/>
    <x v="4"/>
    <n v="1911"/>
    <n v="61260"/>
    <x v="2"/>
    <s v="526475"/>
    <x v="0"/>
    <x v="1"/>
    <x v="1"/>
    <x v="2"/>
    <x v="1"/>
    <n v="82"/>
    <n v="19.600000000000001"/>
    <n v="7.5"/>
    <n v="6"/>
    <n v="1.8"/>
    <x v="1"/>
    <n v="1002874"/>
    <x v="2"/>
    <x v="1"/>
    <x v="1"/>
    <x v="0"/>
    <x v="0"/>
    <m/>
    <x v="0"/>
    <x v="0"/>
    <x v="0"/>
    <m/>
    <m/>
    <x v="1"/>
    <s v="10028742"/>
    <x v="2"/>
    <x v="2"/>
    <x v="2"/>
    <x v="2"/>
    <x v="5"/>
    <x v="2"/>
    <n v="74.5"/>
    <x v="1"/>
    <n v="82"/>
    <x v="1"/>
    <s v=""/>
    <x v="4"/>
    <s v=""/>
    <x v="1"/>
    <n v="0.2419999999999991"/>
    <n v="0.56020645880819309"/>
    <x v="1"/>
    <x v="1"/>
    <x v="1"/>
    <x v="1"/>
    <x v="1"/>
    <x v="1"/>
    <x v="1"/>
  </r>
  <r>
    <d v="2021-07-16T00:00:00"/>
    <n v="8023"/>
    <n v="9345"/>
    <x v="4"/>
    <n v="1912"/>
    <n v="61261"/>
    <x v="2"/>
    <s v="526468"/>
    <x v="0"/>
    <x v="1"/>
    <x v="1"/>
    <x v="2"/>
    <x v="1"/>
    <n v="83.5"/>
    <n v="18.3"/>
    <n v="6.5"/>
    <n v="5.5"/>
    <n v="1.8"/>
    <x v="1"/>
    <n v="1002874"/>
    <x v="3"/>
    <x v="1"/>
    <x v="1"/>
    <x v="0"/>
    <x v="0"/>
    <m/>
    <x v="0"/>
    <x v="0"/>
    <x v="0"/>
    <m/>
    <m/>
    <x v="1"/>
    <s v="10028743"/>
    <x v="2"/>
    <x v="2"/>
    <x v="2"/>
    <x v="2"/>
    <x v="5"/>
    <x v="2"/>
    <n v="77"/>
    <x v="1"/>
    <n v="83.5"/>
    <x v="1"/>
    <s v=""/>
    <x v="4"/>
    <s v=""/>
    <x v="1"/>
    <n v="2.5070000000000014"/>
    <n v="0.92463109135355614"/>
    <x v="1"/>
    <x v="1"/>
    <x v="1"/>
    <x v="1"/>
    <x v="1"/>
    <x v="1"/>
    <x v="1"/>
  </r>
  <r>
    <d v="2021-07-16T00:00:00"/>
    <n v="8023"/>
    <n v="9345"/>
    <x v="4"/>
    <n v="1914"/>
    <n v="61262"/>
    <x v="2"/>
    <s v="526455"/>
    <x v="0"/>
    <x v="2"/>
    <x v="2"/>
    <x v="2"/>
    <x v="1"/>
    <n v="93.5"/>
    <n v="21.7"/>
    <n v="8.8000000000000007"/>
    <n v="6.5"/>
    <n v="2.2999999999999998"/>
    <x v="1"/>
    <n v="1002874"/>
    <x v="4"/>
    <x v="1"/>
    <x v="1"/>
    <x v="0"/>
    <x v="0"/>
    <m/>
    <x v="0"/>
    <x v="0"/>
    <x v="0"/>
    <m/>
    <m/>
    <x v="1"/>
    <s v="10028744"/>
    <x v="2"/>
    <x v="2"/>
    <x v="2"/>
    <x v="2"/>
    <x v="5"/>
    <x v="2"/>
    <n v="84.7"/>
    <x v="1"/>
    <n v="93.5"/>
    <x v="1"/>
    <s v=""/>
    <x v="4"/>
    <s v=""/>
    <x v="1"/>
    <n v="2.7529999999999983"/>
    <n v="0.94008255512601191"/>
    <x v="1"/>
    <x v="1"/>
    <x v="1"/>
    <x v="1"/>
    <x v="1"/>
    <x v="1"/>
    <x v="1"/>
  </r>
  <r>
    <d v="2021-07-16T00:00:00"/>
    <n v="8023"/>
    <n v="9345"/>
    <x v="4"/>
    <n v="1915"/>
    <n v="61263"/>
    <x v="2"/>
    <s v="526515"/>
    <x v="0"/>
    <x v="1"/>
    <x v="1"/>
    <x v="2"/>
    <x v="1"/>
    <n v="83"/>
    <n v="18"/>
    <n v="6.3"/>
    <n v="5.5"/>
    <n v="1.7"/>
    <x v="1"/>
    <n v="1002874"/>
    <x v="5"/>
    <x v="1"/>
    <x v="1"/>
    <x v="0"/>
    <x v="0"/>
    <m/>
    <x v="0"/>
    <x v="0"/>
    <x v="0"/>
    <m/>
    <m/>
    <x v="1"/>
    <s v="10028745"/>
    <x v="2"/>
    <x v="2"/>
    <x v="2"/>
    <x v="2"/>
    <x v="5"/>
    <x v="2"/>
    <n v="76.7"/>
    <x v="1"/>
    <n v="83"/>
    <x v="1"/>
    <s v=""/>
    <x v="4"/>
    <s v=""/>
    <x v="1"/>
    <n v="2.6339999999999986"/>
    <n v="0.93301796458472386"/>
    <x v="1"/>
    <x v="1"/>
    <x v="1"/>
    <x v="1"/>
    <x v="1"/>
    <x v="1"/>
    <x v="1"/>
  </r>
  <r>
    <d v="2021-07-16T00:00:00"/>
    <n v="8023"/>
    <n v="9345"/>
    <x v="4"/>
    <n v="1916"/>
    <n v="61264"/>
    <x v="2"/>
    <s v="526493"/>
    <x v="0"/>
    <x v="1"/>
    <x v="1"/>
    <x v="2"/>
    <x v="1"/>
    <n v="80"/>
    <n v="18"/>
    <n v="6.8"/>
    <n v="4.5"/>
    <n v="1.5"/>
    <x v="1"/>
    <n v="1002874"/>
    <x v="6"/>
    <x v="1"/>
    <x v="1"/>
    <x v="0"/>
    <x v="0"/>
    <m/>
    <x v="0"/>
    <x v="0"/>
    <x v="0"/>
    <m/>
    <m/>
    <x v="1"/>
    <s v="10028746"/>
    <x v="2"/>
    <x v="2"/>
    <x v="2"/>
    <x v="2"/>
    <x v="5"/>
    <x v="2"/>
    <n v="73.2"/>
    <x v="1"/>
    <n v="80"/>
    <x v="1"/>
    <s v=""/>
    <x v="4"/>
    <s v=""/>
    <x v="1"/>
    <n v="1.5559999999999987"/>
    <n v="0.82577862953961167"/>
    <x v="1"/>
    <x v="1"/>
    <x v="1"/>
    <x v="1"/>
    <x v="1"/>
    <x v="1"/>
    <x v="1"/>
  </r>
  <r>
    <d v="2021-07-16T00:00:00"/>
    <n v="8023"/>
    <n v="9345"/>
    <x v="4"/>
    <n v="1918"/>
    <n v="61265"/>
    <x v="2"/>
    <s v="526483"/>
    <x v="0"/>
    <x v="2"/>
    <x v="2"/>
    <x v="2"/>
    <x v="1"/>
    <n v="95"/>
    <n v="23.8"/>
    <n v="10"/>
    <n v="7.5"/>
    <n v="2.5"/>
    <x v="1"/>
    <n v="1002874"/>
    <x v="7"/>
    <x v="1"/>
    <x v="1"/>
    <x v="0"/>
    <x v="0"/>
    <m/>
    <x v="0"/>
    <x v="0"/>
    <x v="0"/>
    <m/>
    <m/>
    <x v="1"/>
    <s v="10028747"/>
    <x v="2"/>
    <x v="2"/>
    <x v="2"/>
    <x v="2"/>
    <x v="5"/>
    <x v="2"/>
    <n v="85"/>
    <x v="1"/>
    <n v="95"/>
    <x v="1"/>
    <s v=""/>
    <x v="4"/>
    <s v=""/>
    <x v="1"/>
    <n v="1.0100000000000011"/>
    <n v="0.73302014923885772"/>
    <x v="1"/>
    <x v="1"/>
    <x v="1"/>
    <x v="1"/>
    <x v="1"/>
    <x v="1"/>
    <x v="1"/>
  </r>
  <r>
    <d v="2021-07-16T00:00:00"/>
    <n v="8023"/>
    <n v="9345"/>
    <x v="4"/>
    <n v="1919"/>
    <n v="61266"/>
    <x v="2"/>
    <s v="526505"/>
    <x v="0"/>
    <x v="1"/>
    <x v="1"/>
    <x v="2"/>
    <x v="1"/>
    <n v="86"/>
    <n v="19.8"/>
    <n v="11.7"/>
    <n v="6"/>
    <n v="1.8"/>
    <x v="1"/>
    <n v="1002874"/>
    <x v="8"/>
    <x v="1"/>
    <x v="1"/>
    <x v="0"/>
    <x v="0"/>
    <m/>
    <x v="0"/>
    <x v="0"/>
    <x v="0"/>
    <m/>
    <m/>
    <x v="1"/>
    <s v="10028748"/>
    <x v="2"/>
    <x v="2"/>
    <x v="2"/>
    <x v="2"/>
    <x v="5"/>
    <x v="2"/>
    <n v="74.3"/>
    <x v="1"/>
    <n v="86"/>
    <x v="1"/>
    <s v=""/>
    <x v="4"/>
    <s v=""/>
    <x v="3"/>
    <n v="-3.4140000000000015"/>
    <n v="3.1860783484257416E-2"/>
    <x v="1"/>
    <x v="1"/>
    <x v="2"/>
    <x v="1"/>
    <x v="1"/>
    <x v="1"/>
    <x v="1"/>
  </r>
  <r>
    <d v="2021-07-16T00:00:00"/>
    <n v="8024"/>
    <n v="9345"/>
    <x v="5"/>
    <n v="1936"/>
    <n v="61267"/>
    <x v="2"/>
    <s v="526458"/>
    <x v="0"/>
    <x v="2"/>
    <x v="2"/>
    <x v="2"/>
    <x v="1"/>
    <n v="58.5"/>
    <m/>
    <m/>
    <m/>
    <m/>
    <x v="2"/>
    <n v="1002874"/>
    <x v="9"/>
    <x v="1"/>
    <x v="1"/>
    <x v="0"/>
    <x v="0"/>
    <m/>
    <x v="0"/>
    <x v="0"/>
    <x v="0"/>
    <m/>
    <m/>
    <x v="1"/>
    <s v="10028749"/>
    <x v="2"/>
    <x v="2"/>
    <x v="2"/>
    <x v="2"/>
    <x v="5"/>
    <x v="2"/>
    <n v="53.034950000000002"/>
    <x v="2"/>
    <n v="58.5"/>
    <x v="2"/>
    <s v=""/>
    <x v="4"/>
    <s v=""/>
    <x v="2"/>
    <s v=""/>
    <s v=""/>
    <x v="1"/>
    <x v="1"/>
    <x v="2"/>
    <x v="1"/>
    <x v="1"/>
    <x v="1"/>
    <x v="1"/>
  </r>
  <r>
    <d v="2021-07-16T00:00:00"/>
    <n v="8024"/>
    <n v="9345"/>
    <x v="5"/>
    <n v="1938"/>
    <n v="61268"/>
    <x v="2"/>
    <s v="526508"/>
    <x v="0"/>
    <x v="2"/>
    <x v="2"/>
    <x v="2"/>
    <x v="1"/>
    <n v="91"/>
    <n v="20.5"/>
    <n v="7.9"/>
    <n v="7.8"/>
    <n v="2.8"/>
    <x v="1"/>
    <n v="1002874"/>
    <x v="10"/>
    <x v="1"/>
    <x v="1"/>
    <x v="0"/>
    <x v="0"/>
    <m/>
    <x v="0"/>
    <x v="0"/>
    <x v="0"/>
    <m/>
    <m/>
    <x v="1"/>
    <s v="100287410"/>
    <x v="2"/>
    <x v="2"/>
    <x v="2"/>
    <x v="2"/>
    <x v="5"/>
    <x v="2"/>
    <n v="83.1"/>
    <x v="1"/>
    <n v="91"/>
    <x v="1"/>
    <s v=""/>
    <x v="4"/>
    <s v=""/>
    <x v="1"/>
    <n v="1.5160000000000031"/>
    <n v="0.8199487048659424"/>
    <x v="1"/>
    <x v="1"/>
    <x v="1"/>
    <x v="1"/>
    <x v="1"/>
    <x v="1"/>
    <x v="1"/>
  </r>
  <r>
    <d v="2021-07-16T00:00:00"/>
    <n v="8024"/>
    <n v="9346"/>
    <x v="5"/>
    <n v="1940"/>
    <n v="61269"/>
    <x v="2"/>
    <s v="526450"/>
    <x v="0"/>
    <x v="1"/>
    <x v="1"/>
    <x v="2"/>
    <x v="1"/>
    <n v="85"/>
    <n v="19"/>
    <n v="6.8"/>
    <n v="4.9000000000000004"/>
    <n v="2"/>
    <x v="1"/>
    <n v="1002875"/>
    <x v="1"/>
    <x v="1"/>
    <x v="1"/>
    <x v="0"/>
    <x v="0"/>
    <m/>
    <x v="0"/>
    <x v="0"/>
    <x v="0"/>
    <m/>
    <m/>
    <x v="1"/>
    <s v="10028751"/>
    <x v="1"/>
    <x v="1"/>
    <x v="1"/>
    <x v="1"/>
    <x v="5"/>
    <x v="2"/>
    <n v="78.2"/>
    <x v="1"/>
    <n v="85"/>
    <x v="1"/>
    <s v=""/>
    <x v="8"/>
    <s v=""/>
    <x v="1"/>
    <n v="3.0039999999999969"/>
    <n v="0.95275450667982442"/>
    <x v="1"/>
    <x v="1"/>
    <x v="1"/>
    <x v="1"/>
    <x v="1"/>
    <x v="1"/>
    <x v="1"/>
  </r>
  <r>
    <d v="2021-07-16T00:00:00"/>
    <n v="8024"/>
    <n v="9346"/>
    <x v="5"/>
    <n v="1941"/>
    <n v="61270"/>
    <x v="2"/>
    <s v="526474"/>
    <x v="0"/>
    <x v="1"/>
    <x v="1"/>
    <x v="2"/>
    <x v="1"/>
    <n v="79"/>
    <n v="17.7"/>
    <n v="6.2"/>
    <n v="5.5"/>
    <n v="2"/>
    <x v="1"/>
    <n v="1002875"/>
    <x v="2"/>
    <x v="1"/>
    <x v="1"/>
    <x v="0"/>
    <x v="0"/>
    <m/>
    <x v="0"/>
    <x v="0"/>
    <x v="0"/>
    <m/>
    <m/>
    <x v="1"/>
    <s v="10028752"/>
    <x v="1"/>
    <x v="1"/>
    <x v="1"/>
    <x v="1"/>
    <x v="5"/>
    <x v="2"/>
    <n v="72.8"/>
    <x v="1"/>
    <n v="79"/>
    <x v="1"/>
    <s v=""/>
    <x v="8"/>
    <s v=""/>
    <x v="1"/>
    <n v="0.7839999999999987"/>
    <n v="0.68654156455381077"/>
    <x v="1"/>
    <x v="1"/>
    <x v="1"/>
    <x v="1"/>
    <x v="1"/>
    <x v="1"/>
    <x v="1"/>
  </r>
  <r>
    <d v="2021-07-16T00:00:00"/>
    <n v="8024"/>
    <n v="9346"/>
    <x v="5"/>
    <n v="1944"/>
    <n v="61271"/>
    <x v="2"/>
    <s v="526472"/>
    <x v="0"/>
    <x v="2"/>
    <x v="2"/>
    <x v="2"/>
    <x v="1"/>
    <n v="73"/>
    <m/>
    <m/>
    <m/>
    <m/>
    <x v="2"/>
    <n v="1002875"/>
    <x v="3"/>
    <x v="1"/>
    <x v="1"/>
    <x v="0"/>
    <x v="0"/>
    <m/>
    <x v="0"/>
    <x v="0"/>
    <x v="0"/>
    <m/>
    <m/>
    <x v="1"/>
    <s v="10028753"/>
    <x v="5"/>
    <x v="5"/>
    <x v="3"/>
    <x v="3"/>
    <x v="5"/>
    <x v="2"/>
    <n v="66.454699999999988"/>
    <x v="2"/>
    <n v="73"/>
    <x v="2"/>
    <s v=""/>
    <x v="8"/>
    <s v=""/>
    <x v="2"/>
    <s v=""/>
    <s v=""/>
    <x v="1"/>
    <x v="1"/>
    <x v="2"/>
    <x v="1"/>
    <x v="1"/>
    <x v="1"/>
    <x v="1"/>
  </r>
  <r>
    <d v="2021-07-16T00:00:00"/>
    <n v="8024"/>
    <n v="9346"/>
    <x v="5"/>
    <n v="1945"/>
    <n v="61272"/>
    <x v="2"/>
    <s v="526466"/>
    <x v="0"/>
    <x v="1"/>
    <x v="1"/>
    <x v="2"/>
    <x v="1"/>
    <n v="88"/>
    <n v="19.7"/>
    <n v="7.2"/>
    <n v="6"/>
    <n v="2.2000000000000002"/>
    <x v="1"/>
    <n v="1002875"/>
    <x v="4"/>
    <x v="1"/>
    <x v="1"/>
    <x v="0"/>
    <x v="0"/>
    <m/>
    <x v="0"/>
    <x v="0"/>
    <x v="0"/>
    <m/>
    <m/>
    <x v="1"/>
    <s v="10028754"/>
    <x v="1"/>
    <x v="1"/>
    <x v="1"/>
    <x v="1"/>
    <x v="5"/>
    <x v="2"/>
    <n v="80.8"/>
    <x v="1"/>
    <n v="88"/>
    <x v="1"/>
    <s v=""/>
    <x v="8"/>
    <s v=""/>
    <x v="1"/>
    <n v="2.8619999999999957"/>
    <n v="0.94593567353922492"/>
    <x v="1"/>
    <x v="1"/>
    <x v="1"/>
    <x v="1"/>
    <x v="1"/>
    <x v="1"/>
    <x v="1"/>
  </r>
  <r>
    <d v="2021-07-16T00:00:00"/>
    <n v="8024"/>
    <n v="9346"/>
    <x v="5"/>
    <n v="1948"/>
    <n v="61273"/>
    <x v="2"/>
    <s v="526452"/>
    <x v="0"/>
    <x v="1"/>
    <x v="1"/>
    <x v="2"/>
    <x v="1"/>
    <n v="86.5"/>
    <n v="20"/>
    <n v="7.2"/>
    <n v="6.5"/>
    <n v="2.7"/>
    <x v="1"/>
    <n v="1002875"/>
    <x v="5"/>
    <x v="1"/>
    <x v="1"/>
    <x v="0"/>
    <x v="0"/>
    <m/>
    <x v="0"/>
    <x v="0"/>
    <x v="0"/>
    <m/>
    <m/>
    <x v="1"/>
    <s v="10028755"/>
    <x v="1"/>
    <x v="1"/>
    <x v="1"/>
    <x v="1"/>
    <x v="5"/>
    <x v="2"/>
    <n v="79.3"/>
    <x v="1"/>
    <n v="86.5"/>
    <x v="1"/>
    <s v=""/>
    <x v="8"/>
    <s v=""/>
    <x v="1"/>
    <n v="1.4470000000000001"/>
    <n v="0.80953630163759338"/>
    <x v="1"/>
    <x v="1"/>
    <x v="1"/>
    <x v="1"/>
    <x v="1"/>
    <x v="1"/>
    <x v="1"/>
  </r>
  <r>
    <d v="2021-07-16T00:00:00"/>
    <n v="8024"/>
    <n v="9346"/>
    <x v="5"/>
    <n v="1950"/>
    <n v="61274"/>
    <x v="2"/>
    <s v="526435"/>
    <x v="0"/>
    <x v="1"/>
    <x v="1"/>
    <x v="2"/>
    <x v="1"/>
    <n v="85"/>
    <n v="18.5"/>
    <n v="7.3"/>
    <n v="5"/>
    <n v="1.8"/>
    <x v="1"/>
    <n v="1002875"/>
    <x v="6"/>
    <x v="1"/>
    <x v="1"/>
    <x v="0"/>
    <x v="0"/>
    <m/>
    <x v="0"/>
    <x v="0"/>
    <x v="0"/>
    <m/>
    <m/>
    <x v="1"/>
    <s v="10028756"/>
    <x v="1"/>
    <x v="1"/>
    <x v="1"/>
    <x v="1"/>
    <x v="5"/>
    <x v="2"/>
    <n v="77.7"/>
    <x v="1"/>
    <n v="85"/>
    <x v="1"/>
    <s v=""/>
    <x v="8"/>
    <s v=""/>
    <x v="1"/>
    <n v="2.4679999999999982"/>
    <n v="0.92186783129466499"/>
    <x v="1"/>
    <x v="1"/>
    <x v="1"/>
    <x v="1"/>
    <x v="1"/>
    <x v="1"/>
    <x v="1"/>
  </r>
  <r>
    <d v="2021-07-16T00:00:00"/>
    <n v="8024"/>
    <n v="9346"/>
    <x v="5"/>
    <n v="1951"/>
    <n v="61276"/>
    <x v="2"/>
    <s v="526520"/>
    <x v="0"/>
    <x v="2"/>
    <x v="2"/>
    <x v="2"/>
    <x v="1"/>
    <n v="57.5"/>
    <m/>
    <m/>
    <m/>
    <m/>
    <x v="2"/>
    <n v="1002875"/>
    <x v="7"/>
    <x v="1"/>
    <x v="1"/>
    <x v="0"/>
    <x v="0"/>
    <m/>
    <x v="0"/>
    <x v="0"/>
    <x v="0"/>
    <s v="61275 Bad Tag"/>
    <m/>
    <x v="1"/>
    <s v="10028757"/>
    <x v="5"/>
    <x v="5"/>
    <x v="3"/>
    <x v="3"/>
    <x v="5"/>
    <x v="2"/>
    <n v="52.109450000000002"/>
    <x v="2"/>
    <n v="57.5"/>
    <x v="2"/>
    <s v=""/>
    <x v="8"/>
    <s v=""/>
    <x v="2"/>
    <s v=""/>
    <s v=""/>
    <x v="1"/>
    <x v="1"/>
    <x v="2"/>
    <x v="1"/>
    <x v="1"/>
    <x v="1"/>
    <x v="1"/>
  </r>
  <r>
    <d v="2021-07-16T00:00:00"/>
    <n v="8024"/>
    <n v="9346"/>
    <x v="5"/>
    <n v="1954"/>
    <n v="61277"/>
    <x v="2"/>
    <s v="526525"/>
    <x v="0"/>
    <x v="2"/>
    <x v="2"/>
    <x v="2"/>
    <x v="1"/>
    <n v="92"/>
    <n v="23.5"/>
    <n v="9.8000000000000007"/>
    <n v="7.5"/>
    <n v="2.7"/>
    <x v="1"/>
    <n v="1002875"/>
    <x v="8"/>
    <x v="1"/>
    <x v="1"/>
    <x v="0"/>
    <x v="0"/>
    <m/>
    <x v="0"/>
    <x v="0"/>
    <x v="0"/>
    <m/>
    <m/>
    <x v="1"/>
    <s v="10028758"/>
    <x v="4"/>
    <x v="4"/>
    <x v="1"/>
    <x v="2"/>
    <x v="5"/>
    <x v="2"/>
    <n v="82.2"/>
    <x v="1"/>
    <n v="92"/>
    <x v="1"/>
    <s v=""/>
    <x v="8"/>
    <s v=""/>
    <x v="3"/>
    <n v="-0.19599999999999795"/>
    <n v="0.45115626505294881"/>
    <x v="1"/>
    <x v="1"/>
    <x v="2"/>
    <x v="1"/>
    <x v="1"/>
    <x v="1"/>
    <x v="1"/>
  </r>
  <r>
    <d v="2021-07-16T00:00:00"/>
    <n v="8024"/>
    <n v="9346"/>
    <x v="5"/>
    <n v="1955"/>
    <n v="61278"/>
    <x v="2"/>
    <s v="526497"/>
    <x v="0"/>
    <x v="1"/>
    <x v="1"/>
    <x v="2"/>
    <x v="1"/>
    <n v="81.5"/>
    <n v="19.600000000000001"/>
    <n v="7.8"/>
    <n v="5.5"/>
    <n v="1.8"/>
    <x v="1"/>
    <n v="1002875"/>
    <x v="9"/>
    <x v="1"/>
    <x v="1"/>
    <x v="0"/>
    <x v="0"/>
    <m/>
    <x v="0"/>
    <x v="0"/>
    <x v="0"/>
    <m/>
    <m/>
    <x v="1"/>
    <s v="10028759"/>
    <x v="1"/>
    <x v="1"/>
    <x v="1"/>
    <x v="1"/>
    <x v="5"/>
    <x v="2"/>
    <n v="73.7"/>
    <x v="1"/>
    <n v="81.5"/>
    <x v="1"/>
    <s v=""/>
    <x v="8"/>
    <s v=""/>
    <x v="3"/>
    <n v="-1.6999999999997684E-2"/>
    <n v="0.4957501023512092"/>
    <x v="1"/>
    <x v="1"/>
    <x v="2"/>
    <x v="2"/>
    <x v="1"/>
    <x v="1"/>
    <x v="1"/>
  </r>
  <r>
    <d v="2021-07-16T00:00:00"/>
    <n v="8024"/>
    <n v="9346"/>
    <x v="5"/>
    <n v="1956"/>
    <n v="61279"/>
    <x v="2"/>
    <s v="526516"/>
    <x v="0"/>
    <x v="2"/>
    <x v="2"/>
    <x v="2"/>
    <x v="1"/>
    <n v="66"/>
    <m/>
    <m/>
    <m/>
    <m/>
    <x v="2"/>
    <n v="1002875"/>
    <x v="10"/>
    <x v="1"/>
    <x v="1"/>
    <x v="0"/>
    <x v="0"/>
    <m/>
    <x v="0"/>
    <x v="0"/>
    <x v="0"/>
    <m/>
    <m/>
    <x v="1"/>
    <s v="100287510"/>
    <x v="5"/>
    <x v="5"/>
    <x v="3"/>
    <x v="3"/>
    <x v="5"/>
    <x v="2"/>
    <n v="59.976199999999999"/>
    <x v="2"/>
    <n v="66"/>
    <x v="2"/>
    <s v=""/>
    <x v="8"/>
    <s v=""/>
    <x v="2"/>
    <s v=""/>
    <s v=""/>
    <x v="1"/>
    <x v="1"/>
    <x v="2"/>
    <x v="1"/>
    <x v="1"/>
    <x v="1"/>
    <x v="1"/>
  </r>
  <r>
    <d v="2021-07-16T00:00:00"/>
    <n v="8025"/>
    <n v="9346"/>
    <x v="2"/>
    <n v="2010"/>
    <n v="61280"/>
    <x v="2"/>
    <s v="526507"/>
    <x v="0"/>
    <x v="1"/>
    <x v="1"/>
    <x v="2"/>
    <x v="1"/>
    <n v="81"/>
    <n v="18.5"/>
    <n v="5.5"/>
    <n v="5.5"/>
    <n v="2"/>
    <x v="1"/>
    <n v="1002876"/>
    <x v="1"/>
    <x v="1"/>
    <x v="1"/>
    <x v="0"/>
    <x v="0"/>
    <m/>
    <x v="0"/>
    <x v="0"/>
    <x v="0"/>
    <m/>
    <m/>
    <x v="1"/>
    <s v="10028761"/>
    <x v="1"/>
    <x v="1"/>
    <x v="1"/>
    <x v="1"/>
    <x v="5"/>
    <x v="2"/>
    <n v="75.5"/>
    <x v="1"/>
    <n v="81"/>
    <x v="1"/>
    <s v=""/>
    <x v="8"/>
    <s v=""/>
    <x v="1"/>
    <n v="2.5399999999999991"/>
    <n v="0.92689882657762168"/>
    <x v="1"/>
    <x v="1"/>
    <x v="1"/>
    <x v="4"/>
    <x v="1"/>
    <x v="1"/>
    <x v="1"/>
  </r>
  <r>
    <d v="2021-07-16T00:00:00"/>
    <n v="8025"/>
    <n v="9346"/>
    <x v="2"/>
    <n v="2011"/>
    <n v="61281"/>
    <x v="2"/>
    <s v="526478"/>
    <x v="0"/>
    <x v="2"/>
    <x v="2"/>
    <x v="2"/>
    <x v="1"/>
    <n v="91.5"/>
    <n v="21.3"/>
    <n v="8.6999999999999993"/>
    <n v="6.8"/>
    <n v="1.9"/>
    <x v="1"/>
    <n v="1002876"/>
    <x v="2"/>
    <x v="1"/>
    <x v="1"/>
    <x v="0"/>
    <x v="0"/>
    <m/>
    <x v="0"/>
    <x v="0"/>
    <x v="0"/>
    <m/>
    <m/>
    <x v="1"/>
    <s v="10028762"/>
    <x v="1"/>
    <x v="1"/>
    <x v="1"/>
    <x v="1"/>
    <x v="5"/>
    <x v="2"/>
    <n v="82.8"/>
    <x v="1"/>
    <n v="91.5"/>
    <x v="1"/>
    <s v=""/>
    <x v="8"/>
    <s v=""/>
    <x v="1"/>
    <n v="2.161"/>
    <n v="0.89669222057843634"/>
    <x v="1"/>
    <x v="1"/>
    <x v="1"/>
    <x v="1"/>
    <x v="1"/>
    <x v="1"/>
    <x v="1"/>
  </r>
  <r>
    <d v="2021-07-16T00:00:00"/>
    <n v="8025"/>
    <n v="9346"/>
    <x v="2"/>
    <n v="2012"/>
    <n v="61282"/>
    <x v="2"/>
    <s v="526504"/>
    <x v="0"/>
    <x v="1"/>
    <x v="1"/>
    <x v="2"/>
    <x v="1"/>
    <n v="77.5"/>
    <n v="17"/>
    <n v="6.5"/>
    <n v="5"/>
    <n v="1.7"/>
    <x v="1"/>
    <n v="1002876"/>
    <x v="3"/>
    <x v="1"/>
    <x v="1"/>
    <x v="0"/>
    <x v="0"/>
    <m/>
    <x v="0"/>
    <x v="0"/>
    <x v="0"/>
    <m/>
    <m/>
    <x v="1"/>
    <s v="10028763"/>
    <x v="1"/>
    <x v="1"/>
    <x v="1"/>
    <x v="1"/>
    <x v="5"/>
    <x v="2"/>
    <n v="71"/>
    <x v="1"/>
    <n v="77.5"/>
    <x v="1"/>
    <s v=""/>
    <x v="8"/>
    <s v=""/>
    <x v="1"/>
    <n v="0.35300000000000309"/>
    <n v="0.58734488156533793"/>
    <x v="1"/>
    <x v="1"/>
    <x v="1"/>
    <x v="1"/>
    <x v="1"/>
    <x v="1"/>
    <x v="1"/>
  </r>
  <r>
    <d v="2021-07-16T00:00:00"/>
    <n v="8025"/>
    <n v="9346"/>
    <x v="2"/>
    <n v="2014"/>
    <n v="61283"/>
    <x v="2"/>
    <s v="526433"/>
    <x v="0"/>
    <x v="2"/>
    <x v="2"/>
    <x v="2"/>
    <x v="1"/>
    <n v="97"/>
    <n v="24.7"/>
    <n v="11"/>
    <n v="8"/>
    <n v="3.3"/>
    <x v="1"/>
    <n v="1002876"/>
    <x v="4"/>
    <x v="1"/>
    <x v="1"/>
    <x v="0"/>
    <x v="0"/>
    <m/>
    <x v="0"/>
    <x v="0"/>
    <x v="0"/>
    <m/>
    <m/>
    <x v="1"/>
    <s v="10028764"/>
    <x v="4"/>
    <x v="4"/>
    <x v="1"/>
    <x v="2"/>
    <x v="5"/>
    <x v="2"/>
    <n v="86"/>
    <x v="1"/>
    <n v="97"/>
    <x v="1"/>
    <s v=""/>
    <x v="8"/>
    <s v=""/>
    <x v="3"/>
    <n v="-0.43799999999999839"/>
    <n v="0.39221763226527329"/>
    <x v="1"/>
    <x v="1"/>
    <x v="2"/>
    <x v="1"/>
    <x v="1"/>
    <x v="1"/>
    <x v="1"/>
  </r>
  <r>
    <d v="2021-07-16T00:00:00"/>
    <n v="8025"/>
    <n v="9346"/>
    <x v="2"/>
    <n v="2016"/>
    <n v="61284"/>
    <x v="2"/>
    <s v="526527"/>
    <x v="0"/>
    <x v="2"/>
    <x v="2"/>
    <x v="2"/>
    <x v="1"/>
    <n v="64.5"/>
    <m/>
    <m/>
    <m/>
    <m/>
    <x v="2"/>
    <n v="1002876"/>
    <x v="5"/>
    <x v="1"/>
    <x v="1"/>
    <x v="0"/>
    <x v="0"/>
    <m/>
    <x v="0"/>
    <x v="0"/>
    <x v="0"/>
    <m/>
    <m/>
    <x v="1"/>
    <s v="10028765"/>
    <x v="3"/>
    <x v="3"/>
    <x v="3"/>
    <x v="2"/>
    <x v="5"/>
    <x v="2"/>
    <n v="58.587949999999999"/>
    <x v="2"/>
    <n v="64.5"/>
    <x v="2"/>
    <s v=""/>
    <x v="8"/>
    <s v=""/>
    <x v="2"/>
    <s v=""/>
    <s v=""/>
    <x v="1"/>
    <x v="1"/>
    <x v="2"/>
    <x v="1"/>
    <x v="1"/>
    <x v="1"/>
    <x v="1"/>
  </r>
  <r>
    <d v="2021-07-16T00:00:00"/>
    <n v="8025"/>
    <n v="9346"/>
    <x v="2"/>
    <n v="2017"/>
    <n v="61285"/>
    <x v="2"/>
    <s v="526434"/>
    <x v="0"/>
    <x v="2"/>
    <x v="2"/>
    <x v="2"/>
    <x v="1"/>
    <n v="93.5"/>
    <n v="24.5"/>
    <n v="11"/>
    <n v="8"/>
    <n v="2.2999999999999998"/>
    <x v="1"/>
    <n v="1002876"/>
    <x v="6"/>
    <x v="1"/>
    <x v="1"/>
    <x v="0"/>
    <x v="0"/>
    <m/>
    <x v="0"/>
    <x v="0"/>
    <x v="0"/>
    <m/>
    <m/>
    <x v="1"/>
    <s v="10028766"/>
    <x v="1"/>
    <x v="1"/>
    <x v="1"/>
    <x v="1"/>
    <x v="5"/>
    <x v="2"/>
    <n v="82.5"/>
    <x v="1"/>
    <n v="93.5"/>
    <x v="1"/>
    <s v=""/>
    <x v="8"/>
    <s v=""/>
    <x v="3"/>
    <n v="-1.0830000000000011"/>
    <n v="0.25293871444902616"/>
    <x v="1"/>
    <x v="1"/>
    <x v="2"/>
    <x v="1"/>
    <x v="1"/>
    <x v="1"/>
    <x v="1"/>
  </r>
  <r>
    <d v="2021-07-16T00:00:00"/>
    <n v="8025"/>
    <n v="9346"/>
    <x v="2"/>
    <n v="2020"/>
    <n v="61286"/>
    <x v="2"/>
    <s v="526509"/>
    <x v="0"/>
    <x v="2"/>
    <x v="2"/>
    <x v="2"/>
    <x v="1"/>
    <n v="100"/>
    <n v="23.2"/>
    <n v="9.6999999999999993"/>
    <n v="9.1"/>
    <n v="3.2"/>
    <x v="1"/>
    <n v="1002876"/>
    <x v="7"/>
    <x v="1"/>
    <x v="1"/>
    <x v="0"/>
    <x v="0"/>
    <m/>
    <x v="0"/>
    <x v="0"/>
    <x v="0"/>
    <m/>
    <m/>
    <x v="1"/>
    <s v="10028767"/>
    <x v="1"/>
    <x v="1"/>
    <x v="1"/>
    <x v="1"/>
    <x v="5"/>
    <x v="2"/>
    <n v="90.3"/>
    <x v="1"/>
    <n v="100"/>
    <x v="1"/>
    <s v=""/>
    <x v="8"/>
    <s v=""/>
    <x v="1"/>
    <n v="1.8540000000000014"/>
    <n v="0.86459606512979281"/>
    <x v="1"/>
    <x v="1"/>
    <x v="1"/>
    <x v="1"/>
    <x v="1"/>
    <x v="1"/>
    <x v="1"/>
  </r>
  <r>
    <d v="2021-07-16T00:00:00"/>
    <n v="8025"/>
    <n v="9346"/>
    <x v="2"/>
    <n v="2021"/>
    <n v="61287"/>
    <x v="2"/>
    <s v="526451"/>
    <x v="0"/>
    <x v="1"/>
    <x v="1"/>
    <x v="2"/>
    <x v="1"/>
    <n v="91"/>
    <n v="21.7"/>
    <n v="7.3"/>
    <n v="5"/>
    <n v="1.5"/>
    <x v="1"/>
    <n v="1002876"/>
    <x v="8"/>
    <x v="1"/>
    <x v="1"/>
    <x v="0"/>
    <x v="0"/>
    <m/>
    <x v="0"/>
    <x v="0"/>
    <x v="0"/>
    <m/>
    <m/>
    <x v="1"/>
    <s v="10028768"/>
    <x v="1"/>
    <x v="1"/>
    <x v="1"/>
    <x v="1"/>
    <x v="5"/>
    <x v="2"/>
    <n v="83.7"/>
    <x v="1"/>
    <n v="91"/>
    <x v="1"/>
    <s v=""/>
    <x v="8"/>
    <s v=""/>
    <x v="1"/>
    <n v="5.3060000000000036"/>
    <n v="0.99506276324281617"/>
    <x v="1"/>
    <x v="1"/>
    <x v="1"/>
    <x v="1"/>
    <x v="1"/>
    <x v="1"/>
    <x v="1"/>
  </r>
  <r>
    <d v="2021-07-16T00:00:00"/>
    <n v="8026"/>
    <n v="9346"/>
    <x v="4"/>
    <n v="2031"/>
    <n v="61288"/>
    <x v="2"/>
    <s v="526517"/>
    <x v="0"/>
    <x v="1"/>
    <x v="1"/>
    <x v="2"/>
    <x v="1"/>
    <n v="82"/>
    <n v="18.5"/>
    <n v="7.7"/>
    <n v="6"/>
    <n v="1.7"/>
    <x v="1"/>
    <n v="1002876"/>
    <x v="9"/>
    <x v="1"/>
    <x v="1"/>
    <x v="0"/>
    <x v="0"/>
    <m/>
    <x v="0"/>
    <x v="0"/>
    <x v="0"/>
    <m/>
    <m/>
    <x v="1"/>
    <s v="10028769"/>
    <x v="1"/>
    <x v="1"/>
    <x v="1"/>
    <x v="1"/>
    <x v="5"/>
    <x v="2"/>
    <n v="74.3"/>
    <x v="1"/>
    <n v="82"/>
    <x v="1"/>
    <s v=""/>
    <x v="8"/>
    <s v=""/>
    <x v="1"/>
    <n v="7.1999999999998954E-2"/>
    <n v="0.51799222802896472"/>
    <x v="1"/>
    <x v="1"/>
    <x v="1"/>
    <x v="1"/>
    <x v="1"/>
    <x v="1"/>
    <x v="1"/>
  </r>
  <r>
    <d v="2021-07-16T00:00:00"/>
    <n v="8026"/>
    <n v="9346"/>
    <x v="4"/>
    <n v="2034"/>
    <n v="61289"/>
    <x v="2"/>
    <s v="526498"/>
    <x v="0"/>
    <x v="1"/>
    <x v="1"/>
    <x v="2"/>
    <x v="1"/>
    <n v="96"/>
    <n v="23"/>
    <n v="9.8000000000000007"/>
    <n v="7.5"/>
    <n v="2.4"/>
    <x v="1"/>
    <n v="1002876"/>
    <x v="10"/>
    <x v="1"/>
    <x v="1"/>
    <x v="0"/>
    <x v="0"/>
    <m/>
    <x v="0"/>
    <x v="0"/>
    <x v="0"/>
    <m/>
    <m/>
    <x v="1"/>
    <s v="100287610"/>
    <x v="1"/>
    <x v="1"/>
    <x v="1"/>
    <x v="1"/>
    <x v="5"/>
    <x v="2"/>
    <n v="86.2"/>
    <x v="1"/>
    <n v="96"/>
    <x v="1"/>
    <s v=""/>
    <x v="8"/>
    <s v=""/>
    <x v="1"/>
    <n v="1.7820000000000009"/>
    <n v="0.8559436497459102"/>
    <x v="1"/>
    <x v="1"/>
    <x v="1"/>
    <x v="1"/>
    <x v="1"/>
    <x v="1"/>
    <x v="1"/>
  </r>
  <r>
    <d v="2021-07-16T00:00:00"/>
    <n v="8026"/>
    <n v="9346"/>
    <x v="4"/>
    <n v="2036"/>
    <n v="61290"/>
    <x v="2"/>
    <s v="526491"/>
    <x v="0"/>
    <x v="2"/>
    <x v="2"/>
    <x v="2"/>
    <x v="1"/>
    <n v="71.5"/>
    <m/>
    <m/>
    <m/>
    <m/>
    <x v="2"/>
    <n v="1002877"/>
    <x v="1"/>
    <x v="1"/>
    <x v="1"/>
    <x v="0"/>
    <x v="0"/>
    <m/>
    <x v="0"/>
    <x v="0"/>
    <x v="0"/>
    <m/>
    <m/>
    <x v="1"/>
    <s v="10028771"/>
    <x v="5"/>
    <x v="5"/>
    <x v="3"/>
    <x v="3"/>
    <x v="5"/>
    <x v="2"/>
    <n v="65.066449999999989"/>
    <x v="2"/>
    <n v="71.5"/>
    <x v="2"/>
    <s v=""/>
    <x v="8"/>
    <s v=""/>
    <x v="2"/>
    <s v=""/>
    <s v=""/>
    <x v="1"/>
    <x v="1"/>
    <x v="2"/>
    <x v="1"/>
    <x v="1"/>
    <x v="1"/>
    <x v="1"/>
  </r>
  <r>
    <d v="2021-07-16T00:00:00"/>
    <n v="8026"/>
    <n v="9346"/>
    <x v="4"/>
    <n v="2037"/>
    <n v="61291"/>
    <x v="2"/>
    <s v="526513"/>
    <x v="0"/>
    <x v="2"/>
    <x v="2"/>
    <x v="2"/>
    <x v="1"/>
    <n v="69"/>
    <m/>
    <m/>
    <m/>
    <m/>
    <x v="2"/>
    <n v="1002877"/>
    <x v="2"/>
    <x v="1"/>
    <x v="1"/>
    <x v="0"/>
    <x v="0"/>
    <m/>
    <x v="0"/>
    <x v="0"/>
    <x v="0"/>
    <m/>
    <m/>
    <x v="1"/>
    <s v="10028772"/>
    <x v="5"/>
    <x v="5"/>
    <x v="3"/>
    <x v="3"/>
    <x v="5"/>
    <x v="2"/>
    <n v="62.752699999999997"/>
    <x v="2"/>
    <n v="69"/>
    <x v="2"/>
    <s v=""/>
    <x v="8"/>
    <s v=""/>
    <x v="2"/>
    <s v=""/>
    <s v=""/>
    <x v="1"/>
    <x v="1"/>
    <x v="2"/>
    <x v="1"/>
    <x v="1"/>
    <x v="1"/>
    <x v="1"/>
  </r>
  <r>
    <d v="2021-07-16T00:00:00"/>
    <n v="8026"/>
    <n v="9346"/>
    <x v="4"/>
    <n v="2039"/>
    <n v="61292"/>
    <x v="2"/>
    <s v="526430"/>
    <x v="0"/>
    <x v="2"/>
    <x v="2"/>
    <x v="2"/>
    <x v="1"/>
    <n v="71.5"/>
    <m/>
    <m/>
    <m/>
    <m/>
    <x v="2"/>
    <n v="1002877"/>
    <x v="3"/>
    <x v="1"/>
    <x v="1"/>
    <x v="0"/>
    <x v="0"/>
    <m/>
    <x v="0"/>
    <x v="0"/>
    <x v="0"/>
    <m/>
    <m/>
    <x v="1"/>
    <s v="10028773"/>
    <x v="5"/>
    <x v="5"/>
    <x v="3"/>
    <x v="3"/>
    <x v="5"/>
    <x v="2"/>
    <n v="65.066449999999989"/>
    <x v="2"/>
    <n v="71.5"/>
    <x v="2"/>
    <s v=""/>
    <x v="8"/>
    <s v=""/>
    <x v="2"/>
    <s v=""/>
    <s v=""/>
    <x v="1"/>
    <x v="1"/>
    <x v="2"/>
    <x v="1"/>
    <x v="1"/>
    <x v="1"/>
    <x v="1"/>
  </r>
  <r>
    <d v="2021-07-16T00:00:00"/>
    <n v="8026"/>
    <n v="9346"/>
    <x v="4"/>
    <n v="2041"/>
    <n v="61293"/>
    <x v="2"/>
    <s v="526439"/>
    <x v="0"/>
    <x v="1"/>
    <x v="1"/>
    <x v="2"/>
    <x v="1"/>
    <n v="88"/>
    <n v="20"/>
    <n v="7.7"/>
    <n v="5.4"/>
    <n v="1.7"/>
    <x v="1"/>
    <n v="1002877"/>
    <x v="4"/>
    <x v="1"/>
    <x v="1"/>
    <x v="0"/>
    <x v="0"/>
    <m/>
    <x v="0"/>
    <x v="0"/>
    <x v="0"/>
    <m/>
    <m/>
    <x v="1"/>
    <s v="10028774"/>
    <x v="4"/>
    <x v="4"/>
    <x v="1"/>
    <x v="2"/>
    <x v="5"/>
    <x v="2"/>
    <n v="80.3"/>
    <x v="1"/>
    <n v="88"/>
    <x v="1"/>
    <s v=""/>
    <x v="8"/>
    <s v=""/>
    <x v="1"/>
    <n v="3.0599999999999969"/>
    <n v="0.95521229695021315"/>
    <x v="1"/>
    <x v="1"/>
    <x v="1"/>
    <x v="1"/>
    <x v="1"/>
    <x v="1"/>
    <x v="1"/>
  </r>
  <r>
    <d v="2021-07-16T00:00:00"/>
    <n v="8026"/>
    <n v="9346"/>
    <x v="4"/>
    <n v="2042"/>
    <n v="61294"/>
    <x v="2"/>
    <s v="526495"/>
    <x v="0"/>
    <x v="2"/>
    <x v="2"/>
    <x v="2"/>
    <x v="1"/>
    <n v="65"/>
    <m/>
    <m/>
    <m/>
    <m/>
    <x v="2"/>
    <n v="1002877"/>
    <x v="5"/>
    <x v="1"/>
    <x v="1"/>
    <x v="0"/>
    <x v="0"/>
    <m/>
    <x v="0"/>
    <x v="0"/>
    <x v="0"/>
    <m/>
    <m/>
    <x v="1"/>
    <s v="10028775"/>
    <x v="3"/>
    <x v="3"/>
    <x v="3"/>
    <x v="2"/>
    <x v="5"/>
    <x v="2"/>
    <n v="59.050699999999999"/>
    <x v="2"/>
    <n v="65"/>
    <x v="2"/>
    <s v=""/>
    <x v="8"/>
    <s v=""/>
    <x v="2"/>
    <s v=""/>
    <s v=""/>
    <x v="1"/>
    <x v="1"/>
    <x v="2"/>
    <x v="1"/>
    <x v="1"/>
    <x v="1"/>
    <x v="1"/>
  </r>
  <r>
    <d v="2021-07-16T00:00:00"/>
    <n v="8026"/>
    <n v="9347"/>
    <x v="4"/>
    <n v="2047"/>
    <n v="61295"/>
    <x v="2"/>
    <s v="526465"/>
    <x v="0"/>
    <x v="1"/>
    <x v="1"/>
    <x v="2"/>
    <x v="1"/>
    <n v="75.5"/>
    <n v="18"/>
    <n v="6.8"/>
    <n v="5.5"/>
    <n v="1.7"/>
    <x v="1"/>
    <n v="1002877"/>
    <x v="6"/>
    <x v="1"/>
    <x v="1"/>
    <x v="0"/>
    <x v="0"/>
    <m/>
    <x v="0"/>
    <x v="0"/>
    <x v="0"/>
    <m/>
    <m/>
    <x v="1"/>
    <s v="10028776"/>
    <x v="1"/>
    <x v="1"/>
    <x v="1"/>
    <x v="1"/>
    <x v="5"/>
    <x v="2"/>
    <n v="68.7"/>
    <x v="2"/>
    <n v="75.5"/>
    <x v="1"/>
    <s v=""/>
    <x v="8"/>
    <s v=""/>
    <x v="3"/>
    <n v="-1.2310000000000036"/>
    <n v="0.22600645026827337"/>
    <x v="1"/>
    <x v="1"/>
    <x v="2"/>
    <x v="1"/>
    <x v="1"/>
    <x v="1"/>
    <x v="1"/>
  </r>
  <r>
    <d v="2021-07-16T00:00:00"/>
    <n v="8026"/>
    <n v="9347"/>
    <x v="4"/>
    <n v="2049"/>
    <n v="61296"/>
    <x v="2"/>
    <s v="526438"/>
    <x v="0"/>
    <x v="2"/>
    <x v="2"/>
    <x v="2"/>
    <x v="1"/>
    <n v="103"/>
    <n v="26"/>
    <n v="11.5"/>
    <n v="9"/>
    <n v="3.5"/>
    <x v="1"/>
    <n v="1002877"/>
    <x v="7"/>
    <x v="1"/>
    <x v="1"/>
    <x v="0"/>
    <x v="0"/>
    <m/>
    <x v="0"/>
    <x v="0"/>
    <x v="0"/>
    <m/>
    <m/>
    <x v="1"/>
    <s v="10028777"/>
    <x v="1"/>
    <x v="1"/>
    <x v="1"/>
    <x v="1"/>
    <x v="5"/>
    <x v="2"/>
    <n v="91.5"/>
    <x v="1"/>
    <n v="103"/>
    <x v="1"/>
    <s v=""/>
    <x v="8"/>
    <s v=""/>
    <x v="1"/>
    <n v="0.64999999999999947"/>
    <n v="0.65701046267349872"/>
    <x v="1"/>
    <x v="1"/>
    <x v="1"/>
    <x v="1"/>
    <x v="1"/>
    <x v="1"/>
    <x v="1"/>
  </r>
  <r>
    <d v="2021-07-16T00:00:00"/>
    <n v="8026"/>
    <n v="9347"/>
    <x v="4"/>
    <n v="2052"/>
    <n v="61297"/>
    <x v="2"/>
    <s v="526444"/>
    <x v="0"/>
    <x v="2"/>
    <x v="2"/>
    <x v="2"/>
    <x v="1"/>
    <n v="94"/>
    <n v="22"/>
    <n v="9.1"/>
    <n v="7.7"/>
    <n v="2.5"/>
    <x v="1"/>
    <n v="1002877"/>
    <x v="8"/>
    <x v="1"/>
    <x v="1"/>
    <x v="0"/>
    <x v="0"/>
    <m/>
    <x v="0"/>
    <x v="0"/>
    <x v="0"/>
    <m/>
    <m/>
    <x v="1"/>
    <s v="10028778"/>
    <x v="1"/>
    <x v="1"/>
    <x v="1"/>
    <x v="1"/>
    <x v="5"/>
    <x v="2"/>
    <n v="84.9"/>
    <x v="1"/>
    <n v="94"/>
    <x v="1"/>
    <s v=""/>
    <x v="8"/>
    <s v=""/>
    <x v="1"/>
    <n v="1.5960000000000023"/>
    <n v="0.83145858725984501"/>
    <x v="1"/>
    <x v="1"/>
    <x v="1"/>
    <x v="1"/>
    <x v="1"/>
    <x v="1"/>
    <x v="1"/>
  </r>
  <r>
    <d v="2021-07-17T00:00:00"/>
    <n v="7918"/>
    <n v="9293"/>
    <x v="1"/>
    <n v="927"/>
    <n v="31539"/>
    <x v="1"/>
    <n v="525986"/>
    <x v="0"/>
    <x v="2"/>
    <x v="2"/>
    <x v="2"/>
    <x v="1"/>
    <n v="58"/>
    <m/>
    <m/>
    <m/>
    <m/>
    <x v="2"/>
    <n v="1002702"/>
    <x v="5"/>
    <x v="1"/>
    <x v="1"/>
    <x v="0"/>
    <x v="0"/>
    <m/>
    <x v="0"/>
    <x v="0"/>
    <x v="1"/>
    <m/>
    <m/>
    <x v="1"/>
    <s v="10027025"/>
    <x v="5"/>
    <x v="5"/>
    <x v="3"/>
    <x v="3"/>
    <x v="5"/>
    <x v="1"/>
    <n v="52.572200000000002"/>
    <x v="2"/>
    <n v="58"/>
    <x v="2"/>
    <n v="245"/>
    <x v="5"/>
    <n v="245"/>
    <x v="2"/>
    <s v=""/>
    <s v=""/>
    <x v="1"/>
    <x v="1"/>
    <x v="2"/>
    <x v="1"/>
    <x v="1"/>
    <x v="1"/>
    <x v="1"/>
  </r>
  <r>
    <d v="2021-07-17T00:00:00"/>
    <n v="7918"/>
    <n v="9293"/>
    <x v="1"/>
    <n v="942"/>
    <m/>
    <x v="3"/>
    <m/>
    <x v="0"/>
    <x v="2"/>
    <x v="2"/>
    <x v="2"/>
    <x v="1"/>
    <n v="41.5"/>
    <m/>
    <m/>
    <m/>
    <m/>
    <x v="3"/>
    <n v="1002702"/>
    <x v="6"/>
    <x v="1"/>
    <x v="1"/>
    <x v="0"/>
    <x v="0"/>
    <m/>
    <x v="0"/>
    <x v="0"/>
    <x v="1"/>
    <s v="JACK"/>
    <m/>
    <x v="2"/>
    <s v="10027026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7T00:00:00"/>
    <n v="7918"/>
    <n v="9293"/>
    <x v="1"/>
    <n v="942"/>
    <m/>
    <x v="3"/>
    <m/>
    <x v="0"/>
    <x v="2"/>
    <x v="2"/>
    <x v="2"/>
    <x v="1"/>
    <n v="47"/>
    <m/>
    <m/>
    <m/>
    <m/>
    <x v="3"/>
    <n v="1002702"/>
    <x v="7"/>
    <x v="1"/>
    <x v="1"/>
    <x v="0"/>
    <x v="0"/>
    <m/>
    <x v="0"/>
    <x v="0"/>
    <x v="1"/>
    <s v="JACK"/>
    <m/>
    <x v="2"/>
    <s v="10027027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7T00:00:00"/>
    <n v="7918"/>
    <n v="9293"/>
    <x v="1"/>
    <n v="945"/>
    <m/>
    <x v="3"/>
    <m/>
    <x v="0"/>
    <x v="2"/>
    <x v="2"/>
    <x v="2"/>
    <x v="1"/>
    <n v="49"/>
    <m/>
    <m/>
    <m/>
    <m/>
    <x v="3"/>
    <n v="1002702"/>
    <x v="8"/>
    <x v="1"/>
    <x v="1"/>
    <x v="0"/>
    <x v="0"/>
    <m/>
    <x v="0"/>
    <x v="0"/>
    <x v="1"/>
    <s v="JACK"/>
    <m/>
    <x v="2"/>
    <s v="10027028"/>
    <x v="5"/>
    <x v="5"/>
    <x v="3"/>
    <x v="3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7T00:00:00"/>
    <n v="7918"/>
    <n v="9293"/>
    <x v="1"/>
    <n v="946"/>
    <m/>
    <x v="3"/>
    <m/>
    <x v="0"/>
    <x v="2"/>
    <x v="2"/>
    <x v="2"/>
    <x v="1"/>
    <n v="43"/>
    <m/>
    <m/>
    <m/>
    <m/>
    <x v="3"/>
    <n v="1002702"/>
    <x v="9"/>
    <x v="1"/>
    <x v="1"/>
    <x v="0"/>
    <x v="0"/>
    <m/>
    <x v="0"/>
    <x v="0"/>
    <x v="1"/>
    <s v="JACK"/>
    <m/>
    <x v="2"/>
    <s v="10027029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7T00:00:00"/>
    <n v="7918"/>
    <n v="9293"/>
    <x v="1"/>
    <n v="950"/>
    <m/>
    <x v="3"/>
    <m/>
    <x v="0"/>
    <x v="2"/>
    <x v="2"/>
    <x v="2"/>
    <x v="1"/>
    <n v="46"/>
    <m/>
    <m/>
    <m/>
    <m/>
    <x v="3"/>
    <n v="1002702"/>
    <x v="10"/>
    <x v="1"/>
    <x v="1"/>
    <x v="0"/>
    <x v="0"/>
    <m/>
    <x v="0"/>
    <x v="0"/>
    <x v="1"/>
    <s v="JACK"/>
    <m/>
    <x v="2"/>
    <s v="100270210"/>
    <x v="9"/>
    <x v="9"/>
    <x v="6"/>
    <x v="4"/>
    <x v="5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7T00:00:00"/>
    <n v="7918"/>
    <n v="9293"/>
    <x v="1"/>
    <n v="950"/>
    <n v="31540"/>
    <x v="1"/>
    <s v="526014"/>
    <x v="0"/>
    <x v="2"/>
    <x v="2"/>
    <x v="2"/>
    <x v="1"/>
    <n v="89.5"/>
    <n v="21.2"/>
    <n v="8.5"/>
    <n v="7.5"/>
    <n v="2"/>
    <x v="1"/>
    <n v="1002705"/>
    <x v="1"/>
    <x v="1"/>
    <x v="1"/>
    <x v="0"/>
    <x v="0"/>
    <m/>
    <x v="0"/>
    <x v="0"/>
    <x v="1"/>
    <m/>
    <m/>
    <x v="1"/>
    <s v="10027051"/>
    <x v="1"/>
    <x v="1"/>
    <x v="1"/>
    <x v="1"/>
    <x v="5"/>
    <x v="1"/>
    <n v="81"/>
    <x v="1"/>
    <n v="89.5"/>
    <x v="1"/>
    <s v=""/>
    <x v="5"/>
    <s v=""/>
    <x v="1"/>
    <n v="0.994999999999999"/>
    <n v="0.73007438398111857"/>
    <x v="1"/>
    <x v="1"/>
    <x v="1"/>
    <x v="1"/>
    <x v="1"/>
    <x v="1"/>
    <x v="1"/>
  </r>
  <r>
    <d v="2021-07-17T00:00:00"/>
    <n v="7918"/>
    <n v="9293"/>
    <x v="1"/>
    <n v="955"/>
    <n v="31541"/>
    <x v="1"/>
    <s v="525982"/>
    <x v="0"/>
    <x v="1"/>
    <x v="1"/>
    <x v="2"/>
    <x v="1"/>
    <n v="88"/>
    <n v="19.899999999999999"/>
    <n v="7.9"/>
    <n v="6"/>
    <n v="2"/>
    <x v="1"/>
    <n v="1002705"/>
    <x v="2"/>
    <x v="1"/>
    <x v="1"/>
    <x v="0"/>
    <x v="0"/>
    <m/>
    <x v="0"/>
    <x v="0"/>
    <x v="1"/>
    <m/>
    <m/>
    <x v="1"/>
    <s v="10027052"/>
    <x v="1"/>
    <x v="1"/>
    <x v="1"/>
    <x v="1"/>
    <x v="5"/>
    <x v="1"/>
    <n v="80.099999999999994"/>
    <x v="1"/>
    <n v="88"/>
    <x v="1"/>
    <n v="246"/>
    <x v="5"/>
    <n v="246"/>
    <x v="1"/>
    <n v="2.1379999999999972"/>
    <n v="0.89454208621743481"/>
    <x v="1"/>
    <x v="1"/>
    <x v="1"/>
    <x v="1"/>
    <x v="1"/>
    <x v="1"/>
    <x v="1"/>
  </r>
  <r>
    <d v="2021-07-17T00:00:00"/>
    <n v="7918"/>
    <n v="9293"/>
    <x v="1"/>
    <n v="1005"/>
    <n v="31542"/>
    <x v="1"/>
    <s v="525937"/>
    <x v="0"/>
    <x v="1"/>
    <x v="1"/>
    <x v="2"/>
    <x v="1"/>
    <n v="90"/>
    <n v="19.3"/>
    <n v="7.6"/>
    <n v="5.2"/>
    <n v="2"/>
    <x v="1"/>
    <n v="1002705"/>
    <x v="3"/>
    <x v="1"/>
    <x v="1"/>
    <x v="2"/>
    <x v="0"/>
    <s v="3-9"/>
    <x v="0"/>
    <x v="0"/>
    <x v="1"/>
    <m/>
    <m/>
    <x v="1"/>
    <s v="10027053"/>
    <x v="1"/>
    <x v="1"/>
    <x v="1"/>
    <x v="1"/>
    <x v="5"/>
    <x v="1"/>
    <n v="82.4"/>
    <x v="1"/>
    <n v="90"/>
    <x v="1"/>
    <s v=""/>
    <x v="5"/>
    <s v=""/>
    <x v="1"/>
    <n v="3.9260000000000037"/>
    <n v="0.98065904552711092"/>
    <x v="1"/>
    <x v="1"/>
    <x v="1"/>
    <x v="2"/>
    <x v="1"/>
    <x v="1"/>
    <x v="1"/>
  </r>
  <r>
    <d v="2021-07-17T00:00:00"/>
    <n v="7918"/>
    <n v="9293"/>
    <x v="1"/>
    <n v="1010"/>
    <n v="31543"/>
    <x v="1"/>
    <s v="526015"/>
    <x v="0"/>
    <x v="1"/>
    <x v="1"/>
    <x v="2"/>
    <x v="1"/>
    <n v="89"/>
    <n v="18"/>
    <n v="7.2"/>
    <n v="5.3"/>
    <n v="2"/>
    <x v="1"/>
    <n v="1002705"/>
    <x v="4"/>
    <x v="1"/>
    <x v="1"/>
    <x v="6"/>
    <x v="0"/>
    <s v="3-9"/>
    <x v="0"/>
    <x v="0"/>
    <x v="1"/>
    <m/>
    <m/>
    <x v="1"/>
    <s v="10027054"/>
    <x v="1"/>
    <x v="1"/>
    <x v="1"/>
    <x v="1"/>
    <x v="5"/>
    <x v="1"/>
    <n v="81.8"/>
    <x v="1"/>
    <n v="89"/>
    <x v="1"/>
    <n v="247"/>
    <x v="5"/>
    <n v="247"/>
    <x v="1"/>
    <n v="3.9399999999999959"/>
    <n v="0.98092280268474186"/>
    <x v="1"/>
    <x v="1"/>
    <x v="1"/>
    <x v="1"/>
    <x v="1"/>
    <x v="1"/>
    <x v="1"/>
  </r>
  <r>
    <d v="2021-07-17T00:00:00"/>
    <n v="7918"/>
    <n v="9293"/>
    <x v="1"/>
    <n v="1013"/>
    <n v="31544"/>
    <x v="1"/>
    <s v="525992"/>
    <x v="1"/>
    <x v="2"/>
    <x v="2"/>
    <x v="2"/>
    <x v="1"/>
    <n v="91"/>
    <n v="21.9"/>
    <n v="9"/>
    <n v="5.5"/>
    <n v="2.5"/>
    <x v="1"/>
    <n v="1002705"/>
    <x v="5"/>
    <x v="1"/>
    <x v="1"/>
    <x v="0"/>
    <x v="0"/>
    <m/>
    <x v="0"/>
    <x v="0"/>
    <x v="1"/>
    <m/>
    <m/>
    <x v="1"/>
    <s v="10027055"/>
    <x v="1"/>
    <x v="1"/>
    <x v="1"/>
    <x v="1"/>
    <x v="5"/>
    <x v="1"/>
    <n v="82"/>
    <x v="1"/>
    <n v="91"/>
    <x v="1"/>
    <s v=""/>
    <x v="5"/>
    <s v=""/>
    <x v="1"/>
    <n v="1.9300000000000037"/>
    <n v="0.87324941987785965"/>
    <x v="1"/>
    <x v="1"/>
    <x v="1"/>
    <x v="3"/>
    <x v="1"/>
    <x v="1"/>
    <x v="1"/>
  </r>
  <r>
    <d v="2021-07-17T00:00:00"/>
    <n v="7918"/>
    <n v="9293"/>
    <x v="1"/>
    <n v="1013"/>
    <n v="31545"/>
    <x v="1"/>
    <s v="526024"/>
    <x v="1"/>
    <x v="2"/>
    <x v="2"/>
    <x v="2"/>
    <x v="1"/>
    <n v="83"/>
    <n v="20.5"/>
    <n v="8"/>
    <n v="6.2"/>
    <n v="2.2999999999999998"/>
    <x v="1"/>
    <n v="1002705"/>
    <x v="6"/>
    <x v="1"/>
    <x v="1"/>
    <x v="0"/>
    <x v="0"/>
    <m/>
    <x v="0"/>
    <x v="0"/>
    <x v="1"/>
    <m/>
    <m/>
    <x v="1"/>
    <s v="10027056"/>
    <x v="1"/>
    <x v="1"/>
    <x v="1"/>
    <x v="1"/>
    <x v="5"/>
    <x v="1"/>
    <n v="75"/>
    <x v="1"/>
    <n v="83"/>
    <x v="1"/>
    <s v=""/>
    <x v="5"/>
    <s v=""/>
    <x v="3"/>
    <n v="-0.53400000000000158"/>
    <n v="0.36958443572831773"/>
    <x v="1"/>
    <x v="1"/>
    <x v="2"/>
    <x v="1"/>
    <x v="1"/>
    <x v="1"/>
    <x v="1"/>
  </r>
  <r>
    <d v="2021-07-17T00:00:00"/>
    <n v="7918"/>
    <n v="9293"/>
    <x v="1"/>
    <n v="1019"/>
    <n v="31546"/>
    <x v="1"/>
    <s v="525960"/>
    <x v="0"/>
    <x v="2"/>
    <x v="2"/>
    <x v="2"/>
    <x v="1"/>
    <n v="66"/>
    <m/>
    <m/>
    <m/>
    <m/>
    <x v="2"/>
    <n v="1002705"/>
    <x v="7"/>
    <x v="1"/>
    <x v="1"/>
    <x v="0"/>
    <x v="0"/>
    <m/>
    <x v="0"/>
    <x v="0"/>
    <x v="1"/>
    <m/>
    <m/>
    <x v="1"/>
    <s v="10027057"/>
    <x v="5"/>
    <x v="5"/>
    <x v="3"/>
    <x v="3"/>
    <x v="5"/>
    <x v="1"/>
    <n v="59.976199999999999"/>
    <x v="2"/>
    <n v="66"/>
    <x v="2"/>
    <n v="248"/>
    <x v="5"/>
    <n v="248"/>
    <x v="2"/>
    <s v=""/>
    <s v=""/>
    <x v="1"/>
    <x v="1"/>
    <x v="2"/>
    <x v="1"/>
    <x v="1"/>
    <x v="1"/>
    <x v="1"/>
  </r>
  <r>
    <d v="2021-07-17T00:00:00"/>
    <n v="7918"/>
    <n v="9293"/>
    <x v="1"/>
    <n v="1020"/>
    <n v="31547"/>
    <x v="1"/>
    <s v="526011"/>
    <x v="0"/>
    <x v="1"/>
    <x v="1"/>
    <x v="2"/>
    <x v="1"/>
    <n v="80"/>
    <n v="18"/>
    <n v="7"/>
    <n v="4.3"/>
    <n v="1.5"/>
    <x v="1"/>
    <n v="1002705"/>
    <x v="8"/>
    <x v="1"/>
    <x v="1"/>
    <x v="0"/>
    <x v="0"/>
    <m/>
    <x v="0"/>
    <x v="0"/>
    <x v="1"/>
    <m/>
    <m/>
    <x v="1"/>
    <s v="10027058"/>
    <x v="4"/>
    <x v="4"/>
    <x v="1"/>
    <x v="2"/>
    <x v="5"/>
    <x v="1"/>
    <n v="73"/>
    <x v="1"/>
    <n v="80"/>
    <x v="1"/>
    <n v="249"/>
    <x v="5"/>
    <n v="249"/>
    <x v="1"/>
    <n v="1.4359999999999986"/>
    <n v="0.80783446415481497"/>
    <x v="1"/>
    <x v="1"/>
    <x v="1"/>
    <x v="1"/>
    <x v="1"/>
    <x v="1"/>
    <x v="1"/>
  </r>
  <r>
    <d v="2021-07-17T00:00:00"/>
    <n v="7919"/>
    <n v="9293"/>
    <x v="0"/>
    <n v="1109"/>
    <n v="31548"/>
    <x v="1"/>
    <s v="526008"/>
    <x v="0"/>
    <x v="1"/>
    <x v="1"/>
    <x v="2"/>
    <x v="1"/>
    <n v="86"/>
    <n v="18.399999999999999"/>
    <n v="6.6"/>
    <n v="6"/>
    <n v="2.1"/>
    <x v="1"/>
    <n v="1002705"/>
    <x v="9"/>
    <x v="1"/>
    <x v="1"/>
    <x v="0"/>
    <x v="0"/>
    <m/>
    <x v="0"/>
    <x v="0"/>
    <x v="1"/>
    <m/>
    <m/>
    <x v="1"/>
    <s v="10027059"/>
    <x v="1"/>
    <x v="1"/>
    <x v="1"/>
    <x v="1"/>
    <x v="5"/>
    <x v="1"/>
    <n v="79.400000000000006"/>
    <x v="1"/>
    <n v="86"/>
    <x v="1"/>
    <s v=""/>
    <x v="5"/>
    <s v=""/>
    <x v="1"/>
    <n v="2.8559999999999972"/>
    <n v="0.94562800300424166"/>
    <x v="1"/>
    <x v="1"/>
    <x v="1"/>
    <x v="1"/>
    <x v="1"/>
    <x v="1"/>
    <x v="1"/>
  </r>
  <r>
    <d v="2021-07-17T00:00:00"/>
    <n v="7919"/>
    <n v="9293"/>
    <x v="0"/>
    <n v="1112"/>
    <n v="31549"/>
    <x v="1"/>
    <s v="525933"/>
    <x v="0"/>
    <x v="2"/>
    <x v="2"/>
    <x v="2"/>
    <x v="1"/>
    <n v="54"/>
    <m/>
    <m/>
    <m/>
    <m/>
    <x v="2"/>
    <n v="1002705"/>
    <x v="10"/>
    <x v="1"/>
    <x v="1"/>
    <x v="0"/>
    <x v="0"/>
    <m/>
    <x v="0"/>
    <x v="0"/>
    <x v="1"/>
    <m/>
    <m/>
    <x v="1"/>
    <s v="100270510"/>
    <x v="5"/>
    <x v="5"/>
    <x v="3"/>
    <x v="3"/>
    <x v="5"/>
    <x v="1"/>
    <n v="48.870199999999997"/>
    <x v="2"/>
    <n v="54"/>
    <x v="2"/>
    <s v=""/>
    <x v="5"/>
    <s v=""/>
    <x v="2"/>
    <s v=""/>
    <s v=""/>
    <x v="1"/>
    <x v="1"/>
    <x v="2"/>
    <x v="1"/>
    <x v="1"/>
    <x v="1"/>
    <x v="1"/>
  </r>
  <r>
    <d v="2021-07-17T00:00:00"/>
    <n v="7919"/>
    <n v="9293"/>
    <x v="0"/>
    <n v="1127"/>
    <n v="31550"/>
    <x v="1"/>
    <s v="526007"/>
    <x v="0"/>
    <x v="2"/>
    <x v="2"/>
    <x v="2"/>
    <x v="1"/>
    <n v="67"/>
    <m/>
    <m/>
    <m/>
    <m/>
    <x v="2"/>
    <n v="1002707"/>
    <x v="1"/>
    <x v="1"/>
    <x v="1"/>
    <x v="0"/>
    <x v="0"/>
    <m/>
    <x v="0"/>
    <x v="0"/>
    <x v="1"/>
    <m/>
    <m/>
    <x v="1"/>
    <s v="10027071"/>
    <x v="5"/>
    <x v="5"/>
    <x v="3"/>
    <x v="3"/>
    <x v="5"/>
    <x v="1"/>
    <n v="60.901699999999998"/>
    <x v="2"/>
    <n v="67"/>
    <x v="2"/>
    <n v="250"/>
    <x v="5"/>
    <n v="250"/>
    <x v="2"/>
    <s v=""/>
    <s v=""/>
    <x v="1"/>
    <x v="1"/>
    <x v="2"/>
    <x v="1"/>
    <x v="1"/>
    <x v="1"/>
    <x v="1"/>
  </r>
  <r>
    <d v="2021-07-17T00:00:00"/>
    <n v="7919"/>
    <n v="9293"/>
    <x v="0"/>
    <n v="1129"/>
    <n v="31551"/>
    <x v="1"/>
    <s v="525983"/>
    <x v="0"/>
    <x v="1"/>
    <x v="1"/>
    <x v="2"/>
    <x v="1"/>
    <n v="90"/>
    <n v="18.8"/>
    <n v="6.6"/>
    <n v="6"/>
    <n v="2.2000000000000002"/>
    <x v="1"/>
    <n v="1002707"/>
    <x v="2"/>
    <x v="1"/>
    <x v="1"/>
    <x v="0"/>
    <x v="0"/>
    <m/>
    <x v="0"/>
    <x v="0"/>
    <x v="1"/>
    <m/>
    <m/>
    <x v="1"/>
    <s v="10027072"/>
    <x v="1"/>
    <x v="1"/>
    <x v="1"/>
    <x v="1"/>
    <x v="5"/>
    <x v="1"/>
    <n v="83.4"/>
    <x v="1"/>
    <n v="90"/>
    <x v="1"/>
    <s v=""/>
    <x v="5"/>
    <s v=""/>
    <x v="1"/>
    <n v="4.4900000000000029"/>
    <n v="0.98890386200254254"/>
    <x v="1"/>
    <x v="1"/>
    <x v="1"/>
    <x v="1"/>
    <x v="1"/>
    <x v="1"/>
    <x v="1"/>
  </r>
  <r>
    <d v="2021-07-17T00:00:00"/>
    <n v="7919"/>
    <n v="9293"/>
    <x v="0"/>
    <n v="1131"/>
    <n v="31552"/>
    <x v="1"/>
    <s v="526022"/>
    <x v="0"/>
    <x v="1"/>
    <x v="1"/>
    <x v="2"/>
    <x v="1"/>
    <n v="81"/>
    <n v="18.399999999999999"/>
    <n v="6"/>
    <n v="4.5"/>
    <n v="1.6"/>
    <x v="1"/>
    <n v="1002707"/>
    <x v="3"/>
    <x v="1"/>
    <x v="1"/>
    <x v="0"/>
    <x v="0"/>
    <m/>
    <x v="0"/>
    <x v="0"/>
    <x v="1"/>
    <m/>
    <m/>
    <x v="1"/>
    <s v="10027073"/>
    <x v="4"/>
    <x v="4"/>
    <x v="1"/>
    <x v="2"/>
    <x v="5"/>
    <x v="1"/>
    <n v="75"/>
    <x v="1"/>
    <n v="81"/>
    <x v="1"/>
    <s v=""/>
    <x v="5"/>
    <s v=""/>
    <x v="1"/>
    <n v="2.9239999999999986"/>
    <n v="0.94902017057891508"/>
    <x v="1"/>
    <x v="1"/>
    <x v="1"/>
    <x v="1"/>
    <x v="1"/>
    <x v="1"/>
    <x v="1"/>
  </r>
  <r>
    <d v="2021-07-17T00:00:00"/>
    <n v="7919"/>
    <n v="9293"/>
    <x v="0"/>
    <n v="1142"/>
    <n v="31553"/>
    <x v="1"/>
    <s v="525944"/>
    <x v="0"/>
    <x v="1"/>
    <x v="2"/>
    <x v="2"/>
    <x v="1"/>
    <n v="74"/>
    <m/>
    <m/>
    <m/>
    <m/>
    <x v="2"/>
    <n v="1002707"/>
    <x v="4"/>
    <x v="1"/>
    <x v="1"/>
    <x v="0"/>
    <x v="0"/>
    <m/>
    <x v="0"/>
    <x v="0"/>
    <x v="1"/>
    <m/>
    <m/>
    <x v="1"/>
    <s v="10027074"/>
    <x v="5"/>
    <x v="5"/>
    <x v="3"/>
    <x v="3"/>
    <x v="5"/>
    <x v="1"/>
    <n v="67.380199999999988"/>
    <x v="2"/>
    <n v="74"/>
    <x v="2"/>
    <n v="251"/>
    <x v="5"/>
    <n v="251"/>
    <x v="2"/>
    <s v=""/>
    <s v=""/>
    <x v="1"/>
    <x v="1"/>
    <x v="2"/>
    <x v="1"/>
    <x v="1"/>
    <x v="1"/>
    <x v="1"/>
  </r>
  <r>
    <d v="2021-07-17T00:00:00"/>
    <n v="7919"/>
    <n v="9293"/>
    <x v="0"/>
    <n v="1143"/>
    <n v="31554"/>
    <x v="1"/>
    <s v="526027"/>
    <x v="0"/>
    <x v="1"/>
    <x v="1"/>
    <x v="2"/>
    <x v="1"/>
    <n v="85"/>
    <n v="16.899999999999999"/>
    <n v="6"/>
    <n v="5.4"/>
    <n v="1.8"/>
    <x v="1"/>
    <n v="1002707"/>
    <x v="5"/>
    <x v="1"/>
    <x v="1"/>
    <x v="0"/>
    <x v="0"/>
    <m/>
    <x v="0"/>
    <x v="0"/>
    <x v="1"/>
    <m/>
    <m/>
    <x v="1"/>
    <s v="10027075"/>
    <x v="1"/>
    <x v="1"/>
    <x v="1"/>
    <x v="1"/>
    <x v="5"/>
    <x v="1"/>
    <n v="79"/>
    <x v="1"/>
    <n v="85"/>
    <x v="1"/>
    <n v="252"/>
    <x v="5"/>
    <n v="252"/>
    <x v="1"/>
    <n v="3.8599999999999977"/>
    <n v="0.97936670277309379"/>
    <x v="1"/>
    <x v="1"/>
    <x v="1"/>
    <x v="1"/>
    <x v="1"/>
    <x v="1"/>
    <x v="1"/>
  </r>
  <r>
    <d v="2021-07-17T00:00:00"/>
    <n v="7919"/>
    <n v="9293"/>
    <x v="0"/>
    <n v="1143"/>
    <n v="31555"/>
    <x v="1"/>
    <s v="526028"/>
    <x v="0"/>
    <x v="2"/>
    <x v="2"/>
    <x v="2"/>
    <x v="1"/>
    <n v="74"/>
    <m/>
    <m/>
    <m/>
    <m/>
    <x v="2"/>
    <n v="1002707"/>
    <x v="6"/>
    <x v="1"/>
    <x v="1"/>
    <x v="0"/>
    <x v="0"/>
    <m/>
    <x v="0"/>
    <x v="0"/>
    <x v="1"/>
    <m/>
    <m/>
    <x v="1"/>
    <s v="10027076"/>
    <x v="5"/>
    <x v="5"/>
    <x v="3"/>
    <x v="3"/>
    <x v="5"/>
    <x v="1"/>
    <n v="67.380199999999988"/>
    <x v="2"/>
    <n v="74"/>
    <x v="2"/>
    <n v="253"/>
    <x v="5"/>
    <n v="253"/>
    <x v="2"/>
    <s v=""/>
    <s v=""/>
    <x v="1"/>
    <x v="1"/>
    <x v="2"/>
    <x v="1"/>
    <x v="1"/>
    <x v="1"/>
    <x v="1"/>
  </r>
  <r>
    <d v="2021-07-17T00:00:00"/>
    <n v="7919"/>
    <n v="9293"/>
    <x v="0"/>
    <n v="1150"/>
    <n v="31556"/>
    <x v="1"/>
    <s v="525962"/>
    <x v="0"/>
    <x v="2"/>
    <x v="2"/>
    <x v="2"/>
    <x v="1"/>
    <n v="79"/>
    <n v="15.5"/>
    <n v="7.1"/>
    <n v="5.4"/>
    <n v="1.9"/>
    <x v="1"/>
    <n v="1002707"/>
    <x v="7"/>
    <x v="1"/>
    <x v="1"/>
    <x v="0"/>
    <x v="0"/>
    <m/>
    <x v="0"/>
    <x v="0"/>
    <x v="1"/>
    <m/>
    <m/>
    <x v="1"/>
    <s v="10027077"/>
    <x v="1"/>
    <x v="1"/>
    <x v="1"/>
    <x v="1"/>
    <x v="5"/>
    <x v="1"/>
    <n v="71.900000000000006"/>
    <x v="1"/>
    <n v="79"/>
    <x v="1"/>
    <s v=""/>
    <x v="5"/>
    <s v=""/>
    <x v="3"/>
    <n v="-0.21399999999999997"/>
    <n v="0.44670324311189713"/>
    <x v="1"/>
    <x v="1"/>
    <x v="2"/>
    <x v="1"/>
    <x v="1"/>
    <x v="1"/>
    <x v="1"/>
  </r>
  <r>
    <d v="2021-07-17T00:00:00"/>
    <n v="7919"/>
    <n v="9293"/>
    <x v="0"/>
    <n v="1154"/>
    <n v="31557"/>
    <x v="1"/>
    <s v="526060"/>
    <x v="1"/>
    <x v="2"/>
    <x v="2"/>
    <x v="2"/>
    <x v="1"/>
    <n v="93"/>
    <n v="24.4"/>
    <n v="9.5"/>
    <n v="7.3"/>
    <n v="2.4"/>
    <x v="1"/>
    <n v="1002707"/>
    <x v="8"/>
    <x v="1"/>
    <x v="1"/>
    <x v="0"/>
    <x v="0"/>
    <m/>
    <x v="0"/>
    <x v="0"/>
    <x v="1"/>
    <m/>
    <m/>
    <x v="1"/>
    <s v="10027078"/>
    <x v="1"/>
    <x v="1"/>
    <x v="1"/>
    <x v="1"/>
    <x v="5"/>
    <x v="1"/>
    <n v="83.5"/>
    <x v="1"/>
    <n v="93"/>
    <x v="1"/>
    <s v=""/>
    <x v="5"/>
    <s v=""/>
    <x v="1"/>
    <n v="1.0120000000000022"/>
    <n v="0.73341137000390644"/>
    <x v="1"/>
    <x v="1"/>
    <x v="1"/>
    <x v="1"/>
    <x v="1"/>
    <x v="1"/>
    <x v="1"/>
  </r>
  <r>
    <d v="2021-07-17T00:00:00"/>
    <n v="7919"/>
    <n v="9293"/>
    <x v="0"/>
    <n v="1155"/>
    <n v="31558"/>
    <x v="1"/>
    <s v="526048"/>
    <x v="0"/>
    <x v="1"/>
    <x v="1"/>
    <x v="2"/>
    <x v="1"/>
    <n v="82"/>
    <n v="18.399999999999999"/>
    <n v="6.6"/>
    <n v="4.3"/>
    <n v="1.8"/>
    <x v="1"/>
    <n v="1002707"/>
    <x v="9"/>
    <x v="1"/>
    <x v="1"/>
    <x v="0"/>
    <x v="0"/>
    <m/>
    <x v="0"/>
    <x v="0"/>
    <x v="1"/>
    <m/>
    <m/>
    <x v="1"/>
    <s v="10027079"/>
    <x v="6"/>
    <x v="6"/>
    <x v="4"/>
    <x v="2"/>
    <x v="5"/>
    <x v="1"/>
    <n v="75.400000000000006"/>
    <x v="1"/>
    <n v="82"/>
    <x v="1"/>
    <n v="254"/>
    <x v="5"/>
    <n v="254"/>
    <x v="1"/>
    <n v="2.5499999999999989"/>
    <n v="0.92757351463848225"/>
    <x v="1"/>
    <x v="1"/>
    <x v="1"/>
    <x v="1"/>
    <x v="1"/>
    <x v="1"/>
    <x v="1"/>
  </r>
  <r>
    <d v="2021-07-17T00:00:00"/>
    <n v="7919"/>
    <n v="9297"/>
    <x v="0"/>
    <n v="1158"/>
    <n v="31559"/>
    <x v="1"/>
    <s v="526067"/>
    <x v="0"/>
    <x v="1"/>
    <x v="1"/>
    <x v="2"/>
    <x v="1"/>
    <n v="82.3"/>
    <n v="17.5"/>
    <n v="6.1"/>
    <n v="4.5"/>
    <n v="2.1"/>
    <x v="1"/>
    <n v="1002707"/>
    <x v="10"/>
    <x v="1"/>
    <x v="1"/>
    <x v="0"/>
    <x v="0"/>
    <m/>
    <x v="0"/>
    <x v="0"/>
    <x v="0"/>
    <m/>
    <m/>
    <x v="1"/>
    <s v="100270710"/>
    <x v="1"/>
    <x v="1"/>
    <x v="1"/>
    <x v="1"/>
    <x v="5"/>
    <x v="1"/>
    <n v="76.2"/>
    <x v="1"/>
    <n v="82.3"/>
    <x v="1"/>
    <s v=""/>
    <x v="5"/>
    <s v=""/>
    <x v="1"/>
    <n v="2.9249999999999963"/>
    <n v="0.94906852974705624"/>
    <x v="1"/>
    <x v="1"/>
    <x v="1"/>
    <x v="1"/>
    <x v="1"/>
    <x v="1"/>
    <x v="1"/>
  </r>
  <r>
    <d v="2021-07-17T00:00:00"/>
    <n v="7920"/>
    <n v="9297"/>
    <x v="1"/>
    <n v="1541"/>
    <n v="31560"/>
    <x v="1"/>
    <s v="526071"/>
    <x v="0"/>
    <x v="2"/>
    <x v="2"/>
    <x v="2"/>
    <x v="1"/>
    <n v="76.8"/>
    <n v="18"/>
    <n v="7"/>
    <n v="4.9000000000000004"/>
    <n v="1"/>
    <x v="1"/>
    <n v="1002711"/>
    <x v="1"/>
    <x v="1"/>
    <x v="1"/>
    <x v="0"/>
    <x v="0"/>
    <m/>
    <x v="0"/>
    <x v="0"/>
    <x v="0"/>
    <m/>
    <m/>
    <x v="1"/>
    <s v="10027111"/>
    <x v="5"/>
    <x v="5"/>
    <x v="3"/>
    <x v="3"/>
    <x v="5"/>
    <x v="1"/>
    <n v="69.8"/>
    <x v="1"/>
    <n v="76.8"/>
    <x v="1"/>
    <s v=""/>
    <x v="5"/>
    <s v=""/>
    <x v="1"/>
    <n v="8.2000000000000628E-2"/>
    <n v="0.52048852088516184"/>
    <x v="1"/>
    <x v="1"/>
    <x v="1"/>
    <x v="1"/>
    <x v="1"/>
    <x v="1"/>
    <x v="1"/>
  </r>
  <r>
    <d v="2021-07-17T00:00:00"/>
    <n v="7921"/>
    <n v="9297"/>
    <x v="0"/>
    <n v="1734"/>
    <n v="31561"/>
    <x v="1"/>
    <s v="525438"/>
    <x v="0"/>
    <x v="1"/>
    <x v="1"/>
    <x v="2"/>
    <x v="1"/>
    <n v="87"/>
    <n v="18.399999999999999"/>
    <n v="6.9"/>
    <n v="5.3"/>
    <n v="1.9"/>
    <x v="1"/>
    <n v="1002711"/>
    <x v="2"/>
    <x v="1"/>
    <x v="1"/>
    <x v="0"/>
    <x v="0"/>
    <m/>
    <x v="0"/>
    <x v="0"/>
    <x v="0"/>
    <m/>
    <m/>
    <x v="1"/>
    <s v="10027112"/>
    <x v="4"/>
    <x v="4"/>
    <x v="1"/>
    <x v="2"/>
    <x v="5"/>
    <x v="1"/>
    <n v="80.099999999999994"/>
    <x v="1"/>
    <n v="87"/>
    <x v="1"/>
    <n v="255"/>
    <x v="5"/>
    <n v="255"/>
    <x v="1"/>
    <n v="3.5499999999999967"/>
    <n v="0.97207742621592685"/>
    <x v="1"/>
    <x v="1"/>
    <x v="1"/>
    <x v="1"/>
    <x v="1"/>
    <x v="1"/>
    <x v="1"/>
  </r>
  <r>
    <d v="2021-07-17T00:00:00"/>
    <n v="7921"/>
    <n v="9297"/>
    <x v="0"/>
    <n v="1735"/>
    <n v="31562"/>
    <x v="1"/>
    <s v="525453"/>
    <x v="0"/>
    <x v="2"/>
    <x v="2"/>
    <x v="2"/>
    <x v="1"/>
    <n v="51"/>
    <m/>
    <m/>
    <m/>
    <m/>
    <x v="2"/>
    <n v="1002711"/>
    <x v="3"/>
    <x v="1"/>
    <x v="1"/>
    <x v="0"/>
    <x v="0"/>
    <m/>
    <x v="0"/>
    <x v="0"/>
    <x v="0"/>
    <m/>
    <m/>
    <x v="1"/>
    <s v="10027113"/>
    <x v="5"/>
    <x v="5"/>
    <x v="3"/>
    <x v="3"/>
    <x v="5"/>
    <x v="1"/>
    <n v="46.093699999999998"/>
    <x v="2"/>
    <n v="51"/>
    <x v="2"/>
    <n v="256"/>
    <x v="5"/>
    <n v="256"/>
    <x v="2"/>
    <s v=""/>
    <s v=""/>
    <x v="1"/>
    <x v="1"/>
    <x v="2"/>
    <x v="1"/>
    <x v="1"/>
    <x v="1"/>
    <x v="1"/>
  </r>
  <r>
    <d v="2021-07-17T00:00:00"/>
    <n v="8027"/>
    <n v="9348"/>
    <x v="4"/>
    <n v="931"/>
    <n v="61298"/>
    <x v="4"/>
    <s v="526429"/>
    <x v="0"/>
    <x v="1"/>
    <x v="1"/>
    <x v="2"/>
    <x v="1"/>
    <n v="83"/>
    <m/>
    <m/>
    <m/>
    <m/>
    <x v="1"/>
    <m/>
    <x v="0"/>
    <x v="0"/>
    <x v="0"/>
    <x v="0"/>
    <x v="0"/>
    <m/>
    <x v="0"/>
    <x v="0"/>
    <x v="2"/>
    <s v="NO MORPH, NO SCALES"/>
    <m/>
    <x v="1"/>
    <s v=""/>
    <x v="2"/>
    <x v="2"/>
    <x v="2"/>
    <x v="2"/>
    <x v="5"/>
    <x v="2"/>
    <n v="75.709699999999998"/>
    <x v="1"/>
    <n v="83"/>
    <x v="3"/>
    <s v=""/>
    <x v="2"/>
    <s v=""/>
    <x v="2"/>
    <s v=""/>
    <s v=""/>
    <x v="1"/>
    <x v="1"/>
    <x v="1"/>
    <x v="1"/>
    <x v="1"/>
    <x v="1"/>
    <x v="1"/>
  </r>
  <r>
    <d v="2021-07-17T00:00:00"/>
    <n v="8027"/>
    <n v="9348"/>
    <x v="4"/>
    <n v="933"/>
    <n v="61299"/>
    <x v="2"/>
    <s v="526436"/>
    <x v="1"/>
    <x v="2"/>
    <x v="2"/>
    <x v="2"/>
    <x v="1"/>
    <n v="85"/>
    <n v="18.8"/>
    <n v="6.6"/>
    <n v="5.3"/>
    <n v="2.2000000000000002"/>
    <x v="1"/>
    <n v="1002877"/>
    <x v="9"/>
    <x v="1"/>
    <x v="1"/>
    <x v="0"/>
    <x v="0"/>
    <m/>
    <x v="0"/>
    <x v="0"/>
    <x v="1"/>
    <m/>
    <m/>
    <x v="1"/>
    <s v="10028779"/>
    <x v="1"/>
    <x v="1"/>
    <x v="1"/>
    <x v="1"/>
    <x v="5"/>
    <x v="2"/>
    <n v="78.400000000000006"/>
    <x v="1"/>
    <n v="85"/>
    <x v="1"/>
    <s v=""/>
    <x v="8"/>
    <s v=""/>
    <x v="1"/>
    <n v="2.8159999999999972"/>
    <n v="0.94353433495044969"/>
    <x v="1"/>
    <x v="1"/>
    <x v="1"/>
    <x v="2"/>
    <x v="1"/>
    <x v="1"/>
    <x v="1"/>
  </r>
  <r>
    <d v="2021-07-17T00:00:00"/>
    <n v="8027"/>
    <n v="9348"/>
    <x v="4"/>
    <n v="934"/>
    <n v="61300"/>
    <x v="2"/>
    <s v="526461"/>
    <x v="0"/>
    <x v="1"/>
    <x v="1"/>
    <x v="2"/>
    <x v="1"/>
    <n v="83"/>
    <n v="18"/>
    <n v="6.5"/>
    <n v="6"/>
    <n v="2"/>
    <x v="1"/>
    <n v="1002877"/>
    <x v="10"/>
    <x v="1"/>
    <x v="1"/>
    <x v="0"/>
    <x v="0"/>
    <m/>
    <x v="0"/>
    <x v="0"/>
    <x v="1"/>
    <m/>
    <m/>
    <x v="1"/>
    <s v="100287710"/>
    <x v="1"/>
    <x v="1"/>
    <x v="1"/>
    <x v="1"/>
    <x v="5"/>
    <x v="2"/>
    <n v="76.5"/>
    <x v="1"/>
    <n v="83"/>
    <x v="1"/>
    <s v=""/>
    <x v="8"/>
    <s v=""/>
    <x v="1"/>
    <n v="1.7799999999999983"/>
    <n v="0.85569686590948102"/>
    <x v="1"/>
    <x v="1"/>
    <x v="1"/>
    <x v="2"/>
    <x v="1"/>
    <x v="1"/>
    <x v="1"/>
  </r>
  <r>
    <d v="2021-07-17T00:00:00"/>
    <n v="8027"/>
    <n v="9348"/>
    <x v="4"/>
    <n v="937"/>
    <n v="61301"/>
    <x v="2"/>
    <s v="526473"/>
    <x v="0"/>
    <x v="1"/>
    <x v="1"/>
    <x v="2"/>
    <x v="1"/>
    <n v="85"/>
    <n v="17.5"/>
    <n v="5.6"/>
    <n v="5.5"/>
    <n v="2"/>
    <x v="1"/>
    <n v="1002878"/>
    <x v="1"/>
    <x v="1"/>
    <x v="1"/>
    <x v="0"/>
    <x v="0"/>
    <m/>
    <x v="0"/>
    <x v="0"/>
    <x v="1"/>
    <m/>
    <m/>
    <x v="1"/>
    <s v="10028781"/>
    <x v="1"/>
    <x v="1"/>
    <x v="1"/>
    <x v="1"/>
    <x v="5"/>
    <x v="2"/>
    <n v="79.400000000000006"/>
    <x v="1"/>
    <n v="85"/>
    <x v="1"/>
    <s v=""/>
    <x v="8"/>
    <s v=""/>
    <x v="1"/>
    <n v="4.1319999999999988"/>
    <n v="0.98420281143934218"/>
    <x v="1"/>
    <x v="1"/>
    <x v="1"/>
    <x v="1"/>
    <x v="1"/>
    <x v="1"/>
    <x v="1"/>
  </r>
  <r>
    <d v="2021-07-17T00:00:00"/>
    <n v="8027"/>
    <n v="9348"/>
    <x v="4"/>
    <n v="939"/>
    <n v="61302"/>
    <x v="2"/>
    <s v="526481"/>
    <x v="0"/>
    <x v="1"/>
    <x v="1"/>
    <x v="2"/>
    <x v="1"/>
    <n v="90"/>
    <n v="19.2"/>
    <n v="6"/>
    <n v="6"/>
    <n v="1.8"/>
    <x v="1"/>
    <n v="1002878"/>
    <x v="2"/>
    <x v="1"/>
    <x v="1"/>
    <x v="3"/>
    <x v="0"/>
    <s v="3,9"/>
    <x v="0"/>
    <x v="0"/>
    <x v="1"/>
    <m/>
    <m/>
    <x v="1"/>
    <s v="10028782"/>
    <x v="1"/>
    <x v="1"/>
    <x v="1"/>
    <x v="1"/>
    <x v="5"/>
    <x v="2"/>
    <n v="84"/>
    <x v="1"/>
    <n v="90"/>
    <x v="1"/>
    <s v=""/>
    <x v="8"/>
    <s v=""/>
    <x v="1"/>
    <n v="5.6020000000000039"/>
    <n v="0.99632309415066156"/>
    <x v="1"/>
    <x v="1"/>
    <x v="1"/>
    <x v="1"/>
    <x v="1"/>
    <x v="1"/>
    <x v="1"/>
  </r>
  <r>
    <d v="2021-07-17T00:00:00"/>
    <n v="8027"/>
    <n v="9348"/>
    <x v="4"/>
    <n v="941"/>
    <n v="61303"/>
    <x v="2"/>
    <s v="526489"/>
    <x v="1"/>
    <x v="2"/>
    <x v="2"/>
    <x v="2"/>
    <x v="1"/>
    <n v="74.5"/>
    <m/>
    <m/>
    <m/>
    <m/>
    <x v="2"/>
    <n v="1002878"/>
    <x v="3"/>
    <x v="1"/>
    <x v="1"/>
    <x v="0"/>
    <x v="0"/>
    <m/>
    <x v="0"/>
    <x v="0"/>
    <x v="1"/>
    <m/>
    <m/>
    <x v="1"/>
    <s v="10028783"/>
    <x v="1"/>
    <x v="1"/>
    <x v="1"/>
    <x v="1"/>
    <x v="5"/>
    <x v="2"/>
    <n v="67.842949999999988"/>
    <x v="2"/>
    <n v="74.5"/>
    <x v="2"/>
    <s v=""/>
    <x v="8"/>
    <s v=""/>
    <x v="2"/>
    <s v=""/>
    <s v=""/>
    <x v="1"/>
    <x v="1"/>
    <x v="2"/>
    <x v="1"/>
    <x v="1"/>
    <x v="1"/>
    <x v="1"/>
  </r>
  <r>
    <d v="2021-07-17T00:00:00"/>
    <n v="8027"/>
    <n v="9348"/>
    <x v="4"/>
    <n v="943"/>
    <n v="61304"/>
    <x v="2"/>
    <s v="526503"/>
    <x v="0"/>
    <x v="1"/>
    <x v="1"/>
    <x v="2"/>
    <x v="1"/>
    <n v="85"/>
    <n v="17"/>
    <n v="6"/>
    <n v="5.5"/>
    <n v="2"/>
    <x v="1"/>
    <n v="1002878"/>
    <x v="4"/>
    <x v="1"/>
    <x v="1"/>
    <x v="0"/>
    <x v="0"/>
    <m/>
    <x v="0"/>
    <x v="0"/>
    <x v="1"/>
    <m/>
    <m/>
    <x v="1"/>
    <s v="10028784"/>
    <x v="4"/>
    <x v="4"/>
    <x v="1"/>
    <x v="2"/>
    <x v="5"/>
    <x v="2"/>
    <n v="79"/>
    <x v="1"/>
    <n v="85"/>
    <x v="1"/>
    <s v=""/>
    <x v="8"/>
    <s v=""/>
    <x v="1"/>
    <n v="3.6199999999999983"/>
    <n v="0.973915924853617"/>
    <x v="1"/>
    <x v="1"/>
    <x v="1"/>
    <x v="1"/>
    <x v="1"/>
    <x v="1"/>
    <x v="1"/>
  </r>
  <r>
    <d v="2021-07-17T00:00:00"/>
    <n v="8027"/>
    <n v="9348"/>
    <x v="4"/>
    <n v="944"/>
    <n v="61305"/>
    <x v="2"/>
    <s v="526454"/>
    <x v="0"/>
    <x v="1"/>
    <x v="1"/>
    <x v="2"/>
    <x v="1"/>
    <n v="85"/>
    <n v="17.8"/>
    <n v="5.7"/>
    <n v="5.3"/>
    <n v="1.9"/>
    <x v="1"/>
    <n v="1002878"/>
    <x v="5"/>
    <x v="1"/>
    <x v="1"/>
    <x v="0"/>
    <x v="0"/>
    <m/>
    <x v="0"/>
    <x v="0"/>
    <x v="1"/>
    <m/>
    <m/>
    <x v="1"/>
    <s v="10028785"/>
    <x v="4"/>
    <x v="4"/>
    <x v="1"/>
    <x v="2"/>
    <x v="5"/>
    <x v="2"/>
    <n v="79.3"/>
    <x v="1"/>
    <n v="85"/>
    <x v="1"/>
    <s v=""/>
    <x v="8"/>
    <s v=""/>
    <x v="1"/>
    <n v="4.2259999999999991"/>
    <n v="0.98559968227730688"/>
    <x v="1"/>
    <x v="1"/>
    <x v="1"/>
    <x v="1"/>
    <x v="1"/>
    <x v="1"/>
    <x v="1"/>
  </r>
  <r>
    <d v="2021-07-17T00:00:00"/>
    <n v="8027"/>
    <n v="9348"/>
    <x v="4"/>
    <n v="946"/>
    <n v="61306"/>
    <x v="2"/>
    <s v="526445"/>
    <x v="0"/>
    <x v="1"/>
    <x v="1"/>
    <x v="2"/>
    <x v="1"/>
    <n v="83"/>
    <n v="18"/>
    <n v="5.7"/>
    <n v="5"/>
    <n v="2"/>
    <x v="1"/>
    <n v="1002878"/>
    <x v="6"/>
    <x v="1"/>
    <x v="1"/>
    <x v="0"/>
    <x v="0"/>
    <m/>
    <x v="0"/>
    <x v="0"/>
    <x v="1"/>
    <m/>
    <m/>
    <x v="1"/>
    <s v="10028786"/>
    <x v="1"/>
    <x v="1"/>
    <x v="1"/>
    <x v="1"/>
    <x v="5"/>
    <x v="2"/>
    <n v="77.3"/>
    <x v="1"/>
    <n v="83"/>
    <x v="1"/>
    <s v=""/>
    <x v="8"/>
    <s v=""/>
    <x v="1"/>
    <n v="3.4839999999999991"/>
    <n v="0.97022907623289956"/>
    <x v="1"/>
    <x v="1"/>
    <x v="1"/>
    <x v="1"/>
    <x v="1"/>
    <x v="1"/>
    <x v="1"/>
  </r>
  <r>
    <d v="2021-07-17T00:00:00"/>
    <n v="8027"/>
    <n v="9348"/>
    <x v="4"/>
    <n v="947"/>
    <n v="61307"/>
    <x v="2"/>
    <s v="526501"/>
    <x v="0"/>
    <x v="1"/>
    <x v="1"/>
    <x v="2"/>
    <x v="1"/>
    <n v="91"/>
    <n v="19"/>
    <n v="6"/>
    <n v="5.0999999999999996"/>
    <n v="2"/>
    <x v="1"/>
    <n v="1002878"/>
    <x v="7"/>
    <x v="1"/>
    <x v="1"/>
    <x v="0"/>
    <x v="0"/>
    <m/>
    <x v="0"/>
    <x v="0"/>
    <x v="1"/>
    <m/>
    <m/>
    <x v="1"/>
    <s v="10028787"/>
    <x v="1"/>
    <x v="1"/>
    <x v="1"/>
    <x v="1"/>
    <x v="5"/>
    <x v="2"/>
    <n v="85"/>
    <x v="1"/>
    <n v="91"/>
    <x v="1"/>
    <s v=""/>
    <x v="8"/>
    <s v=""/>
    <x v="1"/>
    <n v="6.472000000000004"/>
    <n v="0.99845625645094871"/>
    <x v="1"/>
    <x v="1"/>
    <x v="1"/>
    <x v="1"/>
    <x v="1"/>
    <x v="1"/>
    <x v="1"/>
  </r>
  <r>
    <d v="2021-07-17T00:00:00"/>
    <n v="8027"/>
    <n v="9348"/>
    <x v="4"/>
    <n v="950"/>
    <n v="61308"/>
    <x v="2"/>
    <s v="526446"/>
    <x v="0"/>
    <x v="1"/>
    <x v="2"/>
    <x v="2"/>
    <x v="1"/>
    <n v="75"/>
    <m/>
    <m/>
    <m/>
    <m/>
    <x v="2"/>
    <n v="1002878"/>
    <x v="8"/>
    <x v="1"/>
    <x v="1"/>
    <x v="0"/>
    <x v="0"/>
    <m/>
    <x v="0"/>
    <x v="0"/>
    <x v="1"/>
    <m/>
    <m/>
    <x v="1"/>
    <s v="10028788"/>
    <x v="5"/>
    <x v="5"/>
    <x v="3"/>
    <x v="3"/>
    <x v="5"/>
    <x v="2"/>
    <n v="68.305699999999987"/>
    <x v="2"/>
    <n v="75"/>
    <x v="2"/>
    <s v=""/>
    <x v="8"/>
    <s v=""/>
    <x v="2"/>
    <s v=""/>
    <s v=""/>
    <x v="1"/>
    <x v="1"/>
    <x v="2"/>
    <x v="1"/>
    <x v="1"/>
    <x v="1"/>
    <x v="1"/>
  </r>
  <r>
    <d v="2021-07-17T00:00:00"/>
    <n v="8027"/>
    <n v="9348"/>
    <x v="4"/>
    <n v="951"/>
    <n v="61309"/>
    <x v="2"/>
    <s v="526437"/>
    <x v="0"/>
    <x v="1"/>
    <x v="1"/>
    <x v="2"/>
    <x v="1"/>
    <n v="86"/>
    <n v="18.2"/>
    <n v="6.5"/>
    <n v="5.3"/>
    <n v="2.1"/>
    <x v="1"/>
    <n v="1002878"/>
    <x v="9"/>
    <x v="1"/>
    <x v="1"/>
    <x v="0"/>
    <x v="0"/>
    <m/>
    <x v="0"/>
    <x v="0"/>
    <x v="1"/>
    <m/>
    <m/>
    <x v="1"/>
    <s v="10028789"/>
    <x v="1"/>
    <x v="1"/>
    <x v="1"/>
    <x v="1"/>
    <x v="5"/>
    <x v="2"/>
    <n v="79.5"/>
    <x v="1"/>
    <n v="86"/>
    <x v="1"/>
    <s v=""/>
    <x v="8"/>
    <s v=""/>
    <x v="1"/>
    <n v="3.4599999999999973"/>
    <n v="0.96952796673535568"/>
    <x v="1"/>
    <x v="1"/>
    <x v="1"/>
    <x v="1"/>
    <x v="1"/>
    <x v="1"/>
    <x v="1"/>
  </r>
  <r>
    <d v="2021-07-17T00:00:00"/>
    <n v="8027"/>
    <n v="9348"/>
    <x v="4"/>
    <n v="952"/>
    <n v="61310"/>
    <x v="2"/>
    <s v="526521"/>
    <x v="0"/>
    <x v="1"/>
    <x v="1"/>
    <x v="2"/>
    <x v="1"/>
    <n v="84"/>
    <n v="18.100000000000001"/>
    <n v="6.2"/>
    <n v="6"/>
    <n v="2"/>
    <x v="1"/>
    <n v="1002878"/>
    <x v="10"/>
    <x v="1"/>
    <x v="1"/>
    <x v="0"/>
    <x v="0"/>
    <m/>
    <x v="0"/>
    <x v="0"/>
    <x v="1"/>
    <m/>
    <m/>
    <x v="1"/>
    <s v="100287810"/>
    <x v="1"/>
    <x v="1"/>
    <x v="1"/>
    <x v="1"/>
    <x v="5"/>
    <x v="2"/>
    <n v="77.8"/>
    <x v="1"/>
    <n v="84"/>
    <x v="1"/>
    <s v=""/>
    <x v="8"/>
    <s v=""/>
    <x v="1"/>
    <n v="2.5939999999999985"/>
    <n v="0.9304744301760256"/>
    <x v="1"/>
    <x v="1"/>
    <x v="1"/>
    <x v="1"/>
    <x v="1"/>
    <x v="1"/>
    <x v="1"/>
  </r>
  <r>
    <d v="2021-07-17T00:00:00"/>
    <n v="8027"/>
    <n v="9348"/>
    <x v="4"/>
    <n v="955"/>
    <n v="61311"/>
    <x v="2"/>
    <s v="526404"/>
    <x v="0"/>
    <x v="1"/>
    <x v="1"/>
    <x v="2"/>
    <x v="1"/>
    <n v="87"/>
    <n v="18.5"/>
    <n v="7"/>
    <n v="6"/>
    <n v="2.2000000000000002"/>
    <x v="1"/>
    <n v="1002879"/>
    <x v="1"/>
    <x v="1"/>
    <x v="2"/>
    <x v="0"/>
    <x v="0"/>
    <m/>
    <x v="0"/>
    <x v="0"/>
    <x v="1"/>
    <m/>
    <m/>
    <x v="1"/>
    <s v="10028791"/>
    <x v="2"/>
    <x v="2"/>
    <x v="2"/>
    <x v="2"/>
    <x v="5"/>
    <x v="2"/>
    <n v="80"/>
    <x v="1"/>
    <n v="87"/>
    <x v="1"/>
    <s v=""/>
    <x v="4"/>
    <s v=""/>
    <x v="1"/>
    <n v="2.6879999999999962"/>
    <n v="0.93631482693902357"/>
    <x v="1"/>
    <x v="1"/>
    <x v="1"/>
    <x v="1"/>
    <x v="1"/>
    <x v="1"/>
    <x v="1"/>
  </r>
  <r>
    <d v="2021-07-17T00:00:00"/>
    <n v="8027"/>
    <n v="9348"/>
    <x v="4"/>
    <n v="956"/>
    <n v="61312"/>
    <x v="2"/>
    <s v="526400"/>
    <x v="0"/>
    <x v="1"/>
    <x v="2"/>
    <x v="2"/>
    <x v="1"/>
    <n v="72"/>
    <m/>
    <m/>
    <m/>
    <m/>
    <x v="2"/>
    <n v="1002879"/>
    <x v="2"/>
    <x v="1"/>
    <x v="2"/>
    <x v="0"/>
    <x v="0"/>
    <m/>
    <x v="0"/>
    <x v="0"/>
    <x v="1"/>
    <m/>
    <m/>
    <x v="1"/>
    <s v="10028792"/>
    <x v="2"/>
    <x v="2"/>
    <x v="2"/>
    <x v="2"/>
    <x v="5"/>
    <x v="2"/>
    <n v="65.529199999999989"/>
    <x v="2"/>
    <n v="72"/>
    <x v="2"/>
    <s v=""/>
    <x v="4"/>
    <s v=""/>
    <x v="2"/>
    <s v=""/>
    <s v=""/>
    <x v="1"/>
    <x v="1"/>
    <x v="2"/>
    <x v="1"/>
    <x v="1"/>
    <x v="1"/>
    <x v="1"/>
  </r>
  <r>
    <d v="2021-07-17T00:00:00"/>
    <n v="8027"/>
    <n v="9348"/>
    <x v="4"/>
    <n v="957"/>
    <n v="61313"/>
    <x v="2"/>
    <s v="526411"/>
    <x v="1"/>
    <x v="2"/>
    <x v="2"/>
    <x v="2"/>
    <x v="1"/>
    <n v="101.5"/>
    <n v="23.6"/>
    <n v="9.5"/>
    <n v="8.1"/>
    <n v="3"/>
    <x v="1"/>
    <n v="1002879"/>
    <x v="3"/>
    <x v="1"/>
    <x v="2"/>
    <x v="0"/>
    <x v="0"/>
    <m/>
    <x v="0"/>
    <x v="0"/>
    <x v="1"/>
    <m/>
    <m/>
    <x v="1"/>
    <s v="10028793"/>
    <x v="2"/>
    <x v="2"/>
    <x v="2"/>
    <x v="2"/>
    <x v="5"/>
    <x v="2"/>
    <n v="92"/>
    <x v="1"/>
    <n v="101.5"/>
    <x v="1"/>
    <s v=""/>
    <x v="4"/>
    <s v=""/>
    <x v="1"/>
    <n v="3.6069999999999967"/>
    <n v="0.97358363427177153"/>
    <x v="1"/>
    <x v="1"/>
    <x v="1"/>
    <x v="1"/>
    <x v="1"/>
    <x v="1"/>
    <x v="1"/>
  </r>
  <r>
    <d v="2021-07-17T00:00:00"/>
    <n v="8027"/>
    <n v="9348"/>
    <x v="4"/>
    <n v="1000"/>
    <n v="61314"/>
    <x v="2"/>
    <s v="526390"/>
    <x v="1"/>
    <x v="2"/>
    <x v="2"/>
    <x v="2"/>
    <x v="1"/>
    <n v="68"/>
    <m/>
    <m/>
    <m/>
    <m/>
    <x v="2"/>
    <n v="1002879"/>
    <x v="4"/>
    <x v="1"/>
    <x v="2"/>
    <x v="0"/>
    <x v="0"/>
    <m/>
    <x v="0"/>
    <x v="0"/>
    <x v="1"/>
    <m/>
    <m/>
    <x v="1"/>
    <s v="10028794"/>
    <x v="2"/>
    <x v="2"/>
    <x v="2"/>
    <x v="2"/>
    <x v="5"/>
    <x v="2"/>
    <n v="61.827199999999998"/>
    <x v="2"/>
    <n v="68"/>
    <x v="2"/>
    <s v=""/>
    <x v="4"/>
    <s v=""/>
    <x v="2"/>
    <s v=""/>
    <s v=""/>
    <x v="1"/>
    <x v="1"/>
    <x v="2"/>
    <x v="1"/>
    <x v="1"/>
    <x v="1"/>
    <x v="1"/>
  </r>
  <r>
    <d v="2021-07-17T00:00:00"/>
    <n v="8027"/>
    <n v="9348"/>
    <x v="4"/>
    <n v="1001"/>
    <n v="61315"/>
    <x v="2"/>
    <s v="526335"/>
    <x v="1"/>
    <x v="2"/>
    <x v="2"/>
    <x v="2"/>
    <x v="1"/>
    <n v="86"/>
    <n v="18.899999999999999"/>
    <n v="7"/>
    <n v="6"/>
    <n v="2.2999999999999998"/>
    <x v="1"/>
    <n v="1002879"/>
    <x v="5"/>
    <x v="1"/>
    <x v="2"/>
    <x v="0"/>
    <x v="0"/>
    <m/>
    <x v="0"/>
    <x v="0"/>
    <x v="1"/>
    <m/>
    <m/>
    <x v="1"/>
    <s v="10028795"/>
    <x v="2"/>
    <x v="2"/>
    <x v="2"/>
    <x v="2"/>
    <x v="5"/>
    <x v="2"/>
    <n v="79"/>
    <x v="1"/>
    <n v="86"/>
    <x v="1"/>
    <s v=""/>
    <x v="4"/>
    <s v=""/>
    <x v="1"/>
    <n v="2.171999999999997"/>
    <n v="0.89770677134350629"/>
    <x v="1"/>
    <x v="1"/>
    <x v="1"/>
    <x v="1"/>
    <x v="1"/>
    <x v="1"/>
    <x v="1"/>
  </r>
  <r>
    <d v="2021-07-17T00:00:00"/>
    <n v="8027"/>
    <n v="9348"/>
    <x v="4"/>
    <n v="1003"/>
    <n v="61316"/>
    <x v="2"/>
    <s v="526342"/>
    <x v="1"/>
    <x v="2"/>
    <x v="2"/>
    <x v="2"/>
    <x v="1"/>
    <n v="93"/>
    <n v="22"/>
    <n v="8.6"/>
    <n v="8.5"/>
    <n v="3.1"/>
    <x v="1"/>
    <n v="1002879"/>
    <x v="6"/>
    <x v="1"/>
    <x v="2"/>
    <x v="0"/>
    <x v="0"/>
    <m/>
    <x v="0"/>
    <x v="0"/>
    <x v="1"/>
    <m/>
    <m/>
    <x v="1"/>
    <s v="10028796"/>
    <x v="2"/>
    <x v="2"/>
    <x v="2"/>
    <x v="2"/>
    <x v="5"/>
    <x v="2"/>
    <n v="84.4"/>
    <x v="1"/>
    <n v="93"/>
    <x v="1"/>
    <s v=""/>
    <x v="4"/>
    <s v=""/>
    <x v="1"/>
    <n v="0.74600000000000355"/>
    <n v="0.67830649524181974"/>
    <x v="1"/>
    <x v="1"/>
    <x v="1"/>
    <x v="1"/>
    <x v="1"/>
    <x v="1"/>
    <x v="1"/>
  </r>
  <r>
    <d v="2021-07-17T00:00:00"/>
    <n v="8027"/>
    <n v="9348"/>
    <x v="4"/>
    <n v="1005"/>
    <n v="61317"/>
    <x v="2"/>
    <s v="526348"/>
    <x v="0"/>
    <x v="1"/>
    <x v="1"/>
    <x v="2"/>
    <x v="1"/>
    <n v="90"/>
    <n v="20.2"/>
    <n v="7.1"/>
    <n v="6.5"/>
    <n v="2.2000000000000002"/>
    <x v="1"/>
    <n v="1002879"/>
    <x v="7"/>
    <x v="1"/>
    <x v="2"/>
    <x v="0"/>
    <x v="0"/>
    <m/>
    <x v="0"/>
    <x v="0"/>
    <x v="1"/>
    <m/>
    <m/>
    <x v="1"/>
    <s v="10028797"/>
    <x v="2"/>
    <x v="2"/>
    <x v="2"/>
    <x v="2"/>
    <x v="5"/>
    <x v="2"/>
    <n v="82.9"/>
    <x v="1"/>
    <n v="90"/>
    <x v="1"/>
    <s v=""/>
    <x v="4"/>
    <s v=""/>
    <x v="1"/>
    <n v="3.5100000000000042"/>
    <n v="0.97097096416365947"/>
    <x v="1"/>
    <x v="1"/>
    <x v="1"/>
    <x v="1"/>
    <x v="1"/>
    <x v="1"/>
    <x v="1"/>
  </r>
  <r>
    <d v="2021-07-17T00:00:00"/>
    <n v="8027"/>
    <n v="9348"/>
    <x v="4"/>
    <n v="1007"/>
    <n v="61318"/>
    <x v="2"/>
    <s v="526380"/>
    <x v="1"/>
    <x v="2"/>
    <x v="2"/>
    <x v="2"/>
    <x v="1"/>
    <n v="65"/>
    <m/>
    <m/>
    <m/>
    <m/>
    <x v="2"/>
    <n v="1002879"/>
    <x v="8"/>
    <x v="1"/>
    <x v="2"/>
    <x v="0"/>
    <x v="0"/>
    <m/>
    <x v="0"/>
    <x v="0"/>
    <x v="1"/>
    <m/>
    <m/>
    <x v="1"/>
    <s v="10028798"/>
    <x v="2"/>
    <x v="2"/>
    <x v="2"/>
    <x v="2"/>
    <x v="5"/>
    <x v="2"/>
    <n v="59.050699999999999"/>
    <x v="2"/>
    <n v="65"/>
    <x v="2"/>
    <s v=""/>
    <x v="4"/>
    <s v=""/>
    <x v="2"/>
    <s v=""/>
    <s v=""/>
    <x v="1"/>
    <x v="1"/>
    <x v="2"/>
    <x v="1"/>
    <x v="1"/>
    <x v="1"/>
    <x v="1"/>
  </r>
  <r>
    <d v="2021-07-17T00:00:00"/>
    <n v="8027"/>
    <n v="9348"/>
    <x v="4"/>
    <n v="1009"/>
    <n v="61319"/>
    <x v="2"/>
    <s v="526372"/>
    <x v="1"/>
    <x v="2"/>
    <x v="2"/>
    <x v="2"/>
    <x v="1"/>
    <n v="79"/>
    <n v="18"/>
    <n v="7"/>
    <n v="6.5"/>
    <n v="2.5"/>
    <x v="1"/>
    <n v="1002879"/>
    <x v="9"/>
    <x v="1"/>
    <x v="2"/>
    <x v="0"/>
    <x v="0"/>
    <m/>
    <x v="0"/>
    <x v="0"/>
    <x v="1"/>
    <m/>
    <m/>
    <x v="1"/>
    <s v="10028799"/>
    <x v="2"/>
    <x v="2"/>
    <x v="2"/>
    <x v="2"/>
    <x v="5"/>
    <x v="2"/>
    <n v="72"/>
    <x v="1"/>
    <n v="79"/>
    <x v="1"/>
    <s v=""/>
    <x v="4"/>
    <s v=""/>
    <x v="3"/>
    <n v="-1.350000000000001"/>
    <n v="0.20587037180094717"/>
    <x v="1"/>
    <x v="1"/>
    <x v="2"/>
    <x v="1"/>
    <x v="1"/>
    <x v="1"/>
    <x v="1"/>
  </r>
  <r>
    <d v="2021-07-17T00:00:00"/>
    <n v="8027"/>
    <n v="9348"/>
    <x v="4"/>
    <n v="1010"/>
    <n v="61320"/>
    <x v="2"/>
    <s v="526352"/>
    <x v="0"/>
    <x v="1"/>
    <x v="2"/>
    <x v="2"/>
    <x v="1"/>
    <n v="70"/>
    <m/>
    <m/>
    <m/>
    <m/>
    <x v="2"/>
    <n v="1002879"/>
    <x v="10"/>
    <x v="1"/>
    <x v="2"/>
    <x v="0"/>
    <x v="0"/>
    <m/>
    <x v="0"/>
    <x v="0"/>
    <x v="1"/>
    <m/>
    <m/>
    <x v="1"/>
    <s v="100287910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7T00:00:00"/>
    <n v="8027"/>
    <n v="9348"/>
    <x v="4"/>
    <n v="1012"/>
    <n v="61321"/>
    <x v="2"/>
    <s v="526397"/>
    <x v="1"/>
    <x v="2"/>
    <x v="2"/>
    <x v="2"/>
    <x v="1"/>
    <n v="88"/>
    <n v="19"/>
    <n v="6.9"/>
    <n v="6"/>
    <n v="2"/>
    <x v="1"/>
    <n v="1002880"/>
    <x v="1"/>
    <x v="1"/>
    <x v="1"/>
    <x v="0"/>
    <x v="0"/>
    <m/>
    <x v="0"/>
    <x v="0"/>
    <x v="1"/>
    <m/>
    <m/>
    <x v="1"/>
    <s v="10028801"/>
    <x v="1"/>
    <x v="1"/>
    <x v="1"/>
    <x v="1"/>
    <x v="5"/>
    <x v="2"/>
    <n v="81.099999999999994"/>
    <x v="1"/>
    <n v="88"/>
    <x v="1"/>
    <s v=""/>
    <x v="7"/>
    <s v=""/>
    <x v="1"/>
    <n v="3.4179999999999966"/>
    <n v="0.96826236843840163"/>
    <x v="1"/>
    <x v="1"/>
    <x v="1"/>
    <x v="1"/>
    <x v="1"/>
    <x v="1"/>
    <x v="1"/>
  </r>
  <r>
    <d v="2021-07-17T00:00:00"/>
    <n v="8027"/>
    <n v="9348"/>
    <x v="4"/>
    <n v="1013"/>
    <n v="61322"/>
    <x v="2"/>
    <s v="526410"/>
    <x v="0"/>
    <x v="1"/>
    <x v="1"/>
    <x v="2"/>
    <x v="1"/>
    <n v="85"/>
    <n v="19"/>
    <n v="6.6"/>
    <n v="5.8"/>
    <n v="1.8"/>
    <x v="1"/>
    <m/>
    <x v="0"/>
    <x v="0"/>
    <x v="0"/>
    <x v="0"/>
    <x v="0"/>
    <m/>
    <x v="0"/>
    <x v="0"/>
    <x v="1"/>
    <s v="NO SCALES"/>
    <m/>
    <x v="1"/>
    <s v=""/>
    <x v="2"/>
    <x v="2"/>
    <x v="2"/>
    <x v="2"/>
    <x v="5"/>
    <x v="2"/>
    <n v="78.400000000000006"/>
    <x v="1"/>
    <n v="85"/>
    <x v="1"/>
    <s v=""/>
    <x v="2"/>
    <s v=""/>
    <x v="1"/>
    <n v="2.8199999999999976"/>
    <n v="0.94374706642683248"/>
    <x v="1"/>
    <x v="1"/>
    <x v="1"/>
    <x v="1"/>
    <x v="1"/>
    <x v="1"/>
    <x v="1"/>
  </r>
  <r>
    <d v="2021-07-17T00:00:00"/>
    <n v="8027"/>
    <n v="9349"/>
    <x v="4"/>
    <n v="1016"/>
    <n v="61323"/>
    <x v="2"/>
    <s v="526357"/>
    <x v="1"/>
    <x v="2"/>
    <x v="2"/>
    <x v="2"/>
    <x v="1"/>
    <n v="97"/>
    <n v="23"/>
    <n v="8.8000000000000007"/>
    <n v="6.8"/>
    <n v="2.5"/>
    <x v="1"/>
    <n v="1002880"/>
    <x v="2"/>
    <x v="1"/>
    <x v="1"/>
    <x v="0"/>
    <x v="0"/>
    <m/>
    <x v="0"/>
    <x v="0"/>
    <x v="1"/>
    <m/>
    <m/>
    <x v="1"/>
    <s v="10028802"/>
    <x v="1"/>
    <x v="1"/>
    <x v="1"/>
    <x v="1"/>
    <x v="5"/>
    <x v="2"/>
    <n v="88.2"/>
    <x v="1"/>
    <n v="97"/>
    <x v="1"/>
    <s v=""/>
    <x v="7"/>
    <s v=""/>
    <x v="1"/>
    <n v="3.8820000000000001"/>
    <n v="0.9798066121304605"/>
    <x v="1"/>
    <x v="1"/>
    <x v="1"/>
    <x v="1"/>
    <x v="1"/>
    <x v="1"/>
    <x v="1"/>
  </r>
  <r>
    <d v="2021-07-17T00:00:00"/>
    <n v="8027"/>
    <n v="9349"/>
    <x v="4"/>
    <n v="1017"/>
    <n v="61324"/>
    <x v="2"/>
    <s v="526347"/>
    <x v="0"/>
    <x v="1"/>
    <x v="1"/>
    <x v="2"/>
    <x v="1"/>
    <n v="91"/>
    <n v="18.399999999999999"/>
    <n v="6.4"/>
    <n v="5.5"/>
    <n v="1.92"/>
    <x v="1"/>
    <n v="1002880"/>
    <x v="3"/>
    <x v="1"/>
    <x v="1"/>
    <x v="0"/>
    <x v="0"/>
    <m/>
    <x v="0"/>
    <x v="0"/>
    <x v="1"/>
    <m/>
    <m/>
    <x v="1"/>
    <s v="10028803"/>
    <x v="1"/>
    <x v="1"/>
    <x v="1"/>
    <x v="1"/>
    <x v="5"/>
    <x v="2"/>
    <n v="84.6"/>
    <x v="1"/>
    <n v="91"/>
    <x v="1"/>
    <s v=""/>
    <x v="7"/>
    <s v=""/>
    <x v="1"/>
    <n v="5.7568000000000028"/>
    <n v="0.99684875045920407"/>
    <x v="1"/>
    <x v="1"/>
    <x v="1"/>
    <x v="1"/>
    <x v="1"/>
    <x v="1"/>
    <x v="1"/>
  </r>
  <r>
    <d v="2021-07-17T00:00:00"/>
    <n v="8027"/>
    <n v="9349"/>
    <x v="4"/>
    <n v="1019"/>
    <n v="61325"/>
    <x v="2"/>
    <s v="526379"/>
    <x v="1"/>
    <x v="2"/>
    <x v="2"/>
    <x v="2"/>
    <x v="1"/>
    <n v="89"/>
    <n v="21"/>
    <n v="7.8"/>
    <n v="7"/>
    <n v="2"/>
    <x v="1"/>
    <n v="1002880"/>
    <x v="4"/>
    <x v="1"/>
    <x v="1"/>
    <x v="0"/>
    <x v="0"/>
    <m/>
    <x v="0"/>
    <x v="0"/>
    <x v="1"/>
    <m/>
    <m/>
    <x v="1"/>
    <s v="10028804"/>
    <x v="1"/>
    <x v="1"/>
    <x v="1"/>
    <x v="1"/>
    <x v="5"/>
    <x v="2"/>
    <n v="81.2"/>
    <x v="1"/>
    <n v="89"/>
    <x v="1"/>
    <s v=""/>
    <x v="7"/>
    <s v=""/>
    <x v="1"/>
    <n v="2.0159999999999965"/>
    <n v="0.88246676672293967"/>
    <x v="1"/>
    <x v="1"/>
    <x v="1"/>
    <x v="1"/>
    <x v="1"/>
    <x v="1"/>
    <x v="1"/>
  </r>
  <r>
    <d v="2021-07-17T00:00:00"/>
    <n v="8027"/>
    <n v="9349"/>
    <x v="4"/>
    <n v="1021"/>
    <n v="61326"/>
    <x v="2"/>
    <s v="526413"/>
    <x v="0"/>
    <x v="2"/>
    <x v="2"/>
    <x v="2"/>
    <x v="1"/>
    <n v="64"/>
    <m/>
    <m/>
    <m/>
    <m/>
    <x v="2"/>
    <n v="1002880"/>
    <x v="5"/>
    <x v="1"/>
    <x v="1"/>
    <x v="0"/>
    <x v="0"/>
    <m/>
    <x v="0"/>
    <x v="0"/>
    <x v="1"/>
    <m/>
    <m/>
    <x v="1"/>
    <s v="10028805"/>
    <x v="5"/>
    <x v="5"/>
    <x v="3"/>
    <x v="3"/>
    <x v="5"/>
    <x v="2"/>
    <n v="58.1252"/>
    <x v="2"/>
    <n v="64"/>
    <x v="2"/>
    <s v=""/>
    <x v="7"/>
    <s v=""/>
    <x v="2"/>
    <s v=""/>
    <s v=""/>
    <x v="1"/>
    <x v="1"/>
    <x v="2"/>
    <x v="1"/>
    <x v="1"/>
    <x v="1"/>
    <x v="1"/>
  </r>
  <r>
    <d v="2021-07-17T00:00:00"/>
    <n v="8027"/>
    <n v="9349"/>
    <x v="4"/>
    <n v="1023"/>
    <n v="61327"/>
    <x v="2"/>
    <s v="526337"/>
    <x v="0"/>
    <x v="1"/>
    <x v="1"/>
    <x v="2"/>
    <x v="1"/>
    <n v="92"/>
    <n v="20"/>
    <n v="7"/>
    <n v="6"/>
    <n v="2"/>
    <x v="1"/>
    <n v="1002880"/>
    <x v="6"/>
    <x v="1"/>
    <x v="1"/>
    <x v="0"/>
    <x v="0"/>
    <m/>
    <x v="0"/>
    <x v="0"/>
    <x v="1"/>
    <m/>
    <m/>
    <x v="1"/>
    <s v="10028806"/>
    <x v="1"/>
    <x v="1"/>
    <x v="1"/>
    <x v="1"/>
    <x v="5"/>
    <x v="2"/>
    <n v="85"/>
    <x v="1"/>
    <n v="92"/>
    <x v="1"/>
    <s v=""/>
    <x v="7"/>
    <s v=""/>
    <x v="1"/>
    <n v="5.0100000000000025"/>
    <n v="0.99337330275033697"/>
    <x v="1"/>
    <x v="1"/>
    <x v="1"/>
    <x v="1"/>
    <x v="1"/>
    <x v="1"/>
    <x v="1"/>
  </r>
  <r>
    <d v="2021-07-17T00:00:00"/>
    <n v="8027"/>
    <n v="9349"/>
    <x v="4"/>
    <n v="1025"/>
    <n v="61328"/>
    <x v="2"/>
    <s v="526394"/>
    <x v="0"/>
    <x v="1"/>
    <x v="1"/>
    <x v="2"/>
    <x v="1"/>
    <n v="81"/>
    <n v="16"/>
    <n v="5.5"/>
    <n v="5.5"/>
    <n v="1.5"/>
    <x v="1"/>
    <n v="1002880"/>
    <x v="7"/>
    <x v="1"/>
    <x v="1"/>
    <x v="0"/>
    <x v="0"/>
    <m/>
    <x v="0"/>
    <x v="0"/>
    <x v="1"/>
    <m/>
    <m/>
    <x v="1"/>
    <s v="10028807"/>
    <x v="1"/>
    <x v="1"/>
    <x v="1"/>
    <x v="1"/>
    <x v="5"/>
    <x v="2"/>
    <n v="75.5"/>
    <x v="1"/>
    <n v="81"/>
    <x v="1"/>
    <s v=""/>
    <x v="7"/>
    <s v=""/>
    <x v="1"/>
    <n v="2.9699999999999989"/>
    <n v="0.95120027700120002"/>
    <x v="1"/>
    <x v="1"/>
    <x v="1"/>
    <x v="1"/>
    <x v="1"/>
    <x v="1"/>
    <x v="1"/>
  </r>
  <r>
    <d v="2021-07-17T00:00:00"/>
    <n v="8027"/>
    <n v="9349"/>
    <x v="4"/>
    <n v="1026"/>
    <n v="61329"/>
    <x v="2"/>
    <s v="526340"/>
    <x v="0"/>
    <x v="1"/>
    <x v="1"/>
    <x v="2"/>
    <x v="1"/>
    <n v="83"/>
    <n v="17.5"/>
    <n v="6.8"/>
    <n v="5"/>
    <n v="1.8"/>
    <x v="1"/>
    <n v="1002880"/>
    <x v="8"/>
    <x v="1"/>
    <x v="1"/>
    <x v="0"/>
    <x v="0"/>
    <m/>
    <x v="0"/>
    <x v="0"/>
    <x v="1"/>
    <m/>
    <m/>
    <x v="1"/>
    <s v="10028808"/>
    <x v="1"/>
    <x v="1"/>
    <x v="1"/>
    <x v="1"/>
    <x v="5"/>
    <x v="2"/>
    <n v="76.2"/>
    <x v="1"/>
    <n v="83"/>
    <x v="1"/>
    <s v=""/>
    <x v="7"/>
    <s v=""/>
    <x v="1"/>
    <n v="2.2479999999999976"/>
    <n v="0.9044778795392262"/>
    <x v="1"/>
    <x v="1"/>
    <x v="1"/>
    <x v="1"/>
    <x v="1"/>
    <x v="1"/>
    <x v="1"/>
  </r>
  <r>
    <d v="2021-07-17T00:00:00"/>
    <n v="8027"/>
    <n v="9349"/>
    <x v="4"/>
    <n v="1027"/>
    <n v="61330"/>
    <x v="2"/>
    <s v="526365"/>
    <x v="1"/>
    <x v="2"/>
    <x v="2"/>
    <x v="2"/>
    <x v="1"/>
    <n v="91"/>
    <n v="22.1"/>
    <n v="8.8000000000000007"/>
    <n v="8"/>
    <n v="2.5"/>
    <x v="1"/>
    <n v="1002880"/>
    <x v="9"/>
    <x v="1"/>
    <x v="1"/>
    <x v="0"/>
    <x v="0"/>
    <m/>
    <x v="0"/>
    <x v="0"/>
    <x v="1"/>
    <m/>
    <m/>
    <x v="1"/>
    <s v="10028809"/>
    <x v="1"/>
    <x v="1"/>
    <x v="1"/>
    <x v="1"/>
    <x v="5"/>
    <x v="2"/>
    <n v="82.2"/>
    <x v="1"/>
    <n v="91"/>
    <x v="1"/>
    <s v=""/>
    <x v="7"/>
    <s v=""/>
    <x v="1"/>
    <n v="0.48600000000000199"/>
    <n v="0.61916368289936108"/>
    <x v="1"/>
    <x v="1"/>
    <x v="1"/>
    <x v="7"/>
    <x v="1"/>
    <x v="1"/>
    <x v="1"/>
  </r>
  <r>
    <d v="2021-07-17T00:00:00"/>
    <n v="8027"/>
    <n v="9349"/>
    <x v="4"/>
    <n v="1029"/>
    <n v="61331"/>
    <x v="2"/>
    <s v="526420"/>
    <x v="1"/>
    <x v="2"/>
    <x v="2"/>
    <x v="2"/>
    <x v="1"/>
    <n v="89"/>
    <n v="20.5"/>
    <n v="8.1999999999999993"/>
    <n v="8"/>
    <n v="2.6"/>
    <x v="1"/>
    <n v="1002880"/>
    <x v="10"/>
    <x v="1"/>
    <x v="1"/>
    <x v="0"/>
    <x v="0"/>
    <m/>
    <x v="0"/>
    <x v="0"/>
    <x v="1"/>
    <m/>
    <m/>
    <x v="1"/>
    <s v="100288010"/>
    <x v="1"/>
    <x v="1"/>
    <x v="1"/>
    <x v="1"/>
    <x v="5"/>
    <x v="2"/>
    <n v="80.8"/>
    <x v="1"/>
    <n v="89"/>
    <x v="1"/>
    <s v=""/>
    <x v="7"/>
    <s v=""/>
    <x v="1"/>
    <n v="0.30799999999999761"/>
    <n v="0.5763970089027548"/>
    <x v="1"/>
    <x v="1"/>
    <x v="1"/>
    <x v="1"/>
    <x v="1"/>
    <x v="1"/>
    <x v="1"/>
  </r>
  <r>
    <d v="2021-07-17T00:00:00"/>
    <n v="8027"/>
    <n v="9349"/>
    <x v="4"/>
    <n v="1031"/>
    <n v="61332"/>
    <x v="2"/>
    <s v="526392"/>
    <x v="0"/>
    <x v="1"/>
    <x v="1"/>
    <x v="2"/>
    <x v="1"/>
    <n v="89"/>
    <n v="19.5"/>
    <n v="7"/>
    <n v="5.5"/>
    <n v="2"/>
    <x v="1"/>
    <n v="1002632"/>
    <x v="1"/>
    <x v="1"/>
    <x v="1"/>
    <x v="0"/>
    <x v="0"/>
    <m/>
    <x v="0"/>
    <x v="0"/>
    <x v="1"/>
    <m/>
    <m/>
    <x v="1"/>
    <s v="10026321"/>
    <x v="1"/>
    <x v="1"/>
    <x v="1"/>
    <x v="1"/>
    <x v="5"/>
    <x v="2"/>
    <n v="82"/>
    <x v="1"/>
    <n v="89"/>
    <x v="1"/>
    <s v=""/>
    <x v="3"/>
    <s v=""/>
    <x v="1"/>
    <n v="4.0599999999999961"/>
    <n v="0.98304346448979929"/>
    <x v="1"/>
    <x v="1"/>
    <x v="1"/>
    <x v="1"/>
    <x v="1"/>
    <x v="1"/>
    <x v="1"/>
  </r>
  <r>
    <d v="2021-07-17T00:00:00"/>
    <n v="8027"/>
    <n v="9349"/>
    <x v="4"/>
    <n v="1033"/>
    <n v="61333"/>
    <x v="2"/>
    <s v="526405"/>
    <x v="0"/>
    <x v="1"/>
    <x v="1"/>
    <x v="2"/>
    <x v="1"/>
    <n v="86"/>
    <n v="18.5"/>
    <n v="6.7"/>
    <n v="6.2"/>
    <n v="1.8"/>
    <x v="1"/>
    <n v="1002632"/>
    <x v="2"/>
    <x v="1"/>
    <x v="1"/>
    <x v="0"/>
    <x v="0"/>
    <m/>
    <x v="0"/>
    <x v="0"/>
    <x v="1"/>
    <m/>
    <m/>
    <x v="1"/>
    <s v="10026322"/>
    <x v="1"/>
    <x v="1"/>
    <x v="1"/>
    <x v="1"/>
    <x v="5"/>
    <x v="2"/>
    <n v="79.3"/>
    <x v="1"/>
    <n v="86"/>
    <x v="1"/>
    <s v=""/>
    <x v="3"/>
    <s v=""/>
    <x v="1"/>
    <n v="2.849999999999997"/>
    <n v="0.94531868278405906"/>
    <x v="1"/>
    <x v="1"/>
    <x v="1"/>
    <x v="1"/>
    <x v="1"/>
    <x v="1"/>
    <x v="1"/>
  </r>
  <r>
    <d v="2021-07-17T00:00:00"/>
    <n v="8027"/>
    <n v="9349"/>
    <x v="4"/>
    <n v="1035"/>
    <n v="61334"/>
    <x v="2"/>
    <s v="526386"/>
    <x v="0"/>
    <x v="1"/>
    <x v="1"/>
    <x v="2"/>
    <x v="1"/>
    <n v="88.5"/>
    <n v="19"/>
    <n v="6"/>
    <n v="6.5"/>
    <n v="1.9"/>
    <x v="1"/>
    <n v="1002632"/>
    <x v="3"/>
    <x v="1"/>
    <x v="1"/>
    <x v="0"/>
    <x v="0"/>
    <m/>
    <x v="0"/>
    <x v="0"/>
    <x v="1"/>
    <m/>
    <m/>
    <x v="1"/>
    <s v="10026323"/>
    <x v="1"/>
    <x v="1"/>
    <x v="1"/>
    <x v="1"/>
    <x v="5"/>
    <x v="2"/>
    <n v="82.5"/>
    <x v="1"/>
    <n v="88.5"/>
    <x v="1"/>
    <s v=""/>
    <x v="3"/>
    <s v=""/>
    <x v="1"/>
    <n v="4.5310000000000006"/>
    <n v="0.98934485407920691"/>
    <x v="1"/>
    <x v="1"/>
    <x v="1"/>
    <x v="7"/>
    <x v="1"/>
    <x v="1"/>
    <x v="1"/>
  </r>
  <r>
    <d v="2021-07-17T00:00:00"/>
    <n v="8027"/>
    <n v="9349"/>
    <x v="4"/>
    <n v="1036"/>
    <n v="61335"/>
    <x v="2"/>
    <s v="526408"/>
    <x v="0"/>
    <x v="1"/>
    <x v="1"/>
    <x v="2"/>
    <x v="1"/>
    <n v="90"/>
    <n v="18.8"/>
    <n v="6.8"/>
    <n v="5.5"/>
    <n v="1.8"/>
    <x v="1"/>
    <n v="1002632"/>
    <x v="4"/>
    <x v="1"/>
    <x v="1"/>
    <x v="0"/>
    <x v="0"/>
    <m/>
    <x v="0"/>
    <x v="0"/>
    <x v="1"/>
    <m/>
    <m/>
    <x v="1"/>
    <s v="10026324"/>
    <x v="1"/>
    <x v="1"/>
    <x v="1"/>
    <x v="1"/>
    <x v="5"/>
    <x v="2"/>
    <n v="83.2"/>
    <x v="1"/>
    <n v="90"/>
    <x v="1"/>
    <s v=""/>
    <x v="3"/>
    <s v=""/>
    <x v="1"/>
    <n v="4.9180000000000028"/>
    <n v="0.99273935875281827"/>
    <x v="1"/>
    <x v="1"/>
    <x v="1"/>
    <x v="7"/>
    <x v="1"/>
    <x v="1"/>
    <x v="1"/>
  </r>
  <r>
    <d v="2021-07-17T00:00:00"/>
    <n v="8027"/>
    <n v="9349"/>
    <x v="4"/>
    <n v="1038"/>
    <n v="61336"/>
    <x v="2"/>
    <s v="526389"/>
    <x v="1"/>
    <x v="2"/>
    <x v="2"/>
    <x v="2"/>
    <x v="1"/>
    <n v="94"/>
    <n v="19"/>
    <n v="6.8"/>
    <n v="6"/>
    <n v="2"/>
    <x v="1"/>
    <n v="1002632"/>
    <x v="5"/>
    <x v="1"/>
    <x v="1"/>
    <x v="0"/>
    <x v="0"/>
    <m/>
    <x v="0"/>
    <x v="0"/>
    <x v="1"/>
    <m/>
    <m/>
    <x v="1"/>
    <s v="10026325"/>
    <x v="1"/>
    <x v="1"/>
    <x v="1"/>
    <x v="1"/>
    <x v="5"/>
    <x v="2"/>
    <n v="87.2"/>
    <x v="1"/>
    <n v="94"/>
    <x v="1"/>
    <s v=""/>
    <x v="3"/>
    <s v=""/>
    <x v="1"/>
    <n v="6.1260000000000021"/>
    <n v="0.99781946042298486"/>
    <x v="1"/>
    <x v="1"/>
    <x v="1"/>
    <x v="1"/>
    <x v="1"/>
    <x v="1"/>
    <x v="1"/>
  </r>
  <r>
    <d v="2021-07-17T00:00:00"/>
    <n v="8027"/>
    <n v="9349"/>
    <x v="4"/>
    <n v="1041"/>
    <n v="61337"/>
    <x v="2"/>
    <s v="526341"/>
    <x v="0"/>
    <x v="1"/>
    <x v="1"/>
    <x v="2"/>
    <x v="1"/>
    <n v="80"/>
    <n v="17.100000000000001"/>
    <n v="6.5"/>
    <n v="5.2"/>
    <n v="1.8"/>
    <x v="1"/>
    <n v="1002632"/>
    <x v="6"/>
    <x v="1"/>
    <x v="1"/>
    <x v="0"/>
    <x v="0"/>
    <m/>
    <x v="0"/>
    <x v="0"/>
    <x v="1"/>
    <m/>
    <m/>
    <x v="1"/>
    <s v="10026326"/>
    <x v="1"/>
    <x v="1"/>
    <x v="1"/>
    <x v="1"/>
    <x v="5"/>
    <x v="2"/>
    <n v="73.5"/>
    <x v="1"/>
    <n v="80"/>
    <x v="1"/>
    <s v=""/>
    <x v="3"/>
    <s v=""/>
    <x v="1"/>
    <n v="1.2059999999999986"/>
    <n v="0.76959043003093497"/>
    <x v="1"/>
    <x v="1"/>
    <x v="1"/>
    <x v="1"/>
    <x v="1"/>
    <x v="1"/>
    <x v="1"/>
  </r>
  <r>
    <d v="2021-07-17T00:00:00"/>
    <n v="8027"/>
    <n v="9349"/>
    <x v="4"/>
    <n v="1043"/>
    <n v="61338"/>
    <x v="2"/>
    <s v="526373"/>
    <x v="1"/>
    <x v="2"/>
    <x v="2"/>
    <x v="2"/>
    <x v="1"/>
    <n v="90"/>
    <n v="21"/>
    <n v="8.1999999999999993"/>
    <n v="6"/>
    <n v="2.2000000000000002"/>
    <x v="1"/>
    <n v="1002632"/>
    <x v="7"/>
    <x v="1"/>
    <x v="1"/>
    <x v="0"/>
    <x v="0"/>
    <m/>
    <x v="0"/>
    <x v="0"/>
    <x v="1"/>
    <m/>
    <m/>
    <x v="1"/>
    <s v="10026327"/>
    <x v="1"/>
    <x v="1"/>
    <x v="1"/>
    <x v="1"/>
    <x v="5"/>
    <x v="2"/>
    <n v="81.8"/>
    <x v="1"/>
    <n v="90"/>
    <x v="1"/>
    <s v=""/>
    <x v="3"/>
    <s v=""/>
    <x v="1"/>
    <n v="2.4420000000000046"/>
    <n v="0.91997445447369874"/>
    <x v="1"/>
    <x v="1"/>
    <x v="1"/>
    <x v="1"/>
    <x v="1"/>
    <x v="1"/>
    <x v="1"/>
  </r>
  <r>
    <d v="2021-07-17T00:00:00"/>
    <n v="8027"/>
    <n v="9349"/>
    <x v="4"/>
    <n v="1045"/>
    <n v="61339"/>
    <x v="2"/>
    <s v="526339"/>
    <x v="0"/>
    <x v="1"/>
    <x v="1"/>
    <x v="2"/>
    <x v="1"/>
    <n v="86"/>
    <n v="19"/>
    <n v="7"/>
    <n v="6.5"/>
    <n v="1.8"/>
    <x v="1"/>
    <n v="1002632"/>
    <x v="8"/>
    <x v="1"/>
    <x v="1"/>
    <x v="0"/>
    <x v="0"/>
    <m/>
    <x v="0"/>
    <x v="0"/>
    <x v="1"/>
    <m/>
    <m/>
    <x v="1"/>
    <s v="10026328"/>
    <x v="1"/>
    <x v="1"/>
    <x v="1"/>
    <x v="1"/>
    <x v="5"/>
    <x v="2"/>
    <n v="79"/>
    <x v="1"/>
    <n v="86"/>
    <x v="1"/>
    <s v=""/>
    <x v="3"/>
    <s v=""/>
    <x v="1"/>
    <n v="2.2619999999999969"/>
    <n v="0.90568061619884765"/>
    <x v="1"/>
    <x v="1"/>
    <x v="1"/>
    <x v="1"/>
    <x v="1"/>
    <x v="1"/>
    <x v="1"/>
  </r>
  <r>
    <d v="2021-07-17T00:00:00"/>
    <n v="8027"/>
    <n v="9349"/>
    <x v="4"/>
    <n v="1047"/>
    <n v="61340"/>
    <x v="2"/>
    <s v="526409"/>
    <x v="1"/>
    <x v="2"/>
    <x v="2"/>
    <x v="2"/>
    <x v="1"/>
    <n v="95"/>
    <n v="21.7"/>
    <n v="8.6999999999999993"/>
    <n v="7.7"/>
    <n v="2.6"/>
    <x v="1"/>
    <n v="1002632"/>
    <x v="9"/>
    <x v="1"/>
    <x v="1"/>
    <x v="0"/>
    <x v="0"/>
    <m/>
    <x v="0"/>
    <x v="0"/>
    <x v="1"/>
    <m/>
    <m/>
    <x v="1"/>
    <s v="10026329"/>
    <x v="1"/>
    <x v="1"/>
    <x v="1"/>
    <x v="1"/>
    <x v="5"/>
    <x v="2"/>
    <n v="86.3"/>
    <x v="1"/>
    <n v="95"/>
    <x v="1"/>
    <s v=""/>
    <x v="3"/>
    <s v=""/>
    <x v="1"/>
    <n v="2.4520000000000022"/>
    <n v="0.92070758398353192"/>
    <x v="1"/>
    <x v="1"/>
    <x v="1"/>
    <x v="1"/>
    <x v="1"/>
    <x v="1"/>
    <x v="1"/>
  </r>
  <r>
    <d v="2021-07-17T00:00:00"/>
    <n v="8027"/>
    <n v="9349"/>
    <x v="4"/>
    <n v="1048"/>
    <n v="61341"/>
    <x v="2"/>
    <s v="526329"/>
    <x v="0"/>
    <x v="2"/>
    <x v="2"/>
    <x v="2"/>
    <x v="1"/>
    <n v="72"/>
    <m/>
    <m/>
    <m/>
    <m/>
    <x v="2"/>
    <n v="1002632"/>
    <x v="10"/>
    <x v="1"/>
    <x v="1"/>
    <x v="3"/>
    <x v="0"/>
    <s v="12"/>
    <x v="0"/>
    <x v="0"/>
    <x v="1"/>
    <m/>
    <m/>
    <x v="1"/>
    <s v="100263210"/>
    <x v="1"/>
    <x v="1"/>
    <x v="1"/>
    <x v="1"/>
    <x v="5"/>
    <x v="2"/>
    <n v="65.529199999999989"/>
    <x v="2"/>
    <n v="72"/>
    <x v="2"/>
    <s v=""/>
    <x v="3"/>
    <s v=""/>
    <x v="2"/>
    <s v=""/>
    <s v=""/>
    <x v="1"/>
    <x v="1"/>
    <x v="2"/>
    <x v="1"/>
    <x v="1"/>
    <x v="1"/>
    <x v="1"/>
  </r>
  <r>
    <d v="2021-07-17T00:00:00"/>
    <n v="8027"/>
    <n v="9349"/>
    <x v="4"/>
    <n v="1051"/>
    <n v="61342"/>
    <x v="2"/>
    <s v="526423"/>
    <x v="1"/>
    <x v="2"/>
    <x v="2"/>
    <x v="2"/>
    <x v="1"/>
    <n v="96"/>
    <n v="22.3"/>
    <n v="8"/>
    <n v="7.5"/>
    <n v="3"/>
    <x v="1"/>
    <n v="1002633"/>
    <x v="1"/>
    <x v="1"/>
    <x v="2"/>
    <x v="0"/>
    <x v="0"/>
    <m/>
    <x v="0"/>
    <x v="0"/>
    <x v="1"/>
    <m/>
    <m/>
    <x v="1"/>
    <s v="10026331"/>
    <x v="2"/>
    <x v="2"/>
    <x v="2"/>
    <x v="2"/>
    <x v="5"/>
    <x v="2"/>
    <n v="88"/>
    <x v="1"/>
    <n v="96"/>
    <x v="1"/>
    <s v=""/>
    <x v="4"/>
    <s v=""/>
    <x v="1"/>
    <n v="3.5700000000000012"/>
    <n v="0.97261518904987432"/>
    <x v="1"/>
    <x v="1"/>
    <x v="1"/>
    <x v="1"/>
    <x v="1"/>
    <x v="1"/>
    <x v="1"/>
  </r>
  <r>
    <d v="2021-07-17T00:00:00"/>
    <n v="8027"/>
    <n v="9349"/>
    <x v="4"/>
    <n v="1053"/>
    <n v="61343"/>
    <x v="2"/>
    <s v="526370"/>
    <x v="1"/>
    <x v="2"/>
    <x v="2"/>
    <x v="2"/>
    <x v="1"/>
    <n v="94"/>
    <n v="21"/>
    <n v="8.5"/>
    <n v="7.5"/>
    <n v="2.5"/>
    <x v="1"/>
    <n v="1002633"/>
    <x v="2"/>
    <x v="1"/>
    <x v="2"/>
    <x v="0"/>
    <x v="0"/>
    <m/>
    <x v="0"/>
    <x v="0"/>
    <x v="1"/>
    <m/>
    <m/>
    <x v="1"/>
    <s v="10026332"/>
    <x v="2"/>
    <x v="2"/>
    <x v="2"/>
    <x v="2"/>
    <x v="5"/>
    <x v="2"/>
    <n v="85.5"/>
    <x v="1"/>
    <n v="94"/>
    <x v="1"/>
    <s v=""/>
    <x v="4"/>
    <s v=""/>
    <x v="1"/>
    <n v="2.5000000000000013"/>
    <n v="0.92414181997875655"/>
    <x v="1"/>
    <x v="1"/>
    <x v="1"/>
    <x v="1"/>
    <x v="1"/>
    <x v="1"/>
    <x v="1"/>
  </r>
  <r>
    <d v="2021-07-17T00:00:00"/>
    <n v="8027"/>
    <n v="9349"/>
    <x v="4"/>
    <n v="1055"/>
    <n v="61344"/>
    <x v="2"/>
    <s v="526333"/>
    <x v="0"/>
    <x v="1"/>
    <x v="1"/>
    <x v="2"/>
    <x v="1"/>
    <n v="88"/>
    <n v="17.5"/>
    <n v="6"/>
    <n v="6.5"/>
    <n v="2"/>
    <x v="1"/>
    <n v="1002633"/>
    <x v="3"/>
    <x v="1"/>
    <x v="2"/>
    <x v="0"/>
    <x v="0"/>
    <m/>
    <x v="0"/>
    <x v="0"/>
    <x v="1"/>
    <m/>
    <m/>
    <x v="1"/>
    <s v="10026333"/>
    <x v="2"/>
    <x v="2"/>
    <x v="2"/>
    <x v="2"/>
    <x v="5"/>
    <x v="2"/>
    <n v="82"/>
    <x v="1"/>
    <n v="88"/>
    <x v="1"/>
    <s v=""/>
    <x v="4"/>
    <s v=""/>
    <x v="1"/>
    <n v="4.2299999999999978"/>
    <n v="0.98565634393651191"/>
    <x v="1"/>
    <x v="1"/>
    <x v="1"/>
    <x v="1"/>
    <x v="1"/>
    <x v="1"/>
    <x v="1"/>
  </r>
  <r>
    <d v="2021-07-17T00:00:00"/>
    <n v="8027"/>
    <n v="9349"/>
    <x v="4"/>
    <n v="1057"/>
    <n v="61345"/>
    <x v="2"/>
    <s v="526384"/>
    <x v="0"/>
    <x v="1"/>
    <x v="1"/>
    <x v="2"/>
    <x v="1"/>
    <n v="86"/>
    <n v="18.5"/>
    <n v="6.2"/>
    <n v="6.5"/>
    <n v="2"/>
    <x v="1"/>
    <n v="1002633"/>
    <x v="4"/>
    <x v="1"/>
    <x v="2"/>
    <x v="0"/>
    <x v="0"/>
    <m/>
    <x v="0"/>
    <x v="0"/>
    <x v="1"/>
    <m/>
    <m/>
    <x v="1"/>
    <s v="10026334"/>
    <x v="2"/>
    <x v="2"/>
    <x v="2"/>
    <x v="2"/>
    <x v="5"/>
    <x v="2"/>
    <n v="79.8"/>
    <x v="1"/>
    <n v="86"/>
    <x v="1"/>
    <s v=""/>
    <x v="4"/>
    <s v=""/>
    <x v="1"/>
    <n v="3.1139999999999981"/>
    <n v="0.95746655160726013"/>
    <x v="1"/>
    <x v="1"/>
    <x v="1"/>
    <x v="1"/>
    <x v="1"/>
    <x v="1"/>
    <x v="1"/>
  </r>
  <r>
    <d v="2021-07-17T00:00:00"/>
    <n v="8027"/>
    <n v="9349"/>
    <x v="4"/>
    <n v="1058"/>
    <n v="61346"/>
    <x v="2"/>
    <s v="526338"/>
    <x v="0"/>
    <x v="1"/>
    <x v="1"/>
    <x v="2"/>
    <x v="1"/>
    <n v="85"/>
    <n v="18.2"/>
    <n v="6.5"/>
    <n v="5.5"/>
    <n v="2"/>
    <x v="1"/>
    <n v="1002633"/>
    <x v="5"/>
    <x v="1"/>
    <x v="2"/>
    <x v="0"/>
    <x v="0"/>
    <m/>
    <x v="0"/>
    <x v="0"/>
    <x v="1"/>
    <m/>
    <m/>
    <x v="1"/>
    <s v="10026335"/>
    <x v="2"/>
    <x v="2"/>
    <x v="2"/>
    <x v="2"/>
    <x v="5"/>
    <x v="2"/>
    <n v="78.5"/>
    <x v="1"/>
    <n v="85"/>
    <x v="1"/>
    <s v=""/>
    <x v="4"/>
    <s v=""/>
    <x v="1"/>
    <n v="2.9799999999999978"/>
    <n v="0.95166237128009468"/>
    <x v="1"/>
    <x v="1"/>
    <x v="1"/>
    <x v="1"/>
    <x v="1"/>
    <x v="1"/>
    <x v="1"/>
  </r>
  <r>
    <d v="2021-07-17T00:00:00"/>
    <n v="8027"/>
    <n v="9349"/>
    <x v="4"/>
    <n v="1100"/>
    <n v="61347"/>
    <x v="2"/>
    <s v="526358"/>
    <x v="0"/>
    <x v="1"/>
    <x v="1"/>
    <x v="2"/>
    <x v="1"/>
    <n v="88"/>
    <n v="17.5"/>
    <n v="5.7"/>
    <n v="6"/>
    <n v="2"/>
    <x v="1"/>
    <n v="1002633"/>
    <x v="6"/>
    <x v="1"/>
    <x v="2"/>
    <x v="0"/>
    <x v="0"/>
    <m/>
    <x v="0"/>
    <x v="0"/>
    <x v="1"/>
    <m/>
    <m/>
    <x v="1"/>
    <s v="10026336"/>
    <x v="2"/>
    <x v="2"/>
    <x v="2"/>
    <x v="2"/>
    <x v="5"/>
    <x v="2"/>
    <n v="82.3"/>
    <x v="1"/>
    <n v="88"/>
    <x v="1"/>
    <s v=""/>
    <x v="4"/>
    <s v=""/>
    <x v="1"/>
    <n v="4.953999999999998"/>
    <n v="0.99299429429258779"/>
    <x v="1"/>
    <x v="1"/>
    <x v="1"/>
    <x v="1"/>
    <x v="1"/>
    <x v="1"/>
    <x v="1"/>
  </r>
  <r>
    <d v="2021-07-17T00:00:00"/>
    <n v="8028"/>
    <n v="9350"/>
    <x v="5"/>
    <n v="1123"/>
    <n v="61348"/>
    <x v="2"/>
    <s v="526395"/>
    <x v="0"/>
    <x v="1"/>
    <x v="1"/>
    <x v="2"/>
    <x v="1"/>
    <n v="84"/>
    <n v="18.399999999999999"/>
    <n v="7.2"/>
    <n v="5.5"/>
    <n v="1.8"/>
    <x v="1"/>
    <n v="1002633"/>
    <x v="7"/>
    <x v="1"/>
    <x v="2"/>
    <x v="0"/>
    <x v="0"/>
    <m/>
    <x v="0"/>
    <x v="0"/>
    <x v="1"/>
    <m/>
    <m/>
    <x v="1"/>
    <s v="10026337"/>
    <x v="2"/>
    <x v="2"/>
    <x v="2"/>
    <x v="2"/>
    <x v="5"/>
    <x v="2"/>
    <n v="76.8"/>
    <x v="1"/>
    <n v="84"/>
    <x v="1"/>
    <s v=""/>
    <x v="4"/>
    <s v=""/>
    <x v="1"/>
    <n v="1.825999999999997"/>
    <n v="0.86128452311561043"/>
    <x v="1"/>
    <x v="1"/>
    <x v="1"/>
    <x v="1"/>
    <x v="1"/>
    <x v="1"/>
    <x v="1"/>
  </r>
  <r>
    <d v="2021-07-17T00:00:00"/>
    <n v="8028"/>
    <n v="9350"/>
    <x v="5"/>
    <n v="1125"/>
    <n v="61349"/>
    <x v="2"/>
    <s v="526330"/>
    <x v="1"/>
    <x v="2"/>
    <x v="2"/>
    <x v="2"/>
    <x v="1"/>
    <n v="89"/>
    <n v="20.399999999999999"/>
    <n v="7.8"/>
    <n v="6.8"/>
    <n v="2.2000000000000002"/>
    <x v="1"/>
    <n v="1002633"/>
    <x v="8"/>
    <x v="1"/>
    <x v="2"/>
    <x v="0"/>
    <x v="0"/>
    <m/>
    <x v="0"/>
    <x v="0"/>
    <x v="1"/>
    <m/>
    <m/>
    <x v="1"/>
    <s v="10026338"/>
    <x v="2"/>
    <x v="2"/>
    <x v="2"/>
    <x v="2"/>
    <x v="5"/>
    <x v="2"/>
    <n v="81.2"/>
    <x v="1"/>
    <n v="89"/>
    <x v="1"/>
    <s v=""/>
    <x v="4"/>
    <s v=""/>
    <x v="1"/>
    <n v="1.9799999999999962"/>
    <n v="0.87868116210826275"/>
    <x v="1"/>
    <x v="1"/>
    <x v="1"/>
    <x v="1"/>
    <x v="1"/>
    <x v="1"/>
    <x v="1"/>
  </r>
  <r>
    <d v="2021-07-17T00:00:00"/>
    <n v="8028"/>
    <n v="9350"/>
    <x v="5"/>
    <n v="1127"/>
    <n v="61350"/>
    <x v="2"/>
    <s v="526406"/>
    <x v="0"/>
    <x v="2"/>
    <x v="2"/>
    <x v="2"/>
    <x v="1"/>
    <n v="73"/>
    <m/>
    <m/>
    <m/>
    <m/>
    <x v="2"/>
    <n v="1002633"/>
    <x v="9"/>
    <x v="1"/>
    <x v="2"/>
    <x v="0"/>
    <x v="0"/>
    <m/>
    <x v="0"/>
    <x v="0"/>
    <x v="1"/>
    <m/>
    <m/>
    <x v="1"/>
    <s v="10026339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7T00:00:00"/>
    <n v="8028"/>
    <n v="9350"/>
    <x v="5"/>
    <n v="1128"/>
    <n v="61351"/>
    <x v="2"/>
    <s v="526375"/>
    <x v="0"/>
    <x v="1"/>
    <x v="1"/>
    <x v="2"/>
    <x v="1"/>
    <n v="87"/>
    <n v="18.3"/>
    <n v="7"/>
    <n v="5.9"/>
    <n v="2"/>
    <x v="1"/>
    <n v="1002633"/>
    <x v="10"/>
    <x v="1"/>
    <x v="2"/>
    <x v="0"/>
    <x v="0"/>
    <m/>
    <x v="0"/>
    <x v="0"/>
    <x v="1"/>
    <m/>
    <m/>
    <x v="1"/>
    <s v="100263310"/>
    <x v="2"/>
    <x v="2"/>
    <x v="2"/>
    <x v="2"/>
    <x v="5"/>
    <x v="2"/>
    <n v="80"/>
    <x v="1"/>
    <n v="87"/>
    <x v="1"/>
    <s v=""/>
    <x v="4"/>
    <s v=""/>
    <x v="1"/>
    <n v="2.9279999999999964"/>
    <n v="0.94921334690672887"/>
    <x v="1"/>
    <x v="1"/>
    <x v="1"/>
    <x v="2"/>
    <x v="1"/>
    <x v="1"/>
    <x v="1"/>
  </r>
  <r>
    <d v="2021-07-17T00:00:00"/>
    <n v="8028"/>
    <n v="9350"/>
    <x v="5"/>
    <n v="1130"/>
    <n v="61352"/>
    <x v="2"/>
    <s v="526367"/>
    <x v="0"/>
    <x v="1"/>
    <x v="1"/>
    <x v="2"/>
    <x v="1"/>
    <n v="89"/>
    <n v="18.2"/>
    <n v="6.1"/>
    <n v="5.9"/>
    <n v="2.2000000000000002"/>
    <x v="1"/>
    <n v="1002634"/>
    <x v="1"/>
    <x v="1"/>
    <x v="2"/>
    <x v="0"/>
    <x v="0"/>
    <m/>
    <x v="0"/>
    <x v="0"/>
    <x v="1"/>
    <m/>
    <m/>
    <x v="1"/>
    <s v="10026341"/>
    <x v="2"/>
    <x v="2"/>
    <x v="2"/>
    <x v="2"/>
    <x v="5"/>
    <x v="2"/>
    <n v="82.9"/>
    <x v="1"/>
    <n v="89"/>
    <x v="1"/>
    <s v=""/>
    <x v="4"/>
    <s v=""/>
    <x v="1"/>
    <n v="4.7679999999999962"/>
    <n v="0.99157423881594986"/>
    <x v="1"/>
    <x v="1"/>
    <x v="1"/>
    <x v="1"/>
    <x v="1"/>
    <x v="1"/>
    <x v="1"/>
  </r>
  <r>
    <d v="2021-07-17T00:00:00"/>
    <n v="8028"/>
    <n v="9350"/>
    <x v="5"/>
    <n v="1131"/>
    <n v="61353"/>
    <x v="2"/>
    <s v="526371"/>
    <x v="0"/>
    <x v="1"/>
    <x v="1"/>
    <x v="2"/>
    <x v="1"/>
    <n v="92"/>
    <n v="19.2"/>
    <n v="6.3"/>
    <n v="5.5"/>
    <n v="1.9"/>
    <x v="1"/>
    <n v="1002634"/>
    <x v="2"/>
    <x v="1"/>
    <x v="2"/>
    <x v="0"/>
    <x v="0"/>
    <m/>
    <x v="0"/>
    <x v="0"/>
    <x v="1"/>
    <m/>
    <m/>
    <x v="1"/>
    <s v="10026342"/>
    <x v="2"/>
    <x v="2"/>
    <x v="2"/>
    <x v="2"/>
    <x v="5"/>
    <x v="2"/>
    <n v="85.7"/>
    <x v="1"/>
    <n v="92"/>
    <x v="1"/>
    <s v=""/>
    <x v="4"/>
    <s v=""/>
    <x v="1"/>
    <n v="6.3320000000000025"/>
    <n v="0.99822468408862619"/>
    <x v="1"/>
    <x v="1"/>
    <x v="1"/>
    <x v="1"/>
    <x v="1"/>
    <x v="1"/>
    <x v="1"/>
  </r>
  <r>
    <d v="2021-07-17T00:00:00"/>
    <n v="8028"/>
    <n v="9350"/>
    <x v="5"/>
    <n v="1135"/>
    <n v="61354"/>
    <x v="2"/>
    <s v="526424"/>
    <x v="0"/>
    <x v="2"/>
    <x v="2"/>
    <x v="2"/>
    <x v="1"/>
    <n v="68.5"/>
    <m/>
    <m/>
    <m/>
    <m/>
    <x v="2"/>
    <n v="1002634"/>
    <x v="3"/>
    <x v="1"/>
    <x v="2"/>
    <x v="0"/>
    <x v="0"/>
    <m/>
    <x v="0"/>
    <x v="0"/>
    <x v="1"/>
    <m/>
    <m/>
    <x v="1"/>
    <s v="10026343"/>
    <x v="2"/>
    <x v="2"/>
    <x v="2"/>
    <x v="2"/>
    <x v="5"/>
    <x v="2"/>
    <n v="62.289949999999997"/>
    <x v="2"/>
    <n v="68.5"/>
    <x v="2"/>
    <s v=""/>
    <x v="4"/>
    <s v=""/>
    <x v="2"/>
    <s v=""/>
    <s v=""/>
    <x v="1"/>
    <x v="1"/>
    <x v="2"/>
    <x v="1"/>
    <x v="1"/>
    <x v="1"/>
    <x v="1"/>
  </r>
  <r>
    <d v="2021-07-17T00:00:00"/>
    <n v="8028"/>
    <n v="9350"/>
    <x v="5"/>
    <n v="1137"/>
    <n v="61355"/>
    <x v="2"/>
    <s v="526391"/>
    <x v="0"/>
    <x v="2"/>
    <x v="2"/>
    <x v="2"/>
    <x v="1"/>
    <n v="71"/>
    <m/>
    <m/>
    <m/>
    <m/>
    <x v="2"/>
    <n v="1002634"/>
    <x v="4"/>
    <x v="1"/>
    <x v="2"/>
    <x v="0"/>
    <x v="0"/>
    <m/>
    <x v="0"/>
    <x v="0"/>
    <x v="1"/>
    <m/>
    <m/>
    <x v="1"/>
    <s v="10026344"/>
    <x v="2"/>
    <x v="2"/>
    <x v="2"/>
    <x v="2"/>
    <x v="5"/>
    <x v="2"/>
    <n v="64.603699999999989"/>
    <x v="2"/>
    <n v="71"/>
    <x v="2"/>
    <s v=""/>
    <x v="4"/>
    <s v=""/>
    <x v="2"/>
    <s v=""/>
    <s v=""/>
    <x v="1"/>
    <x v="1"/>
    <x v="2"/>
    <x v="3"/>
    <x v="1"/>
    <x v="1"/>
    <x v="1"/>
  </r>
  <r>
    <d v="2021-07-17T00:00:00"/>
    <n v="8028"/>
    <n v="9350"/>
    <x v="5"/>
    <n v="1138"/>
    <n v="61356"/>
    <x v="2"/>
    <s v="526419"/>
    <x v="0"/>
    <x v="1"/>
    <x v="1"/>
    <x v="2"/>
    <x v="1"/>
    <n v="89.5"/>
    <n v="18.600000000000001"/>
    <n v="6.5"/>
    <n v="6"/>
    <n v="2.2000000000000002"/>
    <x v="1"/>
    <n v="1002634"/>
    <x v="5"/>
    <x v="1"/>
    <x v="2"/>
    <x v="0"/>
    <x v="0"/>
    <m/>
    <x v="0"/>
    <x v="0"/>
    <x v="1"/>
    <m/>
    <m/>
    <x v="1"/>
    <s v="10026345"/>
    <x v="2"/>
    <x v="2"/>
    <x v="2"/>
    <x v="2"/>
    <x v="5"/>
    <x v="2"/>
    <n v="83"/>
    <x v="1"/>
    <n v="89.5"/>
    <x v="1"/>
    <s v=""/>
    <x v="4"/>
    <s v=""/>
    <x v="1"/>
    <n v="4.4029999999999996"/>
    <n v="0.98790745646570088"/>
    <x v="1"/>
    <x v="1"/>
    <x v="1"/>
    <x v="1"/>
    <x v="1"/>
    <x v="1"/>
    <x v="1"/>
  </r>
  <r>
    <d v="2021-07-17T00:00:00"/>
    <n v="8028"/>
    <n v="9350"/>
    <x v="5"/>
    <n v="1140"/>
    <n v="61357"/>
    <x v="2"/>
    <s v="526332"/>
    <x v="0"/>
    <x v="1"/>
    <x v="1"/>
    <x v="2"/>
    <x v="1"/>
    <n v="88"/>
    <n v="19.5"/>
    <n v="7"/>
    <n v="6.1"/>
    <n v="2.1"/>
    <x v="1"/>
    <n v="1002634"/>
    <x v="6"/>
    <x v="1"/>
    <x v="2"/>
    <x v="0"/>
    <x v="0"/>
    <m/>
    <x v="0"/>
    <x v="0"/>
    <x v="1"/>
    <m/>
    <m/>
    <x v="1"/>
    <s v="10026346"/>
    <x v="2"/>
    <x v="2"/>
    <x v="2"/>
    <x v="2"/>
    <x v="5"/>
    <x v="2"/>
    <n v="81"/>
    <x v="1"/>
    <n v="88"/>
    <x v="1"/>
    <s v=""/>
    <x v="4"/>
    <s v=""/>
    <x v="1"/>
    <n v="3.1359999999999966"/>
    <n v="0.9583535248910825"/>
    <x v="1"/>
    <x v="1"/>
    <x v="1"/>
    <x v="1"/>
    <x v="1"/>
    <x v="1"/>
    <x v="1"/>
  </r>
  <r>
    <d v="2021-07-17T00:00:00"/>
    <n v="8028"/>
    <n v="9350"/>
    <x v="5"/>
    <n v="1143"/>
    <n v="61358"/>
    <x v="2"/>
    <s v="526366"/>
    <x v="0"/>
    <x v="1"/>
    <x v="1"/>
    <x v="2"/>
    <x v="1"/>
    <n v="88"/>
    <n v="18.5"/>
    <n v="6.4"/>
    <n v="5.8"/>
    <n v="2.1"/>
    <x v="1"/>
    <n v="1002634"/>
    <x v="7"/>
    <x v="1"/>
    <x v="2"/>
    <x v="0"/>
    <x v="0"/>
    <m/>
    <x v="0"/>
    <x v="0"/>
    <x v="1"/>
    <m/>
    <m/>
    <x v="1"/>
    <s v="10026347"/>
    <x v="2"/>
    <x v="2"/>
    <x v="2"/>
    <x v="2"/>
    <x v="5"/>
    <x v="2"/>
    <n v="81.599999999999994"/>
    <x v="1"/>
    <n v="88"/>
    <x v="1"/>
    <s v=""/>
    <x v="4"/>
    <s v=""/>
    <x v="1"/>
    <n v="4.107999999999997"/>
    <n v="0.98382529924308926"/>
    <x v="1"/>
    <x v="1"/>
    <x v="1"/>
    <x v="1"/>
    <x v="1"/>
    <x v="1"/>
    <x v="1"/>
  </r>
  <r>
    <d v="2021-07-17T00:00:00"/>
    <n v="8028"/>
    <n v="9350"/>
    <x v="5"/>
    <n v="1144"/>
    <n v="61359"/>
    <x v="2"/>
    <s v="526354"/>
    <x v="1"/>
    <x v="2"/>
    <x v="2"/>
    <x v="2"/>
    <x v="1"/>
    <n v="71.5"/>
    <m/>
    <m/>
    <m/>
    <m/>
    <x v="2"/>
    <n v="1002634"/>
    <x v="8"/>
    <x v="1"/>
    <x v="2"/>
    <x v="0"/>
    <x v="0"/>
    <m/>
    <x v="0"/>
    <x v="0"/>
    <x v="1"/>
    <m/>
    <m/>
    <x v="1"/>
    <s v="10026348"/>
    <x v="2"/>
    <x v="2"/>
    <x v="2"/>
    <x v="2"/>
    <x v="5"/>
    <x v="2"/>
    <n v="65.066449999999989"/>
    <x v="2"/>
    <n v="71.5"/>
    <x v="2"/>
    <s v=""/>
    <x v="4"/>
    <s v=""/>
    <x v="2"/>
    <s v=""/>
    <s v=""/>
    <x v="1"/>
    <x v="1"/>
    <x v="2"/>
    <x v="1"/>
    <x v="1"/>
    <x v="1"/>
    <x v="1"/>
  </r>
  <r>
    <d v="2021-07-17T00:00:00"/>
    <n v="8028"/>
    <n v="9350"/>
    <x v="5"/>
    <n v="1146"/>
    <n v="61360"/>
    <x v="2"/>
    <s v="526331"/>
    <x v="0"/>
    <x v="1"/>
    <x v="1"/>
    <x v="2"/>
    <x v="1"/>
    <n v="91"/>
    <n v="19.2"/>
    <n v="6.9"/>
    <n v="6.7"/>
    <n v="2.2000000000000002"/>
    <x v="1"/>
    <n v="1002634"/>
    <x v="9"/>
    <x v="1"/>
    <x v="2"/>
    <x v="0"/>
    <x v="0"/>
    <m/>
    <x v="0"/>
    <x v="0"/>
    <x v="1"/>
    <m/>
    <m/>
    <x v="1"/>
    <s v="10026349"/>
    <x v="2"/>
    <x v="2"/>
    <x v="2"/>
    <x v="2"/>
    <x v="5"/>
    <x v="2"/>
    <n v="84.1"/>
    <x v="1"/>
    <n v="91"/>
    <x v="1"/>
    <s v=""/>
    <x v="4"/>
    <s v=""/>
    <x v="1"/>
    <n v="4.0600000000000023"/>
    <n v="0.98304346448979929"/>
    <x v="1"/>
    <x v="1"/>
    <x v="1"/>
    <x v="1"/>
    <x v="1"/>
    <x v="1"/>
    <x v="1"/>
  </r>
  <r>
    <d v="2021-07-17T00:00:00"/>
    <n v="8028"/>
    <n v="9350"/>
    <x v="5"/>
    <n v="1148"/>
    <n v="61361"/>
    <x v="2"/>
    <s v="526426"/>
    <x v="0"/>
    <x v="1"/>
    <x v="1"/>
    <x v="2"/>
    <x v="1"/>
    <n v="85"/>
    <n v="18.5"/>
    <n v="6.6"/>
    <n v="6.2"/>
    <n v="2.2000000000000002"/>
    <x v="1"/>
    <n v="1002634"/>
    <x v="10"/>
    <x v="1"/>
    <x v="2"/>
    <x v="0"/>
    <x v="0"/>
    <m/>
    <x v="0"/>
    <x v="0"/>
    <x v="1"/>
    <m/>
    <m/>
    <x v="1"/>
    <s v="100263410"/>
    <x v="2"/>
    <x v="2"/>
    <x v="2"/>
    <x v="2"/>
    <x v="5"/>
    <x v="2"/>
    <n v="78.400000000000006"/>
    <x v="1"/>
    <n v="85"/>
    <x v="1"/>
    <s v=""/>
    <x v="4"/>
    <s v=""/>
    <x v="1"/>
    <n v="2.2039999999999971"/>
    <n v="0.90060813755769731"/>
    <x v="1"/>
    <x v="1"/>
    <x v="1"/>
    <x v="1"/>
    <x v="1"/>
    <x v="1"/>
    <x v="1"/>
  </r>
  <r>
    <d v="2021-07-17T00:00:00"/>
    <n v="8028"/>
    <n v="9350"/>
    <x v="5"/>
    <n v="1150"/>
    <n v="61362"/>
    <x v="2"/>
    <s v="526361"/>
    <x v="1"/>
    <x v="2"/>
    <x v="2"/>
    <x v="2"/>
    <x v="1"/>
    <n v="93"/>
    <n v="22"/>
    <n v="6.6"/>
    <n v="7.4"/>
    <n v="2.7"/>
    <x v="1"/>
    <n v="1002635"/>
    <x v="1"/>
    <x v="1"/>
    <x v="2"/>
    <x v="0"/>
    <x v="0"/>
    <m/>
    <x v="0"/>
    <x v="0"/>
    <x v="1"/>
    <m/>
    <m/>
    <x v="1"/>
    <s v="10026351"/>
    <x v="2"/>
    <x v="2"/>
    <x v="2"/>
    <x v="2"/>
    <x v="5"/>
    <x v="2"/>
    <n v="86.4"/>
    <x v="1"/>
    <n v="93"/>
    <x v="1"/>
    <s v=""/>
    <x v="4"/>
    <s v=""/>
    <x v="1"/>
    <n v="4.3980000000000015"/>
    <n v="0.9878475789473814"/>
    <x v="1"/>
    <x v="1"/>
    <x v="1"/>
    <x v="1"/>
    <x v="1"/>
    <x v="1"/>
    <x v="1"/>
  </r>
  <r>
    <d v="2021-07-17T00:00:00"/>
    <n v="8028"/>
    <n v="9350"/>
    <x v="5"/>
    <n v="1151"/>
    <n v="61363"/>
    <x v="2"/>
    <s v="526428"/>
    <x v="0"/>
    <x v="1"/>
    <x v="2"/>
    <x v="2"/>
    <x v="1"/>
    <n v="74.900000000000006"/>
    <m/>
    <m/>
    <m/>
    <m/>
    <x v="2"/>
    <n v="1002635"/>
    <x v="2"/>
    <x v="1"/>
    <x v="2"/>
    <x v="0"/>
    <x v="0"/>
    <m/>
    <x v="0"/>
    <x v="0"/>
    <x v="1"/>
    <m/>
    <m/>
    <x v="1"/>
    <s v="10026352"/>
    <x v="2"/>
    <x v="2"/>
    <x v="2"/>
    <x v="2"/>
    <x v="5"/>
    <x v="2"/>
    <n v="68.213149999999999"/>
    <x v="2"/>
    <n v="74.900000000000006"/>
    <x v="2"/>
    <s v=""/>
    <x v="4"/>
    <s v=""/>
    <x v="2"/>
    <s v=""/>
    <s v=""/>
    <x v="1"/>
    <x v="1"/>
    <x v="2"/>
    <x v="6"/>
    <x v="1"/>
    <x v="1"/>
    <x v="1"/>
  </r>
  <r>
    <d v="2021-07-17T00:00:00"/>
    <n v="8028"/>
    <n v="9350"/>
    <x v="5"/>
    <n v="1153"/>
    <n v="61364"/>
    <x v="2"/>
    <s v="526377"/>
    <x v="0"/>
    <x v="1"/>
    <x v="1"/>
    <x v="2"/>
    <x v="1"/>
    <n v="79"/>
    <n v="16.8"/>
    <n v="5.9"/>
    <n v="5.2"/>
    <n v="1.8"/>
    <x v="1"/>
    <n v="1002635"/>
    <x v="3"/>
    <x v="1"/>
    <x v="2"/>
    <x v="0"/>
    <x v="0"/>
    <m/>
    <x v="0"/>
    <x v="0"/>
    <x v="1"/>
    <m/>
    <m/>
    <x v="1"/>
    <s v="10026353"/>
    <x v="2"/>
    <x v="2"/>
    <x v="2"/>
    <x v="2"/>
    <x v="5"/>
    <x v="2"/>
    <n v="73.099999999999994"/>
    <x v="1"/>
    <n v="79"/>
    <x v="1"/>
    <s v=""/>
    <x v="4"/>
    <s v=""/>
    <x v="1"/>
    <n v="1.5439999999999987"/>
    <n v="0.82404545534988127"/>
    <x v="1"/>
    <x v="1"/>
    <x v="1"/>
    <x v="1"/>
    <x v="1"/>
    <x v="1"/>
    <x v="1"/>
  </r>
  <r>
    <d v="2021-07-17T00:00:00"/>
    <n v="8028"/>
    <n v="9350"/>
    <x v="5"/>
    <n v="1154"/>
    <n v="61365"/>
    <x v="2"/>
    <s v="526374"/>
    <x v="0"/>
    <x v="1"/>
    <x v="1"/>
    <x v="2"/>
    <x v="1"/>
    <n v="91"/>
    <n v="20.2"/>
    <n v="7.3"/>
    <n v="6"/>
    <n v="2.1"/>
    <x v="1"/>
    <n v="1002635"/>
    <x v="4"/>
    <x v="1"/>
    <x v="2"/>
    <x v="0"/>
    <x v="0"/>
    <m/>
    <x v="0"/>
    <x v="0"/>
    <x v="1"/>
    <m/>
    <m/>
    <x v="1"/>
    <s v="10026354"/>
    <x v="2"/>
    <x v="2"/>
    <x v="2"/>
    <x v="2"/>
    <x v="5"/>
    <x v="2"/>
    <n v="83.7"/>
    <x v="1"/>
    <n v="91"/>
    <x v="1"/>
    <s v=""/>
    <x v="4"/>
    <s v=""/>
    <x v="1"/>
    <n v="4.1100000000000039"/>
    <n v="0.98385709462529491"/>
    <x v="1"/>
    <x v="1"/>
    <x v="1"/>
    <x v="1"/>
    <x v="1"/>
    <x v="1"/>
    <x v="1"/>
  </r>
  <r>
    <d v="2021-07-17T00:00:00"/>
    <n v="8028"/>
    <n v="9350"/>
    <x v="5"/>
    <n v="1156"/>
    <n v="61366"/>
    <x v="2"/>
    <s v="526396"/>
    <x v="1"/>
    <x v="2"/>
    <x v="2"/>
    <x v="2"/>
    <x v="1"/>
    <n v="96.5"/>
    <n v="21.6"/>
    <n v="8.5"/>
    <n v="7.9"/>
    <n v="3.4"/>
    <x v="1"/>
    <n v="1002635"/>
    <x v="5"/>
    <x v="1"/>
    <x v="2"/>
    <x v="0"/>
    <x v="0"/>
    <m/>
    <x v="0"/>
    <x v="0"/>
    <x v="1"/>
    <m/>
    <m/>
    <x v="1"/>
    <s v="10026355"/>
    <x v="2"/>
    <x v="2"/>
    <x v="2"/>
    <x v="2"/>
    <x v="5"/>
    <x v="2"/>
    <n v="88"/>
    <x v="1"/>
    <n v="96.5"/>
    <x v="1"/>
    <s v=""/>
    <x v="4"/>
    <s v=""/>
    <x v="1"/>
    <n v="2.5289999999999968"/>
    <n v="0.92614998634871359"/>
    <x v="1"/>
    <x v="1"/>
    <x v="1"/>
    <x v="1"/>
    <x v="1"/>
    <x v="1"/>
    <x v="1"/>
  </r>
  <r>
    <d v="2021-07-17T00:00:00"/>
    <n v="8028"/>
    <n v="9350"/>
    <x v="5"/>
    <n v="1158"/>
    <n v="61367"/>
    <x v="2"/>
    <s v="526362"/>
    <x v="0"/>
    <x v="2"/>
    <x v="2"/>
    <x v="2"/>
    <x v="1"/>
    <n v="64"/>
    <m/>
    <m/>
    <m/>
    <m/>
    <x v="2"/>
    <n v="1002635"/>
    <x v="6"/>
    <x v="1"/>
    <x v="2"/>
    <x v="0"/>
    <x v="0"/>
    <m/>
    <x v="0"/>
    <x v="0"/>
    <x v="1"/>
    <m/>
    <m/>
    <x v="1"/>
    <s v="10026356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7T00:00:00"/>
    <n v="8028"/>
    <n v="9350"/>
    <x v="5"/>
    <n v="1200"/>
    <n v="61368"/>
    <x v="2"/>
    <s v="526344"/>
    <x v="0"/>
    <x v="1"/>
    <x v="1"/>
    <x v="2"/>
    <x v="1"/>
    <n v="88.5"/>
    <n v="18.600000000000001"/>
    <n v="6.5"/>
    <n v="5.9"/>
    <n v="2.1"/>
    <x v="1"/>
    <n v="1002635"/>
    <x v="7"/>
    <x v="1"/>
    <x v="2"/>
    <x v="0"/>
    <x v="0"/>
    <m/>
    <x v="0"/>
    <x v="0"/>
    <x v="1"/>
    <m/>
    <m/>
    <x v="1"/>
    <s v="10026357"/>
    <x v="2"/>
    <x v="2"/>
    <x v="2"/>
    <x v="2"/>
    <x v="5"/>
    <x v="2"/>
    <n v="82"/>
    <x v="1"/>
    <n v="88.5"/>
    <x v="1"/>
    <s v=""/>
    <x v="4"/>
    <s v=""/>
    <x v="1"/>
    <n v="4.1269999999999998"/>
    <n v="0.98412488475311521"/>
    <x v="1"/>
    <x v="1"/>
    <x v="1"/>
    <x v="1"/>
    <x v="1"/>
    <x v="1"/>
    <x v="1"/>
  </r>
  <r>
    <d v="2021-07-17T00:00:00"/>
    <n v="8028"/>
    <n v="9350"/>
    <x v="5"/>
    <n v="1202"/>
    <n v="61369"/>
    <x v="2"/>
    <s v="526334"/>
    <x v="0"/>
    <x v="2"/>
    <x v="2"/>
    <x v="2"/>
    <x v="1"/>
    <n v="71.5"/>
    <m/>
    <m/>
    <m/>
    <m/>
    <x v="2"/>
    <n v="1002635"/>
    <x v="8"/>
    <x v="1"/>
    <x v="2"/>
    <x v="0"/>
    <x v="0"/>
    <m/>
    <x v="0"/>
    <x v="0"/>
    <x v="1"/>
    <m/>
    <m/>
    <x v="1"/>
    <s v="10026358"/>
    <x v="2"/>
    <x v="2"/>
    <x v="2"/>
    <x v="2"/>
    <x v="5"/>
    <x v="2"/>
    <n v="65.066449999999989"/>
    <x v="2"/>
    <n v="71.5"/>
    <x v="2"/>
    <s v=""/>
    <x v="4"/>
    <s v=""/>
    <x v="2"/>
    <s v=""/>
    <s v=""/>
    <x v="1"/>
    <x v="1"/>
    <x v="2"/>
    <x v="3"/>
    <x v="1"/>
    <x v="1"/>
    <x v="1"/>
  </r>
  <r>
    <d v="2021-07-17T00:00:00"/>
    <n v="8028"/>
    <n v="9350"/>
    <x v="5"/>
    <n v="1203"/>
    <n v="61370"/>
    <x v="2"/>
    <s v="526349"/>
    <x v="0"/>
    <x v="1"/>
    <x v="1"/>
    <x v="2"/>
    <x v="1"/>
    <n v="79"/>
    <n v="16.8"/>
    <n v="5.7"/>
    <n v="5.0999999999999996"/>
    <n v="2"/>
    <x v="1"/>
    <n v="1002635"/>
    <x v="9"/>
    <x v="1"/>
    <x v="2"/>
    <x v="0"/>
    <x v="0"/>
    <m/>
    <x v="0"/>
    <x v="0"/>
    <x v="1"/>
    <m/>
    <m/>
    <x v="1"/>
    <s v="10026359"/>
    <x v="2"/>
    <x v="2"/>
    <x v="2"/>
    <x v="2"/>
    <x v="5"/>
    <x v="2"/>
    <n v="73.3"/>
    <x v="1"/>
    <n v="79"/>
    <x v="1"/>
    <s v=""/>
    <x v="4"/>
    <s v=""/>
    <x v="1"/>
    <n v="1.6959999999999995"/>
    <n v="0.84501158956656808"/>
    <x v="1"/>
    <x v="1"/>
    <x v="1"/>
    <x v="1"/>
    <x v="1"/>
    <x v="1"/>
    <x v="1"/>
  </r>
  <r>
    <d v="2021-07-17T00:00:00"/>
    <n v="8028"/>
    <n v="9350"/>
    <x v="5"/>
    <n v="1205"/>
    <n v="61371"/>
    <x v="2"/>
    <s v="526401"/>
    <x v="1"/>
    <x v="2"/>
    <x v="2"/>
    <x v="2"/>
    <x v="1"/>
    <n v="74.5"/>
    <m/>
    <m/>
    <m/>
    <m/>
    <x v="2"/>
    <n v="1002635"/>
    <x v="10"/>
    <x v="1"/>
    <x v="2"/>
    <x v="0"/>
    <x v="0"/>
    <m/>
    <x v="0"/>
    <x v="0"/>
    <x v="1"/>
    <m/>
    <m/>
    <x v="1"/>
    <s v="100263510"/>
    <x v="2"/>
    <x v="2"/>
    <x v="2"/>
    <x v="2"/>
    <x v="5"/>
    <x v="2"/>
    <n v="67.842949999999988"/>
    <x v="2"/>
    <n v="74.5"/>
    <x v="2"/>
    <s v=""/>
    <x v="4"/>
    <s v=""/>
    <x v="2"/>
    <s v=""/>
    <s v=""/>
    <x v="1"/>
    <x v="1"/>
    <x v="2"/>
    <x v="1"/>
    <x v="1"/>
    <x v="1"/>
    <x v="1"/>
  </r>
  <r>
    <d v="2021-07-17T00:00:00"/>
    <n v="8028"/>
    <n v="9350"/>
    <x v="5"/>
    <n v="1206"/>
    <n v="61372"/>
    <x v="2"/>
    <s v="526421"/>
    <x v="0"/>
    <x v="2"/>
    <x v="2"/>
    <x v="2"/>
    <x v="1"/>
    <n v="65"/>
    <m/>
    <m/>
    <m/>
    <m/>
    <x v="2"/>
    <n v="1002636"/>
    <x v="1"/>
    <x v="1"/>
    <x v="1"/>
    <x v="0"/>
    <x v="0"/>
    <m/>
    <x v="0"/>
    <x v="0"/>
    <x v="1"/>
    <m/>
    <m/>
    <x v="1"/>
    <s v="10026361"/>
    <x v="3"/>
    <x v="3"/>
    <x v="3"/>
    <x v="2"/>
    <x v="5"/>
    <x v="2"/>
    <n v="59.050699999999999"/>
    <x v="2"/>
    <n v="65"/>
    <x v="2"/>
    <s v=""/>
    <x v="3"/>
    <s v=""/>
    <x v="2"/>
    <s v=""/>
    <s v=""/>
    <x v="1"/>
    <x v="1"/>
    <x v="2"/>
    <x v="1"/>
    <x v="1"/>
    <x v="1"/>
    <x v="1"/>
  </r>
  <r>
    <d v="2021-07-17T00:00:00"/>
    <n v="8028"/>
    <n v="9351"/>
    <x v="5"/>
    <n v="1208"/>
    <n v="61373"/>
    <x v="2"/>
    <s v="526399"/>
    <x v="0"/>
    <x v="1"/>
    <x v="1"/>
    <x v="2"/>
    <x v="1"/>
    <n v="90.5"/>
    <n v="19.600000000000001"/>
    <n v="6.5"/>
    <n v="6"/>
    <n v="2"/>
    <x v="1"/>
    <n v="1002636"/>
    <x v="2"/>
    <x v="1"/>
    <x v="1"/>
    <x v="0"/>
    <x v="0"/>
    <m/>
    <x v="0"/>
    <x v="0"/>
    <x v="1"/>
    <m/>
    <m/>
    <x v="1"/>
    <s v="10026362"/>
    <x v="1"/>
    <x v="1"/>
    <x v="1"/>
    <x v="1"/>
    <x v="5"/>
    <x v="2"/>
    <n v="84"/>
    <x v="1"/>
    <n v="90.5"/>
    <x v="1"/>
    <s v=""/>
    <x v="3"/>
    <s v=""/>
    <x v="1"/>
    <n v="5.0049999999999999"/>
    <n v="0.99334030750354163"/>
    <x v="1"/>
    <x v="1"/>
    <x v="1"/>
    <x v="1"/>
    <x v="1"/>
    <x v="1"/>
    <x v="1"/>
  </r>
  <r>
    <d v="2021-07-17T00:00:00"/>
    <n v="8028"/>
    <n v="9351"/>
    <x v="5"/>
    <n v="1211"/>
    <m/>
    <x v="5"/>
    <m/>
    <x v="1"/>
    <x v="2"/>
    <x v="2"/>
    <x v="2"/>
    <x v="1"/>
    <n v="94.5"/>
    <m/>
    <m/>
    <m/>
    <m/>
    <x v="1"/>
    <n v="1002636"/>
    <x v="3"/>
    <x v="1"/>
    <x v="1"/>
    <x v="0"/>
    <x v="0"/>
    <m/>
    <x v="0"/>
    <x v="0"/>
    <x v="0"/>
    <m/>
    <m/>
    <x v="1"/>
    <s v="10026363"/>
    <x v="1"/>
    <x v="1"/>
    <x v="1"/>
    <x v="1"/>
    <x v="5"/>
    <x v="2"/>
    <n v="86.352949999999993"/>
    <x v="1"/>
    <n v="94.5"/>
    <x v="3"/>
    <s v=""/>
    <x v="3"/>
    <s v=""/>
    <x v="2"/>
    <s v=""/>
    <s v=""/>
    <x v="1"/>
    <x v="1"/>
    <x v="2"/>
    <x v="1"/>
    <x v="1"/>
    <x v="1"/>
    <x v="1"/>
  </r>
  <r>
    <d v="2021-07-17T00:00:00"/>
    <n v="8028"/>
    <n v="9351"/>
    <x v="5"/>
    <n v="1220"/>
    <n v="61374"/>
    <x v="2"/>
    <s v="526415"/>
    <x v="0"/>
    <x v="1"/>
    <x v="1"/>
    <x v="2"/>
    <x v="1"/>
    <n v="80.5"/>
    <n v="17"/>
    <n v="5.7"/>
    <n v="5.5"/>
    <n v="1.8"/>
    <x v="1"/>
    <n v="1002636"/>
    <x v="4"/>
    <x v="1"/>
    <x v="1"/>
    <x v="0"/>
    <x v="0"/>
    <m/>
    <x v="0"/>
    <x v="0"/>
    <x v="1"/>
    <m/>
    <m/>
    <x v="1"/>
    <s v="10026364"/>
    <x v="1"/>
    <x v="1"/>
    <x v="1"/>
    <x v="1"/>
    <x v="5"/>
    <x v="2"/>
    <n v="74.8"/>
    <x v="1"/>
    <n v="80.5"/>
    <x v="1"/>
    <s v=""/>
    <x v="3"/>
    <s v=""/>
    <x v="1"/>
    <n v="2.2410000000000023"/>
    <n v="0.90387138129514899"/>
    <x v="1"/>
    <x v="1"/>
    <x v="1"/>
    <x v="1"/>
    <x v="1"/>
    <x v="1"/>
    <x v="1"/>
  </r>
  <r>
    <d v="2021-07-17T00:00:00"/>
    <n v="8028"/>
    <n v="9351"/>
    <x v="5"/>
    <n v="1223"/>
    <n v="61375"/>
    <x v="2"/>
    <s v="526336"/>
    <x v="1"/>
    <x v="2"/>
    <x v="2"/>
    <x v="2"/>
    <x v="1"/>
    <n v="87"/>
    <n v="19"/>
    <n v="7"/>
    <n v="7"/>
    <n v="2.2000000000000002"/>
    <x v="1"/>
    <n v="1002636"/>
    <x v="5"/>
    <x v="1"/>
    <x v="1"/>
    <x v="0"/>
    <x v="0"/>
    <m/>
    <x v="0"/>
    <x v="0"/>
    <x v="1"/>
    <m/>
    <m/>
    <x v="1"/>
    <s v="10026365"/>
    <x v="6"/>
    <x v="6"/>
    <x v="4"/>
    <x v="2"/>
    <x v="5"/>
    <x v="2"/>
    <n v="80"/>
    <x v="1"/>
    <n v="87"/>
    <x v="1"/>
    <s v=""/>
    <x v="3"/>
    <s v=""/>
    <x v="1"/>
    <n v="2.0079999999999956"/>
    <n v="0.88163447117994209"/>
    <x v="1"/>
    <x v="1"/>
    <x v="1"/>
    <x v="1"/>
    <x v="1"/>
    <x v="1"/>
    <x v="1"/>
  </r>
  <r>
    <d v="2021-07-17T00:00:00"/>
    <n v="8028"/>
    <n v="9351"/>
    <x v="5"/>
    <n v="1226"/>
    <n v="61376"/>
    <x v="2"/>
    <s v="526427"/>
    <x v="1"/>
    <x v="2"/>
    <x v="2"/>
    <x v="2"/>
    <x v="1"/>
    <n v="94.5"/>
    <n v="22"/>
    <n v="8.8000000000000007"/>
    <n v="7"/>
    <n v="2.8"/>
    <x v="1"/>
    <n v="1002636"/>
    <x v="6"/>
    <x v="1"/>
    <x v="1"/>
    <x v="0"/>
    <x v="0"/>
    <m/>
    <x v="0"/>
    <x v="0"/>
    <x v="1"/>
    <m/>
    <m/>
    <x v="1"/>
    <s v="10026366"/>
    <x v="6"/>
    <x v="6"/>
    <x v="4"/>
    <x v="2"/>
    <x v="5"/>
    <x v="2"/>
    <n v="85.7"/>
    <x v="1"/>
    <n v="94.5"/>
    <x v="1"/>
    <s v=""/>
    <x v="3"/>
    <s v=""/>
    <x v="1"/>
    <n v="2.4129999999999971"/>
    <n v="0.9178132619410635"/>
    <x v="1"/>
    <x v="1"/>
    <x v="1"/>
    <x v="1"/>
    <x v="1"/>
    <x v="1"/>
    <x v="1"/>
  </r>
  <r>
    <d v="2021-07-17T00:00:00"/>
    <n v="8028"/>
    <n v="9351"/>
    <x v="5"/>
    <n v="1228"/>
    <n v="61377"/>
    <x v="2"/>
    <s v="526343"/>
    <x v="0"/>
    <x v="1"/>
    <x v="1"/>
    <x v="2"/>
    <x v="1"/>
    <n v="85"/>
    <n v="18.2"/>
    <n v="6.5"/>
    <n v="6"/>
    <n v="2"/>
    <x v="1"/>
    <n v="1002636"/>
    <x v="7"/>
    <x v="1"/>
    <x v="1"/>
    <x v="0"/>
    <x v="0"/>
    <m/>
    <x v="0"/>
    <x v="0"/>
    <x v="1"/>
    <m/>
    <m/>
    <x v="1"/>
    <s v="10026367"/>
    <x v="1"/>
    <x v="1"/>
    <x v="1"/>
    <x v="1"/>
    <x v="5"/>
    <x v="2"/>
    <n v="78.5"/>
    <x v="1"/>
    <n v="85"/>
    <x v="1"/>
    <s v=""/>
    <x v="3"/>
    <s v=""/>
    <x v="1"/>
    <n v="2.6399999999999979"/>
    <n v="0.93339196442490935"/>
    <x v="1"/>
    <x v="1"/>
    <x v="1"/>
    <x v="1"/>
    <x v="1"/>
    <x v="1"/>
    <x v="1"/>
  </r>
  <r>
    <d v="2021-07-17T00:00:00"/>
    <n v="8028"/>
    <n v="9351"/>
    <x v="5"/>
    <n v="1231"/>
    <n v="61378"/>
    <x v="2"/>
    <s v="526376"/>
    <x v="0"/>
    <x v="2"/>
    <x v="2"/>
    <x v="2"/>
    <x v="1"/>
    <n v="61"/>
    <m/>
    <m/>
    <m/>
    <m/>
    <x v="2"/>
    <n v="1002636"/>
    <x v="8"/>
    <x v="1"/>
    <x v="1"/>
    <x v="0"/>
    <x v="0"/>
    <m/>
    <x v="0"/>
    <x v="0"/>
    <x v="1"/>
    <m/>
    <m/>
    <x v="1"/>
    <s v="10026368"/>
    <x v="5"/>
    <x v="5"/>
    <x v="3"/>
    <x v="3"/>
    <x v="5"/>
    <x v="2"/>
    <n v="55.348700000000001"/>
    <x v="2"/>
    <n v="61"/>
    <x v="2"/>
    <s v=""/>
    <x v="3"/>
    <s v=""/>
    <x v="2"/>
    <s v=""/>
    <s v=""/>
    <x v="1"/>
    <x v="1"/>
    <x v="2"/>
    <x v="1"/>
    <x v="1"/>
    <x v="1"/>
    <x v="1"/>
  </r>
  <r>
    <d v="2021-07-17T00:00:00"/>
    <n v="8028"/>
    <n v="9351"/>
    <x v="5"/>
    <n v="1234"/>
    <n v="61379"/>
    <x v="2"/>
    <s v="526403"/>
    <x v="0"/>
    <x v="1"/>
    <x v="1"/>
    <x v="2"/>
    <x v="1"/>
    <n v="83.5"/>
    <n v="17.600000000000001"/>
    <n v="6.5"/>
    <n v="6.3"/>
    <n v="1.8"/>
    <x v="1"/>
    <n v="1002636"/>
    <x v="9"/>
    <x v="1"/>
    <x v="1"/>
    <x v="0"/>
    <x v="0"/>
    <m/>
    <x v="0"/>
    <x v="0"/>
    <x v="1"/>
    <m/>
    <m/>
    <x v="1"/>
    <s v="10026369"/>
    <x v="1"/>
    <x v="1"/>
    <x v="1"/>
    <x v="1"/>
    <x v="5"/>
    <x v="2"/>
    <n v="77"/>
    <x v="1"/>
    <n v="83.5"/>
    <x v="1"/>
    <s v=""/>
    <x v="3"/>
    <s v=""/>
    <x v="1"/>
    <n v="1.9630000000000019"/>
    <n v="0.87685725466731057"/>
    <x v="1"/>
    <x v="1"/>
    <x v="1"/>
    <x v="1"/>
    <x v="1"/>
    <x v="1"/>
    <x v="1"/>
  </r>
  <r>
    <d v="2021-07-17T00:00:00"/>
    <n v="8028"/>
    <n v="9351"/>
    <x v="5"/>
    <n v="1236"/>
    <n v="61380"/>
    <x v="2"/>
    <s v="526355"/>
    <x v="1"/>
    <x v="2"/>
    <x v="2"/>
    <x v="2"/>
    <x v="1"/>
    <n v="93"/>
    <n v="21.3"/>
    <n v="8.3000000000000007"/>
    <n v="7.7"/>
    <n v="2.2999999999999998"/>
    <x v="1"/>
    <n v="1002636"/>
    <x v="10"/>
    <x v="1"/>
    <x v="1"/>
    <x v="0"/>
    <x v="0"/>
    <m/>
    <x v="0"/>
    <x v="0"/>
    <x v="1"/>
    <m/>
    <m/>
    <x v="1"/>
    <s v="100263610"/>
    <x v="1"/>
    <x v="1"/>
    <x v="1"/>
    <x v="1"/>
    <x v="5"/>
    <x v="2"/>
    <n v="84.7"/>
    <x v="1"/>
    <n v="93"/>
    <x v="1"/>
    <s v=""/>
    <x v="3"/>
    <s v=""/>
    <x v="1"/>
    <n v="2.3620000000000019"/>
    <n v="0.91388333701758839"/>
    <x v="1"/>
    <x v="1"/>
    <x v="1"/>
    <x v="2"/>
    <x v="1"/>
    <x v="1"/>
    <x v="1"/>
  </r>
  <r>
    <d v="2021-07-17T00:00:00"/>
    <n v="8028"/>
    <n v="9351"/>
    <x v="5"/>
    <n v="1237"/>
    <n v="61381"/>
    <x v="2"/>
    <s v="526416"/>
    <x v="0"/>
    <x v="2"/>
    <x v="2"/>
    <x v="2"/>
    <x v="1"/>
    <n v="70"/>
    <m/>
    <m/>
    <m/>
    <m/>
    <x v="2"/>
    <n v="1002637"/>
    <x v="1"/>
    <x v="1"/>
    <x v="1"/>
    <x v="0"/>
    <x v="0"/>
    <m/>
    <x v="0"/>
    <x v="0"/>
    <x v="1"/>
    <m/>
    <m/>
    <x v="1"/>
    <s v="10026371"/>
    <x v="4"/>
    <x v="4"/>
    <x v="1"/>
    <x v="2"/>
    <x v="5"/>
    <x v="2"/>
    <n v="63.678199999999997"/>
    <x v="2"/>
    <n v="70"/>
    <x v="2"/>
    <s v=""/>
    <x v="3"/>
    <s v=""/>
    <x v="2"/>
    <s v=""/>
    <s v=""/>
    <x v="1"/>
    <x v="1"/>
    <x v="2"/>
    <x v="2"/>
    <x v="1"/>
    <x v="1"/>
    <x v="1"/>
  </r>
  <r>
    <d v="2021-07-17T00:00:00"/>
    <n v="8028"/>
    <n v="9351"/>
    <x v="5"/>
    <n v="1240"/>
    <n v="61382"/>
    <x v="2"/>
    <s v="526422"/>
    <x v="0"/>
    <x v="1"/>
    <x v="1"/>
    <x v="2"/>
    <x v="1"/>
    <n v="86"/>
    <n v="18.5"/>
    <n v="6.8"/>
    <n v="5.7"/>
    <n v="1.8"/>
    <x v="1"/>
    <n v="1002637"/>
    <x v="2"/>
    <x v="1"/>
    <x v="1"/>
    <x v="0"/>
    <x v="0"/>
    <m/>
    <x v="0"/>
    <x v="0"/>
    <x v="1"/>
    <m/>
    <m/>
    <x v="1"/>
    <s v="10026372"/>
    <x v="1"/>
    <x v="1"/>
    <x v="1"/>
    <x v="1"/>
    <x v="5"/>
    <x v="2"/>
    <n v="79.2"/>
    <x v="1"/>
    <n v="86"/>
    <x v="1"/>
    <s v=""/>
    <x v="3"/>
    <s v=""/>
    <x v="1"/>
    <n v="3.0619999999999967"/>
    <n v="0.9552977826228698"/>
    <x v="1"/>
    <x v="1"/>
    <x v="1"/>
    <x v="1"/>
    <x v="1"/>
    <x v="1"/>
    <x v="1"/>
  </r>
  <r>
    <d v="2021-07-17T00:00:00"/>
    <n v="8029"/>
    <n v="9351"/>
    <x v="2"/>
    <n v="1316"/>
    <n v="61383"/>
    <x v="2"/>
    <s v="526414"/>
    <x v="0"/>
    <x v="1"/>
    <x v="1"/>
    <x v="2"/>
    <x v="1"/>
    <n v="94"/>
    <n v="20.7"/>
    <n v="8.1999999999999993"/>
    <n v="6.8"/>
    <n v="2.1"/>
    <x v="1"/>
    <n v="1002637"/>
    <x v="3"/>
    <x v="1"/>
    <x v="1"/>
    <x v="0"/>
    <x v="0"/>
    <m/>
    <x v="0"/>
    <x v="0"/>
    <x v="1"/>
    <m/>
    <m/>
    <x v="1"/>
    <s v="10026373"/>
    <x v="10"/>
    <x v="10"/>
    <x v="1"/>
    <x v="5"/>
    <x v="5"/>
    <x v="2"/>
    <n v="85.8"/>
    <x v="1"/>
    <n v="94"/>
    <x v="1"/>
    <s v=""/>
    <x v="3"/>
    <s v=""/>
    <x v="1"/>
    <n v="3.7040000000000033"/>
    <n v="0.97596697916067676"/>
    <x v="1"/>
    <x v="1"/>
    <x v="1"/>
    <x v="1"/>
    <x v="1"/>
    <x v="1"/>
    <x v="1"/>
  </r>
  <r>
    <d v="2021-07-17T00:00:00"/>
    <n v="8029"/>
    <n v="9351"/>
    <x v="2"/>
    <n v="1319"/>
    <n v="61384"/>
    <x v="2"/>
    <s v="526412"/>
    <x v="0"/>
    <x v="1"/>
    <x v="1"/>
    <x v="2"/>
    <x v="1"/>
    <n v="92"/>
    <n v="19.899999999999999"/>
    <n v="7.2"/>
    <n v="6.5"/>
    <n v="2"/>
    <x v="1"/>
    <n v="1002637"/>
    <x v="4"/>
    <x v="1"/>
    <x v="1"/>
    <x v="0"/>
    <x v="0"/>
    <m/>
    <x v="0"/>
    <x v="0"/>
    <x v="1"/>
    <m/>
    <m/>
    <x v="1"/>
    <s v="10026374"/>
    <x v="1"/>
    <x v="1"/>
    <x v="1"/>
    <x v="1"/>
    <x v="5"/>
    <x v="2"/>
    <n v="84.8"/>
    <x v="1"/>
    <n v="92"/>
    <x v="1"/>
    <s v=""/>
    <x v="3"/>
    <s v=""/>
    <x v="1"/>
    <n v="4.4140000000000024"/>
    <n v="0.98803816310076142"/>
    <x v="1"/>
    <x v="1"/>
    <x v="1"/>
    <x v="6"/>
    <x v="1"/>
    <x v="1"/>
    <x v="1"/>
  </r>
  <r>
    <d v="2021-07-17T00:00:00"/>
    <n v="8029"/>
    <n v="9351"/>
    <x v="2"/>
    <n v="1320"/>
    <n v="61385"/>
    <x v="2"/>
    <s v="526356"/>
    <x v="0"/>
    <x v="1"/>
    <x v="1"/>
    <x v="2"/>
    <x v="1"/>
    <n v="86"/>
    <n v="19.5"/>
    <n v="7.7"/>
    <n v="6.8"/>
    <n v="2.2000000000000002"/>
    <x v="1"/>
    <n v="1002637"/>
    <x v="5"/>
    <x v="1"/>
    <x v="1"/>
    <x v="0"/>
    <x v="0"/>
    <m/>
    <x v="0"/>
    <x v="0"/>
    <x v="1"/>
    <m/>
    <m/>
    <x v="1"/>
    <s v="10026375"/>
    <x v="1"/>
    <x v="1"/>
    <x v="1"/>
    <x v="1"/>
    <x v="5"/>
    <x v="2"/>
    <n v="78.3"/>
    <x v="1"/>
    <n v="86"/>
    <x v="1"/>
    <s v=""/>
    <x v="3"/>
    <s v=""/>
    <x v="1"/>
    <n v="0.81799999999999717"/>
    <n v="0.69381163077326324"/>
    <x v="1"/>
    <x v="1"/>
    <x v="1"/>
    <x v="6"/>
    <x v="1"/>
    <x v="1"/>
    <x v="1"/>
  </r>
  <r>
    <d v="2021-07-17T00:00:00"/>
    <n v="8029"/>
    <n v="9351"/>
    <x v="2"/>
    <n v="1323"/>
    <n v="61386"/>
    <x v="2"/>
    <s v="526385"/>
    <x v="0"/>
    <x v="1"/>
    <x v="1"/>
    <x v="2"/>
    <x v="1"/>
    <n v="79"/>
    <n v="17"/>
    <n v="6"/>
    <n v="5.8"/>
    <n v="1.8"/>
    <x v="1"/>
    <n v="1002637"/>
    <x v="6"/>
    <x v="1"/>
    <x v="1"/>
    <x v="0"/>
    <x v="0"/>
    <m/>
    <x v="0"/>
    <x v="0"/>
    <x v="1"/>
    <m/>
    <m/>
    <x v="1"/>
    <s v="10026376"/>
    <x v="1"/>
    <x v="1"/>
    <x v="1"/>
    <x v="1"/>
    <x v="5"/>
    <x v="2"/>
    <n v="73"/>
    <x v="1"/>
    <n v="79"/>
    <x v="1"/>
    <s v=""/>
    <x v="3"/>
    <s v=""/>
    <x v="1"/>
    <n v="1.008"/>
    <n v="0.73262856365462614"/>
    <x v="1"/>
    <x v="1"/>
    <x v="1"/>
    <x v="1"/>
    <x v="1"/>
    <x v="1"/>
    <x v="1"/>
  </r>
  <r>
    <d v="2021-07-17T00:00:00"/>
    <n v="8029"/>
    <n v="9351"/>
    <x v="2"/>
    <n v="1325"/>
    <n v="61387"/>
    <x v="2"/>
    <s v="526346"/>
    <x v="0"/>
    <x v="1"/>
    <x v="1"/>
    <x v="2"/>
    <x v="1"/>
    <n v="78"/>
    <n v="16.2"/>
    <n v="5.4"/>
    <n v="4.9000000000000004"/>
    <n v="2.2999999999999998"/>
    <x v="1"/>
    <n v="1002637"/>
    <x v="7"/>
    <x v="1"/>
    <x v="1"/>
    <x v="0"/>
    <x v="0"/>
    <m/>
    <x v="0"/>
    <x v="0"/>
    <x v="1"/>
    <m/>
    <m/>
    <x v="1"/>
    <s v="10026377"/>
    <x v="1"/>
    <x v="1"/>
    <x v="1"/>
    <x v="1"/>
    <x v="5"/>
    <x v="2"/>
    <n v="72.599999999999994"/>
    <x v="1"/>
    <n v="78"/>
    <x v="1"/>
    <s v=""/>
    <x v="3"/>
    <s v=""/>
    <x v="1"/>
    <n v="1.5279999999999991"/>
    <n v="0.82171350186929704"/>
    <x v="1"/>
    <x v="1"/>
    <x v="1"/>
    <x v="1"/>
    <x v="1"/>
    <x v="1"/>
    <x v="1"/>
  </r>
  <r>
    <d v="2021-07-17T00:00:00"/>
    <n v="8029"/>
    <n v="9351"/>
    <x v="2"/>
    <n v="1327"/>
    <n v="61388"/>
    <x v="2"/>
    <s v="526393"/>
    <x v="1"/>
    <x v="2"/>
    <x v="2"/>
    <x v="2"/>
    <x v="1"/>
    <n v="90.5"/>
    <n v="22.5"/>
    <n v="9.3000000000000007"/>
    <n v="7.3"/>
    <n v="2.5"/>
    <x v="1"/>
    <n v="1002637"/>
    <x v="8"/>
    <x v="1"/>
    <x v="1"/>
    <x v="0"/>
    <x v="0"/>
    <m/>
    <x v="0"/>
    <x v="0"/>
    <x v="1"/>
    <m/>
    <m/>
    <x v="1"/>
    <s v="10026378"/>
    <x v="1"/>
    <x v="1"/>
    <x v="1"/>
    <x v="1"/>
    <x v="5"/>
    <x v="2"/>
    <n v="81.2"/>
    <x v="1"/>
    <n v="90.5"/>
    <x v="1"/>
    <s v=""/>
    <x v="3"/>
    <s v=""/>
    <x v="1"/>
    <n v="0.10699999999999799"/>
    <n v="0.52672450745684773"/>
    <x v="1"/>
    <x v="1"/>
    <x v="1"/>
    <x v="1"/>
    <x v="1"/>
    <x v="1"/>
    <x v="1"/>
  </r>
  <r>
    <d v="2021-07-17T00:00:00"/>
    <n v="8029"/>
    <n v="9351"/>
    <x v="2"/>
    <n v="1329"/>
    <n v="61389"/>
    <x v="2"/>
    <s v="526364"/>
    <x v="0"/>
    <x v="2"/>
    <x v="2"/>
    <x v="2"/>
    <x v="1"/>
    <n v="66"/>
    <m/>
    <m/>
    <m/>
    <m/>
    <x v="2"/>
    <n v="1002637"/>
    <x v="9"/>
    <x v="1"/>
    <x v="1"/>
    <x v="0"/>
    <x v="0"/>
    <m/>
    <x v="0"/>
    <x v="0"/>
    <x v="1"/>
    <m/>
    <m/>
    <x v="1"/>
    <s v="10026379"/>
    <x v="5"/>
    <x v="5"/>
    <x v="3"/>
    <x v="3"/>
    <x v="5"/>
    <x v="2"/>
    <n v="59.976199999999999"/>
    <x v="2"/>
    <n v="66"/>
    <x v="2"/>
    <s v=""/>
    <x v="3"/>
    <s v=""/>
    <x v="2"/>
    <s v=""/>
    <s v=""/>
    <x v="1"/>
    <x v="1"/>
    <x v="2"/>
    <x v="1"/>
    <x v="1"/>
    <x v="1"/>
    <x v="1"/>
  </r>
  <r>
    <d v="2021-07-17T00:00:00"/>
    <n v="8029"/>
    <n v="9351"/>
    <x v="2"/>
    <n v="1331"/>
    <n v="61390"/>
    <x v="2"/>
    <s v="526353"/>
    <x v="0"/>
    <x v="1"/>
    <x v="1"/>
    <x v="2"/>
    <x v="1"/>
    <n v="89"/>
    <n v="19.100000000000001"/>
    <n v="7.1"/>
    <n v="5.2"/>
    <n v="1.9"/>
    <x v="1"/>
    <n v="1002637"/>
    <x v="10"/>
    <x v="1"/>
    <x v="1"/>
    <x v="0"/>
    <x v="0"/>
    <m/>
    <x v="0"/>
    <x v="0"/>
    <x v="1"/>
    <m/>
    <m/>
    <x v="1"/>
    <s v="100263710"/>
    <x v="1"/>
    <x v="1"/>
    <x v="1"/>
    <x v="1"/>
    <x v="5"/>
    <x v="2"/>
    <n v="81.900000000000006"/>
    <x v="1"/>
    <n v="89"/>
    <x v="1"/>
    <s v=""/>
    <x v="3"/>
    <s v=""/>
    <x v="1"/>
    <n v="4.2219999999999978"/>
    <n v="0.98554280007093575"/>
    <x v="1"/>
    <x v="1"/>
    <x v="1"/>
    <x v="1"/>
    <x v="1"/>
    <x v="1"/>
    <x v="1"/>
  </r>
  <r>
    <d v="2021-07-17T00:00:00"/>
    <n v="8029"/>
    <n v="9351"/>
    <x v="2"/>
    <n v="1333"/>
    <n v="61391"/>
    <x v="2"/>
    <s v="526402"/>
    <x v="1"/>
    <x v="2"/>
    <x v="2"/>
    <x v="2"/>
    <x v="1"/>
    <n v="83"/>
    <n v="18.399999999999999"/>
    <n v="7.1"/>
    <n v="6"/>
    <n v="2.2000000000000002"/>
    <x v="1"/>
    <n v="1002638"/>
    <x v="1"/>
    <x v="1"/>
    <x v="1"/>
    <x v="0"/>
    <x v="0"/>
    <m/>
    <x v="0"/>
    <x v="0"/>
    <x v="1"/>
    <m/>
    <m/>
    <x v="1"/>
    <s v="10026381"/>
    <x v="1"/>
    <x v="1"/>
    <x v="1"/>
    <x v="1"/>
    <x v="5"/>
    <x v="2"/>
    <n v="75.900000000000006"/>
    <x v="1"/>
    <n v="83"/>
    <x v="1"/>
    <s v=""/>
    <x v="3"/>
    <s v=""/>
    <x v="1"/>
    <n v="0.83999999999999919"/>
    <n v="0.69846521600253852"/>
    <x v="1"/>
    <x v="1"/>
    <x v="1"/>
    <x v="1"/>
    <x v="1"/>
    <x v="1"/>
    <x v="1"/>
  </r>
  <r>
    <d v="2021-07-17T00:00:00"/>
    <n v="8029"/>
    <n v="9351"/>
    <x v="2"/>
    <n v="1334"/>
    <n v="61392"/>
    <x v="2"/>
    <s v="526388"/>
    <x v="0"/>
    <x v="1"/>
    <x v="1"/>
    <x v="2"/>
    <x v="1"/>
    <n v="86.5"/>
    <n v="17.8"/>
    <n v="6"/>
    <n v="5.9"/>
    <n v="1.9"/>
    <x v="1"/>
    <n v="1002638"/>
    <x v="2"/>
    <x v="1"/>
    <x v="1"/>
    <x v="0"/>
    <x v="0"/>
    <m/>
    <x v="0"/>
    <x v="0"/>
    <x v="1"/>
    <m/>
    <m/>
    <x v="1"/>
    <s v="10026382"/>
    <x v="1"/>
    <x v="1"/>
    <x v="1"/>
    <x v="1"/>
    <x v="5"/>
    <x v="2"/>
    <n v="80.5"/>
    <x v="1"/>
    <n v="86.5"/>
    <x v="1"/>
    <s v=""/>
    <x v="3"/>
    <s v=""/>
    <x v="1"/>
    <n v="4.0790000000000006"/>
    <n v="0.98335728606614914"/>
    <x v="1"/>
    <x v="1"/>
    <x v="1"/>
    <x v="1"/>
    <x v="1"/>
    <x v="1"/>
    <x v="1"/>
  </r>
  <r>
    <d v="2021-07-17T00:00:00"/>
    <n v="8029"/>
    <n v="9351"/>
    <x v="2"/>
    <n v="1337"/>
    <n v="61393"/>
    <x v="2"/>
    <s v="526382"/>
    <x v="0"/>
    <x v="1"/>
    <x v="1"/>
    <x v="2"/>
    <x v="1"/>
    <n v="80.5"/>
    <n v="17.7"/>
    <n v="5.9"/>
    <n v="5.0999999999999996"/>
    <n v="2"/>
    <x v="1"/>
    <n v="1002638"/>
    <x v="3"/>
    <x v="1"/>
    <x v="1"/>
    <x v="0"/>
    <x v="0"/>
    <m/>
    <x v="0"/>
    <x v="0"/>
    <x v="1"/>
    <m/>
    <m/>
    <x v="1"/>
    <s v="10026383"/>
    <x v="1"/>
    <x v="1"/>
    <x v="1"/>
    <x v="1"/>
    <x v="5"/>
    <x v="2"/>
    <n v="74.599999999999994"/>
    <x v="1"/>
    <n v="80.5"/>
    <x v="1"/>
    <s v=""/>
    <x v="3"/>
    <s v=""/>
    <x v="1"/>
    <n v="2.0850000000000026"/>
    <n v="0.88943668688369604"/>
    <x v="1"/>
    <x v="1"/>
    <x v="1"/>
    <x v="1"/>
    <x v="1"/>
    <x v="1"/>
    <x v="1"/>
  </r>
  <r>
    <d v="2021-07-17T00:00:00"/>
    <n v="8030"/>
    <n v="9351"/>
    <x v="4"/>
    <n v="1533"/>
    <n v="61394"/>
    <x v="2"/>
    <s v="526378"/>
    <x v="0"/>
    <x v="1"/>
    <x v="1"/>
    <x v="2"/>
    <x v="1"/>
    <n v="76.5"/>
    <n v="18"/>
    <n v="6.8"/>
    <n v="5.5"/>
    <n v="2"/>
    <x v="1"/>
    <n v="1002638"/>
    <x v="4"/>
    <x v="1"/>
    <x v="1"/>
    <x v="0"/>
    <x v="0"/>
    <m/>
    <x v="0"/>
    <x v="0"/>
    <x v="1"/>
    <m/>
    <m/>
    <x v="1"/>
    <s v="10026384"/>
    <x v="4"/>
    <x v="4"/>
    <x v="1"/>
    <x v="2"/>
    <x v="5"/>
    <x v="2"/>
    <n v="69.7"/>
    <x v="1"/>
    <n v="76.5"/>
    <x v="1"/>
    <s v=""/>
    <x v="3"/>
    <s v=""/>
    <x v="3"/>
    <n v="-1.0590000000000039"/>
    <n v="0.25750060237033817"/>
    <x v="1"/>
    <x v="1"/>
    <x v="2"/>
    <x v="1"/>
    <x v="1"/>
    <x v="1"/>
    <x v="1"/>
  </r>
  <r>
    <d v="2021-07-17T00:00:00"/>
    <n v="8030"/>
    <n v="9351"/>
    <x v="4"/>
    <n v="1536"/>
    <n v="61395"/>
    <x v="2"/>
    <s v="526387"/>
    <x v="0"/>
    <x v="1"/>
    <x v="1"/>
    <x v="2"/>
    <x v="1"/>
    <n v="76"/>
    <n v="18.600000000000001"/>
    <n v="7.5"/>
    <n v="6"/>
    <n v="2"/>
    <x v="1"/>
    <n v="1002638"/>
    <x v="5"/>
    <x v="1"/>
    <x v="1"/>
    <x v="0"/>
    <x v="0"/>
    <m/>
    <x v="0"/>
    <x v="0"/>
    <x v="1"/>
    <m/>
    <m/>
    <x v="1"/>
    <s v="10026385"/>
    <x v="5"/>
    <x v="5"/>
    <x v="3"/>
    <x v="3"/>
    <x v="5"/>
    <x v="2"/>
    <n v="68.5"/>
    <x v="2"/>
    <n v="76"/>
    <x v="1"/>
    <s v=""/>
    <x v="3"/>
    <s v=""/>
    <x v="3"/>
    <n v="-2.5099999999999989"/>
    <n v="7.5160109482126689E-2"/>
    <x v="1"/>
    <x v="1"/>
    <x v="2"/>
    <x v="1"/>
    <x v="1"/>
    <x v="1"/>
    <x v="1"/>
  </r>
  <r>
    <d v="2021-07-17T00:00:00"/>
    <n v="8030"/>
    <n v="9351"/>
    <x v="4"/>
    <n v="1539"/>
    <n v="61396"/>
    <x v="2"/>
    <m/>
    <x v="0"/>
    <x v="1"/>
    <x v="2"/>
    <x v="2"/>
    <x v="1"/>
    <n v="72.5"/>
    <m/>
    <m/>
    <m/>
    <m/>
    <x v="2"/>
    <m/>
    <x v="0"/>
    <x v="0"/>
    <x v="0"/>
    <x v="0"/>
    <x v="0"/>
    <m/>
    <x v="0"/>
    <x v="0"/>
    <x v="2"/>
    <s v="NO MORPH, NO SCALES"/>
    <m/>
    <x v="1"/>
    <s v=""/>
    <x v="2"/>
    <x v="2"/>
    <x v="2"/>
    <x v="2"/>
    <x v="5"/>
    <x v="2"/>
    <n v="65.991949999999989"/>
    <x v="2"/>
    <n v="72.5"/>
    <x v="2"/>
    <s v=""/>
    <x v="2"/>
    <s v=""/>
    <x v="2"/>
    <s v=""/>
    <s v=""/>
    <x v="1"/>
    <x v="1"/>
    <x v="2"/>
    <x v="1"/>
    <x v="1"/>
    <x v="1"/>
    <x v="1"/>
  </r>
  <r>
    <d v="2021-07-17T00:00:00"/>
    <n v="8030"/>
    <n v="9352"/>
    <x v="4"/>
    <n v="1540"/>
    <n v="61397"/>
    <x v="2"/>
    <s v="526381"/>
    <x v="1"/>
    <x v="2"/>
    <x v="2"/>
    <x v="2"/>
    <x v="1"/>
    <n v="97.5"/>
    <n v="25"/>
    <n v="10.9"/>
    <n v="7.5"/>
    <n v="3.2"/>
    <x v="1"/>
    <n v="1002638"/>
    <x v="6"/>
    <x v="1"/>
    <x v="1"/>
    <x v="0"/>
    <x v="0"/>
    <m/>
    <x v="0"/>
    <x v="0"/>
    <x v="1"/>
    <m/>
    <m/>
    <x v="1"/>
    <s v="10026386"/>
    <x v="1"/>
    <x v="1"/>
    <x v="1"/>
    <x v="1"/>
    <x v="5"/>
    <x v="2"/>
    <n v="86.6"/>
    <x v="1"/>
    <n v="97.5"/>
    <x v="1"/>
    <s v=""/>
    <x v="3"/>
    <s v=""/>
    <x v="1"/>
    <n v="0.3309999999999973"/>
    <n v="0.58200267233417158"/>
    <x v="1"/>
    <x v="1"/>
    <x v="1"/>
    <x v="1"/>
    <x v="1"/>
    <x v="1"/>
    <x v="1"/>
  </r>
  <r>
    <d v="2021-07-17T00:00:00"/>
    <n v="8030"/>
    <n v="9352"/>
    <x v="4"/>
    <n v="1543"/>
    <n v="61398"/>
    <x v="2"/>
    <s v="526407"/>
    <x v="0"/>
    <x v="1"/>
    <x v="1"/>
    <x v="2"/>
    <x v="1"/>
    <n v="80.5"/>
    <n v="18.3"/>
    <n v="6.8"/>
    <n v="5"/>
    <n v="1.8"/>
    <x v="1"/>
    <n v="1002638"/>
    <x v="7"/>
    <x v="1"/>
    <x v="1"/>
    <x v="0"/>
    <x v="0"/>
    <m/>
    <x v="0"/>
    <x v="0"/>
    <x v="1"/>
    <m/>
    <m/>
    <x v="1"/>
    <s v="10026387"/>
    <x v="1"/>
    <x v="1"/>
    <x v="1"/>
    <x v="1"/>
    <x v="5"/>
    <x v="2"/>
    <n v="73.7"/>
    <x v="1"/>
    <n v="80.5"/>
    <x v="1"/>
    <s v=""/>
    <x v="3"/>
    <s v=""/>
    <x v="1"/>
    <n v="1.1730000000000018"/>
    <n v="0.76368685167828321"/>
    <x v="1"/>
    <x v="1"/>
    <x v="1"/>
    <x v="1"/>
    <x v="1"/>
    <x v="1"/>
    <x v="1"/>
  </r>
  <r>
    <d v="2021-07-17T00:00:00"/>
    <n v="8030"/>
    <n v="9352"/>
    <x v="4"/>
    <n v="1545"/>
    <n v="61399"/>
    <x v="2"/>
    <s v="526351"/>
    <x v="1"/>
    <x v="2"/>
    <x v="2"/>
    <x v="2"/>
    <x v="1"/>
    <n v="95"/>
    <n v="23.5"/>
    <n v="9.8000000000000007"/>
    <n v="7"/>
    <n v="2.6"/>
    <x v="1"/>
    <n v="1002638"/>
    <x v="8"/>
    <x v="1"/>
    <x v="1"/>
    <x v="0"/>
    <x v="0"/>
    <m/>
    <x v="0"/>
    <x v="0"/>
    <x v="1"/>
    <m/>
    <m/>
    <x v="1"/>
    <s v="10026388"/>
    <x v="1"/>
    <x v="1"/>
    <x v="1"/>
    <x v="1"/>
    <x v="5"/>
    <x v="2"/>
    <n v="85.2"/>
    <x v="1"/>
    <n v="95"/>
    <x v="1"/>
    <s v=""/>
    <x v="3"/>
    <s v=""/>
    <x v="1"/>
    <n v="1.5200000000000009"/>
    <n v="0.82053848059267331"/>
    <x v="1"/>
    <x v="1"/>
    <x v="1"/>
    <x v="1"/>
    <x v="1"/>
    <x v="1"/>
    <x v="1"/>
  </r>
  <r>
    <d v="2021-07-17T00:00:00"/>
    <n v="8030"/>
    <n v="9352"/>
    <x v="4"/>
    <n v="1549"/>
    <n v="61400"/>
    <x v="2"/>
    <s v="526350"/>
    <x v="0"/>
    <x v="1"/>
    <x v="1"/>
    <x v="2"/>
    <x v="1"/>
    <n v="82"/>
    <n v="18.600000000000001"/>
    <n v="7.3"/>
    <n v="5.6"/>
    <n v="1.7"/>
    <x v="1"/>
    <n v="1002638"/>
    <x v="9"/>
    <x v="1"/>
    <x v="1"/>
    <x v="0"/>
    <x v="0"/>
    <m/>
    <x v="0"/>
    <x v="0"/>
    <x v="1"/>
    <m/>
    <m/>
    <x v="1"/>
    <s v="10026389"/>
    <x v="1"/>
    <x v="1"/>
    <x v="1"/>
    <x v="1"/>
    <x v="5"/>
    <x v="2"/>
    <n v="74.7"/>
    <x v="1"/>
    <n v="82"/>
    <x v="1"/>
    <s v=""/>
    <x v="3"/>
    <s v=""/>
    <x v="1"/>
    <n v="0.85599999999999965"/>
    <n v="0.70182426280857346"/>
    <x v="1"/>
    <x v="1"/>
    <x v="1"/>
    <x v="1"/>
    <x v="1"/>
    <x v="1"/>
    <x v="1"/>
  </r>
  <r>
    <d v="2021-07-17T00:00:00"/>
    <n v="8030"/>
    <n v="9352"/>
    <x v="4"/>
    <n v="1550"/>
    <n v="61401"/>
    <x v="2"/>
    <s v="526360"/>
    <x v="0"/>
    <x v="2"/>
    <x v="2"/>
    <x v="2"/>
    <x v="1"/>
    <n v="60"/>
    <m/>
    <m/>
    <m/>
    <m/>
    <x v="2"/>
    <n v="1002638"/>
    <x v="10"/>
    <x v="1"/>
    <x v="1"/>
    <x v="0"/>
    <x v="0"/>
    <m/>
    <x v="0"/>
    <x v="0"/>
    <x v="1"/>
    <m/>
    <m/>
    <x v="1"/>
    <s v="100263810"/>
    <x v="3"/>
    <x v="3"/>
    <x v="3"/>
    <x v="2"/>
    <x v="5"/>
    <x v="2"/>
    <n v="54.423200000000001"/>
    <x v="2"/>
    <n v="60"/>
    <x v="2"/>
    <s v=""/>
    <x v="3"/>
    <s v=""/>
    <x v="2"/>
    <s v=""/>
    <s v=""/>
    <x v="1"/>
    <x v="1"/>
    <x v="2"/>
    <x v="1"/>
    <x v="1"/>
    <x v="1"/>
    <x v="1"/>
  </r>
  <r>
    <d v="2021-07-17T00:00:00"/>
    <n v="8030"/>
    <n v="9352"/>
    <x v="4"/>
    <n v="1551"/>
    <n v="61402"/>
    <x v="2"/>
    <s v="526345"/>
    <x v="0"/>
    <x v="1"/>
    <x v="2"/>
    <x v="2"/>
    <x v="1"/>
    <n v="73"/>
    <m/>
    <m/>
    <m/>
    <m/>
    <x v="2"/>
    <n v="1002639"/>
    <x v="1"/>
    <x v="1"/>
    <x v="2"/>
    <x v="0"/>
    <x v="0"/>
    <m/>
    <x v="0"/>
    <x v="0"/>
    <x v="1"/>
    <m/>
    <m/>
    <x v="1"/>
    <s v="10026391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7T00:00:00"/>
    <n v="8030"/>
    <n v="9352"/>
    <x v="4"/>
    <n v="1552"/>
    <n v="61403"/>
    <x v="2"/>
    <s v="526425"/>
    <x v="1"/>
    <x v="2"/>
    <x v="2"/>
    <x v="2"/>
    <x v="1"/>
    <n v="96.5"/>
    <n v="22.8"/>
    <n v="9"/>
    <n v="7.1"/>
    <n v="3.2"/>
    <x v="1"/>
    <n v="1002639"/>
    <x v="2"/>
    <x v="1"/>
    <x v="2"/>
    <x v="0"/>
    <x v="0"/>
    <m/>
    <x v="0"/>
    <x v="0"/>
    <x v="1"/>
    <m/>
    <m/>
    <x v="1"/>
    <s v="10026392"/>
    <x v="2"/>
    <x v="2"/>
    <x v="2"/>
    <x v="2"/>
    <x v="5"/>
    <x v="2"/>
    <n v="87.5"/>
    <x v="1"/>
    <n v="96.5"/>
    <x v="1"/>
    <s v=""/>
    <x v="4"/>
    <s v=""/>
    <x v="1"/>
    <n v="2.6049999999999982"/>
    <n v="0.93118267873729033"/>
    <x v="1"/>
    <x v="1"/>
    <x v="1"/>
    <x v="1"/>
    <x v="1"/>
    <x v="1"/>
    <x v="1"/>
  </r>
  <r>
    <d v="2021-07-17T00:00:00"/>
    <n v="8030"/>
    <n v="9352"/>
    <x v="4"/>
    <n v="1554"/>
    <n v="61404"/>
    <x v="2"/>
    <s v="526398"/>
    <x v="0"/>
    <x v="2"/>
    <x v="2"/>
    <x v="2"/>
    <x v="1"/>
    <n v="69.5"/>
    <m/>
    <m/>
    <m/>
    <m/>
    <x v="2"/>
    <n v="1002639"/>
    <x v="3"/>
    <x v="1"/>
    <x v="2"/>
    <x v="0"/>
    <x v="0"/>
    <m/>
    <x v="0"/>
    <x v="0"/>
    <x v="1"/>
    <m/>
    <m/>
    <x v="1"/>
    <s v="10026393"/>
    <x v="2"/>
    <x v="2"/>
    <x v="2"/>
    <x v="2"/>
    <x v="5"/>
    <x v="2"/>
    <n v="63.215449999999997"/>
    <x v="2"/>
    <n v="69.5"/>
    <x v="2"/>
    <s v=""/>
    <x v="4"/>
    <s v=""/>
    <x v="2"/>
    <s v=""/>
    <s v=""/>
    <x v="1"/>
    <x v="1"/>
    <x v="2"/>
    <x v="6"/>
    <x v="1"/>
    <x v="1"/>
    <x v="1"/>
  </r>
  <r>
    <d v="2021-07-17T00:00:00"/>
    <n v="8030"/>
    <n v="9352"/>
    <x v="4"/>
    <n v="1555"/>
    <n v="61405"/>
    <x v="2"/>
    <s v="526417"/>
    <x v="0"/>
    <x v="2"/>
    <x v="2"/>
    <x v="2"/>
    <x v="1"/>
    <n v="87.5"/>
    <n v="19.899999999999999"/>
    <n v="7.8"/>
    <n v="5.9"/>
    <n v="2.4"/>
    <x v="1"/>
    <n v="1002639"/>
    <x v="4"/>
    <x v="1"/>
    <x v="2"/>
    <x v="0"/>
    <x v="0"/>
    <m/>
    <x v="0"/>
    <x v="0"/>
    <x v="1"/>
    <m/>
    <m/>
    <x v="1"/>
    <s v="10026394"/>
    <x v="2"/>
    <x v="2"/>
    <x v="2"/>
    <x v="2"/>
    <x v="5"/>
    <x v="2"/>
    <n v="79.7"/>
    <x v="1"/>
    <n v="87.5"/>
    <x v="1"/>
    <s v=""/>
    <x v="4"/>
    <s v=""/>
    <x v="1"/>
    <n v="1.7750000000000004"/>
    <n v="0.85507836851217711"/>
    <x v="1"/>
    <x v="1"/>
    <x v="1"/>
    <x v="1"/>
    <x v="1"/>
    <x v="1"/>
    <x v="1"/>
  </r>
  <r>
    <d v="2021-07-17T00:00:00"/>
    <n v="8030"/>
    <n v="9352"/>
    <x v="4"/>
    <n v="1558"/>
    <n v="61406"/>
    <x v="2"/>
    <s v="526368"/>
    <x v="0"/>
    <x v="1"/>
    <x v="1"/>
    <x v="2"/>
    <x v="1"/>
    <n v="80.5"/>
    <n v="18.5"/>
    <n v="7.3"/>
    <n v="5"/>
    <n v="1.8"/>
    <x v="1"/>
    <n v="1002639"/>
    <x v="5"/>
    <x v="1"/>
    <x v="2"/>
    <x v="0"/>
    <x v="0"/>
    <m/>
    <x v="0"/>
    <x v="0"/>
    <x v="1"/>
    <m/>
    <m/>
    <x v="1"/>
    <s v="10026395"/>
    <x v="2"/>
    <x v="2"/>
    <x v="2"/>
    <x v="2"/>
    <x v="5"/>
    <x v="2"/>
    <n v="73.2"/>
    <x v="1"/>
    <n v="80.5"/>
    <x v="1"/>
    <s v=""/>
    <x v="4"/>
    <s v=""/>
    <x v="1"/>
    <n v="0.53300000000000303"/>
    <n v="0.63018254212079017"/>
    <x v="1"/>
    <x v="1"/>
    <x v="1"/>
    <x v="1"/>
    <x v="1"/>
    <x v="1"/>
    <x v="1"/>
  </r>
  <r>
    <d v="2021-07-17T00:00:00"/>
    <n v="8030"/>
    <n v="9352"/>
    <x v="4"/>
    <n v="1559"/>
    <n v="61407"/>
    <x v="2"/>
    <s v="526383"/>
    <x v="0"/>
    <x v="1"/>
    <x v="1"/>
    <x v="2"/>
    <x v="1"/>
    <n v="84.5"/>
    <n v="19.2"/>
    <n v="7.5"/>
    <n v="5.2"/>
    <n v="2.1"/>
    <x v="1"/>
    <n v="1002639"/>
    <x v="6"/>
    <x v="1"/>
    <x v="2"/>
    <x v="0"/>
    <x v="0"/>
    <m/>
    <x v="0"/>
    <x v="0"/>
    <x v="1"/>
    <m/>
    <m/>
    <x v="1"/>
    <s v="10026396"/>
    <x v="2"/>
    <x v="2"/>
    <x v="2"/>
    <x v="2"/>
    <x v="5"/>
    <x v="2"/>
    <n v="77"/>
    <x v="1"/>
    <n v="84.5"/>
    <x v="1"/>
    <s v=""/>
    <x v="4"/>
    <s v=""/>
    <x v="1"/>
    <n v="1.6030000000000015"/>
    <n v="0.83243725897412058"/>
    <x v="1"/>
    <x v="1"/>
    <x v="1"/>
    <x v="1"/>
    <x v="1"/>
    <x v="1"/>
    <x v="1"/>
  </r>
  <r>
    <d v="2021-07-17T00:00:00"/>
    <n v="8030"/>
    <n v="9352"/>
    <x v="4"/>
    <n v="1601"/>
    <n v="61408"/>
    <x v="2"/>
    <s v="526418"/>
    <x v="1"/>
    <x v="2"/>
    <x v="2"/>
    <x v="2"/>
    <x v="1"/>
    <n v="96.5"/>
    <n v="23.5"/>
    <n v="10.199999999999999"/>
    <n v="8"/>
    <n v="2.5"/>
    <x v="1"/>
    <n v="1002639"/>
    <x v="7"/>
    <x v="1"/>
    <x v="2"/>
    <x v="0"/>
    <x v="0"/>
    <m/>
    <x v="0"/>
    <x v="0"/>
    <x v="1"/>
    <m/>
    <m/>
    <x v="1"/>
    <s v="10026397"/>
    <x v="2"/>
    <x v="2"/>
    <x v="2"/>
    <x v="2"/>
    <x v="5"/>
    <x v="2"/>
    <n v="86.3"/>
    <x v="1"/>
    <n v="96.5"/>
    <x v="1"/>
    <s v=""/>
    <x v="4"/>
    <s v=""/>
    <x v="1"/>
    <n v="1.0589999999999988"/>
    <n v="0.74249939762966088"/>
    <x v="1"/>
    <x v="1"/>
    <x v="1"/>
    <x v="1"/>
    <x v="1"/>
    <x v="1"/>
    <x v="1"/>
  </r>
  <r>
    <d v="2021-07-17T00:00:00"/>
    <n v="8030"/>
    <n v="9352"/>
    <x v="4"/>
    <n v="1604"/>
    <n v="61409"/>
    <x v="2"/>
    <s v="526369"/>
    <x v="0"/>
    <x v="1"/>
    <x v="1"/>
    <x v="2"/>
    <x v="1"/>
    <n v="85.5"/>
    <n v="18.7"/>
    <n v="7.3"/>
    <n v="5.2"/>
    <n v="2.1"/>
    <x v="1"/>
    <n v="1002639"/>
    <x v="8"/>
    <x v="1"/>
    <x v="2"/>
    <x v="0"/>
    <x v="0"/>
    <m/>
    <x v="0"/>
    <x v="0"/>
    <x v="1"/>
    <m/>
    <m/>
    <x v="1"/>
    <s v="10026398"/>
    <x v="2"/>
    <x v="2"/>
    <x v="2"/>
    <x v="2"/>
    <x v="5"/>
    <x v="2"/>
    <n v="78.2"/>
    <x v="1"/>
    <n v="85.5"/>
    <x v="1"/>
    <s v=""/>
    <x v="4"/>
    <s v=""/>
    <x v="1"/>
    <n v="2.2890000000000015"/>
    <n v="0.90796191708002283"/>
    <x v="1"/>
    <x v="1"/>
    <x v="1"/>
    <x v="1"/>
    <x v="1"/>
    <x v="1"/>
    <x v="1"/>
  </r>
  <r>
    <d v="2021-07-17T00:00:00"/>
    <n v="8030"/>
    <n v="9352"/>
    <x v="4"/>
    <n v="1605"/>
    <n v="61410"/>
    <x v="2"/>
    <s v="526363"/>
    <x v="0"/>
    <x v="1"/>
    <x v="1"/>
    <x v="2"/>
    <x v="1"/>
    <n v="88"/>
    <n v="20"/>
    <n v="7.6"/>
    <n v="5.8"/>
    <n v="2.2999999999999998"/>
    <x v="1"/>
    <n v="1002639"/>
    <x v="9"/>
    <x v="1"/>
    <x v="2"/>
    <x v="0"/>
    <x v="0"/>
    <m/>
    <x v="0"/>
    <x v="0"/>
    <x v="1"/>
    <m/>
    <m/>
    <x v="1"/>
    <s v="10026399"/>
    <x v="2"/>
    <x v="2"/>
    <x v="2"/>
    <x v="2"/>
    <x v="5"/>
    <x v="2"/>
    <n v="80.400000000000006"/>
    <x v="1"/>
    <n v="88"/>
    <x v="1"/>
    <s v=""/>
    <x v="4"/>
    <s v=""/>
    <x v="1"/>
    <n v="2.3999999999999977"/>
    <n v="0.91682730350607744"/>
    <x v="1"/>
    <x v="1"/>
    <x v="1"/>
    <x v="1"/>
    <x v="1"/>
    <x v="1"/>
    <x v="1"/>
  </r>
  <r>
    <d v="2021-07-17T00:00:00"/>
    <n v="8030"/>
    <n v="9352"/>
    <x v="4"/>
    <n v="1607"/>
    <n v="61411"/>
    <x v="2"/>
    <s v="526359"/>
    <x v="0"/>
    <x v="1"/>
    <x v="2"/>
    <x v="2"/>
    <x v="1"/>
    <n v="67.5"/>
    <m/>
    <m/>
    <m/>
    <m/>
    <x v="2"/>
    <n v="1002639"/>
    <x v="10"/>
    <x v="1"/>
    <x v="2"/>
    <x v="0"/>
    <x v="0"/>
    <m/>
    <x v="0"/>
    <x v="0"/>
    <x v="1"/>
    <m/>
    <m/>
    <x v="1"/>
    <s v="100263910"/>
    <x v="2"/>
    <x v="2"/>
    <x v="2"/>
    <x v="2"/>
    <x v="5"/>
    <x v="2"/>
    <n v="61.364449999999998"/>
    <x v="2"/>
    <n v="67.5"/>
    <x v="2"/>
    <s v=""/>
    <x v="4"/>
    <s v=""/>
    <x v="2"/>
    <s v=""/>
    <s v=""/>
    <x v="1"/>
    <x v="1"/>
    <x v="2"/>
    <x v="1"/>
    <x v="1"/>
    <x v="1"/>
    <x v="1"/>
  </r>
  <r>
    <d v="2021-07-17T00:00:00"/>
    <n v="8030"/>
    <n v="9352"/>
    <x v="4"/>
    <n v="1609"/>
    <n v="61412"/>
    <x v="2"/>
    <s v="526315"/>
    <x v="0"/>
    <x v="2"/>
    <x v="2"/>
    <x v="2"/>
    <x v="1"/>
    <n v="73.5"/>
    <m/>
    <m/>
    <m/>
    <m/>
    <x v="2"/>
    <n v="1002640"/>
    <x v="1"/>
    <x v="1"/>
    <x v="2"/>
    <x v="0"/>
    <x v="0"/>
    <m/>
    <x v="0"/>
    <x v="0"/>
    <x v="1"/>
    <m/>
    <m/>
    <x v="1"/>
    <s v="10026401"/>
    <x v="2"/>
    <x v="2"/>
    <x v="2"/>
    <x v="2"/>
    <x v="5"/>
    <x v="2"/>
    <n v="66.917449999999988"/>
    <x v="2"/>
    <n v="73.5"/>
    <x v="2"/>
    <s v=""/>
    <x v="4"/>
    <s v=""/>
    <x v="2"/>
    <s v=""/>
    <s v=""/>
    <x v="1"/>
    <x v="1"/>
    <x v="2"/>
    <x v="1"/>
    <x v="1"/>
    <x v="1"/>
    <x v="1"/>
  </r>
  <r>
    <d v="2021-07-17T00:00:00"/>
    <n v="8030"/>
    <n v="9352"/>
    <x v="4"/>
    <n v="1611"/>
    <n v="61413"/>
    <x v="2"/>
    <s v="526327"/>
    <x v="1"/>
    <x v="1"/>
    <x v="1"/>
    <x v="2"/>
    <x v="1"/>
    <n v="86.5"/>
    <n v="21"/>
    <n v="9"/>
    <n v="6"/>
    <n v="2"/>
    <x v="1"/>
    <n v="1002640"/>
    <x v="2"/>
    <x v="1"/>
    <x v="2"/>
    <x v="0"/>
    <x v="0"/>
    <m/>
    <x v="0"/>
    <x v="0"/>
    <x v="1"/>
    <m/>
    <m/>
    <x v="1"/>
    <s v="10026402"/>
    <x v="2"/>
    <x v="2"/>
    <x v="2"/>
    <x v="2"/>
    <x v="5"/>
    <x v="2"/>
    <n v="77.5"/>
    <x v="1"/>
    <n v="86.5"/>
    <x v="1"/>
    <s v=""/>
    <x v="4"/>
    <s v=""/>
    <x v="1"/>
    <n v="8.5000000000001519E-2"/>
    <n v="0.52123721496627451"/>
    <x v="1"/>
    <x v="1"/>
    <x v="1"/>
    <x v="1"/>
    <x v="1"/>
    <x v="1"/>
    <x v="1"/>
  </r>
  <r>
    <d v="2021-07-17T00:00:00"/>
    <n v="8030"/>
    <n v="9352"/>
    <x v="4"/>
    <n v="1613"/>
    <n v="61414"/>
    <x v="2"/>
    <s v="526249"/>
    <x v="0"/>
    <x v="2"/>
    <x v="2"/>
    <x v="2"/>
    <x v="1"/>
    <n v="54.5"/>
    <m/>
    <m/>
    <m/>
    <m/>
    <x v="2"/>
    <n v="1002640"/>
    <x v="3"/>
    <x v="1"/>
    <x v="2"/>
    <x v="0"/>
    <x v="0"/>
    <m/>
    <x v="0"/>
    <x v="0"/>
    <x v="1"/>
    <m/>
    <m/>
    <x v="1"/>
    <s v="10026403"/>
    <x v="2"/>
    <x v="2"/>
    <x v="2"/>
    <x v="2"/>
    <x v="5"/>
    <x v="2"/>
    <n v="49.332949999999997"/>
    <x v="2"/>
    <n v="54.5"/>
    <x v="2"/>
    <s v=""/>
    <x v="4"/>
    <s v=""/>
    <x v="2"/>
    <s v=""/>
    <s v=""/>
    <x v="1"/>
    <x v="1"/>
    <x v="2"/>
    <x v="1"/>
    <x v="1"/>
    <x v="1"/>
    <x v="1"/>
  </r>
  <r>
    <d v="2021-07-17T00:00:00"/>
    <n v="8030"/>
    <n v="9352"/>
    <x v="4"/>
    <n v="1616"/>
    <n v="61415"/>
    <x v="2"/>
    <s v="526267"/>
    <x v="0"/>
    <x v="1"/>
    <x v="1"/>
    <x v="2"/>
    <x v="1"/>
    <n v="79"/>
    <n v="17.899999999999999"/>
    <n v="6.4"/>
    <n v="4.8"/>
    <n v="1.7"/>
    <x v="1"/>
    <n v="1002640"/>
    <x v="4"/>
    <x v="1"/>
    <x v="2"/>
    <x v="0"/>
    <x v="0"/>
    <m/>
    <x v="0"/>
    <x v="0"/>
    <x v="1"/>
    <m/>
    <m/>
    <x v="1"/>
    <s v="10026404"/>
    <x v="2"/>
    <x v="2"/>
    <x v="2"/>
    <x v="2"/>
    <x v="5"/>
    <x v="2"/>
    <n v="72.599999999999994"/>
    <x v="1"/>
    <n v="79"/>
    <x v="1"/>
    <s v=""/>
    <x v="4"/>
    <s v=""/>
    <x v="1"/>
    <n v="1.2619999999999993"/>
    <n v="0.77937020450352867"/>
    <x v="1"/>
    <x v="1"/>
    <x v="1"/>
    <x v="1"/>
    <x v="1"/>
    <x v="1"/>
    <x v="1"/>
  </r>
  <r>
    <d v="2021-07-17T00:00:00"/>
    <n v="8030"/>
    <n v="9352"/>
    <x v="4"/>
    <n v="1617"/>
    <n v="61416"/>
    <x v="2"/>
    <s v="526281"/>
    <x v="1"/>
    <x v="2"/>
    <x v="2"/>
    <x v="2"/>
    <x v="1"/>
    <n v="93.5"/>
    <n v="23.3"/>
    <n v="9.9"/>
    <n v="6.9"/>
    <n v="3.2"/>
    <x v="1"/>
    <n v="1002640"/>
    <x v="5"/>
    <x v="1"/>
    <x v="2"/>
    <x v="0"/>
    <x v="0"/>
    <m/>
    <x v="0"/>
    <x v="0"/>
    <x v="1"/>
    <m/>
    <m/>
    <x v="1"/>
    <s v="10026405"/>
    <x v="2"/>
    <x v="2"/>
    <x v="2"/>
    <x v="2"/>
    <x v="5"/>
    <x v="2"/>
    <n v="83.6"/>
    <x v="1"/>
    <n v="93.5"/>
    <x v="1"/>
    <s v=""/>
    <x v="4"/>
    <s v=""/>
    <x v="1"/>
    <n v="0.29899999999999816"/>
    <n v="0.57419804032089561"/>
    <x v="1"/>
    <x v="1"/>
    <x v="1"/>
    <x v="1"/>
    <x v="1"/>
    <x v="1"/>
    <x v="1"/>
  </r>
  <r>
    <d v="2021-07-17T00:00:00"/>
    <n v="8030"/>
    <n v="9352"/>
    <x v="4"/>
    <n v="1620"/>
    <n v="61417"/>
    <x v="2"/>
    <s v="526269"/>
    <x v="0"/>
    <x v="1"/>
    <x v="1"/>
    <x v="2"/>
    <x v="1"/>
    <n v="85.5"/>
    <n v="18.899999999999999"/>
    <n v="8"/>
    <n v="6"/>
    <n v="1.9"/>
    <x v="1"/>
    <n v="1002640"/>
    <x v="6"/>
    <x v="1"/>
    <x v="2"/>
    <x v="0"/>
    <x v="0"/>
    <m/>
    <x v="0"/>
    <x v="0"/>
    <x v="1"/>
    <m/>
    <m/>
    <x v="1"/>
    <s v="10026406"/>
    <x v="2"/>
    <x v="2"/>
    <x v="2"/>
    <x v="2"/>
    <x v="5"/>
    <x v="2"/>
    <n v="77.5"/>
    <x v="1"/>
    <n v="85.5"/>
    <x v="1"/>
    <s v=""/>
    <x v="4"/>
    <s v=""/>
    <x v="1"/>
    <n v="1.0210000000000012"/>
    <n v="0.73516734156873242"/>
    <x v="1"/>
    <x v="1"/>
    <x v="1"/>
    <x v="1"/>
    <x v="1"/>
    <x v="1"/>
    <x v="1"/>
  </r>
  <r>
    <d v="2021-07-17T00:00:00"/>
    <n v="8030"/>
    <n v="9352"/>
    <x v="4"/>
    <n v="1623"/>
    <n v="61418"/>
    <x v="2"/>
    <s v="526290"/>
    <x v="0"/>
    <x v="2"/>
    <x v="2"/>
    <x v="2"/>
    <x v="1"/>
    <n v="68.5"/>
    <m/>
    <m/>
    <m/>
    <m/>
    <x v="2"/>
    <n v="1002640"/>
    <x v="7"/>
    <x v="1"/>
    <x v="2"/>
    <x v="0"/>
    <x v="0"/>
    <m/>
    <x v="0"/>
    <x v="0"/>
    <x v="1"/>
    <m/>
    <m/>
    <x v="1"/>
    <s v="10026407"/>
    <x v="2"/>
    <x v="2"/>
    <x v="2"/>
    <x v="2"/>
    <x v="5"/>
    <x v="2"/>
    <n v="62.289949999999997"/>
    <x v="2"/>
    <n v="68.5"/>
    <x v="2"/>
    <s v=""/>
    <x v="4"/>
    <s v=""/>
    <x v="2"/>
    <s v=""/>
    <s v=""/>
    <x v="1"/>
    <x v="1"/>
    <x v="2"/>
    <x v="4"/>
    <x v="1"/>
    <x v="1"/>
    <x v="1"/>
  </r>
  <r>
    <d v="2021-07-17T00:00:00"/>
    <n v="8030"/>
    <n v="9352"/>
    <x v="4"/>
    <n v="1625"/>
    <n v="61419"/>
    <x v="2"/>
    <s v="526250"/>
    <x v="0"/>
    <x v="2"/>
    <x v="2"/>
    <x v="2"/>
    <x v="1"/>
    <n v="83"/>
    <n v="18.8"/>
    <n v="7.4"/>
    <n v="5.3"/>
    <n v="2.1"/>
    <x v="1"/>
    <n v="1002640"/>
    <x v="8"/>
    <x v="1"/>
    <x v="2"/>
    <x v="0"/>
    <x v="0"/>
    <m/>
    <x v="0"/>
    <x v="0"/>
    <x v="1"/>
    <m/>
    <m/>
    <x v="1"/>
    <s v="10026408"/>
    <x v="2"/>
    <x v="2"/>
    <x v="2"/>
    <x v="2"/>
    <x v="5"/>
    <x v="2"/>
    <n v="75.599999999999994"/>
    <x v="1"/>
    <n v="83"/>
    <x v="1"/>
    <s v=""/>
    <x v="4"/>
    <s v=""/>
    <x v="1"/>
    <n v="1.0179999999999971"/>
    <n v="0.73458284067616575"/>
    <x v="1"/>
    <x v="1"/>
    <x v="1"/>
    <x v="1"/>
    <x v="1"/>
    <x v="1"/>
    <x v="1"/>
  </r>
  <r>
    <d v="2021-07-17T00:00:00"/>
    <n v="8030"/>
    <n v="9352"/>
    <x v="4"/>
    <n v="1627"/>
    <n v="61420"/>
    <x v="2"/>
    <s v="526277"/>
    <x v="0"/>
    <x v="1"/>
    <x v="1"/>
    <x v="2"/>
    <x v="1"/>
    <n v="79"/>
    <n v="18.8"/>
    <n v="7.4"/>
    <n v="4.5"/>
    <n v="2.2000000000000002"/>
    <x v="1"/>
    <n v="1002640"/>
    <x v="9"/>
    <x v="1"/>
    <x v="2"/>
    <x v="0"/>
    <x v="0"/>
    <m/>
    <x v="0"/>
    <x v="0"/>
    <x v="1"/>
    <m/>
    <m/>
    <x v="1"/>
    <s v="10026409"/>
    <x v="2"/>
    <x v="2"/>
    <x v="2"/>
    <x v="2"/>
    <x v="5"/>
    <x v="2"/>
    <n v="71.599999999999994"/>
    <x v="1"/>
    <n v="79"/>
    <x v="1"/>
    <s v=""/>
    <x v="4"/>
    <s v=""/>
    <x v="3"/>
    <n v="-0.24400000000000177"/>
    <n v="0.43930085031774657"/>
    <x v="1"/>
    <x v="1"/>
    <x v="2"/>
    <x v="1"/>
    <x v="1"/>
    <x v="1"/>
    <x v="1"/>
  </r>
  <r>
    <d v="2021-07-17T00:00:00"/>
    <n v="8030"/>
    <n v="9352"/>
    <x v="4"/>
    <n v="1629"/>
    <n v="61421"/>
    <x v="2"/>
    <s v="526247"/>
    <x v="0"/>
    <x v="1"/>
    <x v="1"/>
    <x v="2"/>
    <x v="1"/>
    <n v="84.5"/>
    <n v="19.2"/>
    <n v="6.9"/>
    <n v="4.9000000000000004"/>
    <n v="1.8"/>
    <x v="1"/>
    <n v="1002640"/>
    <x v="10"/>
    <x v="1"/>
    <x v="2"/>
    <x v="0"/>
    <x v="0"/>
    <m/>
    <x v="0"/>
    <x v="0"/>
    <x v="1"/>
    <m/>
    <m/>
    <x v="1"/>
    <s v="100264010"/>
    <x v="2"/>
    <x v="2"/>
    <x v="2"/>
    <x v="2"/>
    <x v="5"/>
    <x v="2"/>
    <n v="77.599999999999994"/>
    <x v="1"/>
    <n v="84.5"/>
    <x v="1"/>
    <s v=""/>
    <x v="4"/>
    <s v=""/>
    <x v="1"/>
    <n v="2.8330000000000002"/>
    <n v="0.94443324940471962"/>
    <x v="1"/>
    <x v="1"/>
    <x v="1"/>
    <x v="1"/>
    <x v="1"/>
    <x v="1"/>
    <x v="1"/>
  </r>
  <r>
    <d v="2021-07-17T00:00:00"/>
    <n v="8030"/>
    <n v="9353"/>
    <x v="4"/>
    <n v="1631"/>
    <n v="61422"/>
    <x v="2"/>
    <s v="526242"/>
    <x v="0"/>
    <x v="1"/>
    <x v="1"/>
    <x v="2"/>
    <x v="1"/>
    <n v="79"/>
    <n v="17.600000000000001"/>
    <n v="6.7"/>
    <n v="4.9000000000000004"/>
    <n v="1.7"/>
    <x v="1"/>
    <n v="1002641"/>
    <x v="1"/>
    <x v="1"/>
    <x v="2"/>
    <x v="0"/>
    <x v="0"/>
    <m/>
    <x v="0"/>
    <x v="0"/>
    <x v="1"/>
    <m/>
    <m/>
    <x v="1"/>
    <s v="10026411"/>
    <x v="2"/>
    <x v="2"/>
    <x v="2"/>
    <x v="2"/>
    <x v="5"/>
    <x v="2"/>
    <n v="72.3"/>
    <x v="1"/>
    <n v="79"/>
    <x v="1"/>
    <s v=""/>
    <x v="4"/>
    <s v=""/>
    <x v="1"/>
    <n v="0.80999999999999894"/>
    <n v="0.69210950430178797"/>
    <x v="1"/>
    <x v="1"/>
    <x v="1"/>
    <x v="1"/>
    <x v="1"/>
    <x v="1"/>
    <x v="1"/>
  </r>
  <r>
    <d v="2021-07-17T00:00:00"/>
    <n v="8030"/>
    <n v="9353"/>
    <x v="4"/>
    <n v="1633"/>
    <n v="61423"/>
    <x v="2"/>
    <s v="526262"/>
    <x v="0"/>
    <x v="2"/>
    <x v="2"/>
    <x v="2"/>
    <x v="1"/>
    <n v="64"/>
    <m/>
    <m/>
    <m/>
    <m/>
    <x v="2"/>
    <n v="1002641"/>
    <x v="2"/>
    <x v="1"/>
    <x v="2"/>
    <x v="0"/>
    <x v="0"/>
    <m/>
    <x v="0"/>
    <x v="0"/>
    <x v="1"/>
    <m/>
    <m/>
    <x v="1"/>
    <s v="10026412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7T00:00:00"/>
    <n v="8030"/>
    <n v="9353"/>
    <x v="4"/>
    <n v="1634"/>
    <n v="61424"/>
    <x v="2"/>
    <s v="526264"/>
    <x v="0"/>
    <x v="2"/>
    <x v="2"/>
    <x v="2"/>
    <x v="1"/>
    <n v="71"/>
    <m/>
    <m/>
    <m/>
    <m/>
    <x v="2"/>
    <n v="1002641"/>
    <x v="3"/>
    <x v="1"/>
    <x v="2"/>
    <x v="0"/>
    <x v="0"/>
    <m/>
    <x v="0"/>
    <x v="0"/>
    <x v="1"/>
    <m/>
    <m/>
    <x v="1"/>
    <s v="10026413"/>
    <x v="2"/>
    <x v="2"/>
    <x v="2"/>
    <x v="2"/>
    <x v="5"/>
    <x v="2"/>
    <n v="64.603699999999989"/>
    <x v="2"/>
    <n v="71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655"/>
    <n v="61425"/>
    <x v="2"/>
    <s v="526257"/>
    <x v="0"/>
    <x v="1"/>
    <x v="1"/>
    <x v="2"/>
    <x v="1"/>
    <n v="86.5"/>
    <n v="19"/>
    <n v="7"/>
    <n v="5.5"/>
    <n v="2"/>
    <x v="1"/>
    <n v="1002641"/>
    <x v="4"/>
    <x v="1"/>
    <x v="2"/>
    <x v="0"/>
    <x v="0"/>
    <m/>
    <x v="0"/>
    <x v="0"/>
    <x v="1"/>
    <m/>
    <m/>
    <x v="1"/>
    <s v="10026414"/>
    <x v="2"/>
    <x v="2"/>
    <x v="2"/>
    <x v="2"/>
    <x v="5"/>
    <x v="2"/>
    <n v="79.5"/>
    <x v="1"/>
    <n v="86.5"/>
    <x v="1"/>
    <s v=""/>
    <x v="4"/>
    <s v=""/>
    <x v="1"/>
    <n v="2.9850000000000003"/>
    <n v="0.95189185806112719"/>
    <x v="1"/>
    <x v="1"/>
    <x v="1"/>
    <x v="1"/>
    <x v="1"/>
    <x v="1"/>
    <x v="1"/>
  </r>
  <r>
    <d v="2021-07-17T00:00:00"/>
    <n v="8031"/>
    <n v="9353"/>
    <x v="5"/>
    <n v="1658"/>
    <n v="61426"/>
    <x v="2"/>
    <s v="526326"/>
    <x v="0"/>
    <x v="1"/>
    <x v="1"/>
    <x v="2"/>
    <x v="1"/>
    <n v="84.5"/>
    <n v="18.2"/>
    <n v="6.5"/>
    <n v="5.8"/>
    <n v="2"/>
    <x v="1"/>
    <n v="1002641"/>
    <x v="5"/>
    <x v="1"/>
    <x v="2"/>
    <x v="0"/>
    <x v="0"/>
    <m/>
    <x v="0"/>
    <x v="0"/>
    <x v="1"/>
    <m/>
    <m/>
    <x v="1"/>
    <s v="10026415"/>
    <x v="2"/>
    <x v="2"/>
    <x v="2"/>
    <x v="2"/>
    <x v="5"/>
    <x v="2"/>
    <n v="78"/>
    <x v="1"/>
    <n v="84.5"/>
    <x v="1"/>
    <s v=""/>
    <x v="4"/>
    <s v=""/>
    <x v="1"/>
    <n v="2.5610000000000017"/>
    <n v="0.92830903761576133"/>
    <x v="1"/>
    <x v="1"/>
    <x v="1"/>
    <x v="1"/>
    <x v="1"/>
    <x v="1"/>
    <x v="1"/>
  </r>
  <r>
    <d v="2021-07-17T00:00:00"/>
    <n v="8031"/>
    <n v="9353"/>
    <x v="5"/>
    <n v="1701"/>
    <n v="61427"/>
    <x v="2"/>
    <s v="526256"/>
    <x v="0"/>
    <x v="1"/>
    <x v="1"/>
    <x v="2"/>
    <x v="1"/>
    <n v="89"/>
    <n v="19"/>
    <n v="6.8"/>
    <n v="5.3"/>
    <n v="1.8"/>
    <x v="1"/>
    <n v="1002641"/>
    <x v="6"/>
    <x v="1"/>
    <x v="2"/>
    <x v="0"/>
    <x v="0"/>
    <m/>
    <x v="0"/>
    <x v="0"/>
    <x v="1"/>
    <m/>
    <m/>
    <x v="1"/>
    <s v="10026416"/>
    <x v="2"/>
    <x v="2"/>
    <x v="2"/>
    <x v="2"/>
    <x v="5"/>
    <x v="2"/>
    <n v="82.2"/>
    <x v="1"/>
    <n v="89"/>
    <x v="1"/>
    <s v=""/>
    <x v="4"/>
    <s v=""/>
    <x v="1"/>
    <n v="4.6239999999999961"/>
    <n v="0.99028190458127829"/>
    <x v="1"/>
    <x v="1"/>
    <x v="1"/>
    <x v="1"/>
    <x v="1"/>
    <x v="1"/>
    <x v="1"/>
  </r>
  <r>
    <d v="2021-07-17T00:00:00"/>
    <n v="8031"/>
    <n v="9353"/>
    <x v="5"/>
    <n v="1702"/>
    <n v="61428"/>
    <x v="2"/>
    <s v="526233"/>
    <x v="0"/>
    <x v="1"/>
    <x v="1"/>
    <x v="2"/>
    <x v="1"/>
    <n v="82"/>
    <n v="17.2"/>
    <n v="6.4"/>
    <n v="5.0999999999999996"/>
    <n v="1.7"/>
    <x v="1"/>
    <n v="1002641"/>
    <x v="7"/>
    <x v="1"/>
    <x v="2"/>
    <x v="0"/>
    <x v="0"/>
    <m/>
    <x v="0"/>
    <x v="0"/>
    <x v="1"/>
    <m/>
    <m/>
    <x v="1"/>
    <s v="10026417"/>
    <x v="2"/>
    <x v="2"/>
    <x v="2"/>
    <x v="2"/>
    <x v="5"/>
    <x v="2"/>
    <n v="75.599999999999994"/>
    <x v="1"/>
    <n v="82"/>
    <x v="1"/>
    <s v=""/>
    <x v="4"/>
    <s v=""/>
    <x v="1"/>
    <n v="2.347999999999999"/>
    <n v="0.91277512556802731"/>
    <x v="1"/>
    <x v="1"/>
    <x v="1"/>
    <x v="1"/>
    <x v="1"/>
    <x v="1"/>
    <x v="1"/>
  </r>
  <r>
    <d v="2021-07-17T00:00:00"/>
    <n v="8031"/>
    <n v="9353"/>
    <x v="5"/>
    <n v="1704"/>
    <n v="61429"/>
    <x v="2"/>
    <s v="526229"/>
    <x v="0"/>
    <x v="1"/>
    <x v="2"/>
    <x v="2"/>
    <x v="1"/>
    <n v="69.7"/>
    <m/>
    <m/>
    <m/>
    <m/>
    <x v="2"/>
    <n v="1002641"/>
    <x v="8"/>
    <x v="1"/>
    <x v="2"/>
    <x v="0"/>
    <x v="0"/>
    <m/>
    <x v="0"/>
    <x v="0"/>
    <x v="1"/>
    <m/>
    <m/>
    <x v="1"/>
    <s v="10026418"/>
    <x v="2"/>
    <x v="2"/>
    <x v="2"/>
    <x v="2"/>
    <x v="5"/>
    <x v="2"/>
    <n v="63.400550000000003"/>
    <x v="2"/>
    <n v="69.7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705"/>
    <n v="61430"/>
    <x v="2"/>
    <s v="526286"/>
    <x v="0"/>
    <x v="1"/>
    <x v="1"/>
    <x v="2"/>
    <x v="1"/>
    <n v="85.5"/>
    <n v="17.399999999999999"/>
    <n v="6.4"/>
    <n v="5.6"/>
    <n v="2.1"/>
    <x v="1"/>
    <n v="1002641"/>
    <x v="9"/>
    <x v="1"/>
    <x v="2"/>
    <x v="0"/>
    <x v="0"/>
    <m/>
    <x v="0"/>
    <x v="0"/>
    <x v="1"/>
    <m/>
    <m/>
    <x v="1"/>
    <s v="10026419"/>
    <x v="2"/>
    <x v="2"/>
    <x v="2"/>
    <x v="2"/>
    <x v="5"/>
    <x v="2"/>
    <n v="79.099999999999994"/>
    <x v="1"/>
    <n v="85.5"/>
    <x v="1"/>
    <s v=""/>
    <x v="4"/>
    <s v=""/>
    <x v="1"/>
    <n v="3.1690000000000014"/>
    <n v="0.95965088130319298"/>
    <x v="1"/>
    <x v="1"/>
    <x v="1"/>
    <x v="1"/>
    <x v="1"/>
    <x v="1"/>
    <x v="1"/>
  </r>
  <r>
    <d v="2021-07-17T00:00:00"/>
    <n v="8031"/>
    <n v="9353"/>
    <x v="5"/>
    <n v="1706"/>
    <n v="61431"/>
    <x v="2"/>
    <s v="526240"/>
    <x v="0"/>
    <x v="2"/>
    <x v="2"/>
    <x v="2"/>
    <x v="1"/>
    <n v="62.5"/>
    <m/>
    <m/>
    <m/>
    <m/>
    <x v="2"/>
    <n v="1002641"/>
    <x v="10"/>
    <x v="1"/>
    <x v="2"/>
    <x v="0"/>
    <x v="0"/>
    <m/>
    <x v="0"/>
    <x v="0"/>
    <x v="1"/>
    <m/>
    <m/>
    <x v="1"/>
    <s v="100264110"/>
    <x v="2"/>
    <x v="2"/>
    <x v="2"/>
    <x v="2"/>
    <x v="5"/>
    <x v="2"/>
    <n v="56.73695"/>
    <x v="2"/>
    <n v="62.5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710"/>
    <n v="61432"/>
    <x v="2"/>
    <s v="526261"/>
    <x v="1"/>
    <x v="2"/>
    <x v="2"/>
    <x v="2"/>
    <x v="1"/>
    <n v="89"/>
    <n v="19.7"/>
    <n v="7.9"/>
    <n v="6.6"/>
    <n v="2.5"/>
    <x v="1"/>
    <n v="1002642"/>
    <x v="1"/>
    <x v="1"/>
    <x v="2"/>
    <x v="0"/>
    <x v="0"/>
    <m/>
    <x v="0"/>
    <x v="0"/>
    <x v="1"/>
    <m/>
    <m/>
    <x v="1"/>
    <s v="10026421"/>
    <x v="2"/>
    <x v="2"/>
    <x v="2"/>
    <x v="2"/>
    <x v="5"/>
    <x v="2"/>
    <n v="81.099999999999994"/>
    <x v="1"/>
    <n v="89"/>
    <x v="1"/>
    <s v=""/>
    <x v="4"/>
    <s v=""/>
    <x v="1"/>
    <n v="1.7299999999999964"/>
    <n v="0.84941242025415553"/>
    <x v="1"/>
    <x v="1"/>
    <x v="1"/>
    <x v="1"/>
    <x v="1"/>
    <x v="1"/>
    <x v="1"/>
  </r>
  <r>
    <d v="2021-07-17T00:00:00"/>
    <n v="8031"/>
    <n v="9353"/>
    <x v="5"/>
    <n v="1712"/>
    <n v="61433"/>
    <x v="2"/>
    <s v="526268"/>
    <x v="1"/>
    <x v="2"/>
    <x v="2"/>
    <x v="2"/>
    <x v="1"/>
    <n v="84"/>
    <n v="19.7"/>
    <n v="7.5"/>
    <n v="7"/>
    <n v="2.6"/>
    <x v="1"/>
    <n v="1002642"/>
    <x v="2"/>
    <x v="1"/>
    <x v="2"/>
    <x v="0"/>
    <x v="0"/>
    <m/>
    <x v="0"/>
    <x v="0"/>
    <x v="1"/>
    <m/>
    <m/>
    <x v="1"/>
    <s v="10026422"/>
    <x v="2"/>
    <x v="2"/>
    <x v="2"/>
    <x v="2"/>
    <x v="5"/>
    <x v="2"/>
    <n v="76.5"/>
    <x v="1"/>
    <n v="84"/>
    <x v="1"/>
    <s v=""/>
    <x v="4"/>
    <s v=""/>
    <x v="3"/>
    <n v="-0.26600000000000223"/>
    <n v="0.43388935150304292"/>
    <x v="1"/>
    <x v="1"/>
    <x v="2"/>
    <x v="1"/>
    <x v="1"/>
    <x v="1"/>
    <x v="1"/>
  </r>
  <r>
    <d v="2021-07-17T00:00:00"/>
    <n v="8031"/>
    <n v="9353"/>
    <x v="5"/>
    <n v="1713"/>
    <n v="61434"/>
    <x v="2"/>
    <s v="526244"/>
    <x v="1"/>
    <x v="2"/>
    <x v="2"/>
    <x v="2"/>
    <x v="1"/>
    <n v="98"/>
    <n v="23"/>
    <n v="9.6"/>
    <n v="6.8"/>
    <n v="2.9"/>
    <x v="1"/>
    <n v="1002642"/>
    <x v="3"/>
    <x v="1"/>
    <x v="2"/>
    <x v="0"/>
    <x v="0"/>
    <m/>
    <x v="0"/>
    <x v="0"/>
    <x v="1"/>
    <m/>
    <m/>
    <x v="1"/>
    <s v="10026423"/>
    <x v="2"/>
    <x v="2"/>
    <x v="2"/>
    <x v="2"/>
    <x v="5"/>
    <x v="2"/>
    <n v="88.4"/>
    <x v="1"/>
    <n v="98"/>
    <x v="1"/>
    <s v=""/>
    <x v="4"/>
    <s v=""/>
    <x v="1"/>
    <n v="2.9440000000000008"/>
    <n v="0.9499791443700949"/>
    <x v="1"/>
    <x v="1"/>
    <x v="1"/>
    <x v="1"/>
    <x v="1"/>
    <x v="1"/>
    <x v="1"/>
  </r>
  <r>
    <d v="2021-07-17T00:00:00"/>
    <n v="8031"/>
    <n v="9353"/>
    <x v="5"/>
    <n v="1716"/>
    <n v="61435"/>
    <x v="2"/>
    <s v="526282"/>
    <x v="1"/>
    <x v="2"/>
    <x v="2"/>
    <x v="2"/>
    <x v="1"/>
    <n v="62"/>
    <m/>
    <m/>
    <m/>
    <m/>
    <x v="2"/>
    <n v="1002642"/>
    <x v="4"/>
    <x v="1"/>
    <x v="2"/>
    <x v="0"/>
    <x v="0"/>
    <m/>
    <x v="0"/>
    <x v="0"/>
    <x v="1"/>
    <m/>
    <m/>
    <x v="1"/>
    <s v="10026424"/>
    <x v="2"/>
    <x v="2"/>
    <x v="2"/>
    <x v="2"/>
    <x v="5"/>
    <x v="2"/>
    <n v="56.2742"/>
    <x v="2"/>
    <n v="62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717"/>
    <n v="61436"/>
    <x v="2"/>
    <s v="526235"/>
    <x v="0"/>
    <x v="2"/>
    <x v="2"/>
    <x v="2"/>
    <x v="1"/>
    <n v="69"/>
    <m/>
    <m/>
    <m/>
    <m/>
    <x v="2"/>
    <n v="1002642"/>
    <x v="5"/>
    <x v="1"/>
    <x v="2"/>
    <x v="0"/>
    <x v="0"/>
    <m/>
    <x v="0"/>
    <x v="0"/>
    <x v="1"/>
    <m/>
    <m/>
    <x v="1"/>
    <s v="10026425"/>
    <x v="2"/>
    <x v="2"/>
    <x v="2"/>
    <x v="2"/>
    <x v="5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718"/>
    <n v="61437"/>
    <x v="2"/>
    <s v="526276"/>
    <x v="0"/>
    <x v="2"/>
    <x v="2"/>
    <x v="2"/>
    <x v="1"/>
    <n v="64"/>
    <m/>
    <m/>
    <m/>
    <m/>
    <x v="2"/>
    <n v="1002642"/>
    <x v="6"/>
    <x v="1"/>
    <x v="2"/>
    <x v="0"/>
    <x v="0"/>
    <m/>
    <x v="0"/>
    <x v="0"/>
    <x v="1"/>
    <m/>
    <m/>
    <x v="1"/>
    <s v="10026426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719"/>
    <n v="61438"/>
    <x v="2"/>
    <s v="526316"/>
    <x v="0"/>
    <x v="2"/>
    <x v="2"/>
    <x v="2"/>
    <x v="1"/>
    <n v="95"/>
    <n v="22.9"/>
    <n v="9.3000000000000007"/>
    <n v="8.1999999999999993"/>
    <n v="3.6"/>
    <x v="1"/>
    <n v="1002642"/>
    <x v="7"/>
    <x v="1"/>
    <x v="2"/>
    <x v="0"/>
    <x v="0"/>
    <m/>
    <x v="0"/>
    <x v="0"/>
    <x v="1"/>
    <m/>
    <m/>
    <x v="1"/>
    <s v="10026427"/>
    <x v="2"/>
    <x v="2"/>
    <x v="2"/>
    <x v="2"/>
    <x v="5"/>
    <x v="2"/>
    <n v="85.7"/>
    <x v="1"/>
    <n v="95"/>
    <x v="1"/>
    <s v=""/>
    <x v="4"/>
    <s v=""/>
    <x v="1"/>
    <n v="0.48400000000000087"/>
    <n v="0.61869197060129322"/>
    <x v="1"/>
    <x v="1"/>
    <x v="1"/>
    <x v="1"/>
    <x v="1"/>
    <x v="1"/>
    <x v="1"/>
  </r>
  <r>
    <d v="2021-07-17T00:00:00"/>
    <n v="8031"/>
    <n v="9353"/>
    <x v="5"/>
    <n v="1720"/>
    <n v="61439"/>
    <x v="2"/>
    <s v="526324"/>
    <x v="0"/>
    <x v="2"/>
    <x v="2"/>
    <x v="2"/>
    <x v="1"/>
    <n v="64"/>
    <m/>
    <m/>
    <m/>
    <m/>
    <x v="2"/>
    <n v="1002642"/>
    <x v="8"/>
    <x v="1"/>
    <x v="2"/>
    <x v="0"/>
    <x v="0"/>
    <m/>
    <x v="0"/>
    <x v="0"/>
    <x v="1"/>
    <m/>
    <m/>
    <x v="1"/>
    <s v="10026428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722"/>
    <n v="61440"/>
    <x v="2"/>
    <s v="526328"/>
    <x v="0"/>
    <x v="2"/>
    <x v="2"/>
    <x v="2"/>
    <x v="1"/>
    <n v="66"/>
    <m/>
    <m/>
    <m/>
    <m/>
    <x v="2"/>
    <n v="1002642"/>
    <x v="9"/>
    <x v="1"/>
    <x v="2"/>
    <x v="0"/>
    <x v="0"/>
    <m/>
    <x v="0"/>
    <x v="0"/>
    <x v="1"/>
    <m/>
    <m/>
    <x v="1"/>
    <s v="10026429"/>
    <x v="2"/>
    <x v="2"/>
    <x v="2"/>
    <x v="2"/>
    <x v="5"/>
    <x v="2"/>
    <n v="59.976199999999999"/>
    <x v="2"/>
    <n v="66"/>
    <x v="2"/>
    <s v=""/>
    <x v="4"/>
    <s v=""/>
    <x v="2"/>
    <s v=""/>
    <s v=""/>
    <x v="1"/>
    <x v="1"/>
    <x v="2"/>
    <x v="1"/>
    <x v="1"/>
    <x v="1"/>
    <x v="1"/>
  </r>
  <r>
    <d v="2021-07-17T00:00:00"/>
    <n v="8031"/>
    <n v="9353"/>
    <x v="5"/>
    <n v="1723"/>
    <n v="61441"/>
    <x v="2"/>
    <s v="526302"/>
    <x v="0"/>
    <x v="2"/>
    <x v="2"/>
    <x v="2"/>
    <x v="1"/>
    <n v="78"/>
    <n v="16.8"/>
    <n v="6"/>
    <n v="6"/>
    <n v="2.1"/>
    <x v="1"/>
    <n v="1002642"/>
    <x v="10"/>
    <x v="1"/>
    <x v="2"/>
    <x v="0"/>
    <x v="0"/>
    <m/>
    <x v="0"/>
    <x v="0"/>
    <x v="1"/>
    <m/>
    <m/>
    <x v="1"/>
    <s v="100264210"/>
    <x v="2"/>
    <x v="2"/>
    <x v="2"/>
    <x v="2"/>
    <x v="5"/>
    <x v="2"/>
    <n v="72"/>
    <x v="1"/>
    <n v="78"/>
    <x v="1"/>
    <s v=""/>
    <x v="4"/>
    <s v=""/>
    <x v="1"/>
    <n v="0.18400000000000016"/>
    <n v="0.54587065655419387"/>
    <x v="1"/>
    <x v="1"/>
    <x v="1"/>
    <x v="2"/>
    <x v="1"/>
    <x v="1"/>
    <x v="1"/>
  </r>
  <r>
    <d v="2021-07-17T00:00:00"/>
    <n v="8031"/>
    <n v="9353"/>
    <x v="5"/>
    <n v="1725"/>
    <n v="61442"/>
    <x v="2"/>
    <s v="526317"/>
    <x v="0"/>
    <x v="1"/>
    <x v="1"/>
    <x v="2"/>
    <x v="1"/>
    <n v="89.5"/>
    <n v="18.899999999999999"/>
    <n v="6.4"/>
    <n v="5.9"/>
    <n v="1.9"/>
    <x v="1"/>
    <n v="1002643"/>
    <x v="1"/>
    <x v="1"/>
    <x v="1"/>
    <x v="0"/>
    <x v="0"/>
    <m/>
    <x v="0"/>
    <x v="0"/>
    <x v="1"/>
    <m/>
    <m/>
    <x v="1"/>
    <s v="10026431"/>
    <x v="1"/>
    <x v="1"/>
    <x v="1"/>
    <x v="1"/>
    <x v="5"/>
    <x v="2"/>
    <n v="83.1"/>
    <x v="1"/>
    <n v="89.5"/>
    <x v="1"/>
    <s v=""/>
    <x v="3"/>
    <s v=""/>
    <x v="1"/>
    <n v="4.8569999999999993"/>
    <n v="0.99228619509225291"/>
    <x v="1"/>
    <x v="1"/>
    <x v="1"/>
    <x v="1"/>
    <x v="1"/>
    <x v="1"/>
    <x v="1"/>
  </r>
  <r>
    <d v="2021-07-17T00:00:00"/>
    <n v="8031"/>
    <n v="9353"/>
    <x v="5"/>
    <n v="1727"/>
    <n v="61443"/>
    <x v="2"/>
    <s v="526304"/>
    <x v="0"/>
    <x v="1"/>
    <x v="1"/>
    <x v="2"/>
    <x v="1"/>
    <n v="81"/>
    <n v="19"/>
    <n v="7.5"/>
    <n v="5.8"/>
    <n v="2"/>
    <x v="1"/>
    <n v="1002643"/>
    <x v="2"/>
    <x v="1"/>
    <x v="1"/>
    <x v="0"/>
    <x v="0"/>
    <m/>
    <x v="0"/>
    <x v="0"/>
    <x v="1"/>
    <m/>
    <m/>
    <x v="1"/>
    <s v="10026432"/>
    <x v="1"/>
    <x v="1"/>
    <x v="1"/>
    <x v="1"/>
    <x v="5"/>
    <x v="2"/>
    <n v="73.5"/>
    <x v="1"/>
    <n v="81"/>
    <x v="1"/>
    <s v=""/>
    <x v="3"/>
    <s v=""/>
    <x v="3"/>
    <n v="-0.22400000000000042"/>
    <n v="0.44423298570737241"/>
    <x v="1"/>
    <x v="1"/>
    <x v="2"/>
    <x v="1"/>
    <x v="1"/>
    <x v="1"/>
    <x v="1"/>
  </r>
  <r>
    <d v="2021-07-17T00:00:00"/>
    <n v="8031"/>
    <n v="9353"/>
    <x v="5"/>
    <n v="1729"/>
    <n v="61444"/>
    <x v="2"/>
    <s v="526271"/>
    <x v="0"/>
    <x v="1"/>
    <x v="2"/>
    <x v="2"/>
    <x v="1"/>
    <n v="66"/>
    <m/>
    <m/>
    <m/>
    <m/>
    <x v="2"/>
    <n v="1002643"/>
    <x v="3"/>
    <x v="1"/>
    <x v="1"/>
    <x v="0"/>
    <x v="0"/>
    <m/>
    <x v="0"/>
    <x v="0"/>
    <x v="1"/>
    <m/>
    <m/>
    <x v="1"/>
    <s v="10026433"/>
    <x v="5"/>
    <x v="5"/>
    <x v="3"/>
    <x v="3"/>
    <x v="5"/>
    <x v="2"/>
    <n v="59.976199999999999"/>
    <x v="2"/>
    <n v="66"/>
    <x v="2"/>
    <s v=""/>
    <x v="3"/>
    <s v=""/>
    <x v="2"/>
    <s v=""/>
    <s v=""/>
    <x v="1"/>
    <x v="1"/>
    <x v="2"/>
    <x v="1"/>
    <x v="1"/>
    <x v="1"/>
    <x v="1"/>
  </r>
  <r>
    <d v="2021-07-17T00:00:00"/>
    <n v="8031"/>
    <n v="9353"/>
    <x v="5"/>
    <n v="1732"/>
    <n v="61445"/>
    <x v="2"/>
    <s v="526246"/>
    <x v="0"/>
    <x v="1"/>
    <x v="1"/>
    <x v="2"/>
    <x v="1"/>
    <n v="85"/>
    <n v="17.600000000000001"/>
    <n v="5.9"/>
    <n v="4.8"/>
    <n v="1.9"/>
    <x v="1"/>
    <n v="1002643"/>
    <x v="4"/>
    <x v="1"/>
    <x v="1"/>
    <x v="0"/>
    <x v="0"/>
    <m/>
    <x v="0"/>
    <x v="0"/>
    <x v="1"/>
    <m/>
    <m/>
    <x v="1"/>
    <s v="10026434"/>
    <x v="1"/>
    <x v="1"/>
    <x v="1"/>
    <x v="1"/>
    <x v="5"/>
    <x v="2"/>
    <n v="79.099999999999994"/>
    <x v="1"/>
    <n v="85"/>
    <x v="1"/>
    <s v=""/>
    <x v="3"/>
    <s v=""/>
    <x v="1"/>
    <n v="4.3099999999999987"/>
    <n v="0.98674451857290124"/>
    <x v="1"/>
    <x v="1"/>
    <x v="1"/>
    <x v="1"/>
    <x v="1"/>
    <x v="1"/>
    <x v="1"/>
  </r>
  <r>
    <d v="2021-07-17T00:00:00"/>
    <n v="8031"/>
    <n v="9353"/>
    <x v="5"/>
    <n v="1734"/>
    <n v="61446"/>
    <x v="2"/>
    <s v="526265"/>
    <x v="0"/>
    <x v="1"/>
    <x v="1"/>
    <x v="2"/>
    <x v="1"/>
    <n v="84"/>
    <n v="18.5"/>
    <n v="7.5"/>
    <n v="6"/>
    <n v="2.1"/>
    <x v="1"/>
    <n v="1002643"/>
    <x v="5"/>
    <x v="1"/>
    <x v="1"/>
    <x v="0"/>
    <x v="0"/>
    <m/>
    <x v="0"/>
    <x v="0"/>
    <x v="1"/>
    <m/>
    <m/>
    <x v="1"/>
    <s v="10026435"/>
    <x v="5"/>
    <x v="5"/>
    <x v="3"/>
    <x v="3"/>
    <x v="5"/>
    <x v="2"/>
    <n v="76.5"/>
    <x v="1"/>
    <n v="84"/>
    <x v="1"/>
    <s v=""/>
    <x v="3"/>
    <s v=""/>
    <x v="1"/>
    <n v="0.84399999999999853"/>
    <n v="0.69930699285861564"/>
    <x v="1"/>
    <x v="1"/>
    <x v="1"/>
    <x v="1"/>
    <x v="1"/>
    <x v="1"/>
    <x v="1"/>
  </r>
  <r>
    <d v="2021-07-17T00:00:00"/>
    <n v="8031"/>
    <n v="9354"/>
    <x v="5"/>
    <n v="1736"/>
    <n v="61447"/>
    <x v="2"/>
    <s v="526275"/>
    <x v="0"/>
    <x v="2"/>
    <x v="2"/>
    <x v="2"/>
    <x v="1"/>
    <n v="77"/>
    <n v="18.5"/>
    <n v="7"/>
    <n v="7.9"/>
    <n v="3"/>
    <x v="1"/>
    <n v="1002643"/>
    <x v="6"/>
    <x v="1"/>
    <x v="1"/>
    <x v="0"/>
    <x v="0"/>
    <m/>
    <x v="0"/>
    <x v="0"/>
    <x v="1"/>
    <m/>
    <m/>
    <x v="1"/>
    <s v="10026436"/>
    <x v="5"/>
    <x v="5"/>
    <x v="3"/>
    <x v="3"/>
    <x v="5"/>
    <x v="2"/>
    <n v="70"/>
    <x v="1"/>
    <n v="77"/>
    <x v="1"/>
    <s v=""/>
    <x v="3"/>
    <s v=""/>
    <x v="3"/>
    <n v="-3.5920000000000014"/>
    <n v="2.6804896591424321E-2"/>
    <x v="1"/>
    <x v="1"/>
    <x v="2"/>
    <x v="2"/>
    <x v="1"/>
    <x v="1"/>
    <x v="1"/>
  </r>
  <r>
    <d v="2021-07-17T00:00:00"/>
    <n v="8031"/>
    <n v="9354"/>
    <x v="5"/>
    <n v="1737"/>
    <n v="61448"/>
    <x v="2"/>
    <s v="526270"/>
    <x v="0"/>
    <x v="1"/>
    <x v="1"/>
    <x v="2"/>
    <x v="1"/>
    <n v="82"/>
    <n v="18.2"/>
    <n v="7"/>
    <n v="6.5"/>
    <n v="2.2999999999999998"/>
    <x v="1"/>
    <n v="1002643"/>
    <x v="7"/>
    <x v="1"/>
    <x v="1"/>
    <x v="0"/>
    <x v="0"/>
    <m/>
    <x v="0"/>
    <x v="0"/>
    <x v="1"/>
    <m/>
    <m/>
    <x v="1"/>
    <s v="10026437"/>
    <x v="4"/>
    <x v="4"/>
    <x v="1"/>
    <x v="2"/>
    <x v="5"/>
    <x v="2"/>
    <n v="75"/>
    <x v="1"/>
    <n v="82"/>
    <x v="1"/>
    <s v=""/>
    <x v="3"/>
    <s v=""/>
    <x v="1"/>
    <n v="0.11199999999999832"/>
    <n v="0.52797076733557291"/>
    <x v="1"/>
    <x v="1"/>
    <x v="1"/>
    <x v="1"/>
    <x v="1"/>
    <x v="1"/>
    <x v="1"/>
  </r>
  <r>
    <d v="2021-07-17T00:00:00"/>
    <n v="8031"/>
    <n v="9354"/>
    <x v="5"/>
    <n v="1738"/>
    <n v="61449"/>
    <x v="2"/>
    <s v="526254"/>
    <x v="0"/>
    <x v="1"/>
    <x v="1"/>
    <x v="2"/>
    <x v="1"/>
    <n v="82.5"/>
    <n v="17.7"/>
    <n v="6.4"/>
    <n v="5.9"/>
    <n v="2.1"/>
    <x v="1"/>
    <n v="1002643"/>
    <x v="8"/>
    <x v="1"/>
    <x v="1"/>
    <x v="0"/>
    <x v="0"/>
    <m/>
    <x v="0"/>
    <x v="0"/>
    <x v="1"/>
    <m/>
    <m/>
    <x v="1"/>
    <s v="10026438"/>
    <x v="1"/>
    <x v="1"/>
    <x v="1"/>
    <x v="1"/>
    <x v="5"/>
    <x v="2"/>
    <n v="76.099999999999994"/>
    <x v="1"/>
    <n v="82.5"/>
    <x v="1"/>
    <s v=""/>
    <x v="3"/>
    <s v=""/>
    <x v="1"/>
    <n v="1.6750000000000016"/>
    <n v="0.84224131298103033"/>
    <x v="1"/>
    <x v="1"/>
    <x v="1"/>
    <x v="1"/>
    <x v="1"/>
    <x v="1"/>
    <x v="1"/>
  </r>
  <r>
    <d v="2021-07-17T00:00:00"/>
    <n v="8031"/>
    <n v="9354"/>
    <x v="5"/>
    <n v="1741"/>
    <n v="61450"/>
    <x v="2"/>
    <s v="526241"/>
    <x v="0"/>
    <x v="1"/>
    <x v="1"/>
    <x v="2"/>
    <x v="1"/>
    <n v="83.5"/>
    <n v="17.7"/>
    <n v="6.1"/>
    <n v="5.2"/>
    <n v="1.8"/>
    <x v="1"/>
    <n v="1002643"/>
    <x v="9"/>
    <x v="1"/>
    <x v="1"/>
    <x v="0"/>
    <x v="0"/>
    <m/>
    <x v="0"/>
    <x v="0"/>
    <x v="1"/>
    <m/>
    <m/>
    <x v="1"/>
    <s v="10026439"/>
    <x v="1"/>
    <x v="1"/>
    <x v="1"/>
    <x v="1"/>
    <x v="5"/>
    <x v="2"/>
    <n v="77.400000000000006"/>
    <x v="1"/>
    <n v="83.5"/>
    <x v="1"/>
    <s v=""/>
    <x v="3"/>
    <s v=""/>
    <x v="1"/>
    <n v="3.2230000000000016"/>
    <n v="0.96169069282536157"/>
    <x v="1"/>
    <x v="1"/>
    <x v="1"/>
    <x v="1"/>
    <x v="1"/>
    <x v="1"/>
    <x v="1"/>
  </r>
  <r>
    <d v="2021-07-17T00:00:00"/>
    <n v="8031"/>
    <n v="9354"/>
    <x v="5"/>
    <n v="1743"/>
    <n v="61451"/>
    <x v="2"/>
    <s v="526230"/>
    <x v="0"/>
    <x v="1"/>
    <x v="1"/>
    <x v="2"/>
    <x v="1"/>
    <n v="90"/>
    <n v="19.5"/>
    <n v="7.3"/>
    <n v="6.3"/>
    <n v="2.5"/>
    <x v="1"/>
    <n v="1002643"/>
    <x v="10"/>
    <x v="1"/>
    <x v="1"/>
    <x v="0"/>
    <x v="0"/>
    <m/>
    <x v="0"/>
    <x v="0"/>
    <x v="1"/>
    <m/>
    <m/>
    <x v="1"/>
    <s v="100264310"/>
    <x v="1"/>
    <x v="1"/>
    <x v="1"/>
    <x v="1"/>
    <x v="5"/>
    <x v="2"/>
    <n v="82.7"/>
    <x v="1"/>
    <n v="90"/>
    <x v="1"/>
    <s v=""/>
    <x v="3"/>
    <s v=""/>
    <x v="1"/>
    <n v="3.1320000000000046"/>
    <n v="0.95819358368098828"/>
    <x v="1"/>
    <x v="1"/>
    <x v="1"/>
    <x v="1"/>
    <x v="1"/>
    <x v="1"/>
    <x v="1"/>
  </r>
  <r>
    <d v="2021-07-17T00:00:00"/>
    <n v="8031"/>
    <n v="9354"/>
    <x v="5"/>
    <n v="1744"/>
    <n v="61452"/>
    <x v="2"/>
    <s v="526243"/>
    <x v="0"/>
    <x v="2"/>
    <x v="2"/>
    <x v="2"/>
    <x v="1"/>
    <n v="84.5"/>
    <n v="19"/>
    <n v="7.4"/>
    <n v="6"/>
    <n v="1.8"/>
    <x v="1"/>
    <n v="1002644"/>
    <x v="1"/>
    <x v="1"/>
    <x v="2"/>
    <x v="0"/>
    <x v="0"/>
    <m/>
    <x v="0"/>
    <x v="0"/>
    <x v="1"/>
    <m/>
    <m/>
    <x v="1"/>
    <s v="10026441"/>
    <x v="2"/>
    <x v="2"/>
    <x v="2"/>
    <x v="2"/>
    <x v="5"/>
    <x v="2"/>
    <n v="77.099999999999994"/>
    <x v="1"/>
    <n v="84.5"/>
    <x v="1"/>
    <s v=""/>
    <x v="4"/>
    <s v=""/>
    <x v="1"/>
    <n v="1.4450000000000003"/>
    <n v="0.80922773616007815"/>
    <x v="1"/>
    <x v="1"/>
    <x v="1"/>
    <x v="4"/>
    <x v="1"/>
    <x v="1"/>
    <x v="1"/>
  </r>
  <r>
    <d v="2021-07-17T00:00:00"/>
    <n v="8031"/>
    <n v="9354"/>
    <x v="5"/>
    <n v="1747"/>
    <n v="61453"/>
    <x v="2"/>
    <s v="526294"/>
    <x v="0"/>
    <x v="1"/>
    <x v="1"/>
    <x v="2"/>
    <x v="1"/>
    <n v="88"/>
    <n v="20"/>
    <n v="7.5"/>
    <n v="6"/>
    <n v="2.2999999999999998"/>
    <x v="1"/>
    <n v="1002644"/>
    <x v="2"/>
    <x v="1"/>
    <x v="2"/>
    <x v="0"/>
    <x v="0"/>
    <m/>
    <x v="0"/>
    <x v="0"/>
    <x v="1"/>
    <m/>
    <m/>
    <x v="1"/>
    <s v="10026442"/>
    <x v="2"/>
    <x v="2"/>
    <x v="2"/>
    <x v="2"/>
    <x v="5"/>
    <x v="2"/>
    <n v="80.5"/>
    <x v="1"/>
    <n v="88"/>
    <x v="1"/>
    <s v=""/>
    <x v="4"/>
    <s v=""/>
    <x v="1"/>
    <n v="2.3919999999999977"/>
    <n v="0.91621522573224989"/>
    <x v="1"/>
    <x v="1"/>
    <x v="1"/>
    <x v="1"/>
    <x v="1"/>
    <x v="1"/>
    <x v="1"/>
  </r>
  <r>
    <d v="2021-07-17T00:00:00"/>
    <n v="8031"/>
    <n v="9354"/>
    <x v="5"/>
    <n v="1749"/>
    <n v="61454"/>
    <x v="2"/>
    <s v="526300"/>
    <x v="0"/>
    <x v="1"/>
    <x v="1"/>
    <x v="2"/>
    <x v="1"/>
    <n v="76"/>
    <n v="16.399999999999999"/>
    <n v="5.8"/>
    <n v="6.1"/>
    <n v="2.2000000000000002"/>
    <x v="1"/>
    <n v="1002644"/>
    <x v="3"/>
    <x v="1"/>
    <x v="2"/>
    <x v="0"/>
    <x v="0"/>
    <m/>
    <x v="0"/>
    <x v="0"/>
    <x v="1"/>
    <m/>
    <m/>
    <x v="1"/>
    <s v="10026443"/>
    <x v="2"/>
    <x v="2"/>
    <x v="2"/>
    <x v="2"/>
    <x v="5"/>
    <x v="2"/>
    <n v="70.2"/>
    <x v="1"/>
    <n v="76"/>
    <x v="1"/>
    <s v=""/>
    <x v="4"/>
    <s v=""/>
    <x v="3"/>
    <n v="-0.57399999999999873"/>
    <n v="0.36031435897339875"/>
    <x v="1"/>
    <x v="1"/>
    <x v="2"/>
    <x v="1"/>
    <x v="1"/>
    <x v="1"/>
    <x v="1"/>
  </r>
  <r>
    <d v="2021-07-17T00:00:00"/>
    <n v="8031"/>
    <n v="9354"/>
    <x v="5"/>
    <n v="1751"/>
    <n v="61455"/>
    <x v="2"/>
    <s v="526245"/>
    <x v="0"/>
    <x v="1"/>
    <x v="1"/>
    <x v="2"/>
    <x v="1"/>
    <n v="95"/>
    <n v="20.100000000000001"/>
    <n v="7"/>
    <n v="5.9"/>
    <n v="2.5"/>
    <x v="1"/>
    <n v="1002644"/>
    <x v="4"/>
    <x v="1"/>
    <x v="2"/>
    <x v="0"/>
    <x v="0"/>
    <m/>
    <x v="0"/>
    <x v="0"/>
    <x v="1"/>
    <m/>
    <m/>
    <x v="1"/>
    <s v="10026444"/>
    <x v="2"/>
    <x v="2"/>
    <x v="2"/>
    <x v="2"/>
    <x v="5"/>
    <x v="2"/>
    <n v="88"/>
    <x v="1"/>
    <n v="95"/>
    <x v="1"/>
    <s v=""/>
    <x v="4"/>
    <s v=""/>
    <x v="1"/>
    <n v="5.9380000000000006"/>
    <n v="0.9973696380729361"/>
    <x v="1"/>
    <x v="1"/>
    <x v="1"/>
    <x v="1"/>
    <x v="1"/>
    <x v="1"/>
    <x v="1"/>
  </r>
  <r>
    <d v="2021-07-17T00:00:00"/>
    <n v="8031"/>
    <n v="9354"/>
    <x v="5"/>
    <n v="1753"/>
    <n v="61456"/>
    <x v="2"/>
    <s v="526248"/>
    <x v="0"/>
    <x v="2"/>
    <x v="2"/>
    <x v="2"/>
    <x v="1"/>
    <n v="87"/>
    <n v="20.100000000000001"/>
    <n v="7.6"/>
    <n v="6.6"/>
    <n v="2.7"/>
    <x v="1"/>
    <n v="1002644"/>
    <x v="5"/>
    <x v="1"/>
    <x v="2"/>
    <x v="0"/>
    <x v="0"/>
    <m/>
    <x v="0"/>
    <x v="0"/>
    <x v="1"/>
    <m/>
    <m/>
    <x v="1"/>
    <s v="10026445"/>
    <x v="2"/>
    <x v="2"/>
    <x v="2"/>
    <x v="2"/>
    <x v="5"/>
    <x v="2"/>
    <n v="79.400000000000006"/>
    <x v="1"/>
    <n v="87"/>
    <x v="1"/>
    <s v=""/>
    <x v="4"/>
    <s v=""/>
    <x v="1"/>
    <n v="1.0819999999999972"/>
    <n v="0.74687227814913015"/>
    <x v="1"/>
    <x v="1"/>
    <x v="1"/>
    <x v="3"/>
    <x v="1"/>
    <x v="1"/>
    <x v="1"/>
  </r>
  <r>
    <d v="2021-07-17T00:00:00"/>
    <n v="8032"/>
    <n v="9354"/>
    <x v="2"/>
    <n v="1817"/>
    <n v="61457"/>
    <x v="2"/>
    <s v="526292"/>
    <x v="1"/>
    <x v="2"/>
    <x v="2"/>
    <x v="2"/>
    <x v="1"/>
    <n v="86"/>
    <n v="20.2"/>
    <n v="8.3000000000000007"/>
    <n v="6"/>
    <n v="1.8"/>
    <x v="1"/>
    <n v="1002644"/>
    <x v="6"/>
    <x v="1"/>
    <x v="2"/>
    <x v="0"/>
    <x v="0"/>
    <m/>
    <x v="0"/>
    <x v="0"/>
    <x v="1"/>
    <m/>
    <m/>
    <x v="1"/>
    <s v="10026446"/>
    <x v="2"/>
    <x v="2"/>
    <x v="2"/>
    <x v="2"/>
    <x v="5"/>
    <x v="2"/>
    <n v="77.7"/>
    <x v="1"/>
    <n v="86"/>
    <x v="1"/>
    <s v=""/>
    <x v="4"/>
    <s v=""/>
    <x v="1"/>
    <n v="0.93799999999999706"/>
    <n v="0.71869548976487785"/>
    <x v="1"/>
    <x v="1"/>
    <x v="1"/>
    <x v="3"/>
    <x v="1"/>
    <x v="1"/>
    <x v="1"/>
  </r>
  <r>
    <d v="2021-07-17T00:00:00"/>
    <n v="8032"/>
    <n v="9354"/>
    <x v="2"/>
    <n v="1820"/>
    <n v="61458"/>
    <x v="2"/>
    <s v="526260"/>
    <x v="0"/>
    <x v="1"/>
    <x v="1"/>
    <x v="2"/>
    <x v="1"/>
    <n v="87"/>
    <n v="19"/>
    <n v="7"/>
    <n v="5.0999999999999996"/>
    <n v="2.4"/>
    <x v="1"/>
    <n v="1002644"/>
    <x v="7"/>
    <x v="1"/>
    <x v="2"/>
    <x v="0"/>
    <x v="0"/>
    <m/>
    <x v="0"/>
    <x v="0"/>
    <x v="1"/>
    <m/>
    <m/>
    <x v="1"/>
    <s v="10026447"/>
    <x v="2"/>
    <x v="2"/>
    <x v="2"/>
    <x v="2"/>
    <x v="5"/>
    <x v="2"/>
    <n v="80"/>
    <x v="1"/>
    <n v="87"/>
    <x v="1"/>
    <s v=""/>
    <x v="4"/>
    <s v=""/>
    <x v="1"/>
    <n v="3.1279999999999966"/>
    <n v="0.95803305512291059"/>
    <x v="1"/>
    <x v="1"/>
    <x v="1"/>
    <x v="7"/>
    <x v="1"/>
    <x v="1"/>
    <x v="1"/>
  </r>
  <r>
    <d v="2021-07-17T00:00:00"/>
    <n v="8032"/>
    <n v="9354"/>
    <x v="2"/>
    <n v="1822"/>
    <n v="61459"/>
    <x v="2"/>
    <s v="526251"/>
    <x v="0"/>
    <x v="1"/>
    <x v="1"/>
    <x v="2"/>
    <x v="1"/>
    <n v="80"/>
    <n v="18"/>
    <n v="7"/>
    <n v="6"/>
    <n v="2.1"/>
    <x v="1"/>
    <n v="1002644"/>
    <x v="8"/>
    <x v="1"/>
    <x v="2"/>
    <x v="0"/>
    <x v="0"/>
    <m/>
    <x v="0"/>
    <x v="0"/>
    <x v="1"/>
    <m/>
    <m/>
    <x v="1"/>
    <s v="10026448"/>
    <x v="2"/>
    <x v="2"/>
    <x v="2"/>
    <x v="2"/>
    <x v="5"/>
    <x v="2"/>
    <n v="73"/>
    <x v="1"/>
    <n v="80"/>
    <x v="1"/>
    <s v=""/>
    <x v="4"/>
    <s v=""/>
    <x v="3"/>
    <n v="-0.23600000000000154"/>
    <n v="0.44127232204232325"/>
    <x v="1"/>
    <x v="1"/>
    <x v="2"/>
    <x v="1"/>
    <x v="1"/>
    <x v="1"/>
    <x v="1"/>
  </r>
  <r>
    <d v="2021-07-17T00:00:00"/>
    <n v="8032"/>
    <n v="9354"/>
    <x v="2"/>
    <n v="1823"/>
    <n v="61460"/>
    <x v="2"/>
    <s v="526314"/>
    <x v="0"/>
    <x v="1"/>
    <x v="1"/>
    <x v="2"/>
    <x v="1"/>
    <n v="78.5"/>
    <n v="15.9"/>
    <n v="6"/>
    <n v="5.3"/>
    <n v="2.2000000000000002"/>
    <x v="1"/>
    <n v="1002644"/>
    <x v="9"/>
    <x v="1"/>
    <x v="2"/>
    <x v="0"/>
    <x v="0"/>
    <m/>
    <x v="0"/>
    <x v="0"/>
    <x v="1"/>
    <m/>
    <m/>
    <x v="1"/>
    <s v="10026449"/>
    <x v="2"/>
    <x v="2"/>
    <x v="2"/>
    <x v="2"/>
    <x v="5"/>
    <x v="2"/>
    <n v="72.5"/>
    <x v="1"/>
    <n v="78.5"/>
    <x v="1"/>
    <s v=""/>
    <x v="4"/>
    <s v=""/>
    <x v="1"/>
    <n v="0.78900000000000348"/>
    <n v="0.68761657087088379"/>
    <x v="1"/>
    <x v="1"/>
    <x v="1"/>
    <x v="6"/>
    <x v="1"/>
    <x v="1"/>
    <x v="1"/>
  </r>
  <r>
    <d v="2021-07-17T00:00:00"/>
    <n v="8032"/>
    <n v="9354"/>
    <x v="2"/>
    <n v="1825"/>
    <n v="61461"/>
    <x v="2"/>
    <s v="526231"/>
    <x v="0"/>
    <x v="2"/>
    <x v="2"/>
    <x v="2"/>
    <x v="1"/>
    <n v="70"/>
    <m/>
    <m/>
    <m/>
    <m/>
    <x v="2"/>
    <n v="1002644"/>
    <x v="10"/>
    <x v="1"/>
    <x v="2"/>
    <x v="0"/>
    <x v="0"/>
    <m/>
    <x v="0"/>
    <x v="0"/>
    <x v="1"/>
    <m/>
    <m/>
    <x v="1"/>
    <s v="100264410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7T00:00:00"/>
    <n v="8032"/>
    <n v="9354"/>
    <x v="2"/>
    <n v="1827"/>
    <n v="61462"/>
    <x v="2"/>
    <s v="526308"/>
    <x v="0"/>
    <x v="1"/>
    <x v="1"/>
    <x v="2"/>
    <x v="1"/>
    <n v="85"/>
    <n v="19.399999999999999"/>
    <n v="6.9"/>
    <n v="6.2"/>
    <n v="1.9"/>
    <x v="1"/>
    <n v="1002645"/>
    <x v="1"/>
    <x v="1"/>
    <x v="2"/>
    <x v="0"/>
    <x v="0"/>
    <m/>
    <x v="0"/>
    <x v="0"/>
    <x v="1"/>
    <m/>
    <m/>
    <x v="1"/>
    <s v="10026451"/>
    <x v="2"/>
    <x v="2"/>
    <x v="2"/>
    <x v="2"/>
    <x v="5"/>
    <x v="2"/>
    <n v="78.099999999999994"/>
    <x v="1"/>
    <n v="85"/>
    <x v="1"/>
    <s v=""/>
    <x v="4"/>
    <s v=""/>
    <x v="1"/>
    <n v="2.0779999999999972"/>
    <n v="0.88874643456683244"/>
    <x v="1"/>
    <x v="1"/>
    <x v="1"/>
    <x v="1"/>
    <x v="1"/>
    <x v="1"/>
    <x v="1"/>
  </r>
  <r>
    <d v="2021-07-17T00:00:00"/>
    <n v="8032"/>
    <n v="9354"/>
    <x v="2"/>
    <n v="1828"/>
    <n v="61463"/>
    <x v="4"/>
    <s v="526234"/>
    <x v="0"/>
    <x v="2"/>
    <x v="2"/>
    <x v="2"/>
    <x v="1"/>
    <n v="73"/>
    <m/>
    <m/>
    <m/>
    <m/>
    <x v="2"/>
    <n v="1002645"/>
    <x v="2"/>
    <x v="1"/>
    <x v="2"/>
    <x v="0"/>
    <x v="0"/>
    <m/>
    <x v="0"/>
    <x v="0"/>
    <x v="1"/>
    <s v="DAMAGED ADIPOSE"/>
    <m/>
    <x v="1"/>
    <s v="10026452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7T00:00:00"/>
    <n v="8032"/>
    <n v="9354"/>
    <x v="2"/>
    <n v="1830"/>
    <n v="61464"/>
    <x v="2"/>
    <s v="526297"/>
    <x v="0"/>
    <x v="1"/>
    <x v="1"/>
    <x v="2"/>
    <x v="1"/>
    <n v="85"/>
    <n v="18.2"/>
    <n v="6.4"/>
    <n v="6"/>
    <n v="1.8"/>
    <x v="1"/>
    <n v="1002645"/>
    <x v="3"/>
    <x v="1"/>
    <x v="2"/>
    <x v="0"/>
    <x v="0"/>
    <m/>
    <x v="0"/>
    <x v="0"/>
    <x v="1"/>
    <m/>
    <m/>
    <x v="1"/>
    <s v="10026453"/>
    <x v="2"/>
    <x v="2"/>
    <x v="2"/>
    <x v="2"/>
    <x v="5"/>
    <x v="2"/>
    <n v="78.599999999999994"/>
    <x v="1"/>
    <n v="85"/>
    <x v="1"/>
    <s v=""/>
    <x v="4"/>
    <s v=""/>
    <x v="1"/>
    <n v="2.9399999999999977"/>
    <n v="0.94978872680973336"/>
    <x v="1"/>
    <x v="1"/>
    <x v="1"/>
    <x v="1"/>
    <x v="1"/>
    <x v="1"/>
    <x v="1"/>
  </r>
  <r>
    <d v="2021-07-17T00:00:00"/>
    <n v="8032"/>
    <n v="9354"/>
    <x v="2"/>
    <n v="1833"/>
    <n v="61465"/>
    <x v="2"/>
    <s v="526273"/>
    <x v="0"/>
    <x v="1"/>
    <x v="1"/>
    <x v="2"/>
    <x v="1"/>
    <n v="83"/>
    <n v="19.5"/>
    <n v="7.7"/>
    <n v="6.8"/>
    <n v="2.2999999999999998"/>
    <x v="1"/>
    <n v="1002645"/>
    <x v="4"/>
    <x v="1"/>
    <x v="2"/>
    <x v="0"/>
    <x v="0"/>
    <m/>
    <x v="0"/>
    <x v="0"/>
    <x v="1"/>
    <m/>
    <m/>
    <x v="1"/>
    <s v="10026454"/>
    <x v="2"/>
    <x v="2"/>
    <x v="2"/>
    <x v="2"/>
    <x v="5"/>
    <x v="2"/>
    <n v="75.3"/>
    <x v="1"/>
    <n v="83"/>
    <x v="1"/>
    <s v=""/>
    <x v="4"/>
    <s v=""/>
    <x v="3"/>
    <n v="-0.55800000000000161"/>
    <n v="0.36401034729701076"/>
    <x v="1"/>
    <x v="1"/>
    <x v="2"/>
    <x v="1"/>
    <x v="1"/>
    <x v="1"/>
    <x v="1"/>
  </r>
  <r>
    <d v="2021-07-17T00:00:00"/>
    <n v="8032"/>
    <n v="9354"/>
    <x v="2"/>
    <n v="1835"/>
    <n v="61466"/>
    <x v="2"/>
    <s v="526309"/>
    <x v="0"/>
    <x v="2"/>
    <x v="2"/>
    <x v="2"/>
    <x v="1"/>
    <n v="69"/>
    <m/>
    <m/>
    <m/>
    <m/>
    <x v="2"/>
    <n v="1002645"/>
    <x v="5"/>
    <x v="1"/>
    <x v="2"/>
    <x v="0"/>
    <x v="0"/>
    <m/>
    <x v="0"/>
    <x v="0"/>
    <x v="1"/>
    <m/>
    <m/>
    <x v="1"/>
    <s v="10026455"/>
    <x v="2"/>
    <x v="2"/>
    <x v="2"/>
    <x v="2"/>
    <x v="5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17T00:00:00"/>
    <n v="8032"/>
    <n v="9354"/>
    <x v="2"/>
    <n v="1836"/>
    <n v="61467"/>
    <x v="2"/>
    <s v="526303"/>
    <x v="0"/>
    <x v="2"/>
    <x v="2"/>
    <x v="2"/>
    <x v="1"/>
    <n v="84"/>
    <n v="20.5"/>
    <n v="8.5"/>
    <n v="6.3"/>
    <n v="2.2999999999999998"/>
    <x v="1"/>
    <n v="1002645"/>
    <x v="6"/>
    <x v="1"/>
    <x v="2"/>
    <x v="0"/>
    <x v="0"/>
    <m/>
    <x v="0"/>
    <x v="0"/>
    <x v="1"/>
    <m/>
    <m/>
    <x v="1"/>
    <s v="10026456"/>
    <x v="2"/>
    <x v="2"/>
    <x v="2"/>
    <x v="2"/>
    <x v="5"/>
    <x v="2"/>
    <n v="75.5"/>
    <x v="1"/>
    <n v="84"/>
    <x v="1"/>
    <s v=""/>
    <x v="4"/>
    <s v=""/>
    <x v="3"/>
    <n v="-0.81200000000000205"/>
    <n v="0.30746447165004304"/>
    <x v="1"/>
    <x v="1"/>
    <x v="2"/>
    <x v="1"/>
    <x v="1"/>
    <x v="1"/>
    <x v="1"/>
  </r>
  <r>
    <d v="2021-07-17T00:00:00"/>
    <n v="8032"/>
    <n v="9354"/>
    <x v="2"/>
    <n v="1838"/>
    <n v="61468"/>
    <x v="2"/>
    <s v="526291"/>
    <x v="0"/>
    <x v="1"/>
    <x v="1"/>
    <x v="2"/>
    <x v="1"/>
    <n v="79"/>
    <n v="17.5"/>
    <n v="5.8"/>
    <n v="4.9000000000000004"/>
    <n v="1.9"/>
    <x v="1"/>
    <n v="1002645"/>
    <x v="7"/>
    <x v="1"/>
    <x v="2"/>
    <x v="0"/>
    <x v="0"/>
    <m/>
    <x v="0"/>
    <x v="0"/>
    <x v="1"/>
    <m/>
    <m/>
    <x v="1"/>
    <s v="10026457"/>
    <x v="2"/>
    <x v="2"/>
    <x v="2"/>
    <x v="2"/>
    <x v="5"/>
    <x v="2"/>
    <n v="73.2"/>
    <x v="1"/>
    <n v="79"/>
    <x v="1"/>
    <s v=""/>
    <x v="4"/>
    <s v=""/>
    <x v="1"/>
    <n v="1.79"/>
    <n v="0.85692727651991929"/>
    <x v="1"/>
    <x v="1"/>
    <x v="1"/>
    <x v="1"/>
    <x v="1"/>
    <x v="1"/>
    <x v="1"/>
  </r>
  <r>
    <d v="2021-07-17T00:00:00"/>
    <n v="8032"/>
    <n v="9354"/>
    <x v="2"/>
    <n v="1842"/>
    <n v="61469"/>
    <x v="2"/>
    <s v="526287"/>
    <x v="0"/>
    <x v="1"/>
    <x v="1"/>
    <x v="2"/>
    <x v="1"/>
    <n v="90"/>
    <n v="19.600000000000001"/>
    <n v="7.8"/>
    <n v="6.1"/>
    <n v="2.7"/>
    <x v="1"/>
    <n v="1002645"/>
    <x v="8"/>
    <x v="1"/>
    <x v="2"/>
    <x v="0"/>
    <x v="0"/>
    <m/>
    <x v="0"/>
    <x v="0"/>
    <x v="1"/>
    <m/>
    <m/>
    <x v="1"/>
    <s v="10026458"/>
    <x v="2"/>
    <x v="2"/>
    <x v="2"/>
    <x v="2"/>
    <x v="5"/>
    <x v="2"/>
    <n v="82.2"/>
    <x v="1"/>
    <n v="90"/>
    <x v="1"/>
    <s v=""/>
    <x v="4"/>
    <s v=""/>
    <x v="1"/>
    <n v="2.456000000000004"/>
    <n v="0.92099911351520147"/>
    <x v="1"/>
    <x v="1"/>
    <x v="1"/>
    <x v="1"/>
    <x v="1"/>
    <x v="1"/>
    <x v="1"/>
  </r>
  <r>
    <d v="2021-07-17T00:00:00"/>
    <n v="8032"/>
    <n v="9354"/>
    <x v="2"/>
    <n v="1844"/>
    <n v="61470"/>
    <x v="2"/>
    <s v="526307"/>
    <x v="0"/>
    <x v="2"/>
    <x v="2"/>
    <x v="2"/>
    <x v="1"/>
    <n v="83"/>
    <n v="22.6"/>
    <n v="9.3000000000000007"/>
    <n v="7"/>
    <n v="2.1"/>
    <x v="1"/>
    <n v="1002645"/>
    <x v="9"/>
    <x v="1"/>
    <x v="2"/>
    <x v="0"/>
    <x v="0"/>
    <m/>
    <x v="0"/>
    <x v="0"/>
    <x v="1"/>
    <m/>
    <m/>
    <x v="1"/>
    <s v="10026459"/>
    <x v="2"/>
    <x v="2"/>
    <x v="2"/>
    <x v="2"/>
    <x v="5"/>
    <x v="2"/>
    <n v="73.7"/>
    <x v="1"/>
    <n v="83"/>
    <x v="1"/>
    <s v=""/>
    <x v="4"/>
    <s v=""/>
    <x v="3"/>
    <n v="-2.5700000000000038"/>
    <n v="7.1094304084286908E-2"/>
    <x v="1"/>
    <x v="1"/>
    <x v="2"/>
    <x v="1"/>
    <x v="1"/>
    <x v="1"/>
    <x v="1"/>
  </r>
  <r>
    <d v="2021-07-17T00:00:00"/>
    <n v="8032"/>
    <n v="9354"/>
    <x v="2"/>
    <n v="1845"/>
    <n v="61471"/>
    <x v="2"/>
    <s v="526279"/>
    <x v="0"/>
    <x v="1"/>
    <x v="1"/>
    <x v="2"/>
    <x v="1"/>
    <n v="84"/>
    <n v="19.600000000000001"/>
    <n v="7"/>
    <n v="5.9"/>
    <n v="2"/>
    <x v="1"/>
    <n v="1002645"/>
    <x v="10"/>
    <x v="1"/>
    <x v="2"/>
    <x v="0"/>
    <x v="0"/>
    <m/>
    <x v="0"/>
    <x v="0"/>
    <x v="1"/>
    <m/>
    <m/>
    <x v="1"/>
    <s v="100264510"/>
    <x v="2"/>
    <x v="2"/>
    <x v="2"/>
    <x v="2"/>
    <x v="5"/>
    <x v="2"/>
    <n v="77"/>
    <x v="1"/>
    <n v="84"/>
    <x v="1"/>
    <s v=""/>
    <x v="4"/>
    <s v=""/>
    <x v="1"/>
    <n v="1.637999999999997"/>
    <n v="0.83726261334025354"/>
    <x v="1"/>
    <x v="1"/>
    <x v="1"/>
    <x v="1"/>
    <x v="1"/>
    <x v="1"/>
    <x v="1"/>
  </r>
  <r>
    <d v="2021-07-17T00:00:00"/>
    <n v="8033"/>
    <n v="9355"/>
    <x v="4"/>
    <n v="1909"/>
    <n v="61472"/>
    <x v="2"/>
    <s v="526310"/>
    <x v="0"/>
    <x v="1"/>
    <x v="1"/>
    <x v="2"/>
    <x v="1"/>
    <n v="86.5"/>
    <n v="18.2"/>
    <n v="6.5"/>
    <n v="5.5"/>
    <n v="1.7"/>
    <x v="1"/>
    <n v="1002646"/>
    <x v="1"/>
    <x v="1"/>
    <x v="2"/>
    <x v="0"/>
    <x v="0"/>
    <m/>
    <x v="0"/>
    <x v="0"/>
    <x v="1"/>
    <m/>
    <m/>
    <x v="1"/>
    <s v="10026461"/>
    <x v="2"/>
    <x v="2"/>
    <x v="2"/>
    <x v="2"/>
    <x v="5"/>
    <x v="2"/>
    <n v="80"/>
    <x v="1"/>
    <n v="86.5"/>
    <x v="1"/>
    <s v=""/>
    <x v="4"/>
    <s v=""/>
    <x v="1"/>
    <n v="3.8830000000000009"/>
    <n v="0.97982638825505308"/>
    <x v="1"/>
    <x v="1"/>
    <x v="1"/>
    <x v="1"/>
    <x v="1"/>
    <x v="1"/>
    <x v="1"/>
  </r>
  <r>
    <d v="2021-07-17T00:00:00"/>
    <n v="8033"/>
    <n v="9355"/>
    <x v="4"/>
    <n v="1911"/>
    <n v="61473"/>
    <x v="2"/>
    <s v="526325"/>
    <x v="0"/>
    <x v="2"/>
    <x v="2"/>
    <x v="2"/>
    <x v="1"/>
    <n v="64"/>
    <m/>
    <m/>
    <m/>
    <m/>
    <x v="2"/>
    <n v="1002646"/>
    <x v="2"/>
    <x v="1"/>
    <x v="2"/>
    <x v="0"/>
    <x v="0"/>
    <m/>
    <x v="0"/>
    <x v="0"/>
    <x v="1"/>
    <m/>
    <m/>
    <x v="1"/>
    <s v="10026462"/>
    <x v="2"/>
    <x v="2"/>
    <x v="2"/>
    <x v="2"/>
    <x v="5"/>
    <x v="2"/>
    <n v="58.1252"/>
    <x v="2"/>
    <n v="64"/>
    <x v="2"/>
    <s v=""/>
    <x v="4"/>
    <s v=""/>
    <x v="2"/>
    <s v=""/>
    <s v=""/>
    <x v="1"/>
    <x v="1"/>
    <x v="2"/>
    <x v="1"/>
    <x v="1"/>
    <x v="1"/>
    <x v="1"/>
  </r>
  <r>
    <d v="2021-07-17T00:00:00"/>
    <n v="8033"/>
    <n v="9355"/>
    <x v="4"/>
    <n v="1913"/>
    <n v="61474"/>
    <x v="2"/>
    <s v="526321"/>
    <x v="0"/>
    <x v="2"/>
    <x v="2"/>
    <x v="2"/>
    <x v="1"/>
    <n v="73"/>
    <m/>
    <m/>
    <m/>
    <m/>
    <x v="2"/>
    <n v="1002646"/>
    <x v="3"/>
    <x v="1"/>
    <x v="2"/>
    <x v="0"/>
    <x v="0"/>
    <m/>
    <x v="0"/>
    <x v="0"/>
    <x v="1"/>
    <m/>
    <m/>
    <x v="1"/>
    <s v="10026463"/>
    <x v="2"/>
    <x v="2"/>
    <x v="2"/>
    <x v="2"/>
    <x v="5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7-17T00:00:00"/>
    <n v="8033"/>
    <n v="9355"/>
    <x v="4"/>
    <n v="1914"/>
    <n v="61475"/>
    <x v="2"/>
    <s v="526283"/>
    <x v="0"/>
    <x v="2"/>
    <x v="2"/>
    <x v="2"/>
    <x v="1"/>
    <n v="77"/>
    <n v="16.399999999999999"/>
    <n v="6"/>
    <n v="4.9000000000000004"/>
    <n v="2.2999999999999998"/>
    <x v="1"/>
    <n v="1002646"/>
    <x v="4"/>
    <x v="1"/>
    <x v="2"/>
    <x v="0"/>
    <x v="0"/>
    <m/>
    <x v="0"/>
    <x v="0"/>
    <x v="1"/>
    <m/>
    <m/>
    <x v="1"/>
    <s v="10026464"/>
    <x v="2"/>
    <x v="2"/>
    <x v="2"/>
    <x v="2"/>
    <x v="5"/>
    <x v="2"/>
    <n v="71"/>
    <x v="1"/>
    <n v="77"/>
    <x v="1"/>
    <s v=""/>
    <x v="4"/>
    <s v=""/>
    <x v="1"/>
    <n v="0.33000000000000052"/>
    <n v="0.58175937684183632"/>
    <x v="1"/>
    <x v="1"/>
    <x v="1"/>
    <x v="1"/>
    <x v="1"/>
    <x v="1"/>
    <x v="1"/>
  </r>
  <r>
    <d v="2021-07-17T00:00:00"/>
    <n v="8033"/>
    <n v="9355"/>
    <x v="4"/>
    <n v="1915"/>
    <n v="61476"/>
    <x v="2"/>
    <s v="526285"/>
    <x v="0"/>
    <x v="2"/>
    <x v="2"/>
    <x v="2"/>
    <x v="1"/>
    <n v="97"/>
    <n v="23.6"/>
    <n v="10"/>
    <n v="7.1"/>
    <n v="2.8"/>
    <x v="1"/>
    <n v="1002646"/>
    <x v="5"/>
    <x v="1"/>
    <x v="2"/>
    <x v="0"/>
    <x v="0"/>
    <m/>
    <x v="0"/>
    <x v="0"/>
    <x v="1"/>
    <m/>
    <m/>
    <x v="1"/>
    <s v="10026465"/>
    <x v="2"/>
    <x v="2"/>
    <x v="2"/>
    <x v="2"/>
    <x v="5"/>
    <x v="2"/>
    <n v="87"/>
    <x v="1"/>
    <n v="97"/>
    <x v="1"/>
    <s v=""/>
    <x v="4"/>
    <s v=""/>
    <x v="1"/>
    <n v="1.8840000000000008"/>
    <n v="0.86806989948477797"/>
    <x v="1"/>
    <x v="1"/>
    <x v="1"/>
    <x v="1"/>
    <x v="1"/>
    <x v="1"/>
    <x v="1"/>
  </r>
  <r>
    <d v="2021-07-17T00:00:00"/>
    <n v="8033"/>
    <n v="9355"/>
    <x v="4"/>
    <n v="1917"/>
    <n v="61477"/>
    <x v="2"/>
    <s v="526288"/>
    <x v="1"/>
    <x v="2"/>
    <x v="2"/>
    <x v="2"/>
    <x v="1"/>
    <n v="92.5"/>
    <n v="22"/>
    <n v="8.6999999999999993"/>
    <n v="7.2"/>
    <n v="3"/>
    <x v="1"/>
    <n v="1002646"/>
    <x v="6"/>
    <x v="1"/>
    <x v="2"/>
    <x v="0"/>
    <x v="0"/>
    <m/>
    <x v="0"/>
    <x v="0"/>
    <x v="1"/>
    <m/>
    <m/>
    <x v="1"/>
    <s v="10026466"/>
    <x v="2"/>
    <x v="2"/>
    <x v="2"/>
    <x v="2"/>
    <x v="5"/>
    <x v="2"/>
    <n v="83.8"/>
    <x v="1"/>
    <n v="92.5"/>
    <x v="1"/>
    <s v=""/>
    <x v="4"/>
    <s v=""/>
    <x v="1"/>
    <n v="1.3729999999999993"/>
    <n v="0.79786441630807925"/>
    <x v="1"/>
    <x v="1"/>
    <x v="1"/>
    <x v="1"/>
    <x v="1"/>
    <x v="1"/>
    <x v="1"/>
  </r>
  <r>
    <d v="2021-07-17T00:00:00"/>
    <n v="8033"/>
    <n v="9355"/>
    <x v="4"/>
    <n v="1919"/>
    <n v="61478"/>
    <x v="2"/>
    <s v="526293"/>
    <x v="0"/>
    <x v="1"/>
    <x v="1"/>
    <x v="2"/>
    <x v="1"/>
    <n v="83"/>
    <n v="18"/>
    <n v="6.6"/>
    <n v="6"/>
    <n v="2.2000000000000002"/>
    <x v="1"/>
    <n v="1002646"/>
    <x v="7"/>
    <x v="1"/>
    <x v="2"/>
    <x v="0"/>
    <x v="0"/>
    <m/>
    <x v="0"/>
    <x v="0"/>
    <x v="1"/>
    <m/>
    <m/>
    <x v="1"/>
    <s v="10026467"/>
    <x v="2"/>
    <x v="2"/>
    <x v="2"/>
    <x v="2"/>
    <x v="5"/>
    <x v="2"/>
    <n v="76.400000000000006"/>
    <x v="1"/>
    <n v="83"/>
    <x v="1"/>
    <s v=""/>
    <x v="4"/>
    <s v=""/>
    <x v="1"/>
    <n v="1.479999999999998"/>
    <n v="0.81457258070701744"/>
    <x v="1"/>
    <x v="1"/>
    <x v="1"/>
    <x v="1"/>
    <x v="1"/>
    <x v="1"/>
    <x v="1"/>
  </r>
  <r>
    <d v="2021-07-17T00:00:00"/>
    <n v="8033"/>
    <n v="9355"/>
    <x v="4"/>
    <n v="1931"/>
    <n v="61479"/>
    <x v="2"/>
    <s v="526272"/>
    <x v="0"/>
    <x v="2"/>
    <x v="2"/>
    <x v="2"/>
    <x v="1"/>
    <n v="87.5"/>
    <n v="19.600000000000001"/>
    <n v="7.4"/>
    <n v="6.1"/>
    <n v="2.4"/>
    <x v="1"/>
    <n v="1002646"/>
    <x v="8"/>
    <x v="1"/>
    <x v="2"/>
    <x v="0"/>
    <x v="0"/>
    <m/>
    <x v="0"/>
    <x v="0"/>
    <x v="1"/>
    <m/>
    <m/>
    <x v="1"/>
    <s v="10026468"/>
    <x v="2"/>
    <x v="2"/>
    <x v="2"/>
    <x v="2"/>
    <x v="5"/>
    <x v="2"/>
    <n v="80.099999999999994"/>
    <x v="1"/>
    <n v="87.5"/>
    <x v="1"/>
    <s v=""/>
    <x v="4"/>
    <s v=""/>
    <x v="1"/>
    <n v="2.1509999999999998"/>
    <n v="0.89576218613309166"/>
    <x v="1"/>
    <x v="1"/>
    <x v="1"/>
    <x v="1"/>
    <x v="1"/>
    <x v="1"/>
    <x v="1"/>
  </r>
  <r>
    <d v="2021-07-17T00:00:00"/>
    <n v="8033"/>
    <n v="9355"/>
    <x v="4"/>
    <n v="1923"/>
    <n v="61480"/>
    <x v="2"/>
    <s v="526236"/>
    <x v="0"/>
    <x v="1"/>
    <x v="1"/>
    <x v="2"/>
    <x v="1"/>
    <n v="85"/>
    <n v="17"/>
    <n v="6.3"/>
    <n v="5.3"/>
    <n v="1.9"/>
    <x v="1"/>
    <n v="1002646"/>
    <x v="9"/>
    <x v="1"/>
    <x v="2"/>
    <x v="0"/>
    <x v="0"/>
    <m/>
    <x v="0"/>
    <x v="0"/>
    <x v="1"/>
    <m/>
    <m/>
    <x v="1"/>
    <s v="10026469"/>
    <x v="2"/>
    <x v="2"/>
    <x v="2"/>
    <x v="2"/>
    <x v="5"/>
    <x v="2"/>
    <n v="78.7"/>
    <x v="1"/>
    <n v="85"/>
    <x v="1"/>
    <s v=""/>
    <x v="4"/>
    <s v=""/>
    <x v="1"/>
    <n v="3.457999999999998"/>
    <n v="0.9694688242400521"/>
    <x v="1"/>
    <x v="1"/>
    <x v="1"/>
    <x v="1"/>
    <x v="1"/>
    <x v="1"/>
    <x v="1"/>
  </r>
  <r>
    <d v="2021-07-17T00:00:00"/>
    <n v="8033"/>
    <n v="9355"/>
    <x v="4"/>
    <n v="1924"/>
    <n v="61481"/>
    <x v="2"/>
    <s v="526301"/>
    <x v="0"/>
    <x v="1"/>
    <x v="1"/>
    <x v="2"/>
    <x v="1"/>
    <n v="85"/>
    <n v="18.399999999999999"/>
    <n v="6.7"/>
    <n v="4.3"/>
    <n v="1.4"/>
    <x v="1"/>
    <n v="1002646"/>
    <x v="10"/>
    <x v="1"/>
    <x v="2"/>
    <x v="0"/>
    <x v="0"/>
    <m/>
    <x v="0"/>
    <x v="0"/>
    <x v="1"/>
    <m/>
    <m/>
    <x v="1"/>
    <s v="100264610"/>
    <x v="2"/>
    <x v="2"/>
    <x v="2"/>
    <x v="2"/>
    <x v="5"/>
    <x v="2"/>
    <n v="78.3"/>
    <x v="1"/>
    <n v="85"/>
    <x v="1"/>
    <s v=""/>
    <x v="4"/>
    <s v=""/>
    <x v="1"/>
    <n v="4.0559999999999983"/>
    <n v="0.98297665945427448"/>
    <x v="1"/>
    <x v="1"/>
    <x v="1"/>
    <x v="3"/>
    <x v="1"/>
    <x v="1"/>
    <x v="1"/>
  </r>
  <r>
    <d v="2021-07-17T00:00:00"/>
    <n v="8033"/>
    <n v="9355"/>
    <x v="4"/>
    <n v="1926"/>
    <n v="61482"/>
    <x v="2"/>
    <s v="526278"/>
    <x v="1"/>
    <x v="2"/>
    <x v="2"/>
    <x v="2"/>
    <x v="1"/>
    <n v="98"/>
    <n v="25.2"/>
    <n v="9.3000000000000007"/>
    <n v="7.5"/>
    <n v="2.7"/>
    <x v="1"/>
    <n v="1002647"/>
    <x v="1"/>
    <x v="1"/>
    <x v="2"/>
    <x v="0"/>
    <x v="0"/>
    <m/>
    <x v="0"/>
    <x v="0"/>
    <x v="1"/>
    <m/>
    <m/>
    <x v="1"/>
    <s v="10026471"/>
    <x v="2"/>
    <x v="2"/>
    <x v="2"/>
    <x v="2"/>
    <x v="5"/>
    <x v="2"/>
    <n v="88.7"/>
    <x v="1"/>
    <n v="98"/>
    <x v="1"/>
    <s v=""/>
    <x v="4"/>
    <s v=""/>
    <x v="1"/>
    <n v="3.0239999999999991"/>
    <n v="0.95364666549651922"/>
    <x v="1"/>
    <x v="1"/>
    <x v="1"/>
    <x v="1"/>
    <x v="1"/>
    <x v="1"/>
    <x v="1"/>
  </r>
  <r>
    <d v="2021-07-17T00:00:00"/>
    <n v="8033"/>
    <n v="9355"/>
    <x v="4"/>
    <n v="1928"/>
    <n v="61483"/>
    <x v="2"/>
    <s v="526237"/>
    <x v="0"/>
    <x v="2"/>
    <x v="2"/>
    <x v="2"/>
    <x v="1"/>
    <n v="68.5"/>
    <m/>
    <m/>
    <m/>
    <m/>
    <x v="2"/>
    <n v="1002647"/>
    <x v="2"/>
    <x v="1"/>
    <x v="2"/>
    <x v="0"/>
    <x v="0"/>
    <m/>
    <x v="0"/>
    <x v="0"/>
    <x v="1"/>
    <m/>
    <m/>
    <x v="1"/>
    <s v="10026472"/>
    <x v="2"/>
    <x v="2"/>
    <x v="2"/>
    <x v="2"/>
    <x v="5"/>
    <x v="2"/>
    <n v="62.289949999999997"/>
    <x v="2"/>
    <n v="68.5"/>
    <x v="2"/>
    <s v=""/>
    <x v="4"/>
    <s v=""/>
    <x v="2"/>
    <s v=""/>
    <s v=""/>
    <x v="1"/>
    <x v="1"/>
    <x v="2"/>
    <x v="1"/>
    <x v="1"/>
    <x v="1"/>
    <x v="1"/>
  </r>
  <r>
    <d v="2021-07-17T00:00:00"/>
    <n v="8033"/>
    <n v="9355"/>
    <x v="4"/>
    <n v="1929"/>
    <n v="61484"/>
    <x v="2"/>
    <s v="526274"/>
    <x v="0"/>
    <x v="2"/>
    <x v="2"/>
    <x v="2"/>
    <x v="1"/>
    <n v="62"/>
    <m/>
    <m/>
    <m/>
    <m/>
    <x v="2"/>
    <n v="1002647"/>
    <x v="3"/>
    <x v="1"/>
    <x v="2"/>
    <x v="0"/>
    <x v="0"/>
    <m/>
    <x v="0"/>
    <x v="0"/>
    <x v="1"/>
    <m/>
    <m/>
    <x v="1"/>
    <s v="10026473"/>
    <x v="2"/>
    <x v="2"/>
    <x v="2"/>
    <x v="2"/>
    <x v="5"/>
    <x v="2"/>
    <n v="56.2742"/>
    <x v="2"/>
    <n v="62"/>
    <x v="2"/>
    <s v=""/>
    <x v="4"/>
    <s v=""/>
    <x v="2"/>
    <s v=""/>
    <s v=""/>
    <x v="1"/>
    <x v="1"/>
    <x v="2"/>
    <x v="1"/>
    <x v="1"/>
    <x v="1"/>
    <x v="1"/>
  </r>
  <r>
    <d v="2021-07-17T00:00:00"/>
    <n v="8033"/>
    <n v="9355"/>
    <x v="4"/>
    <n v="1931"/>
    <n v="61485"/>
    <x v="2"/>
    <s v="526312"/>
    <x v="1"/>
    <x v="2"/>
    <x v="2"/>
    <x v="2"/>
    <x v="1"/>
    <n v="103"/>
    <n v="25"/>
    <n v="10"/>
    <n v="8.3000000000000007"/>
    <n v="3.1"/>
    <x v="1"/>
    <n v="1002647"/>
    <x v="4"/>
    <x v="1"/>
    <x v="2"/>
    <x v="0"/>
    <x v="0"/>
    <m/>
    <x v="0"/>
    <x v="0"/>
    <x v="1"/>
    <m/>
    <m/>
    <x v="1"/>
    <s v="10026474"/>
    <x v="2"/>
    <x v="2"/>
    <x v="2"/>
    <x v="2"/>
    <x v="5"/>
    <x v="2"/>
    <n v="93"/>
    <x v="1"/>
    <n v="103"/>
    <x v="1"/>
    <s v=""/>
    <x v="4"/>
    <s v=""/>
    <x v="1"/>
    <n v="3.3899999999999983"/>
    <n v="0.96739054469323438"/>
    <x v="1"/>
    <x v="1"/>
    <x v="1"/>
    <x v="1"/>
    <x v="1"/>
    <x v="1"/>
    <x v="1"/>
  </r>
  <r>
    <d v="2021-07-17T00:00:00"/>
    <n v="8033"/>
    <n v="9355"/>
    <x v="4"/>
    <n v="1933"/>
    <n v="61486"/>
    <x v="2"/>
    <s v="526289"/>
    <x v="0"/>
    <x v="1"/>
    <x v="1"/>
    <x v="2"/>
    <x v="1"/>
    <n v="83"/>
    <n v="18.8"/>
    <n v="7.2"/>
    <n v="6.2"/>
    <n v="2.2999999999999998"/>
    <x v="1"/>
    <n v="1002647"/>
    <x v="5"/>
    <x v="1"/>
    <x v="2"/>
    <x v="0"/>
    <x v="0"/>
    <m/>
    <x v="0"/>
    <x v="0"/>
    <x v="1"/>
    <m/>
    <m/>
    <x v="1"/>
    <s v="10026475"/>
    <x v="2"/>
    <x v="2"/>
    <x v="2"/>
    <x v="2"/>
    <x v="5"/>
    <x v="2"/>
    <n v="75.8"/>
    <x v="1"/>
    <n v="83"/>
    <x v="1"/>
    <s v=""/>
    <x v="4"/>
    <s v=""/>
    <x v="1"/>
    <n v="0.48999999999999755"/>
    <n v="0.62010643234308949"/>
    <x v="1"/>
    <x v="1"/>
    <x v="1"/>
    <x v="1"/>
    <x v="1"/>
    <x v="1"/>
    <x v="1"/>
  </r>
  <r>
    <d v="2021-07-17T00:00:00"/>
    <n v="8033"/>
    <n v="9355"/>
    <x v="4"/>
    <n v="1936"/>
    <n v="61487"/>
    <x v="2"/>
    <s v="526296"/>
    <x v="0"/>
    <x v="1"/>
    <x v="1"/>
    <x v="2"/>
    <x v="1"/>
    <n v="81"/>
    <n v="16.7"/>
    <n v="6"/>
    <n v="6"/>
    <n v="2"/>
    <x v="1"/>
    <n v="1002647"/>
    <x v="6"/>
    <x v="1"/>
    <x v="2"/>
    <x v="0"/>
    <x v="0"/>
    <m/>
    <x v="0"/>
    <x v="0"/>
    <x v="1"/>
    <m/>
    <m/>
    <x v="1"/>
    <s v="10026476"/>
    <x v="2"/>
    <x v="2"/>
    <x v="2"/>
    <x v="2"/>
    <x v="5"/>
    <x v="2"/>
    <n v="75"/>
    <x v="1"/>
    <n v="81"/>
    <x v="1"/>
    <s v=""/>
    <x v="4"/>
    <s v=""/>
    <x v="1"/>
    <n v="1.5599999999999994"/>
    <n v="0.82635335298099488"/>
    <x v="1"/>
    <x v="1"/>
    <x v="1"/>
    <x v="1"/>
    <x v="1"/>
    <x v="1"/>
    <x v="1"/>
  </r>
  <r>
    <d v="2021-07-17T00:00:00"/>
    <n v="8033"/>
    <n v="9355"/>
    <x v="4"/>
    <n v="1938"/>
    <n v="61488"/>
    <x v="2"/>
    <s v="526311"/>
    <x v="0"/>
    <x v="1"/>
    <x v="1"/>
    <x v="2"/>
    <x v="1"/>
    <n v="80.5"/>
    <n v="18.2"/>
    <n v="7.1"/>
    <n v="5.0999999999999996"/>
    <n v="1.8"/>
    <x v="1"/>
    <n v="1002647"/>
    <x v="7"/>
    <x v="1"/>
    <x v="2"/>
    <x v="0"/>
    <x v="0"/>
    <m/>
    <x v="0"/>
    <x v="0"/>
    <x v="1"/>
    <m/>
    <m/>
    <x v="1"/>
    <s v="10026477"/>
    <x v="2"/>
    <x v="2"/>
    <x v="2"/>
    <x v="2"/>
    <x v="5"/>
    <x v="2"/>
    <n v="73.400000000000006"/>
    <x v="1"/>
    <n v="80.5"/>
    <x v="1"/>
    <s v=""/>
    <x v="4"/>
    <s v=""/>
    <x v="1"/>
    <n v="0.72100000000000364"/>
    <n v="0.67282718586439361"/>
    <x v="1"/>
    <x v="1"/>
    <x v="1"/>
    <x v="1"/>
    <x v="1"/>
    <x v="1"/>
    <x v="1"/>
  </r>
  <r>
    <d v="2021-07-17T00:00:00"/>
    <n v="8033"/>
    <n v="9355"/>
    <x v="4"/>
    <n v="1940"/>
    <n v="61489"/>
    <x v="2"/>
    <s v="526232"/>
    <x v="0"/>
    <x v="2"/>
    <x v="2"/>
    <x v="2"/>
    <x v="1"/>
    <n v="76"/>
    <n v="18"/>
    <n v="7"/>
    <n v="7"/>
    <n v="2.2999999999999998"/>
    <x v="1"/>
    <n v="1002647"/>
    <x v="8"/>
    <x v="1"/>
    <x v="2"/>
    <x v="0"/>
    <x v="0"/>
    <m/>
    <x v="0"/>
    <x v="0"/>
    <x v="1"/>
    <m/>
    <m/>
    <x v="1"/>
    <s v="10026478"/>
    <x v="2"/>
    <x v="2"/>
    <x v="2"/>
    <x v="2"/>
    <x v="5"/>
    <x v="2"/>
    <n v="69"/>
    <x v="1"/>
    <n v="76"/>
    <x v="1"/>
    <s v=""/>
    <x v="4"/>
    <s v=""/>
    <x v="3"/>
    <n v="-2.8080000000000007"/>
    <n v="5.6893398835026782E-2"/>
    <x v="1"/>
    <x v="1"/>
    <x v="2"/>
    <x v="1"/>
    <x v="1"/>
    <x v="1"/>
    <x v="1"/>
  </r>
  <r>
    <d v="2021-07-17T00:00:00"/>
    <n v="8033"/>
    <n v="9355"/>
    <x v="4"/>
    <n v="1942"/>
    <n v="61490"/>
    <x v="2"/>
    <s v="526255"/>
    <x v="0"/>
    <x v="1"/>
    <x v="1"/>
    <x v="2"/>
    <x v="1"/>
    <n v="84"/>
    <n v="17.7"/>
    <n v="6.5"/>
    <n v="6.2"/>
    <n v="1.8"/>
    <x v="1"/>
    <n v="1002647"/>
    <x v="9"/>
    <x v="1"/>
    <x v="2"/>
    <x v="0"/>
    <x v="0"/>
    <m/>
    <x v="0"/>
    <x v="0"/>
    <x v="1"/>
    <m/>
    <m/>
    <x v="1"/>
    <s v="10026479"/>
    <x v="2"/>
    <x v="2"/>
    <x v="2"/>
    <x v="2"/>
    <x v="5"/>
    <x v="2"/>
    <n v="77.5"/>
    <x v="1"/>
    <n v="84"/>
    <x v="1"/>
    <s v=""/>
    <x v="4"/>
    <s v=""/>
    <x v="1"/>
    <n v="2.2459999999999978"/>
    <n v="0.9043049444100757"/>
    <x v="1"/>
    <x v="1"/>
    <x v="1"/>
    <x v="1"/>
    <x v="1"/>
    <x v="1"/>
    <x v="1"/>
  </r>
  <r>
    <d v="2021-07-17T00:00:00"/>
    <n v="8033"/>
    <n v="9355"/>
    <x v="4"/>
    <n v="1946"/>
    <n v="61491"/>
    <x v="2"/>
    <s v="526258"/>
    <x v="0"/>
    <x v="1"/>
    <x v="2"/>
    <x v="2"/>
    <x v="1"/>
    <n v="70"/>
    <m/>
    <m/>
    <m/>
    <m/>
    <x v="2"/>
    <n v="1002647"/>
    <x v="10"/>
    <x v="1"/>
    <x v="2"/>
    <x v="0"/>
    <x v="0"/>
    <m/>
    <x v="0"/>
    <x v="0"/>
    <x v="1"/>
    <m/>
    <m/>
    <x v="1"/>
    <s v="100264710"/>
    <x v="2"/>
    <x v="2"/>
    <x v="2"/>
    <x v="2"/>
    <x v="5"/>
    <x v="2"/>
    <n v="63.678199999999997"/>
    <x v="2"/>
    <n v="70"/>
    <x v="2"/>
    <s v=""/>
    <x v="4"/>
    <s v=""/>
    <x v="2"/>
    <s v=""/>
    <s v=""/>
    <x v="1"/>
    <x v="1"/>
    <x v="2"/>
    <x v="6"/>
    <x v="1"/>
    <x v="1"/>
    <x v="1"/>
  </r>
  <r>
    <d v="2021-07-17T00:00:00"/>
    <n v="8033"/>
    <n v="9355"/>
    <x v="4"/>
    <n v="1947"/>
    <n v="61492"/>
    <x v="2"/>
    <s v="526299"/>
    <x v="0"/>
    <x v="2"/>
    <x v="2"/>
    <x v="2"/>
    <x v="1"/>
    <n v="92"/>
    <n v="20.100000000000001"/>
    <n v="7.1"/>
    <n v="5.0999999999999996"/>
    <n v="2.6"/>
    <x v="1"/>
    <n v="1002648"/>
    <x v="1"/>
    <x v="1"/>
    <x v="1"/>
    <x v="0"/>
    <x v="0"/>
    <m/>
    <x v="0"/>
    <x v="0"/>
    <x v="1"/>
    <m/>
    <m/>
    <x v="1"/>
    <s v="10026481"/>
    <x v="1"/>
    <x v="1"/>
    <x v="1"/>
    <x v="1"/>
    <x v="5"/>
    <x v="2"/>
    <n v="84.9"/>
    <x v="1"/>
    <n v="92"/>
    <x v="1"/>
    <s v=""/>
    <x v="8"/>
    <s v=""/>
    <x v="1"/>
    <n v="4.9780000000000033"/>
    <n v="0.9931592931479355"/>
    <x v="1"/>
    <x v="1"/>
    <x v="1"/>
    <x v="1"/>
    <x v="1"/>
    <x v="1"/>
    <x v="1"/>
  </r>
  <r>
    <d v="2021-07-17T00:00:00"/>
    <n v="8034"/>
    <n v="9355"/>
    <x v="5"/>
    <n v="2017"/>
    <n v="61493"/>
    <x v="2"/>
    <s v="526280"/>
    <x v="0"/>
    <x v="1"/>
    <x v="1"/>
    <x v="2"/>
    <x v="1"/>
    <n v="80"/>
    <n v="19"/>
    <n v="6.8"/>
    <n v="5.4"/>
    <n v="1.9"/>
    <x v="1"/>
    <n v="1002648"/>
    <x v="2"/>
    <x v="1"/>
    <x v="1"/>
    <x v="0"/>
    <x v="0"/>
    <m/>
    <x v="0"/>
    <x v="0"/>
    <x v="1"/>
    <m/>
    <m/>
    <x v="1"/>
    <s v="10026482"/>
    <x v="4"/>
    <x v="4"/>
    <x v="1"/>
    <x v="2"/>
    <x v="5"/>
    <x v="2"/>
    <n v="73.2"/>
    <x v="1"/>
    <n v="80"/>
    <x v="1"/>
    <s v=""/>
    <x v="8"/>
    <s v=""/>
    <x v="1"/>
    <n v="0.59999999999999831"/>
    <n v="0.64565630622579506"/>
    <x v="1"/>
    <x v="1"/>
    <x v="1"/>
    <x v="1"/>
    <x v="1"/>
    <x v="1"/>
    <x v="1"/>
  </r>
  <r>
    <d v="2021-07-17T00:00:00"/>
    <n v="8034"/>
    <n v="9355"/>
    <x v="5"/>
    <n v="2019"/>
    <n v="61494"/>
    <x v="2"/>
    <s v="526318"/>
    <x v="0"/>
    <x v="2"/>
    <x v="2"/>
    <x v="2"/>
    <x v="1"/>
    <n v="62"/>
    <m/>
    <m/>
    <m/>
    <m/>
    <x v="2"/>
    <n v="1002648"/>
    <x v="3"/>
    <x v="1"/>
    <x v="1"/>
    <x v="0"/>
    <x v="0"/>
    <m/>
    <x v="0"/>
    <x v="0"/>
    <x v="1"/>
    <m/>
    <m/>
    <x v="1"/>
    <s v="10026483"/>
    <x v="5"/>
    <x v="5"/>
    <x v="3"/>
    <x v="3"/>
    <x v="5"/>
    <x v="2"/>
    <n v="56.2742"/>
    <x v="2"/>
    <n v="62"/>
    <x v="2"/>
    <s v=""/>
    <x v="8"/>
    <s v=""/>
    <x v="2"/>
    <s v=""/>
    <s v=""/>
    <x v="1"/>
    <x v="1"/>
    <x v="2"/>
    <x v="1"/>
    <x v="1"/>
    <x v="1"/>
    <x v="1"/>
  </r>
  <r>
    <d v="2021-07-17T00:00:00"/>
    <n v="8034"/>
    <n v="9355"/>
    <x v="5"/>
    <n v="2021"/>
    <n v="61495"/>
    <x v="2"/>
    <s v="526263"/>
    <x v="0"/>
    <x v="2"/>
    <x v="2"/>
    <x v="2"/>
    <x v="1"/>
    <n v="70"/>
    <m/>
    <m/>
    <m/>
    <m/>
    <x v="2"/>
    <n v="1002648"/>
    <x v="4"/>
    <x v="1"/>
    <x v="1"/>
    <x v="0"/>
    <x v="0"/>
    <m/>
    <x v="0"/>
    <x v="0"/>
    <x v="1"/>
    <m/>
    <m/>
    <x v="1"/>
    <s v="10026484"/>
    <x v="5"/>
    <x v="5"/>
    <x v="3"/>
    <x v="3"/>
    <x v="5"/>
    <x v="2"/>
    <n v="63.678199999999997"/>
    <x v="2"/>
    <n v="70"/>
    <x v="2"/>
    <s v=""/>
    <x v="8"/>
    <s v=""/>
    <x v="2"/>
    <s v=""/>
    <s v=""/>
    <x v="1"/>
    <x v="1"/>
    <x v="2"/>
    <x v="1"/>
    <x v="1"/>
    <x v="1"/>
    <x v="1"/>
  </r>
  <r>
    <d v="2021-07-17T00:00:00"/>
    <n v="8034"/>
    <n v="9355"/>
    <x v="5"/>
    <n v="2023"/>
    <n v="61496"/>
    <x v="2"/>
    <s v="526298"/>
    <x v="0"/>
    <x v="2"/>
    <x v="2"/>
    <x v="2"/>
    <x v="1"/>
    <n v="73"/>
    <m/>
    <m/>
    <m/>
    <m/>
    <x v="2"/>
    <n v="1002648"/>
    <x v="5"/>
    <x v="1"/>
    <x v="1"/>
    <x v="0"/>
    <x v="0"/>
    <m/>
    <x v="0"/>
    <x v="0"/>
    <x v="1"/>
    <m/>
    <m/>
    <x v="1"/>
    <s v="10026485"/>
    <x v="5"/>
    <x v="5"/>
    <x v="3"/>
    <x v="3"/>
    <x v="5"/>
    <x v="2"/>
    <n v="66.454699999999988"/>
    <x v="2"/>
    <n v="73"/>
    <x v="2"/>
    <s v=""/>
    <x v="8"/>
    <s v=""/>
    <x v="2"/>
    <s v=""/>
    <s v=""/>
    <x v="1"/>
    <x v="1"/>
    <x v="2"/>
    <x v="1"/>
    <x v="1"/>
    <x v="1"/>
    <x v="1"/>
  </r>
  <r>
    <d v="2021-07-17T00:00:00"/>
    <n v="8034"/>
    <n v="9356"/>
    <x v="5"/>
    <n v="2024"/>
    <n v="61497"/>
    <x v="2"/>
    <s v="526238"/>
    <x v="0"/>
    <x v="1"/>
    <x v="1"/>
    <x v="2"/>
    <x v="1"/>
    <n v="85"/>
    <n v="18.5"/>
    <n v="7"/>
    <n v="6.5"/>
    <n v="2"/>
    <x v="1"/>
    <n v="1002648"/>
    <x v="6"/>
    <x v="1"/>
    <x v="1"/>
    <x v="0"/>
    <x v="0"/>
    <m/>
    <x v="0"/>
    <x v="0"/>
    <x v="1"/>
    <m/>
    <m/>
    <x v="1"/>
    <s v="10026486"/>
    <x v="1"/>
    <x v="1"/>
    <x v="1"/>
    <x v="1"/>
    <x v="5"/>
    <x v="2"/>
    <n v="78"/>
    <x v="1"/>
    <n v="85"/>
    <x v="1"/>
    <s v=""/>
    <x v="8"/>
    <s v=""/>
    <x v="1"/>
    <n v="1.6599999999999973"/>
    <n v="0.84023800305633067"/>
    <x v="1"/>
    <x v="1"/>
    <x v="1"/>
    <x v="1"/>
    <x v="1"/>
    <x v="1"/>
    <x v="1"/>
  </r>
  <r>
    <d v="2021-07-17T00:00:00"/>
    <n v="8034"/>
    <n v="9356"/>
    <x v="5"/>
    <n v="2026"/>
    <n v="61498"/>
    <x v="2"/>
    <s v="526313"/>
    <x v="1"/>
    <x v="2"/>
    <x v="2"/>
    <x v="2"/>
    <x v="1"/>
    <n v="81"/>
    <n v="19.600000000000001"/>
    <n v="7.8"/>
    <n v="5.8"/>
    <n v="2"/>
    <x v="1"/>
    <n v="1002648"/>
    <x v="7"/>
    <x v="1"/>
    <x v="1"/>
    <x v="0"/>
    <x v="0"/>
    <m/>
    <x v="0"/>
    <x v="0"/>
    <x v="1"/>
    <m/>
    <m/>
    <x v="1"/>
    <s v="10026487"/>
    <x v="1"/>
    <x v="1"/>
    <x v="1"/>
    <x v="1"/>
    <x v="5"/>
    <x v="2"/>
    <n v="73.2"/>
    <x v="1"/>
    <n v="81"/>
    <x v="1"/>
    <s v=""/>
    <x v="8"/>
    <s v=""/>
    <x v="3"/>
    <n v="-0.60800000000000076"/>
    <n v="0.3525155598344839"/>
    <x v="1"/>
    <x v="1"/>
    <x v="2"/>
    <x v="2"/>
    <x v="1"/>
    <x v="1"/>
    <x v="1"/>
  </r>
  <r>
    <d v="2021-07-17T00:00:00"/>
    <n v="8034"/>
    <n v="9356"/>
    <x v="5"/>
    <n v="2028"/>
    <n v="61499"/>
    <x v="2"/>
    <s v="526252"/>
    <x v="0"/>
    <x v="1"/>
    <x v="1"/>
    <x v="2"/>
    <x v="1"/>
    <n v="80.5"/>
    <n v="18.399999999999999"/>
    <n v="7.2"/>
    <n v="5.0999999999999996"/>
    <n v="1.8"/>
    <x v="1"/>
    <n v="1002648"/>
    <x v="8"/>
    <x v="1"/>
    <x v="1"/>
    <x v="0"/>
    <x v="0"/>
    <m/>
    <x v="0"/>
    <x v="0"/>
    <x v="1"/>
    <m/>
    <m/>
    <x v="1"/>
    <s v="10026488"/>
    <x v="4"/>
    <x v="4"/>
    <x v="1"/>
    <x v="2"/>
    <x v="5"/>
    <x v="2"/>
    <n v="73.3"/>
    <x v="1"/>
    <n v="80.5"/>
    <x v="1"/>
    <s v=""/>
    <x v="8"/>
    <s v=""/>
    <x v="1"/>
    <n v="0.59300000000000175"/>
    <n v="0.6440531885592734"/>
    <x v="1"/>
    <x v="1"/>
    <x v="1"/>
    <x v="1"/>
    <x v="1"/>
    <x v="1"/>
    <x v="1"/>
  </r>
  <r>
    <d v="2021-07-17T00:00:00"/>
    <n v="8034"/>
    <n v="9356"/>
    <x v="5"/>
    <n v="2029"/>
    <n v="61500"/>
    <x v="2"/>
    <s v="526239"/>
    <x v="0"/>
    <x v="2"/>
    <x v="2"/>
    <x v="2"/>
    <x v="1"/>
    <n v="88"/>
    <n v="23"/>
    <n v="8.5"/>
    <n v="5.5"/>
    <n v="2"/>
    <x v="1"/>
    <n v="1002648"/>
    <x v="9"/>
    <x v="1"/>
    <x v="1"/>
    <x v="0"/>
    <x v="0"/>
    <m/>
    <x v="0"/>
    <x v="0"/>
    <x v="1"/>
    <m/>
    <m/>
    <x v="1"/>
    <s v="10026489"/>
    <x v="1"/>
    <x v="1"/>
    <x v="1"/>
    <x v="1"/>
    <x v="5"/>
    <x v="2"/>
    <n v="79.5"/>
    <x v="1"/>
    <n v="88"/>
    <x v="1"/>
    <s v=""/>
    <x v="8"/>
    <s v=""/>
    <x v="1"/>
    <n v="1.7099999999999962"/>
    <n v="0.84683628423491331"/>
    <x v="1"/>
    <x v="1"/>
    <x v="1"/>
    <x v="1"/>
    <x v="1"/>
    <x v="1"/>
    <x v="1"/>
  </r>
  <r>
    <d v="2021-07-17T00:00:00"/>
    <n v="8034"/>
    <n v="9356"/>
    <x v="5"/>
    <n v="2031"/>
    <n v="61501"/>
    <x v="2"/>
    <s v="526305"/>
    <x v="1"/>
    <x v="2"/>
    <x v="2"/>
    <x v="2"/>
    <x v="1"/>
    <n v="93"/>
    <n v="22.3"/>
    <n v="9.1999999999999993"/>
    <n v="6.7"/>
    <n v="3.3"/>
    <x v="1"/>
    <n v="1002648"/>
    <x v="10"/>
    <x v="1"/>
    <x v="1"/>
    <x v="0"/>
    <x v="0"/>
    <m/>
    <x v="0"/>
    <x v="0"/>
    <x v="1"/>
    <m/>
    <m/>
    <x v="1"/>
    <s v="100264810"/>
    <x v="4"/>
    <x v="4"/>
    <x v="1"/>
    <x v="2"/>
    <x v="5"/>
    <x v="2"/>
    <n v="83.8"/>
    <x v="1"/>
    <n v="93"/>
    <x v="1"/>
    <s v=""/>
    <x v="8"/>
    <s v=""/>
    <x v="1"/>
    <n v="1.0300000000000034"/>
    <n v="0.73691589583342088"/>
    <x v="1"/>
    <x v="1"/>
    <x v="1"/>
    <x v="1"/>
    <x v="1"/>
    <x v="1"/>
    <x v="1"/>
  </r>
  <r>
    <d v="2021-07-17T00:00:00"/>
    <n v="8034"/>
    <n v="9356"/>
    <x v="5"/>
    <n v="2033"/>
    <n v="61502"/>
    <x v="2"/>
    <s v="526319"/>
    <x v="0"/>
    <x v="1"/>
    <x v="1"/>
    <x v="2"/>
    <x v="1"/>
    <n v="82"/>
    <n v="18.5"/>
    <n v="7.3"/>
    <n v="5.5"/>
    <n v="1.8"/>
    <x v="1"/>
    <n v="1002649"/>
    <x v="1"/>
    <x v="1"/>
    <x v="2"/>
    <x v="0"/>
    <x v="0"/>
    <m/>
    <x v="0"/>
    <x v="0"/>
    <x v="1"/>
    <m/>
    <m/>
    <x v="1"/>
    <s v="10026491"/>
    <x v="2"/>
    <x v="2"/>
    <x v="2"/>
    <x v="2"/>
    <x v="5"/>
    <x v="2"/>
    <n v="74.7"/>
    <x v="1"/>
    <n v="82"/>
    <x v="1"/>
    <s v=""/>
    <x v="4"/>
    <s v=""/>
    <x v="1"/>
    <n v="0.83799999999999919"/>
    <n v="0.69804382576431856"/>
    <x v="1"/>
    <x v="1"/>
    <x v="1"/>
    <x v="1"/>
    <x v="1"/>
    <x v="1"/>
    <x v="1"/>
  </r>
  <r>
    <d v="2021-07-17T00:00:00"/>
    <n v="8034"/>
    <n v="9356"/>
    <x v="5"/>
    <n v="2034"/>
    <n v="61503"/>
    <x v="2"/>
    <s v="526322"/>
    <x v="0"/>
    <x v="1"/>
    <x v="1"/>
    <x v="2"/>
    <x v="1"/>
    <n v="86.5"/>
    <n v="19.5"/>
    <n v="7.1"/>
    <n v="5.9"/>
    <n v="1.9"/>
    <x v="1"/>
    <n v="1002649"/>
    <x v="2"/>
    <x v="1"/>
    <x v="2"/>
    <x v="0"/>
    <x v="0"/>
    <m/>
    <x v="0"/>
    <x v="0"/>
    <x v="1"/>
    <m/>
    <m/>
    <x v="1"/>
    <s v="10026492"/>
    <x v="2"/>
    <x v="2"/>
    <x v="2"/>
    <x v="2"/>
    <x v="5"/>
    <x v="2"/>
    <n v="79.400000000000006"/>
    <x v="1"/>
    <n v="86.5"/>
    <x v="1"/>
    <s v=""/>
    <x v="4"/>
    <s v=""/>
    <x v="1"/>
    <n v="2.6710000000000016"/>
    <n v="0.93529357724499884"/>
    <x v="1"/>
    <x v="1"/>
    <x v="1"/>
    <x v="1"/>
    <x v="1"/>
    <x v="1"/>
    <x v="1"/>
  </r>
  <r>
    <d v="2021-07-17T00:00:00"/>
    <n v="8034"/>
    <n v="9356"/>
    <x v="5"/>
    <n v="2035"/>
    <n v="61504"/>
    <x v="2"/>
    <s v="526284"/>
    <x v="0"/>
    <x v="1"/>
    <x v="1"/>
    <x v="2"/>
    <x v="1"/>
    <n v="90.5"/>
    <n v="20"/>
    <n v="7.5"/>
    <n v="5.5"/>
    <n v="2.1"/>
    <x v="1"/>
    <n v="1002649"/>
    <x v="3"/>
    <x v="1"/>
    <x v="2"/>
    <x v="0"/>
    <x v="0"/>
    <m/>
    <x v="0"/>
    <x v="0"/>
    <x v="1"/>
    <m/>
    <m/>
    <x v="1"/>
    <s v="10026493"/>
    <x v="2"/>
    <x v="2"/>
    <x v="2"/>
    <x v="2"/>
    <x v="5"/>
    <x v="2"/>
    <n v="83"/>
    <x v="1"/>
    <n v="90.5"/>
    <x v="1"/>
    <s v=""/>
    <x v="4"/>
    <s v=""/>
    <x v="1"/>
    <n v="3.9790000000000001"/>
    <n v="0.98163909419759598"/>
    <x v="1"/>
    <x v="1"/>
    <x v="1"/>
    <x v="1"/>
    <x v="1"/>
    <x v="1"/>
    <x v="1"/>
  </r>
  <r>
    <d v="2021-07-17T00:00:00"/>
    <n v="8034"/>
    <n v="9356"/>
    <x v="5"/>
    <n v="2037"/>
    <n v="61505"/>
    <x v="2"/>
    <s v="526306"/>
    <x v="0"/>
    <x v="2"/>
    <x v="2"/>
    <x v="2"/>
    <x v="1"/>
    <n v="81.5"/>
    <n v="18.7"/>
    <n v="7.3"/>
    <n v="6.9"/>
    <n v="2.7"/>
    <x v="1"/>
    <n v="1002649"/>
    <x v="4"/>
    <x v="1"/>
    <x v="2"/>
    <x v="0"/>
    <x v="0"/>
    <m/>
    <x v="0"/>
    <x v="0"/>
    <x v="1"/>
    <m/>
    <m/>
    <x v="1"/>
    <s v="10026494"/>
    <x v="2"/>
    <x v="2"/>
    <x v="2"/>
    <x v="2"/>
    <x v="5"/>
    <x v="2"/>
    <n v="74.2"/>
    <x v="1"/>
    <n v="81.5"/>
    <x v="1"/>
    <s v=""/>
    <x v="4"/>
    <s v=""/>
    <x v="3"/>
    <n v="-1.1029999999999971"/>
    <n v="0.24917820689143524"/>
    <x v="1"/>
    <x v="1"/>
    <x v="2"/>
    <x v="1"/>
    <x v="1"/>
    <x v="1"/>
    <x v="1"/>
  </r>
  <r>
    <d v="2021-07-17T00:00:00"/>
    <n v="8034"/>
    <n v="9356"/>
    <x v="5"/>
    <n v="2038"/>
    <n v="61506"/>
    <x v="2"/>
    <s v="526295"/>
    <x v="0"/>
    <x v="1"/>
    <x v="1"/>
    <x v="2"/>
    <x v="1"/>
    <n v="85"/>
    <n v="19.5"/>
    <n v="7.6"/>
    <n v="5.5"/>
    <n v="1.8"/>
    <x v="1"/>
    <n v="1002649"/>
    <x v="5"/>
    <x v="1"/>
    <x v="2"/>
    <x v="0"/>
    <x v="0"/>
    <m/>
    <x v="0"/>
    <x v="0"/>
    <x v="1"/>
    <m/>
    <m/>
    <x v="1"/>
    <s v="10026495"/>
    <x v="2"/>
    <x v="2"/>
    <x v="2"/>
    <x v="2"/>
    <x v="5"/>
    <x v="2"/>
    <n v="77.400000000000006"/>
    <x v="1"/>
    <n v="85"/>
    <x v="1"/>
    <s v=""/>
    <x v="4"/>
    <s v=""/>
    <x v="1"/>
    <n v="1.743999999999998"/>
    <n v="0.85119442742002938"/>
    <x v="1"/>
    <x v="1"/>
    <x v="1"/>
    <x v="1"/>
    <x v="1"/>
    <x v="1"/>
    <x v="1"/>
  </r>
  <r>
    <d v="2021-07-17T00:00:00"/>
    <n v="8034"/>
    <n v="9356"/>
    <x v="5"/>
    <n v="2040"/>
    <n v="61507"/>
    <x v="2"/>
    <s v="526323"/>
    <x v="0"/>
    <x v="1"/>
    <x v="1"/>
    <x v="2"/>
    <x v="1"/>
    <n v="77"/>
    <n v="17.5"/>
    <n v="6.4"/>
    <n v="5.8"/>
    <n v="1.9"/>
    <x v="1"/>
    <n v="1002649"/>
    <x v="6"/>
    <x v="1"/>
    <x v="2"/>
    <x v="0"/>
    <x v="0"/>
    <m/>
    <x v="0"/>
    <x v="0"/>
    <x v="1"/>
    <m/>
    <m/>
    <x v="1"/>
    <s v="10026496"/>
    <x v="2"/>
    <x v="2"/>
    <x v="2"/>
    <x v="2"/>
    <x v="5"/>
    <x v="2"/>
    <n v="70.599999999999994"/>
    <x v="1"/>
    <n v="77"/>
    <x v="1"/>
    <s v=""/>
    <x v="4"/>
    <s v=""/>
    <x v="3"/>
    <n v="-0.44999999999999973"/>
    <n v="0.38936076605077802"/>
    <x v="1"/>
    <x v="1"/>
    <x v="2"/>
    <x v="1"/>
    <x v="1"/>
    <x v="1"/>
    <x v="1"/>
  </r>
  <r>
    <d v="2021-07-17T00:00:00"/>
    <n v="8034"/>
    <n v="9356"/>
    <x v="5"/>
    <n v="2041"/>
    <n v="61508"/>
    <x v="2"/>
    <s v="526320"/>
    <x v="0"/>
    <x v="2"/>
    <x v="2"/>
    <x v="2"/>
    <x v="1"/>
    <n v="66"/>
    <m/>
    <m/>
    <m/>
    <m/>
    <x v="2"/>
    <n v="1002649"/>
    <x v="7"/>
    <x v="1"/>
    <x v="2"/>
    <x v="3"/>
    <x v="0"/>
    <s v="3"/>
    <x v="0"/>
    <x v="0"/>
    <x v="1"/>
    <m/>
    <m/>
    <x v="1"/>
    <s v="10026497"/>
    <x v="2"/>
    <x v="2"/>
    <x v="2"/>
    <x v="2"/>
    <x v="5"/>
    <x v="2"/>
    <n v="59.976199999999999"/>
    <x v="2"/>
    <n v="66"/>
    <x v="2"/>
    <s v=""/>
    <x v="4"/>
    <s v=""/>
    <x v="2"/>
    <s v=""/>
    <s v=""/>
    <x v="1"/>
    <x v="1"/>
    <x v="2"/>
    <x v="1"/>
    <x v="1"/>
    <x v="1"/>
    <x v="1"/>
  </r>
  <r>
    <d v="2021-07-17T00:00:00"/>
    <n v="8034"/>
    <n v="9356"/>
    <x v="5"/>
    <n v="2043"/>
    <n v="61509"/>
    <x v="2"/>
    <s v="526253"/>
    <x v="0"/>
    <x v="1"/>
    <x v="1"/>
    <x v="2"/>
    <x v="1"/>
    <n v="86"/>
    <n v="18.600000000000001"/>
    <n v="6.8"/>
    <n v="5"/>
    <n v="1.9"/>
    <x v="1"/>
    <n v="1002649"/>
    <x v="8"/>
    <x v="1"/>
    <x v="2"/>
    <x v="0"/>
    <x v="0"/>
    <m/>
    <x v="0"/>
    <x v="0"/>
    <x v="1"/>
    <m/>
    <m/>
    <x v="1"/>
    <s v="10026498"/>
    <x v="2"/>
    <x v="2"/>
    <x v="2"/>
    <x v="2"/>
    <x v="5"/>
    <x v="2"/>
    <n v="79.2"/>
    <x v="1"/>
    <n v="86"/>
    <x v="1"/>
    <s v=""/>
    <x v="4"/>
    <s v=""/>
    <x v="1"/>
    <n v="3.4519999999999968"/>
    <n v="0.9692907289748891"/>
    <x v="1"/>
    <x v="1"/>
    <x v="1"/>
    <x v="1"/>
    <x v="1"/>
    <x v="1"/>
    <x v="1"/>
  </r>
  <r>
    <d v="2021-07-17T00:00:00"/>
    <n v="8034"/>
    <n v="9356"/>
    <x v="5"/>
    <n v="2045"/>
    <n v="61510"/>
    <x v="2"/>
    <s v="526259"/>
    <x v="0"/>
    <x v="1"/>
    <x v="1"/>
    <x v="2"/>
    <x v="1"/>
    <n v="81"/>
    <n v="17.8"/>
    <n v="6"/>
    <n v="5.3"/>
    <n v="2"/>
    <x v="1"/>
    <n v="1002649"/>
    <x v="9"/>
    <x v="1"/>
    <x v="2"/>
    <x v="0"/>
    <x v="0"/>
    <m/>
    <x v="0"/>
    <x v="0"/>
    <x v="1"/>
    <m/>
    <m/>
    <x v="1"/>
    <s v="10026499"/>
    <x v="2"/>
    <x v="2"/>
    <x v="2"/>
    <x v="2"/>
    <x v="5"/>
    <x v="2"/>
    <n v="75"/>
    <x v="1"/>
    <n v="81"/>
    <x v="1"/>
    <s v=""/>
    <x v="4"/>
    <s v=""/>
    <x v="1"/>
    <n v="2.0359999999999996"/>
    <n v="0.88452533487341722"/>
    <x v="1"/>
    <x v="1"/>
    <x v="1"/>
    <x v="1"/>
    <x v="1"/>
    <x v="1"/>
    <x v="1"/>
  </r>
  <r>
    <d v="2021-07-17T00:00:00"/>
    <n v="8034"/>
    <n v="9356"/>
    <x v="5"/>
    <n v="2048"/>
    <n v="61511"/>
    <x v="2"/>
    <s v="526266"/>
    <x v="0"/>
    <x v="1"/>
    <x v="1"/>
    <x v="2"/>
    <x v="1"/>
    <n v="89"/>
    <n v="19"/>
    <n v="7.1"/>
    <n v="6"/>
    <n v="2"/>
    <x v="1"/>
    <n v="1002649"/>
    <x v="10"/>
    <x v="1"/>
    <x v="2"/>
    <x v="0"/>
    <x v="0"/>
    <m/>
    <x v="0"/>
    <x v="0"/>
    <x v="1"/>
    <m/>
    <m/>
    <x v="1"/>
    <s v="100264910"/>
    <x v="2"/>
    <x v="2"/>
    <x v="2"/>
    <x v="2"/>
    <x v="5"/>
    <x v="2"/>
    <n v="81.900000000000006"/>
    <x v="1"/>
    <n v="89"/>
    <x v="1"/>
    <s v=""/>
    <x v="4"/>
    <s v=""/>
    <x v="1"/>
    <n v="3.5919999999999979"/>
    <n v="0.97319510340857551"/>
    <x v="1"/>
    <x v="1"/>
    <x v="1"/>
    <x v="1"/>
    <x v="1"/>
    <x v="1"/>
    <x v="1"/>
  </r>
  <r>
    <d v="2021-07-17T00:00:00"/>
    <n v="8034"/>
    <n v="9356"/>
    <x v="5"/>
    <n v="2050"/>
    <n v="61512"/>
    <x v="2"/>
    <m/>
    <x v="0"/>
    <x v="1"/>
    <x v="1"/>
    <x v="2"/>
    <x v="1"/>
    <n v="79"/>
    <n v="18.2"/>
    <n v="7.2"/>
    <n v="4.9000000000000004"/>
    <n v="1.8"/>
    <x v="1"/>
    <n v="1002650"/>
    <x v="1"/>
    <x v="1"/>
    <x v="2"/>
    <x v="0"/>
    <x v="0"/>
    <m/>
    <x v="0"/>
    <x v="0"/>
    <x v="1"/>
    <s v="NO MORE PIT TAGS"/>
    <m/>
    <x v="1"/>
    <s v="10026501"/>
    <x v="2"/>
    <x v="2"/>
    <x v="2"/>
    <x v="2"/>
    <x v="5"/>
    <x v="2"/>
    <n v="71.8"/>
    <x v="1"/>
    <n v="79"/>
    <x v="1"/>
    <s v=""/>
    <x v="4"/>
    <s v=""/>
    <x v="1"/>
    <n v="8.3999999999998298E-2"/>
    <n v="0.52098766070653191"/>
    <x v="1"/>
    <x v="1"/>
    <x v="1"/>
    <x v="1"/>
    <x v="1"/>
    <x v="1"/>
    <x v="1"/>
  </r>
  <r>
    <d v="2021-07-17T00:00:00"/>
    <n v="8035"/>
    <n v="9356"/>
    <x v="2"/>
    <n v="2105"/>
    <n v="61513"/>
    <x v="2"/>
    <m/>
    <x v="0"/>
    <x v="1"/>
    <x v="1"/>
    <x v="2"/>
    <x v="1"/>
    <n v="76.5"/>
    <n v="17.8"/>
    <n v="6.4"/>
    <n v="5"/>
    <n v="1.9"/>
    <x v="1"/>
    <n v="1002650"/>
    <x v="2"/>
    <x v="1"/>
    <x v="2"/>
    <x v="0"/>
    <x v="0"/>
    <m/>
    <x v="0"/>
    <x v="0"/>
    <x v="1"/>
    <s v="NO MORE PIT TAGS"/>
    <m/>
    <x v="1"/>
    <s v="10026502"/>
    <x v="2"/>
    <x v="2"/>
    <x v="2"/>
    <x v="2"/>
    <x v="5"/>
    <x v="2"/>
    <n v="70.099999999999994"/>
    <x v="1"/>
    <n v="76.5"/>
    <x v="1"/>
    <s v=""/>
    <x v="4"/>
    <s v=""/>
    <x v="3"/>
    <n v="-0.12100000000000355"/>
    <n v="0.46978685356446898"/>
    <x v="1"/>
    <x v="1"/>
    <x v="2"/>
    <x v="1"/>
    <x v="1"/>
    <x v="1"/>
    <x v="1"/>
  </r>
  <r>
    <d v="2021-07-17T00:00:00"/>
    <n v="8035"/>
    <n v="9356"/>
    <x v="2"/>
    <n v="2107"/>
    <n v="61514"/>
    <x v="2"/>
    <m/>
    <x v="0"/>
    <x v="2"/>
    <x v="2"/>
    <x v="2"/>
    <x v="1"/>
    <n v="77.5"/>
    <n v="17.899999999999999"/>
    <n v="6.8"/>
    <n v="5.3"/>
    <n v="2.1"/>
    <x v="1"/>
    <n v="1002650"/>
    <x v="3"/>
    <x v="1"/>
    <x v="2"/>
    <x v="0"/>
    <x v="0"/>
    <m/>
    <x v="0"/>
    <x v="0"/>
    <x v="1"/>
    <s v="NO MORE PIT TAGS"/>
    <m/>
    <x v="1"/>
    <s v="10026503"/>
    <x v="2"/>
    <x v="2"/>
    <x v="2"/>
    <x v="2"/>
    <x v="5"/>
    <x v="2"/>
    <n v="70.7"/>
    <x v="1"/>
    <n v="77.5"/>
    <x v="1"/>
    <s v=""/>
    <x v="4"/>
    <s v=""/>
    <x v="3"/>
    <n v="-0.57899999999999707"/>
    <n v="0.35916272609706118"/>
    <x v="1"/>
    <x v="1"/>
    <x v="2"/>
    <x v="1"/>
    <x v="1"/>
    <x v="1"/>
    <x v="1"/>
  </r>
  <r>
    <d v="2021-07-17T00:00:00"/>
    <n v="8036"/>
    <n v="9356"/>
    <x v="4"/>
    <n v="2118"/>
    <n v="61515"/>
    <x v="2"/>
    <m/>
    <x v="0"/>
    <x v="2"/>
    <x v="2"/>
    <x v="2"/>
    <x v="1"/>
    <n v="78"/>
    <n v="17.7"/>
    <n v="6.5"/>
    <n v="6"/>
    <n v="2.2000000000000002"/>
    <x v="1"/>
    <n v="1002650"/>
    <x v="4"/>
    <x v="1"/>
    <x v="2"/>
    <x v="0"/>
    <x v="0"/>
    <m/>
    <x v="0"/>
    <x v="0"/>
    <x v="1"/>
    <s v="NO MORE PIT TAGS"/>
    <m/>
    <x v="1"/>
    <s v="10026504"/>
    <x v="2"/>
    <x v="2"/>
    <x v="2"/>
    <x v="2"/>
    <x v="5"/>
    <x v="2"/>
    <n v="71.5"/>
    <x v="1"/>
    <n v="78"/>
    <x v="1"/>
    <s v=""/>
    <x v="4"/>
    <s v=""/>
    <x v="3"/>
    <n v="-0.54200000000000048"/>
    <n v="0.36772245406522469"/>
    <x v="1"/>
    <x v="1"/>
    <x v="2"/>
    <x v="1"/>
    <x v="1"/>
    <x v="1"/>
    <x v="1"/>
  </r>
  <r>
    <d v="2021-07-17T00:00:00"/>
    <n v="8036"/>
    <n v="9356"/>
    <x v="4"/>
    <n v="2121"/>
    <n v="61516"/>
    <x v="2"/>
    <m/>
    <x v="0"/>
    <x v="1"/>
    <x v="1"/>
    <x v="2"/>
    <x v="1"/>
    <n v="83"/>
    <n v="18.899999999999999"/>
    <n v="7"/>
    <n v="5.7"/>
    <n v="2"/>
    <x v="1"/>
    <n v="1002650"/>
    <x v="5"/>
    <x v="1"/>
    <x v="2"/>
    <x v="0"/>
    <x v="0"/>
    <m/>
    <x v="0"/>
    <x v="0"/>
    <x v="1"/>
    <s v="NO MORE PIT TAGS"/>
    <m/>
    <x v="1"/>
    <s v="10026505"/>
    <x v="2"/>
    <x v="2"/>
    <x v="2"/>
    <x v="2"/>
    <x v="5"/>
    <x v="2"/>
    <n v="76"/>
    <x v="1"/>
    <n v="83"/>
    <x v="1"/>
    <s v=""/>
    <x v="4"/>
    <s v=""/>
    <x v="1"/>
    <n v="1.3439999999999974"/>
    <n v="0.79314697040349869"/>
    <x v="1"/>
    <x v="1"/>
    <x v="1"/>
    <x v="1"/>
    <x v="1"/>
    <x v="1"/>
    <x v="1"/>
  </r>
  <r>
    <d v="2021-07-17T00:00:00"/>
    <n v="8036"/>
    <n v="9356"/>
    <x v="4"/>
    <n v="2122"/>
    <n v="61517"/>
    <x v="2"/>
    <m/>
    <x v="1"/>
    <x v="2"/>
    <x v="2"/>
    <x v="2"/>
    <x v="1"/>
    <n v="90"/>
    <n v="22"/>
    <n v="9"/>
    <n v="6.5"/>
    <n v="2.2000000000000002"/>
    <x v="1"/>
    <n v="1002650"/>
    <x v="6"/>
    <x v="1"/>
    <x v="2"/>
    <x v="0"/>
    <x v="0"/>
    <m/>
    <x v="0"/>
    <x v="0"/>
    <x v="1"/>
    <s v="NO MORE PIT TAGS"/>
    <m/>
    <x v="1"/>
    <s v="10026506"/>
    <x v="2"/>
    <x v="2"/>
    <x v="2"/>
    <x v="2"/>
    <x v="5"/>
    <x v="2"/>
    <n v="81"/>
    <x v="1"/>
    <n v="90"/>
    <x v="1"/>
    <s v=""/>
    <x v="4"/>
    <s v=""/>
    <x v="1"/>
    <n v="1.0780000000000041"/>
    <n v="0.74611531535276909"/>
    <x v="1"/>
    <x v="1"/>
    <x v="1"/>
    <x v="1"/>
    <x v="1"/>
    <x v="1"/>
    <x v="1"/>
  </r>
  <r>
    <d v="2021-07-17T00:00:00"/>
    <n v="8036"/>
    <n v="9356"/>
    <x v="4"/>
    <n v="2123"/>
    <n v="61518"/>
    <x v="2"/>
    <m/>
    <x v="0"/>
    <x v="1"/>
    <x v="1"/>
    <x v="2"/>
    <x v="1"/>
    <n v="84"/>
    <n v="19.100000000000001"/>
    <n v="7.5"/>
    <n v="4.9000000000000004"/>
    <n v="2"/>
    <x v="1"/>
    <n v="1002650"/>
    <x v="7"/>
    <x v="1"/>
    <x v="2"/>
    <x v="0"/>
    <x v="0"/>
    <m/>
    <x v="0"/>
    <x v="0"/>
    <x v="1"/>
    <s v="NO MORE PIT TAGS"/>
    <m/>
    <x v="1"/>
    <s v="10026507"/>
    <x v="2"/>
    <x v="2"/>
    <x v="2"/>
    <x v="2"/>
    <x v="5"/>
    <x v="2"/>
    <n v="76.5"/>
    <x v="1"/>
    <n v="84"/>
    <x v="1"/>
    <s v=""/>
    <x v="4"/>
    <s v=""/>
    <x v="1"/>
    <n v="1.6779999999999984"/>
    <n v="0.84263951648837088"/>
    <x v="1"/>
    <x v="1"/>
    <x v="1"/>
    <x v="1"/>
    <x v="1"/>
    <x v="1"/>
    <x v="1"/>
  </r>
  <r>
    <d v="2021-07-17T00:00:00"/>
    <n v="8036"/>
    <n v="9356"/>
    <x v="4"/>
    <n v="2125"/>
    <n v="61519"/>
    <x v="2"/>
    <m/>
    <x v="1"/>
    <x v="2"/>
    <x v="2"/>
    <x v="2"/>
    <x v="1"/>
    <n v="94"/>
    <n v="23.5"/>
    <n v="9.8000000000000007"/>
    <n v="7"/>
    <n v="2.1"/>
    <x v="1"/>
    <n v="1002650"/>
    <x v="8"/>
    <x v="1"/>
    <x v="2"/>
    <x v="0"/>
    <x v="0"/>
    <m/>
    <x v="0"/>
    <x v="0"/>
    <x v="1"/>
    <s v="NO MORE PIT TAGS"/>
    <m/>
    <x v="1"/>
    <s v="10026508"/>
    <x v="2"/>
    <x v="2"/>
    <x v="2"/>
    <x v="2"/>
    <x v="5"/>
    <x v="2"/>
    <n v="84.2"/>
    <x v="1"/>
    <n v="94"/>
    <x v="1"/>
    <s v=""/>
    <x v="4"/>
    <s v=""/>
    <x v="1"/>
    <n v="1.5200000000000014"/>
    <n v="0.82053848059267342"/>
    <x v="1"/>
    <x v="1"/>
    <x v="1"/>
    <x v="1"/>
    <x v="1"/>
    <x v="1"/>
    <x v="1"/>
  </r>
  <r>
    <d v="2021-07-17T00:00:00"/>
    <n v="8036"/>
    <n v="9356"/>
    <x v="4"/>
    <n v="2126"/>
    <n v="61520"/>
    <x v="2"/>
    <m/>
    <x v="0"/>
    <x v="1"/>
    <x v="1"/>
    <x v="2"/>
    <x v="1"/>
    <n v="91"/>
    <n v="19.8"/>
    <n v="7.6"/>
    <n v="6.6"/>
    <n v="2.4"/>
    <x v="1"/>
    <n v="1002650"/>
    <x v="9"/>
    <x v="1"/>
    <x v="2"/>
    <x v="0"/>
    <x v="0"/>
    <m/>
    <x v="0"/>
    <x v="0"/>
    <x v="1"/>
    <s v="NO MORE PIT TAGS"/>
    <m/>
    <x v="1"/>
    <s v="10026509"/>
    <x v="2"/>
    <x v="2"/>
    <x v="2"/>
    <x v="2"/>
    <x v="5"/>
    <x v="2"/>
    <n v="83.4"/>
    <x v="1"/>
    <n v="91"/>
    <x v="1"/>
    <s v=""/>
    <x v="4"/>
    <s v=""/>
    <x v="1"/>
    <n v="3.0600000000000032"/>
    <n v="0.95521229695021337"/>
    <x v="1"/>
    <x v="1"/>
    <x v="1"/>
    <x v="1"/>
    <x v="1"/>
    <x v="1"/>
    <x v="1"/>
  </r>
  <r>
    <d v="2021-07-17T00:00:00"/>
    <n v="8036"/>
    <n v="9356"/>
    <x v="4"/>
    <n v="2128"/>
    <n v="61521"/>
    <x v="2"/>
    <m/>
    <x v="0"/>
    <x v="2"/>
    <x v="2"/>
    <x v="2"/>
    <x v="1"/>
    <n v="79"/>
    <n v="18.899999999999999"/>
    <n v="7.8"/>
    <n v="5.6"/>
    <n v="2.2000000000000002"/>
    <x v="1"/>
    <n v="1002650"/>
    <x v="10"/>
    <x v="1"/>
    <x v="2"/>
    <x v="0"/>
    <x v="0"/>
    <m/>
    <x v="0"/>
    <x v="0"/>
    <x v="1"/>
    <s v="NO MORE PIT TAGS"/>
    <m/>
    <x v="1"/>
    <s v="100265010"/>
    <x v="2"/>
    <x v="2"/>
    <x v="2"/>
    <x v="2"/>
    <x v="5"/>
    <x v="2"/>
    <n v="71.2"/>
    <x v="1"/>
    <n v="79"/>
    <x v="1"/>
    <s v=""/>
    <x v="4"/>
    <s v=""/>
    <x v="3"/>
    <n v="-1.5040000000000002"/>
    <n v="0.18182969567174329"/>
    <x v="1"/>
    <x v="1"/>
    <x v="2"/>
    <x v="1"/>
    <x v="1"/>
    <x v="1"/>
    <x v="1"/>
  </r>
  <r>
    <d v="2021-07-18T00:00:00"/>
    <n v="7923"/>
    <n v="9299"/>
    <x v="1"/>
    <n v="855"/>
    <n v="31563"/>
    <x v="1"/>
    <s v="525497"/>
    <x v="1"/>
    <x v="2"/>
    <x v="2"/>
    <x v="2"/>
    <x v="1"/>
    <n v="85"/>
    <n v="18.5"/>
    <n v="6.5"/>
    <n v="5"/>
    <n v="1.9"/>
    <x v="1"/>
    <n v="1002711"/>
    <x v="4"/>
    <x v="1"/>
    <x v="1"/>
    <x v="0"/>
    <x v="0"/>
    <m/>
    <x v="0"/>
    <x v="0"/>
    <x v="1"/>
    <m/>
    <m/>
    <x v="1"/>
    <s v="10027114"/>
    <x v="1"/>
    <x v="1"/>
    <x v="1"/>
    <x v="1"/>
    <x v="6"/>
    <x v="1"/>
    <n v="78.5"/>
    <x v="1"/>
    <n v="85"/>
    <x v="1"/>
    <n v="257"/>
    <x v="5"/>
    <n v="257"/>
    <x v="1"/>
    <n v="3.4059999999999975"/>
    <n v="0.96789152481148033"/>
    <x v="1"/>
    <x v="1"/>
    <x v="1"/>
    <x v="1"/>
    <x v="1"/>
    <x v="1"/>
    <x v="1"/>
  </r>
  <r>
    <d v="2021-07-18T00:00:00"/>
    <n v="7923"/>
    <n v="9299"/>
    <x v="1"/>
    <n v="909"/>
    <m/>
    <x v="3"/>
    <m/>
    <x v="0"/>
    <x v="2"/>
    <x v="2"/>
    <x v="2"/>
    <x v="1"/>
    <n v="46"/>
    <m/>
    <m/>
    <m/>
    <m/>
    <x v="3"/>
    <n v="1002711"/>
    <x v="5"/>
    <x v="1"/>
    <x v="1"/>
    <x v="0"/>
    <x v="0"/>
    <m/>
    <x v="0"/>
    <x v="0"/>
    <x v="1"/>
    <s v="JACK"/>
    <m/>
    <x v="2"/>
    <s v="10027115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8T00:00:00"/>
    <n v="7923"/>
    <n v="9299"/>
    <x v="1"/>
    <n v="929"/>
    <n v="31564"/>
    <x v="1"/>
    <s v="525512"/>
    <x v="1"/>
    <x v="2"/>
    <x v="2"/>
    <x v="2"/>
    <x v="1"/>
    <n v="55"/>
    <m/>
    <m/>
    <m/>
    <m/>
    <x v="2"/>
    <n v="1002711"/>
    <x v="6"/>
    <x v="1"/>
    <x v="1"/>
    <x v="0"/>
    <x v="0"/>
    <m/>
    <x v="0"/>
    <x v="0"/>
    <x v="1"/>
    <m/>
    <m/>
    <x v="1"/>
    <s v="10027116"/>
    <x v="5"/>
    <x v="5"/>
    <x v="3"/>
    <x v="3"/>
    <x v="6"/>
    <x v="1"/>
    <n v="49.795699999999997"/>
    <x v="2"/>
    <n v="55"/>
    <x v="2"/>
    <n v="258"/>
    <x v="5"/>
    <n v="258"/>
    <x v="2"/>
    <s v=""/>
    <s v=""/>
    <x v="1"/>
    <x v="1"/>
    <x v="2"/>
    <x v="1"/>
    <x v="1"/>
    <x v="1"/>
    <x v="1"/>
  </r>
  <r>
    <d v="2021-07-18T00:00:00"/>
    <n v="7923"/>
    <n v="9299"/>
    <x v="1"/>
    <n v="929"/>
    <m/>
    <x v="3"/>
    <m/>
    <x v="0"/>
    <x v="2"/>
    <x v="2"/>
    <x v="2"/>
    <x v="1"/>
    <n v="44"/>
    <m/>
    <m/>
    <m/>
    <m/>
    <x v="3"/>
    <n v="1002711"/>
    <x v="7"/>
    <x v="1"/>
    <x v="1"/>
    <x v="0"/>
    <x v="0"/>
    <m/>
    <x v="0"/>
    <x v="0"/>
    <x v="1"/>
    <s v="JACK"/>
    <m/>
    <x v="2"/>
    <s v="10027117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8T00:00:00"/>
    <n v="7923"/>
    <n v="9299"/>
    <x v="1"/>
    <n v="934"/>
    <n v="31565"/>
    <x v="1"/>
    <s v="525481"/>
    <x v="1"/>
    <x v="2"/>
    <x v="2"/>
    <x v="2"/>
    <x v="1"/>
    <n v="67.5"/>
    <m/>
    <m/>
    <m/>
    <m/>
    <x v="2"/>
    <n v="1002711"/>
    <x v="8"/>
    <x v="1"/>
    <x v="1"/>
    <x v="0"/>
    <x v="0"/>
    <m/>
    <x v="0"/>
    <x v="0"/>
    <x v="1"/>
    <m/>
    <m/>
    <x v="1"/>
    <s v="10027118"/>
    <x v="3"/>
    <x v="3"/>
    <x v="3"/>
    <x v="2"/>
    <x v="6"/>
    <x v="1"/>
    <n v="61.364449999999998"/>
    <x v="2"/>
    <n v="67.5"/>
    <x v="2"/>
    <n v="259"/>
    <x v="5"/>
    <n v="259"/>
    <x v="2"/>
    <s v=""/>
    <s v=""/>
    <x v="1"/>
    <x v="1"/>
    <x v="2"/>
    <x v="1"/>
    <x v="1"/>
    <x v="1"/>
    <x v="1"/>
  </r>
  <r>
    <d v="2021-07-18T00:00:00"/>
    <n v="7923"/>
    <n v="9299"/>
    <x v="1"/>
    <n v="934"/>
    <n v="31566"/>
    <x v="1"/>
    <s v="525451"/>
    <x v="0"/>
    <x v="1"/>
    <x v="2"/>
    <x v="2"/>
    <x v="1"/>
    <n v="54"/>
    <m/>
    <m/>
    <m/>
    <m/>
    <x v="2"/>
    <n v="1002711"/>
    <x v="9"/>
    <x v="1"/>
    <x v="1"/>
    <x v="0"/>
    <x v="0"/>
    <m/>
    <x v="0"/>
    <x v="0"/>
    <x v="1"/>
    <m/>
    <m/>
    <x v="1"/>
    <s v="10027119"/>
    <x v="5"/>
    <x v="5"/>
    <x v="3"/>
    <x v="3"/>
    <x v="6"/>
    <x v="1"/>
    <n v="48.870199999999997"/>
    <x v="2"/>
    <n v="54"/>
    <x v="2"/>
    <s v=""/>
    <x v="5"/>
    <s v=""/>
    <x v="2"/>
    <s v=""/>
    <s v=""/>
    <x v="1"/>
    <x v="1"/>
    <x v="2"/>
    <x v="1"/>
    <x v="1"/>
    <x v="1"/>
    <x v="1"/>
  </r>
  <r>
    <d v="2021-07-18T00:00:00"/>
    <n v="7923"/>
    <n v="9299"/>
    <x v="1"/>
    <n v="943"/>
    <n v="31567"/>
    <x v="1"/>
    <s v="525485"/>
    <x v="0"/>
    <x v="1"/>
    <x v="1"/>
    <x v="2"/>
    <x v="1"/>
    <n v="85"/>
    <n v="17.2"/>
    <n v="6.3"/>
    <n v="4.8"/>
    <n v="1.7"/>
    <x v="1"/>
    <n v="1002711"/>
    <x v="10"/>
    <x v="1"/>
    <x v="1"/>
    <x v="0"/>
    <x v="0"/>
    <m/>
    <x v="0"/>
    <x v="0"/>
    <x v="1"/>
    <m/>
    <m/>
    <x v="1"/>
    <s v="100271110"/>
    <x v="1"/>
    <x v="1"/>
    <x v="1"/>
    <x v="1"/>
    <x v="6"/>
    <x v="1"/>
    <n v="78.7"/>
    <x v="1"/>
    <n v="85"/>
    <x v="1"/>
    <n v="260"/>
    <x v="5"/>
    <n v="260"/>
    <x v="1"/>
    <n v="3.969999999999998"/>
    <n v="0.98147617503670059"/>
    <x v="1"/>
    <x v="1"/>
    <x v="1"/>
    <x v="1"/>
    <x v="1"/>
    <x v="1"/>
    <x v="1"/>
  </r>
  <r>
    <d v="2021-07-18T00:00:00"/>
    <n v="7923"/>
    <n v="9299"/>
    <x v="1"/>
    <n v="944"/>
    <m/>
    <x v="3"/>
    <m/>
    <x v="0"/>
    <x v="2"/>
    <x v="2"/>
    <x v="2"/>
    <x v="1"/>
    <n v="42"/>
    <m/>
    <m/>
    <m/>
    <m/>
    <x v="3"/>
    <n v="1002713"/>
    <x v="1"/>
    <x v="1"/>
    <x v="1"/>
    <x v="0"/>
    <x v="0"/>
    <m/>
    <x v="0"/>
    <x v="0"/>
    <x v="1"/>
    <s v="JACK"/>
    <m/>
    <x v="2"/>
    <s v="10027131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8T00:00:00"/>
    <n v="7923"/>
    <n v="9299"/>
    <x v="1"/>
    <n v="944"/>
    <m/>
    <x v="3"/>
    <m/>
    <x v="0"/>
    <x v="2"/>
    <x v="2"/>
    <x v="2"/>
    <x v="1"/>
    <n v="41"/>
    <m/>
    <m/>
    <m/>
    <m/>
    <x v="3"/>
    <n v="1002713"/>
    <x v="2"/>
    <x v="1"/>
    <x v="1"/>
    <x v="0"/>
    <x v="0"/>
    <m/>
    <x v="0"/>
    <x v="0"/>
    <x v="1"/>
    <s v="JACK"/>
    <m/>
    <x v="2"/>
    <s v="10027132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8T00:00:00"/>
    <n v="7923"/>
    <n v="9299"/>
    <x v="1"/>
    <n v="949"/>
    <m/>
    <x v="3"/>
    <m/>
    <x v="0"/>
    <x v="2"/>
    <x v="2"/>
    <x v="2"/>
    <x v="1"/>
    <n v="42"/>
    <m/>
    <m/>
    <m/>
    <m/>
    <x v="3"/>
    <n v="1002713"/>
    <x v="3"/>
    <x v="1"/>
    <x v="1"/>
    <x v="0"/>
    <x v="0"/>
    <m/>
    <x v="0"/>
    <x v="0"/>
    <x v="1"/>
    <s v="JACK"/>
    <m/>
    <x v="2"/>
    <s v="10027133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8T00:00:00"/>
    <n v="7924"/>
    <n v="9299"/>
    <x v="0"/>
    <n v="1016"/>
    <n v="31568"/>
    <x v="1"/>
    <s v="525504"/>
    <x v="1"/>
    <x v="2"/>
    <x v="2"/>
    <x v="2"/>
    <x v="1"/>
    <n v="73"/>
    <m/>
    <m/>
    <m/>
    <m/>
    <x v="2"/>
    <n v="1002713"/>
    <x v="4"/>
    <x v="1"/>
    <x v="1"/>
    <x v="0"/>
    <x v="0"/>
    <m/>
    <x v="0"/>
    <x v="0"/>
    <x v="1"/>
    <m/>
    <m/>
    <x v="1"/>
    <s v="10027134"/>
    <x v="5"/>
    <x v="5"/>
    <x v="3"/>
    <x v="3"/>
    <x v="6"/>
    <x v="1"/>
    <n v="66.454699999999988"/>
    <x v="2"/>
    <n v="73"/>
    <x v="2"/>
    <s v=""/>
    <x v="5"/>
    <s v=""/>
    <x v="2"/>
    <s v=""/>
    <s v=""/>
    <x v="1"/>
    <x v="1"/>
    <x v="2"/>
    <x v="1"/>
    <x v="1"/>
    <x v="1"/>
    <x v="1"/>
  </r>
  <r>
    <d v="2021-07-18T00:00:00"/>
    <n v="7924"/>
    <n v="9299"/>
    <x v="0"/>
    <n v="1019"/>
    <n v="31569"/>
    <x v="1"/>
    <s v="525544"/>
    <x v="1"/>
    <x v="2"/>
    <x v="2"/>
    <x v="2"/>
    <x v="1"/>
    <n v="76.5"/>
    <m/>
    <m/>
    <m/>
    <m/>
    <x v="1"/>
    <n v="1002713"/>
    <x v="5"/>
    <x v="1"/>
    <x v="1"/>
    <x v="0"/>
    <x v="0"/>
    <m/>
    <x v="0"/>
    <x v="0"/>
    <x v="1"/>
    <s v="NO MORPHS"/>
    <m/>
    <x v="1"/>
    <s v="10027135"/>
    <x v="1"/>
    <x v="1"/>
    <x v="1"/>
    <x v="1"/>
    <x v="6"/>
    <x v="1"/>
    <n v="69.693949999999987"/>
    <x v="1"/>
    <n v="76.5"/>
    <x v="3"/>
    <s v=""/>
    <x v="5"/>
    <s v=""/>
    <x v="2"/>
    <s v=""/>
    <s v=""/>
    <x v="1"/>
    <x v="1"/>
    <x v="2"/>
    <x v="1"/>
    <x v="1"/>
    <x v="1"/>
    <x v="1"/>
  </r>
  <r>
    <d v="2021-07-18T00:00:00"/>
    <n v="7924"/>
    <n v="9299"/>
    <x v="0"/>
    <n v="1056"/>
    <n v="31570"/>
    <x v="1"/>
    <s v="525458"/>
    <x v="1"/>
    <x v="2"/>
    <x v="2"/>
    <x v="2"/>
    <x v="1"/>
    <n v="76"/>
    <n v="18.8"/>
    <n v="6.9"/>
    <n v="5.3"/>
    <n v="2"/>
    <x v="1"/>
    <n v="1002713"/>
    <x v="6"/>
    <x v="1"/>
    <x v="1"/>
    <x v="0"/>
    <x v="0"/>
    <m/>
    <x v="0"/>
    <x v="0"/>
    <x v="1"/>
    <m/>
    <m/>
    <x v="1"/>
    <s v="10027136"/>
    <x v="5"/>
    <x v="5"/>
    <x v="3"/>
    <x v="3"/>
    <x v="6"/>
    <x v="1"/>
    <n v="69.099999999999994"/>
    <x v="1"/>
    <n v="76"/>
    <x v="1"/>
    <n v="261"/>
    <x v="5"/>
    <n v="261"/>
    <x v="3"/>
    <n v="-1.2660000000000002"/>
    <n v="0.21994275501174518"/>
    <x v="1"/>
    <x v="1"/>
    <x v="2"/>
    <x v="7"/>
    <x v="1"/>
    <x v="1"/>
    <x v="1"/>
  </r>
  <r>
    <d v="2021-07-18T00:00:00"/>
    <n v="7925"/>
    <n v="9299"/>
    <x v="1"/>
    <n v="1548"/>
    <n v="31571"/>
    <x v="1"/>
    <s v="525456"/>
    <x v="1"/>
    <x v="2"/>
    <x v="2"/>
    <x v="2"/>
    <x v="1"/>
    <n v="76"/>
    <n v="18.899999999999999"/>
    <n v="6.5"/>
    <n v="5.6"/>
    <n v="2.2000000000000002"/>
    <x v="1"/>
    <n v="1002713"/>
    <x v="7"/>
    <x v="1"/>
    <x v="1"/>
    <x v="0"/>
    <x v="0"/>
    <m/>
    <x v="0"/>
    <x v="0"/>
    <x v="1"/>
    <m/>
    <m/>
    <x v="1"/>
    <s v="10027137"/>
    <x v="5"/>
    <x v="5"/>
    <x v="3"/>
    <x v="3"/>
    <x v="6"/>
    <x v="1"/>
    <n v="69.5"/>
    <x v="1"/>
    <n v="76"/>
    <x v="1"/>
    <n v="262"/>
    <x v="5"/>
    <n v="262"/>
    <x v="3"/>
    <n v="-1.1299999999999997"/>
    <n v="0.24416110090520299"/>
    <x v="1"/>
    <x v="1"/>
    <x v="2"/>
    <x v="1"/>
    <x v="1"/>
    <x v="1"/>
    <x v="1"/>
  </r>
  <r>
    <d v="2021-07-18T00:00:00"/>
    <n v="7926"/>
    <n v="9299"/>
    <x v="0"/>
    <n v="1655"/>
    <n v="31572"/>
    <x v="1"/>
    <s v="525792"/>
    <x v="0"/>
    <x v="2"/>
    <x v="2"/>
    <x v="2"/>
    <x v="1"/>
    <n v="59"/>
    <m/>
    <m/>
    <m/>
    <m/>
    <x v="2"/>
    <n v="1002713"/>
    <x v="8"/>
    <x v="1"/>
    <x v="1"/>
    <x v="0"/>
    <x v="0"/>
    <m/>
    <x v="0"/>
    <x v="0"/>
    <x v="1"/>
    <m/>
    <m/>
    <x v="1"/>
    <s v="10027138"/>
    <x v="3"/>
    <x v="3"/>
    <x v="3"/>
    <x v="2"/>
    <x v="6"/>
    <x v="1"/>
    <n v="53.497700000000002"/>
    <x v="2"/>
    <n v="59"/>
    <x v="2"/>
    <s v=""/>
    <x v="5"/>
    <s v=""/>
    <x v="2"/>
    <s v=""/>
    <s v=""/>
    <x v="1"/>
    <x v="1"/>
    <x v="2"/>
    <x v="1"/>
    <x v="1"/>
    <x v="1"/>
    <x v="1"/>
  </r>
  <r>
    <d v="2021-07-18T00:00:00"/>
    <n v="7926"/>
    <n v="9299"/>
    <x v="0"/>
    <n v="1715"/>
    <n v="31573"/>
    <x v="1"/>
    <s v="525809"/>
    <x v="1"/>
    <x v="2"/>
    <x v="2"/>
    <x v="2"/>
    <x v="1"/>
    <n v="70"/>
    <m/>
    <m/>
    <m/>
    <m/>
    <x v="2"/>
    <n v="1002713"/>
    <x v="9"/>
    <x v="1"/>
    <x v="1"/>
    <x v="0"/>
    <x v="0"/>
    <m/>
    <x v="0"/>
    <x v="0"/>
    <x v="1"/>
    <m/>
    <m/>
    <x v="1"/>
    <s v="10027139"/>
    <x v="5"/>
    <x v="5"/>
    <x v="3"/>
    <x v="3"/>
    <x v="6"/>
    <x v="1"/>
    <n v="63.678199999999997"/>
    <x v="2"/>
    <n v="70"/>
    <x v="2"/>
    <s v=""/>
    <x v="5"/>
    <s v=""/>
    <x v="2"/>
    <s v=""/>
    <s v=""/>
    <x v="1"/>
    <x v="1"/>
    <x v="2"/>
    <x v="1"/>
    <x v="1"/>
    <x v="1"/>
    <x v="1"/>
  </r>
  <r>
    <d v="2021-07-18T00:00:00"/>
    <n v="7926"/>
    <n v="9299"/>
    <x v="0"/>
    <n v="1757"/>
    <n v="31574"/>
    <x v="1"/>
    <s v="526812"/>
    <x v="1"/>
    <x v="2"/>
    <x v="2"/>
    <x v="2"/>
    <x v="1"/>
    <n v="66.5"/>
    <m/>
    <m/>
    <m/>
    <m/>
    <x v="2"/>
    <n v="1002713"/>
    <x v="10"/>
    <x v="1"/>
    <x v="1"/>
    <x v="0"/>
    <x v="0"/>
    <m/>
    <x v="0"/>
    <x v="0"/>
    <x v="1"/>
    <m/>
    <m/>
    <x v="1"/>
    <s v="100271310"/>
    <x v="5"/>
    <x v="5"/>
    <x v="3"/>
    <x v="3"/>
    <x v="6"/>
    <x v="1"/>
    <n v="60.438949999999998"/>
    <x v="2"/>
    <n v="66.5"/>
    <x v="2"/>
    <s v=""/>
    <x v="5"/>
    <s v=""/>
    <x v="2"/>
    <s v=""/>
    <s v=""/>
    <x v="1"/>
    <x v="1"/>
    <x v="2"/>
    <x v="1"/>
    <x v="1"/>
    <x v="1"/>
    <x v="1"/>
  </r>
  <r>
    <d v="2021-07-18T00:00:00"/>
    <n v="7926"/>
    <n v="9299"/>
    <x v="0"/>
    <n v="1801"/>
    <n v="31575"/>
    <x v="1"/>
    <s v="526820"/>
    <x v="0"/>
    <x v="1"/>
    <x v="1"/>
    <x v="2"/>
    <x v="1"/>
    <n v="82"/>
    <n v="17.899999999999999"/>
    <n v="6.5"/>
    <n v="4.5"/>
    <n v="1.8"/>
    <x v="1"/>
    <n v="1002718"/>
    <x v="1"/>
    <x v="1"/>
    <x v="1"/>
    <x v="0"/>
    <x v="0"/>
    <m/>
    <x v="0"/>
    <x v="0"/>
    <x v="1"/>
    <m/>
    <m/>
    <x v="1"/>
    <s v="10027181"/>
    <x v="1"/>
    <x v="1"/>
    <x v="1"/>
    <x v="1"/>
    <x v="6"/>
    <x v="1"/>
    <n v="75.5"/>
    <x v="1"/>
    <n v="82"/>
    <x v="1"/>
    <s v=""/>
    <x v="5"/>
    <s v=""/>
    <x v="1"/>
    <n v="2.541999999999998"/>
    <n v="0.92703422571275818"/>
    <x v="1"/>
    <x v="1"/>
    <x v="1"/>
    <x v="1"/>
    <x v="1"/>
    <x v="1"/>
    <x v="1"/>
  </r>
  <r>
    <d v="2021-07-18T00:00:00"/>
    <n v="7926"/>
    <n v="9299"/>
    <x v="0"/>
    <n v="1821"/>
    <n v="31576"/>
    <x v="1"/>
    <s v="526779"/>
    <x v="1"/>
    <x v="2"/>
    <x v="2"/>
    <x v="2"/>
    <x v="1"/>
    <n v="71"/>
    <m/>
    <m/>
    <m/>
    <m/>
    <x v="2"/>
    <n v="1002718"/>
    <x v="2"/>
    <x v="1"/>
    <x v="1"/>
    <x v="0"/>
    <x v="0"/>
    <m/>
    <x v="0"/>
    <x v="0"/>
    <x v="1"/>
    <m/>
    <m/>
    <x v="1"/>
    <s v="10027182"/>
    <x v="1"/>
    <x v="1"/>
    <x v="1"/>
    <x v="1"/>
    <x v="6"/>
    <x v="1"/>
    <n v="64.603699999999989"/>
    <x v="2"/>
    <n v="71"/>
    <x v="2"/>
    <s v=""/>
    <x v="5"/>
    <s v=""/>
    <x v="2"/>
    <s v=""/>
    <s v=""/>
    <x v="1"/>
    <x v="1"/>
    <x v="2"/>
    <x v="1"/>
    <x v="1"/>
    <x v="1"/>
    <x v="1"/>
  </r>
  <r>
    <d v="2021-07-18T00:00:00"/>
    <n v="7927"/>
    <n v="9299"/>
    <x v="1"/>
    <n v="1853"/>
    <n v="31577"/>
    <x v="1"/>
    <s v="526761"/>
    <x v="1"/>
    <x v="2"/>
    <x v="2"/>
    <x v="2"/>
    <x v="1"/>
    <n v="65"/>
    <m/>
    <m/>
    <m/>
    <m/>
    <x v="2"/>
    <n v="1002718"/>
    <x v="3"/>
    <x v="1"/>
    <x v="1"/>
    <x v="0"/>
    <x v="0"/>
    <m/>
    <x v="0"/>
    <x v="0"/>
    <x v="1"/>
    <m/>
    <m/>
    <x v="1"/>
    <s v="10027183"/>
    <x v="5"/>
    <x v="5"/>
    <x v="3"/>
    <x v="3"/>
    <x v="6"/>
    <x v="1"/>
    <n v="59.050699999999999"/>
    <x v="2"/>
    <n v="65"/>
    <x v="2"/>
    <s v=""/>
    <x v="5"/>
    <s v=""/>
    <x v="2"/>
    <s v=""/>
    <s v=""/>
    <x v="1"/>
    <x v="1"/>
    <x v="2"/>
    <x v="1"/>
    <x v="1"/>
    <x v="1"/>
    <x v="1"/>
  </r>
  <r>
    <d v="2021-07-18T00:00:00"/>
    <n v="7927"/>
    <n v="9299"/>
    <x v="1"/>
    <n v="1855"/>
    <n v="31579"/>
    <x v="1"/>
    <s v="526783"/>
    <x v="1"/>
    <x v="2"/>
    <x v="2"/>
    <x v="2"/>
    <x v="1"/>
    <n v="92.5"/>
    <n v="21.3"/>
    <n v="8"/>
    <n v="7.9"/>
    <n v="2.2999999999999998"/>
    <x v="1"/>
    <n v="1002718"/>
    <x v="4"/>
    <x v="1"/>
    <x v="1"/>
    <x v="0"/>
    <x v="0"/>
    <m/>
    <x v="0"/>
    <x v="0"/>
    <x v="2"/>
    <s v="31578 BAD TAG"/>
    <m/>
    <x v="1"/>
    <s v="10027184"/>
    <x v="1"/>
    <x v="1"/>
    <x v="1"/>
    <x v="1"/>
    <x v="6"/>
    <x v="1"/>
    <n v="84.5"/>
    <x v="1"/>
    <n v="92.5"/>
    <x v="1"/>
    <n v="263"/>
    <x v="5"/>
    <n v="263"/>
    <x v="1"/>
    <n v="2.3949999999999987"/>
    <n v="0.91644523301974534"/>
    <x v="1"/>
    <x v="1"/>
    <x v="1"/>
    <x v="1"/>
    <x v="1"/>
    <x v="1"/>
    <x v="1"/>
  </r>
  <r>
    <d v="2021-07-18T00:00:00"/>
    <n v="7927"/>
    <n v="9299"/>
    <x v="1"/>
    <n v="1859"/>
    <n v="31582"/>
    <x v="1"/>
    <s v="526796"/>
    <x v="1"/>
    <x v="2"/>
    <x v="2"/>
    <x v="2"/>
    <x v="1"/>
    <n v="64"/>
    <m/>
    <m/>
    <m/>
    <m/>
    <x v="2"/>
    <n v="1002718"/>
    <x v="5"/>
    <x v="1"/>
    <x v="1"/>
    <x v="0"/>
    <x v="0"/>
    <m/>
    <x v="0"/>
    <x v="0"/>
    <x v="1"/>
    <s v="31580, 31581 BAD TAGS"/>
    <m/>
    <x v="1"/>
    <s v="10027185"/>
    <x v="5"/>
    <x v="5"/>
    <x v="3"/>
    <x v="3"/>
    <x v="6"/>
    <x v="1"/>
    <n v="58.1252"/>
    <x v="2"/>
    <n v="64"/>
    <x v="2"/>
    <s v=""/>
    <x v="5"/>
    <s v=""/>
    <x v="2"/>
    <s v=""/>
    <s v=""/>
    <x v="1"/>
    <x v="1"/>
    <x v="2"/>
    <x v="1"/>
    <x v="1"/>
    <x v="1"/>
    <x v="1"/>
  </r>
  <r>
    <d v="2021-07-18T00:00:00"/>
    <n v="8037"/>
    <n v="9357"/>
    <x v="4"/>
    <n v="912"/>
    <n v="61522"/>
    <x v="2"/>
    <m/>
    <x v="0"/>
    <x v="2"/>
    <x v="2"/>
    <x v="2"/>
    <x v="1"/>
    <n v="84.5"/>
    <n v="23.4"/>
    <n v="9.4"/>
    <n v="6.8"/>
    <n v="2.9"/>
    <x v="1"/>
    <n v="1002651"/>
    <x v="1"/>
    <x v="1"/>
    <x v="2"/>
    <x v="0"/>
    <x v="0"/>
    <m/>
    <x v="0"/>
    <x v="0"/>
    <x v="1"/>
    <s v="NO MORE PIT TAGS"/>
    <m/>
    <x v="1"/>
    <s v="10026511"/>
    <x v="2"/>
    <x v="2"/>
    <x v="2"/>
    <x v="2"/>
    <x v="6"/>
    <x v="2"/>
    <n v="75.099999999999994"/>
    <x v="1"/>
    <n v="84.5"/>
    <x v="1"/>
    <s v=""/>
    <x v="4"/>
    <s v=""/>
    <x v="3"/>
    <n v="-2.6049999999999986"/>
    <n v="6.881732126270973E-2"/>
    <x v="1"/>
    <x v="1"/>
    <x v="2"/>
    <x v="1"/>
    <x v="1"/>
    <x v="1"/>
    <x v="1"/>
  </r>
  <r>
    <d v="2021-07-18T00:00:00"/>
    <n v="8037"/>
    <n v="9357"/>
    <x v="4"/>
    <n v="915"/>
    <n v="61523"/>
    <x v="2"/>
    <m/>
    <x v="0"/>
    <x v="1"/>
    <x v="1"/>
    <x v="2"/>
    <x v="1"/>
    <n v="82"/>
    <n v="18"/>
    <n v="6.4"/>
    <n v="5.2"/>
    <n v="2.2000000000000002"/>
    <x v="1"/>
    <n v="1002651"/>
    <x v="2"/>
    <x v="1"/>
    <x v="2"/>
    <x v="0"/>
    <x v="0"/>
    <m/>
    <x v="0"/>
    <x v="0"/>
    <x v="1"/>
    <m/>
    <m/>
    <x v="1"/>
    <s v="10026512"/>
    <x v="2"/>
    <x v="2"/>
    <x v="2"/>
    <x v="2"/>
    <x v="6"/>
    <x v="2"/>
    <n v="75.599999999999994"/>
    <x v="1"/>
    <n v="82"/>
    <x v="1"/>
    <s v=""/>
    <x v="4"/>
    <s v=""/>
    <x v="1"/>
    <n v="1.8499999999999981"/>
    <n v="0.86412710299090556"/>
    <x v="1"/>
    <x v="1"/>
    <x v="1"/>
    <x v="1"/>
    <x v="1"/>
    <x v="1"/>
    <x v="1"/>
  </r>
  <r>
    <d v="2021-07-18T00:00:00"/>
    <n v="8037"/>
    <n v="9357"/>
    <x v="4"/>
    <n v="919"/>
    <n v="61524"/>
    <x v="2"/>
    <m/>
    <x v="0"/>
    <x v="1"/>
    <x v="1"/>
    <x v="2"/>
    <x v="1"/>
    <n v="94.5"/>
    <n v="21.2"/>
    <n v="8.5"/>
    <n v="5.5"/>
    <n v="2.7"/>
    <x v="1"/>
    <n v="1002651"/>
    <x v="3"/>
    <x v="1"/>
    <x v="2"/>
    <x v="0"/>
    <x v="0"/>
    <m/>
    <x v="0"/>
    <x v="0"/>
    <x v="1"/>
    <m/>
    <m/>
    <x v="1"/>
    <s v="10026513"/>
    <x v="2"/>
    <x v="2"/>
    <x v="2"/>
    <x v="2"/>
    <x v="6"/>
    <x v="2"/>
    <n v="86"/>
    <x v="1"/>
    <n v="94.5"/>
    <x v="1"/>
    <s v=""/>
    <x v="4"/>
    <s v=""/>
    <x v="1"/>
    <n v="3.9029999999999978"/>
    <n v="0.98021795030962544"/>
    <x v="1"/>
    <x v="1"/>
    <x v="1"/>
    <x v="1"/>
    <x v="1"/>
    <x v="1"/>
    <x v="1"/>
  </r>
  <r>
    <d v="2021-07-18T00:00:00"/>
    <n v="8037"/>
    <n v="9357"/>
    <x v="4"/>
    <n v="920"/>
    <n v="61525"/>
    <x v="2"/>
    <m/>
    <x v="0"/>
    <x v="1"/>
    <x v="1"/>
    <x v="2"/>
    <x v="1"/>
    <n v="84.5"/>
    <n v="20.100000000000001"/>
    <n v="7.8"/>
    <n v="6.5"/>
    <n v="2.5"/>
    <x v="1"/>
    <n v="1002651"/>
    <x v="4"/>
    <x v="1"/>
    <x v="2"/>
    <x v="0"/>
    <x v="0"/>
    <m/>
    <x v="0"/>
    <x v="0"/>
    <x v="1"/>
    <m/>
    <m/>
    <x v="1"/>
    <s v="10026514"/>
    <x v="2"/>
    <x v="2"/>
    <x v="2"/>
    <x v="2"/>
    <x v="6"/>
    <x v="2"/>
    <n v="76.7"/>
    <x v="1"/>
    <n v="84.5"/>
    <x v="1"/>
    <s v=""/>
    <x v="4"/>
    <s v=""/>
    <x v="3"/>
    <n v="-8.9999999999981206E-3"/>
    <n v="0.49775001518737744"/>
    <x v="1"/>
    <x v="1"/>
    <x v="2"/>
    <x v="1"/>
    <x v="1"/>
    <x v="1"/>
    <x v="1"/>
  </r>
  <r>
    <d v="2021-07-18T00:00:00"/>
    <n v="8037"/>
    <n v="9357"/>
    <x v="4"/>
    <n v="922"/>
    <n v="61526"/>
    <x v="2"/>
    <m/>
    <x v="0"/>
    <x v="2"/>
    <x v="2"/>
    <x v="2"/>
    <x v="1"/>
    <n v="68"/>
    <m/>
    <m/>
    <m/>
    <m/>
    <x v="2"/>
    <n v="1002651"/>
    <x v="5"/>
    <x v="1"/>
    <x v="2"/>
    <x v="0"/>
    <x v="0"/>
    <m/>
    <x v="0"/>
    <x v="0"/>
    <x v="1"/>
    <m/>
    <m/>
    <x v="1"/>
    <s v="10026515"/>
    <x v="2"/>
    <x v="2"/>
    <x v="2"/>
    <x v="2"/>
    <x v="6"/>
    <x v="2"/>
    <n v="61.827199999999998"/>
    <x v="2"/>
    <n v="68"/>
    <x v="2"/>
    <s v=""/>
    <x v="4"/>
    <s v=""/>
    <x v="2"/>
    <s v=""/>
    <s v=""/>
    <x v="1"/>
    <x v="1"/>
    <x v="2"/>
    <x v="1"/>
    <x v="1"/>
    <x v="1"/>
    <x v="1"/>
  </r>
  <r>
    <d v="2021-07-18T00:00:00"/>
    <n v="8037"/>
    <n v="9357"/>
    <x v="4"/>
    <n v="922"/>
    <n v="61527"/>
    <x v="2"/>
    <m/>
    <x v="0"/>
    <x v="1"/>
    <x v="1"/>
    <x v="2"/>
    <x v="1"/>
    <n v="81.5"/>
    <n v="18.8"/>
    <n v="7"/>
    <n v="5.2"/>
    <n v="1.9"/>
    <x v="1"/>
    <n v="1002651"/>
    <x v="6"/>
    <x v="1"/>
    <x v="2"/>
    <x v="0"/>
    <x v="0"/>
    <m/>
    <x v="0"/>
    <x v="0"/>
    <x v="1"/>
    <m/>
    <m/>
    <x v="1"/>
    <s v="10026516"/>
    <x v="2"/>
    <x v="2"/>
    <x v="2"/>
    <x v="2"/>
    <x v="6"/>
    <x v="2"/>
    <n v="74.5"/>
    <x v="1"/>
    <n v="81.5"/>
    <x v="1"/>
    <s v=""/>
    <x v="4"/>
    <s v=""/>
    <x v="1"/>
    <n v="1.1250000000000013"/>
    <n v="0.75491498686762859"/>
    <x v="1"/>
    <x v="1"/>
    <x v="1"/>
    <x v="1"/>
    <x v="1"/>
    <x v="1"/>
    <x v="1"/>
  </r>
  <r>
    <d v="2021-07-18T00:00:00"/>
    <n v="8037"/>
    <n v="9357"/>
    <x v="4"/>
    <n v="923"/>
    <n v="61528"/>
    <x v="2"/>
    <m/>
    <x v="0"/>
    <x v="2"/>
    <x v="2"/>
    <x v="2"/>
    <x v="1"/>
    <n v="67.5"/>
    <m/>
    <m/>
    <m/>
    <m/>
    <x v="2"/>
    <n v="1002651"/>
    <x v="7"/>
    <x v="1"/>
    <x v="2"/>
    <x v="0"/>
    <x v="0"/>
    <m/>
    <x v="0"/>
    <x v="0"/>
    <x v="1"/>
    <m/>
    <m/>
    <x v="1"/>
    <s v="10026517"/>
    <x v="2"/>
    <x v="2"/>
    <x v="2"/>
    <x v="2"/>
    <x v="6"/>
    <x v="2"/>
    <n v="61.364449999999998"/>
    <x v="2"/>
    <n v="67.5"/>
    <x v="2"/>
    <s v=""/>
    <x v="4"/>
    <s v=""/>
    <x v="2"/>
    <s v=""/>
    <s v=""/>
    <x v="1"/>
    <x v="1"/>
    <x v="2"/>
    <x v="1"/>
    <x v="1"/>
    <x v="1"/>
    <x v="1"/>
  </r>
  <r>
    <d v="2021-07-18T00:00:00"/>
    <n v="8037"/>
    <n v="9357"/>
    <x v="4"/>
    <n v="925"/>
    <n v="61529"/>
    <x v="2"/>
    <m/>
    <x v="0"/>
    <x v="2"/>
    <x v="2"/>
    <x v="2"/>
    <x v="1"/>
    <n v="68.5"/>
    <m/>
    <m/>
    <m/>
    <m/>
    <x v="2"/>
    <n v="1002651"/>
    <x v="8"/>
    <x v="1"/>
    <x v="2"/>
    <x v="0"/>
    <x v="0"/>
    <m/>
    <x v="0"/>
    <x v="0"/>
    <x v="1"/>
    <m/>
    <m/>
    <x v="1"/>
    <s v="10026518"/>
    <x v="2"/>
    <x v="2"/>
    <x v="2"/>
    <x v="2"/>
    <x v="6"/>
    <x v="2"/>
    <n v="62.289949999999997"/>
    <x v="2"/>
    <n v="68.5"/>
    <x v="2"/>
    <s v=""/>
    <x v="4"/>
    <s v=""/>
    <x v="2"/>
    <s v=""/>
    <s v=""/>
    <x v="1"/>
    <x v="1"/>
    <x v="2"/>
    <x v="1"/>
    <x v="1"/>
    <x v="1"/>
    <x v="1"/>
  </r>
  <r>
    <d v="2021-07-18T00:00:00"/>
    <n v="8037"/>
    <n v="9357"/>
    <x v="4"/>
    <n v="927"/>
    <n v="61530"/>
    <x v="2"/>
    <m/>
    <x v="0"/>
    <x v="1"/>
    <x v="1"/>
    <x v="2"/>
    <x v="1"/>
    <n v="89.5"/>
    <n v="20.9"/>
    <n v="8.5"/>
    <n v="6.5"/>
    <n v="2.5"/>
    <x v="1"/>
    <n v="1002651"/>
    <x v="9"/>
    <x v="1"/>
    <x v="2"/>
    <x v="0"/>
    <x v="0"/>
    <m/>
    <x v="0"/>
    <x v="0"/>
    <x v="1"/>
    <m/>
    <m/>
    <x v="1"/>
    <s v="10026519"/>
    <x v="2"/>
    <x v="2"/>
    <x v="2"/>
    <x v="2"/>
    <x v="6"/>
    <x v="2"/>
    <n v="81"/>
    <x v="1"/>
    <n v="89.5"/>
    <x v="1"/>
    <s v=""/>
    <x v="4"/>
    <s v=""/>
    <x v="1"/>
    <n v="1.2449999999999997"/>
    <n v="0.77643313733339814"/>
    <x v="1"/>
    <x v="1"/>
    <x v="1"/>
    <x v="1"/>
    <x v="1"/>
    <x v="1"/>
    <x v="1"/>
  </r>
  <r>
    <d v="2021-07-18T00:00:00"/>
    <n v="8037"/>
    <n v="9357"/>
    <x v="4"/>
    <n v="928"/>
    <n v="61531"/>
    <x v="2"/>
    <m/>
    <x v="0"/>
    <x v="1"/>
    <x v="1"/>
    <x v="2"/>
    <x v="1"/>
    <n v="85.5"/>
    <n v="19.8"/>
    <n v="7.5"/>
    <n v="6.5"/>
    <n v="2.5"/>
    <x v="1"/>
    <n v="1002651"/>
    <x v="10"/>
    <x v="1"/>
    <x v="2"/>
    <x v="0"/>
    <x v="0"/>
    <m/>
    <x v="0"/>
    <x v="0"/>
    <x v="1"/>
    <m/>
    <m/>
    <x v="1"/>
    <s v="100265110"/>
    <x v="2"/>
    <x v="2"/>
    <x v="2"/>
    <x v="2"/>
    <x v="6"/>
    <x v="2"/>
    <n v="78"/>
    <x v="1"/>
    <n v="85.5"/>
    <x v="1"/>
    <s v=""/>
    <x v="4"/>
    <s v=""/>
    <x v="1"/>
    <n v="0.80500000000000194"/>
    <n v="0.69104301241572319"/>
    <x v="1"/>
    <x v="1"/>
    <x v="1"/>
    <x v="1"/>
    <x v="1"/>
    <x v="1"/>
    <x v="1"/>
  </r>
  <r>
    <d v="2021-07-18T00:00:00"/>
    <n v="8037"/>
    <n v="9357"/>
    <x v="4"/>
    <n v="930"/>
    <n v="61532"/>
    <x v="2"/>
    <m/>
    <x v="0"/>
    <x v="1"/>
    <x v="1"/>
    <x v="2"/>
    <x v="1"/>
    <n v="86.5"/>
    <n v="19.5"/>
    <n v="7.5"/>
    <n v="5.9"/>
    <n v="2.4"/>
    <x v="1"/>
    <n v="1002652"/>
    <x v="1"/>
    <x v="1"/>
    <x v="2"/>
    <x v="0"/>
    <x v="0"/>
    <m/>
    <x v="0"/>
    <x v="0"/>
    <x v="1"/>
    <m/>
    <m/>
    <x v="1"/>
    <s v="10026521"/>
    <x v="2"/>
    <x v="2"/>
    <x v="2"/>
    <x v="2"/>
    <x v="6"/>
    <x v="2"/>
    <n v="79"/>
    <x v="1"/>
    <n v="86.5"/>
    <x v="1"/>
    <s v=""/>
    <x v="4"/>
    <s v=""/>
    <x v="1"/>
    <n v="1.729000000000001"/>
    <n v="0.84928446459495055"/>
    <x v="1"/>
    <x v="1"/>
    <x v="1"/>
    <x v="1"/>
    <x v="1"/>
    <x v="1"/>
    <x v="1"/>
  </r>
  <r>
    <d v="2021-07-18T00:00:00"/>
    <n v="8037"/>
    <n v="9357"/>
    <x v="4"/>
    <n v="933"/>
    <n v="61533"/>
    <x v="2"/>
    <m/>
    <x v="0"/>
    <x v="1"/>
    <x v="1"/>
    <x v="2"/>
    <x v="1"/>
    <n v="82"/>
    <n v="19.3"/>
    <n v="7.7"/>
    <n v="6.4"/>
    <n v="2.5"/>
    <x v="1"/>
    <n v="1002652"/>
    <x v="2"/>
    <x v="1"/>
    <x v="2"/>
    <x v="0"/>
    <x v="0"/>
    <m/>
    <x v="0"/>
    <x v="0"/>
    <x v="1"/>
    <m/>
    <m/>
    <x v="1"/>
    <s v="10026522"/>
    <x v="2"/>
    <x v="2"/>
    <x v="2"/>
    <x v="2"/>
    <x v="6"/>
    <x v="2"/>
    <n v="74.3"/>
    <x v="1"/>
    <n v="82"/>
    <x v="1"/>
    <s v=""/>
    <x v="4"/>
    <s v=""/>
    <x v="3"/>
    <n v="-0.88800000000000123"/>
    <n v="0.29152272959026176"/>
    <x v="1"/>
    <x v="1"/>
    <x v="2"/>
    <x v="1"/>
    <x v="1"/>
    <x v="1"/>
    <x v="1"/>
  </r>
  <r>
    <d v="2021-07-18T00:00:00"/>
    <n v="8037"/>
    <n v="9357"/>
    <x v="4"/>
    <n v="937"/>
    <n v="61534"/>
    <x v="2"/>
    <m/>
    <x v="0"/>
    <x v="1"/>
    <x v="1"/>
    <x v="2"/>
    <x v="1"/>
    <n v="93.5"/>
    <n v="20.7"/>
    <n v="7.5"/>
    <n v="6.9"/>
    <n v="2.4"/>
    <x v="1"/>
    <n v="1002652"/>
    <x v="3"/>
    <x v="1"/>
    <x v="2"/>
    <x v="2"/>
    <x v="0"/>
    <s v="12"/>
    <x v="0"/>
    <x v="0"/>
    <x v="1"/>
    <m/>
    <m/>
    <x v="1"/>
    <s v="10026523"/>
    <x v="2"/>
    <x v="2"/>
    <x v="2"/>
    <x v="2"/>
    <x v="6"/>
    <x v="2"/>
    <n v="86"/>
    <x v="1"/>
    <n v="93.5"/>
    <x v="1"/>
    <s v=""/>
    <x v="4"/>
    <s v=""/>
    <x v="1"/>
    <n v="4.0589999999999993"/>
    <n v="0.9830267874240276"/>
    <x v="1"/>
    <x v="1"/>
    <x v="1"/>
    <x v="7"/>
    <x v="1"/>
    <x v="1"/>
    <x v="1"/>
  </r>
  <r>
    <d v="2021-07-18T00:00:00"/>
    <n v="8037"/>
    <n v="9357"/>
    <x v="4"/>
    <n v="938"/>
    <n v="61535"/>
    <x v="2"/>
    <m/>
    <x v="0"/>
    <x v="2"/>
    <x v="2"/>
    <x v="2"/>
    <x v="1"/>
    <n v="70.5"/>
    <m/>
    <m/>
    <m/>
    <m/>
    <x v="2"/>
    <n v="1002652"/>
    <x v="4"/>
    <x v="1"/>
    <x v="2"/>
    <x v="0"/>
    <x v="0"/>
    <m/>
    <x v="0"/>
    <x v="0"/>
    <x v="1"/>
    <m/>
    <m/>
    <x v="1"/>
    <s v="10026524"/>
    <x v="2"/>
    <x v="2"/>
    <x v="2"/>
    <x v="2"/>
    <x v="6"/>
    <x v="2"/>
    <n v="64.140949999999989"/>
    <x v="2"/>
    <n v="70.5"/>
    <x v="2"/>
    <s v=""/>
    <x v="4"/>
    <s v=""/>
    <x v="2"/>
    <s v=""/>
    <s v=""/>
    <x v="1"/>
    <x v="1"/>
    <x v="2"/>
    <x v="1"/>
    <x v="1"/>
    <x v="1"/>
    <x v="1"/>
  </r>
  <r>
    <d v="2021-07-18T00:00:00"/>
    <n v="8037"/>
    <n v="9357"/>
    <x v="4"/>
    <n v="940"/>
    <n v="61536"/>
    <x v="2"/>
    <m/>
    <x v="1"/>
    <x v="2"/>
    <x v="2"/>
    <x v="2"/>
    <x v="1"/>
    <n v="91.5"/>
    <n v="22.5"/>
    <n v="9.1999999999999993"/>
    <n v="7"/>
    <n v="2.8"/>
    <x v="1"/>
    <n v="1002652"/>
    <x v="5"/>
    <x v="1"/>
    <x v="2"/>
    <x v="0"/>
    <x v="0"/>
    <m/>
    <x v="0"/>
    <x v="0"/>
    <x v="1"/>
    <m/>
    <m/>
    <x v="1"/>
    <s v="10026525"/>
    <x v="2"/>
    <x v="2"/>
    <x v="2"/>
    <x v="2"/>
    <x v="6"/>
    <x v="2"/>
    <n v="82.3"/>
    <x v="1"/>
    <n v="91.5"/>
    <x v="1"/>
    <s v=""/>
    <x v="4"/>
    <s v=""/>
    <x v="1"/>
    <n v="0.61099999999999932"/>
    <n v="0.64816888183842081"/>
    <x v="1"/>
    <x v="1"/>
    <x v="1"/>
    <x v="1"/>
    <x v="1"/>
    <x v="1"/>
    <x v="1"/>
  </r>
  <r>
    <d v="2021-07-18T00:00:00"/>
    <n v="8038"/>
    <n v="9357"/>
    <x v="5"/>
    <n v="1004"/>
    <n v="61537"/>
    <x v="2"/>
    <m/>
    <x v="0"/>
    <x v="1"/>
    <x v="1"/>
    <x v="2"/>
    <x v="1"/>
    <n v="83"/>
    <n v="17.8"/>
    <n v="6.2"/>
    <n v="5.5"/>
    <n v="2.2000000000000002"/>
    <x v="1"/>
    <n v="1002652"/>
    <x v="6"/>
    <x v="1"/>
    <x v="2"/>
    <x v="0"/>
    <x v="0"/>
    <m/>
    <x v="0"/>
    <x v="0"/>
    <x v="1"/>
    <m/>
    <m/>
    <x v="1"/>
    <s v="10026526"/>
    <x v="2"/>
    <x v="2"/>
    <x v="2"/>
    <x v="2"/>
    <x v="6"/>
    <x v="2"/>
    <n v="76.8"/>
    <x v="1"/>
    <n v="83"/>
    <x v="1"/>
    <s v=""/>
    <x v="4"/>
    <s v=""/>
    <x v="1"/>
    <n v="2.3319999999999972"/>
    <n v="0.91149281691055795"/>
    <x v="1"/>
    <x v="1"/>
    <x v="1"/>
    <x v="1"/>
    <x v="1"/>
    <x v="1"/>
    <x v="1"/>
  </r>
  <r>
    <d v="2021-07-18T00:00:00"/>
    <n v="8038"/>
    <n v="9357"/>
    <x v="5"/>
    <n v="1006"/>
    <n v="61538"/>
    <x v="2"/>
    <m/>
    <x v="0"/>
    <x v="2"/>
    <x v="2"/>
    <x v="2"/>
    <x v="1"/>
    <n v="63"/>
    <m/>
    <m/>
    <m/>
    <m/>
    <x v="2"/>
    <n v="1002652"/>
    <x v="7"/>
    <x v="1"/>
    <x v="2"/>
    <x v="0"/>
    <x v="0"/>
    <m/>
    <x v="0"/>
    <x v="0"/>
    <x v="1"/>
    <m/>
    <m/>
    <x v="1"/>
    <s v="10026527"/>
    <x v="2"/>
    <x v="2"/>
    <x v="2"/>
    <x v="2"/>
    <x v="6"/>
    <x v="2"/>
    <n v="57.1997"/>
    <x v="2"/>
    <n v="63"/>
    <x v="2"/>
    <s v=""/>
    <x v="4"/>
    <s v=""/>
    <x v="2"/>
    <s v=""/>
    <s v=""/>
    <x v="1"/>
    <x v="1"/>
    <x v="2"/>
    <x v="1"/>
    <x v="1"/>
    <x v="1"/>
    <x v="1"/>
  </r>
  <r>
    <d v="2021-07-18T00:00:00"/>
    <n v="8038"/>
    <n v="9357"/>
    <x v="5"/>
    <n v="1007"/>
    <n v="61539"/>
    <x v="2"/>
    <m/>
    <x v="0"/>
    <x v="1"/>
    <x v="1"/>
    <x v="2"/>
    <x v="1"/>
    <n v="85.5"/>
    <n v="19"/>
    <n v="8.5"/>
    <n v="6.8"/>
    <n v="2.5"/>
    <x v="1"/>
    <n v="1002652"/>
    <x v="8"/>
    <x v="1"/>
    <x v="2"/>
    <x v="0"/>
    <x v="0"/>
    <m/>
    <x v="0"/>
    <x v="0"/>
    <x v="1"/>
    <m/>
    <m/>
    <x v="1"/>
    <s v="10026528"/>
    <x v="2"/>
    <x v="2"/>
    <x v="2"/>
    <x v="2"/>
    <x v="6"/>
    <x v="2"/>
    <n v="77"/>
    <x v="1"/>
    <n v="85.5"/>
    <x v="1"/>
    <s v=""/>
    <x v="4"/>
    <s v=""/>
    <x v="3"/>
    <n v="-0.67899999999999983"/>
    <n v="0.33648452876678003"/>
    <x v="1"/>
    <x v="1"/>
    <x v="2"/>
    <x v="1"/>
    <x v="1"/>
    <x v="1"/>
    <x v="1"/>
  </r>
  <r>
    <d v="2021-07-18T00:00:00"/>
    <n v="8038"/>
    <n v="9357"/>
    <x v="5"/>
    <n v="1009"/>
    <n v="61540"/>
    <x v="2"/>
    <m/>
    <x v="0"/>
    <x v="1"/>
    <x v="1"/>
    <x v="2"/>
    <x v="1"/>
    <n v="81.5"/>
    <n v="18.7"/>
    <n v="7"/>
    <n v="3.9"/>
    <n v="2.1"/>
    <x v="1"/>
    <n v="1002652"/>
    <x v="9"/>
    <x v="1"/>
    <x v="2"/>
    <x v="0"/>
    <x v="0"/>
    <m/>
    <x v="0"/>
    <x v="0"/>
    <x v="1"/>
    <m/>
    <m/>
    <x v="1"/>
    <s v="10026529"/>
    <x v="2"/>
    <x v="2"/>
    <x v="2"/>
    <x v="2"/>
    <x v="6"/>
    <x v="2"/>
    <n v="74.5"/>
    <x v="1"/>
    <n v="81.5"/>
    <x v="1"/>
    <s v=""/>
    <x v="4"/>
    <s v=""/>
    <x v="1"/>
    <n v="1.8370000000000015"/>
    <n v="0.86259351623504799"/>
    <x v="1"/>
    <x v="1"/>
    <x v="1"/>
    <x v="1"/>
    <x v="1"/>
    <x v="1"/>
    <x v="1"/>
  </r>
  <r>
    <d v="2021-07-18T00:00:00"/>
    <n v="8038"/>
    <n v="9357"/>
    <x v="5"/>
    <n v="1010"/>
    <n v="61541"/>
    <x v="2"/>
    <m/>
    <x v="0"/>
    <x v="2"/>
    <x v="2"/>
    <x v="2"/>
    <x v="1"/>
    <n v="59"/>
    <m/>
    <m/>
    <m/>
    <m/>
    <x v="2"/>
    <n v="1002652"/>
    <x v="10"/>
    <x v="1"/>
    <x v="2"/>
    <x v="0"/>
    <x v="0"/>
    <m/>
    <x v="0"/>
    <x v="0"/>
    <x v="1"/>
    <m/>
    <m/>
    <x v="1"/>
    <s v="100265210"/>
    <x v="2"/>
    <x v="2"/>
    <x v="2"/>
    <x v="2"/>
    <x v="6"/>
    <x v="2"/>
    <n v="53.497700000000002"/>
    <x v="2"/>
    <n v="59"/>
    <x v="2"/>
    <s v=""/>
    <x v="4"/>
    <s v=""/>
    <x v="2"/>
    <s v=""/>
    <s v=""/>
    <x v="1"/>
    <x v="1"/>
    <x v="2"/>
    <x v="1"/>
    <x v="1"/>
    <x v="1"/>
    <x v="1"/>
  </r>
  <r>
    <d v="2021-07-18T00:00:00"/>
    <n v="8038"/>
    <n v="9357"/>
    <x v="5"/>
    <n v="1011"/>
    <n v="61542"/>
    <x v="2"/>
    <m/>
    <x v="1"/>
    <x v="2"/>
    <x v="2"/>
    <x v="2"/>
    <x v="1"/>
    <n v="94"/>
    <n v="22.5"/>
    <n v="7.4"/>
    <n v="6.4"/>
    <n v="2.8"/>
    <x v="1"/>
    <n v="1002653"/>
    <x v="1"/>
    <x v="1"/>
    <x v="2"/>
    <x v="0"/>
    <x v="0"/>
    <m/>
    <x v="0"/>
    <x v="0"/>
    <x v="1"/>
    <m/>
    <m/>
    <x v="1"/>
    <s v="10026531"/>
    <x v="2"/>
    <x v="2"/>
    <x v="2"/>
    <x v="2"/>
    <x v="6"/>
    <x v="2"/>
    <n v="86.6"/>
    <x v="1"/>
    <n v="94"/>
    <x v="1"/>
    <s v=""/>
    <x v="4"/>
    <s v=""/>
    <x v="1"/>
    <n v="4.3980000000000015"/>
    <n v="0.9878475789473814"/>
    <x v="1"/>
    <x v="1"/>
    <x v="1"/>
    <x v="1"/>
    <x v="1"/>
    <x v="1"/>
    <x v="1"/>
  </r>
  <r>
    <d v="2021-07-18T00:00:00"/>
    <n v="8038"/>
    <n v="9357"/>
    <x v="5"/>
    <n v="1013"/>
    <n v="61543"/>
    <x v="2"/>
    <m/>
    <x v="0"/>
    <x v="1"/>
    <x v="1"/>
    <x v="2"/>
    <x v="1"/>
    <n v="95"/>
    <n v="22.5"/>
    <n v="8.9"/>
    <n v="6.2"/>
    <n v="2.5"/>
    <x v="1"/>
    <n v="1002653"/>
    <x v="2"/>
    <x v="1"/>
    <x v="2"/>
    <x v="0"/>
    <x v="0"/>
    <m/>
    <x v="0"/>
    <x v="0"/>
    <x v="1"/>
    <m/>
    <m/>
    <x v="1"/>
    <s v="10026532"/>
    <x v="2"/>
    <x v="2"/>
    <x v="2"/>
    <x v="2"/>
    <x v="6"/>
    <x v="2"/>
    <n v="86.1"/>
    <x v="1"/>
    <n v="95"/>
    <x v="1"/>
    <s v=""/>
    <x v="4"/>
    <s v=""/>
    <x v="1"/>
    <n v="3.3020000000000009"/>
    <n v="0.9644973587926543"/>
    <x v="1"/>
    <x v="1"/>
    <x v="1"/>
    <x v="1"/>
    <x v="1"/>
    <x v="1"/>
    <x v="1"/>
  </r>
  <r>
    <d v="2021-07-18T00:00:00"/>
    <n v="8038"/>
    <n v="9357"/>
    <x v="5"/>
    <n v="1016"/>
    <n v="61544"/>
    <x v="2"/>
    <m/>
    <x v="0"/>
    <x v="2"/>
    <x v="2"/>
    <x v="2"/>
    <x v="1"/>
    <n v="62"/>
    <m/>
    <m/>
    <m/>
    <m/>
    <x v="2"/>
    <n v="1002653"/>
    <x v="3"/>
    <x v="1"/>
    <x v="2"/>
    <x v="0"/>
    <x v="0"/>
    <m/>
    <x v="0"/>
    <x v="0"/>
    <x v="1"/>
    <m/>
    <m/>
    <x v="1"/>
    <s v="10026533"/>
    <x v="2"/>
    <x v="2"/>
    <x v="2"/>
    <x v="2"/>
    <x v="6"/>
    <x v="2"/>
    <n v="56.2742"/>
    <x v="2"/>
    <n v="62"/>
    <x v="2"/>
    <s v=""/>
    <x v="4"/>
    <s v=""/>
    <x v="2"/>
    <s v=""/>
    <s v=""/>
    <x v="1"/>
    <x v="1"/>
    <x v="2"/>
    <x v="1"/>
    <x v="1"/>
    <x v="1"/>
    <x v="1"/>
  </r>
  <r>
    <d v="2021-07-18T00:00:00"/>
    <n v="8038"/>
    <n v="9357"/>
    <x v="5"/>
    <n v="1017"/>
    <n v="61545"/>
    <x v="2"/>
    <m/>
    <x v="0"/>
    <x v="1"/>
    <x v="1"/>
    <x v="2"/>
    <x v="1"/>
    <n v="84"/>
    <n v="18.5"/>
    <n v="6.5"/>
    <n v="5.4"/>
    <n v="1.9"/>
    <x v="1"/>
    <n v="1002653"/>
    <x v="4"/>
    <x v="1"/>
    <x v="2"/>
    <x v="0"/>
    <x v="0"/>
    <m/>
    <x v="0"/>
    <x v="0"/>
    <x v="1"/>
    <m/>
    <m/>
    <x v="1"/>
    <s v="10026534"/>
    <x v="2"/>
    <x v="2"/>
    <x v="2"/>
    <x v="2"/>
    <x v="6"/>
    <x v="2"/>
    <n v="77.5"/>
    <x v="1"/>
    <n v="84"/>
    <x v="1"/>
    <s v=""/>
    <x v="4"/>
    <s v=""/>
    <x v="1"/>
    <n v="2.7039999999999975"/>
    <n v="0.93726226259227075"/>
    <x v="1"/>
    <x v="1"/>
    <x v="1"/>
    <x v="1"/>
    <x v="1"/>
    <x v="1"/>
    <x v="1"/>
  </r>
  <r>
    <d v="2021-07-18T00:00:00"/>
    <n v="8038"/>
    <n v="9357"/>
    <x v="5"/>
    <n v="1018"/>
    <n v="61546"/>
    <x v="2"/>
    <m/>
    <x v="0"/>
    <x v="1"/>
    <x v="1"/>
    <x v="2"/>
    <x v="1"/>
    <n v="80.5"/>
    <n v="17.399999999999999"/>
    <n v="6.5"/>
    <n v="5.2"/>
    <n v="2"/>
    <x v="1"/>
    <n v="1002653"/>
    <x v="5"/>
    <x v="1"/>
    <x v="2"/>
    <x v="0"/>
    <x v="0"/>
    <m/>
    <x v="0"/>
    <x v="0"/>
    <x v="1"/>
    <m/>
    <m/>
    <x v="1"/>
    <s v="10026535"/>
    <x v="2"/>
    <x v="2"/>
    <x v="2"/>
    <x v="2"/>
    <x v="6"/>
    <x v="2"/>
    <n v="74"/>
    <x v="1"/>
    <n v="80.5"/>
    <x v="1"/>
    <s v=""/>
    <x v="4"/>
    <s v=""/>
    <x v="1"/>
    <n v="1.2490000000000021"/>
    <n v="0.77712670838688436"/>
    <x v="1"/>
    <x v="1"/>
    <x v="1"/>
    <x v="1"/>
    <x v="1"/>
    <x v="1"/>
    <x v="1"/>
  </r>
  <r>
    <d v="2021-07-18T00:00:00"/>
    <n v="8038"/>
    <n v="9358"/>
    <x v="5"/>
    <n v="1020"/>
    <n v="61547"/>
    <x v="2"/>
    <m/>
    <x v="1"/>
    <x v="2"/>
    <x v="2"/>
    <x v="2"/>
    <x v="1"/>
    <n v="92.5"/>
    <n v="22.8"/>
    <n v="9.1"/>
    <n v="7.9"/>
    <n v="3"/>
    <x v="1"/>
    <n v="1002653"/>
    <x v="6"/>
    <x v="1"/>
    <x v="2"/>
    <x v="0"/>
    <x v="0"/>
    <m/>
    <x v="0"/>
    <x v="0"/>
    <x v="1"/>
    <s v="NO PIT TAG"/>
    <m/>
    <x v="1"/>
    <s v="10026536"/>
    <x v="2"/>
    <x v="2"/>
    <x v="2"/>
    <x v="2"/>
    <x v="6"/>
    <x v="2"/>
    <n v="83.4"/>
    <x v="1"/>
    <n v="92.5"/>
    <x v="1"/>
    <s v=""/>
    <x v="4"/>
    <s v=""/>
    <x v="1"/>
    <n v="0.3849999999999989"/>
    <n v="0.59507847386613377"/>
    <x v="1"/>
    <x v="1"/>
    <x v="1"/>
    <x v="1"/>
    <x v="1"/>
    <x v="1"/>
    <x v="1"/>
  </r>
  <r>
    <d v="2021-07-18T00:00:00"/>
    <n v="8038"/>
    <n v="9358"/>
    <x v="5"/>
    <n v="1021"/>
    <n v="61548"/>
    <x v="2"/>
    <m/>
    <x v="0"/>
    <x v="1"/>
    <x v="1"/>
    <x v="2"/>
    <x v="1"/>
    <n v="84"/>
    <n v="18.2"/>
    <n v="6.3"/>
    <n v="5.9"/>
    <n v="1.7"/>
    <x v="1"/>
    <n v="1002653"/>
    <x v="7"/>
    <x v="1"/>
    <x v="2"/>
    <x v="0"/>
    <x v="0"/>
    <m/>
    <x v="0"/>
    <x v="0"/>
    <x v="1"/>
    <m/>
    <m/>
    <x v="1"/>
    <s v="10026537"/>
    <x v="2"/>
    <x v="2"/>
    <x v="2"/>
    <x v="2"/>
    <x v="6"/>
    <x v="2"/>
    <n v="77.7"/>
    <x v="1"/>
    <n v="84"/>
    <x v="1"/>
    <s v=""/>
    <x v="4"/>
    <s v=""/>
    <x v="1"/>
    <n v="2.791999999999998"/>
    <n v="0.94224198509657464"/>
    <x v="1"/>
    <x v="1"/>
    <x v="1"/>
    <x v="1"/>
    <x v="1"/>
    <x v="1"/>
    <x v="1"/>
  </r>
  <r>
    <d v="2021-07-18T00:00:00"/>
    <n v="8038"/>
    <n v="9358"/>
    <x v="5"/>
    <n v="1022"/>
    <n v="61549"/>
    <x v="2"/>
    <m/>
    <x v="0"/>
    <x v="1"/>
    <x v="1"/>
    <x v="2"/>
    <x v="1"/>
    <n v="85"/>
    <n v="19.7"/>
    <n v="7.8"/>
    <n v="6"/>
    <n v="2.2000000000000002"/>
    <x v="1"/>
    <n v="1002653"/>
    <x v="8"/>
    <x v="1"/>
    <x v="2"/>
    <x v="0"/>
    <x v="0"/>
    <m/>
    <x v="0"/>
    <x v="0"/>
    <x v="1"/>
    <m/>
    <m/>
    <x v="1"/>
    <s v="10026538"/>
    <x v="2"/>
    <x v="2"/>
    <x v="2"/>
    <x v="2"/>
    <x v="6"/>
    <x v="2"/>
    <n v="77.2"/>
    <x v="1"/>
    <n v="85"/>
    <x v="1"/>
    <s v=""/>
    <x v="4"/>
    <s v=""/>
    <x v="1"/>
    <n v="0.80399999999999783"/>
    <n v="0.69082946907014653"/>
    <x v="1"/>
    <x v="1"/>
    <x v="1"/>
    <x v="1"/>
    <x v="1"/>
    <x v="1"/>
    <x v="1"/>
  </r>
  <r>
    <d v="2021-07-18T00:00:00"/>
    <n v="8038"/>
    <n v="9358"/>
    <x v="5"/>
    <n v="1025"/>
    <n v="61550"/>
    <x v="2"/>
    <m/>
    <x v="0"/>
    <x v="2"/>
    <x v="2"/>
    <x v="2"/>
    <x v="1"/>
    <n v="70"/>
    <m/>
    <m/>
    <m/>
    <m/>
    <x v="2"/>
    <n v="1002653"/>
    <x v="9"/>
    <x v="1"/>
    <x v="2"/>
    <x v="0"/>
    <x v="0"/>
    <m/>
    <x v="0"/>
    <x v="0"/>
    <x v="1"/>
    <m/>
    <m/>
    <x v="1"/>
    <s v="10026539"/>
    <x v="2"/>
    <x v="2"/>
    <x v="2"/>
    <x v="2"/>
    <x v="6"/>
    <x v="2"/>
    <n v="63.678199999999997"/>
    <x v="2"/>
    <n v="70"/>
    <x v="2"/>
    <s v=""/>
    <x v="4"/>
    <s v=""/>
    <x v="2"/>
    <s v=""/>
    <s v=""/>
    <x v="1"/>
    <x v="1"/>
    <x v="2"/>
    <x v="1"/>
    <x v="1"/>
    <x v="1"/>
    <x v="1"/>
  </r>
  <r>
    <d v="2021-07-18T00:00:00"/>
    <n v="8038"/>
    <n v="9358"/>
    <x v="5"/>
    <n v="1026"/>
    <n v="61551"/>
    <x v="2"/>
    <m/>
    <x v="0"/>
    <x v="2"/>
    <x v="2"/>
    <x v="2"/>
    <x v="1"/>
    <n v="59.5"/>
    <m/>
    <m/>
    <m/>
    <m/>
    <x v="2"/>
    <n v="1002653"/>
    <x v="10"/>
    <x v="1"/>
    <x v="2"/>
    <x v="0"/>
    <x v="0"/>
    <m/>
    <x v="0"/>
    <x v="0"/>
    <x v="1"/>
    <m/>
    <m/>
    <x v="1"/>
    <s v="100265310"/>
    <x v="2"/>
    <x v="2"/>
    <x v="2"/>
    <x v="2"/>
    <x v="6"/>
    <x v="2"/>
    <n v="53.960450000000002"/>
    <x v="2"/>
    <n v="59.5"/>
    <x v="2"/>
    <s v=""/>
    <x v="4"/>
    <s v=""/>
    <x v="2"/>
    <s v=""/>
    <s v=""/>
    <x v="1"/>
    <x v="1"/>
    <x v="2"/>
    <x v="1"/>
    <x v="1"/>
    <x v="1"/>
    <x v="1"/>
  </r>
  <r>
    <d v="2021-07-18T00:00:00"/>
    <n v="8038"/>
    <n v="9358"/>
    <x v="5"/>
    <n v="1028"/>
    <n v="61552"/>
    <x v="2"/>
    <m/>
    <x v="0"/>
    <x v="2"/>
    <x v="2"/>
    <x v="2"/>
    <x v="1"/>
    <n v="68"/>
    <m/>
    <m/>
    <m/>
    <m/>
    <x v="2"/>
    <n v="1002654"/>
    <x v="1"/>
    <x v="1"/>
    <x v="2"/>
    <x v="0"/>
    <x v="0"/>
    <m/>
    <x v="0"/>
    <x v="0"/>
    <x v="1"/>
    <m/>
    <m/>
    <x v="1"/>
    <s v="10026541"/>
    <x v="2"/>
    <x v="2"/>
    <x v="2"/>
    <x v="2"/>
    <x v="6"/>
    <x v="2"/>
    <n v="61.827199999999998"/>
    <x v="2"/>
    <n v="68"/>
    <x v="2"/>
    <s v=""/>
    <x v="4"/>
    <s v=""/>
    <x v="2"/>
    <s v=""/>
    <s v=""/>
    <x v="1"/>
    <x v="1"/>
    <x v="2"/>
    <x v="1"/>
    <x v="1"/>
    <x v="1"/>
    <x v="1"/>
  </r>
  <r>
    <d v="2021-07-18T00:00:00"/>
    <n v="8038"/>
    <n v="9358"/>
    <x v="5"/>
    <n v="1030"/>
    <n v="61553"/>
    <x v="2"/>
    <m/>
    <x v="0"/>
    <x v="1"/>
    <x v="1"/>
    <x v="2"/>
    <x v="1"/>
    <n v="86"/>
    <n v="17.5"/>
    <n v="6.2"/>
    <n v="5.4"/>
    <n v="1.8"/>
    <x v="1"/>
    <n v="1002654"/>
    <x v="2"/>
    <x v="1"/>
    <x v="2"/>
    <x v="2"/>
    <x v="0"/>
    <s v="12"/>
    <x v="0"/>
    <x v="0"/>
    <x v="1"/>
    <m/>
    <m/>
    <x v="1"/>
    <s v="10026542"/>
    <x v="2"/>
    <x v="2"/>
    <x v="2"/>
    <x v="2"/>
    <x v="6"/>
    <x v="2"/>
    <n v="79.8"/>
    <x v="1"/>
    <n v="86"/>
    <x v="1"/>
    <s v=""/>
    <x v="4"/>
    <s v=""/>
    <x v="1"/>
    <n v="4.0339999999999971"/>
    <n v="0.98260458294602837"/>
    <x v="1"/>
    <x v="1"/>
    <x v="1"/>
    <x v="1"/>
    <x v="1"/>
    <x v="1"/>
    <x v="1"/>
  </r>
  <r>
    <d v="2021-07-18T00:00:00"/>
    <n v="8039"/>
    <n v="9358"/>
    <x v="2"/>
    <n v="1043"/>
    <n v="61554"/>
    <x v="2"/>
    <m/>
    <x v="0"/>
    <x v="1"/>
    <x v="1"/>
    <x v="2"/>
    <x v="1"/>
    <n v="84"/>
    <n v="20.2"/>
    <n v="8.4"/>
    <n v="4.7"/>
    <n v="2.1"/>
    <x v="1"/>
    <n v="1002654"/>
    <x v="3"/>
    <x v="1"/>
    <x v="2"/>
    <x v="0"/>
    <x v="0"/>
    <m/>
    <x v="0"/>
    <x v="0"/>
    <x v="1"/>
    <m/>
    <m/>
    <x v="1"/>
    <s v="10026543"/>
    <x v="2"/>
    <x v="2"/>
    <x v="2"/>
    <x v="2"/>
    <x v="6"/>
    <x v="2"/>
    <n v="75.599999999999994"/>
    <x v="1"/>
    <n v="84"/>
    <x v="1"/>
    <s v=""/>
    <x v="4"/>
    <s v=""/>
    <x v="1"/>
    <n v="0.5759999999999974"/>
    <n v="0.64014648796896612"/>
    <x v="1"/>
    <x v="1"/>
    <x v="1"/>
    <x v="1"/>
    <x v="1"/>
    <x v="1"/>
    <x v="1"/>
  </r>
  <r>
    <d v="2021-07-18T00:00:00"/>
    <n v="8039"/>
    <n v="9358"/>
    <x v="2"/>
    <n v="1045"/>
    <n v="61555"/>
    <x v="2"/>
    <m/>
    <x v="0"/>
    <x v="1"/>
    <x v="1"/>
    <x v="2"/>
    <x v="1"/>
    <n v="86.5"/>
    <n v="18.7"/>
    <n v="7.1"/>
    <n v="5.5"/>
    <n v="2.4"/>
    <x v="1"/>
    <n v="1002654"/>
    <x v="4"/>
    <x v="1"/>
    <x v="2"/>
    <x v="0"/>
    <x v="0"/>
    <m/>
    <x v="0"/>
    <x v="0"/>
    <x v="1"/>
    <m/>
    <m/>
    <x v="1"/>
    <s v="10026544"/>
    <x v="2"/>
    <x v="2"/>
    <x v="2"/>
    <x v="2"/>
    <x v="6"/>
    <x v="2"/>
    <n v="79.400000000000006"/>
    <x v="1"/>
    <n v="86.5"/>
    <x v="1"/>
    <s v=""/>
    <x v="4"/>
    <s v=""/>
    <x v="1"/>
    <n v="2.5130000000000017"/>
    <n v="0.92504815812278762"/>
    <x v="1"/>
    <x v="1"/>
    <x v="1"/>
    <x v="1"/>
    <x v="1"/>
    <x v="1"/>
    <x v="1"/>
  </r>
  <r>
    <d v="2021-07-18T00:00:00"/>
    <n v="8039"/>
    <n v="9358"/>
    <x v="2"/>
    <n v="1047"/>
    <n v="61556"/>
    <x v="2"/>
    <m/>
    <x v="0"/>
    <x v="1"/>
    <x v="1"/>
    <x v="2"/>
    <x v="1"/>
    <n v="79"/>
    <n v="18"/>
    <n v="6.5"/>
    <n v="4.9000000000000004"/>
    <n v="1.8"/>
    <x v="1"/>
    <n v="1002654"/>
    <x v="5"/>
    <x v="1"/>
    <x v="2"/>
    <x v="0"/>
    <x v="0"/>
    <m/>
    <x v="0"/>
    <x v="0"/>
    <x v="1"/>
    <m/>
    <m/>
    <x v="1"/>
    <s v="10026545"/>
    <x v="2"/>
    <x v="2"/>
    <x v="2"/>
    <x v="2"/>
    <x v="6"/>
    <x v="2"/>
    <n v="72.5"/>
    <x v="1"/>
    <n v="79"/>
    <x v="1"/>
    <s v=""/>
    <x v="4"/>
    <s v=""/>
    <x v="1"/>
    <n v="0.97999999999999909"/>
    <n v="0.72710821634112932"/>
    <x v="1"/>
    <x v="1"/>
    <x v="1"/>
    <x v="1"/>
    <x v="1"/>
    <x v="1"/>
    <x v="1"/>
  </r>
  <r>
    <d v="2021-07-18T00:00:00"/>
    <n v="8039"/>
    <n v="9358"/>
    <x v="2"/>
    <n v="1048"/>
    <n v="61557"/>
    <x v="2"/>
    <m/>
    <x v="0"/>
    <x v="2"/>
    <x v="2"/>
    <x v="2"/>
    <x v="1"/>
    <n v="57"/>
    <m/>
    <m/>
    <m/>
    <m/>
    <x v="2"/>
    <n v="1002654"/>
    <x v="6"/>
    <x v="1"/>
    <x v="2"/>
    <x v="0"/>
    <x v="0"/>
    <m/>
    <x v="0"/>
    <x v="0"/>
    <x v="1"/>
    <m/>
    <m/>
    <x v="1"/>
    <s v="10026546"/>
    <x v="2"/>
    <x v="2"/>
    <x v="2"/>
    <x v="2"/>
    <x v="6"/>
    <x v="2"/>
    <n v="51.646700000000003"/>
    <x v="2"/>
    <n v="57"/>
    <x v="2"/>
    <s v=""/>
    <x v="4"/>
    <s v=""/>
    <x v="2"/>
    <s v=""/>
    <s v=""/>
    <x v="1"/>
    <x v="1"/>
    <x v="2"/>
    <x v="1"/>
    <x v="1"/>
    <x v="1"/>
    <x v="1"/>
  </r>
  <r>
    <d v="2021-07-18T00:00:00"/>
    <n v="8039"/>
    <n v="9358"/>
    <x v="2"/>
    <n v="1050"/>
    <n v="61558"/>
    <x v="2"/>
    <m/>
    <x v="0"/>
    <x v="1"/>
    <x v="1"/>
    <x v="2"/>
    <x v="1"/>
    <n v="80.5"/>
    <n v="20.2"/>
    <n v="8.5"/>
    <n v="5.9"/>
    <n v="2.7"/>
    <x v="1"/>
    <n v="1002654"/>
    <x v="7"/>
    <x v="1"/>
    <x v="2"/>
    <x v="0"/>
    <x v="0"/>
    <m/>
    <x v="0"/>
    <x v="0"/>
    <x v="1"/>
    <m/>
    <m/>
    <x v="1"/>
    <s v="10026547"/>
    <x v="2"/>
    <x v="2"/>
    <x v="2"/>
    <x v="2"/>
    <x v="6"/>
    <x v="2"/>
    <n v="72"/>
    <x v="1"/>
    <n v="80.5"/>
    <x v="1"/>
    <s v=""/>
    <x v="4"/>
    <s v=""/>
    <x v="3"/>
    <n v="-2.3889999999999985"/>
    <n v="8.4015356668136656E-2"/>
    <x v="1"/>
    <x v="1"/>
    <x v="2"/>
    <x v="1"/>
    <x v="1"/>
    <x v="1"/>
    <x v="1"/>
  </r>
  <r>
    <d v="2021-07-18T00:00:00"/>
    <n v="8039"/>
    <n v="9358"/>
    <x v="2"/>
    <n v="1050"/>
    <n v="61559"/>
    <x v="2"/>
    <m/>
    <x v="0"/>
    <x v="2"/>
    <x v="2"/>
    <x v="2"/>
    <x v="1"/>
    <n v="86"/>
    <n v="20.2"/>
    <n v="7.4"/>
    <n v="6.9"/>
    <n v="2.9"/>
    <x v="1"/>
    <n v="1002654"/>
    <x v="8"/>
    <x v="1"/>
    <x v="2"/>
    <x v="0"/>
    <x v="0"/>
    <m/>
    <x v="0"/>
    <x v="0"/>
    <x v="1"/>
    <m/>
    <m/>
    <x v="1"/>
    <s v="10026548"/>
    <x v="2"/>
    <x v="2"/>
    <x v="2"/>
    <x v="2"/>
    <x v="6"/>
    <x v="2"/>
    <n v="78.599999999999994"/>
    <x v="1"/>
    <n v="86"/>
    <x v="1"/>
    <s v=""/>
    <x v="4"/>
    <s v=""/>
    <x v="1"/>
    <n v="0.53199999999999648"/>
    <n v="0.62994945929116997"/>
    <x v="1"/>
    <x v="1"/>
    <x v="1"/>
    <x v="1"/>
    <x v="1"/>
    <x v="1"/>
    <x v="1"/>
  </r>
  <r>
    <d v="2021-07-18T00:00:00"/>
    <n v="8039"/>
    <n v="9358"/>
    <x v="2"/>
    <n v="1052"/>
    <n v="61560"/>
    <x v="2"/>
    <m/>
    <x v="0"/>
    <x v="1"/>
    <x v="1"/>
    <x v="2"/>
    <x v="1"/>
    <n v="76"/>
    <n v="16.5"/>
    <n v="6.1"/>
    <n v="4.4000000000000004"/>
    <n v="1.7"/>
    <x v="1"/>
    <n v="1002654"/>
    <x v="9"/>
    <x v="1"/>
    <x v="2"/>
    <x v="2"/>
    <x v="0"/>
    <s v="12"/>
    <x v="0"/>
    <x v="0"/>
    <x v="1"/>
    <m/>
    <m/>
    <x v="1"/>
    <s v="10026549"/>
    <x v="2"/>
    <x v="2"/>
    <x v="2"/>
    <x v="2"/>
    <x v="6"/>
    <x v="2"/>
    <n v="69.900000000000006"/>
    <x v="1"/>
    <n v="76"/>
    <x v="1"/>
    <s v=""/>
    <x v="4"/>
    <s v=""/>
    <x v="1"/>
    <n v="0.62800000000000034"/>
    <n v="0.65203583006787735"/>
    <x v="1"/>
    <x v="1"/>
    <x v="1"/>
    <x v="1"/>
    <x v="1"/>
    <x v="1"/>
    <x v="1"/>
  </r>
  <r>
    <d v="2021-07-18T00:00:00"/>
    <n v="8039"/>
    <n v="9358"/>
    <x v="2"/>
    <n v="1054"/>
    <n v="61561"/>
    <x v="2"/>
    <m/>
    <x v="0"/>
    <x v="1"/>
    <x v="1"/>
    <x v="2"/>
    <x v="1"/>
    <n v="89"/>
    <n v="20.399999999999999"/>
    <n v="7.4"/>
    <n v="6"/>
    <n v="2.7"/>
    <x v="1"/>
    <n v="1002654"/>
    <x v="10"/>
    <x v="1"/>
    <x v="2"/>
    <x v="0"/>
    <x v="0"/>
    <m/>
    <x v="0"/>
    <x v="0"/>
    <x v="1"/>
    <m/>
    <m/>
    <x v="1"/>
    <s v="100265410"/>
    <x v="2"/>
    <x v="2"/>
    <x v="2"/>
    <x v="2"/>
    <x v="6"/>
    <x v="2"/>
    <n v="81.599999999999994"/>
    <x v="1"/>
    <n v="89"/>
    <x v="1"/>
    <s v=""/>
    <x v="4"/>
    <s v=""/>
    <x v="1"/>
    <n v="2.6059999999999954"/>
    <n v="0.93124673261058843"/>
    <x v="1"/>
    <x v="1"/>
    <x v="1"/>
    <x v="1"/>
    <x v="1"/>
    <x v="1"/>
    <x v="1"/>
  </r>
  <r>
    <d v="2021-07-18T00:00:00"/>
    <n v="8039"/>
    <n v="9358"/>
    <x v="2"/>
    <n v="1055"/>
    <n v="61562"/>
    <x v="2"/>
    <m/>
    <x v="0"/>
    <x v="2"/>
    <x v="2"/>
    <x v="2"/>
    <x v="1"/>
    <n v="64.5"/>
    <m/>
    <m/>
    <m/>
    <m/>
    <x v="2"/>
    <n v="1002655"/>
    <x v="1"/>
    <x v="1"/>
    <x v="2"/>
    <x v="0"/>
    <x v="0"/>
    <m/>
    <x v="0"/>
    <x v="0"/>
    <x v="1"/>
    <m/>
    <m/>
    <x v="1"/>
    <s v="10026551"/>
    <x v="2"/>
    <x v="2"/>
    <x v="2"/>
    <x v="2"/>
    <x v="6"/>
    <x v="2"/>
    <n v="58.587949999999999"/>
    <x v="2"/>
    <n v="64.5"/>
    <x v="2"/>
    <s v=""/>
    <x v="4"/>
    <s v=""/>
    <x v="2"/>
    <s v=""/>
    <s v=""/>
    <x v="1"/>
    <x v="1"/>
    <x v="2"/>
    <x v="1"/>
    <x v="1"/>
    <x v="1"/>
    <x v="1"/>
  </r>
  <r>
    <d v="2021-07-18T00:00:00"/>
    <n v="8039"/>
    <n v="9358"/>
    <x v="2"/>
    <n v="1057"/>
    <n v="61563"/>
    <x v="2"/>
    <m/>
    <x v="0"/>
    <x v="2"/>
    <x v="2"/>
    <x v="2"/>
    <x v="1"/>
    <n v="66"/>
    <m/>
    <m/>
    <m/>
    <m/>
    <x v="2"/>
    <n v="1002655"/>
    <x v="2"/>
    <x v="1"/>
    <x v="2"/>
    <x v="0"/>
    <x v="0"/>
    <m/>
    <x v="0"/>
    <x v="0"/>
    <x v="1"/>
    <m/>
    <m/>
    <x v="1"/>
    <s v="10026552"/>
    <x v="2"/>
    <x v="2"/>
    <x v="2"/>
    <x v="2"/>
    <x v="6"/>
    <x v="2"/>
    <n v="59.976199999999999"/>
    <x v="2"/>
    <n v="66"/>
    <x v="2"/>
    <s v=""/>
    <x v="4"/>
    <s v=""/>
    <x v="2"/>
    <s v=""/>
    <s v=""/>
    <x v="1"/>
    <x v="1"/>
    <x v="2"/>
    <x v="1"/>
    <x v="1"/>
    <x v="1"/>
    <x v="1"/>
  </r>
  <r>
    <d v="2021-07-18T00:00:00"/>
    <n v="8039"/>
    <n v="9358"/>
    <x v="2"/>
    <n v="1058"/>
    <n v="61564"/>
    <x v="2"/>
    <m/>
    <x v="0"/>
    <x v="1"/>
    <x v="1"/>
    <x v="2"/>
    <x v="1"/>
    <n v="91"/>
    <n v="19.899999999999999"/>
    <n v="7.1"/>
    <n v="5.8"/>
    <n v="2.2999999999999998"/>
    <x v="1"/>
    <n v="1002655"/>
    <x v="3"/>
    <x v="1"/>
    <x v="2"/>
    <x v="6"/>
    <x v="0"/>
    <m/>
    <x v="0"/>
    <x v="0"/>
    <x v="1"/>
    <m/>
    <m/>
    <x v="1"/>
    <s v="10026553"/>
    <x v="2"/>
    <x v="2"/>
    <x v="2"/>
    <x v="2"/>
    <x v="6"/>
    <x v="2"/>
    <n v="83.9"/>
    <x v="1"/>
    <n v="91"/>
    <x v="1"/>
    <s v=""/>
    <x v="4"/>
    <s v=""/>
    <x v="1"/>
    <n v="4.3300000000000045"/>
    <n v="0.98700358344214678"/>
    <x v="1"/>
    <x v="1"/>
    <x v="1"/>
    <x v="1"/>
    <x v="1"/>
    <x v="1"/>
    <x v="1"/>
  </r>
  <r>
    <d v="2021-07-18T00:00:00"/>
    <n v="8039"/>
    <n v="9358"/>
    <x v="2"/>
    <n v="1059"/>
    <n v="61565"/>
    <x v="2"/>
    <m/>
    <x v="0"/>
    <x v="1"/>
    <x v="1"/>
    <x v="2"/>
    <x v="1"/>
    <n v="87"/>
    <n v="18"/>
    <n v="6"/>
    <n v="5.9"/>
    <n v="2.8"/>
    <x v="1"/>
    <n v="1002655"/>
    <x v="4"/>
    <x v="1"/>
    <x v="2"/>
    <x v="0"/>
    <x v="0"/>
    <m/>
    <x v="0"/>
    <x v="0"/>
    <x v="1"/>
    <m/>
    <m/>
    <x v="1"/>
    <s v="10026554"/>
    <x v="2"/>
    <x v="2"/>
    <x v="2"/>
    <x v="2"/>
    <x v="6"/>
    <x v="2"/>
    <n v="81"/>
    <x v="1"/>
    <n v="87"/>
    <x v="1"/>
    <s v=""/>
    <x v="4"/>
    <s v=""/>
    <x v="1"/>
    <n v="3.5199999999999974"/>
    <n v="0.97125150407345995"/>
    <x v="1"/>
    <x v="1"/>
    <x v="1"/>
    <x v="3"/>
    <x v="1"/>
    <x v="1"/>
    <x v="1"/>
  </r>
  <r>
    <d v="2021-07-18T00:00:00"/>
    <n v="8039"/>
    <n v="9358"/>
    <x v="2"/>
    <n v="1100"/>
    <n v="61566"/>
    <x v="2"/>
    <m/>
    <x v="0"/>
    <x v="1"/>
    <x v="1"/>
    <x v="2"/>
    <x v="1"/>
    <n v="90"/>
    <n v="19.899999999999999"/>
    <n v="7.6"/>
    <n v="5.9"/>
    <n v="2.2999999999999998"/>
    <x v="1"/>
    <n v="1002655"/>
    <x v="5"/>
    <x v="1"/>
    <x v="2"/>
    <x v="0"/>
    <x v="0"/>
    <m/>
    <x v="0"/>
    <x v="0"/>
    <x v="1"/>
    <m/>
    <m/>
    <x v="1"/>
    <s v="10026555"/>
    <x v="2"/>
    <x v="2"/>
    <x v="2"/>
    <x v="2"/>
    <x v="6"/>
    <x v="2"/>
    <n v="82.4"/>
    <x v="1"/>
    <n v="90"/>
    <x v="1"/>
    <s v=""/>
    <x v="4"/>
    <s v=""/>
    <x v="1"/>
    <n v="3.1920000000000037"/>
    <n v="0.96053211067359812"/>
    <x v="1"/>
    <x v="1"/>
    <x v="1"/>
    <x v="1"/>
    <x v="1"/>
    <x v="1"/>
    <x v="1"/>
  </r>
  <r>
    <d v="2021-07-18T00:00:00"/>
    <n v="8039"/>
    <n v="9358"/>
    <x v="2"/>
    <n v="1101"/>
    <n v="61567"/>
    <x v="2"/>
    <m/>
    <x v="1"/>
    <x v="2"/>
    <x v="2"/>
    <x v="2"/>
    <x v="1"/>
    <n v="89.5"/>
    <n v="21.5"/>
    <n v="8.6999999999999993"/>
    <n v="7.7"/>
    <n v="2.9"/>
    <x v="1"/>
    <n v="1002655"/>
    <x v="6"/>
    <x v="1"/>
    <x v="2"/>
    <x v="0"/>
    <x v="0"/>
    <m/>
    <x v="0"/>
    <x v="0"/>
    <x v="1"/>
    <m/>
    <m/>
    <x v="1"/>
    <s v="10026556"/>
    <x v="2"/>
    <x v="2"/>
    <x v="2"/>
    <x v="2"/>
    <x v="6"/>
    <x v="2"/>
    <n v="80.8"/>
    <x v="1"/>
    <n v="89.5"/>
    <x v="1"/>
    <s v=""/>
    <x v="4"/>
    <s v=""/>
    <x v="3"/>
    <n v="-0.17099999999999937"/>
    <n v="0.45735386735453798"/>
    <x v="1"/>
    <x v="1"/>
    <x v="2"/>
    <x v="1"/>
    <x v="1"/>
    <x v="1"/>
    <x v="1"/>
  </r>
  <r>
    <d v="2021-07-18T00:00:00"/>
    <n v="8039"/>
    <n v="9358"/>
    <x v="2"/>
    <n v="1103"/>
    <n v="61568"/>
    <x v="2"/>
    <m/>
    <x v="0"/>
    <x v="2"/>
    <x v="2"/>
    <x v="2"/>
    <x v="1"/>
    <n v="69.5"/>
    <m/>
    <m/>
    <m/>
    <m/>
    <x v="2"/>
    <n v="1002655"/>
    <x v="7"/>
    <x v="1"/>
    <x v="2"/>
    <x v="0"/>
    <x v="0"/>
    <m/>
    <x v="0"/>
    <x v="0"/>
    <x v="1"/>
    <m/>
    <m/>
    <x v="1"/>
    <s v="10026557"/>
    <x v="2"/>
    <x v="2"/>
    <x v="2"/>
    <x v="2"/>
    <x v="6"/>
    <x v="2"/>
    <n v="63.215449999999997"/>
    <x v="2"/>
    <n v="69.5"/>
    <x v="2"/>
    <s v=""/>
    <x v="4"/>
    <s v=""/>
    <x v="2"/>
    <s v=""/>
    <s v=""/>
    <x v="1"/>
    <x v="1"/>
    <x v="2"/>
    <x v="1"/>
    <x v="1"/>
    <x v="1"/>
    <x v="1"/>
  </r>
  <r>
    <d v="2021-07-18T00:00:00"/>
    <n v="8039"/>
    <n v="9358"/>
    <x v="2"/>
    <n v="1105"/>
    <n v="61569"/>
    <x v="2"/>
    <m/>
    <x v="0"/>
    <x v="1"/>
    <x v="1"/>
    <x v="2"/>
    <x v="1"/>
    <n v="82.5"/>
    <n v="18.399999999999999"/>
    <n v="6.9"/>
    <n v="6"/>
    <n v="2.2000000000000002"/>
    <x v="1"/>
    <n v="1002655"/>
    <x v="8"/>
    <x v="1"/>
    <x v="2"/>
    <x v="0"/>
    <x v="0"/>
    <m/>
    <x v="0"/>
    <x v="0"/>
    <x v="1"/>
    <m/>
    <m/>
    <x v="1"/>
    <s v="10026558"/>
    <x v="2"/>
    <x v="2"/>
    <x v="2"/>
    <x v="2"/>
    <x v="6"/>
    <x v="2"/>
    <n v="75.599999999999994"/>
    <x v="1"/>
    <n v="82.5"/>
    <x v="1"/>
    <s v=""/>
    <x v="4"/>
    <s v=""/>
    <x v="1"/>
    <n v="0.88100000000000134"/>
    <n v="0.70702940279538484"/>
    <x v="1"/>
    <x v="1"/>
    <x v="1"/>
    <x v="1"/>
    <x v="1"/>
    <x v="1"/>
    <x v="1"/>
  </r>
  <r>
    <d v="2021-07-18T00:00:00"/>
    <n v="8039"/>
    <n v="9358"/>
    <x v="2"/>
    <n v="1108"/>
    <n v="61570"/>
    <x v="2"/>
    <m/>
    <x v="1"/>
    <x v="2"/>
    <x v="2"/>
    <x v="2"/>
    <x v="1"/>
    <n v="104"/>
    <n v="27.4"/>
    <n v="13.2"/>
    <n v="9.4"/>
    <n v="3.9"/>
    <x v="1"/>
    <n v="1002655"/>
    <x v="9"/>
    <x v="1"/>
    <x v="2"/>
    <x v="0"/>
    <x v="0"/>
    <m/>
    <x v="0"/>
    <x v="0"/>
    <x v="1"/>
    <m/>
    <m/>
    <x v="1"/>
    <s v="10026559"/>
    <x v="2"/>
    <x v="2"/>
    <x v="2"/>
    <x v="2"/>
    <x v="6"/>
    <x v="2"/>
    <n v="90.8"/>
    <x v="1"/>
    <n v="104"/>
    <x v="1"/>
    <s v=""/>
    <x v="4"/>
    <s v=""/>
    <x v="3"/>
    <n v="-1.7120000000000015"/>
    <n v="0.15290448648785807"/>
    <x v="1"/>
    <x v="1"/>
    <x v="2"/>
    <x v="1"/>
    <x v="1"/>
    <x v="1"/>
    <x v="1"/>
  </r>
  <r>
    <d v="2021-07-18T00:00:00"/>
    <n v="8040"/>
    <n v="9358"/>
    <x v="4"/>
    <n v="1301"/>
    <n v="61571"/>
    <x v="2"/>
    <m/>
    <x v="0"/>
    <x v="1"/>
    <x v="1"/>
    <x v="2"/>
    <x v="1"/>
    <n v="81"/>
    <n v="17.399999999999999"/>
    <n v="6.5"/>
    <n v="5.0999999999999996"/>
    <n v="1.7"/>
    <x v="1"/>
    <n v="1002655"/>
    <x v="10"/>
    <x v="1"/>
    <x v="2"/>
    <x v="0"/>
    <x v="0"/>
    <m/>
    <x v="0"/>
    <x v="0"/>
    <x v="1"/>
    <m/>
    <m/>
    <x v="1"/>
    <s v="100265510"/>
    <x v="2"/>
    <x v="2"/>
    <x v="2"/>
    <x v="2"/>
    <x v="6"/>
    <x v="2"/>
    <n v="74.5"/>
    <x v="1"/>
    <n v="81"/>
    <x v="1"/>
    <s v=""/>
    <x v="4"/>
    <s v=""/>
    <x v="1"/>
    <n v="1.7899999999999989"/>
    <n v="0.85692727651991907"/>
    <x v="1"/>
    <x v="1"/>
    <x v="1"/>
    <x v="1"/>
    <x v="1"/>
    <x v="1"/>
    <x v="1"/>
  </r>
  <r>
    <d v="2021-07-18T00:00:00"/>
    <n v="8040"/>
    <n v="9359"/>
    <x v="4"/>
    <n v="1303"/>
    <n v="61572"/>
    <x v="2"/>
    <m/>
    <x v="0"/>
    <x v="2"/>
    <x v="2"/>
    <x v="2"/>
    <x v="1"/>
    <n v="55"/>
    <m/>
    <m/>
    <m/>
    <m/>
    <x v="2"/>
    <n v="1002656"/>
    <x v="1"/>
    <x v="1"/>
    <x v="2"/>
    <x v="0"/>
    <x v="0"/>
    <m/>
    <x v="0"/>
    <x v="0"/>
    <x v="1"/>
    <m/>
    <m/>
    <x v="1"/>
    <s v="10026561"/>
    <x v="2"/>
    <x v="2"/>
    <x v="2"/>
    <x v="2"/>
    <x v="6"/>
    <x v="2"/>
    <n v="49.795699999999997"/>
    <x v="2"/>
    <n v="55"/>
    <x v="2"/>
    <s v=""/>
    <x v="4"/>
    <s v=""/>
    <x v="2"/>
    <s v=""/>
    <s v=""/>
    <x v="1"/>
    <x v="1"/>
    <x v="2"/>
    <x v="1"/>
    <x v="1"/>
    <x v="1"/>
    <x v="1"/>
  </r>
  <r>
    <d v="2021-07-18T00:00:00"/>
    <n v="8040"/>
    <n v="9359"/>
    <x v="4"/>
    <n v="1304"/>
    <n v="61573"/>
    <x v="2"/>
    <m/>
    <x v="0"/>
    <x v="2"/>
    <x v="2"/>
    <x v="2"/>
    <x v="1"/>
    <n v="68"/>
    <m/>
    <m/>
    <m/>
    <m/>
    <x v="2"/>
    <n v="1002656"/>
    <x v="2"/>
    <x v="1"/>
    <x v="2"/>
    <x v="0"/>
    <x v="0"/>
    <m/>
    <x v="0"/>
    <x v="0"/>
    <x v="1"/>
    <m/>
    <m/>
    <x v="1"/>
    <s v="10026562"/>
    <x v="2"/>
    <x v="2"/>
    <x v="2"/>
    <x v="2"/>
    <x v="6"/>
    <x v="2"/>
    <n v="61.827199999999998"/>
    <x v="2"/>
    <n v="68"/>
    <x v="2"/>
    <s v=""/>
    <x v="4"/>
    <s v=""/>
    <x v="2"/>
    <s v=""/>
    <s v=""/>
    <x v="1"/>
    <x v="1"/>
    <x v="2"/>
    <x v="1"/>
    <x v="1"/>
    <x v="1"/>
    <x v="1"/>
  </r>
  <r>
    <d v="2021-07-18T00:00:00"/>
    <n v="8040"/>
    <n v="9359"/>
    <x v="4"/>
    <n v="1305"/>
    <n v="61574"/>
    <x v="2"/>
    <m/>
    <x v="0"/>
    <x v="1"/>
    <x v="1"/>
    <x v="2"/>
    <x v="1"/>
    <n v="83.5"/>
    <n v="18"/>
    <n v="6.1"/>
    <n v="6.8"/>
    <n v="2.1"/>
    <x v="1"/>
    <n v="1002656"/>
    <x v="3"/>
    <x v="1"/>
    <x v="2"/>
    <x v="0"/>
    <x v="0"/>
    <m/>
    <x v="0"/>
    <x v="0"/>
    <x v="1"/>
    <m/>
    <m/>
    <x v="1"/>
    <s v="10026563"/>
    <x v="2"/>
    <x v="2"/>
    <x v="2"/>
    <x v="2"/>
    <x v="6"/>
    <x v="2"/>
    <n v="77.400000000000006"/>
    <x v="1"/>
    <n v="83.5"/>
    <x v="1"/>
    <s v=""/>
    <x v="4"/>
    <s v=""/>
    <x v="1"/>
    <n v="1.8770000000000016"/>
    <n v="0.8672661600971292"/>
    <x v="1"/>
    <x v="1"/>
    <x v="1"/>
    <x v="1"/>
    <x v="1"/>
    <x v="1"/>
    <x v="1"/>
  </r>
  <r>
    <d v="2021-07-18T00:00:00"/>
    <n v="8040"/>
    <n v="9359"/>
    <x v="4"/>
    <n v="1306"/>
    <n v="61575"/>
    <x v="2"/>
    <m/>
    <x v="1"/>
    <x v="2"/>
    <x v="2"/>
    <x v="2"/>
    <x v="1"/>
    <n v="91"/>
    <n v="21.4"/>
    <n v="8.1999999999999993"/>
    <n v="7.4"/>
    <n v="2.4"/>
    <x v="1"/>
    <n v="1002656"/>
    <x v="4"/>
    <x v="1"/>
    <x v="2"/>
    <x v="0"/>
    <x v="0"/>
    <m/>
    <x v="0"/>
    <x v="0"/>
    <x v="1"/>
    <m/>
    <m/>
    <x v="1"/>
    <s v="10026564"/>
    <x v="2"/>
    <x v="2"/>
    <x v="2"/>
    <x v="2"/>
    <x v="6"/>
    <x v="2"/>
    <n v="82.8"/>
    <x v="1"/>
    <n v="91"/>
    <x v="1"/>
    <s v=""/>
    <x v="4"/>
    <s v=""/>
    <x v="1"/>
    <n v="1.7480000000000038"/>
    <n v="0.85170036591092768"/>
    <x v="1"/>
    <x v="1"/>
    <x v="1"/>
    <x v="1"/>
    <x v="1"/>
    <x v="1"/>
    <x v="1"/>
  </r>
  <r>
    <d v="2021-07-18T00:00:00"/>
    <n v="8040"/>
    <n v="9359"/>
    <x v="4"/>
    <n v="1309"/>
    <n v="61576"/>
    <x v="2"/>
    <m/>
    <x v="0"/>
    <x v="1"/>
    <x v="1"/>
    <x v="2"/>
    <x v="1"/>
    <n v="77"/>
    <n v="17.2"/>
    <n v="6.6"/>
    <n v="4.9000000000000004"/>
    <n v="1.6"/>
    <x v="1"/>
    <n v="1002656"/>
    <x v="5"/>
    <x v="1"/>
    <x v="2"/>
    <x v="0"/>
    <x v="0"/>
    <m/>
    <x v="0"/>
    <x v="0"/>
    <x v="1"/>
    <m/>
    <m/>
    <x v="1"/>
    <s v="10026565"/>
    <x v="2"/>
    <x v="2"/>
    <x v="2"/>
    <x v="2"/>
    <x v="6"/>
    <x v="2"/>
    <n v="70.400000000000006"/>
    <x v="1"/>
    <n v="77"/>
    <x v="1"/>
    <s v=""/>
    <x v="4"/>
    <s v=""/>
    <x v="1"/>
    <n v="0.16399999999999948"/>
    <n v="0.54090835182238151"/>
    <x v="1"/>
    <x v="1"/>
    <x v="1"/>
    <x v="1"/>
    <x v="1"/>
    <x v="1"/>
    <x v="1"/>
  </r>
  <r>
    <d v="2021-07-18T00:00:00"/>
    <n v="8040"/>
    <n v="9359"/>
    <x v="4"/>
    <n v="1310"/>
    <n v="61577"/>
    <x v="2"/>
    <m/>
    <x v="1"/>
    <x v="2"/>
    <x v="2"/>
    <x v="2"/>
    <x v="1"/>
    <n v="97"/>
    <n v="23.1"/>
    <n v="8.9"/>
    <n v="7.4"/>
    <n v="3.1"/>
    <x v="1"/>
    <n v="1002656"/>
    <x v="6"/>
    <x v="1"/>
    <x v="2"/>
    <x v="0"/>
    <x v="0"/>
    <m/>
    <x v="0"/>
    <x v="0"/>
    <x v="1"/>
    <m/>
    <m/>
    <x v="1"/>
    <s v="10026566"/>
    <x v="2"/>
    <x v="2"/>
    <x v="2"/>
    <x v="2"/>
    <x v="6"/>
    <x v="2"/>
    <n v="88.1"/>
    <x v="1"/>
    <n v="97"/>
    <x v="1"/>
    <s v=""/>
    <x v="4"/>
    <s v=""/>
    <x v="1"/>
    <n v="2.8299999999999996"/>
    <n v="0.94427560207133454"/>
    <x v="1"/>
    <x v="1"/>
    <x v="1"/>
    <x v="1"/>
    <x v="1"/>
    <x v="1"/>
    <x v="1"/>
  </r>
  <r>
    <d v="2021-07-18T00:00:00"/>
    <n v="8040"/>
    <n v="9359"/>
    <x v="4"/>
    <n v="1312"/>
    <n v="61578"/>
    <x v="2"/>
    <m/>
    <x v="0"/>
    <x v="2"/>
    <x v="2"/>
    <x v="2"/>
    <x v="1"/>
    <n v="61.5"/>
    <m/>
    <m/>
    <m/>
    <m/>
    <x v="2"/>
    <n v="1002656"/>
    <x v="7"/>
    <x v="1"/>
    <x v="2"/>
    <x v="0"/>
    <x v="0"/>
    <m/>
    <x v="0"/>
    <x v="0"/>
    <x v="1"/>
    <m/>
    <m/>
    <x v="1"/>
    <s v="10026567"/>
    <x v="2"/>
    <x v="2"/>
    <x v="2"/>
    <x v="2"/>
    <x v="6"/>
    <x v="2"/>
    <n v="55.811450000000001"/>
    <x v="2"/>
    <n v="61.5"/>
    <x v="2"/>
    <s v=""/>
    <x v="4"/>
    <s v=""/>
    <x v="2"/>
    <s v=""/>
    <s v=""/>
    <x v="1"/>
    <x v="1"/>
    <x v="2"/>
    <x v="1"/>
    <x v="1"/>
    <x v="1"/>
    <x v="1"/>
  </r>
  <r>
    <d v="2021-07-18T00:00:00"/>
    <n v="8040"/>
    <n v="9359"/>
    <x v="4"/>
    <n v="1313"/>
    <n v="61579"/>
    <x v="2"/>
    <m/>
    <x v="0"/>
    <x v="1"/>
    <x v="1"/>
    <x v="2"/>
    <x v="1"/>
    <n v="81"/>
    <n v="16.7"/>
    <n v="5.6"/>
    <n v="5.2"/>
    <n v="1.7"/>
    <x v="1"/>
    <n v="1002656"/>
    <x v="8"/>
    <x v="1"/>
    <x v="2"/>
    <x v="0"/>
    <x v="0"/>
    <m/>
    <x v="0"/>
    <x v="0"/>
    <x v="1"/>
    <m/>
    <m/>
    <x v="1"/>
    <s v="10026568"/>
    <x v="2"/>
    <x v="2"/>
    <x v="2"/>
    <x v="2"/>
    <x v="6"/>
    <x v="2"/>
    <n v="75.400000000000006"/>
    <x v="1"/>
    <n v="81"/>
    <x v="1"/>
    <s v=""/>
    <x v="4"/>
    <s v=""/>
    <x v="1"/>
    <n v="2.8739999999999997"/>
    <n v="0.94654609620404573"/>
    <x v="1"/>
    <x v="1"/>
    <x v="1"/>
    <x v="1"/>
    <x v="1"/>
    <x v="1"/>
    <x v="1"/>
  </r>
  <r>
    <d v="2021-07-18T00:00:00"/>
    <n v="8040"/>
    <n v="9359"/>
    <x v="4"/>
    <n v="1316"/>
    <n v="61580"/>
    <x v="2"/>
    <m/>
    <x v="0"/>
    <x v="1"/>
    <x v="1"/>
    <x v="2"/>
    <x v="1"/>
    <n v="86.5"/>
    <n v="17.5"/>
    <n v="6"/>
    <n v="5.8"/>
    <n v="2.2000000000000002"/>
    <x v="1"/>
    <n v="1002656"/>
    <x v="9"/>
    <x v="1"/>
    <x v="2"/>
    <x v="0"/>
    <x v="0"/>
    <m/>
    <x v="0"/>
    <x v="0"/>
    <x v="1"/>
    <m/>
    <m/>
    <x v="1"/>
    <s v="10026569"/>
    <x v="2"/>
    <x v="2"/>
    <x v="2"/>
    <x v="2"/>
    <x v="6"/>
    <x v="2"/>
    <n v="80.5"/>
    <x v="1"/>
    <n v="86.5"/>
    <x v="1"/>
    <s v=""/>
    <x v="4"/>
    <s v=""/>
    <x v="1"/>
    <n v="3.8890000000000011"/>
    <n v="0.97994464726033281"/>
    <x v="1"/>
    <x v="1"/>
    <x v="1"/>
    <x v="1"/>
    <x v="1"/>
    <x v="1"/>
    <x v="1"/>
  </r>
  <r>
    <d v="2021-07-18T00:00:00"/>
    <n v="8040"/>
    <n v="9359"/>
    <x v="4"/>
    <n v="1318"/>
    <n v="61581"/>
    <x v="2"/>
    <m/>
    <x v="0"/>
    <x v="2"/>
    <x v="2"/>
    <x v="2"/>
    <x v="1"/>
    <n v="75.5"/>
    <n v="18"/>
    <n v="7"/>
    <n v="6.8"/>
    <n v="2.7"/>
    <x v="1"/>
    <n v="1002656"/>
    <x v="10"/>
    <x v="1"/>
    <x v="2"/>
    <x v="0"/>
    <x v="0"/>
    <m/>
    <x v="0"/>
    <x v="0"/>
    <x v="1"/>
    <m/>
    <m/>
    <x v="1"/>
    <s v="100265610"/>
    <x v="2"/>
    <x v="2"/>
    <x v="2"/>
    <x v="2"/>
    <x v="6"/>
    <x v="2"/>
    <n v="68.5"/>
    <x v="2"/>
    <n v="75.5"/>
    <x v="1"/>
    <s v=""/>
    <x v="4"/>
    <s v=""/>
    <x v="3"/>
    <n v="-3.2310000000000043"/>
    <n v="3.801565970192998E-2"/>
    <x v="1"/>
    <x v="1"/>
    <x v="2"/>
    <x v="1"/>
    <x v="1"/>
    <x v="1"/>
    <x v="1"/>
  </r>
  <r>
    <d v="2021-07-18T00:00:00"/>
    <n v="8040"/>
    <n v="9359"/>
    <x v="4"/>
    <n v="1320"/>
    <n v="61582"/>
    <x v="2"/>
    <m/>
    <x v="0"/>
    <x v="1"/>
    <x v="1"/>
    <x v="2"/>
    <x v="1"/>
    <n v="89"/>
    <n v="17.2"/>
    <n v="6.1"/>
    <n v="5.7"/>
    <n v="2.4"/>
    <x v="1"/>
    <n v="1002657"/>
    <x v="1"/>
    <x v="1"/>
    <x v="2"/>
    <x v="2"/>
    <x v="0"/>
    <s v="3,9"/>
    <x v="0"/>
    <x v="0"/>
    <x v="1"/>
    <m/>
    <m/>
    <x v="1"/>
    <s v="10026571"/>
    <x v="2"/>
    <x v="2"/>
    <x v="2"/>
    <x v="2"/>
    <x v="6"/>
    <x v="2"/>
    <n v="82.9"/>
    <x v="1"/>
    <n v="89"/>
    <x v="1"/>
    <s v=""/>
    <x v="4"/>
    <s v=""/>
    <x v="1"/>
    <n v="4.7319999999999967"/>
    <n v="0.99126808228996588"/>
    <x v="1"/>
    <x v="1"/>
    <x v="1"/>
    <x v="1"/>
    <x v="1"/>
    <x v="1"/>
    <x v="1"/>
  </r>
  <r>
    <d v="2021-07-18T00:00:00"/>
    <n v="8040"/>
    <n v="9359"/>
    <x v="4"/>
    <n v="1322"/>
    <n v="61583"/>
    <x v="2"/>
    <m/>
    <x v="0"/>
    <x v="1"/>
    <x v="1"/>
    <x v="2"/>
    <x v="1"/>
    <n v="76.5"/>
    <n v="18.100000000000001"/>
    <n v="7.6"/>
    <n v="6.5"/>
    <n v="2.1"/>
    <x v="1"/>
    <n v="1002657"/>
    <x v="2"/>
    <x v="1"/>
    <x v="2"/>
    <x v="7"/>
    <x v="0"/>
    <m/>
    <x v="0"/>
    <x v="0"/>
    <x v="1"/>
    <s v="HOOK MARK"/>
    <m/>
    <x v="1"/>
    <s v="10026572"/>
    <x v="2"/>
    <x v="2"/>
    <x v="2"/>
    <x v="2"/>
    <x v="6"/>
    <x v="2"/>
    <n v="68.900000000000006"/>
    <x v="2"/>
    <n v="76.5"/>
    <x v="1"/>
    <s v=""/>
    <x v="4"/>
    <s v=""/>
    <x v="3"/>
    <n v="-2.8490000000000029"/>
    <n v="5.4733031511736648E-2"/>
    <x v="1"/>
    <x v="1"/>
    <x v="2"/>
    <x v="1"/>
    <x v="1"/>
    <x v="1"/>
    <x v="1"/>
  </r>
  <r>
    <d v="2021-07-18T00:00:00"/>
    <n v="8040"/>
    <n v="9359"/>
    <x v="4"/>
    <n v="1324"/>
    <n v="61584"/>
    <x v="2"/>
    <m/>
    <x v="0"/>
    <x v="2"/>
    <x v="2"/>
    <x v="2"/>
    <x v="1"/>
    <n v="75"/>
    <m/>
    <m/>
    <m/>
    <m/>
    <x v="2"/>
    <n v="1002657"/>
    <x v="3"/>
    <x v="1"/>
    <x v="2"/>
    <x v="0"/>
    <x v="0"/>
    <m/>
    <x v="0"/>
    <x v="0"/>
    <x v="1"/>
    <m/>
    <m/>
    <x v="1"/>
    <s v="10026573"/>
    <x v="2"/>
    <x v="2"/>
    <x v="2"/>
    <x v="2"/>
    <x v="6"/>
    <x v="2"/>
    <n v="68.305699999999987"/>
    <x v="2"/>
    <n v="75"/>
    <x v="2"/>
    <s v=""/>
    <x v="4"/>
    <s v=""/>
    <x v="2"/>
    <s v=""/>
    <s v=""/>
    <x v="1"/>
    <x v="1"/>
    <x v="2"/>
    <x v="1"/>
    <x v="1"/>
    <x v="1"/>
    <x v="1"/>
  </r>
  <r>
    <d v="2021-07-18T00:00:00"/>
    <n v="8040"/>
    <n v="9359"/>
    <x v="4"/>
    <n v="1325"/>
    <n v="61585"/>
    <x v="2"/>
    <m/>
    <x v="1"/>
    <x v="2"/>
    <x v="2"/>
    <x v="2"/>
    <x v="1"/>
    <n v="90"/>
    <n v="21"/>
    <n v="7.6"/>
    <n v="7.9"/>
    <n v="3.1"/>
    <x v="1"/>
    <n v="1002657"/>
    <x v="4"/>
    <x v="1"/>
    <x v="2"/>
    <x v="0"/>
    <x v="0"/>
    <m/>
    <x v="0"/>
    <x v="0"/>
    <x v="1"/>
    <m/>
    <m/>
    <x v="1"/>
    <s v="10026574"/>
    <x v="2"/>
    <x v="2"/>
    <x v="2"/>
    <x v="2"/>
    <x v="6"/>
    <x v="2"/>
    <n v="82.4"/>
    <x v="1"/>
    <n v="90"/>
    <x v="1"/>
    <s v=""/>
    <x v="4"/>
    <s v=""/>
    <x v="1"/>
    <n v="1.1440000000000032"/>
    <n v="0.75841328665583185"/>
    <x v="1"/>
    <x v="1"/>
    <x v="1"/>
    <x v="1"/>
    <x v="1"/>
    <x v="1"/>
    <x v="1"/>
  </r>
  <r>
    <d v="2021-07-18T00:00:00"/>
    <n v="8041"/>
    <n v="9359"/>
    <x v="5"/>
    <n v="1340"/>
    <n v="61586"/>
    <x v="2"/>
    <m/>
    <x v="0"/>
    <x v="1"/>
    <x v="1"/>
    <x v="2"/>
    <x v="1"/>
    <n v="86"/>
    <n v="17.5"/>
    <n v="5.7"/>
    <n v="5.9"/>
    <n v="2.1"/>
    <x v="1"/>
    <n v="1002657"/>
    <x v="5"/>
    <x v="1"/>
    <x v="2"/>
    <x v="0"/>
    <x v="0"/>
    <m/>
    <x v="0"/>
    <x v="0"/>
    <x v="1"/>
    <m/>
    <m/>
    <x v="1"/>
    <s v="10026575"/>
    <x v="2"/>
    <x v="2"/>
    <x v="2"/>
    <x v="2"/>
    <x v="6"/>
    <x v="2"/>
    <n v="80.3"/>
    <x v="1"/>
    <n v="86"/>
    <x v="1"/>
    <s v=""/>
    <x v="4"/>
    <s v=""/>
    <x v="1"/>
    <n v="4.0759999999999978"/>
    <n v="0.98330811760320069"/>
    <x v="1"/>
    <x v="1"/>
    <x v="1"/>
    <x v="1"/>
    <x v="1"/>
    <x v="1"/>
    <x v="1"/>
  </r>
  <r>
    <d v="2021-07-18T00:00:00"/>
    <n v="8041"/>
    <n v="9359"/>
    <x v="5"/>
    <n v="1342"/>
    <n v="61587"/>
    <x v="2"/>
    <m/>
    <x v="1"/>
    <x v="2"/>
    <x v="2"/>
    <x v="2"/>
    <x v="1"/>
    <n v="101"/>
    <n v="22.7"/>
    <n v="8.5"/>
    <n v="5.9"/>
    <n v="2.5"/>
    <x v="1"/>
    <n v="1002657"/>
    <x v="6"/>
    <x v="1"/>
    <x v="2"/>
    <x v="2"/>
    <x v="0"/>
    <s v="12"/>
    <x v="0"/>
    <x v="0"/>
    <x v="1"/>
    <m/>
    <m/>
    <x v="1"/>
    <s v="10026576"/>
    <x v="2"/>
    <x v="2"/>
    <x v="2"/>
    <x v="2"/>
    <x v="6"/>
    <x v="2"/>
    <n v="92.5"/>
    <x v="1"/>
    <n v="101"/>
    <x v="1"/>
    <s v=""/>
    <x v="4"/>
    <s v=""/>
    <x v="1"/>
    <n v="6.597999999999999"/>
    <n v="0.99863876399305163"/>
    <x v="1"/>
    <x v="1"/>
    <x v="1"/>
    <x v="1"/>
    <x v="1"/>
    <x v="1"/>
    <x v="1"/>
  </r>
  <r>
    <d v="2021-07-18T00:00:00"/>
    <n v="8041"/>
    <n v="9359"/>
    <x v="5"/>
    <n v="1343"/>
    <n v="61588"/>
    <x v="2"/>
    <m/>
    <x v="0"/>
    <x v="1"/>
    <x v="1"/>
    <x v="2"/>
    <x v="1"/>
    <n v="88"/>
    <n v="17.399999999999999"/>
    <n v="5.9"/>
    <n v="4.9000000000000004"/>
    <n v="1.7"/>
    <x v="1"/>
    <n v="1002657"/>
    <x v="7"/>
    <x v="1"/>
    <x v="2"/>
    <x v="0"/>
    <x v="0"/>
    <m/>
    <x v="0"/>
    <x v="0"/>
    <x v="1"/>
    <m/>
    <m/>
    <x v="1"/>
    <s v="10026577"/>
    <x v="2"/>
    <x v="2"/>
    <x v="2"/>
    <x v="2"/>
    <x v="6"/>
    <x v="2"/>
    <n v="82.1"/>
    <x v="1"/>
    <n v="88"/>
    <x v="1"/>
    <s v=""/>
    <x v="4"/>
    <s v=""/>
    <x v="1"/>
    <n v="5.7039999999999971"/>
    <n v="0.99667846106061986"/>
    <x v="1"/>
    <x v="1"/>
    <x v="1"/>
    <x v="1"/>
    <x v="1"/>
    <x v="1"/>
    <x v="1"/>
  </r>
  <r>
    <d v="2021-07-18T00:00:00"/>
    <n v="8041"/>
    <n v="9359"/>
    <x v="5"/>
    <n v="1345"/>
    <n v="61589"/>
    <x v="2"/>
    <m/>
    <x v="0"/>
    <x v="1"/>
    <x v="1"/>
    <x v="2"/>
    <x v="1"/>
    <n v="91"/>
    <n v="19.5"/>
    <n v="6.9"/>
    <n v="6.3"/>
    <n v="2.4"/>
    <x v="1"/>
    <n v="1002657"/>
    <x v="8"/>
    <x v="1"/>
    <x v="2"/>
    <x v="2"/>
    <x v="0"/>
    <s v="12"/>
    <x v="0"/>
    <x v="0"/>
    <x v="1"/>
    <m/>
    <m/>
    <x v="1"/>
    <s v="10026578"/>
    <x v="2"/>
    <x v="2"/>
    <x v="2"/>
    <x v="2"/>
    <x v="6"/>
    <x v="2"/>
    <n v="84.1"/>
    <x v="1"/>
    <n v="91"/>
    <x v="1"/>
    <s v=""/>
    <x v="4"/>
    <s v=""/>
    <x v="1"/>
    <n v="4.1600000000000028"/>
    <n v="0.98463229443472444"/>
    <x v="1"/>
    <x v="1"/>
    <x v="1"/>
    <x v="1"/>
    <x v="1"/>
    <x v="1"/>
    <x v="1"/>
  </r>
  <r>
    <d v="2021-07-18T00:00:00"/>
    <n v="8041"/>
    <n v="9359"/>
    <x v="5"/>
    <n v="1346"/>
    <n v="61590"/>
    <x v="2"/>
    <m/>
    <x v="0"/>
    <x v="1"/>
    <x v="1"/>
    <x v="2"/>
    <x v="1"/>
    <n v="88"/>
    <n v="18.899999999999999"/>
    <n v="5"/>
    <n v="6"/>
    <n v="2.2000000000000002"/>
    <x v="1"/>
    <n v="1002657"/>
    <x v="9"/>
    <x v="1"/>
    <x v="2"/>
    <x v="0"/>
    <x v="0"/>
    <m/>
    <x v="0"/>
    <x v="0"/>
    <x v="1"/>
    <m/>
    <m/>
    <x v="1"/>
    <s v="10026579"/>
    <x v="2"/>
    <x v="2"/>
    <x v="2"/>
    <x v="2"/>
    <x v="6"/>
    <x v="2"/>
    <n v="83"/>
    <x v="1"/>
    <n v="88"/>
    <x v="1"/>
    <s v=""/>
    <x v="4"/>
    <s v=""/>
    <x v="1"/>
    <n v="5.6779999999999964"/>
    <n v="0.99659126681310573"/>
    <x v="1"/>
    <x v="1"/>
    <x v="1"/>
    <x v="1"/>
    <x v="1"/>
    <x v="1"/>
    <x v="1"/>
  </r>
  <r>
    <d v="2021-07-18T00:00:00"/>
    <n v="8041"/>
    <n v="9359"/>
    <x v="5"/>
    <n v="1347"/>
    <n v="61591"/>
    <x v="2"/>
    <m/>
    <x v="0"/>
    <x v="1"/>
    <x v="1"/>
    <x v="2"/>
    <x v="1"/>
    <n v="90"/>
    <n v="19.8"/>
    <n v="7.2"/>
    <n v="5.4"/>
    <n v="2"/>
    <x v="1"/>
    <n v="1002657"/>
    <x v="10"/>
    <x v="1"/>
    <x v="2"/>
    <x v="0"/>
    <x v="0"/>
    <m/>
    <x v="0"/>
    <x v="0"/>
    <x v="1"/>
    <m/>
    <m/>
    <x v="1"/>
    <s v="100265710"/>
    <x v="2"/>
    <x v="2"/>
    <x v="2"/>
    <x v="2"/>
    <x v="6"/>
    <x v="2"/>
    <n v="82.8"/>
    <x v="1"/>
    <n v="90"/>
    <x v="1"/>
    <s v=""/>
    <x v="4"/>
    <s v=""/>
    <x v="1"/>
    <n v="4.3020000000000023"/>
    <n v="0.98663947189688572"/>
    <x v="1"/>
    <x v="1"/>
    <x v="1"/>
    <x v="1"/>
    <x v="1"/>
    <x v="1"/>
    <x v="1"/>
  </r>
  <r>
    <d v="2021-07-18T00:00:00"/>
    <n v="8041"/>
    <n v="9359"/>
    <x v="5"/>
    <n v="1348"/>
    <n v="61592"/>
    <x v="2"/>
    <m/>
    <x v="1"/>
    <x v="2"/>
    <x v="2"/>
    <x v="2"/>
    <x v="1"/>
    <n v="74.5"/>
    <m/>
    <m/>
    <m/>
    <m/>
    <x v="2"/>
    <n v="1002658"/>
    <x v="1"/>
    <x v="1"/>
    <x v="2"/>
    <x v="0"/>
    <x v="0"/>
    <m/>
    <x v="0"/>
    <x v="0"/>
    <x v="1"/>
    <m/>
    <m/>
    <x v="1"/>
    <s v="10026581"/>
    <x v="2"/>
    <x v="2"/>
    <x v="2"/>
    <x v="2"/>
    <x v="6"/>
    <x v="2"/>
    <n v="67.842949999999988"/>
    <x v="2"/>
    <n v="74.5"/>
    <x v="2"/>
    <s v=""/>
    <x v="4"/>
    <s v=""/>
    <x v="2"/>
    <s v=""/>
    <s v=""/>
    <x v="1"/>
    <x v="1"/>
    <x v="2"/>
    <x v="1"/>
    <x v="1"/>
    <x v="1"/>
    <x v="1"/>
  </r>
  <r>
    <d v="2021-07-18T00:00:00"/>
    <n v="8041"/>
    <n v="9359"/>
    <x v="5"/>
    <n v="1350"/>
    <n v="61593"/>
    <x v="2"/>
    <m/>
    <x v="0"/>
    <x v="1"/>
    <x v="1"/>
    <x v="2"/>
    <x v="1"/>
    <n v="92"/>
    <n v="20.5"/>
    <n v="7.2"/>
    <n v="6"/>
    <n v="2"/>
    <x v="1"/>
    <n v="1002658"/>
    <x v="2"/>
    <x v="1"/>
    <x v="2"/>
    <x v="0"/>
    <x v="0"/>
    <m/>
    <x v="0"/>
    <x v="0"/>
    <x v="1"/>
    <m/>
    <m/>
    <x v="1"/>
    <s v="10026582"/>
    <x v="2"/>
    <x v="2"/>
    <x v="2"/>
    <x v="2"/>
    <x v="6"/>
    <x v="2"/>
    <n v="84.8"/>
    <x v="1"/>
    <n v="92"/>
    <x v="1"/>
    <s v=""/>
    <x v="4"/>
    <s v=""/>
    <x v="1"/>
    <n v="4.7540000000000022"/>
    <n v="0.99145646345669647"/>
    <x v="1"/>
    <x v="1"/>
    <x v="1"/>
    <x v="1"/>
    <x v="1"/>
    <x v="1"/>
    <x v="1"/>
  </r>
  <r>
    <d v="2021-07-18T00:00:00"/>
    <n v="8041"/>
    <n v="9359"/>
    <x v="5"/>
    <n v="1351"/>
    <n v="61594"/>
    <x v="2"/>
    <m/>
    <x v="1"/>
    <x v="2"/>
    <x v="2"/>
    <x v="2"/>
    <x v="1"/>
    <n v="95.5"/>
    <n v="22.9"/>
    <n v="9"/>
    <n v="8"/>
    <n v="3.1"/>
    <x v="1"/>
    <n v="1002658"/>
    <x v="3"/>
    <x v="1"/>
    <x v="2"/>
    <x v="0"/>
    <x v="0"/>
    <m/>
    <x v="0"/>
    <x v="0"/>
    <x v="1"/>
    <m/>
    <m/>
    <x v="1"/>
    <s v="10026583"/>
    <x v="2"/>
    <x v="2"/>
    <x v="2"/>
    <x v="2"/>
    <x v="6"/>
    <x v="2"/>
    <n v="86.5"/>
    <x v="1"/>
    <n v="95.5"/>
    <x v="1"/>
    <s v=""/>
    <x v="4"/>
    <s v=""/>
    <x v="1"/>
    <n v="1.6489999999999987"/>
    <n v="0.83875585176112155"/>
    <x v="1"/>
    <x v="1"/>
    <x v="1"/>
    <x v="1"/>
    <x v="1"/>
    <x v="1"/>
    <x v="1"/>
  </r>
  <r>
    <d v="2021-07-18T00:00:00"/>
    <n v="8041"/>
    <n v="9359"/>
    <x v="5"/>
    <n v="1354"/>
    <n v="61595"/>
    <x v="2"/>
    <m/>
    <x v="1"/>
    <x v="2"/>
    <x v="2"/>
    <x v="2"/>
    <x v="1"/>
    <n v="93"/>
    <n v="20.5"/>
    <n v="7.9"/>
    <n v="5.6"/>
    <n v="2.1"/>
    <x v="1"/>
    <n v="1002658"/>
    <x v="4"/>
    <x v="1"/>
    <x v="2"/>
    <x v="0"/>
    <x v="0"/>
    <m/>
    <x v="0"/>
    <x v="0"/>
    <x v="1"/>
    <m/>
    <m/>
    <x v="1"/>
    <s v="10026584"/>
    <x v="2"/>
    <x v="2"/>
    <x v="2"/>
    <x v="2"/>
    <x v="6"/>
    <x v="2"/>
    <n v="85.1"/>
    <x v="1"/>
    <n v="93"/>
    <x v="1"/>
    <s v=""/>
    <x v="4"/>
    <s v=""/>
    <x v="1"/>
    <n v="4.4740000000000029"/>
    <n v="0.98872691338411944"/>
    <x v="1"/>
    <x v="1"/>
    <x v="1"/>
    <x v="1"/>
    <x v="1"/>
    <x v="1"/>
    <x v="1"/>
  </r>
  <r>
    <d v="2021-07-18T00:00:00"/>
    <n v="8041"/>
    <n v="9359"/>
    <x v="5"/>
    <n v="1355"/>
    <n v="61596"/>
    <x v="2"/>
    <m/>
    <x v="0"/>
    <x v="1"/>
    <x v="1"/>
    <x v="2"/>
    <x v="1"/>
    <n v="85"/>
    <n v="19"/>
    <n v="7"/>
    <n v="5.8"/>
    <n v="2"/>
    <x v="1"/>
    <n v="1002658"/>
    <x v="5"/>
    <x v="1"/>
    <x v="2"/>
    <x v="0"/>
    <x v="0"/>
    <m/>
    <x v="0"/>
    <x v="0"/>
    <x v="1"/>
    <m/>
    <m/>
    <x v="1"/>
    <s v="10026585"/>
    <x v="2"/>
    <x v="2"/>
    <x v="2"/>
    <x v="2"/>
    <x v="6"/>
    <x v="2"/>
    <n v="78"/>
    <x v="1"/>
    <n v="85"/>
    <x v="1"/>
    <s v=""/>
    <x v="4"/>
    <s v=""/>
    <x v="1"/>
    <n v="2.1359999999999975"/>
    <n v="0.89435326419950334"/>
    <x v="1"/>
    <x v="1"/>
    <x v="1"/>
    <x v="1"/>
    <x v="1"/>
    <x v="1"/>
    <x v="1"/>
  </r>
  <r>
    <d v="2021-07-18T00:00:00"/>
    <n v="8041"/>
    <n v="9360"/>
    <x v="5"/>
    <n v="1357"/>
    <n v="61597"/>
    <x v="2"/>
    <m/>
    <x v="1"/>
    <x v="2"/>
    <x v="2"/>
    <x v="2"/>
    <x v="1"/>
    <n v="93"/>
    <n v="21.7"/>
    <n v="8.8000000000000007"/>
    <n v="7.5"/>
    <n v="3"/>
    <x v="1"/>
    <n v="1002658"/>
    <x v="6"/>
    <x v="1"/>
    <x v="2"/>
    <x v="0"/>
    <x v="0"/>
    <m/>
    <x v="0"/>
    <x v="0"/>
    <x v="1"/>
    <s v="NO PIT TAGS"/>
    <m/>
    <x v="1"/>
    <s v="10026586"/>
    <x v="2"/>
    <x v="2"/>
    <x v="2"/>
    <x v="2"/>
    <x v="6"/>
    <x v="2"/>
    <n v="84.2"/>
    <x v="1"/>
    <n v="93"/>
    <x v="1"/>
    <s v=""/>
    <x v="4"/>
    <s v=""/>
    <x v="1"/>
    <n v="1.2560000000000011"/>
    <n v="0.77833676159189646"/>
    <x v="1"/>
    <x v="1"/>
    <x v="1"/>
    <x v="1"/>
    <x v="1"/>
    <x v="1"/>
    <x v="1"/>
  </r>
  <r>
    <d v="2021-07-18T00:00:00"/>
    <n v="8041"/>
    <n v="9360"/>
    <x v="5"/>
    <n v="1358"/>
    <n v="61598"/>
    <x v="2"/>
    <m/>
    <x v="0"/>
    <x v="2"/>
    <x v="2"/>
    <x v="2"/>
    <x v="1"/>
    <n v="60"/>
    <m/>
    <m/>
    <m/>
    <m/>
    <x v="2"/>
    <n v="1002658"/>
    <x v="7"/>
    <x v="1"/>
    <x v="2"/>
    <x v="0"/>
    <x v="0"/>
    <m/>
    <x v="0"/>
    <x v="0"/>
    <x v="1"/>
    <m/>
    <m/>
    <x v="1"/>
    <s v="10026587"/>
    <x v="2"/>
    <x v="2"/>
    <x v="2"/>
    <x v="2"/>
    <x v="6"/>
    <x v="2"/>
    <n v="54.423200000000001"/>
    <x v="2"/>
    <n v="60"/>
    <x v="2"/>
    <s v=""/>
    <x v="4"/>
    <s v=""/>
    <x v="2"/>
    <s v=""/>
    <s v=""/>
    <x v="1"/>
    <x v="1"/>
    <x v="2"/>
    <x v="1"/>
    <x v="1"/>
    <x v="1"/>
    <x v="1"/>
  </r>
  <r>
    <d v="2021-07-18T00:00:00"/>
    <n v="8042"/>
    <n v="9360"/>
    <x v="2"/>
    <n v="1418"/>
    <n v="61599"/>
    <x v="2"/>
    <m/>
    <x v="0"/>
    <x v="2"/>
    <x v="2"/>
    <x v="2"/>
    <x v="1"/>
    <n v="65"/>
    <m/>
    <m/>
    <m/>
    <m/>
    <x v="2"/>
    <n v="1002658"/>
    <x v="8"/>
    <x v="1"/>
    <x v="2"/>
    <x v="0"/>
    <x v="0"/>
    <m/>
    <x v="0"/>
    <x v="0"/>
    <x v="1"/>
    <m/>
    <m/>
    <x v="1"/>
    <s v="10026588"/>
    <x v="2"/>
    <x v="2"/>
    <x v="2"/>
    <x v="2"/>
    <x v="6"/>
    <x v="2"/>
    <n v="59.050699999999999"/>
    <x v="2"/>
    <n v="65"/>
    <x v="2"/>
    <s v=""/>
    <x v="4"/>
    <s v=""/>
    <x v="2"/>
    <s v=""/>
    <s v=""/>
    <x v="1"/>
    <x v="1"/>
    <x v="2"/>
    <x v="1"/>
    <x v="1"/>
    <x v="1"/>
    <x v="1"/>
  </r>
  <r>
    <d v="2021-07-18T00:00:00"/>
    <n v="8042"/>
    <n v="9360"/>
    <x v="2"/>
    <n v="1418"/>
    <n v="61600"/>
    <x v="2"/>
    <m/>
    <x v="0"/>
    <x v="1"/>
    <x v="1"/>
    <x v="2"/>
    <x v="1"/>
    <n v="77"/>
    <n v="17.2"/>
    <n v="6"/>
    <n v="5.5"/>
    <n v="1.6"/>
    <x v="1"/>
    <n v="1002658"/>
    <x v="9"/>
    <x v="1"/>
    <x v="2"/>
    <x v="0"/>
    <x v="0"/>
    <m/>
    <x v="0"/>
    <x v="0"/>
    <x v="1"/>
    <m/>
    <m/>
    <x v="1"/>
    <s v="10026589"/>
    <x v="2"/>
    <x v="2"/>
    <x v="2"/>
    <x v="2"/>
    <x v="6"/>
    <x v="2"/>
    <n v="71"/>
    <x v="1"/>
    <n v="77"/>
    <x v="1"/>
    <s v=""/>
    <x v="4"/>
    <s v=""/>
    <x v="1"/>
    <n v="0.52400000000000024"/>
    <n v="0.62808262338885013"/>
    <x v="1"/>
    <x v="1"/>
    <x v="1"/>
    <x v="1"/>
    <x v="1"/>
    <x v="1"/>
    <x v="1"/>
  </r>
  <r>
    <d v="2021-07-18T00:00:00"/>
    <n v="8042"/>
    <n v="9360"/>
    <x v="2"/>
    <n v="1422"/>
    <n v="61601"/>
    <x v="2"/>
    <m/>
    <x v="0"/>
    <x v="1"/>
    <x v="1"/>
    <x v="2"/>
    <x v="1"/>
    <n v="82"/>
    <n v="17"/>
    <n v="5.8"/>
    <n v="4.9000000000000004"/>
    <n v="1.8"/>
    <x v="1"/>
    <n v="1002658"/>
    <x v="10"/>
    <x v="1"/>
    <x v="2"/>
    <x v="0"/>
    <x v="0"/>
    <m/>
    <x v="0"/>
    <x v="0"/>
    <x v="1"/>
    <m/>
    <m/>
    <x v="1"/>
    <s v="100265810"/>
    <x v="2"/>
    <x v="2"/>
    <x v="2"/>
    <x v="2"/>
    <x v="6"/>
    <x v="2"/>
    <n v="76.2"/>
    <x v="1"/>
    <n v="82"/>
    <x v="1"/>
    <s v=""/>
    <x v="4"/>
    <s v=""/>
    <x v="1"/>
    <n v="3.1659999999999986"/>
    <n v="0.95953455778385943"/>
    <x v="1"/>
    <x v="1"/>
    <x v="1"/>
    <x v="1"/>
    <x v="1"/>
    <x v="1"/>
    <x v="1"/>
  </r>
  <r>
    <d v="2021-07-18T00:00:00"/>
    <n v="8042"/>
    <n v="9360"/>
    <x v="2"/>
    <n v="1424"/>
    <n v="61602"/>
    <x v="2"/>
    <m/>
    <x v="0"/>
    <x v="2"/>
    <x v="2"/>
    <x v="2"/>
    <x v="1"/>
    <n v="61.5"/>
    <m/>
    <m/>
    <m/>
    <m/>
    <x v="2"/>
    <n v="1002659"/>
    <x v="1"/>
    <x v="1"/>
    <x v="2"/>
    <x v="0"/>
    <x v="0"/>
    <m/>
    <x v="0"/>
    <x v="0"/>
    <x v="1"/>
    <m/>
    <m/>
    <x v="1"/>
    <s v="10026591"/>
    <x v="2"/>
    <x v="2"/>
    <x v="2"/>
    <x v="2"/>
    <x v="6"/>
    <x v="2"/>
    <n v="55.811450000000001"/>
    <x v="2"/>
    <n v="61.5"/>
    <x v="2"/>
    <s v=""/>
    <x v="4"/>
    <s v=""/>
    <x v="2"/>
    <s v=""/>
    <s v=""/>
    <x v="1"/>
    <x v="1"/>
    <x v="2"/>
    <x v="1"/>
    <x v="1"/>
    <x v="1"/>
    <x v="1"/>
  </r>
  <r>
    <d v="2021-07-18T00:00:00"/>
    <n v="8043"/>
    <n v="9360"/>
    <x v="4"/>
    <n v="1531"/>
    <n v="61603"/>
    <x v="2"/>
    <m/>
    <x v="0"/>
    <x v="2"/>
    <x v="2"/>
    <x v="2"/>
    <x v="1"/>
    <n v="63"/>
    <m/>
    <m/>
    <m/>
    <m/>
    <x v="2"/>
    <n v="1002659"/>
    <x v="2"/>
    <x v="1"/>
    <x v="2"/>
    <x v="0"/>
    <x v="0"/>
    <m/>
    <x v="0"/>
    <x v="0"/>
    <x v="1"/>
    <m/>
    <m/>
    <x v="1"/>
    <s v="10026592"/>
    <x v="2"/>
    <x v="2"/>
    <x v="2"/>
    <x v="2"/>
    <x v="6"/>
    <x v="2"/>
    <n v="57.1997"/>
    <x v="2"/>
    <n v="63"/>
    <x v="2"/>
    <s v=""/>
    <x v="4"/>
    <s v=""/>
    <x v="2"/>
    <s v=""/>
    <s v=""/>
    <x v="1"/>
    <x v="1"/>
    <x v="2"/>
    <x v="1"/>
    <x v="1"/>
    <x v="1"/>
    <x v="1"/>
  </r>
  <r>
    <d v="2021-07-18T00:00:00"/>
    <n v="8043"/>
    <n v="9360"/>
    <x v="4"/>
    <n v="1533"/>
    <n v="61604"/>
    <x v="2"/>
    <m/>
    <x v="0"/>
    <x v="1"/>
    <x v="1"/>
    <x v="2"/>
    <x v="1"/>
    <n v="83.5"/>
    <n v="19"/>
    <n v="7.5"/>
    <n v="4.4000000000000004"/>
    <n v="1.2"/>
    <x v="1"/>
    <n v="1002659"/>
    <x v="3"/>
    <x v="1"/>
    <x v="2"/>
    <x v="0"/>
    <x v="0"/>
    <m/>
    <x v="0"/>
    <x v="0"/>
    <x v="1"/>
    <m/>
    <m/>
    <x v="1"/>
    <s v="10026593"/>
    <x v="2"/>
    <x v="2"/>
    <x v="2"/>
    <x v="2"/>
    <x v="6"/>
    <x v="2"/>
    <n v="76"/>
    <x v="1"/>
    <n v="83.5"/>
    <x v="1"/>
    <s v=""/>
    <x v="4"/>
    <s v=""/>
    <x v="1"/>
    <n v="2.4910000000000019"/>
    <n v="0.92350847314502726"/>
    <x v="1"/>
    <x v="1"/>
    <x v="1"/>
    <x v="1"/>
    <x v="1"/>
    <x v="1"/>
    <x v="1"/>
  </r>
  <r>
    <d v="2021-07-18T00:00:00"/>
    <n v="8043"/>
    <n v="9360"/>
    <x v="4"/>
    <n v="1535"/>
    <n v="61605"/>
    <x v="2"/>
    <m/>
    <x v="0"/>
    <x v="2"/>
    <x v="2"/>
    <x v="2"/>
    <x v="1"/>
    <n v="65.5"/>
    <m/>
    <m/>
    <m/>
    <m/>
    <x v="2"/>
    <n v="1002659"/>
    <x v="4"/>
    <x v="1"/>
    <x v="2"/>
    <x v="0"/>
    <x v="0"/>
    <m/>
    <x v="0"/>
    <x v="0"/>
    <x v="1"/>
    <m/>
    <m/>
    <x v="1"/>
    <s v="10026594"/>
    <x v="2"/>
    <x v="2"/>
    <x v="2"/>
    <x v="2"/>
    <x v="6"/>
    <x v="2"/>
    <n v="59.513449999999999"/>
    <x v="2"/>
    <n v="65.5"/>
    <x v="2"/>
    <s v=""/>
    <x v="4"/>
    <s v=""/>
    <x v="2"/>
    <s v=""/>
    <s v=""/>
    <x v="1"/>
    <x v="1"/>
    <x v="2"/>
    <x v="1"/>
    <x v="1"/>
    <x v="1"/>
    <x v="1"/>
  </r>
  <r>
    <d v="2021-07-18T00:00:00"/>
    <n v="8043"/>
    <n v="9360"/>
    <x v="4"/>
    <n v="1536"/>
    <n v="61606"/>
    <x v="2"/>
    <m/>
    <x v="0"/>
    <x v="2"/>
    <x v="2"/>
    <x v="2"/>
    <x v="1"/>
    <n v="62"/>
    <m/>
    <m/>
    <m/>
    <m/>
    <x v="2"/>
    <n v="1002659"/>
    <x v="5"/>
    <x v="1"/>
    <x v="2"/>
    <x v="0"/>
    <x v="0"/>
    <m/>
    <x v="0"/>
    <x v="0"/>
    <x v="1"/>
    <m/>
    <m/>
    <x v="1"/>
    <s v="10026595"/>
    <x v="2"/>
    <x v="2"/>
    <x v="2"/>
    <x v="2"/>
    <x v="6"/>
    <x v="2"/>
    <n v="56.2742"/>
    <x v="2"/>
    <n v="62"/>
    <x v="2"/>
    <s v=""/>
    <x v="4"/>
    <s v=""/>
    <x v="2"/>
    <s v=""/>
    <s v=""/>
    <x v="1"/>
    <x v="1"/>
    <x v="2"/>
    <x v="1"/>
    <x v="1"/>
    <x v="1"/>
    <x v="1"/>
  </r>
  <r>
    <d v="2021-07-18T00:00:00"/>
    <n v="8043"/>
    <n v="9360"/>
    <x v="4"/>
    <n v="1537"/>
    <n v="61607"/>
    <x v="2"/>
    <m/>
    <x v="0"/>
    <x v="1"/>
    <x v="1"/>
    <x v="2"/>
    <x v="1"/>
    <n v="82"/>
    <n v="18.2"/>
    <n v="6.5"/>
    <n v="5.5"/>
    <n v="2.4"/>
    <x v="1"/>
    <n v="1002659"/>
    <x v="6"/>
    <x v="1"/>
    <x v="2"/>
    <x v="0"/>
    <x v="0"/>
    <m/>
    <x v="0"/>
    <x v="0"/>
    <x v="1"/>
    <m/>
    <m/>
    <x v="1"/>
    <s v="10026596"/>
    <x v="2"/>
    <x v="2"/>
    <x v="2"/>
    <x v="2"/>
    <x v="6"/>
    <x v="2"/>
    <n v="75.5"/>
    <x v="1"/>
    <n v="82"/>
    <x v="1"/>
    <s v=""/>
    <x v="4"/>
    <s v=""/>
    <x v="1"/>
    <n v="1.3459999999999983"/>
    <n v="0.79347490773400298"/>
    <x v="1"/>
    <x v="1"/>
    <x v="1"/>
    <x v="1"/>
    <x v="1"/>
    <x v="1"/>
    <x v="1"/>
  </r>
  <r>
    <d v="2021-07-18T00:00:00"/>
    <n v="8043"/>
    <n v="9360"/>
    <x v="4"/>
    <n v="1539"/>
    <n v="61608"/>
    <x v="2"/>
    <m/>
    <x v="0"/>
    <x v="1"/>
    <x v="1"/>
    <x v="2"/>
    <x v="1"/>
    <n v="82.5"/>
    <n v="18.100000000000001"/>
    <n v="7.4"/>
    <n v="5.4"/>
    <n v="2.1"/>
    <x v="1"/>
    <n v="1002659"/>
    <x v="7"/>
    <x v="1"/>
    <x v="2"/>
    <x v="0"/>
    <x v="0"/>
    <m/>
    <x v="0"/>
    <x v="0"/>
    <x v="1"/>
    <m/>
    <m/>
    <x v="1"/>
    <s v="10026597"/>
    <x v="2"/>
    <x v="2"/>
    <x v="2"/>
    <x v="2"/>
    <x v="6"/>
    <x v="2"/>
    <n v="75.099999999999994"/>
    <x v="1"/>
    <n v="82.5"/>
    <x v="1"/>
    <s v=""/>
    <x v="4"/>
    <s v=""/>
    <x v="1"/>
    <n v="0.73500000000000032"/>
    <n v="0.67590152772594081"/>
    <x v="1"/>
    <x v="1"/>
    <x v="1"/>
    <x v="1"/>
    <x v="1"/>
    <x v="1"/>
    <x v="1"/>
  </r>
  <r>
    <d v="2021-07-18T00:00:00"/>
    <n v="8043"/>
    <n v="9360"/>
    <x v="4"/>
    <n v="1541"/>
    <n v="61609"/>
    <x v="2"/>
    <m/>
    <x v="0"/>
    <x v="1"/>
    <x v="2"/>
    <x v="2"/>
    <x v="1"/>
    <n v="74.5"/>
    <m/>
    <m/>
    <m/>
    <m/>
    <x v="2"/>
    <n v="1002659"/>
    <x v="8"/>
    <x v="1"/>
    <x v="2"/>
    <x v="0"/>
    <x v="0"/>
    <m/>
    <x v="0"/>
    <x v="0"/>
    <x v="1"/>
    <m/>
    <m/>
    <x v="1"/>
    <s v="10026598"/>
    <x v="2"/>
    <x v="2"/>
    <x v="2"/>
    <x v="2"/>
    <x v="6"/>
    <x v="2"/>
    <n v="67.842949999999988"/>
    <x v="2"/>
    <n v="74.5"/>
    <x v="2"/>
    <s v=""/>
    <x v="4"/>
    <s v=""/>
    <x v="2"/>
    <s v=""/>
    <s v=""/>
    <x v="1"/>
    <x v="1"/>
    <x v="2"/>
    <x v="1"/>
    <x v="1"/>
    <x v="1"/>
    <x v="1"/>
  </r>
  <r>
    <d v="2021-07-18T00:00:00"/>
    <n v="8043"/>
    <n v="9360"/>
    <x v="4"/>
    <n v="1542"/>
    <n v="61610"/>
    <x v="2"/>
    <m/>
    <x v="0"/>
    <x v="1"/>
    <x v="1"/>
    <x v="2"/>
    <x v="1"/>
    <n v="85"/>
    <n v="19.100000000000001"/>
    <n v="7.7"/>
    <n v="3.9"/>
    <n v="2.2000000000000002"/>
    <x v="1"/>
    <n v="1002659"/>
    <x v="9"/>
    <x v="1"/>
    <x v="2"/>
    <x v="0"/>
    <x v="0"/>
    <m/>
    <x v="0"/>
    <x v="0"/>
    <x v="1"/>
    <m/>
    <m/>
    <x v="1"/>
    <s v="10026599"/>
    <x v="2"/>
    <x v="2"/>
    <x v="2"/>
    <x v="2"/>
    <x v="6"/>
    <x v="2"/>
    <n v="77.3"/>
    <x v="1"/>
    <n v="85"/>
    <x v="1"/>
    <s v=""/>
    <x v="4"/>
    <s v=""/>
    <x v="1"/>
    <n v="2.3599999999999977"/>
    <n v="0.91372580550408322"/>
    <x v="1"/>
    <x v="1"/>
    <x v="1"/>
    <x v="1"/>
    <x v="1"/>
    <x v="1"/>
    <x v="1"/>
  </r>
  <r>
    <d v="2021-07-18T00:00:00"/>
    <n v="8043"/>
    <n v="9360"/>
    <x v="4"/>
    <n v="1544"/>
    <n v="61611"/>
    <x v="2"/>
    <m/>
    <x v="0"/>
    <x v="1"/>
    <x v="1"/>
    <x v="2"/>
    <x v="1"/>
    <n v="90"/>
    <n v="19.8"/>
    <n v="7.2"/>
    <n v="5.8"/>
    <n v="2.4"/>
    <x v="1"/>
    <n v="1002659"/>
    <x v="10"/>
    <x v="1"/>
    <x v="2"/>
    <x v="0"/>
    <x v="0"/>
    <m/>
    <x v="0"/>
    <x v="0"/>
    <x v="1"/>
    <m/>
    <m/>
    <x v="1"/>
    <s v="100265910"/>
    <x v="2"/>
    <x v="2"/>
    <x v="2"/>
    <x v="2"/>
    <x v="6"/>
    <x v="2"/>
    <n v="82.8"/>
    <x v="1"/>
    <n v="90"/>
    <x v="1"/>
    <s v=""/>
    <x v="4"/>
    <s v=""/>
    <x v="1"/>
    <n v="3.6860000000000026"/>
    <n v="0.97554114453470386"/>
    <x v="1"/>
    <x v="1"/>
    <x v="1"/>
    <x v="1"/>
    <x v="1"/>
    <x v="1"/>
    <x v="1"/>
  </r>
  <r>
    <d v="2021-07-18T00:00:00"/>
    <n v="8043"/>
    <n v="9360"/>
    <x v="4"/>
    <n v="1545"/>
    <n v="61612"/>
    <x v="2"/>
    <m/>
    <x v="0"/>
    <x v="1"/>
    <x v="1"/>
    <x v="2"/>
    <x v="1"/>
    <n v="78.5"/>
    <n v="17"/>
    <n v="6"/>
    <n v="4.8"/>
    <n v="2.1"/>
    <x v="1"/>
    <n v="1002660"/>
    <x v="1"/>
    <x v="1"/>
    <x v="2"/>
    <x v="0"/>
    <x v="0"/>
    <m/>
    <x v="0"/>
    <x v="0"/>
    <x v="1"/>
    <m/>
    <m/>
    <x v="1"/>
    <s v="10026601"/>
    <x v="2"/>
    <x v="2"/>
    <x v="2"/>
    <x v="2"/>
    <x v="6"/>
    <x v="2"/>
    <n v="72.5"/>
    <x v="1"/>
    <n v="78.5"/>
    <x v="1"/>
    <s v=""/>
    <x v="4"/>
    <s v=""/>
    <x v="1"/>
    <n v="1.2150000000000034"/>
    <n v="0.7711824455558175"/>
    <x v="1"/>
    <x v="1"/>
    <x v="1"/>
    <x v="1"/>
    <x v="1"/>
    <x v="1"/>
    <x v="1"/>
  </r>
  <r>
    <d v="2021-07-18T00:00:00"/>
    <n v="8043"/>
    <n v="9360"/>
    <x v="4"/>
    <n v="1546"/>
    <n v="61613"/>
    <x v="2"/>
    <m/>
    <x v="0"/>
    <x v="2"/>
    <x v="2"/>
    <x v="2"/>
    <x v="1"/>
    <n v="72.5"/>
    <m/>
    <m/>
    <m/>
    <m/>
    <x v="2"/>
    <n v="1002660"/>
    <x v="2"/>
    <x v="1"/>
    <x v="2"/>
    <x v="0"/>
    <x v="0"/>
    <m/>
    <x v="0"/>
    <x v="0"/>
    <x v="1"/>
    <m/>
    <m/>
    <x v="1"/>
    <s v="10026602"/>
    <x v="2"/>
    <x v="2"/>
    <x v="2"/>
    <x v="2"/>
    <x v="6"/>
    <x v="2"/>
    <n v="65.991949999999989"/>
    <x v="2"/>
    <n v="72.5"/>
    <x v="2"/>
    <s v=""/>
    <x v="4"/>
    <s v=""/>
    <x v="2"/>
    <s v=""/>
    <s v=""/>
    <x v="1"/>
    <x v="1"/>
    <x v="2"/>
    <x v="1"/>
    <x v="1"/>
    <x v="1"/>
    <x v="1"/>
  </r>
  <r>
    <d v="2021-07-18T00:00:00"/>
    <n v="8043"/>
    <n v="9360"/>
    <x v="4"/>
    <n v="1548"/>
    <n v="61614"/>
    <x v="2"/>
    <m/>
    <x v="0"/>
    <x v="1"/>
    <x v="1"/>
    <x v="2"/>
    <x v="1"/>
    <n v="84"/>
    <n v="19.399999999999999"/>
    <n v="7.4"/>
    <n v="6.2"/>
    <n v="2.2999999999999998"/>
    <x v="1"/>
    <n v="1002660"/>
    <x v="3"/>
    <x v="1"/>
    <x v="2"/>
    <x v="0"/>
    <x v="0"/>
    <m/>
    <x v="0"/>
    <x v="0"/>
    <x v="1"/>
    <m/>
    <m/>
    <x v="1"/>
    <s v="10026603"/>
    <x v="2"/>
    <x v="2"/>
    <x v="2"/>
    <x v="2"/>
    <x v="6"/>
    <x v="2"/>
    <n v="76.599999999999994"/>
    <x v="1"/>
    <n v="84"/>
    <x v="1"/>
    <s v=""/>
    <x v="4"/>
    <s v=""/>
    <x v="1"/>
    <n v="0.66399999999999704"/>
    <n v="0.66015835972375658"/>
    <x v="1"/>
    <x v="1"/>
    <x v="1"/>
    <x v="1"/>
    <x v="1"/>
    <x v="1"/>
    <x v="1"/>
  </r>
  <r>
    <d v="2021-07-18T00:00:00"/>
    <n v="8043"/>
    <n v="9360"/>
    <x v="4"/>
    <n v="1550"/>
    <n v="61615"/>
    <x v="2"/>
    <m/>
    <x v="0"/>
    <x v="1"/>
    <x v="1"/>
    <x v="2"/>
    <x v="1"/>
    <n v="86.9"/>
    <n v="19.8"/>
    <n v="7.7"/>
    <n v="6.8"/>
    <n v="2.2000000000000002"/>
    <x v="1"/>
    <n v="1002660"/>
    <x v="4"/>
    <x v="1"/>
    <x v="2"/>
    <x v="0"/>
    <x v="0"/>
    <m/>
    <x v="0"/>
    <x v="0"/>
    <x v="1"/>
    <m/>
    <m/>
    <x v="1"/>
    <s v="10026604"/>
    <x v="2"/>
    <x v="2"/>
    <x v="2"/>
    <x v="2"/>
    <x v="6"/>
    <x v="2"/>
    <n v="79.2"/>
    <x v="1"/>
    <n v="86.9"/>
    <x v="1"/>
    <s v=""/>
    <x v="4"/>
    <s v=""/>
    <x v="1"/>
    <n v="1.2050000000000047"/>
    <n v="0.76941306122874931"/>
    <x v="1"/>
    <x v="1"/>
    <x v="1"/>
    <x v="1"/>
    <x v="1"/>
    <x v="1"/>
    <x v="1"/>
  </r>
  <r>
    <d v="2021-07-18T00:00:00"/>
    <n v="8044"/>
    <n v="9360"/>
    <x v="5"/>
    <n v="1610"/>
    <n v="61616"/>
    <x v="2"/>
    <m/>
    <x v="0"/>
    <x v="2"/>
    <x v="2"/>
    <x v="2"/>
    <x v="1"/>
    <n v="59.5"/>
    <m/>
    <m/>
    <m/>
    <m/>
    <x v="2"/>
    <n v="1002660"/>
    <x v="5"/>
    <x v="1"/>
    <x v="2"/>
    <x v="0"/>
    <x v="0"/>
    <m/>
    <x v="0"/>
    <x v="0"/>
    <x v="1"/>
    <m/>
    <m/>
    <x v="1"/>
    <s v="10026605"/>
    <x v="2"/>
    <x v="2"/>
    <x v="2"/>
    <x v="2"/>
    <x v="6"/>
    <x v="2"/>
    <n v="53.960450000000002"/>
    <x v="2"/>
    <n v="59.5"/>
    <x v="2"/>
    <s v=""/>
    <x v="4"/>
    <s v=""/>
    <x v="2"/>
    <s v=""/>
    <s v=""/>
    <x v="1"/>
    <x v="1"/>
    <x v="2"/>
    <x v="1"/>
    <x v="1"/>
    <x v="1"/>
    <x v="1"/>
  </r>
  <r>
    <d v="2021-07-18T00:00:00"/>
    <n v="8044"/>
    <n v="9360"/>
    <x v="5"/>
    <n v="1611"/>
    <n v="61617"/>
    <x v="2"/>
    <m/>
    <x v="0"/>
    <x v="2"/>
    <x v="2"/>
    <x v="2"/>
    <x v="1"/>
    <n v="59"/>
    <m/>
    <m/>
    <m/>
    <m/>
    <x v="2"/>
    <n v="1002660"/>
    <x v="6"/>
    <x v="1"/>
    <x v="2"/>
    <x v="0"/>
    <x v="0"/>
    <m/>
    <x v="0"/>
    <x v="0"/>
    <x v="1"/>
    <m/>
    <m/>
    <x v="1"/>
    <s v="10026606"/>
    <x v="2"/>
    <x v="2"/>
    <x v="2"/>
    <x v="2"/>
    <x v="6"/>
    <x v="2"/>
    <n v="53.497700000000002"/>
    <x v="2"/>
    <n v="59"/>
    <x v="2"/>
    <s v=""/>
    <x v="4"/>
    <s v=""/>
    <x v="2"/>
    <s v=""/>
    <s v=""/>
    <x v="1"/>
    <x v="1"/>
    <x v="2"/>
    <x v="1"/>
    <x v="1"/>
    <x v="1"/>
    <x v="1"/>
  </r>
  <r>
    <d v="2021-07-18T00:00:00"/>
    <n v="8044"/>
    <n v="9360"/>
    <x v="5"/>
    <n v="1612"/>
    <n v="61618"/>
    <x v="2"/>
    <m/>
    <x v="0"/>
    <x v="1"/>
    <x v="1"/>
    <x v="2"/>
    <x v="1"/>
    <n v="85.5"/>
    <n v="16.3"/>
    <n v="6.2"/>
    <n v="7"/>
    <n v="1.9"/>
    <x v="1"/>
    <n v="1002660"/>
    <x v="7"/>
    <x v="1"/>
    <x v="2"/>
    <x v="0"/>
    <x v="0"/>
    <m/>
    <x v="0"/>
    <x v="0"/>
    <x v="1"/>
    <m/>
    <m/>
    <x v="1"/>
    <s v="10026607"/>
    <x v="2"/>
    <x v="2"/>
    <x v="2"/>
    <x v="2"/>
    <x v="6"/>
    <x v="2"/>
    <n v="79.3"/>
    <x v="1"/>
    <n v="85.5"/>
    <x v="1"/>
    <s v=""/>
    <x v="4"/>
    <s v=""/>
    <x v="1"/>
    <n v="2.6450000000000009"/>
    <n v="0.93370214864780365"/>
    <x v="1"/>
    <x v="1"/>
    <x v="1"/>
    <x v="1"/>
    <x v="1"/>
    <x v="1"/>
    <x v="1"/>
  </r>
  <r>
    <d v="2021-07-18T00:00:00"/>
    <n v="8044"/>
    <n v="9360"/>
    <x v="5"/>
    <n v="1615"/>
    <n v="61619"/>
    <x v="2"/>
    <m/>
    <x v="0"/>
    <x v="2"/>
    <x v="2"/>
    <x v="2"/>
    <x v="1"/>
    <n v="69.5"/>
    <m/>
    <m/>
    <m/>
    <m/>
    <x v="2"/>
    <n v="1002660"/>
    <x v="8"/>
    <x v="1"/>
    <x v="2"/>
    <x v="0"/>
    <x v="0"/>
    <m/>
    <x v="0"/>
    <x v="0"/>
    <x v="1"/>
    <m/>
    <m/>
    <x v="1"/>
    <s v="10026608"/>
    <x v="2"/>
    <x v="2"/>
    <x v="2"/>
    <x v="2"/>
    <x v="6"/>
    <x v="2"/>
    <n v="63.215449999999997"/>
    <x v="2"/>
    <n v="69.5"/>
    <x v="2"/>
    <s v=""/>
    <x v="4"/>
    <s v=""/>
    <x v="2"/>
    <s v=""/>
    <s v=""/>
    <x v="1"/>
    <x v="1"/>
    <x v="2"/>
    <x v="1"/>
    <x v="1"/>
    <x v="1"/>
    <x v="1"/>
  </r>
  <r>
    <d v="2021-07-18T00:00:00"/>
    <n v="8044"/>
    <n v="9360"/>
    <x v="5"/>
    <n v="1616"/>
    <n v="61620"/>
    <x v="2"/>
    <m/>
    <x v="0"/>
    <x v="2"/>
    <x v="2"/>
    <x v="2"/>
    <x v="1"/>
    <n v="55.5"/>
    <m/>
    <m/>
    <m/>
    <m/>
    <x v="2"/>
    <n v="1002660"/>
    <x v="9"/>
    <x v="1"/>
    <x v="2"/>
    <x v="3"/>
    <x v="0"/>
    <s v="5,7"/>
    <x v="0"/>
    <x v="0"/>
    <x v="1"/>
    <m/>
    <m/>
    <x v="1"/>
    <s v="10026609"/>
    <x v="2"/>
    <x v="2"/>
    <x v="2"/>
    <x v="2"/>
    <x v="6"/>
    <x v="2"/>
    <n v="50.258449999999996"/>
    <x v="2"/>
    <n v="55.5"/>
    <x v="2"/>
    <s v=""/>
    <x v="4"/>
    <s v=""/>
    <x v="2"/>
    <s v=""/>
    <s v=""/>
    <x v="1"/>
    <x v="1"/>
    <x v="2"/>
    <x v="1"/>
    <x v="1"/>
    <x v="1"/>
    <x v="1"/>
  </r>
  <r>
    <d v="2021-07-18T00:00:00"/>
    <n v="8044"/>
    <n v="9360"/>
    <x v="5"/>
    <n v="1617"/>
    <n v="61621"/>
    <x v="2"/>
    <m/>
    <x v="0"/>
    <x v="1"/>
    <x v="1"/>
    <x v="2"/>
    <x v="1"/>
    <n v="86.5"/>
    <n v="18.2"/>
    <n v="6.5"/>
    <n v="5.7"/>
    <n v="2.1"/>
    <x v="1"/>
    <n v="1002660"/>
    <x v="10"/>
    <x v="1"/>
    <x v="2"/>
    <x v="2"/>
    <x v="0"/>
    <s v="12"/>
    <x v="0"/>
    <x v="0"/>
    <x v="1"/>
    <m/>
    <m/>
    <x v="1"/>
    <s v="100266010"/>
    <x v="2"/>
    <x v="2"/>
    <x v="2"/>
    <x v="2"/>
    <x v="6"/>
    <x v="2"/>
    <n v="80"/>
    <x v="1"/>
    <n v="86.5"/>
    <x v="1"/>
    <s v=""/>
    <x v="4"/>
    <s v=""/>
    <x v="1"/>
    <n v="3.4030000000000005"/>
    <n v="0.96779816126644003"/>
    <x v="1"/>
    <x v="1"/>
    <x v="1"/>
    <x v="1"/>
    <x v="1"/>
    <x v="1"/>
    <x v="1"/>
  </r>
  <r>
    <d v="2021-07-18T00:00:00"/>
    <n v="8044"/>
    <n v="9361"/>
    <x v="5"/>
    <n v="1620"/>
    <n v="61622"/>
    <x v="2"/>
    <m/>
    <x v="0"/>
    <x v="1"/>
    <x v="1"/>
    <x v="2"/>
    <x v="1"/>
    <n v="81"/>
    <n v="18.3"/>
    <n v="6.9"/>
    <n v="5.9"/>
    <n v="1.5"/>
    <x v="1"/>
    <n v="1003421"/>
    <x v="1"/>
    <x v="1"/>
    <x v="2"/>
    <x v="0"/>
    <x v="0"/>
    <m/>
    <x v="0"/>
    <x v="0"/>
    <x v="1"/>
    <s v="NO PIT TAGS"/>
    <m/>
    <x v="1"/>
    <s v="10034211"/>
    <x v="2"/>
    <x v="2"/>
    <x v="2"/>
    <x v="2"/>
    <x v="6"/>
    <x v="2"/>
    <n v="74.099999999999994"/>
    <x v="1"/>
    <n v="81"/>
    <x v="1"/>
    <s v=""/>
    <x v="4"/>
    <s v=""/>
    <x v="1"/>
    <n v="0.90599999999999792"/>
    <n v="0.71218094214541472"/>
    <x v="1"/>
    <x v="1"/>
    <x v="1"/>
    <x v="1"/>
    <x v="1"/>
    <x v="1"/>
    <x v="1"/>
  </r>
  <r>
    <d v="2021-07-18T00:00:00"/>
    <n v="8044"/>
    <n v="9361"/>
    <x v="5"/>
    <n v="1621"/>
    <n v="61623"/>
    <x v="2"/>
    <m/>
    <x v="0"/>
    <x v="1"/>
    <x v="1"/>
    <x v="2"/>
    <x v="1"/>
    <n v="76.5"/>
    <n v="18.399999999999999"/>
    <n v="6.6"/>
    <n v="5.8"/>
    <n v="2.2000000000000002"/>
    <x v="1"/>
    <n v="1003421"/>
    <x v="2"/>
    <x v="1"/>
    <x v="2"/>
    <x v="0"/>
    <x v="0"/>
    <m/>
    <x v="0"/>
    <x v="0"/>
    <x v="1"/>
    <m/>
    <m/>
    <x v="1"/>
    <s v="10034212"/>
    <x v="2"/>
    <x v="2"/>
    <x v="2"/>
    <x v="2"/>
    <x v="6"/>
    <x v="2"/>
    <n v="69.900000000000006"/>
    <x v="1"/>
    <n v="76.5"/>
    <x v="1"/>
    <s v=""/>
    <x v="4"/>
    <s v=""/>
    <x v="3"/>
    <n v="-1.1790000000000036"/>
    <n v="0.23523204653346913"/>
    <x v="1"/>
    <x v="1"/>
    <x v="2"/>
    <x v="6"/>
    <x v="1"/>
    <x v="1"/>
    <x v="1"/>
  </r>
  <r>
    <d v="2021-07-18T00:00:00"/>
    <n v="8044"/>
    <n v="9361"/>
    <x v="5"/>
    <n v="1623"/>
    <n v="61624"/>
    <x v="2"/>
    <m/>
    <x v="0"/>
    <x v="1"/>
    <x v="1"/>
    <x v="2"/>
    <x v="1"/>
    <n v="85"/>
    <n v="18.600000000000001"/>
    <n v="7.2"/>
    <n v="4.9000000000000004"/>
    <n v="1.8"/>
    <x v="1"/>
    <n v="1003421"/>
    <x v="3"/>
    <x v="1"/>
    <x v="2"/>
    <x v="0"/>
    <x v="0"/>
    <m/>
    <x v="0"/>
    <x v="0"/>
    <x v="1"/>
    <m/>
    <m/>
    <x v="1"/>
    <s v="10034213"/>
    <x v="2"/>
    <x v="2"/>
    <x v="2"/>
    <x v="2"/>
    <x v="6"/>
    <x v="2"/>
    <n v="77.8"/>
    <x v="1"/>
    <n v="85"/>
    <x v="1"/>
    <s v=""/>
    <x v="4"/>
    <s v=""/>
    <x v="1"/>
    <n v="2.6639999999999961"/>
    <n v="0.93486864768510392"/>
    <x v="1"/>
    <x v="1"/>
    <x v="1"/>
    <x v="1"/>
    <x v="1"/>
    <x v="1"/>
    <x v="1"/>
  </r>
  <r>
    <d v="2021-07-18T00:00:00"/>
    <n v="8044"/>
    <n v="9361"/>
    <x v="5"/>
    <n v="1624"/>
    <n v="61625"/>
    <x v="2"/>
    <m/>
    <x v="1"/>
    <x v="2"/>
    <x v="2"/>
    <x v="2"/>
    <x v="1"/>
    <n v="70.5"/>
    <m/>
    <m/>
    <m/>
    <m/>
    <x v="2"/>
    <n v="1003421"/>
    <x v="4"/>
    <x v="1"/>
    <x v="2"/>
    <x v="0"/>
    <x v="0"/>
    <m/>
    <x v="0"/>
    <x v="0"/>
    <x v="1"/>
    <m/>
    <m/>
    <x v="1"/>
    <s v="10034214"/>
    <x v="2"/>
    <x v="2"/>
    <x v="2"/>
    <x v="2"/>
    <x v="6"/>
    <x v="2"/>
    <n v="64.140949999999989"/>
    <x v="2"/>
    <n v="70.5"/>
    <x v="2"/>
    <s v=""/>
    <x v="4"/>
    <s v=""/>
    <x v="2"/>
    <s v=""/>
    <s v=""/>
    <x v="1"/>
    <x v="1"/>
    <x v="2"/>
    <x v="1"/>
    <x v="1"/>
    <x v="1"/>
    <x v="1"/>
  </r>
  <r>
    <d v="2021-07-18T00:00:00"/>
    <n v="8045"/>
    <n v="9361"/>
    <x v="2"/>
    <n v="1640"/>
    <n v="61626"/>
    <x v="2"/>
    <m/>
    <x v="0"/>
    <x v="2"/>
    <x v="2"/>
    <x v="2"/>
    <x v="1"/>
    <n v="69"/>
    <m/>
    <m/>
    <m/>
    <m/>
    <x v="2"/>
    <n v="1003421"/>
    <x v="5"/>
    <x v="1"/>
    <x v="2"/>
    <x v="0"/>
    <x v="0"/>
    <m/>
    <x v="0"/>
    <x v="0"/>
    <x v="1"/>
    <m/>
    <m/>
    <x v="1"/>
    <s v="10034215"/>
    <x v="2"/>
    <x v="2"/>
    <x v="2"/>
    <x v="2"/>
    <x v="6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18T00:00:00"/>
    <n v="8045"/>
    <n v="9361"/>
    <x v="2"/>
    <n v="1642"/>
    <n v="61627"/>
    <x v="2"/>
    <m/>
    <x v="0"/>
    <x v="2"/>
    <x v="2"/>
    <x v="2"/>
    <x v="1"/>
    <n v="57.5"/>
    <m/>
    <m/>
    <m/>
    <m/>
    <x v="2"/>
    <n v="1003421"/>
    <x v="6"/>
    <x v="1"/>
    <x v="2"/>
    <x v="0"/>
    <x v="0"/>
    <m/>
    <x v="0"/>
    <x v="0"/>
    <x v="1"/>
    <m/>
    <m/>
    <x v="1"/>
    <s v="10034216"/>
    <x v="2"/>
    <x v="2"/>
    <x v="2"/>
    <x v="2"/>
    <x v="6"/>
    <x v="2"/>
    <n v="52.109450000000002"/>
    <x v="2"/>
    <n v="57.5"/>
    <x v="2"/>
    <s v=""/>
    <x v="4"/>
    <s v=""/>
    <x v="2"/>
    <s v=""/>
    <s v=""/>
    <x v="1"/>
    <x v="1"/>
    <x v="2"/>
    <x v="1"/>
    <x v="1"/>
    <x v="1"/>
    <x v="1"/>
  </r>
  <r>
    <d v="2021-07-18T00:00:00"/>
    <n v="8045"/>
    <n v="9361"/>
    <x v="2"/>
    <n v="1643"/>
    <n v="61628"/>
    <x v="2"/>
    <m/>
    <x v="0"/>
    <x v="2"/>
    <x v="2"/>
    <x v="2"/>
    <x v="1"/>
    <n v="64.5"/>
    <m/>
    <m/>
    <m/>
    <m/>
    <x v="2"/>
    <n v="1003421"/>
    <x v="7"/>
    <x v="1"/>
    <x v="2"/>
    <x v="0"/>
    <x v="0"/>
    <m/>
    <x v="0"/>
    <x v="0"/>
    <x v="1"/>
    <m/>
    <m/>
    <x v="1"/>
    <s v="10034217"/>
    <x v="2"/>
    <x v="2"/>
    <x v="2"/>
    <x v="2"/>
    <x v="6"/>
    <x v="2"/>
    <n v="58.587949999999999"/>
    <x v="2"/>
    <n v="64.5"/>
    <x v="2"/>
    <s v=""/>
    <x v="4"/>
    <s v=""/>
    <x v="2"/>
    <s v=""/>
    <s v=""/>
    <x v="1"/>
    <x v="1"/>
    <x v="2"/>
    <x v="1"/>
    <x v="1"/>
    <x v="1"/>
    <x v="1"/>
  </r>
  <r>
    <d v="2021-07-18T00:00:00"/>
    <n v="8045"/>
    <n v="9361"/>
    <x v="2"/>
    <n v="1644"/>
    <n v="61629"/>
    <x v="2"/>
    <m/>
    <x v="0"/>
    <x v="1"/>
    <x v="1"/>
    <x v="2"/>
    <x v="1"/>
    <n v="81.5"/>
    <n v="18.2"/>
    <n v="7.2"/>
    <n v="6.9"/>
    <n v="2"/>
    <x v="1"/>
    <n v="1003421"/>
    <x v="8"/>
    <x v="1"/>
    <x v="2"/>
    <x v="0"/>
    <x v="0"/>
    <m/>
    <x v="0"/>
    <x v="0"/>
    <x v="1"/>
    <m/>
    <m/>
    <x v="1"/>
    <s v="10034218"/>
    <x v="2"/>
    <x v="2"/>
    <x v="2"/>
    <x v="2"/>
    <x v="6"/>
    <x v="2"/>
    <n v="74.3"/>
    <x v="1"/>
    <n v="81.5"/>
    <x v="1"/>
    <s v=""/>
    <x v="4"/>
    <s v=""/>
    <x v="3"/>
    <n v="-0.37299999999999867"/>
    <n v="0.40781631518767331"/>
    <x v="1"/>
    <x v="1"/>
    <x v="2"/>
    <x v="1"/>
    <x v="1"/>
    <x v="1"/>
    <x v="1"/>
  </r>
  <r>
    <d v="2021-07-18T00:00:00"/>
    <n v="8045"/>
    <n v="9361"/>
    <x v="2"/>
    <n v="1645"/>
    <n v="61630"/>
    <x v="2"/>
    <m/>
    <x v="0"/>
    <x v="2"/>
    <x v="2"/>
    <x v="2"/>
    <x v="1"/>
    <n v="65.5"/>
    <m/>
    <m/>
    <m/>
    <m/>
    <x v="2"/>
    <n v="1003421"/>
    <x v="9"/>
    <x v="1"/>
    <x v="2"/>
    <x v="0"/>
    <x v="0"/>
    <m/>
    <x v="0"/>
    <x v="0"/>
    <x v="1"/>
    <m/>
    <m/>
    <x v="1"/>
    <s v="10034219"/>
    <x v="2"/>
    <x v="2"/>
    <x v="2"/>
    <x v="2"/>
    <x v="6"/>
    <x v="2"/>
    <n v="59.513449999999999"/>
    <x v="2"/>
    <n v="65.5"/>
    <x v="2"/>
    <s v=""/>
    <x v="4"/>
    <s v=""/>
    <x v="2"/>
    <s v=""/>
    <s v=""/>
    <x v="1"/>
    <x v="1"/>
    <x v="2"/>
    <x v="1"/>
    <x v="1"/>
    <x v="1"/>
    <x v="1"/>
  </r>
  <r>
    <d v="2021-07-18T00:00:00"/>
    <n v="8045"/>
    <n v="9361"/>
    <x v="2"/>
    <n v="1646"/>
    <n v="61631"/>
    <x v="2"/>
    <m/>
    <x v="0"/>
    <x v="1"/>
    <x v="1"/>
    <x v="2"/>
    <x v="1"/>
    <n v="93.5"/>
    <n v="20.9"/>
    <n v="7.8"/>
    <n v="6.8"/>
    <n v="2.7"/>
    <x v="1"/>
    <n v="1003421"/>
    <x v="10"/>
    <x v="1"/>
    <x v="2"/>
    <x v="0"/>
    <x v="0"/>
    <m/>
    <x v="0"/>
    <x v="0"/>
    <x v="1"/>
    <m/>
    <m/>
    <x v="1"/>
    <s v="100342110"/>
    <x v="2"/>
    <x v="2"/>
    <x v="2"/>
    <x v="2"/>
    <x v="6"/>
    <x v="2"/>
    <n v="85.7"/>
    <x v="1"/>
    <n v="93.5"/>
    <x v="1"/>
    <s v=""/>
    <x v="4"/>
    <s v=""/>
    <x v="1"/>
    <n v="3.4849999999999985"/>
    <n v="0.97025794727035741"/>
    <x v="1"/>
    <x v="1"/>
    <x v="1"/>
    <x v="1"/>
    <x v="1"/>
    <x v="1"/>
    <x v="1"/>
  </r>
  <r>
    <d v="2021-07-18T00:00:00"/>
    <n v="8045"/>
    <n v="9361"/>
    <x v="2"/>
    <n v="1647"/>
    <n v="61632"/>
    <x v="2"/>
    <m/>
    <x v="0"/>
    <x v="2"/>
    <x v="2"/>
    <x v="2"/>
    <x v="1"/>
    <n v="64.5"/>
    <m/>
    <m/>
    <m/>
    <m/>
    <x v="2"/>
    <n v="1003422"/>
    <x v="1"/>
    <x v="1"/>
    <x v="2"/>
    <x v="0"/>
    <x v="0"/>
    <m/>
    <x v="0"/>
    <x v="0"/>
    <x v="1"/>
    <m/>
    <m/>
    <x v="1"/>
    <s v="10034221"/>
    <x v="2"/>
    <x v="2"/>
    <x v="2"/>
    <x v="2"/>
    <x v="6"/>
    <x v="2"/>
    <n v="58.587949999999999"/>
    <x v="2"/>
    <n v="64.5"/>
    <x v="2"/>
    <s v=""/>
    <x v="4"/>
    <s v=""/>
    <x v="2"/>
    <s v=""/>
    <s v=""/>
    <x v="1"/>
    <x v="1"/>
    <x v="2"/>
    <x v="1"/>
    <x v="1"/>
    <x v="1"/>
    <x v="1"/>
  </r>
  <r>
    <d v="2021-07-18T00:00:00"/>
    <n v="8045"/>
    <n v="9361"/>
    <x v="2"/>
    <n v="1648"/>
    <n v="61633"/>
    <x v="2"/>
    <m/>
    <x v="0"/>
    <x v="2"/>
    <x v="2"/>
    <x v="2"/>
    <x v="1"/>
    <n v="61.5"/>
    <m/>
    <m/>
    <m/>
    <m/>
    <x v="2"/>
    <n v="1003422"/>
    <x v="2"/>
    <x v="1"/>
    <x v="2"/>
    <x v="0"/>
    <x v="0"/>
    <m/>
    <x v="0"/>
    <x v="0"/>
    <x v="1"/>
    <m/>
    <m/>
    <x v="1"/>
    <s v="10034222"/>
    <x v="2"/>
    <x v="2"/>
    <x v="2"/>
    <x v="2"/>
    <x v="6"/>
    <x v="2"/>
    <n v="55.811450000000001"/>
    <x v="2"/>
    <n v="61.5"/>
    <x v="2"/>
    <s v=""/>
    <x v="4"/>
    <s v=""/>
    <x v="2"/>
    <s v=""/>
    <s v=""/>
    <x v="1"/>
    <x v="1"/>
    <x v="2"/>
    <x v="3"/>
    <x v="1"/>
    <x v="1"/>
    <x v="1"/>
  </r>
  <r>
    <d v="2021-07-18T00:00:00"/>
    <n v="8045"/>
    <n v="9361"/>
    <x v="2"/>
    <n v="1649"/>
    <n v="61634"/>
    <x v="2"/>
    <m/>
    <x v="0"/>
    <x v="1"/>
    <x v="1"/>
    <x v="2"/>
    <x v="1"/>
    <n v="84.5"/>
    <n v="19.3"/>
    <n v="7.2"/>
    <n v="5.8"/>
    <n v="1.9"/>
    <x v="1"/>
    <n v="1003422"/>
    <x v="3"/>
    <x v="1"/>
    <x v="2"/>
    <x v="3"/>
    <x v="0"/>
    <s v="5,7"/>
    <x v="0"/>
    <x v="0"/>
    <x v="1"/>
    <m/>
    <m/>
    <x v="1"/>
    <s v="10034223"/>
    <x v="2"/>
    <x v="2"/>
    <x v="2"/>
    <x v="2"/>
    <x v="6"/>
    <x v="2"/>
    <n v="77.3"/>
    <x v="1"/>
    <n v="84.5"/>
    <x v="1"/>
    <s v=""/>
    <x v="4"/>
    <s v=""/>
    <x v="1"/>
    <n v="1.7510000000000008"/>
    <n v="0.85207888680707788"/>
    <x v="1"/>
    <x v="1"/>
    <x v="1"/>
    <x v="1"/>
    <x v="1"/>
    <x v="1"/>
    <x v="1"/>
  </r>
  <r>
    <d v="2021-07-18T00:00:00"/>
    <n v="8046"/>
    <n v="9361"/>
    <x v="5"/>
    <n v="1704"/>
    <n v="61635"/>
    <x v="2"/>
    <m/>
    <x v="0"/>
    <x v="1"/>
    <x v="1"/>
    <x v="2"/>
    <x v="1"/>
    <n v="81"/>
    <n v="17.2"/>
    <n v="7.5"/>
    <n v="4.9000000000000004"/>
    <n v="1.8"/>
    <x v="1"/>
    <n v="1003422"/>
    <x v="4"/>
    <x v="1"/>
    <x v="2"/>
    <x v="0"/>
    <x v="0"/>
    <m/>
    <x v="0"/>
    <x v="0"/>
    <x v="1"/>
    <m/>
    <m/>
    <x v="1"/>
    <s v="10034224"/>
    <x v="2"/>
    <x v="2"/>
    <x v="2"/>
    <x v="2"/>
    <x v="6"/>
    <x v="2"/>
    <n v="73.5"/>
    <x v="1"/>
    <n v="81"/>
    <x v="1"/>
    <s v=""/>
    <x v="4"/>
    <s v=""/>
    <x v="1"/>
    <n v="0.55999999999999917"/>
    <n v="0.63645254028156617"/>
    <x v="1"/>
    <x v="1"/>
    <x v="1"/>
    <x v="1"/>
    <x v="1"/>
    <x v="1"/>
    <x v="1"/>
  </r>
  <r>
    <d v="2021-07-18T00:00:00"/>
    <n v="8046"/>
    <n v="9361"/>
    <x v="5"/>
    <n v="1706"/>
    <n v="61636"/>
    <x v="2"/>
    <m/>
    <x v="0"/>
    <x v="1"/>
    <x v="1"/>
    <x v="2"/>
    <x v="1"/>
    <n v="88"/>
    <n v="17.899999999999999"/>
    <n v="6.1"/>
    <n v="5"/>
    <n v="1.8"/>
    <x v="1"/>
    <n v="1003422"/>
    <x v="5"/>
    <x v="1"/>
    <x v="2"/>
    <x v="2"/>
    <x v="0"/>
    <s v="12,3,9"/>
    <x v="0"/>
    <x v="0"/>
    <x v="1"/>
    <m/>
    <m/>
    <x v="1"/>
    <s v="10034225"/>
    <x v="2"/>
    <x v="2"/>
    <x v="2"/>
    <x v="2"/>
    <x v="6"/>
    <x v="2"/>
    <n v="81.900000000000006"/>
    <x v="1"/>
    <n v="88"/>
    <x v="1"/>
    <s v=""/>
    <x v="4"/>
    <s v=""/>
    <x v="1"/>
    <n v="5.2939999999999969"/>
    <n v="0.99500345730715645"/>
    <x v="1"/>
    <x v="1"/>
    <x v="1"/>
    <x v="1"/>
    <x v="1"/>
    <x v="1"/>
    <x v="1"/>
  </r>
  <r>
    <d v="2021-07-18T00:00:00"/>
    <n v="8046"/>
    <n v="9361"/>
    <x v="5"/>
    <n v="1707"/>
    <n v="61637"/>
    <x v="2"/>
    <m/>
    <x v="0"/>
    <x v="2"/>
    <x v="2"/>
    <x v="2"/>
    <x v="1"/>
    <n v="63"/>
    <m/>
    <m/>
    <m/>
    <m/>
    <x v="2"/>
    <n v="1003422"/>
    <x v="6"/>
    <x v="1"/>
    <x v="2"/>
    <x v="8"/>
    <x v="0"/>
    <m/>
    <x v="0"/>
    <x v="0"/>
    <x v="1"/>
    <m/>
    <m/>
    <x v="1"/>
    <s v="10034226"/>
    <x v="2"/>
    <x v="2"/>
    <x v="2"/>
    <x v="2"/>
    <x v="6"/>
    <x v="2"/>
    <n v="57.1997"/>
    <x v="2"/>
    <n v="63"/>
    <x v="2"/>
    <s v=""/>
    <x v="4"/>
    <s v=""/>
    <x v="2"/>
    <s v=""/>
    <s v=""/>
    <x v="1"/>
    <x v="1"/>
    <x v="2"/>
    <x v="1"/>
    <x v="1"/>
    <x v="1"/>
    <x v="1"/>
  </r>
  <r>
    <d v="2021-07-18T00:00:00"/>
    <n v="8046"/>
    <n v="9361"/>
    <x v="5"/>
    <n v="1709"/>
    <n v="61638"/>
    <x v="2"/>
    <m/>
    <x v="0"/>
    <x v="2"/>
    <x v="2"/>
    <x v="2"/>
    <x v="1"/>
    <n v="68"/>
    <m/>
    <m/>
    <m/>
    <m/>
    <x v="2"/>
    <n v="1003422"/>
    <x v="7"/>
    <x v="1"/>
    <x v="2"/>
    <x v="0"/>
    <x v="0"/>
    <m/>
    <x v="0"/>
    <x v="0"/>
    <x v="1"/>
    <m/>
    <m/>
    <x v="1"/>
    <s v="10034227"/>
    <x v="2"/>
    <x v="2"/>
    <x v="2"/>
    <x v="2"/>
    <x v="6"/>
    <x v="2"/>
    <n v="61.827199999999998"/>
    <x v="2"/>
    <n v="68"/>
    <x v="2"/>
    <s v=""/>
    <x v="4"/>
    <s v=""/>
    <x v="2"/>
    <s v=""/>
    <s v=""/>
    <x v="1"/>
    <x v="1"/>
    <x v="2"/>
    <x v="1"/>
    <x v="1"/>
    <x v="1"/>
    <x v="1"/>
  </r>
  <r>
    <d v="2021-07-18T00:00:00"/>
    <n v="8047"/>
    <n v="9361"/>
    <x v="4"/>
    <n v="1722"/>
    <n v="61639"/>
    <x v="2"/>
    <m/>
    <x v="0"/>
    <x v="2"/>
    <x v="2"/>
    <x v="2"/>
    <x v="1"/>
    <n v="66"/>
    <m/>
    <m/>
    <m/>
    <m/>
    <x v="2"/>
    <n v="1003422"/>
    <x v="8"/>
    <x v="1"/>
    <x v="2"/>
    <x v="0"/>
    <x v="0"/>
    <m/>
    <x v="0"/>
    <x v="0"/>
    <x v="1"/>
    <m/>
    <m/>
    <x v="1"/>
    <s v="10034228"/>
    <x v="2"/>
    <x v="2"/>
    <x v="2"/>
    <x v="2"/>
    <x v="6"/>
    <x v="2"/>
    <n v="59.976199999999999"/>
    <x v="2"/>
    <n v="66"/>
    <x v="2"/>
    <s v=""/>
    <x v="4"/>
    <s v=""/>
    <x v="2"/>
    <s v=""/>
    <s v=""/>
    <x v="1"/>
    <x v="1"/>
    <x v="2"/>
    <x v="1"/>
    <x v="1"/>
    <x v="1"/>
    <x v="1"/>
  </r>
  <r>
    <d v="2021-07-18T00:00:00"/>
    <n v="8047"/>
    <n v="9361"/>
    <x v="4"/>
    <n v="1724"/>
    <n v="61640"/>
    <x v="2"/>
    <m/>
    <x v="0"/>
    <x v="1"/>
    <x v="1"/>
    <x v="2"/>
    <x v="1"/>
    <n v="87"/>
    <n v="19.399999999999999"/>
    <n v="7.5"/>
    <n v="6.1"/>
    <n v="2.4"/>
    <x v="1"/>
    <n v="1003422"/>
    <x v="9"/>
    <x v="1"/>
    <x v="2"/>
    <x v="0"/>
    <x v="0"/>
    <m/>
    <x v="0"/>
    <x v="0"/>
    <x v="1"/>
    <m/>
    <m/>
    <x v="1"/>
    <s v="10034229"/>
    <x v="2"/>
    <x v="2"/>
    <x v="2"/>
    <x v="2"/>
    <x v="6"/>
    <x v="2"/>
    <n v="79.5"/>
    <x v="1"/>
    <n v="87"/>
    <x v="1"/>
    <s v=""/>
    <x v="4"/>
    <s v=""/>
    <x v="1"/>
    <n v="1.8079999999999981"/>
    <n v="0.85911998240642407"/>
    <x v="1"/>
    <x v="1"/>
    <x v="1"/>
    <x v="1"/>
    <x v="1"/>
    <x v="1"/>
    <x v="1"/>
  </r>
  <r>
    <d v="2021-07-18T00:00:00"/>
    <n v="8047"/>
    <n v="9361"/>
    <x v="4"/>
    <n v="1726"/>
    <n v="61641"/>
    <x v="2"/>
    <m/>
    <x v="0"/>
    <x v="1"/>
    <x v="1"/>
    <x v="2"/>
    <x v="1"/>
    <n v="92"/>
    <n v="20.399999999999999"/>
    <n v="7.6"/>
    <n v="6.4"/>
    <n v="2.1"/>
    <x v="1"/>
    <n v="1003422"/>
    <x v="10"/>
    <x v="1"/>
    <x v="2"/>
    <x v="0"/>
    <x v="0"/>
    <m/>
    <x v="0"/>
    <x v="0"/>
    <x v="1"/>
    <m/>
    <m/>
    <x v="1"/>
    <s v="100342210"/>
    <x v="2"/>
    <x v="2"/>
    <x v="2"/>
    <x v="2"/>
    <x v="6"/>
    <x v="2"/>
    <n v="84.4"/>
    <x v="1"/>
    <n v="92"/>
    <x v="1"/>
    <s v=""/>
    <x v="4"/>
    <s v=""/>
    <x v="1"/>
    <n v="3.884000000000003"/>
    <n v="0.97984614541053638"/>
    <x v="1"/>
    <x v="1"/>
    <x v="1"/>
    <x v="1"/>
    <x v="1"/>
    <x v="1"/>
    <x v="1"/>
  </r>
  <r>
    <d v="2021-07-18T00:00:00"/>
    <n v="8047"/>
    <n v="9361"/>
    <x v="4"/>
    <n v="1727"/>
    <n v="61642"/>
    <x v="2"/>
    <m/>
    <x v="0"/>
    <x v="1"/>
    <x v="1"/>
    <x v="2"/>
    <x v="1"/>
    <n v="80"/>
    <n v="17"/>
    <n v="6.2"/>
    <n v="4.9000000000000004"/>
    <n v="1.8"/>
    <x v="1"/>
    <n v="1003423"/>
    <x v="1"/>
    <x v="1"/>
    <x v="1"/>
    <x v="0"/>
    <x v="0"/>
    <m/>
    <x v="0"/>
    <x v="0"/>
    <x v="1"/>
    <m/>
    <m/>
    <x v="1"/>
    <s v="10034231"/>
    <x v="5"/>
    <x v="5"/>
    <x v="3"/>
    <x v="3"/>
    <x v="6"/>
    <x v="2"/>
    <n v="73.8"/>
    <x v="1"/>
    <n v="80"/>
    <x v="1"/>
    <s v=""/>
    <x v="7"/>
    <s v=""/>
    <x v="1"/>
    <n v="1.7939999999999983"/>
    <n v="0.85741698837799518"/>
    <x v="1"/>
    <x v="1"/>
    <x v="1"/>
    <x v="1"/>
    <x v="1"/>
    <x v="1"/>
    <x v="1"/>
  </r>
  <r>
    <d v="2021-07-18T00:00:00"/>
    <n v="8047"/>
    <n v="9361"/>
    <x v="4"/>
    <n v="1729"/>
    <n v="61643"/>
    <x v="2"/>
    <m/>
    <x v="1"/>
    <x v="2"/>
    <x v="2"/>
    <x v="2"/>
    <x v="1"/>
    <n v="94.5"/>
    <n v="23"/>
    <n v="9.5"/>
    <n v="8.4"/>
    <n v="3.5"/>
    <x v="1"/>
    <n v="1003423"/>
    <x v="2"/>
    <x v="1"/>
    <x v="1"/>
    <x v="0"/>
    <x v="0"/>
    <m/>
    <x v="0"/>
    <x v="0"/>
    <x v="1"/>
    <s v="ONLY 4 SCALES"/>
    <m/>
    <x v="1"/>
    <s v="10034232"/>
    <x v="1"/>
    <x v="1"/>
    <x v="1"/>
    <x v="1"/>
    <x v="6"/>
    <x v="2"/>
    <n v="85"/>
    <x v="1"/>
    <n v="94.5"/>
    <x v="1"/>
    <s v=""/>
    <x v="7"/>
    <s v=""/>
    <x v="3"/>
    <n v="-3.7000000000001698E-2"/>
    <n v="0.49075105512638639"/>
    <x v="1"/>
    <x v="1"/>
    <x v="2"/>
    <x v="1"/>
    <x v="1"/>
    <x v="1"/>
    <x v="1"/>
  </r>
  <r>
    <d v="2021-07-18T00:00:00"/>
    <n v="8047"/>
    <n v="9361"/>
    <x v="4"/>
    <n v="1731"/>
    <n v="61644"/>
    <x v="2"/>
    <m/>
    <x v="0"/>
    <x v="1"/>
    <x v="1"/>
    <x v="2"/>
    <x v="1"/>
    <n v="91.5"/>
    <n v="20.100000000000001"/>
    <n v="7.5"/>
    <n v="5.9"/>
    <n v="2.1"/>
    <x v="1"/>
    <n v="1003423"/>
    <x v="3"/>
    <x v="1"/>
    <x v="1"/>
    <x v="0"/>
    <x v="0"/>
    <m/>
    <x v="0"/>
    <x v="0"/>
    <x v="1"/>
    <m/>
    <m/>
    <x v="1"/>
    <s v="10034233"/>
    <x v="6"/>
    <x v="6"/>
    <x v="4"/>
    <x v="2"/>
    <x v="6"/>
    <x v="2"/>
    <n v="84"/>
    <x v="1"/>
    <n v="91.5"/>
    <x v="1"/>
    <s v=""/>
    <x v="7"/>
    <s v=""/>
    <x v="1"/>
    <n v="4.1369999999999996"/>
    <n v="0.98428036171444411"/>
    <x v="1"/>
    <x v="1"/>
    <x v="1"/>
    <x v="1"/>
    <x v="1"/>
    <x v="1"/>
    <x v="1"/>
  </r>
  <r>
    <d v="2021-07-18T00:00:00"/>
    <n v="8047"/>
    <n v="9361"/>
    <x v="4"/>
    <n v="1735"/>
    <n v="61645"/>
    <x v="2"/>
    <m/>
    <x v="0"/>
    <x v="1"/>
    <x v="1"/>
    <x v="2"/>
    <x v="1"/>
    <n v="81"/>
    <n v="18.2"/>
    <n v="6.6"/>
    <n v="5"/>
    <n v="1.6"/>
    <x v="1"/>
    <n v="1003423"/>
    <x v="4"/>
    <x v="1"/>
    <x v="1"/>
    <x v="0"/>
    <x v="0"/>
    <m/>
    <x v="0"/>
    <x v="0"/>
    <x v="1"/>
    <m/>
    <m/>
    <x v="1"/>
    <s v="10034234"/>
    <x v="1"/>
    <x v="1"/>
    <x v="1"/>
    <x v="1"/>
    <x v="6"/>
    <x v="2"/>
    <n v="74.400000000000006"/>
    <x v="1"/>
    <n v="81"/>
    <x v="1"/>
    <s v=""/>
    <x v="7"/>
    <s v=""/>
    <x v="1"/>
    <n v="1.8159999999999983"/>
    <n v="0.86008546616698511"/>
    <x v="1"/>
    <x v="1"/>
    <x v="1"/>
    <x v="1"/>
    <x v="1"/>
    <x v="1"/>
    <x v="1"/>
  </r>
  <r>
    <d v="2021-07-18T00:00:00"/>
    <n v="8047"/>
    <n v="9361"/>
    <x v="4"/>
    <n v="1738"/>
    <n v="61646"/>
    <x v="2"/>
    <m/>
    <x v="0"/>
    <x v="2"/>
    <x v="2"/>
    <x v="2"/>
    <x v="1"/>
    <n v="61.5"/>
    <m/>
    <m/>
    <m/>
    <m/>
    <x v="2"/>
    <n v="1003423"/>
    <x v="5"/>
    <x v="1"/>
    <x v="1"/>
    <x v="0"/>
    <x v="0"/>
    <m/>
    <x v="0"/>
    <x v="0"/>
    <x v="1"/>
    <m/>
    <m/>
    <x v="1"/>
    <s v="10034235"/>
    <x v="5"/>
    <x v="5"/>
    <x v="3"/>
    <x v="3"/>
    <x v="6"/>
    <x v="2"/>
    <n v="55.811450000000001"/>
    <x v="2"/>
    <n v="61.5"/>
    <x v="2"/>
    <s v=""/>
    <x v="7"/>
    <s v=""/>
    <x v="2"/>
    <s v=""/>
    <s v=""/>
    <x v="1"/>
    <x v="1"/>
    <x v="2"/>
    <x v="1"/>
    <x v="1"/>
    <x v="1"/>
    <x v="1"/>
  </r>
  <r>
    <d v="2021-07-18T00:00:00"/>
    <n v="8047"/>
    <n v="9362"/>
    <x v="4"/>
    <n v="1738"/>
    <n v="61647"/>
    <x v="2"/>
    <m/>
    <x v="1"/>
    <x v="2"/>
    <x v="2"/>
    <x v="2"/>
    <x v="1"/>
    <n v="83"/>
    <n v="20.6"/>
    <n v="7.5"/>
    <n v="7.6"/>
    <n v="2.8"/>
    <x v="1"/>
    <n v="1003423"/>
    <x v="6"/>
    <x v="1"/>
    <x v="1"/>
    <x v="0"/>
    <x v="0"/>
    <m/>
    <x v="0"/>
    <x v="0"/>
    <x v="0"/>
    <s v="NO PIT TAGS"/>
    <m/>
    <x v="1"/>
    <s v="10034236"/>
    <x v="1"/>
    <x v="1"/>
    <x v="1"/>
    <x v="1"/>
    <x v="6"/>
    <x v="2"/>
    <n v="75.5"/>
    <x v="1"/>
    <n v="83"/>
    <x v="1"/>
    <s v=""/>
    <x v="7"/>
    <s v=""/>
    <x v="3"/>
    <n v="-1.2760000000000011"/>
    <n v="0.21823188129949012"/>
    <x v="1"/>
    <x v="1"/>
    <x v="2"/>
    <x v="1"/>
    <x v="1"/>
    <x v="1"/>
    <x v="1"/>
  </r>
  <r>
    <d v="2021-07-19T00:00:00"/>
    <n v="7928"/>
    <n v="9404"/>
    <x v="1"/>
    <n v="900"/>
    <n v="31583"/>
    <x v="1"/>
    <s v="526736"/>
    <x v="1"/>
    <x v="2"/>
    <x v="2"/>
    <x v="2"/>
    <x v="1"/>
    <n v="74"/>
    <m/>
    <m/>
    <m/>
    <m/>
    <x v="2"/>
    <n v="1002718"/>
    <x v="6"/>
    <x v="1"/>
    <x v="1"/>
    <x v="0"/>
    <x v="0"/>
    <m/>
    <x v="0"/>
    <x v="0"/>
    <x v="1"/>
    <m/>
    <m/>
    <x v="1"/>
    <s v="10027186"/>
    <x v="5"/>
    <x v="5"/>
    <x v="3"/>
    <x v="3"/>
    <x v="6"/>
    <x v="1"/>
    <n v="67.380199999999988"/>
    <x v="2"/>
    <n v="74"/>
    <x v="2"/>
    <s v=""/>
    <x v="5"/>
    <s v=""/>
    <x v="2"/>
    <s v=""/>
    <s v=""/>
    <x v="1"/>
    <x v="1"/>
    <x v="2"/>
    <x v="1"/>
    <x v="1"/>
    <x v="1"/>
    <x v="1"/>
  </r>
  <r>
    <d v="2021-07-19T00:00:00"/>
    <n v="7928"/>
    <n v="9404"/>
    <x v="1"/>
    <n v="900"/>
    <n v="31584"/>
    <x v="1"/>
    <s v="526762"/>
    <x v="0"/>
    <x v="1"/>
    <x v="2"/>
    <x v="2"/>
    <x v="1"/>
    <n v="69.5"/>
    <m/>
    <m/>
    <m/>
    <m/>
    <x v="2"/>
    <n v="1002718"/>
    <x v="7"/>
    <x v="1"/>
    <x v="1"/>
    <x v="0"/>
    <x v="0"/>
    <m/>
    <x v="0"/>
    <x v="0"/>
    <x v="1"/>
    <m/>
    <m/>
    <x v="1"/>
    <s v="10027187"/>
    <x v="5"/>
    <x v="5"/>
    <x v="3"/>
    <x v="3"/>
    <x v="6"/>
    <x v="1"/>
    <n v="63.215449999999997"/>
    <x v="2"/>
    <n v="69.5"/>
    <x v="2"/>
    <n v="264"/>
    <x v="5"/>
    <n v="264"/>
    <x v="2"/>
    <s v=""/>
    <s v=""/>
    <x v="1"/>
    <x v="1"/>
    <x v="2"/>
    <x v="2"/>
    <x v="1"/>
    <x v="1"/>
    <x v="1"/>
  </r>
  <r>
    <d v="2021-07-19T00:00:00"/>
    <n v="7928"/>
    <n v="9404"/>
    <x v="1"/>
    <n v="900"/>
    <m/>
    <x v="3"/>
    <m/>
    <x v="0"/>
    <x v="2"/>
    <x v="2"/>
    <x v="2"/>
    <x v="1"/>
    <n v="43.5"/>
    <m/>
    <m/>
    <m/>
    <m/>
    <x v="3"/>
    <n v="1002718"/>
    <x v="8"/>
    <x v="1"/>
    <x v="1"/>
    <x v="0"/>
    <x v="0"/>
    <m/>
    <x v="0"/>
    <x v="0"/>
    <x v="1"/>
    <s v="JACK"/>
    <m/>
    <x v="2"/>
    <s v="10027188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9T00:00:00"/>
    <n v="7928"/>
    <n v="9404"/>
    <x v="1"/>
    <n v="930"/>
    <n v="31585"/>
    <x v="1"/>
    <s v="526767"/>
    <x v="0"/>
    <x v="1"/>
    <x v="1"/>
    <x v="2"/>
    <x v="1"/>
    <n v="86"/>
    <n v="18.899999999999999"/>
    <n v="7"/>
    <n v="4.5"/>
    <n v="1.5"/>
    <x v="1"/>
    <n v="1002718"/>
    <x v="9"/>
    <x v="1"/>
    <x v="1"/>
    <x v="0"/>
    <x v="0"/>
    <m/>
    <x v="0"/>
    <x v="0"/>
    <x v="1"/>
    <m/>
    <m/>
    <x v="1"/>
    <s v="10027189"/>
    <x v="1"/>
    <x v="1"/>
    <x v="1"/>
    <x v="1"/>
    <x v="6"/>
    <x v="1"/>
    <n v="79"/>
    <x v="1"/>
    <n v="86"/>
    <x v="1"/>
    <n v="265"/>
    <x v="5"/>
    <n v="265"/>
    <x v="1"/>
    <n v="3.8799999999999963"/>
    <n v="0.97976700290421459"/>
    <x v="1"/>
    <x v="1"/>
    <x v="1"/>
    <x v="1"/>
    <x v="1"/>
    <x v="1"/>
    <x v="1"/>
  </r>
  <r>
    <d v="2021-07-19T00:00:00"/>
    <n v="7928"/>
    <n v="9404"/>
    <x v="1"/>
    <n v="930"/>
    <n v="31586"/>
    <x v="1"/>
    <s v="526787"/>
    <x v="1"/>
    <x v="2"/>
    <x v="2"/>
    <x v="2"/>
    <x v="1"/>
    <n v="79"/>
    <n v="19.3"/>
    <n v="8"/>
    <n v="6.3"/>
    <n v="2.2000000000000002"/>
    <x v="1"/>
    <n v="1002718"/>
    <x v="10"/>
    <x v="1"/>
    <x v="1"/>
    <x v="0"/>
    <x v="0"/>
    <m/>
    <x v="0"/>
    <x v="0"/>
    <x v="1"/>
    <m/>
    <m/>
    <x v="1"/>
    <s v="100271810"/>
    <x v="3"/>
    <x v="3"/>
    <x v="3"/>
    <x v="2"/>
    <x v="6"/>
    <x v="1"/>
    <n v="71"/>
    <x v="1"/>
    <n v="79"/>
    <x v="1"/>
    <s v=""/>
    <x v="5"/>
    <s v=""/>
    <x v="3"/>
    <n v="-2.2360000000000007"/>
    <n v="9.6563936396580757E-2"/>
    <x v="1"/>
    <x v="1"/>
    <x v="2"/>
    <x v="1"/>
    <x v="1"/>
    <x v="1"/>
    <x v="1"/>
  </r>
  <r>
    <d v="2021-07-19T00:00:00"/>
    <n v="7928"/>
    <n v="9404"/>
    <x v="1"/>
    <n v="930"/>
    <m/>
    <x v="3"/>
    <m/>
    <x v="0"/>
    <x v="2"/>
    <x v="2"/>
    <x v="2"/>
    <x v="1"/>
    <n v="44.5"/>
    <m/>
    <m/>
    <m/>
    <m/>
    <x v="3"/>
    <n v="1002720"/>
    <x v="1"/>
    <x v="1"/>
    <x v="1"/>
    <x v="2"/>
    <x v="0"/>
    <s v="3,9"/>
    <x v="0"/>
    <x v="0"/>
    <x v="1"/>
    <s v="JACK"/>
    <m/>
    <x v="2"/>
    <s v="10027201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9T00:00:00"/>
    <n v="7928"/>
    <n v="9404"/>
    <x v="1"/>
    <n v="930"/>
    <m/>
    <x v="3"/>
    <m/>
    <x v="0"/>
    <x v="2"/>
    <x v="2"/>
    <x v="2"/>
    <x v="1"/>
    <n v="46.5"/>
    <m/>
    <m/>
    <m/>
    <m/>
    <x v="3"/>
    <n v="1002720"/>
    <x v="2"/>
    <x v="1"/>
    <x v="1"/>
    <x v="0"/>
    <x v="0"/>
    <m/>
    <x v="0"/>
    <x v="0"/>
    <x v="1"/>
    <s v="JACK"/>
    <m/>
    <x v="2"/>
    <s v="10027202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9T00:00:00"/>
    <n v="7928"/>
    <n v="9404"/>
    <x v="1"/>
    <n v="930"/>
    <m/>
    <x v="3"/>
    <m/>
    <x v="0"/>
    <x v="2"/>
    <x v="2"/>
    <x v="2"/>
    <x v="1"/>
    <n v="40"/>
    <m/>
    <m/>
    <m/>
    <m/>
    <x v="3"/>
    <n v="1002720"/>
    <x v="3"/>
    <x v="1"/>
    <x v="1"/>
    <x v="0"/>
    <x v="0"/>
    <m/>
    <x v="0"/>
    <x v="0"/>
    <x v="1"/>
    <s v="JACK"/>
    <m/>
    <x v="2"/>
    <s v="10027203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9T00:00:00"/>
    <n v="7928"/>
    <n v="9404"/>
    <x v="1"/>
    <n v="950"/>
    <n v="31587"/>
    <x v="1"/>
    <s v="526780"/>
    <x v="0"/>
    <x v="2"/>
    <x v="2"/>
    <x v="2"/>
    <x v="1"/>
    <n v="56"/>
    <m/>
    <m/>
    <m/>
    <m/>
    <x v="2"/>
    <n v="1002720"/>
    <x v="4"/>
    <x v="1"/>
    <x v="1"/>
    <x v="0"/>
    <x v="0"/>
    <m/>
    <x v="0"/>
    <x v="0"/>
    <x v="1"/>
    <m/>
    <m/>
    <x v="1"/>
    <s v="10027204"/>
    <x v="3"/>
    <x v="3"/>
    <x v="3"/>
    <x v="2"/>
    <x v="6"/>
    <x v="1"/>
    <n v="50.721200000000003"/>
    <x v="2"/>
    <n v="56"/>
    <x v="2"/>
    <s v=""/>
    <x v="5"/>
    <s v=""/>
    <x v="2"/>
    <s v=""/>
    <s v=""/>
    <x v="1"/>
    <x v="1"/>
    <x v="2"/>
    <x v="1"/>
    <x v="1"/>
    <x v="1"/>
    <x v="1"/>
  </r>
  <r>
    <d v="2021-07-19T00:00:00"/>
    <n v="7929"/>
    <n v="9404"/>
    <x v="0"/>
    <n v="1050"/>
    <n v="31588"/>
    <x v="1"/>
    <s v="526919"/>
    <x v="0"/>
    <x v="1"/>
    <x v="1"/>
    <x v="2"/>
    <x v="1"/>
    <n v="86.5"/>
    <n v="18.3"/>
    <n v="6.5"/>
    <n v="5.0999999999999996"/>
    <n v="2.1"/>
    <x v="1"/>
    <n v="1002720"/>
    <x v="5"/>
    <x v="1"/>
    <x v="1"/>
    <x v="0"/>
    <x v="0"/>
    <m/>
    <x v="0"/>
    <x v="0"/>
    <x v="1"/>
    <m/>
    <m/>
    <x v="1"/>
    <s v="10027205"/>
    <x v="4"/>
    <x v="4"/>
    <x v="1"/>
    <x v="2"/>
    <x v="6"/>
    <x v="1"/>
    <n v="80"/>
    <x v="1"/>
    <n v="86.5"/>
    <x v="1"/>
    <n v="266"/>
    <x v="5"/>
    <n v="266"/>
    <x v="1"/>
    <n v="3.8110000000000008"/>
    <n v="0.97835292229863835"/>
    <x v="1"/>
    <x v="1"/>
    <x v="1"/>
    <x v="1"/>
    <x v="1"/>
    <x v="1"/>
    <x v="1"/>
  </r>
  <r>
    <d v="2021-07-19T00:00:00"/>
    <n v="7930"/>
    <n v="9404"/>
    <x v="1"/>
    <n v="1511"/>
    <n v="31589"/>
    <x v="1"/>
    <s v="526917"/>
    <x v="0"/>
    <x v="1"/>
    <x v="1"/>
    <x v="2"/>
    <x v="1"/>
    <n v="76"/>
    <n v="16.899999999999999"/>
    <n v="6"/>
    <n v="4.5"/>
    <n v="2"/>
    <x v="1"/>
    <n v="1002720"/>
    <x v="6"/>
    <x v="1"/>
    <x v="1"/>
    <x v="2"/>
    <x v="0"/>
    <s v="12,2,10"/>
    <x v="0"/>
    <x v="0"/>
    <x v="1"/>
    <m/>
    <m/>
    <x v="1"/>
    <s v="10027206"/>
    <x v="1"/>
    <x v="1"/>
    <x v="1"/>
    <x v="1"/>
    <x v="6"/>
    <x v="1"/>
    <n v="70"/>
    <x v="1"/>
    <n v="76"/>
    <x v="1"/>
    <s v=""/>
    <x v="5"/>
    <s v=""/>
    <x v="1"/>
    <n v="0.43000000000000083"/>
    <n v="0.60587366843176083"/>
    <x v="1"/>
    <x v="1"/>
    <x v="1"/>
    <x v="1"/>
    <x v="1"/>
    <x v="1"/>
    <x v="1"/>
  </r>
  <r>
    <d v="2021-07-19T00:00:00"/>
    <n v="7930"/>
    <n v="9404"/>
    <x v="1"/>
    <n v="1548"/>
    <m/>
    <x v="3"/>
    <m/>
    <x v="0"/>
    <x v="2"/>
    <x v="2"/>
    <x v="2"/>
    <x v="1"/>
    <n v="44.5"/>
    <m/>
    <m/>
    <m/>
    <m/>
    <x v="3"/>
    <n v="1002720"/>
    <x v="7"/>
    <x v="1"/>
    <x v="1"/>
    <x v="8"/>
    <x v="0"/>
    <s v="12-6"/>
    <x v="0"/>
    <x v="0"/>
    <x v="1"/>
    <s v="JACK"/>
    <m/>
    <x v="2"/>
    <s v="10027207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19T00:00:00"/>
    <n v="7931"/>
    <n v="9404"/>
    <x v="0"/>
    <n v="1707"/>
    <n v="31590"/>
    <x v="1"/>
    <s v="528530"/>
    <x v="0"/>
    <x v="1"/>
    <x v="2"/>
    <x v="2"/>
    <x v="1"/>
    <n v="71"/>
    <m/>
    <m/>
    <m/>
    <m/>
    <x v="2"/>
    <n v="1002720"/>
    <x v="8"/>
    <x v="1"/>
    <x v="1"/>
    <x v="0"/>
    <x v="0"/>
    <m/>
    <x v="0"/>
    <x v="0"/>
    <x v="1"/>
    <m/>
    <m/>
    <x v="1"/>
    <s v="10027208"/>
    <x v="5"/>
    <x v="5"/>
    <x v="3"/>
    <x v="3"/>
    <x v="6"/>
    <x v="1"/>
    <n v="64.603699999999989"/>
    <x v="2"/>
    <n v="71"/>
    <x v="2"/>
    <n v="267"/>
    <x v="5"/>
    <n v="267"/>
    <x v="2"/>
    <s v=""/>
    <s v=""/>
    <x v="1"/>
    <x v="1"/>
    <x v="2"/>
    <x v="1"/>
    <x v="1"/>
    <x v="1"/>
    <x v="1"/>
  </r>
  <r>
    <d v="2021-07-19T00:00:00"/>
    <n v="7931"/>
    <n v="9404"/>
    <x v="0"/>
    <n v="1717"/>
    <n v="31591"/>
    <x v="1"/>
    <s v="528620"/>
    <x v="0"/>
    <x v="1"/>
    <x v="1"/>
    <x v="2"/>
    <x v="1"/>
    <n v="89"/>
    <n v="18.399999999999999"/>
    <n v="6.8"/>
    <n v="6"/>
    <n v="2.2999999999999998"/>
    <x v="1"/>
    <n v="1002720"/>
    <x v="9"/>
    <x v="1"/>
    <x v="1"/>
    <x v="2"/>
    <x v="0"/>
    <s v="2,10"/>
    <x v="0"/>
    <x v="0"/>
    <x v="1"/>
    <m/>
    <m/>
    <x v="1"/>
    <s v="10027209"/>
    <x v="1"/>
    <x v="1"/>
    <x v="1"/>
    <x v="1"/>
    <x v="6"/>
    <x v="1"/>
    <n v="82.2"/>
    <x v="1"/>
    <n v="89"/>
    <x v="1"/>
    <n v="268"/>
    <x v="5"/>
    <n v="268"/>
    <x v="1"/>
    <n v="3.7179999999999964"/>
    <n v="0.97629317629240109"/>
    <x v="1"/>
    <x v="1"/>
    <x v="1"/>
    <x v="1"/>
    <x v="1"/>
    <x v="1"/>
    <x v="1"/>
  </r>
  <r>
    <d v="2021-07-19T00:00:00"/>
    <n v="8048"/>
    <n v="9363"/>
    <x v="4"/>
    <n v="932"/>
    <n v="61648"/>
    <x v="2"/>
    <m/>
    <x v="0"/>
    <x v="2"/>
    <x v="2"/>
    <x v="2"/>
    <x v="1"/>
    <n v="88"/>
    <n v="19.899999999999999"/>
    <n v="8.9"/>
    <n v="6.5"/>
    <n v="1.9"/>
    <x v="1"/>
    <m/>
    <x v="0"/>
    <x v="0"/>
    <x v="0"/>
    <x v="0"/>
    <x v="0"/>
    <m/>
    <x v="0"/>
    <x v="0"/>
    <x v="1"/>
    <s v="NO SCALES, NO PIT"/>
    <m/>
    <x v="1"/>
    <s v=""/>
    <x v="2"/>
    <x v="2"/>
    <x v="2"/>
    <x v="2"/>
    <x v="6"/>
    <x v="2"/>
    <n v="79.099999999999994"/>
    <x v="1"/>
    <n v="88"/>
    <x v="1"/>
    <s v=""/>
    <x v="2"/>
    <s v=""/>
    <x v="1"/>
    <n v="0.6039999999999961"/>
    <n v="0.64657090909744719"/>
    <x v="1"/>
    <x v="1"/>
    <x v="1"/>
    <x v="1"/>
    <x v="1"/>
    <x v="1"/>
    <x v="1"/>
  </r>
  <r>
    <d v="2021-07-19T00:00:00"/>
    <n v="8048"/>
    <n v="9363"/>
    <x v="4"/>
    <n v="932"/>
    <n v="61649"/>
    <x v="2"/>
    <m/>
    <x v="0"/>
    <x v="1"/>
    <x v="1"/>
    <x v="2"/>
    <x v="1"/>
    <n v="88"/>
    <n v="18.5"/>
    <n v="7.1"/>
    <n v="5.5"/>
    <n v="1.9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0.900000000000006"/>
    <x v="1"/>
    <n v="88"/>
    <x v="1"/>
    <s v=""/>
    <x v="2"/>
    <s v=""/>
    <x v="1"/>
    <n v="3.5879999999999979"/>
    <n v="0.97309056009398776"/>
    <x v="1"/>
    <x v="1"/>
    <x v="1"/>
    <x v="1"/>
    <x v="1"/>
    <x v="1"/>
    <x v="1"/>
  </r>
  <r>
    <d v="2021-07-19T00:00:00"/>
    <n v="8048"/>
    <n v="9363"/>
    <x v="4"/>
    <n v="932"/>
    <n v="61650"/>
    <x v="2"/>
    <m/>
    <x v="0"/>
    <x v="1"/>
    <x v="1"/>
    <x v="2"/>
    <x v="1"/>
    <n v="80"/>
    <n v="18.899999999999999"/>
    <n v="7.6"/>
    <n v="5.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2.400000000000006"/>
    <x v="1"/>
    <n v="80"/>
    <x v="1"/>
    <s v=""/>
    <x v="2"/>
    <s v=""/>
    <x v="3"/>
    <n v="-0.57800000000000051"/>
    <n v="0.35939292336051193"/>
    <x v="1"/>
    <x v="1"/>
    <x v="2"/>
    <x v="6"/>
    <x v="1"/>
    <x v="1"/>
    <x v="1"/>
  </r>
  <r>
    <d v="2021-07-19T00:00:00"/>
    <n v="8048"/>
    <n v="9363"/>
    <x v="4"/>
    <n v="936"/>
    <n v="61651"/>
    <x v="2"/>
    <m/>
    <x v="0"/>
    <x v="1"/>
    <x v="1"/>
    <x v="2"/>
    <x v="1"/>
    <n v="80.5"/>
    <n v="17.5"/>
    <n v="7"/>
    <n v="5.9"/>
    <n v="1.9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3.5"/>
    <x v="1"/>
    <n v="80.5"/>
    <x v="1"/>
    <s v=""/>
    <x v="2"/>
    <s v=""/>
    <x v="1"/>
    <n v="0.21900000000000164"/>
    <n v="0.55453222236122923"/>
    <x v="1"/>
    <x v="1"/>
    <x v="1"/>
    <x v="1"/>
    <x v="1"/>
    <x v="1"/>
    <x v="1"/>
  </r>
  <r>
    <d v="2021-07-19T00:00:00"/>
    <n v="8048"/>
    <n v="9363"/>
    <x v="4"/>
    <n v="937"/>
    <n v="61652"/>
    <x v="2"/>
    <m/>
    <x v="0"/>
    <x v="1"/>
    <x v="2"/>
    <x v="2"/>
    <x v="1"/>
    <n v="66"/>
    <m/>
    <m/>
    <m/>
    <m/>
    <x v="2"/>
    <m/>
    <x v="0"/>
    <x v="0"/>
    <x v="0"/>
    <x v="2"/>
    <x v="0"/>
    <s v="2,10"/>
    <x v="0"/>
    <x v="0"/>
    <x v="1"/>
    <m/>
    <m/>
    <x v="1"/>
    <s v=""/>
    <x v="2"/>
    <x v="2"/>
    <x v="2"/>
    <x v="2"/>
    <x v="6"/>
    <x v="2"/>
    <n v="59.976199999999999"/>
    <x v="2"/>
    <n v="66"/>
    <x v="2"/>
    <s v=""/>
    <x v="2"/>
    <s v=""/>
    <x v="2"/>
    <s v=""/>
    <s v=""/>
    <x v="1"/>
    <x v="1"/>
    <x v="2"/>
    <x v="3"/>
    <x v="1"/>
    <x v="1"/>
    <x v="1"/>
  </r>
  <r>
    <d v="2021-07-19T00:00:00"/>
    <n v="8048"/>
    <n v="9363"/>
    <x v="4"/>
    <n v="937"/>
    <n v="61653"/>
    <x v="2"/>
    <m/>
    <x v="0"/>
    <x v="1"/>
    <x v="1"/>
    <x v="2"/>
    <x v="1"/>
    <n v="85"/>
    <n v="18.100000000000001"/>
    <n v="6.9"/>
    <n v="6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8.099999999999994"/>
    <x v="1"/>
    <n v="85"/>
    <x v="1"/>
    <s v=""/>
    <x v="2"/>
    <s v=""/>
    <x v="1"/>
    <n v="2.1279999999999974"/>
    <n v="0.89359499200256765"/>
    <x v="1"/>
    <x v="1"/>
    <x v="1"/>
    <x v="1"/>
    <x v="1"/>
    <x v="1"/>
    <x v="1"/>
  </r>
  <r>
    <d v="2021-07-19T00:00:00"/>
    <n v="8048"/>
    <n v="9363"/>
    <x v="4"/>
    <n v="939"/>
    <n v="61654"/>
    <x v="2"/>
    <m/>
    <x v="0"/>
    <x v="1"/>
    <x v="1"/>
    <x v="2"/>
    <x v="1"/>
    <n v="78"/>
    <n v="16.3"/>
    <n v="6.2"/>
    <n v="5"/>
    <n v="1.7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1.8"/>
    <x v="1"/>
    <n v="78"/>
    <x v="1"/>
    <s v=""/>
    <x v="2"/>
    <s v=""/>
    <x v="1"/>
    <n v="0.95199999999999885"/>
    <n v="0.72151721625143705"/>
    <x v="1"/>
    <x v="1"/>
    <x v="1"/>
    <x v="1"/>
    <x v="1"/>
    <x v="1"/>
    <x v="1"/>
  </r>
  <r>
    <d v="2021-07-19T00:00:00"/>
    <n v="8048"/>
    <n v="9363"/>
    <x v="4"/>
    <n v="940"/>
    <n v="61655"/>
    <x v="2"/>
    <m/>
    <x v="0"/>
    <x v="1"/>
    <x v="1"/>
    <x v="2"/>
    <x v="1"/>
    <n v="85"/>
    <n v="19.5"/>
    <n v="6.6"/>
    <n v="5.9"/>
    <n v="1.8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8.400000000000006"/>
    <x v="1"/>
    <n v="85"/>
    <x v="1"/>
    <s v=""/>
    <x v="2"/>
    <s v=""/>
    <x v="1"/>
    <n v="2.7519999999999971"/>
    <n v="0.94002620298644057"/>
    <x v="1"/>
    <x v="1"/>
    <x v="1"/>
    <x v="1"/>
    <x v="1"/>
    <x v="1"/>
    <x v="1"/>
  </r>
  <r>
    <d v="2021-07-19T00:00:00"/>
    <n v="8048"/>
    <n v="9363"/>
    <x v="4"/>
    <n v="941"/>
    <n v="61656"/>
    <x v="2"/>
    <m/>
    <x v="0"/>
    <x v="2"/>
    <x v="2"/>
    <x v="2"/>
    <x v="1"/>
    <n v="61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5.348700000000001"/>
    <x v="2"/>
    <n v="61"/>
    <x v="2"/>
    <s v=""/>
    <x v="2"/>
    <s v=""/>
    <x v="2"/>
    <s v=""/>
    <s v=""/>
    <x v="1"/>
    <x v="1"/>
    <x v="2"/>
    <x v="1"/>
    <x v="1"/>
    <x v="1"/>
    <x v="1"/>
  </r>
  <r>
    <d v="2021-07-19T00:00:00"/>
    <n v="8048"/>
    <n v="9363"/>
    <x v="4"/>
    <n v="942"/>
    <n v="61657"/>
    <x v="2"/>
    <m/>
    <x v="0"/>
    <x v="1"/>
    <x v="1"/>
    <x v="2"/>
    <x v="1"/>
    <n v="79"/>
    <n v="17.2"/>
    <n v="6.9"/>
    <n v="5.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2.099999999999994"/>
    <x v="1"/>
    <n v="79"/>
    <x v="1"/>
    <s v=""/>
    <x v="2"/>
    <s v=""/>
    <x v="3"/>
    <n v="-0.11200000000000121"/>
    <n v="0.47202923266442626"/>
    <x v="1"/>
    <x v="1"/>
    <x v="2"/>
    <x v="1"/>
    <x v="1"/>
    <x v="1"/>
    <x v="1"/>
  </r>
  <r>
    <d v="2021-07-19T00:00:00"/>
    <n v="8048"/>
    <n v="9363"/>
    <x v="4"/>
    <n v="943"/>
    <n v="61658"/>
    <x v="2"/>
    <m/>
    <x v="0"/>
    <x v="1"/>
    <x v="1"/>
    <x v="2"/>
    <x v="1"/>
    <n v="88"/>
    <n v="18"/>
    <n v="7"/>
    <n v="6"/>
    <n v="1.7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1"/>
    <x v="1"/>
    <n v="88"/>
    <x v="1"/>
    <s v=""/>
    <x v="2"/>
    <s v=""/>
    <x v="1"/>
    <n v="3.5479999999999965"/>
    <n v="0.97202308912409563"/>
    <x v="1"/>
    <x v="1"/>
    <x v="1"/>
    <x v="1"/>
    <x v="1"/>
    <x v="1"/>
    <x v="1"/>
  </r>
  <r>
    <d v="2021-07-19T00:00:00"/>
    <n v="8048"/>
    <n v="9363"/>
    <x v="4"/>
    <n v="944"/>
    <n v="61659"/>
    <x v="2"/>
    <m/>
    <x v="0"/>
    <x v="2"/>
    <x v="2"/>
    <x v="2"/>
    <x v="1"/>
    <n v="64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8.1252"/>
    <x v="2"/>
    <n v="64"/>
    <x v="2"/>
    <s v=""/>
    <x v="2"/>
    <s v=""/>
    <x v="2"/>
    <s v=""/>
    <s v=""/>
    <x v="1"/>
    <x v="1"/>
    <x v="2"/>
    <x v="1"/>
    <x v="1"/>
    <x v="1"/>
    <x v="1"/>
  </r>
  <r>
    <d v="2021-07-19T00:00:00"/>
    <n v="8048"/>
    <n v="9363"/>
    <x v="4"/>
    <n v="945"/>
    <n v="61660"/>
    <x v="2"/>
    <m/>
    <x v="0"/>
    <x v="1"/>
    <x v="1"/>
    <x v="2"/>
    <x v="1"/>
    <n v="80.5"/>
    <n v="17.5"/>
    <n v="6.6"/>
    <n v="5"/>
    <n v="1.7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3.900000000000006"/>
    <x v="1"/>
    <n v="80.5"/>
    <x v="1"/>
    <s v=""/>
    <x v="2"/>
    <s v=""/>
    <x v="1"/>
    <n v="1.5150000000000021"/>
    <n v="0.81980102480194905"/>
    <x v="1"/>
    <x v="1"/>
    <x v="1"/>
    <x v="1"/>
    <x v="1"/>
    <x v="1"/>
    <x v="1"/>
  </r>
  <r>
    <d v="2021-07-19T00:00:00"/>
    <n v="8048"/>
    <n v="9363"/>
    <x v="4"/>
    <n v="946"/>
    <n v="61661"/>
    <x v="2"/>
    <m/>
    <x v="0"/>
    <x v="1"/>
    <x v="1"/>
    <x v="2"/>
    <x v="1"/>
    <n v="85"/>
    <n v="18.5"/>
    <n v="7.2"/>
    <n v="5.5"/>
    <n v="1.7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7.8"/>
    <x v="1"/>
    <n v="85"/>
    <x v="1"/>
    <s v=""/>
    <x v="2"/>
    <s v=""/>
    <x v="1"/>
    <n v="2.341999999999997"/>
    <n v="0.91229624080008542"/>
    <x v="1"/>
    <x v="1"/>
    <x v="1"/>
    <x v="1"/>
    <x v="1"/>
    <x v="1"/>
    <x v="1"/>
  </r>
  <r>
    <d v="2021-07-19T00:00:00"/>
    <n v="8048"/>
    <n v="9363"/>
    <x v="4"/>
    <n v="946"/>
    <n v="61662"/>
    <x v="2"/>
    <m/>
    <x v="0"/>
    <x v="1"/>
    <x v="1"/>
    <x v="2"/>
    <x v="1"/>
    <n v="78"/>
    <n v="17.5"/>
    <n v="7.1"/>
    <n v="4.5"/>
    <n v="1.9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0.900000000000006"/>
    <x v="1"/>
    <n v="78"/>
    <x v="1"/>
    <s v=""/>
    <x v="2"/>
    <s v=""/>
    <x v="3"/>
    <n v="-3.199999999999914E-2"/>
    <n v="0.49200068259676916"/>
    <x v="1"/>
    <x v="1"/>
    <x v="2"/>
    <x v="1"/>
    <x v="1"/>
    <x v="1"/>
    <x v="1"/>
  </r>
  <r>
    <d v="2021-07-19T00:00:00"/>
    <n v="8048"/>
    <n v="9363"/>
    <x v="4"/>
    <n v="948"/>
    <n v="61663"/>
    <x v="2"/>
    <m/>
    <x v="0"/>
    <x v="1"/>
    <x v="1"/>
    <x v="2"/>
    <x v="1"/>
    <n v="87.5"/>
    <n v="18.899999999999999"/>
    <n v="7.2"/>
    <n v="6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0.3"/>
    <x v="1"/>
    <n v="87.5"/>
    <x v="1"/>
    <s v=""/>
    <x v="2"/>
    <s v=""/>
    <x v="1"/>
    <n v="2.819"/>
    <n v="0.94369395432188019"/>
    <x v="1"/>
    <x v="1"/>
    <x v="1"/>
    <x v="1"/>
    <x v="1"/>
    <x v="1"/>
    <x v="1"/>
  </r>
  <r>
    <d v="2021-07-19T00:00:00"/>
    <n v="8048"/>
    <n v="9363"/>
    <x v="4"/>
    <n v="949"/>
    <n v="61664"/>
    <x v="2"/>
    <m/>
    <x v="0"/>
    <x v="1"/>
    <x v="1"/>
    <x v="2"/>
    <x v="1"/>
    <n v="80.5"/>
    <n v="17.600000000000001"/>
    <n v="7.1"/>
    <n v="5.2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3.400000000000006"/>
    <x v="1"/>
    <n v="80.5"/>
    <x v="1"/>
    <s v=""/>
    <x v="2"/>
    <s v=""/>
    <x v="1"/>
    <n v="0.4810000000000032"/>
    <n v="0.6179839823863913"/>
    <x v="1"/>
    <x v="1"/>
    <x v="1"/>
    <x v="1"/>
    <x v="1"/>
    <x v="1"/>
    <x v="1"/>
  </r>
  <r>
    <d v="2021-07-19T00:00:00"/>
    <n v="8048"/>
    <n v="9363"/>
    <x v="4"/>
    <n v="951"/>
    <n v="61665"/>
    <x v="2"/>
    <m/>
    <x v="1"/>
    <x v="2"/>
    <x v="2"/>
    <x v="2"/>
    <x v="1"/>
    <n v="99"/>
    <n v="23.9"/>
    <n v="9.5"/>
    <n v="9"/>
    <n v="3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9.5"/>
    <x v="1"/>
    <n v="99"/>
    <x v="1"/>
    <s v=""/>
    <x v="2"/>
    <s v=""/>
    <x v="1"/>
    <n v="1.9200000000000008"/>
    <n v="0.8721384336809187"/>
    <x v="1"/>
    <x v="1"/>
    <x v="1"/>
    <x v="1"/>
    <x v="1"/>
    <x v="1"/>
    <x v="1"/>
  </r>
  <r>
    <d v="2021-07-19T00:00:00"/>
    <n v="8048"/>
    <n v="9363"/>
    <x v="4"/>
    <n v="952"/>
    <n v="61666"/>
    <x v="2"/>
    <m/>
    <x v="1"/>
    <x v="2"/>
    <x v="2"/>
    <x v="2"/>
    <x v="1"/>
    <n v="96"/>
    <n v="23.2"/>
    <n v="10"/>
    <n v="6.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6"/>
    <x v="1"/>
    <n v="96"/>
    <x v="1"/>
    <s v=""/>
    <x v="2"/>
    <s v=""/>
    <x v="1"/>
    <n v="2.5500000000000016"/>
    <n v="0.92757351463848248"/>
    <x v="1"/>
    <x v="1"/>
    <x v="1"/>
    <x v="1"/>
    <x v="1"/>
    <x v="1"/>
    <x v="1"/>
  </r>
  <r>
    <d v="2021-07-19T00:00:00"/>
    <n v="8048"/>
    <n v="9363"/>
    <x v="4"/>
    <n v="952"/>
    <n v="61667"/>
    <x v="2"/>
    <m/>
    <x v="1"/>
    <x v="2"/>
    <x v="2"/>
    <x v="2"/>
    <x v="1"/>
    <n v="92"/>
    <n v="22.2"/>
    <n v="9.1999999999999993"/>
    <n v="7.5"/>
    <n v="3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2.8"/>
    <x v="1"/>
    <n v="92"/>
    <x v="1"/>
    <s v=""/>
    <x v="2"/>
    <s v=""/>
    <x v="1"/>
    <n v="0.31400000000000272"/>
    <n v="0.57786131428072085"/>
    <x v="1"/>
    <x v="1"/>
    <x v="1"/>
    <x v="1"/>
    <x v="1"/>
    <x v="1"/>
    <x v="1"/>
  </r>
  <r>
    <d v="2021-07-19T00:00:00"/>
    <n v="8048"/>
    <n v="9363"/>
    <x v="4"/>
    <n v="954"/>
    <n v="61668"/>
    <x v="2"/>
    <m/>
    <x v="0"/>
    <x v="1"/>
    <x v="1"/>
    <x v="2"/>
    <x v="1"/>
    <n v="82.5"/>
    <n v="18.600000000000001"/>
    <n v="7.3"/>
    <n v="6"/>
    <n v="1.8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5.2"/>
    <x v="1"/>
    <n v="82.5"/>
    <x v="1"/>
    <s v=""/>
    <x v="2"/>
    <s v=""/>
    <x v="1"/>
    <n v="0.71300000000000274"/>
    <n v="0.67106371094771589"/>
    <x v="1"/>
    <x v="1"/>
    <x v="1"/>
    <x v="1"/>
    <x v="1"/>
    <x v="1"/>
    <x v="1"/>
  </r>
  <r>
    <d v="2021-07-19T00:00:00"/>
    <n v="8049"/>
    <n v="9363"/>
    <x v="5"/>
    <n v="1013"/>
    <n v="61669"/>
    <x v="2"/>
    <m/>
    <x v="0"/>
    <x v="1"/>
    <x v="2"/>
    <x v="2"/>
    <x v="1"/>
    <n v="70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3.678199999999997"/>
    <x v="2"/>
    <n v="70"/>
    <x v="2"/>
    <s v=""/>
    <x v="2"/>
    <s v=""/>
    <x v="2"/>
    <s v=""/>
    <s v=""/>
    <x v="1"/>
    <x v="1"/>
    <x v="2"/>
    <x v="1"/>
    <x v="1"/>
    <x v="1"/>
    <x v="1"/>
  </r>
  <r>
    <d v="2021-07-19T00:00:00"/>
    <n v="8049"/>
    <n v="9363"/>
    <x v="5"/>
    <n v="1017"/>
    <n v="61670"/>
    <x v="2"/>
    <m/>
    <x v="0"/>
    <x v="2"/>
    <x v="2"/>
    <x v="2"/>
    <x v="1"/>
    <n v="84"/>
    <n v="19.899999999999999"/>
    <n v="8.5"/>
    <n v="7"/>
    <n v="2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5.5"/>
    <x v="1"/>
    <n v="84"/>
    <x v="1"/>
    <s v=""/>
    <x v="2"/>
    <s v=""/>
    <x v="3"/>
    <n v="-1.4600000000000031"/>
    <n v="0.18846732521381895"/>
    <x v="1"/>
    <x v="1"/>
    <x v="2"/>
    <x v="1"/>
    <x v="1"/>
    <x v="1"/>
    <x v="1"/>
  </r>
  <r>
    <d v="2021-07-19T00:00:00"/>
    <n v="8049"/>
    <n v="9363"/>
    <x v="5"/>
    <n v="1018"/>
    <n v="61671"/>
    <x v="2"/>
    <m/>
    <x v="0"/>
    <x v="1"/>
    <x v="1"/>
    <x v="2"/>
    <x v="1"/>
    <n v="83"/>
    <n v="17.5"/>
    <n v="7.2"/>
    <n v="5.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5.8"/>
    <x v="1"/>
    <n v="83"/>
    <x v="1"/>
    <s v=""/>
    <x v="2"/>
    <s v=""/>
    <x v="1"/>
    <n v="1.2239999999999973"/>
    <n v="0.77276670897320265"/>
    <x v="1"/>
    <x v="1"/>
    <x v="1"/>
    <x v="1"/>
    <x v="1"/>
    <x v="1"/>
    <x v="1"/>
  </r>
  <r>
    <d v="2021-07-19T00:00:00"/>
    <n v="8049"/>
    <n v="9363"/>
    <x v="5"/>
    <n v="1019"/>
    <n v="61672"/>
    <x v="2"/>
    <m/>
    <x v="0"/>
    <x v="1"/>
    <x v="1"/>
    <x v="2"/>
    <x v="1"/>
    <n v="87"/>
    <n v="18.600000000000001"/>
    <n v="7.5"/>
    <n v="5.5"/>
    <n v="1.9"/>
    <x v="1"/>
    <m/>
    <x v="0"/>
    <x v="0"/>
    <x v="0"/>
    <x v="2"/>
    <x v="0"/>
    <s v="12"/>
    <x v="0"/>
    <x v="0"/>
    <x v="1"/>
    <m/>
    <m/>
    <x v="1"/>
    <s v=""/>
    <x v="2"/>
    <x v="2"/>
    <x v="2"/>
    <x v="2"/>
    <x v="6"/>
    <x v="2"/>
    <n v="79.5"/>
    <x v="1"/>
    <n v="87"/>
    <x v="1"/>
    <s v=""/>
    <x v="2"/>
    <s v=""/>
    <x v="1"/>
    <n v="2.6459999999999977"/>
    <n v="0.93376402425332239"/>
    <x v="1"/>
    <x v="1"/>
    <x v="1"/>
    <x v="1"/>
    <x v="1"/>
    <x v="1"/>
    <x v="1"/>
  </r>
  <r>
    <d v="2021-07-19T00:00:00"/>
    <n v="8049"/>
    <n v="9364"/>
    <x v="5"/>
    <n v="1021"/>
    <n v="61673"/>
    <x v="2"/>
    <m/>
    <x v="1"/>
    <x v="2"/>
    <x v="2"/>
    <x v="2"/>
    <x v="1"/>
    <n v="98.5"/>
    <n v="23.6"/>
    <n v="10"/>
    <n v="8"/>
    <n v="2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8.5"/>
    <x v="1"/>
    <n v="98.5"/>
    <x v="1"/>
    <s v=""/>
    <x v="2"/>
    <s v=""/>
    <x v="1"/>
    <n v="2.1749999999999967"/>
    <n v="0.8979819308108693"/>
    <x v="1"/>
    <x v="1"/>
    <x v="1"/>
    <x v="1"/>
    <x v="1"/>
    <x v="1"/>
    <x v="1"/>
  </r>
  <r>
    <d v="2021-07-19T00:00:00"/>
    <n v="8049"/>
    <n v="9364"/>
    <x v="5"/>
    <n v="1022"/>
    <n v="61674"/>
    <x v="2"/>
    <m/>
    <x v="0"/>
    <x v="1"/>
    <x v="1"/>
    <x v="2"/>
    <x v="1"/>
    <n v="90"/>
    <n v="18.2"/>
    <n v="5.9"/>
    <n v="5.5"/>
    <n v="1.9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4.1"/>
    <x v="1"/>
    <n v="90"/>
    <x v="1"/>
    <s v=""/>
    <x v="2"/>
    <s v=""/>
    <x v="1"/>
    <n v="5.9840000000000035"/>
    <n v="0.99748759687738509"/>
    <x v="1"/>
    <x v="1"/>
    <x v="1"/>
    <x v="1"/>
    <x v="1"/>
    <x v="1"/>
    <x v="1"/>
  </r>
  <r>
    <d v="2021-07-19T00:00:00"/>
    <n v="8049"/>
    <n v="9364"/>
    <x v="5"/>
    <n v="1023"/>
    <n v="61675"/>
    <x v="2"/>
    <m/>
    <x v="0"/>
    <x v="1"/>
    <x v="2"/>
    <x v="2"/>
    <x v="1"/>
    <n v="7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8.305699999999987"/>
    <x v="2"/>
    <n v="75"/>
    <x v="2"/>
    <s v=""/>
    <x v="2"/>
    <s v=""/>
    <x v="2"/>
    <s v=""/>
    <s v=""/>
    <x v="1"/>
    <x v="1"/>
    <x v="2"/>
    <x v="1"/>
    <x v="1"/>
    <x v="1"/>
    <x v="1"/>
  </r>
  <r>
    <d v="2021-07-19T00:00:00"/>
    <n v="8049"/>
    <n v="9364"/>
    <x v="5"/>
    <n v="1023"/>
    <n v="61676"/>
    <x v="2"/>
    <m/>
    <x v="1"/>
    <x v="2"/>
    <x v="2"/>
    <x v="2"/>
    <x v="1"/>
    <n v="90"/>
    <n v="17.899999999999999"/>
    <n v="6.1"/>
    <n v="6.9"/>
    <n v="1.9"/>
    <x v="1"/>
    <m/>
    <x v="0"/>
    <x v="0"/>
    <x v="0"/>
    <x v="2"/>
    <x v="0"/>
    <s v="12"/>
    <x v="0"/>
    <x v="0"/>
    <x v="1"/>
    <m/>
    <m/>
    <x v="1"/>
    <s v=""/>
    <x v="2"/>
    <x v="2"/>
    <x v="2"/>
    <x v="2"/>
    <x v="6"/>
    <x v="2"/>
    <n v="83.9"/>
    <x v="1"/>
    <n v="90"/>
    <x v="1"/>
    <s v=""/>
    <x v="2"/>
    <s v=""/>
    <x v="1"/>
    <n v="4.7760000000000034"/>
    <n v="0.99164081478648236"/>
    <x v="1"/>
    <x v="1"/>
    <x v="1"/>
    <x v="1"/>
    <x v="1"/>
    <x v="1"/>
    <x v="1"/>
  </r>
  <r>
    <d v="2021-07-19T00:00:00"/>
    <n v="8049"/>
    <n v="9364"/>
    <x v="5"/>
    <n v="1026"/>
    <n v="61677"/>
    <x v="2"/>
    <m/>
    <x v="1"/>
    <x v="2"/>
    <x v="2"/>
    <x v="2"/>
    <x v="1"/>
    <n v="90"/>
    <n v="18.899999999999999"/>
    <n v="7.2"/>
    <n v="7.5"/>
    <n v="2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2.8"/>
    <x v="1"/>
    <n v="90"/>
    <x v="1"/>
    <s v=""/>
    <x v="2"/>
    <s v=""/>
    <x v="1"/>
    <n v="2.4440000000000022"/>
    <n v="0.92012157376714787"/>
    <x v="1"/>
    <x v="1"/>
    <x v="1"/>
    <x v="1"/>
    <x v="1"/>
    <x v="1"/>
    <x v="1"/>
  </r>
  <r>
    <d v="2021-07-19T00:00:00"/>
    <n v="8049"/>
    <n v="9364"/>
    <x v="5"/>
    <n v="1027"/>
    <n v="61678"/>
    <x v="2"/>
    <m/>
    <x v="0"/>
    <x v="1"/>
    <x v="1"/>
    <x v="2"/>
    <x v="1"/>
    <n v="90"/>
    <n v="18.2"/>
    <n v="6.5"/>
    <n v="7"/>
    <n v="2.200000000000000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3.5"/>
    <x v="1"/>
    <n v="90"/>
    <x v="1"/>
    <s v=""/>
    <x v="2"/>
    <s v=""/>
    <x v="1"/>
    <n v="3.9380000000000024"/>
    <n v="0.98088534014833761"/>
    <x v="1"/>
    <x v="1"/>
    <x v="1"/>
    <x v="1"/>
    <x v="1"/>
    <x v="1"/>
    <x v="1"/>
  </r>
  <r>
    <d v="2021-07-19T00:00:00"/>
    <n v="8049"/>
    <n v="9364"/>
    <x v="5"/>
    <n v="1028"/>
    <n v="61679"/>
    <x v="2"/>
    <m/>
    <x v="0"/>
    <x v="1"/>
    <x v="1"/>
    <x v="2"/>
    <x v="1"/>
    <n v="80"/>
    <n v="16.899999999999999"/>
    <n v="5.5"/>
    <n v="5.2"/>
    <n v="1.9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4.5"/>
    <x v="1"/>
    <n v="80"/>
    <x v="1"/>
    <s v=""/>
    <x v="2"/>
    <s v=""/>
    <x v="1"/>
    <n v="2.399999999999999"/>
    <n v="0.91682730350607744"/>
    <x v="1"/>
    <x v="1"/>
    <x v="1"/>
    <x v="1"/>
    <x v="1"/>
    <x v="1"/>
    <x v="1"/>
  </r>
  <r>
    <d v="2021-07-19T00:00:00"/>
    <n v="8049"/>
    <n v="9364"/>
    <x v="5"/>
    <n v="1029"/>
    <n v="61680"/>
    <x v="2"/>
    <m/>
    <x v="1"/>
    <x v="2"/>
    <x v="2"/>
    <x v="2"/>
    <x v="1"/>
    <n v="79"/>
    <n v="17.2"/>
    <n v="7.6"/>
    <n v="5.5"/>
    <n v="2.1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1.400000000000006"/>
    <x v="1"/>
    <n v="79"/>
    <x v="1"/>
    <s v=""/>
    <x v="2"/>
    <s v=""/>
    <x v="3"/>
    <n v="-1.0940000000000003"/>
    <n v="0.25086580092135213"/>
    <x v="1"/>
    <x v="1"/>
    <x v="2"/>
    <x v="1"/>
    <x v="1"/>
    <x v="1"/>
    <x v="1"/>
  </r>
  <r>
    <d v="2021-07-19T00:00:00"/>
    <n v="8049"/>
    <n v="9364"/>
    <x v="5"/>
    <n v="1032"/>
    <n v="61681"/>
    <x v="2"/>
    <m/>
    <x v="1"/>
    <x v="2"/>
    <x v="2"/>
    <x v="2"/>
    <x v="1"/>
    <n v="76"/>
    <n v="18.600000000000001"/>
    <n v="7.2"/>
    <n v="6.6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8.8"/>
    <x v="2"/>
    <n v="76"/>
    <x v="1"/>
    <s v=""/>
    <x v="2"/>
    <s v=""/>
    <x v="3"/>
    <n v="-2.5340000000000007"/>
    <n v="7.3508760541594956E-2"/>
    <x v="1"/>
    <x v="1"/>
    <x v="2"/>
    <x v="1"/>
    <x v="1"/>
    <x v="1"/>
    <x v="1"/>
  </r>
  <r>
    <d v="2021-07-19T00:00:00"/>
    <n v="8049"/>
    <n v="9364"/>
    <x v="5"/>
    <n v="1033"/>
    <n v="61682"/>
    <x v="2"/>
    <m/>
    <x v="0"/>
    <x v="2"/>
    <x v="2"/>
    <x v="2"/>
    <x v="1"/>
    <n v="6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9.050699999999999"/>
    <x v="2"/>
    <n v="65"/>
    <x v="2"/>
    <s v=""/>
    <x v="2"/>
    <s v=""/>
    <x v="2"/>
    <s v=""/>
    <s v=""/>
    <x v="1"/>
    <x v="1"/>
    <x v="2"/>
    <x v="1"/>
    <x v="1"/>
    <x v="1"/>
    <x v="1"/>
  </r>
  <r>
    <d v="2021-07-19T00:00:00"/>
    <n v="8049"/>
    <n v="9364"/>
    <x v="5"/>
    <n v="1035"/>
    <n v="61683"/>
    <x v="2"/>
    <m/>
    <x v="0"/>
    <x v="1"/>
    <x v="1"/>
    <x v="2"/>
    <x v="1"/>
    <n v="84"/>
    <n v="16.899999999999999"/>
    <n v="7.2"/>
    <n v="6"/>
    <n v="2.200000000000000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6.8"/>
    <x v="1"/>
    <n v="84"/>
    <x v="1"/>
    <s v=""/>
    <x v="2"/>
    <s v=""/>
    <x v="1"/>
    <n v="1.141999999999997"/>
    <n v="0.75804665214502487"/>
    <x v="1"/>
    <x v="1"/>
    <x v="1"/>
    <x v="1"/>
    <x v="1"/>
    <x v="1"/>
    <x v="1"/>
  </r>
  <r>
    <d v="2021-07-19T00:00:00"/>
    <n v="8049"/>
    <n v="9364"/>
    <x v="5"/>
    <n v="1035"/>
    <n v="61684"/>
    <x v="2"/>
    <m/>
    <x v="1"/>
    <x v="2"/>
    <x v="2"/>
    <x v="2"/>
    <x v="1"/>
    <n v="98"/>
    <n v="21.3"/>
    <n v="8.5"/>
    <n v="9"/>
    <n v="3.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9.5"/>
    <x v="1"/>
    <n v="98"/>
    <x v="1"/>
    <s v=""/>
    <x v="2"/>
    <s v=""/>
    <x v="1"/>
    <n v="2.5980000000000003"/>
    <n v="0.93073275208754425"/>
    <x v="1"/>
    <x v="1"/>
    <x v="1"/>
    <x v="1"/>
    <x v="1"/>
    <x v="1"/>
    <x v="1"/>
  </r>
  <r>
    <d v="2021-07-19T00:00:00"/>
    <n v="8050"/>
    <n v="9364"/>
    <x v="2"/>
    <n v="1051"/>
    <n v="61685"/>
    <x v="2"/>
    <m/>
    <x v="1"/>
    <x v="2"/>
    <x v="2"/>
    <x v="2"/>
    <x v="1"/>
    <n v="71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4.603699999999989"/>
    <x v="2"/>
    <n v="71"/>
    <x v="2"/>
    <s v=""/>
    <x v="2"/>
    <s v=""/>
    <x v="2"/>
    <s v=""/>
    <s v=""/>
    <x v="1"/>
    <x v="1"/>
    <x v="2"/>
    <x v="1"/>
    <x v="1"/>
    <x v="1"/>
    <x v="1"/>
  </r>
  <r>
    <d v="2021-07-19T00:00:00"/>
    <n v="8050"/>
    <n v="9364"/>
    <x v="2"/>
    <n v="1052"/>
    <n v="61686"/>
    <x v="2"/>
    <m/>
    <x v="0"/>
    <x v="1"/>
    <x v="1"/>
    <x v="2"/>
    <x v="1"/>
    <n v="84"/>
    <n v="18.5"/>
    <n v="6.5"/>
    <n v="4.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7.5"/>
    <x v="1"/>
    <n v="84"/>
    <x v="1"/>
    <s v=""/>
    <x v="2"/>
    <s v=""/>
    <x v="1"/>
    <n v="3.2299999999999978"/>
    <n v="0.9619477529290078"/>
    <x v="1"/>
    <x v="1"/>
    <x v="1"/>
    <x v="1"/>
    <x v="1"/>
    <x v="1"/>
    <x v="1"/>
  </r>
  <r>
    <d v="2021-07-19T00:00:00"/>
    <n v="8050"/>
    <n v="9364"/>
    <x v="2"/>
    <n v="1054"/>
    <n v="61687"/>
    <x v="2"/>
    <m/>
    <x v="1"/>
    <x v="2"/>
    <x v="2"/>
    <x v="2"/>
    <x v="1"/>
    <n v="86"/>
    <n v="18.5"/>
    <n v="7.2"/>
    <n v="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8.8"/>
    <x v="1"/>
    <n v="86"/>
    <x v="1"/>
    <s v=""/>
    <x v="2"/>
    <s v=""/>
    <x v="1"/>
    <n v="2.8539999999999965"/>
    <n v="0.94552507994187496"/>
    <x v="1"/>
    <x v="1"/>
    <x v="1"/>
    <x v="1"/>
    <x v="1"/>
    <x v="1"/>
    <x v="1"/>
  </r>
  <r>
    <d v="2021-07-19T00:00:00"/>
    <n v="8050"/>
    <n v="9364"/>
    <x v="2"/>
    <n v="1055"/>
    <n v="61688"/>
    <x v="2"/>
    <m/>
    <x v="1"/>
    <x v="2"/>
    <x v="2"/>
    <x v="2"/>
    <x v="1"/>
    <n v="62.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6.73695"/>
    <x v="2"/>
    <n v="62.5"/>
    <x v="2"/>
    <s v=""/>
    <x v="2"/>
    <s v=""/>
    <x v="2"/>
    <s v=""/>
    <s v=""/>
    <x v="1"/>
    <x v="1"/>
    <x v="2"/>
    <x v="1"/>
    <x v="1"/>
    <x v="1"/>
    <x v="1"/>
  </r>
  <r>
    <d v="2021-07-19T00:00:00"/>
    <n v="8050"/>
    <n v="9364"/>
    <x v="2"/>
    <n v="1055"/>
    <n v="61689"/>
    <x v="2"/>
    <m/>
    <x v="1"/>
    <x v="2"/>
    <x v="2"/>
    <x v="2"/>
    <x v="1"/>
    <n v="90"/>
    <n v="22"/>
    <n v="8.5"/>
    <n v="6"/>
    <n v="2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1.5"/>
    <x v="1"/>
    <n v="90"/>
    <x v="1"/>
    <s v=""/>
    <x v="2"/>
    <s v=""/>
    <x v="1"/>
    <n v="1.8000000000000029"/>
    <n v="0.85814893509951262"/>
    <x v="1"/>
    <x v="1"/>
    <x v="1"/>
    <x v="1"/>
    <x v="1"/>
    <x v="1"/>
    <x v="1"/>
  </r>
  <r>
    <d v="2021-07-19T00:00:00"/>
    <n v="8050"/>
    <n v="9364"/>
    <x v="2"/>
    <n v="1056"/>
    <n v="61690"/>
    <x v="2"/>
    <m/>
    <x v="0"/>
    <x v="1"/>
    <x v="1"/>
    <x v="2"/>
    <x v="1"/>
    <n v="81"/>
    <n v="17"/>
    <n v="6"/>
    <n v="4.5"/>
    <n v="2.200000000000000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5"/>
    <x v="1"/>
    <n v="81"/>
    <x v="1"/>
    <s v=""/>
    <x v="2"/>
    <s v=""/>
    <x v="1"/>
    <n v="2.4079999999999986"/>
    <n v="0.91743531277686086"/>
    <x v="1"/>
    <x v="1"/>
    <x v="1"/>
    <x v="1"/>
    <x v="1"/>
    <x v="1"/>
    <x v="1"/>
  </r>
  <r>
    <d v="2021-07-19T00:00:00"/>
    <n v="8050"/>
    <n v="9364"/>
    <x v="2"/>
    <n v="1058"/>
    <n v="61691"/>
    <x v="2"/>
    <m/>
    <x v="1"/>
    <x v="2"/>
    <x v="2"/>
    <x v="2"/>
    <x v="1"/>
    <n v="102"/>
    <n v="25.5"/>
    <n v="10.5"/>
    <n v="6"/>
    <n v="2.5"/>
    <x v="1"/>
    <m/>
    <x v="0"/>
    <x v="0"/>
    <x v="0"/>
    <x v="2"/>
    <x v="0"/>
    <s v="12"/>
    <x v="0"/>
    <x v="0"/>
    <x v="1"/>
    <m/>
    <m/>
    <x v="1"/>
    <s v=""/>
    <x v="2"/>
    <x v="2"/>
    <x v="2"/>
    <x v="2"/>
    <x v="6"/>
    <x v="2"/>
    <n v="91.5"/>
    <x v="1"/>
    <n v="102"/>
    <x v="1"/>
    <s v=""/>
    <x v="2"/>
    <s v=""/>
    <x v="1"/>
    <n v="4.4000000000000004"/>
    <n v="0.98787156501572571"/>
    <x v="1"/>
    <x v="1"/>
    <x v="1"/>
    <x v="3"/>
    <x v="1"/>
    <x v="1"/>
    <x v="1"/>
  </r>
  <r>
    <d v="2021-07-19T00:00:00"/>
    <n v="8050"/>
    <n v="9364"/>
    <x v="2"/>
    <n v="1100"/>
    <n v="61692"/>
    <x v="2"/>
    <m/>
    <x v="0"/>
    <x v="1"/>
    <x v="1"/>
    <x v="2"/>
    <x v="1"/>
    <n v="85"/>
    <n v="18"/>
    <n v="6"/>
    <n v="5.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9"/>
    <x v="1"/>
    <n v="85"/>
    <x v="1"/>
    <s v=""/>
    <x v="2"/>
    <s v=""/>
    <x v="1"/>
    <n v="3.6199999999999983"/>
    <n v="0.973915924853617"/>
    <x v="1"/>
    <x v="1"/>
    <x v="1"/>
    <x v="1"/>
    <x v="1"/>
    <x v="1"/>
    <x v="1"/>
  </r>
  <r>
    <d v="2021-07-19T00:00:00"/>
    <n v="8050"/>
    <n v="9364"/>
    <x v="2"/>
    <n v="1101"/>
    <n v="61693"/>
    <x v="2"/>
    <m/>
    <x v="0"/>
    <x v="1"/>
    <x v="1"/>
    <x v="2"/>
    <x v="1"/>
    <n v="79"/>
    <n v="17.5"/>
    <n v="6"/>
    <n v="5.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3"/>
    <x v="1"/>
    <n v="79"/>
    <x v="1"/>
    <s v=""/>
    <x v="2"/>
    <s v=""/>
    <x v="1"/>
    <n v="1.0399999999999998"/>
    <n v="0.73885000608424889"/>
    <x v="1"/>
    <x v="1"/>
    <x v="1"/>
    <x v="1"/>
    <x v="1"/>
    <x v="1"/>
    <x v="1"/>
  </r>
  <r>
    <d v="2021-07-19T00:00:00"/>
    <n v="8050"/>
    <n v="9364"/>
    <x v="2"/>
    <n v="1105"/>
    <n v="61694"/>
    <x v="2"/>
    <m/>
    <x v="0"/>
    <x v="1"/>
    <x v="1"/>
    <x v="2"/>
    <x v="1"/>
    <n v="86"/>
    <n v="18"/>
    <n v="6"/>
    <n v="5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0"/>
    <x v="1"/>
    <n v="86"/>
    <x v="1"/>
    <s v=""/>
    <x v="2"/>
    <s v=""/>
    <x v="1"/>
    <n v="4.3899999999999979"/>
    <n v="0.98775116526240359"/>
    <x v="1"/>
    <x v="1"/>
    <x v="1"/>
    <x v="1"/>
    <x v="1"/>
    <x v="1"/>
    <x v="1"/>
  </r>
  <r>
    <d v="2021-07-19T00:00:00"/>
    <n v="8050"/>
    <n v="9364"/>
    <x v="2"/>
    <n v="1108"/>
    <n v="61695"/>
    <x v="2"/>
    <m/>
    <x v="0"/>
    <x v="1"/>
    <x v="1"/>
    <x v="2"/>
    <x v="1"/>
    <n v="85"/>
    <n v="18.5"/>
    <n v="7.5"/>
    <n v="5.5"/>
    <n v="2.200000000000000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7.5"/>
    <x v="1"/>
    <n v="85"/>
    <x v="1"/>
    <s v=""/>
    <x v="2"/>
    <s v=""/>
    <x v="1"/>
    <n v="1.527999999999998"/>
    <n v="0.8217135018692967"/>
    <x v="1"/>
    <x v="1"/>
    <x v="1"/>
    <x v="1"/>
    <x v="1"/>
    <x v="1"/>
    <x v="1"/>
  </r>
  <r>
    <d v="2021-07-19T00:00:00"/>
    <n v="8101"/>
    <n v="9364"/>
    <x v="4"/>
    <n v="1452"/>
    <n v="61696"/>
    <x v="2"/>
    <s v="527123"/>
    <x v="0"/>
    <x v="2"/>
    <x v="2"/>
    <x v="2"/>
    <x v="1"/>
    <n v="63"/>
    <m/>
    <m/>
    <m/>
    <m/>
    <x v="2"/>
    <n v="1003423"/>
    <x v="7"/>
    <x v="1"/>
    <x v="1"/>
    <x v="0"/>
    <x v="0"/>
    <m/>
    <x v="0"/>
    <x v="0"/>
    <x v="1"/>
    <m/>
    <m/>
    <x v="1"/>
    <s v="10034237"/>
    <x v="5"/>
    <x v="5"/>
    <x v="3"/>
    <x v="3"/>
    <x v="6"/>
    <x v="2"/>
    <n v="57.1997"/>
    <x v="2"/>
    <n v="63"/>
    <x v="2"/>
    <s v=""/>
    <x v="7"/>
    <s v=""/>
    <x v="2"/>
    <s v=""/>
    <s v=""/>
    <x v="1"/>
    <x v="1"/>
    <x v="2"/>
    <x v="1"/>
    <x v="1"/>
    <x v="1"/>
    <x v="1"/>
  </r>
  <r>
    <d v="2021-07-19T00:00:00"/>
    <n v="8101"/>
    <n v="9364"/>
    <x v="4"/>
    <n v="1455"/>
    <n v="61697"/>
    <x v="2"/>
    <s v="527029"/>
    <x v="1"/>
    <x v="2"/>
    <x v="2"/>
    <x v="2"/>
    <x v="1"/>
    <n v="76"/>
    <n v="17.5"/>
    <n v="6.5"/>
    <n v="5.5"/>
    <n v="2.7"/>
    <x v="1"/>
    <n v="1003423"/>
    <x v="8"/>
    <x v="1"/>
    <x v="1"/>
    <x v="0"/>
    <x v="0"/>
    <m/>
    <x v="0"/>
    <x v="0"/>
    <x v="1"/>
    <m/>
    <m/>
    <x v="1"/>
    <s v="10034238"/>
    <x v="1"/>
    <x v="1"/>
    <x v="1"/>
    <x v="1"/>
    <x v="6"/>
    <x v="2"/>
    <n v="69.5"/>
    <x v="1"/>
    <n v="76"/>
    <x v="1"/>
    <s v=""/>
    <x v="7"/>
    <s v=""/>
    <x v="3"/>
    <n v="-1.492"/>
    <n v="0.18362172811482297"/>
    <x v="1"/>
    <x v="1"/>
    <x v="2"/>
    <x v="1"/>
    <x v="1"/>
    <x v="1"/>
    <x v="1"/>
  </r>
  <r>
    <d v="2021-07-19T00:00:00"/>
    <n v="8101"/>
    <n v="9365"/>
    <x v="4"/>
    <n v="1457"/>
    <n v="61698"/>
    <x v="2"/>
    <s v="527048"/>
    <x v="0"/>
    <x v="2"/>
    <x v="2"/>
    <x v="2"/>
    <x v="1"/>
    <n v="69"/>
    <m/>
    <m/>
    <m/>
    <m/>
    <x v="2"/>
    <n v="1003423"/>
    <x v="9"/>
    <x v="1"/>
    <x v="1"/>
    <x v="0"/>
    <x v="0"/>
    <m/>
    <x v="0"/>
    <x v="0"/>
    <x v="1"/>
    <m/>
    <m/>
    <x v="1"/>
    <s v="10034239"/>
    <x v="5"/>
    <x v="5"/>
    <x v="3"/>
    <x v="3"/>
    <x v="6"/>
    <x v="2"/>
    <n v="62.752699999999997"/>
    <x v="2"/>
    <n v="69"/>
    <x v="2"/>
    <s v=""/>
    <x v="7"/>
    <s v=""/>
    <x v="2"/>
    <s v=""/>
    <s v=""/>
    <x v="1"/>
    <x v="1"/>
    <x v="2"/>
    <x v="1"/>
    <x v="1"/>
    <x v="1"/>
    <x v="1"/>
  </r>
  <r>
    <d v="2021-07-19T00:00:00"/>
    <n v="8101"/>
    <n v="9365"/>
    <x v="4"/>
    <n v="1501"/>
    <n v="61699"/>
    <x v="2"/>
    <s v="527037"/>
    <x v="0"/>
    <x v="1"/>
    <x v="1"/>
    <x v="2"/>
    <x v="1"/>
    <n v="89.5"/>
    <n v="19"/>
    <n v="7"/>
    <n v="5.5"/>
    <n v="2.7"/>
    <x v="1"/>
    <n v="1003423"/>
    <x v="10"/>
    <x v="1"/>
    <x v="1"/>
    <x v="0"/>
    <x v="0"/>
    <m/>
    <x v="0"/>
    <x v="0"/>
    <x v="1"/>
    <m/>
    <m/>
    <x v="1"/>
    <s v="100342310"/>
    <x v="1"/>
    <x v="1"/>
    <x v="1"/>
    <x v="1"/>
    <x v="6"/>
    <x v="2"/>
    <n v="82.5"/>
    <x v="1"/>
    <n v="89.5"/>
    <x v="1"/>
    <s v=""/>
    <x v="7"/>
    <s v=""/>
    <x v="1"/>
    <n v="3.6729999999999992"/>
    <n v="0.97522903137775241"/>
    <x v="1"/>
    <x v="1"/>
    <x v="1"/>
    <x v="1"/>
    <x v="1"/>
    <x v="1"/>
    <x v="1"/>
  </r>
  <r>
    <d v="2021-07-19T00:00:00"/>
    <n v="8101"/>
    <n v="9365"/>
    <x v="4"/>
    <n v="1502"/>
    <n v="61700"/>
    <x v="2"/>
    <s v="527091"/>
    <x v="0"/>
    <x v="1"/>
    <x v="1"/>
    <x v="2"/>
    <x v="1"/>
    <n v="87.5"/>
    <n v="20"/>
    <n v="7.5"/>
    <n v="4.5"/>
    <n v="2"/>
    <x v="1"/>
    <n v="1003424"/>
    <x v="1"/>
    <x v="1"/>
    <x v="1"/>
    <x v="0"/>
    <x v="0"/>
    <m/>
    <x v="0"/>
    <x v="0"/>
    <x v="1"/>
    <m/>
    <m/>
    <x v="1"/>
    <s v="10034241"/>
    <x v="1"/>
    <x v="1"/>
    <x v="1"/>
    <x v="1"/>
    <x v="6"/>
    <x v="2"/>
    <n v="80"/>
    <x v="1"/>
    <n v="87.5"/>
    <x v="1"/>
    <s v=""/>
    <x v="7"/>
    <s v=""/>
    <x v="1"/>
    <n v="3.455000000000001"/>
    <n v="0.9693799019988838"/>
    <x v="1"/>
    <x v="1"/>
    <x v="1"/>
    <x v="1"/>
    <x v="1"/>
    <x v="1"/>
    <x v="1"/>
  </r>
  <r>
    <d v="2021-07-19T00:00:00"/>
    <n v="8101"/>
    <n v="9365"/>
    <x v="4"/>
    <n v="1504"/>
    <n v="61701"/>
    <x v="2"/>
    <s v="527117"/>
    <x v="1"/>
    <x v="2"/>
    <x v="2"/>
    <x v="2"/>
    <x v="1"/>
    <n v="90.5"/>
    <n v="21"/>
    <n v="8.5"/>
    <n v="6"/>
    <n v="2"/>
    <x v="1"/>
    <n v="1003424"/>
    <x v="2"/>
    <x v="1"/>
    <x v="1"/>
    <x v="0"/>
    <x v="0"/>
    <m/>
    <x v="0"/>
    <x v="0"/>
    <x v="1"/>
    <m/>
    <m/>
    <x v="1"/>
    <s v="10034242"/>
    <x v="1"/>
    <x v="1"/>
    <x v="1"/>
    <x v="1"/>
    <x v="6"/>
    <x v="2"/>
    <n v="82"/>
    <x v="1"/>
    <n v="90.5"/>
    <x v="1"/>
    <s v=""/>
    <x v="7"/>
    <s v=""/>
    <x v="1"/>
    <n v="2.4449999999999994"/>
    <n v="0.92019504075921255"/>
    <x v="1"/>
    <x v="1"/>
    <x v="1"/>
    <x v="1"/>
    <x v="1"/>
    <x v="1"/>
    <x v="1"/>
  </r>
  <r>
    <d v="2021-07-19T00:00:00"/>
    <n v="8101"/>
    <n v="9365"/>
    <x v="4"/>
    <n v="1506"/>
    <n v="61702"/>
    <x v="2"/>
    <s v="527086"/>
    <x v="0"/>
    <x v="1"/>
    <x v="1"/>
    <x v="2"/>
    <x v="1"/>
    <n v="82.5"/>
    <n v="18"/>
    <n v="6"/>
    <n v="4.5"/>
    <n v="1"/>
    <x v="1"/>
    <n v="1003424"/>
    <x v="3"/>
    <x v="1"/>
    <x v="1"/>
    <x v="0"/>
    <x v="0"/>
    <m/>
    <x v="0"/>
    <x v="0"/>
    <x v="1"/>
    <m/>
    <m/>
    <x v="1"/>
    <s v="10034243"/>
    <x v="1"/>
    <x v="1"/>
    <x v="1"/>
    <x v="1"/>
    <x v="6"/>
    <x v="2"/>
    <n v="76.5"/>
    <x v="1"/>
    <n v="82.5"/>
    <x v="1"/>
    <s v=""/>
    <x v="7"/>
    <s v=""/>
    <x v="1"/>
    <n v="4.0850000000000017"/>
    <n v="0.98345519622293343"/>
    <x v="1"/>
    <x v="1"/>
    <x v="1"/>
    <x v="1"/>
    <x v="1"/>
    <x v="1"/>
    <x v="1"/>
  </r>
  <r>
    <d v="2021-07-19T00:00:00"/>
    <n v="8101"/>
    <n v="9365"/>
    <x v="4"/>
    <n v="1506"/>
    <n v="61703"/>
    <x v="2"/>
    <s v="527114"/>
    <x v="0"/>
    <x v="1"/>
    <x v="1"/>
    <x v="2"/>
    <x v="1"/>
    <n v="84"/>
    <n v="18"/>
    <n v="6.5"/>
    <n v="4.5"/>
    <n v="1.5"/>
    <x v="1"/>
    <n v="1003424"/>
    <x v="4"/>
    <x v="1"/>
    <x v="1"/>
    <x v="0"/>
    <x v="0"/>
    <m/>
    <x v="0"/>
    <x v="0"/>
    <x v="1"/>
    <m/>
    <m/>
    <x v="1"/>
    <s v="10034244"/>
    <x v="1"/>
    <x v="1"/>
    <x v="1"/>
    <x v="1"/>
    <x v="6"/>
    <x v="2"/>
    <n v="77.5"/>
    <x v="1"/>
    <n v="84"/>
    <x v="1"/>
    <s v=""/>
    <x v="7"/>
    <s v=""/>
    <x v="1"/>
    <n v="3.6599999999999975"/>
    <n v="0.97491303784652028"/>
    <x v="1"/>
    <x v="1"/>
    <x v="1"/>
    <x v="1"/>
    <x v="1"/>
    <x v="1"/>
    <x v="1"/>
  </r>
  <r>
    <d v="2021-07-19T00:00:00"/>
    <n v="8101"/>
    <n v="9365"/>
    <x v="4"/>
    <n v="1507"/>
    <n v="61704"/>
    <x v="2"/>
    <s v="527103"/>
    <x v="0"/>
    <x v="1"/>
    <x v="1"/>
    <x v="2"/>
    <x v="1"/>
    <n v="85.5"/>
    <n v="18"/>
    <n v="7"/>
    <n v="5.5"/>
    <n v="1.5"/>
    <x v="1"/>
    <n v="1003424"/>
    <x v="5"/>
    <x v="1"/>
    <x v="1"/>
    <x v="0"/>
    <x v="0"/>
    <m/>
    <x v="0"/>
    <x v="0"/>
    <x v="1"/>
    <m/>
    <m/>
    <x v="1"/>
    <s v="10034245"/>
    <x v="1"/>
    <x v="1"/>
    <x v="1"/>
    <x v="1"/>
    <x v="6"/>
    <x v="2"/>
    <n v="78.5"/>
    <x v="1"/>
    <n v="85.5"/>
    <x v="1"/>
    <s v=""/>
    <x v="7"/>
    <s v=""/>
    <x v="1"/>
    <n v="2.9850000000000003"/>
    <n v="0.95189185806112719"/>
    <x v="1"/>
    <x v="1"/>
    <x v="1"/>
    <x v="1"/>
    <x v="1"/>
    <x v="1"/>
    <x v="1"/>
  </r>
  <r>
    <d v="2021-07-19T00:00:00"/>
    <n v="8101"/>
    <n v="9365"/>
    <x v="4"/>
    <n v="1508"/>
    <n v="61705"/>
    <x v="2"/>
    <s v="527036"/>
    <x v="0"/>
    <x v="1"/>
    <x v="1"/>
    <x v="2"/>
    <x v="1"/>
    <n v="80.5"/>
    <n v="18"/>
    <n v="6.5"/>
    <n v="6"/>
    <n v="1.5"/>
    <x v="1"/>
    <n v="1003424"/>
    <x v="6"/>
    <x v="1"/>
    <x v="1"/>
    <x v="0"/>
    <x v="0"/>
    <m/>
    <x v="0"/>
    <x v="0"/>
    <x v="1"/>
    <m/>
    <m/>
    <x v="1"/>
    <s v="10034246"/>
    <x v="1"/>
    <x v="1"/>
    <x v="1"/>
    <x v="1"/>
    <x v="6"/>
    <x v="2"/>
    <n v="74"/>
    <x v="1"/>
    <n v="80.5"/>
    <x v="1"/>
    <s v=""/>
    <x v="7"/>
    <s v=""/>
    <x v="1"/>
    <n v="1.1350000000000025"/>
    <n v="0.75676045061981101"/>
    <x v="1"/>
    <x v="1"/>
    <x v="1"/>
    <x v="1"/>
    <x v="1"/>
    <x v="1"/>
    <x v="1"/>
  </r>
  <r>
    <d v="2021-07-19T00:00:00"/>
    <n v="8101"/>
    <n v="9365"/>
    <x v="4"/>
    <n v="1510"/>
    <n v="61706"/>
    <x v="2"/>
    <m/>
    <x v="0"/>
    <x v="2"/>
    <x v="2"/>
    <x v="2"/>
    <x v="1"/>
    <n v="74"/>
    <m/>
    <m/>
    <m/>
    <m/>
    <x v="2"/>
    <m/>
    <x v="0"/>
    <x v="0"/>
    <x v="0"/>
    <x v="0"/>
    <x v="0"/>
    <m/>
    <x v="0"/>
    <x v="0"/>
    <x v="1"/>
    <s v="NO PIT TAGS"/>
    <m/>
    <x v="1"/>
    <s v=""/>
    <x v="2"/>
    <x v="2"/>
    <x v="2"/>
    <x v="2"/>
    <x v="6"/>
    <x v="2"/>
    <n v="67.380199999999988"/>
    <x v="2"/>
    <n v="74"/>
    <x v="2"/>
    <s v=""/>
    <x v="2"/>
    <s v=""/>
    <x v="2"/>
    <s v=""/>
    <s v=""/>
    <x v="1"/>
    <x v="1"/>
    <x v="2"/>
    <x v="1"/>
    <x v="1"/>
    <x v="1"/>
    <x v="1"/>
  </r>
  <r>
    <d v="2021-07-19T00:00:00"/>
    <n v="8101"/>
    <n v="9365"/>
    <x v="4"/>
    <n v="1511"/>
    <n v="61707"/>
    <x v="2"/>
    <m/>
    <x v="0"/>
    <x v="1"/>
    <x v="1"/>
    <x v="2"/>
    <x v="1"/>
    <n v="76"/>
    <n v="15"/>
    <n v="5.5"/>
    <n v="4"/>
    <n v="1.3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0.5"/>
    <x v="1"/>
    <n v="76"/>
    <x v="1"/>
    <s v=""/>
    <x v="2"/>
    <s v=""/>
    <x v="1"/>
    <n v="2.0120000000000005"/>
    <n v="0.88205125490970671"/>
    <x v="1"/>
    <x v="1"/>
    <x v="1"/>
    <x v="1"/>
    <x v="1"/>
    <x v="1"/>
    <x v="1"/>
  </r>
  <r>
    <d v="2021-07-19T00:00:00"/>
    <n v="8101"/>
    <n v="9365"/>
    <x v="4"/>
    <n v="1515"/>
    <n v="61709"/>
    <x v="2"/>
    <m/>
    <x v="0"/>
    <x v="1"/>
    <x v="1"/>
    <x v="2"/>
    <x v="1"/>
    <n v="83.5"/>
    <n v="17"/>
    <n v="7"/>
    <n v="4"/>
    <n v="1"/>
    <x v="1"/>
    <m/>
    <x v="0"/>
    <x v="0"/>
    <x v="0"/>
    <x v="2"/>
    <x v="0"/>
    <s v="12"/>
    <x v="0"/>
    <x v="0"/>
    <x v="1"/>
    <s v="61708 BAD TAG"/>
    <m/>
    <x v="1"/>
    <s v=""/>
    <x v="2"/>
    <x v="2"/>
    <x v="2"/>
    <x v="2"/>
    <x v="6"/>
    <x v="2"/>
    <n v="76.5"/>
    <x v="1"/>
    <n v="83.5"/>
    <x v="1"/>
    <s v=""/>
    <x v="2"/>
    <s v=""/>
    <x v="1"/>
    <n v="3.5750000000000006"/>
    <n v="0.97274804922978397"/>
    <x v="1"/>
    <x v="1"/>
    <x v="1"/>
    <x v="1"/>
    <x v="1"/>
    <x v="1"/>
    <x v="1"/>
  </r>
  <r>
    <d v="2021-07-19T00:00:00"/>
    <n v="8101"/>
    <n v="9365"/>
    <x v="4"/>
    <n v="1516"/>
    <n v="61710"/>
    <x v="2"/>
    <m/>
    <x v="0"/>
    <x v="2"/>
    <x v="2"/>
    <x v="2"/>
    <x v="1"/>
    <n v="74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7.380199999999988"/>
    <x v="2"/>
    <n v="74"/>
    <x v="2"/>
    <s v=""/>
    <x v="2"/>
    <s v=""/>
    <x v="2"/>
    <s v=""/>
    <s v=""/>
    <x v="1"/>
    <x v="1"/>
    <x v="2"/>
    <x v="1"/>
    <x v="1"/>
    <x v="1"/>
    <x v="1"/>
  </r>
  <r>
    <d v="2021-07-19T00:00:00"/>
    <n v="8101"/>
    <n v="9365"/>
    <x v="4"/>
    <n v="1517"/>
    <n v="61711"/>
    <x v="2"/>
    <m/>
    <x v="0"/>
    <x v="2"/>
    <x v="2"/>
    <x v="2"/>
    <x v="1"/>
    <n v="68.5"/>
    <m/>
    <m/>
    <m/>
    <m/>
    <x v="2"/>
    <m/>
    <x v="0"/>
    <x v="0"/>
    <x v="0"/>
    <x v="2"/>
    <x v="0"/>
    <s v="12"/>
    <x v="0"/>
    <x v="0"/>
    <x v="1"/>
    <m/>
    <m/>
    <x v="1"/>
    <s v=""/>
    <x v="2"/>
    <x v="2"/>
    <x v="2"/>
    <x v="2"/>
    <x v="6"/>
    <x v="2"/>
    <n v="62.289949999999997"/>
    <x v="2"/>
    <n v="68.5"/>
    <x v="2"/>
    <s v=""/>
    <x v="2"/>
    <s v=""/>
    <x v="2"/>
    <s v=""/>
    <s v=""/>
    <x v="1"/>
    <x v="1"/>
    <x v="2"/>
    <x v="1"/>
    <x v="1"/>
    <x v="1"/>
    <x v="1"/>
  </r>
  <r>
    <d v="2021-07-19T00:00:00"/>
    <n v="8101"/>
    <n v="9365"/>
    <x v="4"/>
    <n v="1518"/>
    <n v="61712"/>
    <x v="2"/>
    <m/>
    <x v="0"/>
    <x v="2"/>
    <x v="2"/>
    <x v="2"/>
    <x v="1"/>
    <n v="73.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6.917449999999988"/>
    <x v="2"/>
    <n v="73.5"/>
    <x v="2"/>
    <s v=""/>
    <x v="2"/>
    <s v=""/>
    <x v="2"/>
    <s v=""/>
    <s v=""/>
    <x v="1"/>
    <x v="1"/>
    <x v="2"/>
    <x v="1"/>
    <x v="1"/>
    <x v="1"/>
    <x v="1"/>
  </r>
  <r>
    <d v="2021-07-19T00:00:00"/>
    <n v="8101"/>
    <n v="9365"/>
    <x v="4"/>
    <n v="1519"/>
    <n v="61713"/>
    <x v="2"/>
    <m/>
    <x v="1"/>
    <x v="2"/>
    <x v="2"/>
    <x v="2"/>
    <x v="1"/>
    <n v="100"/>
    <n v="24"/>
    <n v="9.5"/>
    <n v="8.5"/>
    <n v="3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90.5"/>
    <x v="1"/>
    <n v="100"/>
    <x v="1"/>
    <s v=""/>
    <x v="2"/>
    <s v=""/>
    <x v="1"/>
    <n v="2.6900000000000004"/>
    <n v="0.93643398166494474"/>
    <x v="1"/>
    <x v="1"/>
    <x v="1"/>
    <x v="1"/>
    <x v="1"/>
    <x v="1"/>
    <x v="1"/>
  </r>
  <r>
    <d v="2021-07-19T00:00:00"/>
    <n v="8102"/>
    <n v="9365"/>
    <x v="5"/>
    <n v="1539"/>
    <n v="61714"/>
    <x v="2"/>
    <s v="527107"/>
    <x v="0"/>
    <x v="1"/>
    <x v="1"/>
    <x v="2"/>
    <x v="1"/>
    <n v="87.5"/>
    <n v="18.5"/>
    <n v="7"/>
    <n v="4.5"/>
    <n v="1.8"/>
    <x v="1"/>
    <n v="1003424"/>
    <x v="7"/>
    <x v="1"/>
    <x v="1"/>
    <x v="0"/>
    <x v="0"/>
    <m/>
    <x v="0"/>
    <x v="0"/>
    <x v="1"/>
    <s v="RESUMED PIT TAGGING"/>
    <m/>
    <x v="1"/>
    <s v="10034247"/>
    <x v="1"/>
    <x v="1"/>
    <x v="1"/>
    <x v="1"/>
    <x v="6"/>
    <x v="2"/>
    <n v="80.5"/>
    <x v="1"/>
    <n v="87.5"/>
    <x v="1"/>
    <s v=""/>
    <x v="7"/>
    <s v=""/>
    <x v="1"/>
    <n v="4.2669999999999995"/>
    <n v="0.98617015537350738"/>
    <x v="1"/>
    <x v="1"/>
    <x v="1"/>
    <x v="1"/>
    <x v="1"/>
    <x v="1"/>
    <x v="1"/>
  </r>
  <r>
    <d v="2021-07-19T00:00:00"/>
    <n v="8102"/>
    <n v="9365"/>
    <x v="5"/>
    <n v="1542"/>
    <n v="61715"/>
    <x v="2"/>
    <s v="527100"/>
    <x v="0"/>
    <x v="1"/>
    <x v="1"/>
    <x v="2"/>
    <x v="1"/>
    <n v="84"/>
    <n v="18.5"/>
    <n v="6.5"/>
    <n v="5"/>
    <n v="1.5"/>
    <x v="1"/>
    <n v="1003424"/>
    <x v="8"/>
    <x v="1"/>
    <x v="1"/>
    <x v="0"/>
    <x v="0"/>
    <m/>
    <x v="0"/>
    <x v="0"/>
    <x v="1"/>
    <m/>
    <m/>
    <x v="1"/>
    <s v="10034248"/>
    <x v="1"/>
    <x v="1"/>
    <x v="1"/>
    <x v="1"/>
    <x v="6"/>
    <x v="2"/>
    <n v="77.5"/>
    <x v="1"/>
    <n v="84"/>
    <x v="1"/>
    <s v=""/>
    <x v="7"/>
    <s v=""/>
    <x v="1"/>
    <n v="3.3199999999999976"/>
    <n v="0.96510859146826311"/>
    <x v="1"/>
    <x v="1"/>
    <x v="1"/>
    <x v="1"/>
    <x v="1"/>
    <x v="1"/>
    <x v="1"/>
  </r>
  <r>
    <d v="2021-07-19T00:00:00"/>
    <n v="8102"/>
    <n v="9365"/>
    <x v="5"/>
    <n v="1544"/>
    <n v="61716"/>
    <x v="2"/>
    <s v="527094"/>
    <x v="0"/>
    <x v="2"/>
    <x v="2"/>
    <x v="2"/>
    <x v="1"/>
    <n v="69"/>
    <m/>
    <m/>
    <m/>
    <m/>
    <x v="2"/>
    <n v="1003424"/>
    <x v="9"/>
    <x v="1"/>
    <x v="1"/>
    <x v="0"/>
    <x v="0"/>
    <m/>
    <x v="0"/>
    <x v="0"/>
    <x v="1"/>
    <m/>
    <m/>
    <x v="1"/>
    <s v="10034249"/>
    <x v="5"/>
    <x v="5"/>
    <x v="3"/>
    <x v="3"/>
    <x v="6"/>
    <x v="2"/>
    <n v="62.752699999999997"/>
    <x v="2"/>
    <n v="69"/>
    <x v="2"/>
    <s v=""/>
    <x v="7"/>
    <s v=""/>
    <x v="2"/>
    <s v=""/>
    <s v=""/>
    <x v="1"/>
    <x v="1"/>
    <x v="2"/>
    <x v="2"/>
    <x v="1"/>
    <x v="1"/>
    <x v="1"/>
  </r>
  <r>
    <d v="2021-07-19T00:00:00"/>
    <n v="8102"/>
    <n v="9365"/>
    <x v="5"/>
    <n v="1548"/>
    <n v="61717"/>
    <x v="2"/>
    <s v="527125"/>
    <x v="0"/>
    <x v="2"/>
    <x v="2"/>
    <x v="2"/>
    <x v="1"/>
    <n v="70.5"/>
    <m/>
    <m/>
    <m/>
    <m/>
    <x v="2"/>
    <n v="1003424"/>
    <x v="10"/>
    <x v="1"/>
    <x v="1"/>
    <x v="0"/>
    <x v="0"/>
    <m/>
    <x v="0"/>
    <x v="0"/>
    <x v="1"/>
    <m/>
    <m/>
    <x v="1"/>
    <s v="100342410"/>
    <x v="5"/>
    <x v="5"/>
    <x v="3"/>
    <x v="3"/>
    <x v="6"/>
    <x v="2"/>
    <n v="64.140949999999989"/>
    <x v="2"/>
    <n v="70.5"/>
    <x v="2"/>
    <s v=""/>
    <x v="7"/>
    <s v=""/>
    <x v="2"/>
    <s v=""/>
    <s v=""/>
    <x v="1"/>
    <x v="1"/>
    <x v="2"/>
    <x v="3"/>
    <x v="1"/>
    <x v="1"/>
    <x v="1"/>
  </r>
  <r>
    <d v="2021-07-19T00:00:00"/>
    <n v="8103"/>
    <n v="9365"/>
    <x v="2"/>
    <n v="1607"/>
    <n v="61718"/>
    <x v="2"/>
    <s v="527061"/>
    <x v="0"/>
    <x v="1"/>
    <x v="1"/>
    <x v="2"/>
    <x v="1"/>
    <n v="90.5"/>
    <n v="19"/>
    <n v="7.5"/>
    <n v="5.5"/>
    <n v="1.7"/>
    <x v="1"/>
    <n v="1003425"/>
    <x v="1"/>
    <x v="1"/>
    <x v="2"/>
    <x v="0"/>
    <x v="0"/>
    <m/>
    <x v="0"/>
    <x v="0"/>
    <x v="1"/>
    <m/>
    <m/>
    <x v="1"/>
    <s v="10034251"/>
    <x v="2"/>
    <x v="2"/>
    <x v="2"/>
    <x v="2"/>
    <x v="6"/>
    <x v="2"/>
    <n v="83"/>
    <x v="1"/>
    <n v="90.5"/>
    <x v="1"/>
    <s v=""/>
    <x v="4"/>
    <s v=""/>
    <x v="1"/>
    <n v="4.3230000000000004"/>
    <n v="0.98691348409110269"/>
    <x v="1"/>
    <x v="1"/>
    <x v="1"/>
    <x v="1"/>
    <x v="1"/>
    <x v="1"/>
    <x v="1"/>
  </r>
  <r>
    <d v="2021-07-19T00:00:00"/>
    <n v="8103"/>
    <n v="9365"/>
    <x v="2"/>
    <n v="1609"/>
    <n v="61719"/>
    <x v="2"/>
    <s v="527040"/>
    <x v="1"/>
    <x v="2"/>
    <x v="2"/>
    <x v="2"/>
    <x v="1"/>
    <n v="89"/>
    <n v="20"/>
    <n v="7.5"/>
    <n v="6"/>
    <n v="1.7"/>
    <x v="1"/>
    <n v="1003425"/>
    <x v="2"/>
    <x v="1"/>
    <x v="2"/>
    <x v="3"/>
    <x v="0"/>
    <s v="3,9,5,7,6"/>
    <x v="0"/>
    <x v="0"/>
    <x v="1"/>
    <m/>
    <m/>
    <x v="1"/>
    <s v="10034252"/>
    <x v="2"/>
    <x v="2"/>
    <x v="2"/>
    <x v="2"/>
    <x v="6"/>
    <x v="2"/>
    <n v="81.5"/>
    <x v="1"/>
    <n v="89"/>
    <x v="1"/>
    <s v=""/>
    <x v="4"/>
    <s v=""/>
    <x v="1"/>
    <n v="3.3379999999999974"/>
    <n v="0.96570967496191218"/>
    <x v="1"/>
    <x v="1"/>
    <x v="1"/>
    <x v="1"/>
    <x v="1"/>
    <x v="1"/>
    <x v="1"/>
  </r>
  <r>
    <d v="2021-07-19T00:00:00"/>
    <n v="8103"/>
    <n v="9365"/>
    <x v="2"/>
    <n v="1611"/>
    <n v="61720"/>
    <x v="2"/>
    <s v="527045"/>
    <x v="0"/>
    <x v="2"/>
    <x v="2"/>
    <x v="2"/>
    <x v="1"/>
    <n v="69"/>
    <m/>
    <m/>
    <m/>
    <m/>
    <x v="2"/>
    <n v="1003425"/>
    <x v="3"/>
    <x v="1"/>
    <x v="2"/>
    <x v="0"/>
    <x v="0"/>
    <m/>
    <x v="0"/>
    <x v="0"/>
    <x v="1"/>
    <m/>
    <m/>
    <x v="1"/>
    <s v="10034253"/>
    <x v="2"/>
    <x v="2"/>
    <x v="2"/>
    <x v="2"/>
    <x v="6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19T00:00:00"/>
    <n v="8103"/>
    <n v="9365"/>
    <x v="2"/>
    <n v="1614"/>
    <n v="61721"/>
    <x v="2"/>
    <s v="527034"/>
    <x v="0"/>
    <x v="1"/>
    <x v="1"/>
    <x v="2"/>
    <x v="1"/>
    <n v="84"/>
    <n v="17.5"/>
    <n v="6"/>
    <n v="4.5"/>
    <n v="1"/>
    <x v="1"/>
    <n v="1003425"/>
    <x v="4"/>
    <x v="1"/>
    <x v="2"/>
    <x v="0"/>
    <x v="0"/>
    <m/>
    <x v="0"/>
    <x v="0"/>
    <x v="1"/>
    <m/>
    <m/>
    <x v="1"/>
    <s v="10034254"/>
    <x v="2"/>
    <x v="2"/>
    <x v="2"/>
    <x v="2"/>
    <x v="6"/>
    <x v="2"/>
    <n v="78"/>
    <x v="1"/>
    <n v="84"/>
    <x v="1"/>
    <s v=""/>
    <x v="4"/>
    <s v=""/>
    <x v="1"/>
    <n v="4.7299999999999978"/>
    <n v="0.99125075392735285"/>
    <x v="1"/>
    <x v="1"/>
    <x v="1"/>
    <x v="1"/>
    <x v="1"/>
    <x v="1"/>
    <x v="1"/>
  </r>
  <r>
    <d v="2021-07-19T00:00:00"/>
    <n v="8104"/>
    <n v="9365"/>
    <x v="4"/>
    <n v="1649"/>
    <n v="61722"/>
    <x v="2"/>
    <s v="527092"/>
    <x v="0"/>
    <x v="1"/>
    <x v="1"/>
    <x v="2"/>
    <x v="1"/>
    <n v="88.5"/>
    <n v="18"/>
    <n v="6.5"/>
    <n v="5.5"/>
    <n v="1.8"/>
    <x v="1"/>
    <n v="1003425"/>
    <x v="5"/>
    <x v="1"/>
    <x v="2"/>
    <x v="0"/>
    <x v="0"/>
    <m/>
    <x v="0"/>
    <x v="0"/>
    <x v="1"/>
    <m/>
    <m/>
    <x v="1"/>
    <s v="10034255"/>
    <x v="2"/>
    <x v="2"/>
    <x v="2"/>
    <x v="2"/>
    <x v="6"/>
    <x v="2"/>
    <n v="82"/>
    <x v="1"/>
    <n v="88.5"/>
    <x v="1"/>
    <s v=""/>
    <x v="4"/>
    <s v=""/>
    <x v="1"/>
    <n v="4.657"/>
    <n v="0.99059440083456118"/>
    <x v="1"/>
    <x v="1"/>
    <x v="1"/>
    <x v="1"/>
    <x v="1"/>
    <x v="1"/>
    <x v="1"/>
  </r>
  <r>
    <d v="2021-07-19T00:00:00"/>
    <n v="8104"/>
    <n v="9365"/>
    <x v="4"/>
    <n v="1651"/>
    <n v="61723"/>
    <x v="2"/>
    <m/>
    <x v="0"/>
    <x v="1"/>
    <x v="1"/>
    <x v="2"/>
    <x v="1"/>
    <n v="82"/>
    <n v="16.899999999999999"/>
    <n v="5.2"/>
    <n v="5"/>
    <n v="1.5"/>
    <x v="1"/>
    <n v="1003425"/>
    <x v="6"/>
    <x v="1"/>
    <x v="2"/>
    <x v="0"/>
    <x v="0"/>
    <m/>
    <x v="0"/>
    <x v="0"/>
    <x v="1"/>
    <s v="NO PIT TAGGED USED"/>
    <m/>
    <x v="1"/>
    <s v="10034256"/>
    <x v="2"/>
    <x v="2"/>
    <x v="2"/>
    <x v="2"/>
    <x v="6"/>
    <x v="2"/>
    <n v="76.8"/>
    <x v="1"/>
    <n v="82"/>
    <x v="1"/>
    <s v=""/>
    <x v="4"/>
    <s v=""/>
    <x v="1"/>
    <n v="4.1239999999999979"/>
    <n v="0.98407794732970588"/>
    <x v="1"/>
    <x v="1"/>
    <x v="1"/>
    <x v="1"/>
    <x v="1"/>
    <x v="1"/>
    <x v="1"/>
  </r>
  <r>
    <d v="2021-07-19T00:00:00"/>
    <n v="8104"/>
    <n v="9366"/>
    <x v="4"/>
    <n v="1652"/>
    <n v="61724"/>
    <x v="2"/>
    <s v="527075"/>
    <x v="0"/>
    <x v="1"/>
    <x v="1"/>
    <x v="2"/>
    <x v="1"/>
    <n v="81.5"/>
    <n v="17.2"/>
    <n v="5.4"/>
    <n v="4.9000000000000004"/>
    <n v="1.5"/>
    <x v="1"/>
    <n v="1003425"/>
    <x v="7"/>
    <x v="1"/>
    <x v="2"/>
    <x v="0"/>
    <x v="0"/>
    <m/>
    <x v="0"/>
    <x v="0"/>
    <x v="1"/>
    <m/>
    <m/>
    <x v="1"/>
    <s v="10034257"/>
    <x v="2"/>
    <x v="2"/>
    <x v="2"/>
    <x v="2"/>
    <x v="6"/>
    <x v="2"/>
    <n v="76.099999999999994"/>
    <x v="1"/>
    <n v="81.5"/>
    <x v="1"/>
    <s v=""/>
    <x v="4"/>
    <s v=""/>
    <x v="1"/>
    <n v="3.721000000000001"/>
    <n v="0.97636251159925114"/>
    <x v="1"/>
    <x v="1"/>
    <x v="1"/>
    <x v="1"/>
    <x v="1"/>
    <x v="1"/>
    <x v="1"/>
  </r>
  <r>
    <d v="2021-07-19T00:00:00"/>
    <n v="8104"/>
    <n v="9366"/>
    <x v="4"/>
    <n v="1654"/>
    <n v="61725"/>
    <x v="2"/>
    <s v="527090"/>
    <x v="1"/>
    <x v="2"/>
    <x v="2"/>
    <x v="2"/>
    <x v="1"/>
    <n v="91"/>
    <n v="19.899999999999999"/>
    <n v="7.3"/>
    <n v="6.2"/>
    <n v="1.9"/>
    <x v="1"/>
    <n v="1003425"/>
    <x v="8"/>
    <x v="1"/>
    <x v="2"/>
    <x v="2"/>
    <x v="0"/>
    <s v="12"/>
    <x v="0"/>
    <x v="0"/>
    <x v="1"/>
    <m/>
    <m/>
    <x v="1"/>
    <s v="10034258"/>
    <x v="2"/>
    <x v="2"/>
    <x v="2"/>
    <x v="2"/>
    <x v="6"/>
    <x v="2"/>
    <n v="83.7"/>
    <x v="1"/>
    <n v="91"/>
    <x v="1"/>
    <s v=""/>
    <x v="4"/>
    <s v=""/>
    <x v="1"/>
    <n v="4.1460000000000043"/>
    <n v="0.98441900926133663"/>
    <x v="1"/>
    <x v="1"/>
    <x v="1"/>
    <x v="1"/>
    <x v="1"/>
    <x v="1"/>
    <x v="1"/>
  </r>
  <r>
    <d v="2021-07-19T00:00:00"/>
    <n v="8104"/>
    <n v="9366"/>
    <x v="4"/>
    <n v="1656"/>
    <n v="61726"/>
    <x v="2"/>
    <s v="527055"/>
    <x v="1"/>
    <x v="2"/>
    <x v="2"/>
    <x v="2"/>
    <x v="1"/>
    <n v="68.5"/>
    <m/>
    <m/>
    <m/>
    <m/>
    <x v="2"/>
    <n v="1003425"/>
    <x v="9"/>
    <x v="1"/>
    <x v="2"/>
    <x v="0"/>
    <x v="0"/>
    <m/>
    <x v="0"/>
    <x v="0"/>
    <x v="1"/>
    <m/>
    <m/>
    <x v="1"/>
    <s v="10034259"/>
    <x v="2"/>
    <x v="2"/>
    <x v="2"/>
    <x v="2"/>
    <x v="6"/>
    <x v="2"/>
    <n v="62.289949999999997"/>
    <x v="2"/>
    <n v="68.5"/>
    <x v="2"/>
    <s v=""/>
    <x v="4"/>
    <s v=""/>
    <x v="2"/>
    <s v=""/>
    <s v=""/>
    <x v="1"/>
    <x v="1"/>
    <x v="2"/>
    <x v="1"/>
    <x v="1"/>
    <x v="1"/>
    <x v="1"/>
  </r>
  <r>
    <d v="2021-07-19T00:00:00"/>
    <n v="8104"/>
    <n v="9366"/>
    <x v="4"/>
    <n v="1657"/>
    <n v="61727"/>
    <x v="2"/>
    <s v="527078"/>
    <x v="0"/>
    <x v="1"/>
    <x v="1"/>
    <x v="2"/>
    <x v="1"/>
    <n v="85"/>
    <n v="19.8"/>
    <n v="7"/>
    <n v="5.5"/>
    <n v="2"/>
    <x v="1"/>
    <n v="1003425"/>
    <x v="10"/>
    <x v="1"/>
    <x v="2"/>
    <x v="0"/>
    <x v="0"/>
    <m/>
    <x v="0"/>
    <x v="0"/>
    <x v="1"/>
    <m/>
    <m/>
    <x v="1"/>
    <s v="100342510"/>
    <x v="2"/>
    <x v="2"/>
    <x v="2"/>
    <x v="2"/>
    <x v="6"/>
    <x v="2"/>
    <n v="78"/>
    <x v="1"/>
    <n v="85"/>
    <x v="1"/>
    <s v=""/>
    <x v="4"/>
    <s v=""/>
    <x v="1"/>
    <n v="2.3399999999999972"/>
    <n v="0.91213608517069844"/>
    <x v="1"/>
    <x v="1"/>
    <x v="1"/>
    <x v="1"/>
    <x v="1"/>
    <x v="1"/>
    <x v="1"/>
  </r>
  <r>
    <d v="2021-07-19T00:00:00"/>
    <n v="8104"/>
    <n v="9366"/>
    <x v="4"/>
    <n v="1659"/>
    <n v="61728"/>
    <x v="2"/>
    <s v="527060"/>
    <x v="1"/>
    <x v="2"/>
    <x v="2"/>
    <x v="2"/>
    <x v="1"/>
    <n v="68.5"/>
    <m/>
    <m/>
    <m/>
    <m/>
    <x v="2"/>
    <n v="1003426"/>
    <x v="1"/>
    <x v="1"/>
    <x v="1"/>
    <x v="0"/>
    <x v="0"/>
    <m/>
    <x v="0"/>
    <x v="0"/>
    <x v="1"/>
    <m/>
    <m/>
    <x v="1"/>
    <s v="10034261"/>
    <x v="6"/>
    <x v="6"/>
    <x v="4"/>
    <x v="2"/>
    <x v="6"/>
    <x v="2"/>
    <n v="62.289949999999997"/>
    <x v="2"/>
    <n v="68.5"/>
    <x v="2"/>
    <s v=""/>
    <x v="7"/>
    <s v=""/>
    <x v="2"/>
    <s v=""/>
    <s v=""/>
    <x v="1"/>
    <x v="1"/>
    <x v="2"/>
    <x v="1"/>
    <x v="1"/>
    <x v="1"/>
    <x v="1"/>
  </r>
  <r>
    <d v="2021-07-19T00:00:00"/>
    <n v="8104"/>
    <n v="9366"/>
    <x v="4"/>
    <n v="1701"/>
    <n v="61729"/>
    <x v="2"/>
    <s v="527051"/>
    <x v="0"/>
    <x v="1"/>
    <x v="1"/>
    <x v="2"/>
    <x v="1"/>
    <n v="83"/>
    <n v="17.7"/>
    <n v="6.1"/>
    <n v="5.5"/>
    <n v="1.9"/>
    <x v="1"/>
    <n v="1003426"/>
    <x v="2"/>
    <x v="1"/>
    <x v="1"/>
    <x v="0"/>
    <x v="0"/>
    <m/>
    <x v="0"/>
    <x v="0"/>
    <x v="1"/>
    <m/>
    <m/>
    <x v="1"/>
    <s v="10034262"/>
    <x v="1"/>
    <x v="1"/>
    <x v="1"/>
    <x v="1"/>
    <x v="6"/>
    <x v="2"/>
    <n v="76.900000000000006"/>
    <x v="1"/>
    <n v="83"/>
    <x v="1"/>
    <s v=""/>
    <x v="7"/>
    <s v=""/>
    <x v="1"/>
    <n v="2.7179999999999986"/>
    <n v="0.93808046445714666"/>
    <x v="1"/>
    <x v="1"/>
    <x v="1"/>
    <x v="1"/>
    <x v="1"/>
    <x v="1"/>
    <x v="1"/>
  </r>
  <r>
    <d v="2021-07-19T00:00:00"/>
    <n v="8104"/>
    <n v="9366"/>
    <x v="4"/>
    <n v="1703"/>
    <n v="61730"/>
    <x v="2"/>
    <m/>
    <x v="0"/>
    <x v="1"/>
    <x v="1"/>
    <x v="2"/>
    <x v="1"/>
    <n v="78.5"/>
    <n v="15.6"/>
    <n v="5.4"/>
    <n v="4.9000000000000004"/>
    <n v="1.6"/>
    <x v="1"/>
    <m/>
    <x v="0"/>
    <x v="0"/>
    <x v="0"/>
    <x v="0"/>
    <x v="0"/>
    <m/>
    <x v="0"/>
    <x v="0"/>
    <x v="1"/>
    <s v="NO PIT, NO SCALES"/>
    <m/>
    <x v="1"/>
    <s v=""/>
    <x v="2"/>
    <x v="2"/>
    <x v="2"/>
    <x v="2"/>
    <x v="6"/>
    <x v="2"/>
    <n v="73.099999999999994"/>
    <x v="1"/>
    <n v="78.5"/>
    <x v="1"/>
    <s v=""/>
    <x v="2"/>
    <s v=""/>
    <x v="1"/>
    <n v="2.3450000000000024"/>
    <n v="0.91253597951962973"/>
    <x v="1"/>
    <x v="1"/>
    <x v="1"/>
    <x v="1"/>
    <x v="1"/>
    <x v="1"/>
    <x v="1"/>
  </r>
  <r>
    <d v="2021-07-19T00:00:00"/>
    <n v="8105"/>
    <n v="9366"/>
    <x v="5"/>
    <n v="1719"/>
    <n v="61731"/>
    <x v="2"/>
    <m/>
    <x v="0"/>
    <x v="1"/>
    <x v="1"/>
    <x v="2"/>
    <x v="1"/>
    <n v="87"/>
    <n v="18.5"/>
    <n v="6.5"/>
    <n v="4.5"/>
    <n v="1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0.5"/>
    <x v="1"/>
    <n v="87"/>
    <x v="1"/>
    <s v=""/>
    <x v="2"/>
    <s v=""/>
    <x v="1"/>
    <n v="4.9499999999999966"/>
    <n v="0.99296641284500486"/>
    <x v="1"/>
    <x v="1"/>
    <x v="1"/>
    <x v="1"/>
    <x v="1"/>
    <x v="1"/>
    <x v="1"/>
  </r>
  <r>
    <d v="2021-07-19T00:00:00"/>
    <n v="8105"/>
    <n v="9366"/>
    <x v="5"/>
    <n v="1720"/>
    <n v="61732"/>
    <x v="2"/>
    <m/>
    <x v="0"/>
    <x v="2"/>
    <x v="2"/>
    <x v="2"/>
    <x v="1"/>
    <n v="56.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1.183950000000003"/>
    <x v="2"/>
    <n v="56.5"/>
    <x v="2"/>
    <s v=""/>
    <x v="2"/>
    <s v=""/>
    <x v="2"/>
    <s v=""/>
    <s v=""/>
    <x v="1"/>
    <x v="1"/>
    <x v="2"/>
    <x v="1"/>
    <x v="1"/>
    <x v="1"/>
    <x v="1"/>
  </r>
  <r>
    <d v="2021-07-19T00:00:00"/>
    <n v="8105"/>
    <n v="9366"/>
    <x v="5"/>
    <n v="1722"/>
    <n v="61733"/>
    <x v="2"/>
    <m/>
    <x v="0"/>
    <x v="1"/>
    <x v="1"/>
    <x v="2"/>
    <x v="1"/>
    <n v="89.9"/>
    <n v="20"/>
    <n v="7.5"/>
    <n v="6.5"/>
    <n v="2.2999999999999998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2.4"/>
    <x v="1"/>
    <n v="89.9"/>
    <x v="1"/>
    <s v=""/>
    <x v="2"/>
    <s v=""/>
    <x v="1"/>
    <n v="2.8690000000000051"/>
    <n v="0.94629254770698945"/>
    <x v="1"/>
    <x v="1"/>
    <x v="1"/>
    <x v="1"/>
    <x v="1"/>
    <x v="1"/>
    <x v="1"/>
  </r>
  <r>
    <d v="2021-07-19T00:00:00"/>
    <n v="8105"/>
    <n v="9366"/>
    <x v="5"/>
    <n v="1723"/>
    <n v="61734"/>
    <x v="2"/>
    <m/>
    <x v="0"/>
    <x v="2"/>
    <x v="2"/>
    <x v="2"/>
    <x v="1"/>
    <n v="56.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1.183950000000003"/>
    <x v="2"/>
    <n v="56.5"/>
    <x v="2"/>
    <s v=""/>
    <x v="2"/>
    <s v=""/>
    <x v="2"/>
    <s v=""/>
    <s v=""/>
    <x v="1"/>
    <x v="1"/>
    <x v="2"/>
    <x v="1"/>
    <x v="1"/>
    <x v="1"/>
    <x v="1"/>
  </r>
  <r>
    <d v="2021-07-19T00:00:00"/>
    <n v="8106"/>
    <n v="9366"/>
    <x v="2"/>
    <n v="1738"/>
    <n v="61735"/>
    <x v="2"/>
    <m/>
    <x v="0"/>
    <x v="1"/>
    <x v="2"/>
    <x v="2"/>
    <x v="1"/>
    <n v="69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2.752699999999997"/>
    <x v="2"/>
    <n v="69"/>
    <x v="2"/>
    <s v=""/>
    <x v="2"/>
    <s v=""/>
    <x v="2"/>
    <s v=""/>
    <s v=""/>
    <x v="1"/>
    <x v="1"/>
    <x v="2"/>
    <x v="1"/>
    <x v="1"/>
    <x v="1"/>
    <x v="1"/>
  </r>
  <r>
    <d v="2021-07-19T00:00:00"/>
    <n v="8106"/>
    <n v="9366"/>
    <x v="2"/>
    <n v="1739"/>
    <n v="61736"/>
    <x v="2"/>
    <m/>
    <x v="0"/>
    <x v="1"/>
    <x v="1"/>
    <x v="2"/>
    <x v="1"/>
    <n v="76.5"/>
    <n v="16.5"/>
    <n v="5.5"/>
    <n v="4.5"/>
    <n v="1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1"/>
    <x v="1"/>
    <n v="76.5"/>
    <x v="1"/>
    <s v=""/>
    <x v="2"/>
    <s v=""/>
    <x v="1"/>
    <n v="2.1449999999999969"/>
    <n v="0.8952006205871752"/>
    <x v="1"/>
    <x v="1"/>
    <x v="1"/>
    <x v="1"/>
    <x v="1"/>
    <x v="1"/>
    <x v="1"/>
  </r>
  <r>
    <d v="2021-07-19T00:00:00"/>
    <n v="8106"/>
    <n v="9366"/>
    <x v="2"/>
    <n v="1740"/>
    <n v="61737"/>
    <x v="2"/>
    <m/>
    <x v="1"/>
    <x v="2"/>
    <x v="2"/>
    <x v="2"/>
    <x v="1"/>
    <n v="99"/>
    <n v="24.5"/>
    <n v="11"/>
    <n v="6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8"/>
    <x v="1"/>
    <n v="99"/>
    <x v="1"/>
    <s v=""/>
    <x v="2"/>
    <s v=""/>
    <x v="1"/>
    <n v="2.9000000000000012"/>
    <n v="0.94784643692158232"/>
    <x v="1"/>
    <x v="1"/>
    <x v="1"/>
    <x v="1"/>
    <x v="1"/>
    <x v="1"/>
    <x v="1"/>
  </r>
  <r>
    <d v="2021-07-19T00:00:00"/>
    <n v="8106"/>
    <n v="9366"/>
    <x v="2"/>
    <n v="1741"/>
    <n v="61738"/>
    <x v="2"/>
    <m/>
    <x v="1"/>
    <x v="2"/>
    <x v="2"/>
    <x v="2"/>
    <x v="1"/>
    <n v="92"/>
    <n v="21.5"/>
    <n v="8.5"/>
    <n v="7"/>
    <n v="2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3.5"/>
    <x v="1"/>
    <n v="92"/>
    <x v="1"/>
    <s v=""/>
    <x v="2"/>
    <s v=""/>
    <x v="1"/>
    <n v="1.9800000000000018"/>
    <n v="0.87868116210826341"/>
    <x v="1"/>
    <x v="1"/>
    <x v="1"/>
    <x v="1"/>
    <x v="1"/>
    <x v="1"/>
    <x v="1"/>
  </r>
  <r>
    <d v="2021-07-20T00:00:00"/>
    <n v="7933"/>
    <n v="9410"/>
    <x v="1"/>
    <n v="918"/>
    <m/>
    <x v="3"/>
    <m/>
    <x v="0"/>
    <x v="2"/>
    <x v="2"/>
    <x v="2"/>
    <x v="1"/>
    <n v="42"/>
    <m/>
    <m/>
    <m/>
    <m/>
    <x v="3"/>
    <n v="1002720"/>
    <x v="10"/>
    <x v="1"/>
    <x v="1"/>
    <x v="0"/>
    <x v="0"/>
    <m/>
    <x v="0"/>
    <x v="0"/>
    <x v="1"/>
    <m/>
    <m/>
    <x v="2"/>
    <s v="100272010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0T00:00:00"/>
    <n v="7933"/>
    <n v="9410"/>
    <x v="1"/>
    <n v="926"/>
    <m/>
    <x v="3"/>
    <m/>
    <x v="0"/>
    <x v="2"/>
    <x v="2"/>
    <x v="2"/>
    <x v="1"/>
    <n v="37"/>
    <m/>
    <m/>
    <m/>
    <m/>
    <x v="3"/>
    <n v="1002726"/>
    <x v="1"/>
    <x v="1"/>
    <x v="1"/>
    <x v="0"/>
    <x v="0"/>
    <m/>
    <x v="0"/>
    <x v="0"/>
    <x v="1"/>
    <m/>
    <m/>
    <x v="2"/>
    <s v="10027261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0T00:00:00"/>
    <n v="7933"/>
    <n v="9410"/>
    <x v="1"/>
    <n v="935"/>
    <n v="31592"/>
    <x v="1"/>
    <s v="528584"/>
    <x v="0"/>
    <x v="2"/>
    <x v="2"/>
    <x v="2"/>
    <x v="1"/>
    <n v="59.5"/>
    <m/>
    <m/>
    <m/>
    <m/>
    <x v="2"/>
    <n v="1002726"/>
    <x v="2"/>
    <x v="1"/>
    <x v="1"/>
    <x v="0"/>
    <x v="0"/>
    <m/>
    <x v="0"/>
    <x v="0"/>
    <x v="1"/>
    <m/>
    <m/>
    <x v="1"/>
    <s v="10027262"/>
    <x v="5"/>
    <x v="5"/>
    <x v="3"/>
    <x v="3"/>
    <x v="6"/>
    <x v="1"/>
    <n v="53.960450000000002"/>
    <x v="2"/>
    <n v="59.5"/>
    <x v="2"/>
    <n v="269"/>
    <x v="5"/>
    <n v="269"/>
    <x v="2"/>
    <s v=""/>
    <s v=""/>
    <x v="1"/>
    <x v="1"/>
    <x v="2"/>
    <x v="1"/>
    <x v="1"/>
    <x v="1"/>
    <x v="1"/>
  </r>
  <r>
    <d v="2021-07-20T00:00:00"/>
    <n v="7933"/>
    <n v="9410"/>
    <x v="1"/>
    <n v="940"/>
    <n v="31593"/>
    <x v="1"/>
    <s v="528580"/>
    <x v="0"/>
    <x v="1"/>
    <x v="1"/>
    <x v="2"/>
    <x v="1"/>
    <n v="78"/>
    <n v="17.100000000000001"/>
    <n v="6.5"/>
    <n v="5.5"/>
    <n v="1.7"/>
    <x v="1"/>
    <n v="1002726"/>
    <x v="3"/>
    <x v="1"/>
    <x v="1"/>
    <x v="0"/>
    <x v="0"/>
    <m/>
    <x v="0"/>
    <x v="0"/>
    <x v="1"/>
    <m/>
    <m/>
    <x v="1"/>
    <s v="10027263"/>
    <x v="1"/>
    <x v="1"/>
    <x v="1"/>
    <x v="1"/>
    <x v="6"/>
    <x v="1"/>
    <n v="71.5"/>
    <x v="1"/>
    <n v="78"/>
    <x v="1"/>
    <s v=""/>
    <x v="5"/>
    <s v=""/>
    <x v="1"/>
    <n v="0.22799999999999954"/>
    <n v="0.55675435289294051"/>
    <x v="1"/>
    <x v="1"/>
    <x v="1"/>
    <x v="1"/>
    <x v="1"/>
    <x v="1"/>
    <x v="1"/>
  </r>
  <r>
    <d v="2021-07-20T00:00:00"/>
    <n v="7933"/>
    <n v="9410"/>
    <x v="1"/>
    <n v="946"/>
    <n v="31596"/>
    <x v="1"/>
    <s v="528582"/>
    <x v="0"/>
    <x v="1"/>
    <x v="1"/>
    <x v="2"/>
    <x v="1"/>
    <n v="81"/>
    <n v="17.5"/>
    <n v="6.3"/>
    <n v="5.2"/>
    <n v="1.7"/>
    <x v="1"/>
    <n v="1002726"/>
    <x v="4"/>
    <x v="1"/>
    <x v="1"/>
    <x v="0"/>
    <x v="0"/>
    <m/>
    <x v="0"/>
    <x v="0"/>
    <x v="1"/>
    <s v="31594/31595 bad tags"/>
    <m/>
    <x v="1"/>
    <s v="10027264"/>
    <x v="1"/>
    <x v="1"/>
    <x v="1"/>
    <x v="1"/>
    <x v="6"/>
    <x v="1"/>
    <n v="74.7"/>
    <x v="1"/>
    <n v="81"/>
    <x v="1"/>
    <s v=""/>
    <x v="5"/>
    <s v=""/>
    <x v="1"/>
    <n v="1.9779999999999986"/>
    <n v="0.87846779943160247"/>
    <x v="1"/>
    <x v="1"/>
    <x v="1"/>
    <x v="1"/>
    <x v="1"/>
    <x v="1"/>
    <x v="1"/>
  </r>
  <r>
    <d v="2021-07-20T00:00:00"/>
    <n v="7933"/>
    <n v="9410"/>
    <x v="1"/>
    <n v="950"/>
    <m/>
    <x v="3"/>
    <m/>
    <x v="0"/>
    <x v="2"/>
    <x v="2"/>
    <x v="2"/>
    <x v="1"/>
    <n v="45"/>
    <m/>
    <m/>
    <m/>
    <m/>
    <x v="3"/>
    <n v="1002726"/>
    <x v="5"/>
    <x v="1"/>
    <x v="1"/>
    <x v="0"/>
    <x v="0"/>
    <m/>
    <x v="0"/>
    <x v="0"/>
    <x v="1"/>
    <m/>
    <m/>
    <x v="2"/>
    <s v="10027265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0T00:00:00"/>
    <n v="7933"/>
    <n v="9410"/>
    <x v="1"/>
    <n v="951"/>
    <m/>
    <x v="3"/>
    <m/>
    <x v="0"/>
    <x v="2"/>
    <x v="2"/>
    <x v="2"/>
    <x v="1"/>
    <n v="45"/>
    <m/>
    <m/>
    <m/>
    <m/>
    <x v="3"/>
    <n v="1002726"/>
    <x v="6"/>
    <x v="1"/>
    <x v="1"/>
    <x v="0"/>
    <x v="0"/>
    <m/>
    <x v="0"/>
    <x v="0"/>
    <x v="1"/>
    <m/>
    <m/>
    <x v="2"/>
    <s v="10027266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0T00:00:00"/>
    <n v="7934"/>
    <n v="9410"/>
    <x v="0"/>
    <n v="1016"/>
    <m/>
    <x v="3"/>
    <m/>
    <x v="0"/>
    <x v="2"/>
    <x v="2"/>
    <x v="2"/>
    <x v="1"/>
    <n v="41"/>
    <m/>
    <m/>
    <m/>
    <m/>
    <x v="3"/>
    <n v="1002726"/>
    <x v="7"/>
    <x v="1"/>
    <x v="1"/>
    <x v="0"/>
    <x v="0"/>
    <m/>
    <x v="0"/>
    <x v="0"/>
    <x v="1"/>
    <m/>
    <m/>
    <x v="2"/>
    <s v="10027267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0T00:00:00"/>
    <n v="7934"/>
    <n v="9410"/>
    <x v="0"/>
    <n v="1052"/>
    <n v="31597"/>
    <x v="1"/>
    <s v="528545"/>
    <x v="0"/>
    <x v="1"/>
    <x v="1"/>
    <x v="2"/>
    <x v="1"/>
    <n v="80"/>
    <n v="15.5"/>
    <n v="5.5"/>
    <n v="5"/>
    <n v="1.5"/>
    <x v="1"/>
    <m/>
    <x v="0"/>
    <x v="0"/>
    <x v="0"/>
    <x v="0"/>
    <x v="0"/>
    <m/>
    <x v="0"/>
    <x v="0"/>
    <x v="1"/>
    <m/>
    <s v="No scale 8??"/>
    <x v="1"/>
    <s v=""/>
    <x v="2"/>
    <x v="2"/>
    <x v="2"/>
    <x v="2"/>
    <x v="6"/>
    <x v="1"/>
    <n v="74.5"/>
    <x v="1"/>
    <n v="80"/>
    <x v="1"/>
    <s v=""/>
    <x v="2"/>
    <s v=""/>
    <x v="1"/>
    <n v="2.879999999999999"/>
    <n v="0.94684886360193621"/>
    <x v="1"/>
    <x v="1"/>
    <x v="1"/>
    <x v="1"/>
    <x v="1"/>
    <x v="1"/>
    <x v="1"/>
  </r>
  <r>
    <d v="2021-07-20T00:00:00"/>
    <n v="8108"/>
    <n v="9367"/>
    <x v="4"/>
    <n v="941"/>
    <n v="61739"/>
    <x v="2"/>
    <m/>
    <x v="1"/>
    <x v="2"/>
    <x v="2"/>
    <x v="2"/>
    <x v="1"/>
    <n v="74.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7.842949999999988"/>
    <x v="2"/>
    <n v="74.5"/>
    <x v="2"/>
    <s v=""/>
    <x v="2"/>
    <s v=""/>
    <x v="2"/>
    <s v=""/>
    <s v=""/>
    <x v="1"/>
    <x v="1"/>
    <x v="2"/>
    <x v="1"/>
    <x v="1"/>
    <x v="1"/>
    <x v="1"/>
  </r>
  <r>
    <d v="2021-07-20T00:00:00"/>
    <n v="8108"/>
    <n v="9367"/>
    <x v="4"/>
    <n v="946"/>
    <n v="61740"/>
    <x v="2"/>
    <m/>
    <x v="0"/>
    <x v="1"/>
    <x v="1"/>
    <x v="2"/>
    <x v="1"/>
    <n v="78"/>
    <n v="16.600000000000001"/>
    <n v="5.2"/>
    <n v="5"/>
    <n v="1.6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2.8"/>
    <x v="1"/>
    <n v="78"/>
    <x v="1"/>
    <s v=""/>
    <x v="2"/>
    <s v=""/>
    <x v="1"/>
    <n v="2.3179999999999987"/>
    <n v="0.91035686006849348"/>
    <x v="1"/>
    <x v="1"/>
    <x v="1"/>
    <x v="1"/>
    <x v="1"/>
    <x v="1"/>
    <x v="1"/>
  </r>
  <r>
    <d v="2021-07-20T00:00:00"/>
    <n v="8108"/>
    <n v="9367"/>
    <x v="4"/>
    <n v="947"/>
    <n v="61741"/>
    <x v="2"/>
    <m/>
    <x v="0"/>
    <x v="1"/>
    <x v="1"/>
    <x v="2"/>
    <x v="1"/>
    <n v="82"/>
    <n v="16.899999999999999"/>
    <n v="5.6"/>
    <n v="5"/>
    <n v="1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6.400000000000006"/>
    <x v="1"/>
    <n v="82"/>
    <x v="1"/>
    <s v=""/>
    <x v="2"/>
    <s v=""/>
    <x v="1"/>
    <n v="3.6119999999999992"/>
    <n v="0.97371192293419839"/>
    <x v="1"/>
    <x v="1"/>
    <x v="1"/>
    <x v="1"/>
    <x v="1"/>
    <x v="1"/>
    <x v="1"/>
  </r>
  <r>
    <d v="2021-07-20T00:00:00"/>
    <n v="8108"/>
    <n v="9367"/>
    <x v="4"/>
    <n v="949"/>
    <n v="61742"/>
    <x v="2"/>
    <m/>
    <x v="0"/>
    <x v="2"/>
    <x v="2"/>
    <x v="2"/>
    <x v="1"/>
    <n v="83"/>
    <n v="17.3"/>
    <n v="6.4"/>
    <n v="5.5"/>
    <n v="1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6.599999999999994"/>
    <x v="1"/>
    <n v="83"/>
    <x v="1"/>
    <s v=""/>
    <x v="2"/>
    <s v=""/>
    <x v="1"/>
    <n v="2.6779999999999982"/>
    <n v="0.9357159251144731"/>
    <x v="1"/>
    <x v="1"/>
    <x v="1"/>
    <x v="3"/>
    <x v="1"/>
    <x v="1"/>
    <x v="1"/>
  </r>
  <r>
    <d v="2021-07-20T00:00:00"/>
    <n v="8109"/>
    <n v="9367"/>
    <x v="5"/>
    <n v="1005"/>
    <n v="61743"/>
    <x v="2"/>
    <m/>
    <x v="1"/>
    <x v="2"/>
    <x v="2"/>
    <x v="2"/>
    <x v="1"/>
    <n v="72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5.529199999999989"/>
    <x v="2"/>
    <n v="72"/>
    <x v="2"/>
    <s v=""/>
    <x v="2"/>
    <s v=""/>
    <x v="2"/>
    <s v=""/>
    <s v=""/>
    <x v="1"/>
    <x v="1"/>
    <x v="2"/>
    <x v="1"/>
    <x v="1"/>
    <x v="1"/>
    <x v="1"/>
  </r>
  <r>
    <d v="2021-07-20T00:00:00"/>
    <n v="8109"/>
    <n v="9367"/>
    <x v="5"/>
    <n v="1007"/>
    <n v="61744"/>
    <x v="2"/>
    <m/>
    <x v="0"/>
    <x v="1"/>
    <x v="1"/>
    <x v="2"/>
    <x v="1"/>
    <n v="90"/>
    <n v="18.8"/>
    <n v="6.6"/>
    <n v="6"/>
    <n v="1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3.4"/>
    <x v="1"/>
    <n v="90"/>
    <x v="1"/>
    <s v=""/>
    <x v="2"/>
    <s v=""/>
    <x v="1"/>
    <n v="5.0920000000000032"/>
    <n v="0.99389182296704282"/>
    <x v="1"/>
    <x v="1"/>
    <x v="1"/>
    <x v="1"/>
    <x v="1"/>
    <x v="1"/>
    <x v="1"/>
  </r>
  <r>
    <d v="2021-07-20T00:00:00"/>
    <n v="8109"/>
    <n v="9367"/>
    <x v="5"/>
    <n v="1013"/>
    <n v="61745"/>
    <x v="2"/>
    <m/>
    <x v="0"/>
    <x v="1"/>
    <x v="1"/>
    <x v="2"/>
    <x v="1"/>
    <n v="83.5"/>
    <n v="13.5"/>
    <n v="6"/>
    <n v="5.5"/>
    <n v="1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7.5"/>
    <x v="1"/>
    <n v="83.5"/>
    <x v="1"/>
    <s v=""/>
    <x v="2"/>
    <s v=""/>
    <x v="1"/>
    <n v="3.405000000000002"/>
    <n v="0.96786043274534772"/>
    <x v="1"/>
    <x v="1"/>
    <x v="1"/>
    <x v="1"/>
    <x v="1"/>
    <x v="1"/>
    <x v="1"/>
  </r>
  <r>
    <d v="2021-07-20T00:00:00"/>
    <n v="8109"/>
    <n v="9367"/>
    <x v="5"/>
    <n v="1015"/>
    <n v="61746"/>
    <x v="2"/>
    <m/>
    <x v="0"/>
    <x v="1"/>
    <x v="1"/>
    <x v="2"/>
    <x v="1"/>
    <n v="82"/>
    <n v="15.8"/>
    <n v="5.2"/>
    <n v="5"/>
    <n v="1.6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6.8"/>
    <x v="1"/>
    <n v="82"/>
    <x v="1"/>
    <s v=""/>
    <x v="2"/>
    <s v=""/>
    <x v="1"/>
    <n v="4.0379999999999976"/>
    <n v="0.98267282239044607"/>
    <x v="1"/>
    <x v="1"/>
    <x v="1"/>
    <x v="1"/>
    <x v="1"/>
    <x v="1"/>
    <x v="1"/>
  </r>
  <r>
    <d v="2021-07-20T00:00:00"/>
    <n v="8109"/>
    <n v="9367"/>
    <x v="5"/>
    <n v="1020"/>
    <n v="61747"/>
    <x v="2"/>
    <m/>
    <x v="0"/>
    <x v="1"/>
    <x v="2"/>
    <x v="2"/>
    <x v="1"/>
    <n v="73"/>
    <m/>
    <m/>
    <m/>
    <m/>
    <x v="2"/>
    <m/>
    <x v="0"/>
    <x v="0"/>
    <x v="0"/>
    <x v="3"/>
    <x v="0"/>
    <s v="3,9"/>
    <x v="0"/>
    <x v="0"/>
    <x v="1"/>
    <m/>
    <m/>
    <x v="1"/>
    <s v=""/>
    <x v="2"/>
    <x v="2"/>
    <x v="2"/>
    <x v="2"/>
    <x v="6"/>
    <x v="2"/>
    <n v="66.454699999999988"/>
    <x v="2"/>
    <n v="73"/>
    <x v="2"/>
    <s v=""/>
    <x v="2"/>
    <s v=""/>
    <x v="2"/>
    <s v=""/>
    <s v=""/>
    <x v="1"/>
    <x v="1"/>
    <x v="2"/>
    <x v="1"/>
    <x v="1"/>
    <x v="1"/>
    <x v="1"/>
  </r>
  <r>
    <d v="2021-07-20T00:00:00"/>
    <n v="8110"/>
    <n v="9367"/>
    <x v="2"/>
    <n v="1036"/>
    <n v="61748"/>
    <x v="2"/>
    <m/>
    <x v="0"/>
    <x v="1"/>
    <x v="1"/>
    <x v="2"/>
    <x v="1"/>
    <n v="77"/>
    <n v="18.7"/>
    <n v="5.5"/>
    <n v="5.2"/>
    <n v="1.8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1.5"/>
    <x v="1"/>
    <n v="77"/>
    <x v="1"/>
    <s v=""/>
    <x v="2"/>
    <s v=""/>
    <x v="1"/>
    <n v="1.1959999999999997"/>
    <n v="0.76781244156035999"/>
    <x v="1"/>
    <x v="1"/>
    <x v="1"/>
    <x v="1"/>
    <x v="1"/>
    <x v="1"/>
    <x v="1"/>
  </r>
  <r>
    <d v="2021-07-20T00:00:00"/>
    <n v="8110"/>
    <n v="9367"/>
    <x v="2"/>
    <n v="1040"/>
    <n v="61749"/>
    <x v="4"/>
    <m/>
    <x v="0"/>
    <x v="1"/>
    <x v="1"/>
    <x v="2"/>
    <x v="1"/>
    <n v="89"/>
    <m/>
    <m/>
    <m/>
    <m/>
    <x v="1"/>
    <m/>
    <x v="0"/>
    <x v="0"/>
    <x v="0"/>
    <x v="0"/>
    <x v="0"/>
    <m/>
    <x v="0"/>
    <x v="0"/>
    <x v="2"/>
    <s v="NO MORPHS"/>
    <m/>
    <x v="1"/>
    <s v=""/>
    <x v="2"/>
    <x v="2"/>
    <x v="2"/>
    <x v="2"/>
    <x v="6"/>
    <x v="2"/>
    <n v="81.262699999999995"/>
    <x v="1"/>
    <n v="89"/>
    <x v="3"/>
    <s v=""/>
    <x v="2"/>
    <s v=""/>
    <x v="2"/>
    <s v=""/>
    <s v=""/>
    <x v="1"/>
    <x v="1"/>
    <x v="1"/>
    <x v="1"/>
    <x v="1"/>
    <x v="1"/>
    <x v="1"/>
  </r>
  <r>
    <d v="2021-07-20T00:00:00"/>
    <n v="8110"/>
    <n v="9367"/>
    <x v="2"/>
    <n v="1046"/>
    <n v="61750"/>
    <x v="2"/>
    <m/>
    <x v="0"/>
    <x v="1"/>
    <x v="1"/>
    <x v="2"/>
    <x v="1"/>
    <n v="88"/>
    <n v="19.3"/>
    <n v="7"/>
    <n v="6"/>
    <n v="2.1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1"/>
    <x v="1"/>
    <n v="88"/>
    <x v="1"/>
    <s v=""/>
    <x v="2"/>
    <s v=""/>
    <x v="1"/>
    <n v="3.2039999999999962"/>
    <n v="0.96098452711747806"/>
    <x v="1"/>
    <x v="1"/>
    <x v="1"/>
    <x v="1"/>
    <x v="1"/>
    <x v="1"/>
    <x v="1"/>
  </r>
  <r>
    <d v="2021-07-20T00:00:00"/>
    <n v="8110"/>
    <n v="9367"/>
    <x v="2"/>
    <n v="1050"/>
    <n v="61751"/>
    <x v="2"/>
    <m/>
    <x v="0"/>
    <x v="1"/>
    <x v="1"/>
    <x v="2"/>
    <x v="1"/>
    <n v="83"/>
    <n v="17.5"/>
    <n v="6.5"/>
    <n v="5"/>
    <n v="1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6.5"/>
    <x v="1"/>
    <n v="83"/>
    <x v="1"/>
    <s v=""/>
    <x v="2"/>
    <s v=""/>
    <x v="1"/>
    <n v="2.8899999999999979"/>
    <n v="0.94734988156469702"/>
    <x v="1"/>
    <x v="1"/>
    <x v="1"/>
    <x v="1"/>
    <x v="1"/>
    <x v="1"/>
    <x v="1"/>
  </r>
  <r>
    <d v="2021-07-20T00:00:00"/>
    <n v="8112"/>
    <n v="9367"/>
    <x v="4"/>
    <n v="1603"/>
    <n v="61752"/>
    <x v="2"/>
    <s v="527067"/>
    <x v="0"/>
    <x v="1"/>
    <x v="1"/>
    <x v="2"/>
    <x v="1"/>
    <n v="90"/>
    <n v="19.399999999999999"/>
    <n v="6.6"/>
    <n v="5.4"/>
    <n v="2.2000000000000002"/>
    <x v="1"/>
    <n v="1003426"/>
    <x v="3"/>
    <x v="1"/>
    <x v="1"/>
    <x v="0"/>
    <x v="0"/>
    <m/>
    <x v="0"/>
    <x v="0"/>
    <x v="1"/>
    <m/>
    <m/>
    <x v="1"/>
    <s v="10034263"/>
    <x v="1"/>
    <x v="1"/>
    <x v="1"/>
    <x v="1"/>
    <x v="6"/>
    <x v="2"/>
    <n v="83.4"/>
    <x v="1"/>
    <n v="90"/>
    <x v="1"/>
    <s v=""/>
    <x v="7"/>
    <s v=""/>
    <x v="1"/>
    <n v="4.8980000000000024"/>
    <n v="0.99259377037655139"/>
    <x v="1"/>
    <x v="1"/>
    <x v="1"/>
    <x v="1"/>
    <x v="1"/>
    <x v="1"/>
    <x v="1"/>
  </r>
  <r>
    <d v="2021-07-20T00:00:00"/>
    <n v="8112"/>
    <n v="9367"/>
    <x v="4"/>
    <n v="1609"/>
    <n v="61753"/>
    <x v="2"/>
    <s v="527084"/>
    <x v="0"/>
    <x v="1"/>
    <x v="1"/>
    <x v="2"/>
    <x v="1"/>
    <n v="88.5"/>
    <n v="19.600000000000001"/>
    <n v="7.1"/>
    <n v="6"/>
    <n v="2.5"/>
    <x v="1"/>
    <n v="1003426"/>
    <x v="4"/>
    <x v="1"/>
    <x v="1"/>
    <x v="0"/>
    <x v="0"/>
    <m/>
    <x v="0"/>
    <x v="0"/>
    <x v="1"/>
    <s v="DAMAGED ADIPOSE"/>
    <m/>
    <x v="1"/>
    <s v="10034264"/>
    <x v="6"/>
    <x v="6"/>
    <x v="4"/>
    <x v="2"/>
    <x v="6"/>
    <x v="2"/>
    <n v="81.400000000000006"/>
    <x v="1"/>
    <n v="88.5"/>
    <x v="1"/>
    <s v=""/>
    <x v="7"/>
    <s v=""/>
    <x v="1"/>
    <n v="2.9470000000000014"/>
    <n v="0.95012150838969855"/>
    <x v="1"/>
    <x v="1"/>
    <x v="1"/>
    <x v="1"/>
    <x v="1"/>
    <x v="1"/>
    <x v="1"/>
  </r>
  <r>
    <d v="2021-07-20T00:00:00"/>
    <n v="8112"/>
    <n v="9367"/>
    <x v="4"/>
    <n v="1614"/>
    <n v="61754"/>
    <x v="2"/>
    <s v="527121"/>
    <x v="1"/>
    <x v="2"/>
    <x v="2"/>
    <x v="2"/>
    <x v="1"/>
    <n v="85.5"/>
    <n v="18"/>
    <n v="6.5"/>
    <n v="5"/>
    <n v="1.8"/>
    <x v="1"/>
    <n v="1003426"/>
    <x v="5"/>
    <x v="1"/>
    <x v="1"/>
    <x v="0"/>
    <x v="0"/>
    <m/>
    <x v="0"/>
    <x v="0"/>
    <x v="1"/>
    <m/>
    <m/>
    <x v="1"/>
    <s v="10034265"/>
    <x v="1"/>
    <x v="1"/>
    <x v="1"/>
    <x v="1"/>
    <x v="6"/>
    <x v="2"/>
    <n v="79"/>
    <x v="1"/>
    <n v="85.5"/>
    <x v="1"/>
    <s v=""/>
    <x v="7"/>
    <s v=""/>
    <x v="1"/>
    <n v="3.7070000000000007"/>
    <n v="0.97603724507945189"/>
    <x v="1"/>
    <x v="1"/>
    <x v="1"/>
    <x v="1"/>
    <x v="1"/>
    <x v="1"/>
    <x v="1"/>
  </r>
  <r>
    <d v="2021-07-20T00:00:00"/>
    <n v="8112"/>
    <n v="9367"/>
    <x v="4"/>
    <n v="1615"/>
    <n v="61755"/>
    <x v="2"/>
    <s v="527077"/>
    <x v="0"/>
    <x v="1"/>
    <x v="1"/>
    <x v="2"/>
    <x v="1"/>
    <n v="78.5"/>
    <n v="16.899999999999999"/>
    <n v="6"/>
    <n v="5"/>
    <n v="1.5"/>
    <x v="1"/>
    <n v="1003426"/>
    <x v="6"/>
    <x v="1"/>
    <x v="1"/>
    <x v="0"/>
    <x v="0"/>
    <m/>
    <x v="0"/>
    <x v="0"/>
    <x v="1"/>
    <m/>
    <m/>
    <x v="1"/>
    <s v="10034266"/>
    <x v="1"/>
    <x v="1"/>
    <x v="1"/>
    <x v="1"/>
    <x v="6"/>
    <x v="2"/>
    <n v="72.5"/>
    <x v="1"/>
    <n v="78.5"/>
    <x v="1"/>
    <s v=""/>
    <x v="7"/>
    <s v=""/>
    <x v="1"/>
    <n v="1.5950000000000033"/>
    <n v="0.83131840560218095"/>
    <x v="1"/>
    <x v="1"/>
    <x v="1"/>
    <x v="1"/>
    <x v="1"/>
    <x v="1"/>
    <x v="1"/>
  </r>
  <r>
    <d v="2021-07-20T00:00:00"/>
    <n v="8112"/>
    <n v="9367"/>
    <x v="4"/>
    <n v="1616"/>
    <n v="61756"/>
    <x v="2"/>
    <s v="527082"/>
    <x v="0"/>
    <x v="2"/>
    <x v="2"/>
    <x v="2"/>
    <x v="1"/>
    <n v="67.5"/>
    <m/>
    <m/>
    <m/>
    <m/>
    <x v="2"/>
    <n v="1003426"/>
    <x v="7"/>
    <x v="1"/>
    <x v="1"/>
    <x v="0"/>
    <x v="0"/>
    <m/>
    <x v="0"/>
    <x v="0"/>
    <x v="1"/>
    <m/>
    <m/>
    <x v="1"/>
    <s v="10034267"/>
    <x v="5"/>
    <x v="5"/>
    <x v="3"/>
    <x v="3"/>
    <x v="6"/>
    <x v="2"/>
    <n v="61.364449999999998"/>
    <x v="2"/>
    <n v="67.5"/>
    <x v="2"/>
    <s v=""/>
    <x v="7"/>
    <s v=""/>
    <x v="2"/>
    <s v=""/>
    <s v=""/>
    <x v="1"/>
    <x v="1"/>
    <x v="2"/>
    <x v="1"/>
    <x v="1"/>
    <x v="1"/>
    <x v="1"/>
  </r>
  <r>
    <d v="2021-07-20T00:00:00"/>
    <n v="8112"/>
    <n v="9367"/>
    <x v="4"/>
    <n v="1619"/>
    <n v="61757"/>
    <x v="2"/>
    <s v="527118"/>
    <x v="1"/>
    <x v="2"/>
    <x v="2"/>
    <x v="2"/>
    <x v="1"/>
    <n v="92"/>
    <n v="21.5"/>
    <n v="8.1"/>
    <n v="6.4"/>
    <n v="3"/>
    <x v="1"/>
    <n v="1003426"/>
    <x v="8"/>
    <x v="1"/>
    <x v="1"/>
    <x v="0"/>
    <x v="0"/>
    <m/>
    <x v="0"/>
    <x v="0"/>
    <x v="1"/>
    <m/>
    <m/>
    <x v="1"/>
    <s v="10034268"/>
    <x v="1"/>
    <x v="1"/>
    <x v="1"/>
    <x v="1"/>
    <x v="6"/>
    <x v="2"/>
    <n v="83.9"/>
    <x v="1"/>
    <n v="92"/>
    <x v="1"/>
    <s v=""/>
    <x v="7"/>
    <s v=""/>
    <x v="1"/>
    <n v="2.4700000000000024"/>
    <n v="0.92201176487063374"/>
    <x v="1"/>
    <x v="1"/>
    <x v="1"/>
    <x v="1"/>
    <x v="1"/>
    <x v="1"/>
    <x v="1"/>
  </r>
  <r>
    <d v="2021-07-20T00:00:00"/>
    <n v="8112"/>
    <n v="9367"/>
    <x v="4"/>
    <n v="1621"/>
    <n v="61758"/>
    <x v="2"/>
    <s v="527080"/>
    <x v="0"/>
    <x v="1"/>
    <x v="1"/>
    <x v="2"/>
    <x v="1"/>
    <n v="94"/>
    <n v="20.2"/>
    <n v="7.2"/>
    <n v="6"/>
    <n v="1.9"/>
    <x v="1"/>
    <n v="1003426"/>
    <x v="9"/>
    <x v="1"/>
    <x v="1"/>
    <x v="0"/>
    <x v="0"/>
    <m/>
    <x v="0"/>
    <x v="0"/>
    <x v="1"/>
    <m/>
    <m/>
    <x v="1"/>
    <s v="10034269"/>
    <x v="4"/>
    <x v="4"/>
    <x v="1"/>
    <x v="2"/>
    <x v="6"/>
    <x v="2"/>
    <n v="86.8"/>
    <x v="1"/>
    <n v="94"/>
    <x v="1"/>
    <s v=""/>
    <x v="7"/>
    <s v=""/>
    <x v="1"/>
    <n v="5.7000000000000011"/>
    <n v="0.99666519269258669"/>
    <x v="1"/>
    <x v="1"/>
    <x v="1"/>
    <x v="1"/>
    <x v="1"/>
    <x v="1"/>
    <x v="1"/>
  </r>
  <r>
    <d v="2021-07-20T00:00:00"/>
    <n v="8112"/>
    <n v="9367"/>
    <x v="4"/>
    <n v="1624"/>
    <n v="61759"/>
    <x v="2"/>
    <s v="527128"/>
    <x v="0"/>
    <x v="2"/>
    <x v="2"/>
    <x v="2"/>
    <x v="1"/>
    <n v="74"/>
    <m/>
    <m/>
    <m/>
    <m/>
    <x v="2"/>
    <n v="1003426"/>
    <x v="10"/>
    <x v="1"/>
    <x v="1"/>
    <x v="0"/>
    <x v="0"/>
    <m/>
    <x v="0"/>
    <x v="0"/>
    <x v="1"/>
    <m/>
    <m/>
    <x v="1"/>
    <s v="100342610"/>
    <x v="5"/>
    <x v="5"/>
    <x v="3"/>
    <x v="3"/>
    <x v="6"/>
    <x v="2"/>
    <n v="67.380199999999988"/>
    <x v="2"/>
    <n v="74"/>
    <x v="2"/>
    <s v=""/>
    <x v="7"/>
    <s v=""/>
    <x v="2"/>
    <s v=""/>
    <s v=""/>
    <x v="1"/>
    <x v="1"/>
    <x v="2"/>
    <x v="1"/>
    <x v="1"/>
    <x v="1"/>
    <x v="1"/>
  </r>
  <r>
    <d v="2021-07-20T00:00:00"/>
    <n v="8112"/>
    <n v="9367"/>
    <x v="4"/>
    <n v="1625"/>
    <n v="61760"/>
    <x v="2"/>
    <s v="527087"/>
    <x v="0"/>
    <x v="1"/>
    <x v="2"/>
    <x v="2"/>
    <x v="1"/>
    <n v="74.5"/>
    <m/>
    <m/>
    <m/>
    <m/>
    <x v="2"/>
    <n v="1003427"/>
    <x v="1"/>
    <x v="1"/>
    <x v="2"/>
    <x v="0"/>
    <x v="0"/>
    <m/>
    <x v="0"/>
    <x v="0"/>
    <x v="1"/>
    <m/>
    <m/>
    <x v="1"/>
    <s v="10034271"/>
    <x v="2"/>
    <x v="2"/>
    <x v="2"/>
    <x v="2"/>
    <x v="6"/>
    <x v="2"/>
    <n v="67.842949999999988"/>
    <x v="2"/>
    <n v="74.5"/>
    <x v="2"/>
    <s v=""/>
    <x v="4"/>
    <s v=""/>
    <x v="2"/>
    <s v=""/>
    <s v=""/>
    <x v="1"/>
    <x v="1"/>
    <x v="2"/>
    <x v="1"/>
    <x v="1"/>
    <x v="1"/>
    <x v="1"/>
  </r>
  <r>
    <d v="2021-07-20T00:00:00"/>
    <n v="8112"/>
    <n v="9367"/>
    <x v="4"/>
    <n v="1627"/>
    <n v="61761"/>
    <x v="2"/>
    <s v="527076"/>
    <x v="1"/>
    <x v="2"/>
    <x v="2"/>
    <x v="2"/>
    <x v="1"/>
    <n v="89.5"/>
    <n v="21"/>
    <n v="8.3000000000000007"/>
    <n v="6.5"/>
    <n v="2.2999999999999998"/>
    <x v="1"/>
    <n v="1003427"/>
    <x v="2"/>
    <x v="1"/>
    <x v="2"/>
    <x v="0"/>
    <x v="0"/>
    <m/>
    <x v="0"/>
    <x v="0"/>
    <x v="1"/>
    <m/>
    <m/>
    <x v="1"/>
    <s v="10034272"/>
    <x v="2"/>
    <x v="2"/>
    <x v="2"/>
    <x v="2"/>
    <x v="6"/>
    <x v="2"/>
    <n v="81.2"/>
    <x v="1"/>
    <n v="89.5"/>
    <x v="1"/>
    <s v=""/>
    <x v="4"/>
    <s v=""/>
    <x v="1"/>
    <n v="1.673"/>
    <n v="0.84197538928214155"/>
    <x v="1"/>
    <x v="1"/>
    <x v="1"/>
    <x v="1"/>
    <x v="1"/>
    <x v="1"/>
    <x v="1"/>
  </r>
  <r>
    <d v="2021-07-20T00:00:00"/>
    <n v="8112"/>
    <n v="9367"/>
    <x v="4"/>
    <n v="1629"/>
    <n v="61762"/>
    <x v="2"/>
    <s v="527079"/>
    <x v="0"/>
    <x v="1"/>
    <x v="1"/>
    <x v="2"/>
    <x v="1"/>
    <n v="83"/>
    <n v="18.100000000000001"/>
    <n v="6.5"/>
    <n v="5.5"/>
    <n v="2.1"/>
    <x v="1"/>
    <n v="1003427"/>
    <x v="3"/>
    <x v="1"/>
    <x v="2"/>
    <x v="0"/>
    <x v="0"/>
    <m/>
    <x v="0"/>
    <x v="0"/>
    <x v="1"/>
    <m/>
    <m/>
    <x v="1"/>
    <s v="10034273"/>
    <x v="2"/>
    <x v="2"/>
    <x v="2"/>
    <x v="2"/>
    <x v="6"/>
    <x v="2"/>
    <n v="76.5"/>
    <x v="1"/>
    <n v="83"/>
    <x v="1"/>
    <s v=""/>
    <x v="4"/>
    <s v=""/>
    <x v="1"/>
    <n v="2.033999999999998"/>
    <n v="0.88432089718494078"/>
    <x v="1"/>
    <x v="1"/>
    <x v="1"/>
    <x v="1"/>
    <x v="1"/>
    <x v="1"/>
    <x v="1"/>
  </r>
  <r>
    <d v="2021-07-20T00:00:00"/>
    <n v="8112"/>
    <n v="9367"/>
    <x v="4"/>
    <n v="1632"/>
    <n v="61763"/>
    <x v="2"/>
    <s v="527058"/>
    <x v="0"/>
    <x v="1"/>
    <x v="1"/>
    <x v="2"/>
    <x v="1"/>
    <n v="83.5"/>
    <n v="18.399999999999999"/>
    <n v="6.4"/>
    <n v="5.3"/>
    <n v="2"/>
    <x v="1"/>
    <n v="1003427"/>
    <x v="4"/>
    <x v="1"/>
    <x v="2"/>
    <x v="0"/>
    <x v="0"/>
    <m/>
    <x v="0"/>
    <x v="0"/>
    <x v="1"/>
    <m/>
    <m/>
    <x v="1"/>
    <s v="10034274"/>
    <x v="2"/>
    <x v="2"/>
    <x v="2"/>
    <x v="2"/>
    <x v="6"/>
    <x v="2"/>
    <n v="77.099999999999994"/>
    <x v="1"/>
    <n v="83.5"/>
    <x v="1"/>
    <s v=""/>
    <x v="4"/>
    <s v=""/>
    <x v="1"/>
    <n v="2.599000000000002"/>
    <n v="0.93079719362137414"/>
    <x v="1"/>
    <x v="1"/>
    <x v="1"/>
    <x v="1"/>
    <x v="1"/>
    <x v="1"/>
    <x v="1"/>
  </r>
  <r>
    <d v="2021-07-20T00:00:00"/>
    <n v="8112"/>
    <n v="9368"/>
    <x v="4"/>
    <n v="1635"/>
    <n v="61764"/>
    <x v="2"/>
    <s v="527049"/>
    <x v="0"/>
    <x v="1"/>
    <x v="1"/>
    <x v="2"/>
    <x v="1"/>
    <n v="84.5"/>
    <n v="17.899999999999999"/>
    <n v="6.2"/>
    <n v="6"/>
    <n v="1.8"/>
    <x v="1"/>
    <n v="1003427"/>
    <x v="5"/>
    <x v="1"/>
    <x v="2"/>
    <x v="0"/>
    <x v="0"/>
    <m/>
    <x v="0"/>
    <x v="0"/>
    <x v="1"/>
    <m/>
    <m/>
    <x v="1"/>
    <s v="10034275"/>
    <x v="2"/>
    <x v="2"/>
    <x v="2"/>
    <x v="2"/>
    <x v="6"/>
    <x v="2"/>
    <n v="78.3"/>
    <x v="1"/>
    <n v="84.5"/>
    <x v="1"/>
    <s v=""/>
    <x v="4"/>
    <s v=""/>
    <x v="1"/>
    <n v="2.9810000000000016"/>
    <n v="0.9517083516110475"/>
    <x v="1"/>
    <x v="1"/>
    <x v="1"/>
    <x v="1"/>
    <x v="1"/>
    <x v="1"/>
    <x v="1"/>
  </r>
  <r>
    <d v="2021-07-20T00:00:00"/>
    <n v="8112"/>
    <n v="9368"/>
    <x v="4"/>
    <n v="1637"/>
    <n v="61765"/>
    <x v="2"/>
    <s v="527108"/>
    <x v="0"/>
    <x v="1"/>
    <x v="1"/>
    <x v="2"/>
    <x v="1"/>
    <n v="88.5"/>
    <n v="21.2"/>
    <n v="7.4"/>
    <n v="5.7"/>
    <n v="2.2000000000000002"/>
    <x v="1"/>
    <n v="1003427"/>
    <x v="6"/>
    <x v="1"/>
    <x v="2"/>
    <x v="0"/>
    <x v="0"/>
    <m/>
    <x v="0"/>
    <x v="0"/>
    <x v="1"/>
    <m/>
    <m/>
    <x v="1"/>
    <s v="10034276"/>
    <x v="2"/>
    <x v="2"/>
    <x v="2"/>
    <x v="2"/>
    <x v="6"/>
    <x v="2"/>
    <n v="81.099999999999994"/>
    <x v="1"/>
    <n v="88.5"/>
    <x v="1"/>
    <s v=""/>
    <x v="4"/>
    <s v=""/>
    <x v="1"/>
    <n v="3.0249999999999986"/>
    <n v="0.95369085015149968"/>
    <x v="1"/>
    <x v="1"/>
    <x v="1"/>
    <x v="1"/>
    <x v="1"/>
    <x v="1"/>
    <x v="1"/>
  </r>
  <r>
    <d v="2021-07-20T00:00:00"/>
    <n v="8112"/>
    <n v="9368"/>
    <x v="4"/>
    <n v="1640"/>
    <n v="61766"/>
    <x v="2"/>
    <s v="527096"/>
    <x v="0"/>
    <x v="2"/>
    <x v="2"/>
    <x v="2"/>
    <x v="1"/>
    <n v="58.5"/>
    <m/>
    <m/>
    <m/>
    <m/>
    <x v="2"/>
    <n v="1003427"/>
    <x v="7"/>
    <x v="1"/>
    <x v="2"/>
    <x v="0"/>
    <x v="0"/>
    <m/>
    <x v="0"/>
    <x v="0"/>
    <x v="1"/>
    <m/>
    <m/>
    <x v="1"/>
    <s v="10034277"/>
    <x v="2"/>
    <x v="2"/>
    <x v="2"/>
    <x v="2"/>
    <x v="6"/>
    <x v="2"/>
    <n v="53.034950000000002"/>
    <x v="2"/>
    <n v="58.5"/>
    <x v="2"/>
    <s v=""/>
    <x v="4"/>
    <s v=""/>
    <x v="2"/>
    <s v=""/>
    <s v=""/>
    <x v="1"/>
    <x v="1"/>
    <x v="2"/>
    <x v="1"/>
    <x v="1"/>
    <x v="1"/>
    <x v="1"/>
  </r>
  <r>
    <d v="2021-07-20T00:00:00"/>
    <n v="8112"/>
    <n v="9368"/>
    <x v="4"/>
    <n v="1643"/>
    <n v="61767"/>
    <x v="2"/>
    <m/>
    <x v="0"/>
    <x v="1"/>
    <x v="1"/>
    <x v="2"/>
    <x v="1"/>
    <n v="88.5"/>
    <n v="19.2"/>
    <n v="6.6"/>
    <n v="6.5"/>
    <n v="1.9"/>
    <x v="1"/>
    <m/>
    <x v="0"/>
    <x v="0"/>
    <x v="0"/>
    <x v="0"/>
    <x v="0"/>
    <m/>
    <x v="0"/>
    <x v="0"/>
    <x v="1"/>
    <s v="NO PIT TAGS, NO SCALES"/>
    <m/>
    <x v="1"/>
    <s v=""/>
    <x v="2"/>
    <x v="2"/>
    <x v="2"/>
    <x v="2"/>
    <x v="6"/>
    <x v="2"/>
    <n v="81.900000000000006"/>
    <x v="1"/>
    <n v="88.5"/>
    <x v="1"/>
    <s v=""/>
    <x v="2"/>
    <s v=""/>
    <x v="1"/>
    <n v="3.7630000000000003"/>
    <n v="0.97731266971915998"/>
    <x v="1"/>
    <x v="1"/>
    <x v="1"/>
    <x v="1"/>
    <x v="1"/>
    <x v="1"/>
    <x v="1"/>
  </r>
  <r>
    <d v="2021-07-20T00:00:00"/>
    <n v="8112"/>
    <n v="9368"/>
    <x v="4"/>
    <n v="1647"/>
    <n v="61768"/>
    <x v="2"/>
    <m/>
    <x v="0"/>
    <x v="1"/>
    <x v="1"/>
    <x v="2"/>
    <x v="1"/>
    <n v="77"/>
    <n v="17"/>
    <n v="6.1"/>
    <n v="5.3"/>
    <n v="1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0.900000000000006"/>
    <x v="1"/>
    <n v="77"/>
    <x v="1"/>
    <s v=""/>
    <x v="2"/>
    <s v=""/>
    <x v="1"/>
    <n v="0.61800000000000033"/>
    <n v="0.64976354324968799"/>
    <x v="1"/>
    <x v="1"/>
    <x v="1"/>
    <x v="1"/>
    <x v="1"/>
    <x v="1"/>
    <x v="1"/>
  </r>
  <r>
    <d v="2021-07-20T00:00:00"/>
    <n v="8112"/>
    <n v="9368"/>
    <x v="4"/>
    <n v="1648"/>
    <n v="61769"/>
    <x v="2"/>
    <m/>
    <x v="1"/>
    <x v="2"/>
    <x v="2"/>
    <x v="2"/>
    <x v="1"/>
    <n v="91.5"/>
    <n v="21.6"/>
    <n v="9"/>
    <n v="7"/>
    <n v="2.6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2.5"/>
    <x v="1"/>
    <n v="91.5"/>
    <x v="1"/>
    <s v=""/>
    <x v="2"/>
    <s v=""/>
    <x v="1"/>
    <n v="1.0389999999999993"/>
    <n v="0.73865700932846201"/>
    <x v="1"/>
    <x v="1"/>
    <x v="1"/>
    <x v="1"/>
    <x v="1"/>
    <x v="1"/>
    <x v="1"/>
  </r>
  <r>
    <d v="2021-07-20T00:00:00"/>
    <n v="8112"/>
    <n v="9368"/>
    <x v="4"/>
    <n v="1653"/>
    <n v="61770"/>
    <x v="2"/>
    <m/>
    <x v="0"/>
    <x v="2"/>
    <x v="2"/>
    <x v="2"/>
    <x v="1"/>
    <n v="71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4.603699999999989"/>
    <x v="2"/>
    <n v="71"/>
    <x v="2"/>
    <s v=""/>
    <x v="2"/>
    <s v=""/>
    <x v="2"/>
    <s v=""/>
    <s v=""/>
    <x v="1"/>
    <x v="1"/>
    <x v="2"/>
    <x v="1"/>
    <x v="1"/>
    <x v="1"/>
    <x v="1"/>
  </r>
  <r>
    <d v="2021-07-20T00:00:00"/>
    <n v="8111"/>
    <n v="9368"/>
    <x v="5"/>
    <n v="1711"/>
    <n v="61771"/>
    <x v="2"/>
    <s v="527112"/>
    <x v="0"/>
    <x v="2"/>
    <x v="2"/>
    <x v="2"/>
    <x v="1"/>
    <n v="89"/>
    <n v="20.7"/>
    <n v="8.3000000000000007"/>
    <n v="5.8"/>
    <n v="2.4"/>
    <x v="1"/>
    <n v="1003427"/>
    <x v="8"/>
    <x v="1"/>
    <x v="2"/>
    <x v="0"/>
    <x v="0"/>
    <m/>
    <x v="0"/>
    <x v="0"/>
    <x v="1"/>
    <s v="RESUMED PIT TAGGING"/>
    <m/>
    <x v="1"/>
    <s v="10034278"/>
    <x v="2"/>
    <x v="2"/>
    <x v="2"/>
    <x v="2"/>
    <x v="6"/>
    <x v="2"/>
    <n v="80.7"/>
    <x v="1"/>
    <n v="89"/>
    <x v="1"/>
    <s v=""/>
    <x v="4"/>
    <s v=""/>
    <x v="1"/>
    <n v="1.8479999999999963"/>
    <n v="0.86389210902815994"/>
    <x v="1"/>
    <x v="1"/>
    <x v="1"/>
    <x v="1"/>
    <x v="1"/>
    <x v="1"/>
    <x v="1"/>
  </r>
  <r>
    <d v="2021-07-20T00:00:00"/>
    <n v="8111"/>
    <n v="9368"/>
    <x v="5"/>
    <n v="1713"/>
    <n v="61772"/>
    <x v="2"/>
    <s v="527113"/>
    <x v="0"/>
    <x v="2"/>
    <x v="2"/>
    <x v="2"/>
    <x v="1"/>
    <n v="71.5"/>
    <m/>
    <m/>
    <m/>
    <m/>
    <x v="2"/>
    <n v="1003427"/>
    <x v="9"/>
    <x v="1"/>
    <x v="2"/>
    <x v="0"/>
    <x v="0"/>
    <m/>
    <x v="0"/>
    <x v="0"/>
    <x v="1"/>
    <m/>
    <m/>
    <x v="1"/>
    <s v="10034279"/>
    <x v="2"/>
    <x v="2"/>
    <x v="2"/>
    <x v="2"/>
    <x v="6"/>
    <x v="2"/>
    <n v="65.066449999999989"/>
    <x v="2"/>
    <n v="71.5"/>
    <x v="2"/>
    <s v=""/>
    <x v="4"/>
    <s v=""/>
    <x v="2"/>
    <s v=""/>
    <s v=""/>
    <x v="1"/>
    <x v="1"/>
    <x v="2"/>
    <x v="1"/>
    <x v="1"/>
    <x v="1"/>
    <x v="1"/>
  </r>
  <r>
    <d v="2021-07-20T00:00:00"/>
    <n v="8111"/>
    <n v="9368"/>
    <x v="5"/>
    <n v="1715"/>
    <n v="61773"/>
    <x v="2"/>
    <s v="527083"/>
    <x v="0"/>
    <x v="2"/>
    <x v="2"/>
    <x v="2"/>
    <x v="1"/>
    <n v="83"/>
    <n v="19.399999999999999"/>
    <n v="7.6"/>
    <n v="5.9"/>
    <n v="2.1"/>
    <x v="1"/>
    <n v="1003427"/>
    <x v="10"/>
    <x v="1"/>
    <x v="2"/>
    <x v="0"/>
    <x v="0"/>
    <m/>
    <x v="0"/>
    <x v="0"/>
    <x v="1"/>
    <m/>
    <m/>
    <x v="1"/>
    <s v="100342710"/>
    <x v="2"/>
    <x v="2"/>
    <x v="2"/>
    <x v="2"/>
    <x v="6"/>
    <x v="2"/>
    <n v="75.400000000000006"/>
    <x v="1"/>
    <n v="83"/>
    <x v="1"/>
    <s v=""/>
    <x v="4"/>
    <s v=""/>
    <x v="1"/>
    <n v="0.35399999999999832"/>
    <n v="0.58758723124880086"/>
    <x v="1"/>
    <x v="1"/>
    <x v="1"/>
    <x v="1"/>
    <x v="1"/>
    <x v="1"/>
    <x v="1"/>
  </r>
  <r>
    <d v="2021-07-20T00:00:00"/>
    <n v="8111"/>
    <n v="9368"/>
    <x v="5"/>
    <n v="1719"/>
    <n v="61774"/>
    <x v="2"/>
    <s v="527105"/>
    <x v="0"/>
    <x v="2"/>
    <x v="2"/>
    <x v="2"/>
    <x v="1"/>
    <n v="52.5"/>
    <m/>
    <m/>
    <m/>
    <m/>
    <x v="2"/>
    <n v="1003428"/>
    <x v="1"/>
    <x v="1"/>
    <x v="2"/>
    <x v="0"/>
    <x v="0"/>
    <m/>
    <x v="0"/>
    <x v="0"/>
    <x v="1"/>
    <m/>
    <m/>
    <x v="1"/>
    <s v="10034281"/>
    <x v="2"/>
    <x v="2"/>
    <x v="2"/>
    <x v="2"/>
    <x v="6"/>
    <x v="2"/>
    <n v="47.481949999999998"/>
    <x v="2"/>
    <n v="52.5"/>
    <x v="2"/>
    <s v=""/>
    <x v="4"/>
    <s v=""/>
    <x v="2"/>
    <s v=""/>
    <s v=""/>
    <x v="1"/>
    <x v="1"/>
    <x v="2"/>
    <x v="1"/>
    <x v="1"/>
    <x v="1"/>
    <x v="1"/>
  </r>
  <r>
    <d v="2021-07-20T00:00:00"/>
    <n v="8111"/>
    <n v="9368"/>
    <x v="5"/>
    <n v="1721"/>
    <n v="61775"/>
    <x v="2"/>
    <s v="527065"/>
    <x v="1"/>
    <x v="2"/>
    <x v="2"/>
    <x v="2"/>
    <x v="1"/>
    <n v="87.5"/>
    <n v="21.6"/>
    <n v="8.4"/>
    <n v="7"/>
    <n v="2.9"/>
    <x v="1"/>
    <n v="1003428"/>
    <x v="2"/>
    <x v="1"/>
    <x v="2"/>
    <x v="0"/>
    <x v="0"/>
    <m/>
    <x v="0"/>
    <x v="0"/>
    <x v="1"/>
    <m/>
    <m/>
    <x v="1"/>
    <s v="10034282"/>
    <x v="2"/>
    <x v="2"/>
    <x v="2"/>
    <x v="2"/>
    <x v="6"/>
    <x v="2"/>
    <n v="79.099999999999994"/>
    <x v="1"/>
    <n v="87.5"/>
    <x v="1"/>
    <s v=""/>
    <x v="4"/>
    <s v=""/>
    <x v="3"/>
    <n v="-0.17100000000000026"/>
    <n v="0.4573538673545377"/>
    <x v="1"/>
    <x v="1"/>
    <x v="2"/>
    <x v="1"/>
    <x v="1"/>
    <x v="1"/>
    <x v="1"/>
  </r>
  <r>
    <d v="2021-07-20T00:00:00"/>
    <n v="8111"/>
    <n v="9368"/>
    <x v="5"/>
    <n v="1723"/>
    <n v="61776"/>
    <x v="2"/>
    <m/>
    <x v="0"/>
    <x v="2"/>
    <x v="2"/>
    <x v="2"/>
    <x v="1"/>
    <n v="70"/>
    <m/>
    <m/>
    <m/>
    <m/>
    <x v="2"/>
    <m/>
    <x v="0"/>
    <x v="0"/>
    <x v="0"/>
    <x v="0"/>
    <x v="0"/>
    <m/>
    <x v="0"/>
    <x v="0"/>
    <x v="1"/>
    <s v="NO PIT TAGS, NO SCALES"/>
    <m/>
    <x v="1"/>
    <s v=""/>
    <x v="2"/>
    <x v="2"/>
    <x v="2"/>
    <x v="2"/>
    <x v="6"/>
    <x v="2"/>
    <n v="63.678199999999997"/>
    <x v="2"/>
    <n v="70"/>
    <x v="2"/>
    <s v=""/>
    <x v="2"/>
    <s v=""/>
    <x v="2"/>
    <s v=""/>
    <s v=""/>
    <x v="1"/>
    <x v="1"/>
    <x v="2"/>
    <x v="1"/>
    <x v="1"/>
    <x v="1"/>
    <x v="1"/>
  </r>
  <r>
    <d v="2021-07-20T00:00:00"/>
    <n v="8111"/>
    <n v="9368"/>
    <x v="5"/>
    <n v="1724"/>
    <n v="61777"/>
    <x v="2"/>
    <m/>
    <x v="0"/>
    <x v="1"/>
    <x v="1"/>
    <x v="2"/>
    <x v="1"/>
    <n v="90"/>
    <n v="19.7"/>
    <n v="7.6"/>
    <n v="6"/>
    <n v="2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2.4"/>
    <x v="1"/>
    <n v="90"/>
    <x v="1"/>
    <s v=""/>
    <x v="2"/>
    <s v=""/>
    <x v="1"/>
    <n v="3.3820000000000041"/>
    <n v="0.96713723024015108"/>
    <x v="1"/>
    <x v="1"/>
    <x v="1"/>
    <x v="1"/>
    <x v="1"/>
    <x v="1"/>
    <x v="1"/>
  </r>
  <r>
    <d v="2021-07-20T00:00:00"/>
    <n v="8111"/>
    <n v="9368"/>
    <x v="5"/>
    <n v="1725"/>
    <n v="61778"/>
    <x v="2"/>
    <m/>
    <x v="0"/>
    <x v="2"/>
    <x v="2"/>
    <x v="2"/>
    <x v="1"/>
    <n v="64.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8.587949999999999"/>
    <x v="2"/>
    <n v="64.5"/>
    <x v="2"/>
    <s v=""/>
    <x v="2"/>
    <s v=""/>
    <x v="2"/>
    <s v=""/>
    <s v=""/>
    <x v="1"/>
    <x v="1"/>
    <x v="2"/>
    <x v="1"/>
    <x v="1"/>
    <x v="1"/>
    <x v="1"/>
  </r>
  <r>
    <d v="2021-07-20T00:00:00"/>
    <n v="8111"/>
    <n v="9368"/>
    <x v="5"/>
    <n v="1729"/>
    <n v="61779"/>
    <x v="2"/>
    <m/>
    <x v="0"/>
    <x v="2"/>
    <x v="2"/>
    <x v="2"/>
    <x v="1"/>
    <n v="88.5"/>
    <n v="20.3"/>
    <n v="8.1999999999999993"/>
    <n v="7"/>
    <n v="2.5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80.3"/>
    <x v="1"/>
    <n v="88.5"/>
    <x v="1"/>
    <s v=""/>
    <x v="2"/>
    <s v=""/>
    <x v="1"/>
    <n v="0.85900000000000132"/>
    <n v="0.70245168335276742"/>
    <x v="1"/>
    <x v="1"/>
    <x v="1"/>
    <x v="1"/>
    <x v="1"/>
    <x v="1"/>
    <x v="1"/>
  </r>
  <r>
    <d v="2021-07-20T00:00:00"/>
    <n v="8111"/>
    <n v="9368"/>
    <x v="5"/>
    <n v="1733"/>
    <n v="61780"/>
    <x v="2"/>
    <m/>
    <x v="0"/>
    <x v="2"/>
    <x v="2"/>
    <x v="2"/>
    <x v="1"/>
    <n v="70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63.678199999999997"/>
    <x v="2"/>
    <n v="70"/>
    <x v="2"/>
    <s v=""/>
    <x v="2"/>
    <s v=""/>
    <x v="2"/>
    <s v=""/>
    <s v=""/>
    <x v="1"/>
    <x v="1"/>
    <x v="2"/>
    <x v="1"/>
    <x v="1"/>
    <x v="1"/>
    <x v="1"/>
  </r>
  <r>
    <d v="2021-07-20T00:00:00"/>
    <n v="8111"/>
    <n v="9368"/>
    <x v="5"/>
    <n v="1734"/>
    <n v="61781"/>
    <x v="2"/>
    <m/>
    <x v="0"/>
    <x v="1"/>
    <x v="1"/>
    <x v="2"/>
    <x v="1"/>
    <n v="78"/>
    <n v="17.2"/>
    <n v="5.6"/>
    <n v="5.5"/>
    <n v="1.9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2.400000000000006"/>
    <x v="1"/>
    <n v="78"/>
    <x v="1"/>
    <s v=""/>
    <x v="2"/>
    <s v=""/>
    <x v="1"/>
    <n v="1.2080000000000006"/>
    <n v="0.76994488079978607"/>
    <x v="1"/>
    <x v="1"/>
    <x v="1"/>
    <x v="1"/>
    <x v="1"/>
    <x v="1"/>
    <x v="1"/>
  </r>
  <r>
    <d v="2021-07-20T00:00:00"/>
    <n v="8111"/>
    <n v="9368"/>
    <x v="5"/>
    <n v="1736"/>
    <n v="61782"/>
    <x v="2"/>
    <m/>
    <x v="0"/>
    <x v="2"/>
    <x v="2"/>
    <x v="2"/>
    <x v="1"/>
    <n v="60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4.423200000000001"/>
    <x v="2"/>
    <n v="60"/>
    <x v="2"/>
    <s v=""/>
    <x v="2"/>
    <s v=""/>
    <x v="2"/>
    <s v=""/>
    <s v=""/>
    <x v="1"/>
    <x v="1"/>
    <x v="2"/>
    <x v="1"/>
    <x v="1"/>
    <x v="1"/>
    <x v="1"/>
  </r>
  <r>
    <d v="2021-07-20T00:00:00"/>
    <n v="8111"/>
    <n v="9368"/>
    <x v="5"/>
    <n v="1737"/>
    <n v="61783"/>
    <x v="2"/>
    <m/>
    <x v="1"/>
    <x v="2"/>
    <x v="2"/>
    <x v="2"/>
    <x v="1"/>
    <n v="88.5"/>
    <n v="21.1"/>
    <n v="8.6999999999999993"/>
    <n v="6"/>
    <n v="1.8"/>
    <x v="1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79.8"/>
    <x v="1"/>
    <n v="88.5"/>
    <x v="1"/>
    <s v=""/>
    <x v="2"/>
    <s v=""/>
    <x v="1"/>
    <n v="1.5010000000000012"/>
    <n v="0.81772357528322404"/>
    <x v="1"/>
    <x v="1"/>
    <x v="1"/>
    <x v="1"/>
    <x v="1"/>
    <x v="1"/>
    <x v="1"/>
  </r>
  <r>
    <d v="2021-07-20T00:00:00"/>
    <n v="8113"/>
    <n v="9368"/>
    <x v="2"/>
    <n v="1752"/>
    <n v="61784"/>
    <x v="2"/>
    <s v="527064"/>
    <x v="0"/>
    <x v="1"/>
    <x v="1"/>
    <x v="2"/>
    <x v="1"/>
    <n v="82"/>
    <n v="17.2"/>
    <n v="7"/>
    <m/>
    <n v="1.5"/>
    <x v="1"/>
    <n v="1003428"/>
    <x v="3"/>
    <x v="1"/>
    <x v="2"/>
    <x v="3"/>
    <x v="0"/>
    <s v="5"/>
    <x v="0"/>
    <x v="0"/>
    <x v="1"/>
    <s v="DAMAGED ADIPOSE. RESUMED TAGGING"/>
    <m/>
    <x v="1"/>
    <s v="10034283"/>
    <x v="2"/>
    <x v="2"/>
    <x v="2"/>
    <x v="2"/>
    <x v="6"/>
    <x v="2"/>
    <n v="75"/>
    <x v="1"/>
    <n v="82"/>
    <x v="3"/>
    <s v=""/>
    <x v="4"/>
    <s v=""/>
    <x v="2"/>
    <s v=""/>
    <s v=""/>
    <x v="1"/>
    <x v="1"/>
    <x v="1"/>
    <x v="2"/>
    <x v="1"/>
    <x v="1"/>
    <x v="1"/>
  </r>
  <r>
    <d v="2021-07-20T00:00:00"/>
    <n v="8113"/>
    <n v="9368"/>
    <x v="2"/>
    <n v="1755"/>
    <n v="61785"/>
    <x v="2"/>
    <s v="527044"/>
    <x v="0"/>
    <x v="2"/>
    <x v="2"/>
    <x v="2"/>
    <x v="1"/>
    <n v="84.5"/>
    <n v="19.600000000000001"/>
    <n v="7.2"/>
    <n v="6.5"/>
    <n v="2.1"/>
    <x v="1"/>
    <n v="1003428"/>
    <x v="4"/>
    <x v="1"/>
    <x v="2"/>
    <x v="0"/>
    <x v="0"/>
    <m/>
    <x v="0"/>
    <x v="0"/>
    <x v="1"/>
    <m/>
    <m/>
    <x v="1"/>
    <s v="10034284"/>
    <x v="2"/>
    <x v="2"/>
    <x v="2"/>
    <x v="2"/>
    <x v="6"/>
    <x v="2"/>
    <n v="77.3"/>
    <x v="1"/>
    <n v="84.5"/>
    <x v="1"/>
    <s v=""/>
    <x v="4"/>
    <s v=""/>
    <x v="1"/>
    <n v="1.1030000000000006"/>
    <n v="0.75082179310856534"/>
    <x v="1"/>
    <x v="1"/>
    <x v="1"/>
    <x v="1"/>
    <x v="1"/>
    <x v="1"/>
    <x v="1"/>
  </r>
  <r>
    <d v="2021-07-20T00:00:00"/>
    <n v="8113"/>
    <n v="9368"/>
    <x v="2"/>
    <n v="1757"/>
    <n v="61786"/>
    <x v="2"/>
    <s v="527066"/>
    <x v="0"/>
    <x v="1"/>
    <x v="1"/>
    <x v="2"/>
    <x v="1"/>
    <n v="83.5"/>
    <n v="19.3"/>
    <n v="7.4"/>
    <n v="5.9"/>
    <n v="2"/>
    <x v="1"/>
    <n v="1003428"/>
    <x v="5"/>
    <x v="1"/>
    <x v="2"/>
    <x v="3"/>
    <x v="0"/>
    <s v="6"/>
    <x v="0"/>
    <x v="0"/>
    <x v="1"/>
    <m/>
    <m/>
    <x v="1"/>
    <s v="10034285"/>
    <x v="2"/>
    <x v="2"/>
    <x v="2"/>
    <x v="2"/>
    <x v="6"/>
    <x v="2"/>
    <n v="76.099999999999994"/>
    <x v="1"/>
    <n v="83.5"/>
    <x v="1"/>
    <s v=""/>
    <x v="4"/>
    <s v=""/>
    <x v="1"/>
    <n v="0.91100000000000025"/>
    <n v="0.71320475008876427"/>
    <x v="1"/>
    <x v="1"/>
    <x v="1"/>
    <x v="1"/>
    <x v="1"/>
    <x v="1"/>
    <x v="1"/>
  </r>
  <r>
    <d v="2021-07-20T00:00:00"/>
    <n v="8113"/>
    <n v="9368"/>
    <x v="2"/>
    <n v="1801"/>
    <n v="61787"/>
    <x v="2"/>
    <s v="527116"/>
    <x v="1"/>
    <x v="2"/>
    <x v="2"/>
    <x v="2"/>
    <x v="1"/>
    <n v="88.5"/>
    <n v="21.5"/>
    <n v="8.6999999999999993"/>
    <n v="6.2"/>
    <n v="2.4"/>
    <x v="1"/>
    <n v="1003428"/>
    <x v="6"/>
    <x v="1"/>
    <x v="2"/>
    <x v="0"/>
    <x v="0"/>
    <m/>
    <x v="0"/>
    <x v="0"/>
    <x v="1"/>
    <m/>
    <m/>
    <x v="1"/>
    <s v="10034286"/>
    <x v="2"/>
    <x v="2"/>
    <x v="2"/>
    <x v="2"/>
    <x v="6"/>
    <x v="2"/>
    <n v="79.8"/>
    <x v="1"/>
    <n v="88.5"/>
    <x v="1"/>
    <s v=""/>
    <x v="4"/>
    <s v=""/>
    <x v="1"/>
    <n v="0.84900000000000109"/>
    <n v="0.70035732758812586"/>
    <x v="1"/>
    <x v="1"/>
    <x v="1"/>
    <x v="1"/>
    <x v="1"/>
    <x v="1"/>
    <x v="1"/>
  </r>
  <r>
    <d v="2021-07-20T00:00:00"/>
    <n v="8113"/>
    <n v="9368"/>
    <x v="2"/>
    <n v="1803"/>
    <n v="61788"/>
    <x v="2"/>
    <s v="527035"/>
    <x v="0"/>
    <x v="2"/>
    <x v="2"/>
    <x v="2"/>
    <x v="1"/>
    <n v="89.5"/>
    <n v="21.1"/>
    <n v="8.1"/>
    <n v="6.5"/>
    <n v="2.8"/>
    <x v="1"/>
    <n v="1003428"/>
    <x v="7"/>
    <x v="1"/>
    <x v="2"/>
    <x v="0"/>
    <x v="0"/>
    <m/>
    <x v="0"/>
    <x v="0"/>
    <x v="1"/>
    <m/>
    <m/>
    <x v="1"/>
    <s v="10034287"/>
    <x v="2"/>
    <x v="2"/>
    <x v="2"/>
    <x v="2"/>
    <x v="6"/>
    <x v="2"/>
    <n v="81.400000000000006"/>
    <x v="1"/>
    <n v="89.5"/>
    <x v="1"/>
    <s v=""/>
    <x v="4"/>
    <s v=""/>
    <x v="1"/>
    <n v="1.4990000000000001"/>
    <n v="0.81742528237385692"/>
    <x v="1"/>
    <x v="1"/>
    <x v="1"/>
    <x v="1"/>
    <x v="1"/>
    <x v="1"/>
    <x v="1"/>
  </r>
  <r>
    <d v="2021-07-20T00:00:00"/>
    <n v="8113"/>
    <n v="9369"/>
    <x v="2"/>
    <n v="1807"/>
    <n v="61789"/>
    <x v="2"/>
    <m/>
    <x v="0"/>
    <x v="1"/>
    <x v="1"/>
    <x v="2"/>
    <x v="1"/>
    <n v="82.5"/>
    <n v="19.899999999999999"/>
    <n v="7.6"/>
    <n v="5.8"/>
    <n v="1.9"/>
    <x v="1"/>
    <m/>
    <x v="0"/>
    <x v="0"/>
    <x v="0"/>
    <x v="0"/>
    <x v="0"/>
    <m/>
    <x v="0"/>
    <x v="0"/>
    <x v="1"/>
    <s v="NO PIT TAGS, NO SCALES"/>
    <m/>
    <x v="1"/>
    <s v=""/>
    <x v="2"/>
    <x v="2"/>
    <x v="2"/>
    <x v="2"/>
    <x v="6"/>
    <x v="2"/>
    <n v="74.900000000000006"/>
    <x v="1"/>
    <n v="82.5"/>
    <x v="1"/>
    <s v=""/>
    <x v="2"/>
    <s v=""/>
    <x v="1"/>
    <n v="0.37900000000000267"/>
    <n v="0.59363189247052406"/>
    <x v="1"/>
    <x v="1"/>
    <x v="1"/>
    <x v="1"/>
    <x v="1"/>
    <x v="1"/>
    <x v="1"/>
  </r>
  <r>
    <d v="2021-07-20T00:00:00"/>
    <n v="8113"/>
    <n v="9369"/>
    <x v="2"/>
    <n v="1808"/>
    <n v="61790"/>
    <x v="2"/>
    <m/>
    <x v="0"/>
    <x v="2"/>
    <x v="2"/>
    <x v="2"/>
    <x v="1"/>
    <n v="64.5"/>
    <m/>
    <m/>
    <m/>
    <m/>
    <x v="2"/>
    <m/>
    <x v="0"/>
    <x v="0"/>
    <x v="0"/>
    <x v="0"/>
    <x v="0"/>
    <m/>
    <x v="0"/>
    <x v="0"/>
    <x v="1"/>
    <m/>
    <m/>
    <x v="1"/>
    <s v=""/>
    <x v="2"/>
    <x v="2"/>
    <x v="2"/>
    <x v="2"/>
    <x v="6"/>
    <x v="2"/>
    <n v="58.587949999999999"/>
    <x v="2"/>
    <n v="64.5"/>
    <x v="2"/>
    <s v=""/>
    <x v="2"/>
    <s v=""/>
    <x v="2"/>
    <s v=""/>
    <s v=""/>
    <x v="1"/>
    <x v="1"/>
    <x v="2"/>
    <x v="1"/>
    <x v="1"/>
    <x v="1"/>
    <x v="1"/>
  </r>
  <r>
    <d v="2021-07-21T00:00:00"/>
    <n v="7937"/>
    <n v="9414"/>
    <x v="1"/>
    <n v="947"/>
    <n v="31601"/>
    <x v="1"/>
    <s v="527288"/>
    <x v="0"/>
    <x v="1"/>
    <x v="1"/>
    <x v="2"/>
    <x v="1"/>
    <n v="86"/>
    <m/>
    <m/>
    <m/>
    <m/>
    <x v="1"/>
    <n v="1002726"/>
    <x v="9"/>
    <x v="1"/>
    <x v="1"/>
    <x v="0"/>
    <x v="0"/>
    <m/>
    <x v="0"/>
    <x v="0"/>
    <x v="0"/>
    <s v="31598, 31599, 31600 BAD TAGS"/>
    <m/>
    <x v="1"/>
    <s v="10027269"/>
    <x v="1"/>
    <x v="1"/>
    <x v="1"/>
    <x v="1"/>
    <x v="6"/>
    <x v="1"/>
    <n v="78.486199999999997"/>
    <x v="1"/>
    <n v="86"/>
    <x v="3"/>
    <s v=""/>
    <x v="5"/>
    <s v=""/>
    <x v="2"/>
    <s v=""/>
    <s v=""/>
    <x v="1"/>
    <x v="1"/>
    <x v="1"/>
    <x v="1"/>
    <x v="1"/>
    <x v="1"/>
    <x v="1"/>
  </r>
  <r>
    <d v="2021-07-21T00:00:00"/>
    <n v="7938"/>
    <n v="9414"/>
    <x v="0"/>
    <n v="1024"/>
    <m/>
    <x v="3"/>
    <m/>
    <x v="0"/>
    <x v="2"/>
    <x v="2"/>
    <x v="2"/>
    <x v="1"/>
    <n v="49"/>
    <m/>
    <m/>
    <m/>
    <m/>
    <x v="3"/>
    <n v="1002726"/>
    <x v="10"/>
    <x v="1"/>
    <x v="1"/>
    <x v="0"/>
    <x v="0"/>
    <m/>
    <x v="0"/>
    <x v="0"/>
    <x v="0"/>
    <m/>
    <m/>
    <x v="2"/>
    <s v="100272610"/>
    <x v="8"/>
    <x v="8"/>
    <x v="6"/>
    <x v="2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1T00:00:00"/>
    <n v="7938"/>
    <n v="9414"/>
    <x v="0"/>
    <n v="1024"/>
    <n v="31603"/>
    <x v="1"/>
    <s v="527278"/>
    <x v="0"/>
    <x v="2"/>
    <x v="2"/>
    <x v="2"/>
    <x v="1"/>
    <n v="62"/>
    <m/>
    <m/>
    <m/>
    <m/>
    <x v="2"/>
    <n v="1002754"/>
    <x v="1"/>
    <x v="1"/>
    <x v="1"/>
    <x v="0"/>
    <x v="0"/>
    <m/>
    <x v="0"/>
    <x v="0"/>
    <x v="0"/>
    <s v="31602 BAD TAG"/>
    <m/>
    <x v="1"/>
    <s v="10027541"/>
    <x v="5"/>
    <x v="5"/>
    <x v="3"/>
    <x v="3"/>
    <x v="6"/>
    <x v="1"/>
    <n v="56.2742"/>
    <x v="2"/>
    <n v="62"/>
    <x v="2"/>
    <n v="270"/>
    <x v="5"/>
    <n v="270"/>
    <x v="2"/>
    <s v=""/>
    <s v=""/>
    <x v="1"/>
    <x v="1"/>
    <x v="2"/>
    <x v="1"/>
    <x v="1"/>
    <x v="1"/>
    <x v="1"/>
  </r>
  <r>
    <d v="2021-07-21T00:00:00"/>
    <n v="7938"/>
    <n v="9414"/>
    <x v="0"/>
    <n v="1121"/>
    <n v="31604"/>
    <x v="1"/>
    <s v="527301"/>
    <x v="0"/>
    <x v="1"/>
    <x v="1"/>
    <x v="2"/>
    <x v="1"/>
    <n v="82"/>
    <n v="16.2"/>
    <n v="5.3"/>
    <n v="5.2"/>
    <n v="1.5"/>
    <x v="1"/>
    <n v="1002754"/>
    <x v="2"/>
    <x v="1"/>
    <x v="1"/>
    <x v="0"/>
    <x v="0"/>
    <m/>
    <x v="0"/>
    <x v="0"/>
    <x v="0"/>
    <m/>
    <m/>
    <x v="1"/>
    <s v="10027542"/>
    <x v="4"/>
    <x v="4"/>
    <x v="1"/>
    <x v="2"/>
    <x v="6"/>
    <x v="1"/>
    <n v="76.7"/>
    <x v="1"/>
    <n v="82"/>
    <x v="1"/>
    <s v=""/>
    <x v="5"/>
    <s v=""/>
    <x v="1"/>
    <n v="3.8599999999999994"/>
    <n v="0.97936670277309379"/>
    <x v="1"/>
    <x v="1"/>
    <x v="1"/>
    <x v="1"/>
    <x v="1"/>
    <x v="1"/>
    <x v="1"/>
  </r>
  <r>
    <d v="2021-07-21T00:00:00"/>
    <n v="7938"/>
    <n v="9414"/>
    <x v="0"/>
    <n v="1124"/>
    <n v="31605"/>
    <x v="1"/>
    <s v="527238"/>
    <x v="1"/>
    <x v="2"/>
    <x v="2"/>
    <x v="2"/>
    <x v="1"/>
    <n v="92"/>
    <n v="21"/>
    <n v="8.3000000000000007"/>
    <n v="6.8"/>
    <n v="2.2000000000000002"/>
    <x v="1"/>
    <n v="1002754"/>
    <x v="3"/>
    <x v="1"/>
    <x v="1"/>
    <x v="0"/>
    <x v="0"/>
    <m/>
    <x v="0"/>
    <x v="0"/>
    <x v="0"/>
    <m/>
    <m/>
    <x v="1"/>
    <s v="10027543"/>
    <x v="1"/>
    <x v="1"/>
    <x v="1"/>
    <x v="1"/>
    <x v="6"/>
    <x v="1"/>
    <n v="83.7"/>
    <x v="1"/>
    <n v="92"/>
    <x v="1"/>
    <s v=""/>
    <x v="5"/>
    <s v=""/>
    <x v="1"/>
    <n v="2.6300000000000017"/>
    <n v="0.93276754941215001"/>
    <x v="1"/>
    <x v="1"/>
    <x v="1"/>
    <x v="1"/>
    <x v="1"/>
    <x v="1"/>
    <x v="1"/>
  </r>
  <r>
    <d v="2021-07-21T00:00:00"/>
    <n v="7938"/>
    <n v="9414"/>
    <x v="0"/>
    <n v="1131"/>
    <m/>
    <x v="3"/>
    <m/>
    <x v="0"/>
    <x v="2"/>
    <x v="2"/>
    <x v="2"/>
    <x v="1"/>
    <n v="40"/>
    <m/>
    <m/>
    <m/>
    <m/>
    <x v="3"/>
    <n v="1002754"/>
    <x v="4"/>
    <x v="1"/>
    <x v="1"/>
    <x v="0"/>
    <x v="0"/>
    <m/>
    <x v="0"/>
    <x v="0"/>
    <x v="0"/>
    <s v="JACK"/>
    <m/>
    <x v="2"/>
    <s v="10027544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1T00:00:00"/>
    <n v="7939"/>
    <n v="9414"/>
    <x v="1"/>
    <n v="1557"/>
    <n v="31606"/>
    <x v="1"/>
    <s v="527233"/>
    <x v="0"/>
    <x v="2"/>
    <x v="2"/>
    <x v="2"/>
    <x v="1"/>
    <n v="52.5"/>
    <m/>
    <m/>
    <m/>
    <m/>
    <x v="2"/>
    <n v="1002754"/>
    <x v="5"/>
    <x v="1"/>
    <x v="1"/>
    <x v="0"/>
    <x v="0"/>
    <m/>
    <x v="0"/>
    <x v="0"/>
    <x v="0"/>
    <m/>
    <m/>
    <x v="1"/>
    <s v="10027545"/>
    <x v="13"/>
    <x v="14"/>
    <x v="3"/>
    <x v="4"/>
    <x v="6"/>
    <x v="1"/>
    <n v="47.481949999999998"/>
    <x v="2"/>
    <n v="52.5"/>
    <x v="2"/>
    <n v="271"/>
    <x v="5"/>
    <n v="271"/>
    <x v="2"/>
    <s v=""/>
    <s v=""/>
    <x v="1"/>
    <x v="1"/>
    <x v="2"/>
    <x v="1"/>
    <x v="1"/>
    <x v="1"/>
    <x v="1"/>
  </r>
  <r>
    <d v="2021-07-21T00:00:00"/>
    <n v="7939"/>
    <n v="9414"/>
    <x v="1"/>
    <n v="1615"/>
    <m/>
    <x v="3"/>
    <m/>
    <x v="0"/>
    <x v="2"/>
    <x v="2"/>
    <x v="2"/>
    <x v="1"/>
    <n v="43"/>
    <m/>
    <m/>
    <m/>
    <m/>
    <x v="3"/>
    <n v="1002754"/>
    <x v="6"/>
    <x v="1"/>
    <x v="1"/>
    <x v="0"/>
    <x v="0"/>
    <m/>
    <x v="0"/>
    <x v="0"/>
    <x v="0"/>
    <s v="JACK"/>
    <m/>
    <x v="2"/>
    <s v="10027546"/>
    <x v="8"/>
    <x v="8"/>
    <x v="6"/>
    <x v="2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1T00:00:00"/>
    <n v="7940"/>
    <n v="9414"/>
    <x v="0"/>
    <n v="1708"/>
    <m/>
    <x v="3"/>
    <m/>
    <x v="0"/>
    <x v="2"/>
    <x v="2"/>
    <x v="2"/>
    <x v="1"/>
    <n v="47"/>
    <m/>
    <m/>
    <m/>
    <m/>
    <x v="3"/>
    <n v="1002754"/>
    <x v="7"/>
    <x v="1"/>
    <x v="1"/>
    <x v="0"/>
    <x v="0"/>
    <m/>
    <x v="0"/>
    <x v="0"/>
    <x v="0"/>
    <s v="JACK"/>
    <m/>
    <x v="2"/>
    <s v="10027547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1T00:00:00"/>
    <n v="8114"/>
    <n v="9370"/>
    <x v="4"/>
    <n v="913"/>
    <n v="61791"/>
    <x v="2"/>
    <m/>
    <x v="0"/>
    <x v="1"/>
    <x v="1"/>
    <x v="2"/>
    <x v="1"/>
    <n v="83"/>
    <n v="18"/>
    <n v="7.5"/>
    <n v="5.5"/>
    <n v="1.5"/>
    <x v="1"/>
    <m/>
    <x v="0"/>
    <x v="0"/>
    <x v="0"/>
    <x v="0"/>
    <x v="0"/>
    <m/>
    <x v="0"/>
    <x v="0"/>
    <x v="0"/>
    <m/>
    <s v="NO PIT, NO SCALES"/>
    <x v="1"/>
    <s v=""/>
    <x v="2"/>
    <x v="2"/>
    <x v="2"/>
    <x v="2"/>
    <x v="6"/>
    <x v="2"/>
    <n v="75.5"/>
    <x v="1"/>
    <n v="83"/>
    <x v="1"/>
    <s v=""/>
    <x v="2"/>
    <s v=""/>
    <x v="1"/>
    <n v="1.2699999999999987"/>
    <n v="0.78074274791212805"/>
    <x v="1"/>
    <x v="1"/>
    <x v="1"/>
    <x v="1"/>
    <x v="1"/>
    <x v="1"/>
    <x v="1"/>
  </r>
  <r>
    <d v="2021-07-21T00:00:00"/>
    <n v="8114"/>
    <n v="9370"/>
    <x v="4"/>
    <n v="920"/>
    <n v="61792"/>
    <x v="2"/>
    <m/>
    <x v="1"/>
    <x v="2"/>
    <x v="2"/>
    <x v="2"/>
    <x v="1"/>
    <n v="63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57.1997"/>
    <x v="2"/>
    <n v="63"/>
    <x v="2"/>
    <s v=""/>
    <x v="2"/>
    <s v=""/>
    <x v="2"/>
    <s v=""/>
    <s v=""/>
    <x v="1"/>
    <x v="1"/>
    <x v="2"/>
    <x v="1"/>
    <x v="1"/>
    <x v="1"/>
    <x v="1"/>
  </r>
  <r>
    <d v="2021-07-21T00:00:00"/>
    <n v="8114"/>
    <n v="9370"/>
    <x v="4"/>
    <n v="924"/>
    <n v="61793"/>
    <x v="2"/>
    <m/>
    <x v="0"/>
    <x v="1"/>
    <x v="1"/>
    <x v="2"/>
    <x v="1"/>
    <n v="84.5"/>
    <n v="18.5"/>
    <n v="6.5"/>
    <n v="4.5"/>
    <n v="1.5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8"/>
    <x v="1"/>
    <n v="84.5"/>
    <x v="1"/>
    <s v=""/>
    <x v="2"/>
    <s v=""/>
    <x v="1"/>
    <n v="3.8750000000000009"/>
    <n v="0.97966764665734141"/>
    <x v="1"/>
    <x v="1"/>
    <x v="1"/>
    <x v="1"/>
    <x v="1"/>
    <x v="1"/>
    <x v="1"/>
  </r>
  <r>
    <d v="2021-07-21T00:00:00"/>
    <n v="8114"/>
    <n v="9370"/>
    <x v="4"/>
    <n v="925"/>
    <n v="61794"/>
    <x v="2"/>
    <m/>
    <x v="0"/>
    <x v="1"/>
    <x v="1"/>
    <x v="2"/>
    <x v="1"/>
    <n v="83"/>
    <n v="18.5"/>
    <n v="7"/>
    <n v="5.5"/>
    <n v="1.7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6"/>
    <x v="1"/>
    <n v="83"/>
    <x v="1"/>
    <s v=""/>
    <x v="2"/>
    <s v=""/>
    <x v="1"/>
    <n v="1.7379999999999975"/>
    <n v="0.85043285008957825"/>
    <x v="1"/>
    <x v="1"/>
    <x v="1"/>
    <x v="1"/>
    <x v="1"/>
    <x v="1"/>
    <x v="1"/>
  </r>
  <r>
    <d v="2021-07-21T00:00:00"/>
    <n v="8114"/>
    <n v="9370"/>
    <x v="4"/>
    <n v="927"/>
    <n v="61795"/>
    <x v="2"/>
    <m/>
    <x v="0"/>
    <x v="2"/>
    <x v="2"/>
    <x v="2"/>
    <x v="1"/>
    <n v="79"/>
    <n v="18.5"/>
    <n v="7"/>
    <n v="6"/>
    <n v="2.2000000000000002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2"/>
    <x v="1"/>
    <n v="79"/>
    <x v="1"/>
    <s v=""/>
    <x v="2"/>
    <s v=""/>
    <x v="3"/>
    <n v="-0.75200000000000133"/>
    <n v="0.32038566709486438"/>
    <x v="1"/>
    <x v="1"/>
    <x v="2"/>
    <x v="1"/>
    <x v="1"/>
    <x v="1"/>
    <x v="1"/>
  </r>
  <r>
    <d v="2021-07-21T00:00:00"/>
    <n v="8114"/>
    <n v="9370"/>
    <x v="4"/>
    <n v="928"/>
    <n v="61796"/>
    <x v="2"/>
    <m/>
    <x v="0"/>
    <x v="1"/>
    <x v="1"/>
    <x v="2"/>
    <x v="1"/>
    <n v="84.5"/>
    <n v="17.5"/>
    <n v="6.5"/>
    <n v="4.5"/>
    <n v="2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8"/>
    <x v="1"/>
    <n v="84.5"/>
    <x v="1"/>
    <s v=""/>
    <x v="2"/>
    <s v=""/>
    <x v="1"/>
    <n v="3.4450000000000012"/>
    <n v="0.96908167961212444"/>
    <x v="1"/>
    <x v="1"/>
    <x v="1"/>
    <x v="1"/>
    <x v="1"/>
    <x v="1"/>
    <x v="1"/>
  </r>
  <r>
    <d v="2021-07-21T00:00:00"/>
    <n v="8114"/>
    <n v="9370"/>
    <x v="4"/>
    <n v="931"/>
    <n v="61797"/>
    <x v="2"/>
    <m/>
    <x v="0"/>
    <x v="1"/>
    <x v="1"/>
    <x v="2"/>
    <x v="1"/>
    <n v="89"/>
    <n v="19.8"/>
    <n v="7.3"/>
    <n v="5"/>
    <n v="1.8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81.7"/>
    <x v="1"/>
    <n v="89"/>
    <x v="1"/>
    <s v=""/>
    <x v="2"/>
    <s v=""/>
    <x v="1"/>
    <n v="4.1879999999999971"/>
    <n v="0.98505027830662728"/>
    <x v="1"/>
    <x v="1"/>
    <x v="1"/>
    <x v="1"/>
    <x v="1"/>
    <x v="1"/>
    <x v="1"/>
  </r>
  <r>
    <d v="2021-07-21T00:00:00"/>
    <n v="8114"/>
    <n v="9370"/>
    <x v="4"/>
    <n v="932"/>
    <n v="61798"/>
    <x v="2"/>
    <m/>
    <x v="0"/>
    <x v="1"/>
    <x v="1"/>
    <x v="2"/>
    <x v="1"/>
    <n v="82"/>
    <n v="18"/>
    <n v="7"/>
    <m/>
    <n v="1.8"/>
    <x v="1"/>
    <m/>
    <x v="0"/>
    <x v="0"/>
    <x v="0"/>
    <x v="0"/>
    <x v="0"/>
    <m/>
    <x v="0"/>
    <x v="0"/>
    <x v="0"/>
    <m/>
    <s v="2cm adipose length is too short to be reasonable. Probably 5, but unknown. Deleted (IB)"/>
    <x v="1"/>
    <s v=""/>
    <x v="2"/>
    <x v="2"/>
    <x v="2"/>
    <x v="2"/>
    <x v="6"/>
    <x v="2"/>
    <n v="75"/>
    <x v="1"/>
    <n v="82"/>
    <x v="3"/>
    <s v=""/>
    <x v="2"/>
    <s v=""/>
    <x v="2"/>
    <s v=""/>
    <s v=""/>
    <x v="1"/>
    <x v="1"/>
    <x v="1"/>
    <x v="1"/>
    <x v="1"/>
    <x v="1"/>
    <x v="1"/>
  </r>
  <r>
    <d v="2021-07-21T00:00:00"/>
    <n v="8114"/>
    <n v="9370"/>
    <x v="4"/>
    <n v="933"/>
    <n v="61799"/>
    <x v="2"/>
    <m/>
    <x v="0"/>
    <x v="2"/>
    <x v="2"/>
    <x v="2"/>
    <x v="1"/>
    <n v="64.5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58.587949999999999"/>
    <x v="2"/>
    <n v="64.5"/>
    <x v="2"/>
    <s v=""/>
    <x v="2"/>
    <s v=""/>
    <x v="2"/>
    <s v=""/>
    <s v=""/>
    <x v="1"/>
    <x v="1"/>
    <x v="2"/>
    <x v="1"/>
    <x v="1"/>
    <x v="1"/>
    <x v="1"/>
  </r>
  <r>
    <d v="2021-07-21T00:00:00"/>
    <n v="8114"/>
    <n v="9370"/>
    <x v="4"/>
    <n v="935"/>
    <n v="61800"/>
    <x v="2"/>
    <m/>
    <x v="0"/>
    <x v="1"/>
    <x v="1"/>
    <x v="2"/>
    <x v="1"/>
    <n v="84"/>
    <n v="19"/>
    <n v="6.5"/>
    <n v="4"/>
    <n v="1.5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7.5"/>
    <x v="1"/>
    <n v="84"/>
    <x v="1"/>
    <s v=""/>
    <x v="2"/>
    <s v=""/>
    <x v="1"/>
    <n v="3.9999999999999973"/>
    <n v="0.98201379003790845"/>
    <x v="1"/>
    <x v="1"/>
    <x v="1"/>
    <x v="6"/>
    <x v="1"/>
    <x v="1"/>
    <x v="1"/>
  </r>
  <r>
    <d v="2021-07-21T00:00:00"/>
    <n v="8114"/>
    <n v="9370"/>
    <x v="4"/>
    <n v="937"/>
    <n v="61801"/>
    <x v="2"/>
    <m/>
    <x v="0"/>
    <x v="2"/>
    <x v="2"/>
    <x v="2"/>
    <x v="1"/>
    <n v="78"/>
    <n v="17.5"/>
    <n v="8.5"/>
    <n v="5.7"/>
    <n v="1.8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69.5"/>
    <x v="1"/>
    <n v="78"/>
    <x v="1"/>
    <s v=""/>
    <x v="2"/>
    <s v=""/>
    <x v="3"/>
    <n v="-2.5540000000000012"/>
    <n v="7.2158220971876338E-2"/>
    <x v="1"/>
    <x v="1"/>
    <x v="2"/>
    <x v="1"/>
    <x v="1"/>
    <x v="1"/>
    <x v="1"/>
  </r>
  <r>
    <d v="2021-07-21T00:00:00"/>
    <n v="8114"/>
    <n v="9370"/>
    <x v="4"/>
    <n v="939"/>
    <n v="61802"/>
    <x v="2"/>
    <m/>
    <x v="0"/>
    <x v="1"/>
    <x v="1"/>
    <x v="2"/>
    <x v="1"/>
    <n v="87.5"/>
    <n v="18.5"/>
    <n v="7"/>
    <n v="4"/>
    <n v="1.5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80.5"/>
    <x v="1"/>
    <n v="87.5"/>
    <x v="1"/>
    <s v=""/>
    <x v="2"/>
    <s v=""/>
    <x v="1"/>
    <n v="4.8649999999999993"/>
    <n v="0.99234718897236407"/>
    <x v="1"/>
    <x v="1"/>
    <x v="1"/>
    <x v="1"/>
    <x v="1"/>
    <x v="1"/>
    <x v="1"/>
  </r>
  <r>
    <d v="2021-07-21T00:00:00"/>
    <n v="8114"/>
    <n v="9370"/>
    <x v="4"/>
    <n v="940"/>
    <n v="61803"/>
    <x v="2"/>
    <m/>
    <x v="0"/>
    <x v="1"/>
    <x v="2"/>
    <x v="2"/>
    <x v="1"/>
    <n v="73.5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66.917449999999988"/>
    <x v="2"/>
    <n v="73.5"/>
    <x v="2"/>
    <s v=""/>
    <x v="2"/>
    <s v=""/>
    <x v="2"/>
    <s v=""/>
    <s v=""/>
    <x v="1"/>
    <x v="1"/>
    <x v="2"/>
    <x v="1"/>
    <x v="1"/>
    <x v="1"/>
    <x v="1"/>
  </r>
  <r>
    <d v="2021-07-21T00:00:00"/>
    <n v="8114"/>
    <n v="9370"/>
    <x v="4"/>
    <n v="943"/>
    <n v="61804"/>
    <x v="2"/>
    <m/>
    <x v="0"/>
    <x v="1"/>
    <x v="1"/>
    <x v="2"/>
    <x v="1"/>
    <n v="83.5"/>
    <n v="18"/>
    <n v="6.9"/>
    <n v="5"/>
    <n v="1.7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6.599999999999994"/>
    <x v="1"/>
    <n v="83.5"/>
    <x v="1"/>
    <s v=""/>
    <x v="2"/>
    <s v=""/>
    <x v="1"/>
    <n v="2.4210000000000012"/>
    <n v="0.91841470503134481"/>
    <x v="1"/>
    <x v="1"/>
    <x v="1"/>
    <x v="1"/>
    <x v="1"/>
    <x v="1"/>
    <x v="1"/>
  </r>
  <r>
    <d v="2021-07-21T00:00:00"/>
    <n v="8114"/>
    <n v="9370"/>
    <x v="4"/>
    <n v="945"/>
    <n v="61805"/>
    <x v="2"/>
    <m/>
    <x v="0"/>
    <x v="1"/>
    <x v="1"/>
    <x v="2"/>
    <x v="1"/>
    <n v="84"/>
    <n v="19"/>
    <n v="6.8"/>
    <n v="6"/>
    <n v="1.7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7.2"/>
    <x v="1"/>
    <n v="84"/>
    <x v="1"/>
    <s v=""/>
    <x v="2"/>
    <s v=""/>
    <x v="1"/>
    <n v="2.0839999999999979"/>
    <n v="0.88933830951322734"/>
    <x v="1"/>
    <x v="1"/>
    <x v="1"/>
    <x v="1"/>
    <x v="1"/>
    <x v="1"/>
    <x v="1"/>
  </r>
  <r>
    <d v="2021-07-21T00:00:00"/>
    <n v="8114"/>
    <n v="9370"/>
    <x v="4"/>
    <n v="946"/>
    <n v="61806"/>
    <x v="2"/>
    <m/>
    <x v="1"/>
    <x v="2"/>
    <x v="2"/>
    <x v="2"/>
    <x v="1"/>
    <n v="94.5"/>
    <n v="24.3"/>
    <n v="9.5"/>
    <n v="7.8"/>
    <n v="2.7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85"/>
    <x v="1"/>
    <n v="94.5"/>
    <x v="1"/>
    <s v=""/>
    <x v="2"/>
    <s v=""/>
    <x v="1"/>
    <n v="1.0589999999999984"/>
    <n v="0.74249939762966077"/>
    <x v="1"/>
    <x v="1"/>
    <x v="1"/>
    <x v="1"/>
    <x v="1"/>
    <x v="1"/>
    <x v="1"/>
  </r>
  <r>
    <d v="2021-07-21T00:00:00"/>
    <n v="8114"/>
    <n v="9370"/>
    <x v="4"/>
    <n v="947"/>
    <n v="61807"/>
    <x v="2"/>
    <m/>
    <x v="0"/>
    <x v="2"/>
    <x v="2"/>
    <x v="2"/>
    <x v="1"/>
    <n v="73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66.454699999999988"/>
    <x v="2"/>
    <n v="73"/>
    <x v="2"/>
    <s v=""/>
    <x v="2"/>
    <s v=""/>
    <x v="2"/>
    <s v=""/>
    <s v=""/>
    <x v="1"/>
    <x v="1"/>
    <x v="2"/>
    <x v="1"/>
    <x v="1"/>
    <x v="1"/>
    <x v="1"/>
  </r>
  <r>
    <d v="2021-07-21T00:00:00"/>
    <n v="8114"/>
    <n v="9370"/>
    <x v="4"/>
    <n v="948"/>
    <n v="61808"/>
    <x v="2"/>
    <m/>
    <x v="0"/>
    <x v="1"/>
    <x v="1"/>
    <x v="2"/>
    <x v="1"/>
    <n v="78"/>
    <n v="16"/>
    <n v="5.7"/>
    <n v="4"/>
    <n v="1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2.3"/>
    <x v="1"/>
    <n v="78"/>
    <x v="1"/>
    <s v=""/>
    <x v="2"/>
    <s v=""/>
    <x v="1"/>
    <n v="2.8739999999999997"/>
    <n v="0.94654609620404573"/>
    <x v="1"/>
    <x v="1"/>
    <x v="1"/>
    <x v="1"/>
    <x v="1"/>
    <x v="1"/>
    <x v="1"/>
  </r>
  <r>
    <d v="2021-07-21T00:00:00"/>
    <n v="8114"/>
    <n v="9370"/>
    <x v="4"/>
    <n v="950"/>
    <n v="61809"/>
    <x v="2"/>
    <m/>
    <x v="0"/>
    <x v="1"/>
    <x v="1"/>
    <x v="2"/>
    <x v="1"/>
    <n v="82.5"/>
    <n v="17.100000000000001"/>
    <n v="6"/>
    <n v="4.5"/>
    <n v="1.7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6.5"/>
    <x v="1"/>
    <n v="82.5"/>
    <x v="1"/>
    <s v=""/>
    <x v="2"/>
    <s v=""/>
    <x v="1"/>
    <n v="3.4830000000000023"/>
    <n v="0.97020017803066771"/>
    <x v="1"/>
    <x v="1"/>
    <x v="1"/>
    <x v="1"/>
    <x v="1"/>
    <x v="1"/>
    <x v="1"/>
  </r>
  <r>
    <d v="2021-07-21T00:00:00"/>
    <n v="8114"/>
    <n v="9370"/>
    <x v="4"/>
    <n v="951"/>
    <n v="61810"/>
    <x v="2"/>
    <m/>
    <x v="0"/>
    <x v="1"/>
    <x v="1"/>
    <x v="2"/>
    <x v="1"/>
    <n v="88.5"/>
    <n v="20.3"/>
    <n v="7.5"/>
    <n v="6.2"/>
    <n v="2.2000000000000002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81"/>
    <x v="1"/>
    <n v="88.5"/>
    <x v="1"/>
    <s v=""/>
    <x v="2"/>
    <s v=""/>
    <x v="1"/>
    <n v="2.5570000000000004"/>
    <n v="0.92804237564319236"/>
    <x v="1"/>
    <x v="1"/>
    <x v="1"/>
    <x v="1"/>
    <x v="1"/>
    <x v="1"/>
    <x v="1"/>
  </r>
  <r>
    <d v="2021-07-21T00:00:00"/>
    <n v="8114"/>
    <n v="9370"/>
    <x v="4"/>
    <n v="954"/>
    <n v="61811"/>
    <x v="2"/>
    <m/>
    <x v="0"/>
    <x v="2"/>
    <x v="2"/>
    <x v="2"/>
    <x v="1"/>
    <n v="60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54.423200000000001"/>
    <x v="2"/>
    <n v="60"/>
    <x v="2"/>
    <s v=""/>
    <x v="2"/>
    <s v=""/>
    <x v="2"/>
    <s v=""/>
    <s v=""/>
    <x v="1"/>
    <x v="1"/>
    <x v="2"/>
    <x v="1"/>
    <x v="1"/>
    <x v="1"/>
    <x v="1"/>
  </r>
  <r>
    <d v="2021-07-21T00:00:00"/>
    <n v="8115"/>
    <n v="9370"/>
    <x v="5"/>
    <n v="1009"/>
    <n v="61812"/>
    <x v="2"/>
    <m/>
    <x v="0"/>
    <x v="2"/>
    <x v="2"/>
    <x v="2"/>
    <x v="1"/>
    <n v="79.5"/>
    <n v="17.2"/>
    <n v="6.6"/>
    <n v="5"/>
    <n v="1.5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2.900000000000006"/>
    <x v="1"/>
    <n v="79.5"/>
    <x v="1"/>
    <s v=""/>
    <x v="2"/>
    <s v=""/>
    <x v="1"/>
    <n v="1.2570000000000023"/>
    <n v="0.77850924221697126"/>
    <x v="1"/>
    <x v="1"/>
    <x v="1"/>
    <x v="3"/>
    <x v="1"/>
    <x v="1"/>
    <x v="1"/>
  </r>
  <r>
    <d v="2021-07-21T00:00:00"/>
    <n v="8115"/>
    <n v="9370"/>
    <x v="5"/>
    <n v="1012"/>
    <n v="61813"/>
    <x v="4"/>
    <m/>
    <x v="0"/>
    <x v="1"/>
    <x v="1"/>
    <x v="2"/>
    <x v="1"/>
    <m/>
    <m/>
    <m/>
    <m/>
    <m/>
    <x v="1"/>
    <m/>
    <x v="0"/>
    <x v="0"/>
    <x v="0"/>
    <x v="0"/>
    <x v="0"/>
    <m/>
    <x v="0"/>
    <x v="0"/>
    <x v="0"/>
    <m/>
    <s v="No measurements"/>
    <x v="1"/>
    <s v=""/>
    <x v="2"/>
    <x v="2"/>
    <x v="2"/>
    <x v="2"/>
    <x v="6"/>
    <x v="2"/>
    <s v=""/>
    <x v="3"/>
    <s v=""/>
    <x v="4"/>
    <s v=""/>
    <x v="2"/>
    <s v=""/>
    <x v="2"/>
    <s v=""/>
    <s v=""/>
    <x v="1"/>
    <x v="1"/>
    <x v="1"/>
    <x v="1"/>
    <x v="1"/>
    <x v="1"/>
    <x v="1"/>
  </r>
  <r>
    <d v="2021-07-21T00:00:00"/>
    <n v="8115"/>
    <n v="9370"/>
    <x v="5"/>
    <n v="1013"/>
    <n v="61814"/>
    <x v="2"/>
    <m/>
    <x v="0"/>
    <x v="2"/>
    <x v="2"/>
    <x v="2"/>
    <x v="1"/>
    <n v="72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65.529199999999989"/>
    <x v="2"/>
    <n v="72"/>
    <x v="2"/>
    <s v=""/>
    <x v="2"/>
    <s v=""/>
    <x v="2"/>
    <s v=""/>
    <s v=""/>
    <x v="1"/>
    <x v="1"/>
    <x v="2"/>
    <x v="1"/>
    <x v="1"/>
    <x v="1"/>
    <x v="1"/>
  </r>
  <r>
    <d v="2021-07-21T00:00:00"/>
    <n v="8115"/>
    <n v="9370"/>
    <x v="5"/>
    <n v="1017"/>
    <n v="61815"/>
    <x v="2"/>
    <m/>
    <x v="0"/>
    <x v="1"/>
    <x v="1"/>
    <x v="2"/>
    <x v="1"/>
    <n v="78.5"/>
    <n v="18.3"/>
    <n v="7.2"/>
    <n v="5"/>
    <n v="1.7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1.3"/>
    <x v="1"/>
    <n v="78.5"/>
    <x v="1"/>
    <s v=""/>
    <x v="2"/>
    <s v=""/>
    <x v="3"/>
    <n v="-0.11299999999999799"/>
    <n v="0.47178002201963293"/>
    <x v="1"/>
    <x v="1"/>
    <x v="2"/>
    <x v="1"/>
    <x v="1"/>
    <x v="1"/>
    <x v="1"/>
  </r>
  <r>
    <d v="2021-07-21T00:00:00"/>
    <n v="8115"/>
    <n v="9371"/>
    <x v="5"/>
    <n v="1018"/>
    <n v="61816"/>
    <x v="2"/>
    <m/>
    <x v="0"/>
    <x v="2"/>
    <x v="2"/>
    <x v="2"/>
    <x v="1"/>
    <n v="64.5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58.587949999999999"/>
    <x v="2"/>
    <n v="64.5"/>
    <x v="2"/>
    <s v=""/>
    <x v="2"/>
    <s v=""/>
    <x v="2"/>
    <s v=""/>
    <s v=""/>
    <x v="1"/>
    <x v="1"/>
    <x v="2"/>
    <x v="1"/>
    <x v="1"/>
    <x v="1"/>
    <x v="1"/>
  </r>
  <r>
    <d v="2021-07-21T00:00:00"/>
    <n v="8115"/>
    <n v="9371"/>
    <x v="5"/>
    <n v="1020"/>
    <n v="61817"/>
    <x v="2"/>
    <m/>
    <x v="0"/>
    <x v="1"/>
    <x v="1"/>
    <x v="2"/>
    <x v="1"/>
    <n v="78"/>
    <n v="17.2"/>
    <n v="6.3"/>
    <n v="4.9000000000000004"/>
    <n v="1.8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1.7"/>
    <x v="1"/>
    <n v="78"/>
    <x v="1"/>
    <s v=""/>
    <x v="2"/>
    <s v=""/>
    <x v="1"/>
    <n v="0.80599999999999961"/>
    <n v="0.69125647418496194"/>
    <x v="1"/>
    <x v="1"/>
    <x v="1"/>
    <x v="1"/>
    <x v="1"/>
    <x v="1"/>
    <x v="1"/>
  </r>
  <r>
    <d v="2021-07-21T00:00:00"/>
    <n v="8115"/>
    <n v="9371"/>
    <x v="5"/>
    <n v="1021"/>
    <n v="61818"/>
    <x v="2"/>
    <m/>
    <x v="0"/>
    <x v="1"/>
    <x v="1"/>
    <x v="2"/>
    <x v="1"/>
    <n v="83.5"/>
    <n v="15.5"/>
    <n v="6.5"/>
    <n v="4.5"/>
    <n v="1.5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7"/>
    <x v="1"/>
    <n v="83.5"/>
    <x v="1"/>
    <s v=""/>
    <x v="2"/>
    <s v=""/>
    <x v="1"/>
    <n v="3.4450000000000012"/>
    <n v="0.96908167961212444"/>
    <x v="1"/>
    <x v="1"/>
    <x v="1"/>
    <x v="1"/>
    <x v="1"/>
    <x v="1"/>
    <x v="1"/>
  </r>
  <r>
    <d v="2021-07-21T00:00:00"/>
    <n v="8115"/>
    <n v="9371"/>
    <x v="5"/>
    <n v="1024"/>
    <n v="61819"/>
    <x v="2"/>
    <m/>
    <x v="0"/>
    <x v="1"/>
    <x v="1"/>
    <x v="2"/>
    <x v="1"/>
    <n v="84"/>
    <n v="17.5"/>
    <n v="6"/>
    <n v="4.5"/>
    <n v="1.5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78"/>
    <x v="1"/>
    <n v="84"/>
    <x v="1"/>
    <s v=""/>
    <x v="2"/>
    <s v=""/>
    <x v="1"/>
    <n v="4.299999999999998"/>
    <n v="0.98661308217233512"/>
    <x v="1"/>
    <x v="1"/>
    <x v="1"/>
    <x v="3"/>
    <x v="1"/>
    <x v="1"/>
    <x v="1"/>
  </r>
  <r>
    <d v="2021-07-21T00:00:00"/>
    <n v="8115"/>
    <n v="9371"/>
    <x v="5"/>
    <n v="1026"/>
    <n v="61820"/>
    <x v="2"/>
    <m/>
    <x v="0"/>
    <x v="2"/>
    <x v="2"/>
    <x v="2"/>
    <x v="1"/>
    <n v="74.5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67.842949999999988"/>
    <x v="2"/>
    <n v="74.5"/>
    <x v="2"/>
    <s v=""/>
    <x v="2"/>
    <s v=""/>
    <x v="2"/>
    <s v=""/>
    <s v=""/>
    <x v="1"/>
    <x v="1"/>
    <x v="2"/>
    <x v="4"/>
    <x v="1"/>
    <x v="1"/>
    <x v="1"/>
  </r>
  <r>
    <d v="2021-07-21T00:00:00"/>
    <n v="8115"/>
    <n v="9371"/>
    <x v="5"/>
    <n v="1029"/>
    <n v="61821"/>
    <x v="2"/>
    <m/>
    <x v="0"/>
    <x v="2"/>
    <x v="2"/>
    <x v="2"/>
    <x v="1"/>
    <n v="51.5"/>
    <m/>
    <m/>
    <m/>
    <m/>
    <x v="2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46.556449999999998"/>
    <x v="2"/>
    <n v="51.5"/>
    <x v="2"/>
    <s v=""/>
    <x v="2"/>
    <s v=""/>
    <x v="2"/>
    <s v=""/>
    <s v=""/>
    <x v="1"/>
    <x v="1"/>
    <x v="2"/>
    <x v="1"/>
    <x v="1"/>
    <x v="1"/>
    <x v="1"/>
  </r>
  <r>
    <d v="2021-07-21T00:00:00"/>
    <n v="8115"/>
    <n v="9371"/>
    <x v="5"/>
    <n v="1031"/>
    <n v="61822"/>
    <x v="2"/>
    <m/>
    <x v="0"/>
    <x v="2"/>
    <x v="2"/>
    <x v="2"/>
    <x v="1"/>
    <n v="89.5"/>
    <n v="20.2"/>
    <n v="7.7"/>
    <n v="7"/>
    <n v="2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81.8"/>
    <x v="1"/>
    <n v="89.5"/>
    <x v="1"/>
    <s v=""/>
    <x v="2"/>
    <s v=""/>
    <x v="1"/>
    <n v="2.359"/>
    <n v="0.91364694192489748"/>
    <x v="1"/>
    <x v="1"/>
    <x v="1"/>
    <x v="1"/>
    <x v="1"/>
    <x v="1"/>
    <x v="1"/>
  </r>
  <r>
    <d v="2021-07-21T00:00:00"/>
    <n v="8115"/>
    <n v="9371"/>
    <x v="5"/>
    <n v="1032"/>
    <n v="61823"/>
    <x v="2"/>
    <m/>
    <x v="0"/>
    <x v="1"/>
    <x v="1"/>
    <x v="2"/>
    <x v="1"/>
    <n v="86.5"/>
    <n v="18"/>
    <n v="6.5"/>
    <n v="4.5"/>
    <n v="1.8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80"/>
    <x v="1"/>
    <n v="86.5"/>
    <x v="1"/>
    <s v=""/>
    <x v="2"/>
    <s v=""/>
    <x v="1"/>
    <n v="4.4770000000000003"/>
    <n v="0.98876030241712254"/>
    <x v="1"/>
    <x v="1"/>
    <x v="1"/>
    <x v="1"/>
    <x v="1"/>
    <x v="1"/>
    <x v="1"/>
  </r>
  <r>
    <d v="2021-07-21T00:00:00"/>
    <n v="8116"/>
    <n v="9371"/>
    <x v="2"/>
    <n v="1052"/>
    <n v="61824"/>
    <x v="2"/>
    <m/>
    <x v="1"/>
    <x v="2"/>
    <x v="2"/>
    <x v="2"/>
    <x v="1"/>
    <n v="102.5"/>
    <n v="26.2"/>
    <n v="10.7"/>
    <n v="9.5"/>
    <n v="3.3"/>
    <x v="1"/>
    <m/>
    <x v="0"/>
    <x v="0"/>
    <x v="0"/>
    <x v="0"/>
    <x v="0"/>
    <m/>
    <x v="0"/>
    <x v="0"/>
    <x v="0"/>
    <m/>
    <m/>
    <x v="1"/>
    <s v=""/>
    <x v="2"/>
    <x v="2"/>
    <x v="2"/>
    <x v="2"/>
    <x v="6"/>
    <x v="2"/>
    <n v="91.8"/>
    <x v="1"/>
    <n v="102.5"/>
    <x v="1"/>
    <s v=""/>
    <x v="2"/>
    <s v=""/>
    <x v="1"/>
    <n v="1.2910000000000035"/>
    <n v="0.78431640145707382"/>
    <x v="1"/>
    <x v="1"/>
    <x v="1"/>
    <x v="1"/>
    <x v="1"/>
    <x v="1"/>
    <x v="1"/>
  </r>
  <r>
    <d v="2021-07-21T00:00:00"/>
    <n v="8117"/>
    <n v="9371"/>
    <x v="4"/>
    <n v="1651"/>
    <n v="61825"/>
    <x v="2"/>
    <s v="527057"/>
    <x v="1"/>
    <x v="2"/>
    <x v="2"/>
    <x v="2"/>
    <x v="1"/>
    <n v="100.5"/>
    <n v="24"/>
    <n v="9.5"/>
    <n v="6.5"/>
    <n v="2.4"/>
    <x v="1"/>
    <n v="1003428"/>
    <x v="8"/>
    <x v="1"/>
    <x v="2"/>
    <x v="0"/>
    <x v="0"/>
    <m/>
    <x v="0"/>
    <x v="0"/>
    <x v="0"/>
    <m/>
    <m/>
    <x v="1"/>
    <s v="10034288"/>
    <x v="2"/>
    <x v="2"/>
    <x v="2"/>
    <x v="2"/>
    <x v="6"/>
    <x v="2"/>
    <n v="91"/>
    <x v="1"/>
    <n v="100.5"/>
    <x v="1"/>
    <s v=""/>
    <x v="4"/>
    <s v=""/>
    <x v="1"/>
    <n v="4.780999999999997"/>
    <n v="0.99168215961250794"/>
    <x v="1"/>
    <x v="1"/>
    <x v="1"/>
    <x v="1"/>
    <x v="1"/>
    <x v="1"/>
    <x v="1"/>
  </r>
  <r>
    <d v="2021-07-21T00:00:00"/>
    <n v="8117"/>
    <n v="9371"/>
    <x v="4"/>
    <n v="1655"/>
    <n v="61826"/>
    <x v="2"/>
    <s v="527074"/>
    <x v="0"/>
    <x v="1"/>
    <x v="1"/>
    <x v="2"/>
    <x v="1"/>
    <n v="86.5"/>
    <n v="18"/>
    <n v="6"/>
    <n v="5"/>
    <n v="2"/>
    <x v="1"/>
    <n v="1003428"/>
    <x v="9"/>
    <x v="1"/>
    <x v="2"/>
    <x v="0"/>
    <x v="0"/>
    <m/>
    <x v="0"/>
    <x v="0"/>
    <x v="0"/>
    <m/>
    <m/>
    <x v="1"/>
    <s v="10034289"/>
    <x v="2"/>
    <x v="2"/>
    <x v="2"/>
    <x v="2"/>
    <x v="6"/>
    <x v="2"/>
    <n v="80.5"/>
    <x v="1"/>
    <n v="86.5"/>
    <x v="1"/>
    <s v=""/>
    <x v="4"/>
    <s v=""/>
    <x v="1"/>
    <n v="4.6050000000000013"/>
    <n v="0.99009734143531292"/>
    <x v="1"/>
    <x v="1"/>
    <x v="1"/>
    <x v="1"/>
    <x v="1"/>
    <x v="1"/>
    <x v="1"/>
  </r>
  <r>
    <d v="2021-07-21T00:00:00"/>
    <n v="8117"/>
    <n v="9371"/>
    <x v="4"/>
    <n v="1657"/>
    <n v="61827"/>
    <x v="2"/>
    <s v="527099"/>
    <x v="0"/>
    <x v="1"/>
    <x v="1"/>
    <x v="2"/>
    <x v="1"/>
    <n v="88.5"/>
    <n v="18.7"/>
    <n v="6.5"/>
    <n v="5"/>
    <n v="1.7"/>
    <x v="1"/>
    <n v="1003428"/>
    <x v="10"/>
    <x v="1"/>
    <x v="2"/>
    <x v="0"/>
    <x v="0"/>
    <m/>
    <x v="0"/>
    <x v="0"/>
    <x v="0"/>
    <m/>
    <m/>
    <x v="1"/>
    <s v="100342810"/>
    <x v="2"/>
    <x v="2"/>
    <x v="2"/>
    <x v="2"/>
    <x v="6"/>
    <x v="2"/>
    <n v="82"/>
    <x v="1"/>
    <n v="88.5"/>
    <x v="1"/>
    <s v=""/>
    <x v="4"/>
    <s v=""/>
    <x v="1"/>
    <n v="5.0830000000000002"/>
    <n v="0.99383694158343561"/>
    <x v="1"/>
    <x v="1"/>
    <x v="1"/>
    <x v="1"/>
    <x v="1"/>
    <x v="1"/>
    <x v="1"/>
  </r>
  <r>
    <d v="2021-07-21T00:00:00"/>
    <n v="8117"/>
    <n v="9371"/>
    <x v="4"/>
    <n v="1700"/>
    <n v="61828"/>
    <x v="2"/>
    <s v="527033"/>
    <x v="0"/>
    <x v="1"/>
    <x v="1"/>
    <x v="2"/>
    <x v="1"/>
    <n v="86.5"/>
    <n v="19"/>
    <n v="6.8"/>
    <n v="5.5"/>
    <n v="1.8"/>
    <x v="1"/>
    <n v="1003429"/>
    <x v="1"/>
    <x v="1"/>
    <x v="1"/>
    <x v="0"/>
    <x v="0"/>
    <m/>
    <x v="0"/>
    <x v="0"/>
    <x v="0"/>
    <m/>
    <m/>
    <x v="1"/>
    <s v="10034291"/>
    <x v="1"/>
    <x v="1"/>
    <x v="1"/>
    <x v="1"/>
    <x v="6"/>
    <x v="2"/>
    <n v="79.7"/>
    <x v="1"/>
    <n v="86.5"/>
    <x v="1"/>
    <s v=""/>
    <x v="7"/>
    <s v=""/>
    <x v="1"/>
    <n v="3.4130000000000003"/>
    <n v="0.96810835639752268"/>
    <x v="1"/>
    <x v="1"/>
    <x v="1"/>
    <x v="1"/>
    <x v="1"/>
    <x v="1"/>
    <x v="1"/>
  </r>
  <r>
    <d v="2021-07-21T00:00:00"/>
    <n v="8117"/>
    <n v="9371"/>
    <x v="4"/>
    <n v="1704"/>
    <n v="61829"/>
    <x v="2"/>
    <s v="527039"/>
    <x v="0"/>
    <x v="1"/>
    <x v="1"/>
    <x v="2"/>
    <x v="1"/>
    <n v="80.5"/>
    <n v="16.2"/>
    <n v="5.5"/>
    <n v="4.5"/>
    <n v="1.6"/>
    <x v="1"/>
    <n v="1003429"/>
    <x v="2"/>
    <x v="1"/>
    <x v="1"/>
    <x v="0"/>
    <x v="0"/>
    <m/>
    <x v="0"/>
    <x v="0"/>
    <x v="0"/>
    <m/>
    <m/>
    <x v="1"/>
    <s v="10034292"/>
    <x v="1"/>
    <x v="1"/>
    <x v="1"/>
    <x v="1"/>
    <x v="6"/>
    <x v="2"/>
    <n v="75"/>
    <x v="1"/>
    <n v="80.5"/>
    <x v="1"/>
    <s v=""/>
    <x v="7"/>
    <s v=""/>
    <x v="1"/>
    <n v="3.3490000000000029"/>
    <n v="0.96607207429122954"/>
    <x v="1"/>
    <x v="1"/>
    <x v="1"/>
    <x v="1"/>
    <x v="1"/>
    <x v="1"/>
    <x v="1"/>
  </r>
  <r>
    <d v="2021-07-21T00:00:00"/>
    <n v="8117"/>
    <n v="9371"/>
    <x v="4"/>
    <n v="1706"/>
    <n v="61830"/>
    <x v="2"/>
    <s v="527122"/>
    <x v="0"/>
    <x v="1"/>
    <x v="1"/>
    <x v="2"/>
    <x v="1"/>
    <n v="85"/>
    <n v="18"/>
    <n v="6.5"/>
    <n v="5"/>
    <n v="1.5"/>
    <x v="1"/>
    <n v="1003429"/>
    <x v="3"/>
    <x v="1"/>
    <x v="1"/>
    <x v="0"/>
    <x v="0"/>
    <m/>
    <x v="0"/>
    <x v="0"/>
    <x v="0"/>
    <m/>
    <m/>
    <x v="1"/>
    <s v="10034293"/>
    <x v="4"/>
    <x v="4"/>
    <x v="1"/>
    <x v="2"/>
    <x v="6"/>
    <x v="2"/>
    <n v="78.5"/>
    <x v="1"/>
    <n v="85"/>
    <x v="1"/>
    <s v=""/>
    <x v="7"/>
    <s v=""/>
    <x v="1"/>
    <n v="3.7499999999999973"/>
    <n v="0.97702263008997436"/>
    <x v="1"/>
    <x v="1"/>
    <x v="1"/>
    <x v="1"/>
    <x v="1"/>
    <x v="1"/>
    <x v="1"/>
  </r>
  <r>
    <d v="2021-07-21T00:00:00"/>
    <n v="8117"/>
    <n v="9371"/>
    <x v="4"/>
    <n v="1708"/>
    <n v="61831"/>
    <x v="2"/>
    <s v="527111"/>
    <x v="0"/>
    <x v="1"/>
    <x v="1"/>
    <x v="2"/>
    <x v="1"/>
    <n v="81"/>
    <n v="17"/>
    <n v="6"/>
    <n v="4.5"/>
    <n v="1.8"/>
    <x v="1"/>
    <n v="1003429"/>
    <x v="4"/>
    <x v="1"/>
    <x v="1"/>
    <x v="0"/>
    <x v="0"/>
    <m/>
    <x v="0"/>
    <x v="0"/>
    <x v="0"/>
    <m/>
    <m/>
    <x v="1"/>
    <s v="10034294"/>
    <x v="1"/>
    <x v="1"/>
    <x v="1"/>
    <x v="1"/>
    <x v="6"/>
    <x v="2"/>
    <n v="75"/>
    <x v="1"/>
    <n v="81"/>
    <x v="1"/>
    <s v=""/>
    <x v="7"/>
    <s v=""/>
    <x v="1"/>
    <n v="2.7519999999999989"/>
    <n v="0.94002620298644057"/>
    <x v="1"/>
    <x v="1"/>
    <x v="1"/>
    <x v="1"/>
    <x v="1"/>
    <x v="1"/>
    <x v="1"/>
  </r>
  <r>
    <d v="2021-07-21T00:00:00"/>
    <n v="8117"/>
    <n v="9371"/>
    <x v="4"/>
    <n v="1727"/>
    <n v="61832"/>
    <x v="2"/>
    <s v="527097"/>
    <x v="0"/>
    <x v="2"/>
    <x v="2"/>
    <x v="2"/>
    <x v="1"/>
    <n v="66.5"/>
    <m/>
    <m/>
    <m/>
    <m/>
    <x v="2"/>
    <n v="1003429"/>
    <x v="5"/>
    <x v="1"/>
    <x v="1"/>
    <x v="0"/>
    <x v="0"/>
    <m/>
    <x v="0"/>
    <x v="0"/>
    <x v="0"/>
    <m/>
    <m/>
    <x v="1"/>
    <s v="10034295"/>
    <x v="5"/>
    <x v="5"/>
    <x v="3"/>
    <x v="3"/>
    <x v="6"/>
    <x v="2"/>
    <n v="60.438949999999998"/>
    <x v="2"/>
    <n v="66.5"/>
    <x v="2"/>
    <s v=""/>
    <x v="7"/>
    <s v=""/>
    <x v="2"/>
    <s v=""/>
    <s v=""/>
    <x v="1"/>
    <x v="1"/>
    <x v="2"/>
    <x v="1"/>
    <x v="1"/>
    <x v="1"/>
    <x v="1"/>
  </r>
  <r>
    <d v="2021-07-21T00:00:00"/>
    <n v="8117"/>
    <n v="9371"/>
    <x v="4"/>
    <n v="1729"/>
    <n v="61833"/>
    <x v="2"/>
    <s v="527038"/>
    <x v="0"/>
    <x v="2"/>
    <x v="2"/>
    <x v="2"/>
    <x v="1"/>
    <n v="81.5"/>
    <n v="18.2"/>
    <n v="6.7"/>
    <n v="6.5"/>
    <n v="1.7"/>
    <x v="1"/>
    <n v="1003429"/>
    <x v="6"/>
    <x v="1"/>
    <x v="1"/>
    <x v="0"/>
    <x v="0"/>
    <m/>
    <x v="0"/>
    <x v="0"/>
    <x v="0"/>
    <m/>
    <m/>
    <x v="1"/>
    <s v="10034296"/>
    <x v="1"/>
    <x v="1"/>
    <x v="1"/>
    <x v="1"/>
    <x v="6"/>
    <x v="2"/>
    <n v="74.8"/>
    <x v="1"/>
    <n v="81.5"/>
    <x v="1"/>
    <s v=""/>
    <x v="7"/>
    <s v=""/>
    <x v="1"/>
    <n v="0.79700000000000215"/>
    <n v="0.68933238657488438"/>
    <x v="1"/>
    <x v="1"/>
    <x v="1"/>
    <x v="1"/>
    <x v="1"/>
    <x v="1"/>
    <x v="1"/>
  </r>
  <r>
    <d v="2021-07-21T00:00:00"/>
    <n v="8118"/>
    <n v="9371"/>
    <x v="5"/>
    <n v="1748"/>
    <n v="61834"/>
    <x v="2"/>
    <s v="527098"/>
    <x v="0"/>
    <x v="1"/>
    <x v="2"/>
    <x v="2"/>
    <x v="1"/>
    <n v="74.5"/>
    <m/>
    <m/>
    <m/>
    <m/>
    <x v="2"/>
    <n v="1003429"/>
    <x v="7"/>
    <x v="1"/>
    <x v="1"/>
    <x v="0"/>
    <x v="0"/>
    <m/>
    <x v="0"/>
    <x v="0"/>
    <x v="0"/>
    <m/>
    <m/>
    <x v="1"/>
    <s v="10034297"/>
    <x v="5"/>
    <x v="5"/>
    <x v="3"/>
    <x v="3"/>
    <x v="6"/>
    <x v="2"/>
    <n v="67.842949999999988"/>
    <x v="2"/>
    <n v="74.5"/>
    <x v="2"/>
    <s v=""/>
    <x v="7"/>
    <s v=""/>
    <x v="2"/>
    <s v=""/>
    <s v=""/>
    <x v="1"/>
    <x v="1"/>
    <x v="2"/>
    <x v="1"/>
    <x v="1"/>
    <x v="1"/>
    <x v="1"/>
  </r>
  <r>
    <d v="2021-07-21T00:00:00"/>
    <n v="8118"/>
    <n v="9371"/>
    <x v="5"/>
    <n v="1749"/>
    <n v="61835"/>
    <x v="2"/>
    <s v="527069"/>
    <x v="0"/>
    <x v="1"/>
    <x v="1"/>
    <x v="2"/>
    <x v="1"/>
    <n v="80"/>
    <n v="18.2"/>
    <n v="6.5"/>
    <n v="4.5"/>
    <n v="1.5"/>
    <x v="1"/>
    <n v="1003429"/>
    <x v="8"/>
    <x v="1"/>
    <x v="1"/>
    <x v="0"/>
    <x v="0"/>
    <m/>
    <x v="0"/>
    <x v="0"/>
    <x v="0"/>
    <m/>
    <m/>
    <x v="1"/>
    <s v="10034298"/>
    <x v="1"/>
    <x v="1"/>
    <x v="1"/>
    <x v="1"/>
    <x v="6"/>
    <x v="2"/>
    <n v="73.5"/>
    <x v="1"/>
    <n v="80"/>
    <x v="1"/>
    <s v=""/>
    <x v="7"/>
    <s v=""/>
    <x v="1"/>
    <n v="1.9399999999999991"/>
    <n v="0.87435214348465418"/>
    <x v="1"/>
    <x v="1"/>
    <x v="1"/>
    <x v="1"/>
    <x v="1"/>
    <x v="1"/>
    <x v="1"/>
  </r>
  <r>
    <d v="2021-07-21T00:00:00"/>
    <n v="8118"/>
    <n v="9371"/>
    <x v="5"/>
    <n v="1751"/>
    <n v="61836"/>
    <x v="2"/>
    <s v="527095"/>
    <x v="0"/>
    <x v="1"/>
    <x v="1"/>
    <x v="2"/>
    <x v="1"/>
    <n v="77"/>
    <n v="17"/>
    <n v="6.2"/>
    <n v="4.3"/>
    <n v="1.4"/>
    <x v="1"/>
    <n v="1003429"/>
    <x v="9"/>
    <x v="1"/>
    <x v="1"/>
    <x v="0"/>
    <x v="0"/>
    <m/>
    <x v="0"/>
    <x v="0"/>
    <x v="0"/>
    <m/>
    <m/>
    <x v="1"/>
    <s v="10034299"/>
    <x v="1"/>
    <x v="1"/>
    <x v="1"/>
    <x v="1"/>
    <x v="6"/>
    <x v="2"/>
    <n v="70.8"/>
    <x v="1"/>
    <n v="77"/>
    <x v="1"/>
    <s v=""/>
    <x v="7"/>
    <s v=""/>
    <x v="1"/>
    <n v="1.2559999999999996"/>
    <n v="0.77833676159189624"/>
    <x v="1"/>
    <x v="1"/>
    <x v="1"/>
    <x v="1"/>
    <x v="1"/>
    <x v="1"/>
    <x v="1"/>
  </r>
  <r>
    <d v="2021-07-21T00:00:00"/>
    <n v="8118"/>
    <n v="9371"/>
    <x v="5"/>
    <n v="1754"/>
    <n v="61837"/>
    <x v="2"/>
    <s v="527093"/>
    <x v="0"/>
    <x v="1"/>
    <x v="1"/>
    <x v="2"/>
    <x v="1"/>
    <n v="84.5"/>
    <n v="19.100000000000001"/>
    <n v="7.2"/>
    <n v="5.4"/>
    <n v="1.8"/>
    <x v="1"/>
    <n v="1003429"/>
    <x v="10"/>
    <x v="1"/>
    <x v="1"/>
    <x v="0"/>
    <x v="0"/>
    <m/>
    <x v="0"/>
    <x v="0"/>
    <x v="0"/>
    <m/>
    <m/>
    <x v="1"/>
    <s v="100342910"/>
    <x v="1"/>
    <x v="1"/>
    <x v="1"/>
    <x v="1"/>
    <x v="6"/>
    <x v="2"/>
    <n v="77.3"/>
    <x v="1"/>
    <n v="84.5"/>
    <x v="1"/>
    <s v=""/>
    <x v="7"/>
    <s v=""/>
    <x v="1"/>
    <n v="2.109"/>
    <n v="0.89177485858219774"/>
    <x v="1"/>
    <x v="1"/>
    <x v="1"/>
    <x v="1"/>
    <x v="1"/>
    <x v="1"/>
    <x v="1"/>
  </r>
  <r>
    <d v="2021-07-21T00:00:00"/>
    <n v="8118"/>
    <n v="9371"/>
    <x v="5"/>
    <n v="1800"/>
    <n v="61838"/>
    <x v="2"/>
    <s v="527120"/>
    <x v="0"/>
    <x v="1"/>
    <x v="1"/>
    <x v="2"/>
    <x v="1"/>
    <n v="82.5"/>
    <n v="19.3"/>
    <n v="7.2"/>
    <n v="5.5"/>
    <n v="1.8"/>
    <x v="1"/>
    <n v="1003430"/>
    <x v="1"/>
    <x v="1"/>
    <x v="1"/>
    <x v="0"/>
    <x v="0"/>
    <m/>
    <x v="0"/>
    <x v="0"/>
    <x v="0"/>
    <m/>
    <m/>
    <x v="1"/>
    <s v="10034301"/>
    <x v="1"/>
    <x v="1"/>
    <x v="1"/>
    <x v="1"/>
    <x v="6"/>
    <x v="2"/>
    <n v="75.3"/>
    <x v="1"/>
    <n v="82.5"/>
    <x v="1"/>
    <s v=""/>
    <x v="7"/>
    <s v=""/>
    <x v="1"/>
    <n v="1.1810000000000009"/>
    <n v="0.76512755878436811"/>
    <x v="1"/>
    <x v="1"/>
    <x v="1"/>
    <x v="1"/>
    <x v="1"/>
    <x v="1"/>
    <x v="1"/>
  </r>
  <r>
    <d v="2021-07-21T00:00:00"/>
    <n v="8119"/>
    <n v="9371"/>
    <x v="2"/>
    <n v="1825"/>
    <n v="61839"/>
    <x v="2"/>
    <s v="527056"/>
    <x v="0"/>
    <x v="1"/>
    <x v="1"/>
    <x v="2"/>
    <x v="1"/>
    <n v="94"/>
    <n v="20"/>
    <n v="7.5"/>
    <n v="5.5"/>
    <n v="2"/>
    <x v="1"/>
    <n v="1003430"/>
    <x v="2"/>
    <x v="1"/>
    <x v="1"/>
    <x v="0"/>
    <x v="0"/>
    <m/>
    <x v="0"/>
    <x v="0"/>
    <x v="0"/>
    <m/>
    <m/>
    <x v="1"/>
    <s v="10034302"/>
    <x v="1"/>
    <x v="1"/>
    <x v="1"/>
    <x v="1"/>
    <x v="6"/>
    <x v="2"/>
    <n v="86.5"/>
    <x v="1"/>
    <n v="94"/>
    <x v="1"/>
    <s v=""/>
    <x v="7"/>
    <s v=""/>
    <x v="1"/>
    <n v="5.5700000000000029"/>
    <n v="0.99620398421129264"/>
    <x v="1"/>
    <x v="1"/>
    <x v="1"/>
    <x v="1"/>
    <x v="1"/>
    <x v="1"/>
    <x v="1"/>
  </r>
  <r>
    <d v="2021-07-21T00:00:00"/>
    <n v="8119"/>
    <n v="9371"/>
    <x v="2"/>
    <n v="1827"/>
    <n v="61840"/>
    <x v="2"/>
    <s v="527068"/>
    <x v="0"/>
    <x v="1"/>
    <x v="1"/>
    <x v="2"/>
    <x v="1"/>
    <n v="84"/>
    <n v="18"/>
    <n v="6.5"/>
    <n v="5"/>
    <n v="1.8"/>
    <x v="1"/>
    <n v="1003430"/>
    <x v="3"/>
    <x v="1"/>
    <x v="1"/>
    <x v="0"/>
    <x v="0"/>
    <m/>
    <x v="0"/>
    <x v="0"/>
    <x v="0"/>
    <m/>
    <m/>
    <x v="1"/>
    <s v="10034303"/>
    <x v="1"/>
    <x v="1"/>
    <x v="1"/>
    <x v="1"/>
    <x v="6"/>
    <x v="2"/>
    <n v="77.5"/>
    <x v="1"/>
    <n v="84"/>
    <x v="1"/>
    <s v=""/>
    <x v="7"/>
    <s v=""/>
    <x v="1"/>
    <n v="3.0619999999999976"/>
    <n v="0.9552977826228698"/>
    <x v="1"/>
    <x v="1"/>
    <x v="1"/>
    <x v="1"/>
    <x v="1"/>
    <x v="1"/>
    <x v="1"/>
  </r>
  <r>
    <d v="2021-07-22T00:00:00"/>
    <n v="7941"/>
    <n v="9420"/>
    <x v="1"/>
    <n v="854"/>
    <n v="31607"/>
    <x v="1"/>
    <s v="527194"/>
    <x v="0"/>
    <x v="1"/>
    <x v="1"/>
    <x v="2"/>
    <x v="1"/>
    <n v="84"/>
    <n v="17.7"/>
    <n v="6.7"/>
    <n v="4.4000000000000004"/>
    <n v="1.5"/>
    <x v="1"/>
    <n v="1002754"/>
    <x v="8"/>
    <x v="1"/>
    <x v="1"/>
    <x v="2"/>
    <x v="0"/>
    <s v="12"/>
    <x v="0"/>
    <x v="0"/>
    <x v="0"/>
    <m/>
    <m/>
    <x v="1"/>
    <s v="10027548"/>
    <x v="4"/>
    <x v="4"/>
    <x v="1"/>
    <x v="2"/>
    <x v="6"/>
    <x v="1"/>
    <n v="77.3"/>
    <x v="1"/>
    <n v="84"/>
    <x v="1"/>
    <n v="272"/>
    <x v="5"/>
    <n v="272"/>
    <x v="1"/>
    <n v="3.4719999999999969"/>
    <n v="0.96988049808648791"/>
    <x v="1"/>
    <x v="1"/>
    <x v="1"/>
    <x v="1"/>
    <x v="1"/>
    <x v="1"/>
    <x v="1"/>
  </r>
  <r>
    <d v="2021-07-22T00:00:00"/>
    <n v="7941"/>
    <n v="9420"/>
    <x v="1"/>
    <n v="902"/>
    <m/>
    <x v="3"/>
    <m/>
    <x v="0"/>
    <x v="2"/>
    <x v="2"/>
    <x v="2"/>
    <x v="1"/>
    <n v="39.5"/>
    <m/>
    <m/>
    <m/>
    <m/>
    <x v="3"/>
    <n v="1002754"/>
    <x v="9"/>
    <x v="1"/>
    <x v="1"/>
    <x v="0"/>
    <x v="0"/>
    <m/>
    <x v="0"/>
    <x v="0"/>
    <x v="0"/>
    <m/>
    <m/>
    <x v="2"/>
    <s v="10027549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2T00:00:00"/>
    <n v="7941"/>
    <n v="9420"/>
    <x v="1"/>
    <n v="921"/>
    <m/>
    <x v="3"/>
    <m/>
    <x v="0"/>
    <x v="2"/>
    <x v="2"/>
    <x v="2"/>
    <x v="1"/>
    <n v="41"/>
    <m/>
    <m/>
    <m/>
    <m/>
    <x v="3"/>
    <n v="1002754"/>
    <x v="10"/>
    <x v="1"/>
    <x v="1"/>
    <x v="0"/>
    <x v="0"/>
    <m/>
    <x v="0"/>
    <x v="0"/>
    <x v="0"/>
    <m/>
    <m/>
    <x v="2"/>
    <s v="100275410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2T00:00:00"/>
    <n v="7941"/>
    <n v="9420"/>
    <x v="1"/>
    <n v="922"/>
    <m/>
    <x v="3"/>
    <m/>
    <x v="0"/>
    <x v="2"/>
    <x v="2"/>
    <x v="2"/>
    <x v="1"/>
    <n v="38"/>
    <m/>
    <m/>
    <m/>
    <m/>
    <x v="3"/>
    <n v="1002756"/>
    <x v="1"/>
    <x v="1"/>
    <x v="1"/>
    <x v="0"/>
    <x v="0"/>
    <m/>
    <x v="0"/>
    <x v="0"/>
    <x v="0"/>
    <m/>
    <m/>
    <x v="2"/>
    <s v="10027561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2T00:00:00"/>
    <n v="7941"/>
    <n v="9420"/>
    <x v="1"/>
    <n v="924"/>
    <n v="31608"/>
    <x v="1"/>
    <s v="527196"/>
    <x v="0"/>
    <x v="2"/>
    <x v="2"/>
    <x v="2"/>
    <x v="1"/>
    <n v="55.5"/>
    <m/>
    <m/>
    <m/>
    <m/>
    <x v="2"/>
    <n v="1002756"/>
    <x v="2"/>
    <x v="1"/>
    <x v="1"/>
    <x v="0"/>
    <x v="0"/>
    <m/>
    <x v="0"/>
    <x v="0"/>
    <x v="0"/>
    <m/>
    <m/>
    <x v="1"/>
    <s v="10027562"/>
    <x v="3"/>
    <x v="3"/>
    <x v="3"/>
    <x v="2"/>
    <x v="6"/>
    <x v="1"/>
    <n v="50.258449999999996"/>
    <x v="2"/>
    <n v="55.5"/>
    <x v="2"/>
    <n v="273"/>
    <x v="5"/>
    <n v="273"/>
    <x v="2"/>
    <s v=""/>
    <s v=""/>
    <x v="1"/>
    <x v="1"/>
    <x v="2"/>
    <x v="1"/>
    <x v="1"/>
    <x v="1"/>
    <x v="1"/>
  </r>
  <r>
    <d v="2021-07-22T00:00:00"/>
    <n v="7941"/>
    <n v="9420"/>
    <x v="1"/>
    <n v="929"/>
    <m/>
    <x v="3"/>
    <m/>
    <x v="0"/>
    <x v="2"/>
    <x v="2"/>
    <x v="2"/>
    <x v="1"/>
    <n v="43"/>
    <m/>
    <m/>
    <m/>
    <m/>
    <x v="3"/>
    <n v="1002756"/>
    <x v="3"/>
    <x v="1"/>
    <x v="1"/>
    <x v="0"/>
    <x v="0"/>
    <m/>
    <x v="0"/>
    <x v="0"/>
    <x v="0"/>
    <m/>
    <m/>
    <x v="2"/>
    <s v="10027563"/>
    <x v="8"/>
    <x v="8"/>
    <x v="6"/>
    <x v="2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2T00:00:00"/>
    <n v="7942"/>
    <n v="9420"/>
    <x v="0"/>
    <n v="1056"/>
    <n v="31609"/>
    <x v="1"/>
    <s v="527216"/>
    <x v="0"/>
    <x v="1"/>
    <x v="1"/>
    <x v="2"/>
    <x v="1"/>
    <n v="87.2"/>
    <n v="17.5"/>
    <n v="6"/>
    <n v="4.5"/>
    <n v="2"/>
    <x v="1"/>
    <n v="1002756"/>
    <x v="4"/>
    <x v="1"/>
    <x v="1"/>
    <x v="0"/>
    <x v="0"/>
    <m/>
    <x v="0"/>
    <x v="0"/>
    <x v="0"/>
    <m/>
    <m/>
    <x v="1"/>
    <s v="10027564"/>
    <x v="1"/>
    <x v="1"/>
    <x v="1"/>
    <x v="1"/>
    <x v="6"/>
    <x v="1"/>
    <n v="81.2"/>
    <x v="1"/>
    <n v="87.2"/>
    <x v="1"/>
    <s v=""/>
    <x v="5"/>
    <s v=""/>
    <x v="1"/>
    <n v="5.2460000000000031"/>
    <n v="0.99475906163951167"/>
    <x v="1"/>
    <x v="1"/>
    <x v="1"/>
    <x v="1"/>
    <x v="1"/>
    <x v="1"/>
    <x v="1"/>
  </r>
  <r>
    <d v="2021-07-22T00:00:00"/>
    <n v="7942"/>
    <n v="9420"/>
    <x v="0"/>
    <n v="1104"/>
    <n v="31610"/>
    <x v="1"/>
    <s v="527154"/>
    <x v="0"/>
    <x v="1"/>
    <x v="1"/>
    <x v="2"/>
    <x v="1"/>
    <n v="81.5"/>
    <n v="16"/>
    <n v="5.5"/>
    <n v="4.5"/>
    <n v="2"/>
    <x v="1"/>
    <n v="1002756"/>
    <x v="5"/>
    <x v="1"/>
    <x v="1"/>
    <x v="0"/>
    <x v="0"/>
    <m/>
    <x v="0"/>
    <x v="0"/>
    <x v="0"/>
    <m/>
    <m/>
    <x v="1"/>
    <s v="10027565"/>
    <x v="1"/>
    <x v="1"/>
    <x v="1"/>
    <x v="1"/>
    <x v="6"/>
    <x v="1"/>
    <n v="76"/>
    <x v="1"/>
    <n v="81.5"/>
    <x v="1"/>
    <s v=""/>
    <x v="5"/>
    <s v=""/>
    <x v="1"/>
    <n v="3.4350000000000032"/>
    <n v="0.96878064624985705"/>
    <x v="1"/>
    <x v="1"/>
    <x v="1"/>
    <x v="1"/>
    <x v="1"/>
    <x v="1"/>
    <x v="1"/>
  </r>
  <r>
    <d v="2021-07-22T00:00:00"/>
    <n v="7944"/>
    <n v="9420"/>
    <x v="0"/>
    <n v="1651"/>
    <m/>
    <x v="3"/>
    <m/>
    <x v="0"/>
    <x v="2"/>
    <x v="2"/>
    <x v="2"/>
    <x v="1"/>
    <n v="39"/>
    <m/>
    <m/>
    <m/>
    <m/>
    <x v="3"/>
    <n v="1002756"/>
    <x v="6"/>
    <x v="1"/>
    <x v="1"/>
    <x v="0"/>
    <x v="0"/>
    <m/>
    <x v="0"/>
    <x v="0"/>
    <x v="0"/>
    <m/>
    <m/>
    <x v="2"/>
    <s v="10027566"/>
    <x v="8"/>
    <x v="8"/>
    <x v="6"/>
    <x v="2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2T00:00:00"/>
    <n v="7943"/>
    <n v="9420"/>
    <x v="1"/>
    <n v="1725"/>
    <m/>
    <x v="3"/>
    <m/>
    <x v="0"/>
    <x v="2"/>
    <x v="2"/>
    <x v="2"/>
    <x v="1"/>
    <n v="39"/>
    <m/>
    <m/>
    <m/>
    <m/>
    <x v="3"/>
    <n v="1002756"/>
    <x v="7"/>
    <x v="1"/>
    <x v="1"/>
    <x v="0"/>
    <x v="0"/>
    <m/>
    <x v="0"/>
    <x v="0"/>
    <x v="0"/>
    <m/>
    <m/>
    <x v="2"/>
    <s v="10027567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2T00:00:00"/>
    <n v="8120"/>
    <n v="9372"/>
    <x v="4"/>
    <n v="931"/>
    <n v="61841"/>
    <x v="2"/>
    <s v="527127"/>
    <x v="1"/>
    <x v="2"/>
    <x v="2"/>
    <x v="2"/>
    <x v="1"/>
    <n v="93"/>
    <n v="23.5"/>
    <n v="9.5"/>
    <n v="6.5"/>
    <n v="2.5"/>
    <x v="1"/>
    <n v="1003430"/>
    <x v="4"/>
    <x v="1"/>
    <x v="1"/>
    <x v="0"/>
    <x v="0"/>
    <m/>
    <x v="0"/>
    <x v="0"/>
    <x v="1"/>
    <m/>
    <m/>
    <x v="1"/>
    <s v="10034304"/>
    <x v="1"/>
    <x v="1"/>
    <x v="1"/>
    <x v="1"/>
    <x v="6"/>
    <x v="2"/>
    <n v="83.5"/>
    <x v="1"/>
    <n v="93"/>
    <x v="1"/>
    <s v=""/>
    <x v="7"/>
    <s v=""/>
    <x v="1"/>
    <n v="1.4700000000000029"/>
    <n v="0.8130573860319541"/>
    <x v="1"/>
    <x v="1"/>
    <x v="1"/>
    <x v="1"/>
    <x v="1"/>
    <x v="1"/>
    <x v="1"/>
  </r>
  <r>
    <d v="2021-07-22T00:00:00"/>
    <n v="8120"/>
    <n v="9372"/>
    <x v="4"/>
    <n v="939"/>
    <n v="61842"/>
    <x v="2"/>
    <s v="527088"/>
    <x v="0"/>
    <x v="1"/>
    <x v="1"/>
    <x v="2"/>
    <x v="1"/>
    <n v="80"/>
    <n v="17.3"/>
    <n v="6.4"/>
    <n v="4.2"/>
    <n v="1.5"/>
    <x v="1"/>
    <n v="1003430"/>
    <x v="5"/>
    <x v="1"/>
    <x v="1"/>
    <x v="0"/>
    <x v="0"/>
    <m/>
    <x v="0"/>
    <x v="0"/>
    <x v="1"/>
    <m/>
    <m/>
    <x v="1"/>
    <s v="10034305"/>
    <x v="1"/>
    <x v="1"/>
    <x v="1"/>
    <x v="1"/>
    <x v="6"/>
    <x v="2"/>
    <n v="73.599999999999994"/>
    <x v="1"/>
    <n v="80"/>
    <x v="1"/>
    <s v=""/>
    <x v="7"/>
    <s v=""/>
    <x v="1"/>
    <n v="2.2719999999999989"/>
    <n v="0.90653139006083683"/>
    <x v="1"/>
    <x v="1"/>
    <x v="1"/>
    <x v="1"/>
    <x v="1"/>
    <x v="1"/>
    <x v="1"/>
  </r>
  <r>
    <d v="2021-07-22T00:00:00"/>
    <n v="8121"/>
    <n v="9372"/>
    <x v="5"/>
    <n v="958"/>
    <n v="61843"/>
    <x v="2"/>
    <s v="527110"/>
    <x v="1"/>
    <x v="2"/>
    <x v="2"/>
    <x v="2"/>
    <x v="1"/>
    <n v="92"/>
    <n v="20.2"/>
    <n v="7.5"/>
    <n v="6.5"/>
    <n v="2.4"/>
    <x v="1"/>
    <n v="1003430"/>
    <x v="6"/>
    <x v="1"/>
    <x v="1"/>
    <x v="0"/>
    <x v="0"/>
    <m/>
    <x v="0"/>
    <x v="0"/>
    <x v="1"/>
    <m/>
    <m/>
    <x v="1"/>
    <s v="10034306"/>
    <x v="4"/>
    <x v="4"/>
    <x v="1"/>
    <x v="2"/>
    <x v="6"/>
    <x v="2"/>
    <n v="84.5"/>
    <x v="1"/>
    <n v="92"/>
    <x v="1"/>
    <s v=""/>
    <x v="7"/>
    <s v=""/>
    <x v="1"/>
    <n v="3.6860000000000035"/>
    <n v="0.97554114453470386"/>
    <x v="1"/>
    <x v="1"/>
    <x v="1"/>
    <x v="1"/>
    <x v="1"/>
    <x v="1"/>
    <x v="1"/>
  </r>
  <r>
    <d v="2021-07-22T00:00:00"/>
    <n v="8121"/>
    <n v="9372"/>
    <x v="5"/>
    <n v="1001"/>
    <n v="61844"/>
    <x v="2"/>
    <s v="527089"/>
    <x v="0"/>
    <x v="2"/>
    <x v="2"/>
    <x v="2"/>
    <x v="1"/>
    <n v="70"/>
    <m/>
    <m/>
    <m/>
    <m/>
    <x v="2"/>
    <n v="1003430"/>
    <x v="7"/>
    <x v="1"/>
    <x v="1"/>
    <x v="0"/>
    <x v="0"/>
    <m/>
    <x v="0"/>
    <x v="0"/>
    <x v="1"/>
    <m/>
    <m/>
    <x v="1"/>
    <s v="10034307"/>
    <x v="5"/>
    <x v="5"/>
    <x v="3"/>
    <x v="3"/>
    <x v="6"/>
    <x v="2"/>
    <n v="63.678199999999997"/>
    <x v="2"/>
    <n v="70"/>
    <x v="2"/>
    <s v=""/>
    <x v="7"/>
    <s v=""/>
    <x v="2"/>
    <s v=""/>
    <s v=""/>
    <x v="1"/>
    <x v="1"/>
    <x v="2"/>
    <x v="1"/>
    <x v="1"/>
    <x v="1"/>
    <x v="1"/>
  </r>
  <r>
    <d v="2021-07-22T00:00:00"/>
    <n v="8121"/>
    <n v="9372"/>
    <x v="5"/>
    <n v="1002"/>
    <n v="61845"/>
    <x v="2"/>
    <s v="527059"/>
    <x v="0"/>
    <x v="1"/>
    <x v="1"/>
    <x v="2"/>
    <x v="1"/>
    <n v="85"/>
    <n v="18.899999999999999"/>
    <n v="7.4"/>
    <n v="4.3"/>
    <n v="1.8"/>
    <x v="1"/>
    <n v="1003430"/>
    <x v="8"/>
    <x v="1"/>
    <x v="1"/>
    <x v="0"/>
    <x v="0"/>
    <m/>
    <x v="0"/>
    <x v="0"/>
    <x v="1"/>
    <m/>
    <m/>
    <x v="1"/>
    <s v="10034308"/>
    <x v="1"/>
    <x v="1"/>
    <x v="1"/>
    <x v="1"/>
    <x v="6"/>
    <x v="2"/>
    <n v="77.599999999999994"/>
    <x v="1"/>
    <n v="85"/>
    <x v="1"/>
    <s v=""/>
    <x v="7"/>
    <s v=""/>
    <x v="1"/>
    <n v="2.8159999999999972"/>
    <n v="0.94353433495044969"/>
    <x v="1"/>
    <x v="1"/>
    <x v="1"/>
    <x v="1"/>
    <x v="1"/>
    <x v="1"/>
    <x v="1"/>
  </r>
  <r>
    <d v="2021-07-22T00:00:00"/>
    <n v="8121"/>
    <n v="9372"/>
    <x v="5"/>
    <n v="1007"/>
    <n v="61846"/>
    <x v="2"/>
    <s v="527072"/>
    <x v="0"/>
    <x v="2"/>
    <x v="2"/>
    <x v="2"/>
    <x v="1"/>
    <n v="59"/>
    <m/>
    <m/>
    <m/>
    <m/>
    <x v="2"/>
    <n v="1003430"/>
    <x v="9"/>
    <x v="1"/>
    <x v="1"/>
    <x v="0"/>
    <x v="0"/>
    <m/>
    <x v="0"/>
    <x v="0"/>
    <x v="1"/>
    <m/>
    <m/>
    <x v="1"/>
    <s v="10034309"/>
    <x v="3"/>
    <x v="3"/>
    <x v="3"/>
    <x v="2"/>
    <x v="6"/>
    <x v="2"/>
    <n v="53.497700000000002"/>
    <x v="2"/>
    <n v="59"/>
    <x v="2"/>
    <s v=""/>
    <x v="7"/>
    <s v=""/>
    <x v="2"/>
    <s v=""/>
    <s v=""/>
    <x v="1"/>
    <x v="1"/>
    <x v="2"/>
    <x v="1"/>
    <x v="1"/>
    <x v="1"/>
    <x v="1"/>
  </r>
  <r>
    <d v="2021-07-22T00:00:00"/>
    <n v="8122"/>
    <n v="9372"/>
    <x v="2"/>
    <n v="1031"/>
    <n v="61847"/>
    <x v="2"/>
    <s v="527085"/>
    <x v="0"/>
    <x v="1"/>
    <x v="1"/>
    <x v="2"/>
    <x v="1"/>
    <n v="80"/>
    <n v="17.8"/>
    <n v="6.8"/>
    <n v="5"/>
    <n v="1.7"/>
    <x v="1"/>
    <n v="1003430"/>
    <x v="10"/>
    <x v="1"/>
    <x v="1"/>
    <x v="0"/>
    <x v="0"/>
    <m/>
    <x v="0"/>
    <x v="0"/>
    <x v="1"/>
    <m/>
    <m/>
    <x v="1"/>
    <s v="100343010"/>
    <x v="1"/>
    <x v="1"/>
    <x v="1"/>
    <x v="1"/>
    <x v="6"/>
    <x v="2"/>
    <n v="73.2"/>
    <x v="1"/>
    <n v="80"/>
    <x v="1"/>
    <s v=""/>
    <x v="7"/>
    <s v=""/>
    <x v="1"/>
    <n v="1.0439999999999985"/>
    <n v="0.73962107107902175"/>
    <x v="1"/>
    <x v="1"/>
    <x v="1"/>
    <x v="1"/>
    <x v="1"/>
    <x v="1"/>
    <x v="1"/>
  </r>
  <r>
    <d v="2021-07-22T00:00:00"/>
    <n v="8124"/>
    <n v="9372"/>
    <x v="5"/>
    <n v="1731"/>
    <n v="61848"/>
    <x v="2"/>
    <s v="527109"/>
    <x v="0"/>
    <x v="2"/>
    <x v="2"/>
    <x v="2"/>
    <x v="1"/>
    <n v="52"/>
    <m/>
    <m/>
    <m/>
    <m/>
    <x v="2"/>
    <n v="1003431"/>
    <x v="1"/>
    <x v="1"/>
    <x v="2"/>
    <x v="0"/>
    <x v="0"/>
    <m/>
    <x v="0"/>
    <x v="0"/>
    <x v="1"/>
    <m/>
    <m/>
    <x v="1"/>
    <s v="10034311"/>
    <x v="2"/>
    <x v="2"/>
    <x v="2"/>
    <x v="2"/>
    <x v="6"/>
    <x v="2"/>
    <n v="47.019199999999998"/>
    <x v="2"/>
    <n v="52"/>
    <x v="2"/>
    <s v=""/>
    <x v="4"/>
    <s v=""/>
    <x v="2"/>
    <s v=""/>
    <s v=""/>
    <x v="1"/>
    <x v="1"/>
    <x v="2"/>
    <x v="2"/>
    <x v="1"/>
    <x v="1"/>
    <x v="1"/>
  </r>
  <r>
    <d v="2021-07-22T00:00:00"/>
    <n v="8124"/>
    <n v="9372"/>
    <x v="5"/>
    <n v="1735"/>
    <n v="61849"/>
    <x v="2"/>
    <s v="527115"/>
    <x v="0"/>
    <x v="1"/>
    <x v="1"/>
    <x v="2"/>
    <x v="1"/>
    <n v="75.5"/>
    <n v="16.8"/>
    <n v="5.7"/>
    <n v="4.5"/>
    <n v="1.4"/>
    <x v="1"/>
    <n v="1003431"/>
    <x v="2"/>
    <x v="1"/>
    <x v="2"/>
    <x v="0"/>
    <x v="0"/>
    <m/>
    <x v="0"/>
    <x v="0"/>
    <x v="1"/>
    <m/>
    <m/>
    <x v="1"/>
    <s v="10034312"/>
    <x v="2"/>
    <x v="2"/>
    <x v="2"/>
    <x v="2"/>
    <x v="6"/>
    <x v="2"/>
    <n v="69.8"/>
    <x v="1"/>
    <n v="75.5"/>
    <x v="1"/>
    <s v=""/>
    <x v="4"/>
    <s v=""/>
    <x v="1"/>
    <n v="1.1149999999999969"/>
    <n v="0.75306009042133704"/>
    <x v="1"/>
    <x v="1"/>
    <x v="1"/>
    <x v="1"/>
    <x v="1"/>
    <x v="1"/>
    <x v="1"/>
  </r>
  <r>
    <d v="2021-07-22T00:00:00"/>
    <n v="8124"/>
    <n v="9372"/>
    <x v="5"/>
    <n v="1737"/>
    <n v="61850"/>
    <x v="2"/>
    <s v="527119"/>
    <x v="0"/>
    <x v="2"/>
    <x v="2"/>
    <x v="2"/>
    <x v="1"/>
    <n v="67"/>
    <m/>
    <m/>
    <m/>
    <m/>
    <x v="2"/>
    <n v="1003431"/>
    <x v="3"/>
    <x v="1"/>
    <x v="2"/>
    <x v="0"/>
    <x v="0"/>
    <m/>
    <x v="0"/>
    <x v="0"/>
    <x v="1"/>
    <m/>
    <m/>
    <x v="1"/>
    <s v="10034313"/>
    <x v="2"/>
    <x v="2"/>
    <x v="2"/>
    <x v="2"/>
    <x v="6"/>
    <x v="2"/>
    <n v="60.901699999999998"/>
    <x v="2"/>
    <n v="67"/>
    <x v="2"/>
    <s v=""/>
    <x v="4"/>
    <s v=""/>
    <x v="2"/>
    <s v=""/>
    <s v=""/>
    <x v="1"/>
    <x v="1"/>
    <x v="2"/>
    <x v="2"/>
    <x v="1"/>
    <x v="1"/>
    <x v="1"/>
  </r>
  <r>
    <d v="2021-07-22T00:00:00"/>
    <n v="8124"/>
    <n v="9372"/>
    <x v="5"/>
    <n v="1738"/>
    <n v="61851"/>
    <x v="2"/>
    <s v="527070"/>
    <x v="0"/>
    <x v="2"/>
    <x v="2"/>
    <x v="2"/>
    <x v="1"/>
    <n v="72"/>
    <m/>
    <m/>
    <m/>
    <m/>
    <x v="2"/>
    <n v="1003431"/>
    <x v="4"/>
    <x v="1"/>
    <x v="2"/>
    <x v="0"/>
    <x v="0"/>
    <m/>
    <x v="0"/>
    <x v="0"/>
    <x v="1"/>
    <m/>
    <m/>
    <x v="1"/>
    <s v="10034314"/>
    <x v="2"/>
    <x v="2"/>
    <x v="2"/>
    <x v="2"/>
    <x v="6"/>
    <x v="2"/>
    <n v="65.529199999999989"/>
    <x v="2"/>
    <n v="72"/>
    <x v="2"/>
    <s v=""/>
    <x v="4"/>
    <s v=""/>
    <x v="2"/>
    <s v=""/>
    <s v=""/>
    <x v="1"/>
    <x v="1"/>
    <x v="2"/>
    <x v="1"/>
    <x v="1"/>
    <x v="1"/>
    <x v="1"/>
  </r>
  <r>
    <d v="2021-07-22T00:00:00"/>
    <n v="8125"/>
    <n v="9372"/>
    <x v="2"/>
    <n v="1758"/>
    <n v="61852"/>
    <x v="2"/>
    <s v="527073"/>
    <x v="1"/>
    <x v="2"/>
    <x v="2"/>
    <x v="2"/>
    <x v="1"/>
    <n v="77"/>
    <n v="18"/>
    <n v="7.4"/>
    <n v="5"/>
    <n v="2"/>
    <x v="1"/>
    <n v="1003431"/>
    <x v="5"/>
    <x v="1"/>
    <x v="2"/>
    <x v="0"/>
    <x v="0"/>
    <m/>
    <x v="0"/>
    <x v="0"/>
    <x v="1"/>
    <m/>
    <m/>
    <x v="1"/>
    <s v="10034315"/>
    <x v="2"/>
    <x v="2"/>
    <x v="2"/>
    <x v="2"/>
    <x v="6"/>
    <x v="2"/>
    <n v="69.599999999999994"/>
    <x v="1"/>
    <n v="77"/>
    <x v="1"/>
    <s v=""/>
    <x v="4"/>
    <s v=""/>
    <x v="3"/>
    <n v="-1.2720000000000014"/>
    <n v="0.21891507730911552"/>
    <x v="1"/>
    <x v="1"/>
    <x v="2"/>
    <x v="1"/>
    <x v="1"/>
    <x v="1"/>
    <x v="1"/>
  </r>
  <r>
    <d v="2021-07-23T00:00:00"/>
    <n v="8126"/>
    <n v="9374"/>
    <x v="4"/>
    <n v="910"/>
    <n v="61853"/>
    <x v="2"/>
    <s v="527032"/>
    <x v="0"/>
    <x v="1"/>
    <x v="1"/>
    <x v="2"/>
    <x v="1"/>
    <n v="83"/>
    <n v="18.100000000000001"/>
    <n v="6.5"/>
    <n v="5.5"/>
    <n v="1.6"/>
    <x v="1"/>
    <n v="1003431"/>
    <x v="6"/>
    <x v="1"/>
    <x v="2"/>
    <x v="0"/>
    <x v="0"/>
    <m/>
    <x v="0"/>
    <x v="0"/>
    <x v="1"/>
    <m/>
    <s v="Note: Data initial was not recorded on form. 23 July/21-NP"/>
    <x v="1"/>
    <s v="10034316"/>
    <x v="2"/>
    <x v="2"/>
    <x v="2"/>
    <x v="2"/>
    <x v="6"/>
    <x v="2"/>
    <n v="76.5"/>
    <x v="1"/>
    <n v="83"/>
    <x v="1"/>
    <s v=""/>
    <x v="4"/>
    <s v=""/>
    <x v="1"/>
    <n v="2.4639999999999977"/>
    <n v="0.92157923454905266"/>
    <x v="1"/>
    <x v="1"/>
    <x v="1"/>
    <x v="1"/>
    <x v="1"/>
    <x v="1"/>
    <x v="1"/>
  </r>
  <r>
    <d v="2021-07-23T00:00:00"/>
    <n v="8126"/>
    <n v="9374"/>
    <x v="4"/>
    <n v="918"/>
    <n v="61854"/>
    <x v="2"/>
    <s v="527047"/>
    <x v="1"/>
    <x v="2"/>
    <x v="2"/>
    <x v="2"/>
    <x v="1"/>
    <n v="96"/>
    <n v="17.399999999999999"/>
    <n v="8.8000000000000007"/>
    <n v="5"/>
    <n v="1.8"/>
    <x v="1"/>
    <n v="1003431"/>
    <x v="7"/>
    <x v="1"/>
    <x v="2"/>
    <x v="0"/>
    <x v="0"/>
    <m/>
    <x v="0"/>
    <x v="0"/>
    <x v="1"/>
    <m/>
    <m/>
    <x v="1"/>
    <s v="10034317"/>
    <x v="2"/>
    <x v="2"/>
    <x v="2"/>
    <x v="2"/>
    <x v="6"/>
    <x v="2"/>
    <n v="87.2"/>
    <x v="1"/>
    <n v="96"/>
    <x v="1"/>
    <s v=""/>
    <x v="4"/>
    <s v=""/>
    <x v="1"/>
    <n v="5.2780000000000005"/>
    <n v="0.99492327876305675"/>
    <x v="1"/>
    <x v="1"/>
    <x v="1"/>
    <x v="1"/>
    <x v="1"/>
    <x v="1"/>
    <x v="1"/>
  </r>
  <r>
    <d v="2021-07-23T00:00:00"/>
    <n v="8126"/>
    <n v="9374"/>
    <x v="4"/>
    <n v="921"/>
    <n v="61855"/>
    <x v="2"/>
    <s v="527052"/>
    <x v="0"/>
    <x v="2"/>
    <x v="2"/>
    <x v="2"/>
    <x v="1"/>
    <n v="65.5"/>
    <m/>
    <m/>
    <m/>
    <m/>
    <x v="2"/>
    <n v="1003431"/>
    <x v="8"/>
    <x v="1"/>
    <x v="2"/>
    <x v="0"/>
    <x v="0"/>
    <m/>
    <x v="0"/>
    <x v="0"/>
    <x v="1"/>
    <m/>
    <m/>
    <x v="1"/>
    <s v="10034318"/>
    <x v="2"/>
    <x v="2"/>
    <x v="2"/>
    <x v="2"/>
    <x v="6"/>
    <x v="2"/>
    <n v="59.513449999999999"/>
    <x v="2"/>
    <n v="65.5"/>
    <x v="2"/>
    <s v=""/>
    <x v="4"/>
    <s v=""/>
    <x v="2"/>
    <s v=""/>
    <s v=""/>
    <x v="1"/>
    <x v="1"/>
    <x v="2"/>
    <x v="2"/>
    <x v="1"/>
    <x v="1"/>
    <x v="1"/>
  </r>
  <r>
    <d v="2021-07-23T00:00:00"/>
    <n v="8127"/>
    <n v="9374"/>
    <x v="2"/>
    <n v="944"/>
    <n v="61856"/>
    <x v="2"/>
    <s v="527126"/>
    <x v="0"/>
    <x v="1"/>
    <x v="1"/>
    <x v="2"/>
    <x v="1"/>
    <n v="92"/>
    <n v="21.7"/>
    <n v="9"/>
    <n v="7"/>
    <n v="2.2000000000000002"/>
    <x v="1"/>
    <n v="1003431"/>
    <x v="9"/>
    <x v="1"/>
    <x v="2"/>
    <x v="0"/>
    <x v="0"/>
    <m/>
    <x v="0"/>
    <x v="0"/>
    <x v="1"/>
    <m/>
    <m/>
    <x v="1"/>
    <s v="10034319"/>
    <x v="2"/>
    <x v="2"/>
    <x v="2"/>
    <x v="2"/>
    <x v="6"/>
    <x v="2"/>
    <n v="83"/>
    <x v="1"/>
    <n v="92"/>
    <x v="1"/>
    <s v=""/>
    <x v="4"/>
    <s v=""/>
    <x v="1"/>
    <n v="1.5980000000000028"/>
    <n v="0.83173867190342632"/>
    <x v="1"/>
    <x v="1"/>
    <x v="1"/>
    <x v="1"/>
    <x v="1"/>
    <x v="1"/>
    <x v="1"/>
  </r>
  <r>
    <d v="2021-07-23T00:00:00"/>
    <n v="8128"/>
    <n v="9374"/>
    <x v="5"/>
    <n v="1029"/>
    <n v="61857"/>
    <x v="2"/>
    <s v="527102"/>
    <x v="0"/>
    <x v="2"/>
    <x v="2"/>
    <x v="2"/>
    <x v="1"/>
    <n v="67"/>
    <m/>
    <m/>
    <m/>
    <m/>
    <x v="2"/>
    <n v="1003431"/>
    <x v="10"/>
    <x v="1"/>
    <x v="2"/>
    <x v="0"/>
    <x v="0"/>
    <m/>
    <x v="0"/>
    <x v="0"/>
    <x v="1"/>
    <m/>
    <m/>
    <x v="1"/>
    <s v="100343110"/>
    <x v="2"/>
    <x v="2"/>
    <x v="2"/>
    <x v="2"/>
    <x v="6"/>
    <x v="2"/>
    <n v="60.901699999999998"/>
    <x v="2"/>
    <n v="67"/>
    <x v="2"/>
    <s v=""/>
    <x v="4"/>
    <s v=""/>
    <x v="2"/>
    <s v=""/>
    <s v=""/>
    <x v="1"/>
    <x v="1"/>
    <x v="2"/>
    <x v="1"/>
    <x v="1"/>
    <x v="1"/>
    <x v="1"/>
  </r>
  <r>
    <d v="2021-07-23T00:00:00"/>
    <n v="8128"/>
    <n v="9374"/>
    <x v="5"/>
    <n v="1032"/>
    <n v="61858"/>
    <x v="2"/>
    <s v="527104"/>
    <x v="0"/>
    <x v="1"/>
    <x v="1"/>
    <x v="2"/>
    <x v="1"/>
    <n v="76"/>
    <n v="17.3"/>
    <n v="6.5"/>
    <n v="4.5"/>
    <n v="1.5"/>
    <x v="1"/>
    <n v="1003432"/>
    <x v="1"/>
    <x v="1"/>
    <x v="2"/>
    <x v="0"/>
    <x v="0"/>
    <m/>
    <x v="0"/>
    <x v="0"/>
    <x v="1"/>
    <m/>
    <m/>
    <x v="1"/>
    <s v="10034321"/>
    <x v="2"/>
    <x v="2"/>
    <x v="2"/>
    <x v="2"/>
    <x v="6"/>
    <x v="2"/>
    <n v="69.5"/>
    <x v="1"/>
    <n v="76"/>
    <x v="1"/>
    <s v=""/>
    <x v="4"/>
    <s v=""/>
    <x v="1"/>
    <n v="0.2200000000000002"/>
    <n v="0.55477923510721483"/>
    <x v="1"/>
    <x v="1"/>
    <x v="1"/>
    <x v="1"/>
    <x v="1"/>
    <x v="1"/>
    <x v="1"/>
  </r>
  <r>
    <d v="2021-07-23T00:00:00"/>
    <n v="8218"/>
    <n v="9374"/>
    <x v="5"/>
    <n v="1039"/>
    <n v="61859"/>
    <x v="2"/>
    <s v="527042"/>
    <x v="0"/>
    <x v="1"/>
    <x v="1"/>
    <x v="2"/>
    <x v="1"/>
    <n v="86"/>
    <n v="19.899999999999999"/>
    <n v="7.7"/>
    <n v="6.3"/>
    <n v="2.1"/>
    <x v="1"/>
    <n v="1003432"/>
    <x v="2"/>
    <x v="1"/>
    <x v="2"/>
    <x v="0"/>
    <x v="0"/>
    <m/>
    <x v="0"/>
    <x v="0"/>
    <x v="1"/>
    <m/>
    <m/>
    <x v="1"/>
    <s v="10034322"/>
    <x v="2"/>
    <x v="2"/>
    <x v="2"/>
    <x v="2"/>
    <x v="6"/>
    <x v="2"/>
    <n v="78.3"/>
    <x v="1"/>
    <n v="86"/>
    <x v="1"/>
    <s v=""/>
    <x v="4"/>
    <s v=""/>
    <x v="1"/>
    <n v="1.243999999999998"/>
    <n v="0.77625950462945015"/>
    <x v="1"/>
    <x v="1"/>
    <x v="1"/>
    <x v="1"/>
    <x v="1"/>
    <x v="1"/>
    <x v="1"/>
  </r>
  <r>
    <d v="2021-07-23T00:00:00"/>
    <n v="8129"/>
    <n v="9374"/>
    <x v="4"/>
    <n v="1526"/>
    <n v="61860"/>
    <x v="2"/>
    <s v="527063"/>
    <x v="0"/>
    <x v="1"/>
    <x v="1"/>
    <x v="2"/>
    <x v="1"/>
    <n v="87"/>
    <n v="19.3"/>
    <n v="7"/>
    <n v="5.5"/>
    <n v="1.6"/>
    <x v="1"/>
    <n v="1003432"/>
    <x v="3"/>
    <x v="1"/>
    <x v="2"/>
    <x v="0"/>
    <x v="0"/>
    <m/>
    <x v="0"/>
    <x v="0"/>
    <x v="1"/>
    <m/>
    <m/>
    <x v="1"/>
    <s v="10034323"/>
    <x v="2"/>
    <x v="2"/>
    <x v="2"/>
    <x v="2"/>
    <x v="6"/>
    <x v="2"/>
    <n v="80"/>
    <x v="1"/>
    <n v="87"/>
    <x v="1"/>
    <s v=""/>
    <x v="4"/>
    <s v=""/>
    <x v="1"/>
    <n v="3.543999999999996"/>
    <n v="0.97191410668716438"/>
    <x v="1"/>
    <x v="1"/>
    <x v="1"/>
    <x v="1"/>
    <x v="1"/>
    <x v="1"/>
    <x v="1"/>
  </r>
  <r>
    <d v="2021-07-23T00:00:00"/>
    <n v="8129"/>
    <n v="9374"/>
    <x v="4"/>
    <n v="1528"/>
    <n v="61861"/>
    <x v="2"/>
    <s v="527050"/>
    <x v="0"/>
    <x v="2"/>
    <x v="2"/>
    <x v="2"/>
    <x v="1"/>
    <n v="77"/>
    <n v="17"/>
    <n v="7.5"/>
    <n v="6.4"/>
    <n v="1.9"/>
    <x v="1"/>
    <n v="1003432"/>
    <x v="4"/>
    <x v="1"/>
    <x v="2"/>
    <x v="0"/>
    <x v="0"/>
    <m/>
    <x v="0"/>
    <x v="0"/>
    <x v="1"/>
    <m/>
    <m/>
    <x v="1"/>
    <s v="10034324"/>
    <x v="2"/>
    <x v="2"/>
    <x v="2"/>
    <x v="2"/>
    <x v="6"/>
    <x v="2"/>
    <n v="69.5"/>
    <x v="1"/>
    <n v="77"/>
    <x v="1"/>
    <s v=""/>
    <x v="4"/>
    <s v=""/>
    <x v="3"/>
    <n v="-2.2659999999999996"/>
    <n v="9.3978244879234007E-2"/>
    <x v="1"/>
    <x v="1"/>
    <x v="2"/>
    <x v="1"/>
    <x v="1"/>
    <x v="1"/>
    <x v="1"/>
  </r>
  <r>
    <d v="2021-07-23T00:00:00"/>
    <n v="8219"/>
    <n v="9374"/>
    <x v="4"/>
    <n v="1530"/>
    <n v="61862"/>
    <x v="2"/>
    <s v="527041"/>
    <x v="0"/>
    <x v="1"/>
    <x v="1"/>
    <x v="2"/>
    <x v="1"/>
    <n v="80"/>
    <n v="18.5"/>
    <n v="6.6"/>
    <n v="4.5"/>
    <n v="1.5"/>
    <x v="1"/>
    <n v="1003432"/>
    <x v="5"/>
    <x v="1"/>
    <x v="2"/>
    <x v="0"/>
    <x v="0"/>
    <m/>
    <x v="0"/>
    <x v="0"/>
    <x v="1"/>
    <m/>
    <m/>
    <x v="1"/>
    <s v="10034325"/>
    <x v="2"/>
    <x v="2"/>
    <x v="2"/>
    <x v="2"/>
    <x v="6"/>
    <x v="2"/>
    <n v="73.400000000000006"/>
    <x v="1"/>
    <n v="80"/>
    <x v="1"/>
    <s v=""/>
    <x v="4"/>
    <s v=""/>
    <x v="1"/>
    <n v="1.8119999999999989"/>
    <n v="0.85960341866830081"/>
    <x v="1"/>
    <x v="1"/>
    <x v="1"/>
    <x v="1"/>
    <x v="1"/>
    <x v="1"/>
    <x v="1"/>
  </r>
  <r>
    <d v="2021-07-23T00:00:00"/>
    <n v="8219"/>
    <n v="9374"/>
    <x v="4"/>
    <n v="1531"/>
    <n v="61863"/>
    <x v="2"/>
    <s v="527101"/>
    <x v="0"/>
    <x v="2"/>
    <x v="2"/>
    <x v="2"/>
    <x v="1"/>
    <n v="50.5"/>
    <m/>
    <m/>
    <m/>
    <m/>
    <x v="2"/>
    <n v="1003432"/>
    <x v="6"/>
    <x v="1"/>
    <x v="2"/>
    <x v="0"/>
    <x v="0"/>
    <m/>
    <x v="0"/>
    <x v="0"/>
    <x v="1"/>
    <m/>
    <m/>
    <x v="1"/>
    <s v="10034326"/>
    <x v="2"/>
    <x v="2"/>
    <x v="2"/>
    <x v="2"/>
    <x v="6"/>
    <x v="2"/>
    <n v="45.630949999999999"/>
    <x v="2"/>
    <n v="50.5"/>
    <x v="2"/>
    <s v=""/>
    <x v="4"/>
    <s v=""/>
    <x v="2"/>
    <s v=""/>
    <s v=""/>
    <x v="1"/>
    <x v="1"/>
    <x v="2"/>
    <x v="1"/>
    <x v="1"/>
    <x v="1"/>
    <x v="1"/>
  </r>
  <r>
    <d v="2021-07-23T00:00:00"/>
    <n v="8132"/>
    <n v="9374"/>
    <x v="4"/>
    <n v="1705"/>
    <n v="61864"/>
    <x v="2"/>
    <s v="527062"/>
    <x v="0"/>
    <x v="1"/>
    <x v="1"/>
    <x v="2"/>
    <x v="1"/>
    <n v="81.5"/>
    <n v="18.5"/>
    <n v="6.7"/>
    <n v="5.5"/>
    <n v="1.8"/>
    <x v="1"/>
    <n v="1003432"/>
    <x v="7"/>
    <x v="1"/>
    <x v="2"/>
    <x v="0"/>
    <x v="0"/>
    <m/>
    <x v="0"/>
    <x v="0"/>
    <x v="1"/>
    <m/>
    <m/>
    <x v="1"/>
    <s v="10034327"/>
    <x v="2"/>
    <x v="2"/>
    <x v="2"/>
    <x v="2"/>
    <x v="6"/>
    <x v="2"/>
    <n v="74.8"/>
    <x v="1"/>
    <n v="81.5"/>
    <x v="1"/>
    <s v=""/>
    <x v="4"/>
    <s v=""/>
    <x v="1"/>
    <n v="1.3910000000000018"/>
    <n v="0.80075183946797446"/>
    <x v="1"/>
    <x v="1"/>
    <x v="1"/>
    <x v="1"/>
    <x v="1"/>
    <x v="1"/>
    <x v="1"/>
  </r>
  <r>
    <d v="2021-07-23T00:00:00"/>
    <n v="7945"/>
    <n v="9425"/>
    <x v="1"/>
    <n v="925"/>
    <n v="31611"/>
    <x v="1"/>
    <s v="527822"/>
    <x v="0"/>
    <x v="1"/>
    <x v="1"/>
    <x v="2"/>
    <x v="1"/>
    <n v="76"/>
    <n v="17"/>
    <n v="7"/>
    <n v="5.5"/>
    <n v="2"/>
    <x v="1"/>
    <n v="1002756"/>
    <x v="8"/>
    <x v="1"/>
    <x v="1"/>
    <x v="2"/>
    <x v="0"/>
    <s v="12"/>
    <x v="0"/>
    <x v="0"/>
    <x v="0"/>
    <m/>
    <m/>
    <x v="1"/>
    <s v="10027568"/>
    <x v="5"/>
    <x v="5"/>
    <x v="3"/>
    <x v="3"/>
    <x v="6"/>
    <x v="1"/>
    <n v="69"/>
    <x v="1"/>
    <n v="76"/>
    <x v="1"/>
    <n v="274"/>
    <x v="5"/>
    <n v="274"/>
    <x v="3"/>
    <n v="-1.5300000000000005"/>
    <n v="0.17799368578624641"/>
    <x v="1"/>
    <x v="1"/>
    <x v="2"/>
    <x v="1"/>
    <x v="1"/>
    <x v="1"/>
    <x v="1"/>
  </r>
  <r>
    <d v="2021-07-23T00:00:00"/>
    <n v="7945"/>
    <n v="9425"/>
    <x v="1"/>
    <n v="954"/>
    <n v="31613"/>
    <x v="1"/>
    <s v="527745"/>
    <x v="0"/>
    <x v="2"/>
    <x v="2"/>
    <x v="2"/>
    <x v="1"/>
    <n v="62"/>
    <m/>
    <m/>
    <m/>
    <m/>
    <x v="2"/>
    <n v="1002756"/>
    <x v="9"/>
    <x v="1"/>
    <x v="1"/>
    <x v="2"/>
    <x v="0"/>
    <s v="12"/>
    <x v="0"/>
    <x v="0"/>
    <x v="0"/>
    <s v="31612 BAD TAG"/>
    <m/>
    <x v="1"/>
    <s v="10027569"/>
    <x v="3"/>
    <x v="3"/>
    <x v="3"/>
    <x v="2"/>
    <x v="6"/>
    <x v="1"/>
    <n v="56.2742"/>
    <x v="2"/>
    <n v="62"/>
    <x v="2"/>
    <n v="275"/>
    <x v="5"/>
    <n v="275"/>
    <x v="2"/>
    <s v=""/>
    <s v=""/>
    <x v="1"/>
    <x v="1"/>
    <x v="2"/>
    <x v="1"/>
    <x v="1"/>
    <x v="1"/>
    <x v="1"/>
  </r>
  <r>
    <d v="2021-07-23T00:00:00"/>
    <n v="7945"/>
    <n v="9425"/>
    <x v="1"/>
    <n v="1006"/>
    <m/>
    <x v="3"/>
    <m/>
    <x v="0"/>
    <x v="2"/>
    <x v="2"/>
    <x v="2"/>
    <x v="1"/>
    <n v="48"/>
    <m/>
    <m/>
    <m/>
    <m/>
    <x v="3"/>
    <n v="1002756"/>
    <x v="10"/>
    <x v="1"/>
    <x v="1"/>
    <x v="0"/>
    <x v="0"/>
    <m/>
    <x v="0"/>
    <x v="0"/>
    <x v="0"/>
    <m/>
    <m/>
    <x v="2"/>
    <s v="100275610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3T00:00:00"/>
    <n v="7945"/>
    <n v="9425"/>
    <x v="1"/>
    <n v="1009"/>
    <n v="31614"/>
    <x v="1"/>
    <s v="527810"/>
    <x v="0"/>
    <x v="2"/>
    <x v="2"/>
    <x v="2"/>
    <x v="1"/>
    <n v="86"/>
    <n v="17"/>
    <n v="6"/>
    <n v="6.5"/>
    <n v="2.2999999999999998"/>
    <x v="1"/>
    <n v="1002760"/>
    <x v="1"/>
    <x v="1"/>
    <x v="1"/>
    <x v="0"/>
    <x v="0"/>
    <m/>
    <x v="0"/>
    <x v="0"/>
    <x v="0"/>
    <m/>
    <m/>
    <x v="1"/>
    <s v="10027601"/>
    <x v="1"/>
    <x v="1"/>
    <x v="1"/>
    <x v="1"/>
    <x v="6"/>
    <x v="1"/>
    <n v="80"/>
    <x v="1"/>
    <n v="86"/>
    <x v="1"/>
    <n v="276"/>
    <x v="5"/>
    <n v="276"/>
    <x v="1"/>
    <n v="3.1119999999999983"/>
    <n v="0.9573850283377755"/>
    <x v="1"/>
    <x v="1"/>
    <x v="1"/>
    <x v="1"/>
    <x v="1"/>
    <x v="1"/>
    <x v="1"/>
  </r>
  <r>
    <d v="2021-07-23T00:00:00"/>
    <n v="7945"/>
    <n v="9425"/>
    <x v="1"/>
    <n v="1014"/>
    <n v="31615"/>
    <x v="1"/>
    <s v="527734"/>
    <x v="0"/>
    <x v="2"/>
    <x v="2"/>
    <x v="2"/>
    <x v="1"/>
    <n v="73"/>
    <m/>
    <m/>
    <m/>
    <m/>
    <x v="2"/>
    <n v="1002760"/>
    <x v="2"/>
    <x v="1"/>
    <x v="1"/>
    <x v="2"/>
    <x v="0"/>
    <s v="&quot;3-12&quot;"/>
    <x v="0"/>
    <x v="0"/>
    <x v="0"/>
    <m/>
    <s v="Injury location recorded as 4-9,2-10?"/>
    <x v="1"/>
    <s v="10027602"/>
    <x v="5"/>
    <x v="5"/>
    <x v="3"/>
    <x v="3"/>
    <x v="6"/>
    <x v="1"/>
    <n v="66.454699999999988"/>
    <x v="2"/>
    <n v="73"/>
    <x v="2"/>
    <n v="277"/>
    <x v="5"/>
    <n v="277"/>
    <x v="2"/>
    <s v=""/>
    <s v=""/>
    <x v="1"/>
    <x v="1"/>
    <x v="2"/>
    <x v="1"/>
    <x v="1"/>
    <x v="1"/>
    <x v="1"/>
  </r>
  <r>
    <d v="2021-07-23T00:00:00"/>
    <n v="7946"/>
    <n v="9425"/>
    <x v="0"/>
    <n v="1105"/>
    <m/>
    <x v="3"/>
    <m/>
    <x v="0"/>
    <x v="2"/>
    <x v="2"/>
    <x v="2"/>
    <x v="1"/>
    <n v="43"/>
    <m/>
    <m/>
    <m/>
    <m/>
    <x v="3"/>
    <n v="1002760"/>
    <x v="3"/>
    <x v="1"/>
    <x v="1"/>
    <x v="0"/>
    <x v="0"/>
    <m/>
    <x v="0"/>
    <x v="0"/>
    <x v="0"/>
    <m/>
    <m/>
    <x v="2"/>
    <s v="10027603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3T00:00:00"/>
    <n v="7946"/>
    <n v="9425"/>
    <x v="0"/>
    <n v="1109"/>
    <m/>
    <x v="3"/>
    <m/>
    <x v="0"/>
    <x v="2"/>
    <x v="2"/>
    <x v="2"/>
    <x v="1"/>
    <n v="42"/>
    <m/>
    <m/>
    <m/>
    <m/>
    <x v="3"/>
    <n v="1002760"/>
    <x v="4"/>
    <x v="1"/>
    <x v="1"/>
    <x v="0"/>
    <x v="0"/>
    <m/>
    <x v="0"/>
    <x v="0"/>
    <x v="0"/>
    <m/>
    <m/>
    <x v="2"/>
    <s v="10027604"/>
    <x v="8"/>
    <x v="8"/>
    <x v="6"/>
    <x v="2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4T00:00:00"/>
    <n v="7949"/>
    <n v="9431"/>
    <x v="1"/>
    <n v="918"/>
    <n v="31616"/>
    <x v="1"/>
    <s v="527869"/>
    <x v="0"/>
    <x v="1"/>
    <x v="1"/>
    <x v="2"/>
    <x v="1"/>
    <n v="80"/>
    <n v="17.5"/>
    <n v="7.1"/>
    <n v="5.5"/>
    <n v="2"/>
    <x v="1"/>
    <n v="1002760"/>
    <x v="5"/>
    <x v="1"/>
    <x v="1"/>
    <x v="0"/>
    <x v="0"/>
    <m/>
    <x v="0"/>
    <x v="0"/>
    <x v="0"/>
    <m/>
    <m/>
    <x v="1"/>
    <s v="10027605"/>
    <x v="5"/>
    <x v="5"/>
    <x v="3"/>
    <x v="3"/>
    <x v="6"/>
    <x v="1"/>
    <n v="72.900000000000006"/>
    <x v="1"/>
    <n v="80"/>
    <x v="1"/>
    <s v=""/>
    <x v="5"/>
    <s v=""/>
    <x v="1"/>
    <n v="6.2000000000000055E-2"/>
    <n v="0.51549503674120134"/>
    <x v="1"/>
    <x v="1"/>
    <x v="1"/>
    <x v="1"/>
    <x v="1"/>
    <x v="1"/>
    <x v="1"/>
  </r>
  <r>
    <d v="2021-07-24T00:00:00"/>
    <n v="7949"/>
    <n v="9431"/>
    <x v="1"/>
    <n v="928"/>
    <m/>
    <x v="3"/>
    <m/>
    <x v="0"/>
    <x v="2"/>
    <x v="2"/>
    <x v="2"/>
    <x v="1"/>
    <n v="43.5"/>
    <m/>
    <m/>
    <m/>
    <m/>
    <x v="3"/>
    <n v="1002760"/>
    <x v="6"/>
    <x v="1"/>
    <x v="1"/>
    <x v="0"/>
    <x v="0"/>
    <m/>
    <x v="0"/>
    <x v="0"/>
    <x v="0"/>
    <s v="JACK"/>
    <m/>
    <x v="2"/>
    <s v="10027606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4T00:00:00"/>
    <n v="7949"/>
    <n v="9431"/>
    <x v="1"/>
    <n v="942"/>
    <n v="31617"/>
    <x v="1"/>
    <s v="527855"/>
    <x v="0"/>
    <x v="1"/>
    <x v="1"/>
    <x v="2"/>
    <x v="1"/>
    <n v="84.5"/>
    <n v="19.5"/>
    <n v="7.4"/>
    <n v="5"/>
    <n v="1.6"/>
    <x v="1"/>
    <n v="1002760"/>
    <x v="7"/>
    <x v="1"/>
    <x v="1"/>
    <x v="0"/>
    <x v="0"/>
    <m/>
    <x v="0"/>
    <x v="0"/>
    <x v="0"/>
    <m/>
    <m/>
    <x v="1"/>
    <s v="10027607"/>
    <x v="1"/>
    <x v="1"/>
    <x v="1"/>
    <x v="1"/>
    <x v="6"/>
    <x v="1"/>
    <n v="77.099999999999994"/>
    <x v="1"/>
    <n v="84.5"/>
    <x v="1"/>
    <n v="278"/>
    <x v="5"/>
    <n v="278"/>
    <x v="1"/>
    <n v="2.2969999999999997"/>
    <n v="0.90862827532950352"/>
    <x v="1"/>
    <x v="1"/>
    <x v="1"/>
    <x v="1"/>
    <x v="1"/>
    <x v="1"/>
    <x v="1"/>
  </r>
  <r>
    <d v="2021-07-24T00:00:00"/>
    <n v="7950"/>
    <n v="9431"/>
    <x v="0"/>
    <n v="1106"/>
    <n v="31618"/>
    <x v="1"/>
    <s v="527496"/>
    <x v="0"/>
    <x v="2"/>
    <x v="2"/>
    <x v="2"/>
    <x v="1"/>
    <n v="59"/>
    <m/>
    <m/>
    <m/>
    <m/>
    <x v="2"/>
    <n v="1002760"/>
    <x v="8"/>
    <x v="1"/>
    <x v="1"/>
    <x v="0"/>
    <x v="0"/>
    <m/>
    <x v="0"/>
    <x v="0"/>
    <x v="0"/>
    <m/>
    <m/>
    <x v="1"/>
    <s v="10027608"/>
    <x v="5"/>
    <x v="5"/>
    <x v="3"/>
    <x v="3"/>
    <x v="6"/>
    <x v="1"/>
    <n v="53.497700000000002"/>
    <x v="2"/>
    <n v="59"/>
    <x v="2"/>
    <s v=""/>
    <x v="5"/>
    <s v=""/>
    <x v="2"/>
    <s v=""/>
    <s v=""/>
    <x v="1"/>
    <x v="1"/>
    <x v="2"/>
    <x v="1"/>
    <x v="1"/>
    <x v="1"/>
    <x v="1"/>
  </r>
  <r>
    <d v="2021-07-24T00:00:00"/>
    <n v="7951"/>
    <n v="9431"/>
    <x v="1"/>
    <n v="1611"/>
    <m/>
    <x v="3"/>
    <m/>
    <x v="0"/>
    <x v="2"/>
    <x v="2"/>
    <x v="2"/>
    <x v="1"/>
    <n v="45.5"/>
    <m/>
    <m/>
    <m/>
    <m/>
    <x v="3"/>
    <n v="1002760"/>
    <x v="9"/>
    <x v="1"/>
    <x v="1"/>
    <x v="0"/>
    <x v="0"/>
    <m/>
    <x v="0"/>
    <x v="0"/>
    <x v="0"/>
    <s v="JACK"/>
    <m/>
    <x v="2"/>
    <s v="10027609"/>
    <x v="8"/>
    <x v="8"/>
    <x v="6"/>
    <x v="2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4T00:00:00"/>
    <n v="7951"/>
    <n v="9431"/>
    <x v="1"/>
    <n v="1615"/>
    <m/>
    <x v="3"/>
    <m/>
    <x v="0"/>
    <x v="2"/>
    <x v="2"/>
    <x v="2"/>
    <x v="1"/>
    <n v="40"/>
    <m/>
    <m/>
    <m/>
    <m/>
    <x v="3"/>
    <n v="1002760"/>
    <x v="10"/>
    <x v="1"/>
    <x v="1"/>
    <x v="0"/>
    <x v="0"/>
    <m/>
    <x v="0"/>
    <x v="0"/>
    <x v="0"/>
    <s v="JACK"/>
    <m/>
    <x v="2"/>
    <s v="100276010"/>
    <x v="8"/>
    <x v="8"/>
    <x v="6"/>
    <x v="2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4T00:00:00"/>
    <n v="7952"/>
    <n v="9431"/>
    <x v="0"/>
    <n v="1656"/>
    <m/>
    <x v="3"/>
    <m/>
    <x v="0"/>
    <x v="2"/>
    <x v="2"/>
    <x v="2"/>
    <x v="1"/>
    <n v="41"/>
    <m/>
    <m/>
    <m/>
    <m/>
    <x v="3"/>
    <n v="1002734"/>
    <x v="1"/>
    <x v="1"/>
    <x v="1"/>
    <x v="0"/>
    <x v="0"/>
    <m/>
    <x v="0"/>
    <x v="0"/>
    <x v="0"/>
    <s v="JACK"/>
    <m/>
    <x v="2"/>
    <s v="10027341"/>
    <x v="9"/>
    <x v="9"/>
    <x v="6"/>
    <x v="4"/>
    <x v="6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4T00:00:00"/>
    <n v="8133"/>
    <n v="9375"/>
    <x v="4"/>
    <n v="907"/>
    <n v="61865"/>
    <x v="2"/>
    <s v="527046"/>
    <x v="0"/>
    <x v="1"/>
    <x v="1"/>
    <x v="2"/>
    <x v="1"/>
    <n v="89.5"/>
    <n v="19.600000000000001"/>
    <n v="7.1"/>
    <n v="6.5"/>
    <n v="2.6"/>
    <x v="1"/>
    <n v="1003432"/>
    <x v="7"/>
    <x v="1"/>
    <x v="2"/>
    <x v="0"/>
    <x v="0"/>
    <m/>
    <x v="0"/>
    <x v="0"/>
    <x v="1"/>
    <m/>
    <m/>
    <x v="1"/>
    <s v="10034327"/>
    <x v="2"/>
    <x v="2"/>
    <x v="2"/>
    <x v="2"/>
    <x v="6"/>
    <x v="2"/>
    <n v="82.4"/>
    <x v="1"/>
    <n v="89.5"/>
    <x v="1"/>
    <s v=""/>
    <x v="4"/>
    <s v=""/>
    <x v="1"/>
    <n v="2.951000000000001"/>
    <n v="0.95031072995735333"/>
    <x v="1"/>
    <x v="1"/>
    <x v="1"/>
    <x v="2"/>
    <x v="1"/>
    <x v="1"/>
    <x v="1"/>
  </r>
  <r>
    <d v="2021-07-24T00:00:00"/>
    <n v="8133"/>
    <n v="9375"/>
    <x v="4"/>
    <n v="914"/>
    <n v="61866"/>
    <x v="2"/>
    <s v="527053"/>
    <x v="0"/>
    <x v="2"/>
    <x v="2"/>
    <x v="2"/>
    <x v="1"/>
    <n v="62"/>
    <m/>
    <m/>
    <m/>
    <m/>
    <x v="2"/>
    <n v="1003432"/>
    <x v="8"/>
    <x v="1"/>
    <x v="2"/>
    <x v="0"/>
    <x v="0"/>
    <m/>
    <x v="0"/>
    <x v="0"/>
    <x v="1"/>
    <m/>
    <m/>
    <x v="1"/>
    <s v="10034328"/>
    <x v="2"/>
    <x v="2"/>
    <x v="2"/>
    <x v="2"/>
    <x v="6"/>
    <x v="2"/>
    <n v="56.2742"/>
    <x v="2"/>
    <n v="62"/>
    <x v="2"/>
    <s v=""/>
    <x v="4"/>
    <s v=""/>
    <x v="2"/>
    <s v=""/>
    <s v=""/>
    <x v="1"/>
    <x v="1"/>
    <x v="2"/>
    <x v="1"/>
    <x v="1"/>
    <x v="1"/>
    <x v="1"/>
  </r>
  <r>
    <d v="2021-07-24T00:00:00"/>
    <n v="8133"/>
    <n v="9375"/>
    <x v="4"/>
    <n v="920"/>
    <n v="61867"/>
    <x v="2"/>
    <s v="527124"/>
    <x v="1"/>
    <x v="2"/>
    <x v="2"/>
    <x v="2"/>
    <x v="1"/>
    <n v="98"/>
    <n v="22"/>
    <n v="8.8000000000000007"/>
    <n v="7.5"/>
    <n v="2.6"/>
    <x v="1"/>
    <n v="1003432"/>
    <x v="9"/>
    <x v="1"/>
    <x v="2"/>
    <x v="0"/>
    <x v="0"/>
    <m/>
    <x v="0"/>
    <x v="0"/>
    <x v="1"/>
    <m/>
    <m/>
    <x v="1"/>
    <s v="10034329"/>
    <x v="2"/>
    <x v="2"/>
    <x v="2"/>
    <x v="2"/>
    <x v="6"/>
    <x v="2"/>
    <n v="89.2"/>
    <x v="1"/>
    <n v="98"/>
    <x v="1"/>
    <s v=""/>
    <x v="4"/>
    <s v=""/>
    <x v="1"/>
    <n v="3.7499999999999996"/>
    <n v="0.97702263008997436"/>
    <x v="1"/>
    <x v="1"/>
    <x v="1"/>
    <x v="1"/>
    <x v="1"/>
    <x v="1"/>
    <x v="1"/>
  </r>
  <r>
    <d v="2021-07-24T00:00:00"/>
    <n v="8133"/>
    <n v="9375"/>
    <x v="4"/>
    <n v="922"/>
    <n v="61868"/>
    <x v="2"/>
    <s v="527081"/>
    <x v="1"/>
    <x v="2"/>
    <x v="2"/>
    <x v="2"/>
    <x v="1"/>
    <n v="100"/>
    <n v="24.5"/>
    <n v="10.1"/>
    <n v="8.5"/>
    <n v="3"/>
    <x v="1"/>
    <n v="1003432"/>
    <x v="10"/>
    <x v="1"/>
    <x v="2"/>
    <x v="0"/>
    <x v="0"/>
    <m/>
    <x v="0"/>
    <x v="0"/>
    <x v="1"/>
    <m/>
    <m/>
    <x v="1"/>
    <s v="100343210"/>
    <x v="2"/>
    <x v="2"/>
    <x v="2"/>
    <x v="2"/>
    <x v="6"/>
    <x v="2"/>
    <n v="89.9"/>
    <x v="1"/>
    <n v="100"/>
    <x v="1"/>
    <s v=""/>
    <x v="4"/>
    <s v=""/>
    <x v="1"/>
    <n v="1.9220000000000015"/>
    <n v="0.87236129370942328"/>
    <x v="1"/>
    <x v="1"/>
    <x v="1"/>
    <x v="1"/>
    <x v="1"/>
    <x v="1"/>
    <x v="1"/>
  </r>
  <r>
    <d v="2021-07-24T00:00:00"/>
    <n v="8134"/>
    <n v="9375"/>
    <x v="5"/>
    <n v="945"/>
    <n v="61869"/>
    <x v="2"/>
    <s v="527106"/>
    <x v="0"/>
    <x v="1"/>
    <x v="1"/>
    <x v="2"/>
    <x v="1"/>
    <n v="86"/>
    <n v="18.100000000000001"/>
    <n v="6.5"/>
    <n v="5"/>
    <n v="1.9"/>
    <x v="1"/>
    <n v="1003433"/>
    <x v="1"/>
    <x v="1"/>
    <x v="1"/>
    <x v="0"/>
    <x v="0"/>
    <m/>
    <x v="0"/>
    <x v="0"/>
    <x v="1"/>
    <m/>
    <m/>
    <x v="1"/>
    <s v="10034331"/>
    <x v="4"/>
    <x v="4"/>
    <x v="1"/>
    <x v="2"/>
    <x v="6"/>
    <x v="2"/>
    <n v="79.5"/>
    <x v="1"/>
    <n v="86"/>
    <x v="1"/>
    <s v=""/>
    <x v="7"/>
    <s v=""/>
    <x v="1"/>
    <n v="3.8359999999999972"/>
    <n v="0.97887610049775564"/>
    <x v="1"/>
    <x v="1"/>
    <x v="1"/>
    <x v="1"/>
    <x v="1"/>
    <x v="1"/>
    <x v="1"/>
  </r>
  <r>
    <d v="2021-07-24T00:00:00"/>
    <n v="8134"/>
    <n v="9375"/>
    <x v="5"/>
    <n v="950"/>
    <n v="61870"/>
    <x v="2"/>
    <s v="527030"/>
    <x v="1"/>
    <x v="2"/>
    <x v="2"/>
    <x v="2"/>
    <x v="1"/>
    <n v="89"/>
    <n v="21.4"/>
    <n v="8.5"/>
    <n v="6.4"/>
    <n v="1.8"/>
    <x v="1"/>
    <n v="1003433"/>
    <x v="2"/>
    <x v="1"/>
    <x v="1"/>
    <x v="0"/>
    <x v="0"/>
    <m/>
    <x v="0"/>
    <x v="0"/>
    <x v="1"/>
    <m/>
    <m/>
    <x v="1"/>
    <s v="10034332"/>
    <x v="1"/>
    <x v="1"/>
    <x v="1"/>
    <x v="1"/>
    <x v="6"/>
    <x v="2"/>
    <n v="80.5"/>
    <x v="1"/>
    <n v="89"/>
    <x v="1"/>
    <s v=""/>
    <x v="7"/>
    <s v=""/>
    <x v="1"/>
    <n v="1.6999999999999957"/>
    <n v="0.8455347349164648"/>
    <x v="1"/>
    <x v="1"/>
    <x v="1"/>
    <x v="1"/>
    <x v="1"/>
    <x v="1"/>
    <x v="1"/>
  </r>
  <r>
    <d v="2021-07-24T00:00:00"/>
    <n v="8135"/>
    <n v="9375"/>
    <x v="2"/>
    <n v="1005"/>
    <n v="61871"/>
    <x v="2"/>
    <m/>
    <x v="0"/>
    <x v="1"/>
    <x v="2"/>
    <x v="2"/>
    <x v="1"/>
    <n v="73"/>
    <m/>
    <m/>
    <m/>
    <m/>
    <x v="2"/>
    <m/>
    <x v="0"/>
    <x v="0"/>
    <x v="0"/>
    <x v="0"/>
    <x v="0"/>
    <m/>
    <x v="0"/>
    <x v="0"/>
    <x v="1"/>
    <s v="NO PIT, NO SCALES"/>
    <m/>
    <x v="1"/>
    <s v=""/>
    <x v="2"/>
    <x v="2"/>
    <x v="2"/>
    <x v="2"/>
    <x v="6"/>
    <x v="2"/>
    <n v="66.454699999999988"/>
    <x v="2"/>
    <n v="73"/>
    <x v="2"/>
    <s v=""/>
    <x v="2"/>
    <s v=""/>
    <x v="2"/>
    <s v=""/>
    <s v=""/>
    <x v="1"/>
    <x v="1"/>
    <x v="2"/>
    <x v="1"/>
    <x v="1"/>
    <x v="1"/>
    <x v="1"/>
  </r>
  <r>
    <d v="2021-07-24T00:00:00"/>
    <n v="8135"/>
    <n v="9375"/>
    <x v="2"/>
    <n v="1009"/>
    <n v="61872"/>
    <x v="2"/>
    <s v="527071"/>
    <x v="0"/>
    <x v="2"/>
    <x v="2"/>
    <x v="2"/>
    <x v="1"/>
    <n v="56"/>
    <m/>
    <m/>
    <m/>
    <m/>
    <x v="2"/>
    <n v="1003433"/>
    <x v="3"/>
    <x v="1"/>
    <x v="1"/>
    <x v="0"/>
    <x v="0"/>
    <m/>
    <x v="0"/>
    <x v="0"/>
    <x v="1"/>
    <m/>
    <m/>
    <x v="1"/>
    <s v="10034333"/>
    <x v="5"/>
    <x v="5"/>
    <x v="3"/>
    <x v="3"/>
    <x v="6"/>
    <x v="2"/>
    <n v="50.721200000000003"/>
    <x v="2"/>
    <n v="56"/>
    <x v="2"/>
    <s v=""/>
    <x v="7"/>
    <s v=""/>
    <x v="2"/>
    <s v=""/>
    <s v=""/>
    <x v="1"/>
    <x v="1"/>
    <x v="2"/>
    <x v="1"/>
    <x v="1"/>
    <x v="1"/>
    <x v="1"/>
  </r>
  <r>
    <d v="2021-07-24T00:00:00"/>
    <n v="8137"/>
    <n v="9375"/>
    <x v="5"/>
    <n v="1717"/>
    <n v="61873"/>
    <x v="2"/>
    <s v="527043"/>
    <x v="0"/>
    <x v="2"/>
    <x v="2"/>
    <x v="2"/>
    <x v="1"/>
    <n v="54.5"/>
    <m/>
    <m/>
    <m/>
    <m/>
    <x v="2"/>
    <n v="1003433"/>
    <x v="4"/>
    <x v="1"/>
    <x v="1"/>
    <x v="0"/>
    <x v="0"/>
    <m/>
    <x v="0"/>
    <x v="0"/>
    <x v="1"/>
    <m/>
    <m/>
    <x v="1"/>
    <s v="10034334"/>
    <x v="5"/>
    <x v="5"/>
    <x v="3"/>
    <x v="3"/>
    <x v="6"/>
    <x v="2"/>
    <n v="49.332949999999997"/>
    <x v="2"/>
    <n v="54.5"/>
    <x v="2"/>
    <s v=""/>
    <x v="7"/>
    <s v=""/>
    <x v="2"/>
    <s v=""/>
    <s v=""/>
    <x v="1"/>
    <x v="1"/>
    <x v="2"/>
    <x v="3"/>
    <x v="1"/>
    <x v="1"/>
    <x v="1"/>
  </r>
  <r>
    <d v="2021-07-24T00:00:00"/>
    <n v="8137"/>
    <n v="9375"/>
    <x v="5"/>
    <n v="1723"/>
    <n v="61874"/>
    <x v="2"/>
    <s v="527054"/>
    <x v="0"/>
    <x v="1"/>
    <x v="1"/>
    <x v="2"/>
    <x v="1"/>
    <n v="87"/>
    <n v="18.399999999999999"/>
    <n v="6.6"/>
    <n v="5.5"/>
    <n v="1.9"/>
    <x v="1"/>
    <n v="1003433"/>
    <x v="5"/>
    <x v="1"/>
    <x v="1"/>
    <x v="0"/>
    <x v="0"/>
    <m/>
    <x v="0"/>
    <x v="0"/>
    <x v="1"/>
    <m/>
    <m/>
    <x v="1"/>
    <s v="10034335"/>
    <x v="1"/>
    <x v="1"/>
    <x v="1"/>
    <x v="1"/>
    <x v="6"/>
    <x v="2"/>
    <n v="80.400000000000006"/>
    <x v="1"/>
    <n v="87"/>
    <x v="1"/>
    <s v=""/>
    <x v="7"/>
    <s v=""/>
    <x v="1"/>
    <n v="3.7979999999999969"/>
    <n v="0.97807588314544258"/>
    <x v="1"/>
    <x v="1"/>
    <x v="1"/>
    <x v="1"/>
    <x v="1"/>
    <x v="1"/>
    <x v="1"/>
  </r>
  <r>
    <d v="2021-07-24T00:00:00"/>
    <n v="8138"/>
    <n v="9375"/>
    <x v="4"/>
    <n v="1743"/>
    <n v="61875"/>
    <x v="2"/>
    <s v="527031"/>
    <x v="0"/>
    <x v="1"/>
    <x v="1"/>
    <x v="2"/>
    <x v="1"/>
    <n v="91"/>
    <n v="20.5"/>
    <n v="7.3"/>
    <n v="5.5"/>
    <n v="1.8"/>
    <x v="1"/>
    <n v="1003433"/>
    <x v="6"/>
    <x v="1"/>
    <x v="1"/>
    <x v="0"/>
    <x v="0"/>
    <m/>
    <x v="0"/>
    <x v="0"/>
    <x v="1"/>
    <m/>
    <m/>
    <x v="1"/>
    <s v="10034336"/>
    <x v="1"/>
    <x v="1"/>
    <x v="1"/>
    <x v="1"/>
    <x v="6"/>
    <x v="2"/>
    <n v="83.7"/>
    <x v="1"/>
    <n v="91"/>
    <x v="1"/>
    <s v=""/>
    <x v="7"/>
    <s v=""/>
    <x v="1"/>
    <n v="4.7080000000000037"/>
    <n v="0.99105787786655064"/>
    <x v="1"/>
    <x v="1"/>
    <x v="1"/>
    <x v="1"/>
    <x v="1"/>
    <x v="1"/>
    <x v="1"/>
  </r>
  <r>
    <d v="2021-07-24T00:00:00"/>
    <n v="8138"/>
    <n v="9375"/>
    <x v="4"/>
    <n v="1746"/>
    <n v="61876"/>
    <x v="2"/>
    <s v="526975"/>
    <x v="1"/>
    <x v="2"/>
    <x v="2"/>
    <x v="2"/>
    <x v="1"/>
    <n v="90"/>
    <n v="19.600000000000001"/>
    <n v="7.3"/>
    <n v="6"/>
    <n v="2.6"/>
    <x v="1"/>
    <n v="1003433"/>
    <x v="7"/>
    <x v="1"/>
    <x v="1"/>
    <x v="0"/>
    <x v="0"/>
    <m/>
    <x v="0"/>
    <x v="0"/>
    <x v="1"/>
    <m/>
    <m/>
    <x v="1"/>
    <s v="10034337"/>
    <x v="4"/>
    <x v="4"/>
    <x v="1"/>
    <x v="2"/>
    <x v="6"/>
    <x v="2"/>
    <n v="82.7"/>
    <x v="1"/>
    <n v="90"/>
    <x v="1"/>
    <s v=""/>
    <x v="7"/>
    <s v=""/>
    <x v="1"/>
    <n v="3.250000000000004"/>
    <n v="0.96267311265587063"/>
    <x v="1"/>
    <x v="1"/>
    <x v="1"/>
    <x v="1"/>
    <x v="1"/>
    <x v="1"/>
    <x v="1"/>
  </r>
  <r>
    <d v="2021-07-24T00:00:00"/>
    <n v="8138"/>
    <n v="9375"/>
    <x v="4"/>
    <n v="1753"/>
    <n v="61877"/>
    <x v="2"/>
    <s v="526957"/>
    <x v="0"/>
    <x v="2"/>
    <x v="2"/>
    <x v="2"/>
    <x v="1"/>
    <n v="55.5"/>
    <m/>
    <m/>
    <m/>
    <m/>
    <x v="2"/>
    <n v="1003433"/>
    <x v="8"/>
    <x v="1"/>
    <x v="1"/>
    <x v="0"/>
    <x v="0"/>
    <m/>
    <x v="0"/>
    <x v="0"/>
    <x v="1"/>
    <m/>
    <m/>
    <x v="1"/>
    <s v="10034338"/>
    <x v="5"/>
    <x v="5"/>
    <x v="3"/>
    <x v="3"/>
    <x v="6"/>
    <x v="2"/>
    <n v="50.258449999999996"/>
    <x v="2"/>
    <n v="55.5"/>
    <x v="2"/>
    <s v=""/>
    <x v="7"/>
    <s v=""/>
    <x v="2"/>
    <s v=""/>
    <s v=""/>
    <x v="1"/>
    <x v="1"/>
    <x v="2"/>
    <x v="1"/>
    <x v="1"/>
    <x v="1"/>
    <x v="1"/>
  </r>
  <r>
    <d v="2021-07-25T00:00:00"/>
    <n v="7953"/>
    <n v="9437"/>
    <x v="1"/>
    <n v="945"/>
    <m/>
    <x v="3"/>
    <m/>
    <x v="0"/>
    <x v="2"/>
    <x v="2"/>
    <x v="2"/>
    <x v="1"/>
    <n v="45"/>
    <m/>
    <m/>
    <m/>
    <m/>
    <x v="3"/>
    <n v="1002734"/>
    <x v="2"/>
    <x v="1"/>
    <x v="1"/>
    <x v="0"/>
    <x v="0"/>
    <m/>
    <x v="0"/>
    <x v="0"/>
    <x v="1"/>
    <m/>
    <m/>
    <x v="2"/>
    <s v="10027342"/>
    <x v="9"/>
    <x v="9"/>
    <x v="6"/>
    <x v="4"/>
    <x v="7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5T00:00:00"/>
    <n v="7954"/>
    <n v="9437"/>
    <x v="0"/>
    <n v="1055"/>
    <m/>
    <x v="3"/>
    <m/>
    <x v="0"/>
    <x v="2"/>
    <x v="2"/>
    <x v="2"/>
    <x v="1"/>
    <n v="46"/>
    <m/>
    <m/>
    <m/>
    <m/>
    <x v="3"/>
    <n v="1002734"/>
    <x v="3"/>
    <x v="1"/>
    <x v="1"/>
    <x v="0"/>
    <x v="0"/>
    <m/>
    <x v="0"/>
    <x v="0"/>
    <x v="1"/>
    <m/>
    <m/>
    <x v="2"/>
    <s v="10027343"/>
    <x v="9"/>
    <x v="9"/>
    <x v="6"/>
    <x v="4"/>
    <x v="7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5T00:00:00"/>
    <n v="7954"/>
    <n v="9437"/>
    <x v="0"/>
    <n v="1112"/>
    <m/>
    <x v="3"/>
    <m/>
    <x v="0"/>
    <x v="2"/>
    <x v="2"/>
    <x v="2"/>
    <x v="1"/>
    <n v="45"/>
    <m/>
    <m/>
    <m/>
    <m/>
    <x v="3"/>
    <n v="1002734"/>
    <x v="4"/>
    <x v="1"/>
    <x v="1"/>
    <x v="0"/>
    <x v="0"/>
    <m/>
    <x v="0"/>
    <x v="0"/>
    <x v="1"/>
    <m/>
    <m/>
    <x v="2"/>
    <s v="10027344"/>
    <x v="9"/>
    <x v="9"/>
    <x v="6"/>
    <x v="4"/>
    <x v="7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5T00:00:00"/>
    <n v="7955"/>
    <n v="9437"/>
    <x v="1"/>
    <n v="1615"/>
    <n v="31619"/>
    <x v="1"/>
    <s v="528064"/>
    <x v="0"/>
    <x v="1"/>
    <x v="2"/>
    <x v="2"/>
    <x v="1"/>
    <n v="72.5"/>
    <m/>
    <m/>
    <m/>
    <m/>
    <x v="2"/>
    <n v="1002734"/>
    <x v="5"/>
    <x v="1"/>
    <x v="1"/>
    <x v="0"/>
    <x v="0"/>
    <m/>
    <x v="0"/>
    <x v="0"/>
    <x v="1"/>
    <m/>
    <m/>
    <x v="1"/>
    <s v="10027345"/>
    <x v="5"/>
    <x v="5"/>
    <x v="3"/>
    <x v="3"/>
    <x v="7"/>
    <x v="1"/>
    <n v="65.991949999999989"/>
    <x v="2"/>
    <n v="72.5"/>
    <x v="2"/>
    <s v=""/>
    <x v="5"/>
    <s v=""/>
    <x v="2"/>
    <s v=""/>
    <s v=""/>
    <x v="1"/>
    <x v="1"/>
    <x v="2"/>
    <x v="1"/>
    <x v="1"/>
    <x v="1"/>
    <x v="1"/>
  </r>
  <r>
    <d v="2021-07-25T00:00:00"/>
    <n v="7956"/>
    <n v="9437"/>
    <x v="0"/>
    <n v="1746"/>
    <m/>
    <x v="3"/>
    <m/>
    <x v="0"/>
    <x v="2"/>
    <x v="2"/>
    <x v="2"/>
    <x v="1"/>
    <n v="40"/>
    <m/>
    <m/>
    <m/>
    <m/>
    <x v="3"/>
    <n v="1002734"/>
    <x v="6"/>
    <x v="1"/>
    <x v="1"/>
    <x v="0"/>
    <x v="0"/>
    <m/>
    <x v="0"/>
    <x v="0"/>
    <x v="1"/>
    <m/>
    <m/>
    <x v="2"/>
    <s v="10027346"/>
    <x v="9"/>
    <x v="9"/>
    <x v="6"/>
    <x v="4"/>
    <x v="7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5T00:00:00"/>
    <n v="7956"/>
    <n v="9437"/>
    <x v="0"/>
    <n v="1754"/>
    <n v="31620"/>
    <x v="1"/>
    <s v="528084"/>
    <x v="0"/>
    <x v="2"/>
    <x v="2"/>
    <x v="2"/>
    <x v="1"/>
    <n v="56.1"/>
    <m/>
    <m/>
    <m/>
    <m/>
    <x v="2"/>
    <n v="1002734"/>
    <x v="7"/>
    <x v="1"/>
    <x v="1"/>
    <x v="0"/>
    <x v="0"/>
    <m/>
    <x v="0"/>
    <x v="0"/>
    <x v="1"/>
    <m/>
    <m/>
    <x v="1"/>
    <s v="10027347"/>
    <x v="13"/>
    <x v="14"/>
    <x v="3"/>
    <x v="4"/>
    <x v="7"/>
    <x v="1"/>
    <n v="50.813749999999999"/>
    <x v="2"/>
    <n v="56.1"/>
    <x v="2"/>
    <n v="279"/>
    <x v="5"/>
    <n v="279"/>
    <x v="2"/>
    <s v=""/>
    <s v=""/>
    <x v="1"/>
    <x v="1"/>
    <x v="2"/>
    <x v="1"/>
    <x v="1"/>
    <x v="1"/>
    <x v="1"/>
  </r>
  <r>
    <d v="2021-07-25T00:00:00"/>
    <n v="8140"/>
    <n v="9376"/>
    <x v="4"/>
    <n v="922"/>
    <n v="61878"/>
    <x v="2"/>
    <s v="527013"/>
    <x v="0"/>
    <x v="2"/>
    <x v="2"/>
    <x v="2"/>
    <x v="1"/>
    <n v="52"/>
    <m/>
    <m/>
    <m/>
    <m/>
    <x v="2"/>
    <n v="1003433"/>
    <x v="9"/>
    <x v="1"/>
    <x v="1"/>
    <x v="0"/>
    <x v="0"/>
    <m/>
    <x v="0"/>
    <x v="0"/>
    <x v="1"/>
    <m/>
    <m/>
    <x v="1"/>
    <s v="10034339"/>
    <x v="5"/>
    <x v="5"/>
    <x v="3"/>
    <x v="3"/>
    <x v="7"/>
    <x v="2"/>
    <n v="47.019199999999998"/>
    <x v="2"/>
    <n v="52"/>
    <x v="2"/>
    <s v=""/>
    <x v="7"/>
    <s v=""/>
    <x v="2"/>
    <s v=""/>
    <s v=""/>
    <x v="1"/>
    <x v="1"/>
    <x v="2"/>
    <x v="1"/>
    <x v="1"/>
    <x v="1"/>
    <x v="1"/>
  </r>
  <r>
    <d v="2021-07-25T00:00:00"/>
    <n v="8140"/>
    <n v="9376"/>
    <x v="4"/>
    <n v="925"/>
    <n v="61879"/>
    <x v="2"/>
    <s v="526930"/>
    <x v="0"/>
    <x v="2"/>
    <x v="2"/>
    <x v="2"/>
    <x v="1"/>
    <n v="59"/>
    <m/>
    <m/>
    <m/>
    <m/>
    <x v="2"/>
    <n v="1003433"/>
    <x v="10"/>
    <x v="1"/>
    <x v="1"/>
    <x v="0"/>
    <x v="0"/>
    <m/>
    <x v="0"/>
    <x v="0"/>
    <x v="1"/>
    <m/>
    <m/>
    <x v="1"/>
    <s v="100343310"/>
    <x v="5"/>
    <x v="5"/>
    <x v="3"/>
    <x v="3"/>
    <x v="7"/>
    <x v="2"/>
    <n v="53.497700000000002"/>
    <x v="2"/>
    <n v="59"/>
    <x v="2"/>
    <s v=""/>
    <x v="7"/>
    <s v=""/>
    <x v="2"/>
    <s v=""/>
    <s v=""/>
    <x v="1"/>
    <x v="1"/>
    <x v="2"/>
    <x v="2"/>
    <x v="1"/>
    <x v="1"/>
    <x v="1"/>
  </r>
  <r>
    <d v="2021-07-25T00:00:00"/>
    <n v="8140"/>
    <n v="9376"/>
    <x v="4"/>
    <n v="935"/>
    <n v="61880"/>
    <x v="2"/>
    <s v="526932"/>
    <x v="1"/>
    <x v="2"/>
    <x v="2"/>
    <x v="2"/>
    <x v="1"/>
    <n v="91"/>
    <n v="21.5"/>
    <n v="8.5"/>
    <n v="7"/>
    <n v="2"/>
    <x v="1"/>
    <n v="1003434"/>
    <x v="1"/>
    <x v="1"/>
    <x v="2"/>
    <x v="0"/>
    <x v="0"/>
    <m/>
    <x v="0"/>
    <x v="0"/>
    <x v="1"/>
    <m/>
    <m/>
    <x v="1"/>
    <s v="10034341"/>
    <x v="2"/>
    <x v="2"/>
    <x v="2"/>
    <x v="2"/>
    <x v="7"/>
    <x v="2"/>
    <n v="82.5"/>
    <x v="1"/>
    <n v="91"/>
    <x v="1"/>
    <s v=""/>
    <x v="4"/>
    <s v=""/>
    <x v="1"/>
    <n v="1.980000000000002"/>
    <n v="0.87868116210826341"/>
    <x v="1"/>
    <x v="1"/>
    <x v="1"/>
    <x v="1"/>
    <x v="1"/>
    <x v="1"/>
    <x v="1"/>
  </r>
  <r>
    <d v="2021-07-25T00:00:00"/>
    <n v="8140"/>
    <n v="9376"/>
    <x v="4"/>
    <n v="937"/>
    <n v="61881"/>
    <x v="2"/>
    <s v="526959"/>
    <x v="0"/>
    <x v="1"/>
    <x v="1"/>
    <x v="2"/>
    <x v="1"/>
    <n v="85"/>
    <n v="18.5"/>
    <n v="6.5"/>
    <n v="6"/>
    <n v="2"/>
    <x v="1"/>
    <n v="1003434"/>
    <x v="2"/>
    <x v="1"/>
    <x v="2"/>
    <x v="0"/>
    <x v="0"/>
    <m/>
    <x v="0"/>
    <x v="0"/>
    <x v="1"/>
    <m/>
    <m/>
    <x v="1"/>
    <s v="10034342"/>
    <x v="2"/>
    <x v="2"/>
    <x v="2"/>
    <x v="2"/>
    <x v="7"/>
    <x v="2"/>
    <n v="78.5"/>
    <x v="1"/>
    <n v="85"/>
    <x v="1"/>
    <s v=""/>
    <x v="4"/>
    <s v=""/>
    <x v="1"/>
    <n v="2.6399999999999979"/>
    <n v="0.93339196442490935"/>
    <x v="1"/>
    <x v="1"/>
    <x v="1"/>
    <x v="1"/>
    <x v="1"/>
    <x v="1"/>
    <x v="1"/>
  </r>
  <r>
    <d v="2021-07-25T00:00:00"/>
    <n v="8141"/>
    <n v="9376"/>
    <x v="5"/>
    <n v="1005"/>
    <n v="61882"/>
    <x v="2"/>
    <s v="526942"/>
    <x v="0"/>
    <x v="1"/>
    <x v="2"/>
    <x v="2"/>
    <x v="1"/>
    <n v="74.5"/>
    <m/>
    <m/>
    <m/>
    <m/>
    <x v="2"/>
    <n v="1003434"/>
    <x v="3"/>
    <x v="1"/>
    <x v="2"/>
    <x v="0"/>
    <x v="0"/>
    <m/>
    <x v="0"/>
    <x v="0"/>
    <x v="1"/>
    <m/>
    <m/>
    <x v="1"/>
    <s v="10034343"/>
    <x v="2"/>
    <x v="2"/>
    <x v="2"/>
    <x v="2"/>
    <x v="7"/>
    <x v="2"/>
    <n v="67.842949999999988"/>
    <x v="2"/>
    <n v="74.5"/>
    <x v="2"/>
    <s v=""/>
    <x v="4"/>
    <s v=""/>
    <x v="2"/>
    <s v=""/>
    <s v=""/>
    <x v="1"/>
    <x v="1"/>
    <x v="2"/>
    <x v="1"/>
    <x v="1"/>
    <x v="1"/>
    <x v="1"/>
  </r>
  <r>
    <d v="2021-07-25T00:00:00"/>
    <n v="8141"/>
    <n v="9376"/>
    <x v="5"/>
    <n v="1013"/>
    <n v="61883"/>
    <x v="2"/>
    <s v="526992"/>
    <x v="1"/>
    <x v="2"/>
    <x v="2"/>
    <x v="2"/>
    <x v="1"/>
    <n v="101.5"/>
    <n v="23.6"/>
    <n v="8.6"/>
    <n v="8"/>
    <n v="3.5"/>
    <x v="1"/>
    <n v="1003434"/>
    <x v="4"/>
    <x v="1"/>
    <x v="2"/>
    <x v="0"/>
    <x v="0"/>
    <m/>
    <x v="0"/>
    <x v="0"/>
    <x v="1"/>
    <m/>
    <m/>
    <x v="1"/>
    <s v="10034344"/>
    <x v="2"/>
    <x v="2"/>
    <x v="2"/>
    <x v="2"/>
    <x v="7"/>
    <x v="2"/>
    <n v="92.9"/>
    <x v="1"/>
    <n v="101.5"/>
    <x v="1"/>
    <s v=""/>
    <x v="4"/>
    <s v=""/>
    <x v="1"/>
    <n v="4.3969999999999976"/>
    <n v="0.98783556834932595"/>
    <x v="1"/>
    <x v="1"/>
    <x v="1"/>
    <x v="1"/>
    <x v="1"/>
    <x v="1"/>
    <x v="1"/>
  </r>
  <r>
    <d v="2021-07-25T00:00:00"/>
    <n v="8142"/>
    <n v="9376"/>
    <x v="2"/>
    <n v="1655"/>
    <n v="61884"/>
    <x v="2"/>
    <s v="526983"/>
    <x v="0"/>
    <x v="2"/>
    <x v="2"/>
    <x v="2"/>
    <x v="1"/>
    <n v="61"/>
    <m/>
    <m/>
    <m/>
    <m/>
    <x v="2"/>
    <n v="1003434"/>
    <x v="5"/>
    <x v="1"/>
    <x v="2"/>
    <x v="0"/>
    <x v="0"/>
    <m/>
    <x v="0"/>
    <x v="0"/>
    <x v="1"/>
    <m/>
    <m/>
    <x v="1"/>
    <s v="10034345"/>
    <x v="2"/>
    <x v="2"/>
    <x v="2"/>
    <x v="2"/>
    <x v="7"/>
    <x v="2"/>
    <n v="55.348700000000001"/>
    <x v="2"/>
    <n v="61"/>
    <x v="2"/>
    <s v=""/>
    <x v="4"/>
    <s v=""/>
    <x v="2"/>
    <s v=""/>
    <s v=""/>
    <x v="1"/>
    <x v="1"/>
    <x v="2"/>
    <x v="1"/>
    <x v="1"/>
    <x v="1"/>
    <x v="1"/>
  </r>
  <r>
    <d v="2021-07-25T00:00:00"/>
    <n v="8142"/>
    <n v="9376"/>
    <x v="2"/>
    <n v="1657"/>
    <n v="61885"/>
    <x v="2"/>
    <s v="526969"/>
    <x v="0"/>
    <x v="1"/>
    <x v="1"/>
    <x v="2"/>
    <x v="1"/>
    <n v="87"/>
    <n v="18.2"/>
    <n v="6.2"/>
    <n v="5.5"/>
    <n v="2"/>
    <x v="1"/>
    <n v="1003434"/>
    <x v="6"/>
    <x v="1"/>
    <x v="2"/>
    <x v="0"/>
    <x v="0"/>
    <m/>
    <x v="0"/>
    <x v="0"/>
    <x v="1"/>
    <m/>
    <m/>
    <x v="1"/>
    <s v="10034346"/>
    <x v="2"/>
    <x v="2"/>
    <x v="2"/>
    <x v="2"/>
    <x v="7"/>
    <x v="2"/>
    <n v="80.8"/>
    <x v="1"/>
    <n v="87"/>
    <x v="1"/>
    <s v=""/>
    <x v="4"/>
    <s v=""/>
    <x v="1"/>
    <n v="4.2239999999999975"/>
    <n v="0.98557126879447721"/>
    <x v="1"/>
    <x v="1"/>
    <x v="1"/>
    <x v="1"/>
    <x v="1"/>
    <x v="1"/>
    <x v="1"/>
  </r>
  <r>
    <d v="2021-07-25T00:00:00"/>
    <n v="8143"/>
    <n v="9376"/>
    <x v="5"/>
    <n v="1727"/>
    <n v="61886"/>
    <x v="2"/>
    <s v="526991"/>
    <x v="0"/>
    <x v="2"/>
    <x v="2"/>
    <x v="2"/>
    <x v="1"/>
    <n v="50"/>
    <m/>
    <m/>
    <m/>
    <m/>
    <x v="2"/>
    <n v="1003434"/>
    <x v="7"/>
    <x v="1"/>
    <x v="2"/>
    <x v="0"/>
    <x v="0"/>
    <m/>
    <x v="0"/>
    <x v="0"/>
    <x v="1"/>
    <m/>
    <m/>
    <x v="1"/>
    <s v="10034347"/>
    <x v="2"/>
    <x v="2"/>
    <x v="2"/>
    <x v="2"/>
    <x v="7"/>
    <x v="2"/>
    <n v="45.168199999999999"/>
    <x v="2"/>
    <n v="50"/>
    <x v="2"/>
    <s v=""/>
    <x v="4"/>
    <s v=""/>
    <x v="2"/>
    <s v=""/>
    <s v=""/>
    <x v="1"/>
    <x v="1"/>
    <x v="2"/>
    <x v="1"/>
    <x v="1"/>
    <x v="1"/>
    <x v="1"/>
  </r>
  <r>
    <d v="2021-07-25T00:00:00"/>
    <n v="8143"/>
    <n v="9376"/>
    <x v="5"/>
    <n v="1728"/>
    <n v="61887"/>
    <x v="2"/>
    <s v="526979"/>
    <x v="0"/>
    <x v="2"/>
    <x v="2"/>
    <x v="2"/>
    <x v="1"/>
    <n v="54"/>
    <m/>
    <m/>
    <m/>
    <m/>
    <x v="2"/>
    <n v="1003434"/>
    <x v="8"/>
    <x v="1"/>
    <x v="2"/>
    <x v="0"/>
    <x v="0"/>
    <m/>
    <x v="0"/>
    <x v="0"/>
    <x v="1"/>
    <m/>
    <m/>
    <x v="1"/>
    <s v="10034348"/>
    <x v="2"/>
    <x v="2"/>
    <x v="2"/>
    <x v="2"/>
    <x v="7"/>
    <x v="2"/>
    <n v="48.870199999999997"/>
    <x v="2"/>
    <n v="54"/>
    <x v="2"/>
    <s v=""/>
    <x v="4"/>
    <s v=""/>
    <x v="2"/>
    <s v=""/>
    <s v=""/>
    <x v="1"/>
    <x v="1"/>
    <x v="2"/>
    <x v="1"/>
    <x v="1"/>
    <x v="1"/>
    <x v="1"/>
  </r>
  <r>
    <d v="2021-07-25T00:00:00"/>
    <n v="8143"/>
    <n v="9376"/>
    <x v="5"/>
    <n v="1730"/>
    <n v="61888"/>
    <x v="2"/>
    <s v="527019"/>
    <x v="0"/>
    <x v="1"/>
    <x v="1"/>
    <x v="2"/>
    <x v="1"/>
    <n v="92"/>
    <n v="20"/>
    <n v="7"/>
    <n v="6"/>
    <n v="2"/>
    <x v="1"/>
    <n v="1003434"/>
    <x v="9"/>
    <x v="1"/>
    <x v="2"/>
    <x v="0"/>
    <x v="0"/>
    <m/>
    <x v="0"/>
    <x v="0"/>
    <x v="1"/>
    <m/>
    <m/>
    <x v="1"/>
    <s v="10034349"/>
    <x v="2"/>
    <x v="2"/>
    <x v="2"/>
    <x v="2"/>
    <x v="7"/>
    <x v="2"/>
    <n v="85"/>
    <x v="1"/>
    <n v="92"/>
    <x v="1"/>
    <s v=""/>
    <x v="4"/>
    <s v=""/>
    <x v="1"/>
    <n v="5.0100000000000025"/>
    <n v="0.99337330275033697"/>
    <x v="1"/>
    <x v="1"/>
    <x v="1"/>
    <x v="1"/>
    <x v="1"/>
    <x v="1"/>
    <x v="1"/>
  </r>
  <r>
    <d v="2021-07-25T00:00:00"/>
    <n v="8144"/>
    <n v="9376"/>
    <x v="4"/>
    <n v="1755"/>
    <n v="61889"/>
    <x v="2"/>
    <s v="527006"/>
    <x v="0"/>
    <x v="1"/>
    <x v="1"/>
    <x v="2"/>
    <x v="1"/>
    <n v="80"/>
    <n v="17.2"/>
    <n v="6.2"/>
    <n v="5"/>
    <n v="1.6"/>
    <x v="1"/>
    <n v="1003434"/>
    <x v="10"/>
    <x v="1"/>
    <x v="2"/>
    <x v="0"/>
    <x v="0"/>
    <m/>
    <x v="0"/>
    <x v="0"/>
    <x v="1"/>
    <m/>
    <m/>
    <x v="1"/>
    <s v="100343410"/>
    <x v="2"/>
    <x v="2"/>
    <x v="2"/>
    <x v="2"/>
    <x v="7"/>
    <x v="2"/>
    <n v="73.8"/>
    <x v="1"/>
    <n v="80"/>
    <x v="1"/>
    <s v=""/>
    <x v="4"/>
    <s v=""/>
    <x v="1"/>
    <n v="1.8979999999999981"/>
    <n v="0.86966499761239424"/>
    <x v="1"/>
    <x v="1"/>
    <x v="1"/>
    <x v="1"/>
    <x v="1"/>
    <x v="1"/>
    <x v="1"/>
  </r>
  <r>
    <d v="2021-07-25T00:00:00"/>
    <n v="8144"/>
    <n v="9376"/>
    <x v="4"/>
    <n v="1804"/>
    <n v="61890"/>
    <x v="2"/>
    <s v="527017"/>
    <x v="0"/>
    <x v="1"/>
    <x v="1"/>
    <x v="2"/>
    <x v="1"/>
    <n v="92"/>
    <n v="19.899999999999999"/>
    <n v="7.1"/>
    <n v="6.5"/>
    <n v="2.2000000000000002"/>
    <x v="1"/>
    <n v="1003435"/>
    <x v="1"/>
    <x v="1"/>
    <x v="1"/>
    <x v="2"/>
    <x v="0"/>
    <s v="12"/>
    <x v="0"/>
    <x v="0"/>
    <x v="1"/>
    <m/>
    <m/>
    <x v="1"/>
    <s v="10034351"/>
    <x v="1"/>
    <x v="1"/>
    <x v="1"/>
    <x v="1"/>
    <x v="7"/>
    <x v="2"/>
    <n v="84.9"/>
    <x v="1"/>
    <n v="92"/>
    <x v="1"/>
    <s v=""/>
    <x v="7"/>
    <s v=""/>
    <x v="1"/>
    <n v="4.3700000000000037"/>
    <n v="0.98750681373687044"/>
    <x v="1"/>
    <x v="1"/>
    <x v="1"/>
    <x v="1"/>
    <x v="1"/>
    <x v="1"/>
    <x v="1"/>
  </r>
  <r>
    <d v="2021-07-25T00:00:00"/>
    <n v="8144"/>
    <n v="9376"/>
    <x v="4"/>
    <n v="1808"/>
    <n v="61891"/>
    <x v="2"/>
    <s v="526941"/>
    <x v="0"/>
    <x v="1"/>
    <x v="1"/>
    <x v="2"/>
    <x v="1"/>
    <n v="85"/>
    <n v="18.5"/>
    <n v="6.5"/>
    <n v="6.5"/>
    <n v="2"/>
    <x v="1"/>
    <n v="1003435"/>
    <x v="2"/>
    <x v="1"/>
    <x v="1"/>
    <x v="0"/>
    <x v="0"/>
    <m/>
    <x v="0"/>
    <x v="0"/>
    <x v="1"/>
    <m/>
    <m/>
    <x v="1"/>
    <s v="10034352"/>
    <x v="1"/>
    <x v="1"/>
    <x v="1"/>
    <x v="1"/>
    <x v="7"/>
    <x v="2"/>
    <n v="78.5"/>
    <x v="1"/>
    <n v="85"/>
    <x v="1"/>
    <s v=""/>
    <x v="7"/>
    <s v=""/>
    <x v="1"/>
    <n v="2.299999999999998"/>
    <n v="0.9088770389851436"/>
    <x v="1"/>
    <x v="1"/>
    <x v="1"/>
    <x v="1"/>
    <x v="1"/>
    <x v="1"/>
    <x v="1"/>
  </r>
  <r>
    <d v="2021-07-25T00:00:00"/>
    <n v="8144"/>
    <n v="9376"/>
    <x v="4"/>
    <n v="1812"/>
    <n v="61892"/>
    <x v="2"/>
    <s v="526995"/>
    <x v="0"/>
    <x v="1"/>
    <x v="1"/>
    <x v="2"/>
    <x v="1"/>
    <n v="84"/>
    <n v="16.5"/>
    <n v="6"/>
    <n v="5"/>
    <n v="1.5"/>
    <x v="1"/>
    <n v="1003435"/>
    <x v="3"/>
    <x v="1"/>
    <x v="1"/>
    <x v="2"/>
    <x v="0"/>
    <s v="12"/>
    <x v="0"/>
    <x v="0"/>
    <x v="1"/>
    <m/>
    <m/>
    <x v="1"/>
    <s v="10034353"/>
    <x v="1"/>
    <x v="1"/>
    <x v="1"/>
    <x v="1"/>
    <x v="7"/>
    <x v="2"/>
    <n v="78"/>
    <x v="1"/>
    <n v="84"/>
    <x v="1"/>
    <s v=""/>
    <x v="7"/>
    <s v=""/>
    <x v="1"/>
    <n v="3.9599999999999982"/>
    <n v="0.98129349004564526"/>
    <x v="1"/>
    <x v="1"/>
    <x v="1"/>
    <x v="1"/>
    <x v="1"/>
    <x v="1"/>
    <x v="1"/>
  </r>
  <r>
    <d v="2021-07-26T00:00:00"/>
    <n v="7958"/>
    <n v="9446"/>
    <x v="0"/>
    <n v="1023"/>
    <m/>
    <x v="3"/>
    <m/>
    <x v="0"/>
    <x v="2"/>
    <x v="2"/>
    <x v="2"/>
    <x v="1"/>
    <n v="36"/>
    <m/>
    <m/>
    <m/>
    <m/>
    <x v="3"/>
    <n v="1002734"/>
    <x v="8"/>
    <x v="1"/>
    <x v="1"/>
    <x v="0"/>
    <x v="0"/>
    <m/>
    <x v="0"/>
    <x v="0"/>
    <x v="1"/>
    <m/>
    <m/>
    <x v="2"/>
    <s v="10027348"/>
    <x v="9"/>
    <x v="9"/>
    <x v="6"/>
    <x v="4"/>
    <x v="7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6T00:00:00"/>
    <n v="7959"/>
    <n v="9446"/>
    <x v="1"/>
    <n v="1609"/>
    <m/>
    <x v="3"/>
    <m/>
    <x v="0"/>
    <x v="2"/>
    <x v="2"/>
    <x v="2"/>
    <x v="1"/>
    <n v="39"/>
    <m/>
    <m/>
    <m/>
    <m/>
    <x v="3"/>
    <n v="1002734"/>
    <x v="9"/>
    <x v="1"/>
    <x v="1"/>
    <x v="0"/>
    <x v="0"/>
    <m/>
    <x v="0"/>
    <x v="0"/>
    <x v="1"/>
    <m/>
    <m/>
    <x v="2"/>
    <s v="10027349"/>
    <x v="8"/>
    <x v="8"/>
    <x v="6"/>
    <x v="2"/>
    <x v="7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6T00:00:00"/>
    <n v="7959"/>
    <n v="9446"/>
    <x v="1"/>
    <n v="1612"/>
    <m/>
    <x v="3"/>
    <m/>
    <x v="0"/>
    <x v="2"/>
    <x v="2"/>
    <x v="2"/>
    <x v="1"/>
    <n v="43"/>
    <m/>
    <m/>
    <m/>
    <m/>
    <x v="3"/>
    <n v="1002734"/>
    <x v="10"/>
    <x v="1"/>
    <x v="1"/>
    <x v="0"/>
    <x v="0"/>
    <m/>
    <x v="0"/>
    <x v="0"/>
    <x v="2"/>
    <m/>
    <m/>
    <x v="2"/>
    <s v="100273410"/>
    <x v="8"/>
    <x v="8"/>
    <x v="6"/>
    <x v="2"/>
    <x v="7"/>
    <x v="1"/>
    <s v="No MEF"/>
    <x v="1"/>
    <s v="No"/>
    <x v="2"/>
    <s v=""/>
    <x v="5"/>
    <s v=""/>
    <x v="2"/>
    <s v=""/>
    <s v=""/>
    <x v="1"/>
    <x v="1"/>
    <x v="2"/>
    <x v="1"/>
    <x v="1"/>
    <x v="1"/>
    <x v="1"/>
  </r>
  <r>
    <d v="2021-07-26T00:00:00"/>
    <n v="7959"/>
    <n v="9446"/>
    <x v="1"/>
    <n v="1618"/>
    <m/>
    <x v="3"/>
    <m/>
    <x v="0"/>
    <x v="2"/>
    <x v="2"/>
    <x v="2"/>
    <x v="1"/>
    <n v="45"/>
    <m/>
    <m/>
    <m/>
    <m/>
    <x v="3"/>
    <n v="1002965"/>
    <x v="1"/>
    <x v="1"/>
    <x v="1"/>
    <x v="0"/>
    <x v="0"/>
    <m/>
    <x v="0"/>
    <x v="0"/>
    <x v="1"/>
    <m/>
    <m/>
    <x v="2"/>
    <s v="10029651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6T00:00:00"/>
    <n v="7960"/>
    <n v="9446"/>
    <x v="0"/>
    <n v="1656"/>
    <n v="31621"/>
    <x v="1"/>
    <s v="528331"/>
    <x v="0"/>
    <x v="1"/>
    <x v="1"/>
    <x v="2"/>
    <x v="1"/>
    <n v="79"/>
    <n v="17.5"/>
    <n v="6.5"/>
    <n v="5.2"/>
    <n v="1.9"/>
    <x v="1"/>
    <n v="1002965"/>
    <x v="2"/>
    <x v="1"/>
    <x v="1"/>
    <x v="0"/>
    <x v="0"/>
    <m/>
    <x v="0"/>
    <x v="0"/>
    <x v="1"/>
    <m/>
    <m/>
    <x v="1"/>
    <s v="10029652"/>
    <x v="1"/>
    <x v="1"/>
    <x v="1"/>
    <x v="1"/>
    <x v="7"/>
    <x v="1"/>
    <n v="72.5"/>
    <x v="1"/>
    <n v="79"/>
    <x v="1"/>
    <s v=""/>
    <x v="6"/>
    <s v=""/>
    <x v="1"/>
    <n v="0.68999999999999906"/>
    <n v="0.66596692675182001"/>
    <x v="1"/>
    <x v="1"/>
    <x v="1"/>
    <x v="1"/>
    <x v="1"/>
    <x v="1"/>
    <x v="1"/>
  </r>
  <r>
    <d v="2021-07-26T00:00:00"/>
    <n v="7960"/>
    <n v="9446"/>
    <x v="0"/>
    <n v="1716"/>
    <n v="31622"/>
    <x v="1"/>
    <s v="528241"/>
    <x v="0"/>
    <x v="1"/>
    <x v="2"/>
    <x v="2"/>
    <x v="1"/>
    <n v="67"/>
    <m/>
    <m/>
    <m/>
    <m/>
    <x v="2"/>
    <n v="1002965"/>
    <x v="3"/>
    <x v="1"/>
    <x v="1"/>
    <x v="2"/>
    <x v="0"/>
    <s v="12"/>
    <x v="0"/>
    <x v="0"/>
    <x v="1"/>
    <m/>
    <m/>
    <x v="1"/>
    <s v="10029653"/>
    <x v="3"/>
    <x v="3"/>
    <x v="3"/>
    <x v="2"/>
    <x v="7"/>
    <x v="1"/>
    <n v="60.901699999999998"/>
    <x v="2"/>
    <n v="67"/>
    <x v="2"/>
    <n v="280"/>
    <x v="6"/>
    <n v="280"/>
    <x v="2"/>
    <s v=""/>
    <s v=""/>
    <x v="1"/>
    <x v="1"/>
    <x v="2"/>
    <x v="1"/>
    <x v="1"/>
    <x v="1"/>
    <x v="1"/>
  </r>
  <r>
    <d v="2021-07-26T00:00:00"/>
    <n v="8145"/>
    <n v="9377"/>
    <x v="4"/>
    <n v="915"/>
    <n v="61893"/>
    <x v="2"/>
    <s v="527004"/>
    <x v="0"/>
    <x v="2"/>
    <x v="2"/>
    <x v="2"/>
    <x v="1"/>
    <n v="68.5"/>
    <m/>
    <m/>
    <m/>
    <m/>
    <x v="2"/>
    <n v="1003435"/>
    <x v="4"/>
    <x v="1"/>
    <x v="1"/>
    <x v="0"/>
    <x v="0"/>
    <m/>
    <x v="0"/>
    <x v="0"/>
    <x v="0"/>
    <m/>
    <m/>
    <x v="1"/>
    <s v="10034354"/>
    <x v="5"/>
    <x v="5"/>
    <x v="3"/>
    <x v="3"/>
    <x v="7"/>
    <x v="2"/>
    <n v="62.289949999999997"/>
    <x v="2"/>
    <n v="68.5"/>
    <x v="2"/>
    <s v=""/>
    <x v="7"/>
    <s v=""/>
    <x v="2"/>
    <s v=""/>
    <s v=""/>
    <x v="1"/>
    <x v="1"/>
    <x v="2"/>
    <x v="1"/>
    <x v="1"/>
    <x v="1"/>
    <x v="1"/>
  </r>
  <r>
    <d v="2021-07-26T00:00:00"/>
    <n v="8145"/>
    <n v="9377"/>
    <x v="4"/>
    <n v="917"/>
    <n v="61894"/>
    <x v="2"/>
    <s v="526986"/>
    <x v="0"/>
    <x v="1"/>
    <x v="1"/>
    <x v="2"/>
    <x v="1"/>
    <n v="84"/>
    <n v="18.5"/>
    <n v="6.5"/>
    <n v="5.5"/>
    <n v="1.8"/>
    <x v="1"/>
    <n v="1003435"/>
    <x v="5"/>
    <x v="1"/>
    <x v="1"/>
    <x v="0"/>
    <x v="0"/>
    <m/>
    <x v="0"/>
    <x v="0"/>
    <x v="0"/>
    <m/>
    <m/>
    <x v="1"/>
    <s v="10034355"/>
    <x v="1"/>
    <x v="1"/>
    <x v="1"/>
    <x v="1"/>
    <x v="7"/>
    <x v="2"/>
    <n v="77.5"/>
    <x v="1"/>
    <n v="84"/>
    <x v="1"/>
    <s v=""/>
    <x v="7"/>
    <s v=""/>
    <x v="1"/>
    <n v="2.7219999999999978"/>
    <n v="0.93831239974926173"/>
    <x v="1"/>
    <x v="1"/>
    <x v="1"/>
    <x v="1"/>
    <x v="1"/>
    <x v="1"/>
    <x v="1"/>
  </r>
  <r>
    <d v="2021-07-26T00:00:00"/>
    <n v="8145"/>
    <n v="9377"/>
    <x v="4"/>
    <n v="923"/>
    <n v="61895"/>
    <x v="2"/>
    <s v="526953"/>
    <x v="0"/>
    <x v="1"/>
    <x v="1"/>
    <x v="2"/>
    <x v="1"/>
    <n v="86"/>
    <n v="17.600000000000001"/>
    <n v="5.0999999999999996"/>
    <n v="4.5"/>
    <n v="1.6"/>
    <x v="1"/>
    <n v="1003435"/>
    <x v="6"/>
    <x v="1"/>
    <x v="1"/>
    <x v="2"/>
    <x v="0"/>
    <s v="12"/>
    <x v="0"/>
    <x v="0"/>
    <x v="0"/>
    <m/>
    <m/>
    <x v="1"/>
    <s v="10034356"/>
    <x v="1"/>
    <x v="1"/>
    <x v="1"/>
    <x v="1"/>
    <x v="7"/>
    <x v="2"/>
    <n v="80.900000000000006"/>
    <x v="1"/>
    <n v="86"/>
    <x v="1"/>
    <s v=""/>
    <x v="7"/>
    <s v=""/>
    <x v="1"/>
    <n v="6.2259999999999982"/>
    <n v="0.9980265566983243"/>
    <x v="1"/>
    <x v="1"/>
    <x v="1"/>
    <x v="1"/>
    <x v="1"/>
    <x v="1"/>
    <x v="1"/>
  </r>
  <r>
    <d v="2021-07-26T00:00:00"/>
    <n v="8146"/>
    <n v="9377"/>
    <x v="5"/>
    <n v="1000"/>
    <n v="61896"/>
    <x v="2"/>
    <m/>
    <x v="1"/>
    <x v="2"/>
    <x v="2"/>
    <x v="2"/>
    <x v="1"/>
    <n v="82"/>
    <m/>
    <m/>
    <m/>
    <m/>
    <x v="1"/>
    <m/>
    <x v="0"/>
    <x v="0"/>
    <x v="0"/>
    <x v="0"/>
    <x v="0"/>
    <m/>
    <x v="0"/>
    <x v="0"/>
    <x v="0"/>
    <s v="NO SCALES, NO PIT TAG"/>
    <m/>
    <x v="1"/>
    <s v=""/>
    <x v="2"/>
    <x v="2"/>
    <x v="2"/>
    <x v="2"/>
    <x v="7"/>
    <x v="2"/>
    <n v="74.784199999999998"/>
    <x v="1"/>
    <n v="82"/>
    <x v="3"/>
    <s v=""/>
    <x v="2"/>
    <s v=""/>
    <x v="2"/>
    <s v=""/>
    <s v=""/>
    <x v="1"/>
    <x v="1"/>
    <x v="2"/>
    <x v="1"/>
    <x v="1"/>
    <x v="1"/>
    <x v="1"/>
  </r>
  <r>
    <d v="2021-07-26T00:00:00"/>
    <n v="8146"/>
    <n v="9377"/>
    <x v="5"/>
    <n v="1008"/>
    <n v="61897"/>
    <x v="2"/>
    <s v="526978"/>
    <x v="0"/>
    <x v="1"/>
    <x v="1"/>
    <x v="2"/>
    <x v="1"/>
    <n v="87"/>
    <n v="19.2"/>
    <n v="7.2"/>
    <n v="6.1"/>
    <n v="1.8"/>
    <x v="1"/>
    <n v="1003435"/>
    <x v="7"/>
    <x v="1"/>
    <x v="1"/>
    <x v="0"/>
    <x v="0"/>
    <m/>
    <x v="0"/>
    <x v="0"/>
    <x v="0"/>
    <m/>
    <m/>
    <x v="1"/>
    <s v="10034357"/>
    <x v="4"/>
    <x v="4"/>
    <x v="1"/>
    <x v="2"/>
    <x v="7"/>
    <x v="2"/>
    <n v="79.8"/>
    <x v="1"/>
    <n v="87"/>
    <x v="1"/>
    <s v=""/>
    <x v="7"/>
    <s v=""/>
    <x v="1"/>
    <n v="2.7079999999999966"/>
    <n v="0.93749705846456288"/>
    <x v="1"/>
    <x v="1"/>
    <x v="1"/>
    <x v="1"/>
    <x v="1"/>
    <x v="1"/>
    <x v="1"/>
  </r>
  <r>
    <d v="2021-07-26T00:00:00"/>
    <n v="8146"/>
    <n v="9377"/>
    <x v="5"/>
    <n v="1019"/>
    <n v="61898"/>
    <x v="2"/>
    <s v="526973"/>
    <x v="0"/>
    <x v="1"/>
    <x v="1"/>
    <x v="2"/>
    <x v="1"/>
    <n v="76.5"/>
    <n v="16.5"/>
    <n v="6"/>
    <n v="4.5"/>
    <n v="2"/>
    <x v="1"/>
    <n v="1003435"/>
    <x v="8"/>
    <x v="1"/>
    <x v="1"/>
    <x v="0"/>
    <x v="0"/>
    <m/>
    <x v="0"/>
    <x v="0"/>
    <x v="0"/>
    <m/>
    <m/>
    <x v="1"/>
    <s v="10034358"/>
    <x v="1"/>
    <x v="1"/>
    <x v="1"/>
    <x v="1"/>
    <x v="7"/>
    <x v="2"/>
    <n v="70.5"/>
    <x v="1"/>
    <n v="76.5"/>
    <x v="1"/>
    <s v=""/>
    <x v="7"/>
    <s v=""/>
    <x v="1"/>
    <n v="0.64499999999999713"/>
    <n v="0.65588284120781304"/>
    <x v="1"/>
    <x v="1"/>
    <x v="1"/>
    <x v="1"/>
    <x v="1"/>
    <x v="1"/>
    <x v="1"/>
  </r>
  <r>
    <d v="2021-07-26T00:00:00"/>
    <n v="8147"/>
    <n v="9377"/>
    <x v="2"/>
    <n v="1039"/>
    <n v="61899"/>
    <x v="2"/>
    <s v="527009"/>
    <x v="0"/>
    <x v="1"/>
    <x v="1"/>
    <x v="2"/>
    <x v="1"/>
    <n v="79"/>
    <n v="17"/>
    <n v="6.5"/>
    <n v="4.4000000000000004"/>
    <n v="1.3"/>
    <x v="1"/>
    <n v="1003435"/>
    <x v="9"/>
    <x v="1"/>
    <x v="1"/>
    <x v="2"/>
    <x v="2"/>
    <s v="1-11"/>
    <x v="3"/>
    <x v="0"/>
    <x v="0"/>
    <m/>
    <m/>
    <x v="1"/>
    <s v="10034359"/>
    <x v="1"/>
    <x v="1"/>
    <x v="1"/>
    <x v="1"/>
    <x v="7"/>
    <x v="2"/>
    <n v="72.5"/>
    <x v="1"/>
    <n v="79"/>
    <x v="1"/>
    <s v=""/>
    <x v="7"/>
    <s v=""/>
    <x v="1"/>
    <n v="1.7499999999999989"/>
    <n v="0.85195280196831047"/>
    <x v="1"/>
    <x v="1"/>
    <x v="1"/>
    <x v="1"/>
    <x v="1"/>
    <x v="1"/>
    <x v="1"/>
  </r>
  <r>
    <d v="2021-07-26T00:00:00"/>
    <n v="8148"/>
    <n v="9377"/>
    <x v="4"/>
    <n v="1521"/>
    <n v="61900"/>
    <x v="2"/>
    <s v="526935"/>
    <x v="0"/>
    <x v="1"/>
    <x v="2"/>
    <x v="2"/>
    <x v="1"/>
    <n v="74"/>
    <m/>
    <m/>
    <m/>
    <m/>
    <x v="2"/>
    <n v="1003435"/>
    <x v="10"/>
    <x v="1"/>
    <x v="1"/>
    <x v="0"/>
    <x v="0"/>
    <m/>
    <x v="0"/>
    <x v="0"/>
    <x v="0"/>
    <s v="61901 BAD TAG"/>
    <m/>
    <x v="1"/>
    <s v="100343510"/>
    <x v="5"/>
    <x v="5"/>
    <x v="3"/>
    <x v="3"/>
    <x v="7"/>
    <x v="2"/>
    <n v="67.380199999999988"/>
    <x v="2"/>
    <n v="74"/>
    <x v="2"/>
    <s v=""/>
    <x v="7"/>
    <s v=""/>
    <x v="2"/>
    <s v=""/>
    <s v=""/>
    <x v="1"/>
    <x v="1"/>
    <x v="2"/>
    <x v="1"/>
    <x v="1"/>
    <x v="1"/>
    <x v="1"/>
  </r>
  <r>
    <d v="2021-07-26T00:00:00"/>
    <n v="8149"/>
    <n v="9377"/>
    <x v="5"/>
    <n v="1552"/>
    <n v="61902"/>
    <x v="2"/>
    <s v="527018"/>
    <x v="0"/>
    <x v="1"/>
    <x v="2"/>
    <x v="2"/>
    <x v="1"/>
    <n v="52"/>
    <m/>
    <m/>
    <m/>
    <m/>
    <x v="2"/>
    <n v="1003438"/>
    <x v="1"/>
    <x v="1"/>
    <x v="2"/>
    <x v="0"/>
    <x v="0"/>
    <m/>
    <x v="0"/>
    <x v="0"/>
    <x v="0"/>
    <m/>
    <m/>
    <x v="1"/>
    <s v="10034381"/>
    <x v="2"/>
    <x v="2"/>
    <x v="2"/>
    <x v="2"/>
    <x v="7"/>
    <x v="2"/>
    <n v="47.019199999999998"/>
    <x v="2"/>
    <n v="52"/>
    <x v="2"/>
    <s v=""/>
    <x v="4"/>
    <s v=""/>
    <x v="2"/>
    <s v=""/>
    <s v=""/>
    <x v="1"/>
    <x v="1"/>
    <x v="2"/>
    <x v="1"/>
    <x v="1"/>
    <x v="1"/>
    <x v="1"/>
  </r>
  <r>
    <d v="2021-07-27T00:00:00"/>
    <n v="7961"/>
    <n v="9503"/>
    <x v="1"/>
    <n v="917"/>
    <n v="31624"/>
    <x v="1"/>
    <s v="528286"/>
    <x v="0"/>
    <x v="2"/>
    <x v="2"/>
    <x v="2"/>
    <x v="1"/>
    <n v="50"/>
    <m/>
    <m/>
    <m/>
    <m/>
    <x v="2"/>
    <n v="1002965"/>
    <x v="4"/>
    <x v="1"/>
    <x v="1"/>
    <x v="0"/>
    <x v="0"/>
    <m/>
    <x v="0"/>
    <x v="0"/>
    <x v="1"/>
    <s v="31623 BAD TAG"/>
    <m/>
    <x v="1"/>
    <s v="10029654"/>
    <x v="5"/>
    <x v="5"/>
    <x v="3"/>
    <x v="3"/>
    <x v="7"/>
    <x v="1"/>
    <n v="45.168199999999999"/>
    <x v="2"/>
    <n v="50"/>
    <x v="2"/>
    <s v=""/>
    <x v="6"/>
    <s v=""/>
    <x v="2"/>
    <s v=""/>
    <s v=""/>
    <x v="1"/>
    <x v="1"/>
    <x v="2"/>
    <x v="1"/>
    <x v="1"/>
    <x v="1"/>
    <x v="1"/>
  </r>
  <r>
    <d v="2021-07-27T00:00:00"/>
    <n v="7961"/>
    <n v="9503"/>
    <x v="1"/>
    <n v="938"/>
    <m/>
    <x v="3"/>
    <m/>
    <x v="0"/>
    <x v="2"/>
    <x v="2"/>
    <x v="2"/>
    <x v="1"/>
    <n v="38.5"/>
    <m/>
    <m/>
    <m/>
    <m/>
    <x v="3"/>
    <n v="1002965"/>
    <x v="5"/>
    <x v="1"/>
    <x v="1"/>
    <x v="0"/>
    <x v="0"/>
    <m/>
    <x v="0"/>
    <x v="0"/>
    <x v="1"/>
    <m/>
    <m/>
    <x v="2"/>
    <s v="10029655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7T00:00:00"/>
    <n v="7961"/>
    <n v="9503"/>
    <x v="1"/>
    <n v="940"/>
    <m/>
    <x v="3"/>
    <m/>
    <x v="0"/>
    <x v="2"/>
    <x v="2"/>
    <x v="2"/>
    <x v="1"/>
    <n v="40"/>
    <m/>
    <m/>
    <m/>
    <m/>
    <x v="3"/>
    <n v="1002965"/>
    <x v="6"/>
    <x v="1"/>
    <x v="1"/>
    <x v="0"/>
    <x v="0"/>
    <m/>
    <x v="0"/>
    <x v="0"/>
    <x v="1"/>
    <m/>
    <m/>
    <x v="2"/>
    <s v="10029656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7T00:00:00"/>
    <n v="7962"/>
    <n v="9503"/>
    <x v="0"/>
    <n v="1033"/>
    <m/>
    <x v="3"/>
    <m/>
    <x v="0"/>
    <x v="2"/>
    <x v="2"/>
    <x v="2"/>
    <x v="1"/>
    <n v="40.5"/>
    <m/>
    <m/>
    <m/>
    <m/>
    <x v="3"/>
    <n v="1002965"/>
    <x v="7"/>
    <x v="1"/>
    <x v="1"/>
    <x v="0"/>
    <x v="0"/>
    <m/>
    <x v="0"/>
    <x v="0"/>
    <x v="1"/>
    <m/>
    <m/>
    <x v="2"/>
    <s v="10029657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7T00:00:00"/>
    <n v="7962"/>
    <n v="9503"/>
    <x v="0"/>
    <n v="1052"/>
    <m/>
    <x v="3"/>
    <m/>
    <x v="0"/>
    <x v="2"/>
    <x v="2"/>
    <x v="2"/>
    <x v="1"/>
    <n v="44"/>
    <m/>
    <m/>
    <m/>
    <m/>
    <x v="3"/>
    <n v="1002965"/>
    <x v="8"/>
    <x v="1"/>
    <x v="1"/>
    <x v="0"/>
    <x v="0"/>
    <m/>
    <x v="0"/>
    <x v="0"/>
    <x v="1"/>
    <m/>
    <m/>
    <x v="2"/>
    <s v="10029658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7T00:00:00"/>
    <n v="7964"/>
    <n v="9503"/>
    <x v="1"/>
    <n v="1713"/>
    <m/>
    <x v="3"/>
    <m/>
    <x v="0"/>
    <x v="2"/>
    <x v="2"/>
    <x v="2"/>
    <x v="1"/>
    <n v="41.5"/>
    <m/>
    <m/>
    <m/>
    <m/>
    <x v="3"/>
    <n v="1002965"/>
    <x v="9"/>
    <x v="1"/>
    <x v="1"/>
    <x v="0"/>
    <x v="0"/>
    <m/>
    <x v="0"/>
    <x v="0"/>
    <x v="1"/>
    <m/>
    <m/>
    <x v="2"/>
    <s v="10029659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7T00:00:00"/>
    <n v="7964"/>
    <n v="9503"/>
    <x v="1"/>
    <n v="1806"/>
    <n v="31626"/>
    <x v="1"/>
    <s v="528209"/>
    <x v="0"/>
    <x v="2"/>
    <x v="2"/>
    <x v="2"/>
    <x v="1"/>
    <n v="76"/>
    <n v="17.600000000000001"/>
    <n v="7"/>
    <n v="4.5"/>
    <n v="1.2"/>
    <x v="1"/>
    <n v="1002965"/>
    <x v="10"/>
    <x v="1"/>
    <x v="1"/>
    <x v="0"/>
    <x v="0"/>
    <m/>
    <x v="0"/>
    <x v="0"/>
    <x v="1"/>
    <s v="31625 BAD TAG"/>
    <m/>
    <x v="1"/>
    <s v="100296510"/>
    <x v="1"/>
    <x v="1"/>
    <x v="1"/>
    <x v="1"/>
    <x v="7"/>
    <x v="1"/>
    <n v="69"/>
    <x v="1"/>
    <n v="76"/>
    <x v="1"/>
    <s v=""/>
    <x v="6"/>
    <s v=""/>
    <x v="3"/>
    <n v="-0.16200000000000037"/>
    <n v="0.45958834166337997"/>
    <x v="1"/>
    <x v="1"/>
    <x v="2"/>
    <x v="1"/>
    <x v="1"/>
    <x v="1"/>
    <x v="1"/>
  </r>
  <r>
    <d v="2021-07-27T00:00:00"/>
    <n v="8202"/>
    <n v="9380"/>
    <x v="4"/>
    <n v="915"/>
    <n v="61903"/>
    <x v="2"/>
    <s v="527002"/>
    <x v="0"/>
    <x v="1"/>
    <x v="1"/>
    <x v="2"/>
    <x v="1"/>
    <n v="79"/>
    <n v="16"/>
    <n v="5.5"/>
    <n v="5.5"/>
    <n v="1.7"/>
    <x v="1"/>
    <n v="1003438"/>
    <x v="2"/>
    <x v="1"/>
    <x v="2"/>
    <x v="0"/>
    <x v="0"/>
    <m/>
    <x v="0"/>
    <x v="0"/>
    <x v="0"/>
    <m/>
    <m/>
    <x v="1"/>
    <s v="10034382"/>
    <x v="2"/>
    <x v="2"/>
    <x v="2"/>
    <x v="2"/>
    <x v="7"/>
    <x v="2"/>
    <n v="73.5"/>
    <x v="1"/>
    <n v="79"/>
    <x v="1"/>
    <s v=""/>
    <x v="4"/>
    <s v=""/>
    <x v="1"/>
    <n v="1.9379999999999995"/>
    <n v="0.87413225798339511"/>
    <x v="1"/>
    <x v="1"/>
    <x v="1"/>
    <x v="1"/>
    <x v="1"/>
    <x v="1"/>
    <x v="1"/>
  </r>
  <r>
    <d v="2021-07-27T00:00:00"/>
    <n v="8202"/>
    <n v="9380"/>
    <x v="4"/>
    <n v="923"/>
    <n v="61904"/>
    <x v="2"/>
    <s v="526972"/>
    <x v="0"/>
    <x v="1"/>
    <x v="1"/>
    <x v="2"/>
    <x v="1"/>
    <n v="87.5"/>
    <n v="17.899999999999999"/>
    <n v="5.9"/>
    <n v="5.5"/>
    <n v="2.1"/>
    <x v="1"/>
    <n v="1003438"/>
    <x v="3"/>
    <x v="1"/>
    <x v="2"/>
    <x v="0"/>
    <x v="0"/>
    <m/>
    <x v="0"/>
    <x v="0"/>
    <x v="0"/>
    <m/>
    <m/>
    <x v="1"/>
    <s v="10034383"/>
    <x v="2"/>
    <x v="2"/>
    <x v="2"/>
    <x v="2"/>
    <x v="7"/>
    <x v="2"/>
    <n v="81.599999999999994"/>
    <x v="1"/>
    <n v="87.5"/>
    <x v="1"/>
    <s v=""/>
    <x v="4"/>
    <s v=""/>
    <x v="1"/>
    <n v="4.737000000000001"/>
    <n v="0.99131125451096846"/>
    <x v="1"/>
    <x v="1"/>
    <x v="1"/>
    <x v="1"/>
    <x v="1"/>
    <x v="1"/>
    <x v="1"/>
  </r>
  <r>
    <d v="2021-07-27T00:00:00"/>
    <n v="8202"/>
    <n v="9380"/>
    <x v="4"/>
    <n v="925"/>
    <n v="61905"/>
    <x v="2"/>
    <s v="526936"/>
    <x v="0"/>
    <x v="1"/>
    <x v="1"/>
    <x v="2"/>
    <x v="1"/>
    <n v="96.5"/>
    <n v="20.5"/>
    <n v="7.2"/>
    <n v="6"/>
    <n v="2.2000000000000002"/>
    <x v="1"/>
    <n v="1003438"/>
    <x v="4"/>
    <x v="1"/>
    <x v="2"/>
    <x v="0"/>
    <x v="0"/>
    <m/>
    <x v="0"/>
    <x v="0"/>
    <x v="0"/>
    <m/>
    <m/>
    <x v="1"/>
    <s v="10034384"/>
    <x v="2"/>
    <x v="2"/>
    <x v="2"/>
    <x v="2"/>
    <x v="7"/>
    <x v="2"/>
    <n v="89.3"/>
    <x v="1"/>
    <n v="96.5"/>
    <x v="1"/>
    <s v=""/>
    <x v="4"/>
    <s v=""/>
    <x v="1"/>
    <n v="6.5169999999999968"/>
    <n v="0.99852408479765209"/>
    <x v="1"/>
    <x v="1"/>
    <x v="1"/>
    <x v="1"/>
    <x v="1"/>
    <x v="1"/>
    <x v="1"/>
  </r>
  <r>
    <d v="2021-07-27T00:00:00"/>
    <n v="8202"/>
    <n v="9380"/>
    <x v="4"/>
    <n v="928"/>
    <n v="61906"/>
    <x v="2"/>
    <s v="526944"/>
    <x v="0"/>
    <x v="1"/>
    <x v="1"/>
    <x v="2"/>
    <x v="1"/>
    <n v="80.5"/>
    <n v="17"/>
    <n v="6.1"/>
    <n v="5"/>
    <n v="1.5"/>
    <x v="1"/>
    <n v="1003438"/>
    <x v="5"/>
    <x v="1"/>
    <x v="2"/>
    <x v="0"/>
    <x v="0"/>
    <m/>
    <x v="0"/>
    <x v="0"/>
    <x v="0"/>
    <m/>
    <m/>
    <x v="1"/>
    <s v="10034385"/>
    <x v="2"/>
    <x v="2"/>
    <x v="2"/>
    <x v="2"/>
    <x v="7"/>
    <x v="2"/>
    <n v="74.400000000000006"/>
    <x v="1"/>
    <n v="80.5"/>
    <x v="1"/>
    <s v=""/>
    <x v="4"/>
    <s v=""/>
    <x v="1"/>
    <n v="2.3270000000000026"/>
    <n v="0.91108861781937134"/>
    <x v="1"/>
    <x v="1"/>
    <x v="1"/>
    <x v="1"/>
    <x v="1"/>
    <x v="1"/>
    <x v="1"/>
  </r>
  <r>
    <d v="2021-07-27T00:00:00"/>
    <n v="8203"/>
    <n v="9380"/>
    <x v="5"/>
    <n v="959"/>
    <n v="61907"/>
    <x v="2"/>
    <s v="526984"/>
    <x v="0"/>
    <x v="1"/>
    <x v="2"/>
    <x v="2"/>
    <x v="1"/>
    <n v="53.5"/>
    <m/>
    <m/>
    <m/>
    <m/>
    <x v="2"/>
    <n v="1003438"/>
    <x v="6"/>
    <x v="1"/>
    <x v="2"/>
    <x v="0"/>
    <x v="0"/>
    <m/>
    <x v="0"/>
    <x v="0"/>
    <x v="0"/>
    <m/>
    <m/>
    <x v="1"/>
    <s v="10034386"/>
    <x v="2"/>
    <x v="2"/>
    <x v="2"/>
    <x v="2"/>
    <x v="7"/>
    <x v="2"/>
    <n v="48.407449999999997"/>
    <x v="2"/>
    <n v="53.5"/>
    <x v="2"/>
    <s v=""/>
    <x v="4"/>
    <s v=""/>
    <x v="2"/>
    <s v=""/>
    <s v=""/>
    <x v="1"/>
    <x v="1"/>
    <x v="2"/>
    <x v="3"/>
    <x v="1"/>
    <x v="1"/>
    <x v="1"/>
  </r>
  <r>
    <d v="2021-07-27T00:00:00"/>
    <n v="8203"/>
    <n v="9380"/>
    <x v="5"/>
    <n v="1009"/>
    <n v="61908"/>
    <x v="2"/>
    <s v="526949"/>
    <x v="0"/>
    <x v="1"/>
    <x v="1"/>
    <x v="2"/>
    <x v="1"/>
    <n v="79"/>
    <n v="16.899999999999999"/>
    <n v="5.9"/>
    <n v="5.5"/>
    <n v="1.9"/>
    <x v="1"/>
    <n v="1003438"/>
    <x v="7"/>
    <x v="1"/>
    <x v="2"/>
    <x v="0"/>
    <x v="0"/>
    <m/>
    <x v="0"/>
    <x v="0"/>
    <x v="0"/>
    <m/>
    <m/>
    <x v="1"/>
    <s v="10034387"/>
    <x v="2"/>
    <x v="2"/>
    <x v="2"/>
    <x v="2"/>
    <x v="7"/>
    <x v="2"/>
    <n v="73.099999999999994"/>
    <x v="1"/>
    <n v="79"/>
    <x v="1"/>
    <s v=""/>
    <x v="4"/>
    <s v=""/>
    <x v="1"/>
    <n v="1.2539999999999991"/>
    <n v="0.77799151222150276"/>
    <x v="1"/>
    <x v="1"/>
    <x v="1"/>
    <x v="1"/>
    <x v="1"/>
    <x v="1"/>
    <x v="1"/>
  </r>
  <r>
    <d v="2021-07-27T00:00:00"/>
    <n v="8204"/>
    <n v="9380"/>
    <x v="2"/>
    <n v="1027"/>
    <n v="61910"/>
    <x v="2"/>
    <s v="526940"/>
    <x v="0"/>
    <x v="2"/>
    <x v="2"/>
    <x v="2"/>
    <x v="1"/>
    <n v="76"/>
    <n v="18.399999999999999"/>
    <n v="7"/>
    <n v="6.5"/>
    <n v="2.2000000000000002"/>
    <x v="1"/>
    <n v="1003438"/>
    <x v="8"/>
    <x v="1"/>
    <x v="2"/>
    <x v="2"/>
    <x v="0"/>
    <s v="6"/>
    <x v="0"/>
    <x v="0"/>
    <x v="0"/>
    <s v="61909 BAD TAG"/>
    <m/>
    <x v="1"/>
    <s v="10034388"/>
    <x v="2"/>
    <x v="2"/>
    <x v="2"/>
    <x v="2"/>
    <x v="7"/>
    <x v="2"/>
    <n v="69"/>
    <x v="1"/>
    <n v="76"/>
    <x v="1"/>
    <s v=""/>
    <x v="4"/>
    <s v=""/>
    <x v="3"/>
    <n v="-2.3820000000000006"/>
    <n v="8.4555625101226731E-2"/>
    <x v="1"/>
    <x v="1"/>
    <x v="2"/>
    <x v="1"/>
    <x v="1"/>
    <x v="1"/>
    <x v="1"/>
  </r>
  <r>
    <d v="2021-07-27T00:00:00"/>
    <n v="8205"/>
    <n v="9380"/>
    <x v="4"/>
    <n v="1528"/>
    <n v="61911"/>
    <x v="2"/>
    <s v="526946"/>
    <x v="0"/>
    <x v="2"/>
    <x v="2"/>
    <x v="2"/>
    <x v="1"/>
    <n v="69"/>
    <m/>
    <m/>
    <m/>
    <m/>
    <x v="2"/>
    <n v="1003438"/>
    <x v="9"/>
    <x v="1"/>
    <x v="2"/>
    <x v="0"/>
    <x v="0"/>
    <m/>
    <x v="0"/>
    <x v="0"/>
    <x v="0"/>
    <m/>
    <m/>
    <x v="1"/>
    <s v="10034389"/>
    <x v="2"/>
    <x v="2"/>
    <x v="2"/>
    <x v="2"/>
    <x v="7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7-28T00:00:00"/>
    <n v="7965"/>
    <n v="9509"/>
    <x v="1"/>
    <n v="859"/>
    <n v="31627"/>
    <x v="1"/>
    <s v="528175"/>
    <x v="0"/>
    <x v="2"/>
    <x v="2"/>
    <x v="2"/>
    <x v="1"/>
    <n v="52"/>
    <m/>
    <m/>
    <m/>
    <m/>
    <x v="2"/>
    <n v="1002970"/>
    <x v="1"/>
    <x v="1"/>
    <x v="1"/>
    <x v="0"/>
    <x v="0"/>
    <m/>
    <x v="0"/>
    <x v="0"/>
    <x v="1"/>
    <m/>
    <m/>
    <x v="1"/>
    <s v="10029701"/>
    <x v="9"/>
    <x v="9"/>
    <x v="6"/>
    <x v="4"/>
    <x v="7"/>
    <x v="1"/>
    <n v="47.019199999999998"/>
    <x v="2"/>
    <n v="52"/>
    <x v="2"/>
    <n v="281"/>
    <x v="6"/>
    <n v="281"/>
    <x v="2"/>
    <s v=""/>
    <s v=""/>
    <x v="1"/>
    <x v="1"/>
    <x v="2"/>
    <x v="1"/>
    <x v="1"/>
    <x v="1"/>
    <x v="1"/>
  </r>
  <r>
    <d v="2021-07-28T00:00:00"/>
    <n v="7965"/>
    <n v="9509"/>
    <x v="1"/>
    <n v="906"/>
    <n v="31628"/>
    <x v="1"/>
    <s v="528147"/>
    <x v="0"/>
    <x v="1"/>
    <x v="1"/>
    <x v="2"/>
    <x v="1"/>
    <n v="82"/>
    <n v="18.7"/>
    <n v="7.5"/>
    <n v="6.2"/>
    <n v="2"/>
    <x v="1"/>
    <n v="1002970"/>
    <x v="2"/>
    <x v="1"/>
    <x v="1"/>
    <x v="0"/>
    <x v="0"/>
    <m/>
    <x v="0"/>
    <x v="0"/>
    <x v="1"/>
    <m/>
    <m/>
    <x v="1"/>
    <s v="10029702"/>
    <x v="1"/>
    <x v="1"/>
    <x v="1"/>
    <x v="1"/>
    <x v="7"/>
    <x v="1"/>
    <n v="74.5"/>
    <x v="1"/>
    <n v="82"/>
    <x v="1"/>
    <n v="282"/>
    <x v="6"/>
    <n v="282"/>
    <x v="3"/>
    <n v="-6.6000000000000947E-2"/>
    <n v="0.4835059868921231"/>
    <x v="1"/>
    <x v="1"/>
    <x v="2"/>
    <x v="1"/>
    <x v="1"/>
    <x v="1"/>
    <x v="1"/>
  </r>
  <r>
    <d v="2021-07-28T00:00:00"/>
    <n v="7965"/>
    <n v="9509"/>
    <x v="1"/>
    <n v="912"/>
    <n v="31629"/>
    <x v="1"/>
    <s v="528162"/>
    <x v="0"/>
    <x v="1"/>
    <x v="2"/>
    <x v="2"/>
    <x v="1"/>
    <n v="68"/>
    <m/>
    <m/>
    <m/>
    <m/>
    <x v="2"/>
    <n v="1002970"/>
    <x v="3"/>
    <x v="1"/>
    <x v="1"/>
    <x v="0"/>
    <x v="0"/>
    <m/>
    <x v="0"/>
    <x v="0"/>
    <x v="2"/>
    <m/>
    <m/>
    <x v="1"/>
    <s v="10029703"/>
    <x v="5"/>
    <x v="5"/>
    <x v="3"/>
    <x v="3"/>
    <x v="7"/>
    <x v="1"/>
    <n v="61.827199999999998"/>
    <x v="2"/>
    <n v="68"/>
    <x v="2"/>
    <s v=""/>
    <x v="6"/>
    <s v=""/>
    <x v="2"/>
    <s v=""/>
    <s v=""/>
    <x v="1"/>
    <x v="1"/>
    <x v="2"/>
    <x v="1"/>
    <x v="1"/>
    <x v="1"/>
    <x v="1"/>
  </r>
  <r>
    <d v="2021-07-28T00:00:00"/>
    <n v="7965"/>
    <n v="9509"/>
    <x v="1"/>
    <n v="939"/>
    <m/>
    <x v="3"/>
    <m/>
    <x v="0"/>
    <x v="2"/>
    <x v="2"/>
    <x v="2"/>
    <x v="1"/>
    <n v="45.5"/>
    <m/>
    <m/>
    <m/>
    <m/>
    <x v="3"/>
    <n v="1002970"/>
    <x v="4"/>
    <x v="1"/>
    <x v="1"/>
    <x v="0"/>
    <x v="0"/>
    <m/>
    <x v="0"/>
    <x v="0"/>
    <x v="1"/>
    <s v="JACK"/>
    <s v="JACK WAS NOT RECORDED ONTO CTS SHEET -28 JULY/21 -NP"/>
    <x v="2"/>
    <s v="10029704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8T00:00:00"/>
    <n v="7965"/>
    <n v="9509"/>
    <x v="1"/>
    <n v="944"/>
    <m/>
    <x v="3"/>
    <m/>
    <x v="0"/>
    <x v="2"/>
    <x v="2"/>
    <x v="2"/>
    <x v="1"/>
    <n v="41"/>
    <m/>
    <m/>
    <m/>
    <m/>
    <x v="3"/>
    <n v="1002970"/>
    <x v="5"/>
    <x v="1"/>
    <x v="1"/>
    <x v="0"/>
    <x v="0"/>
    <m/>
    <x v="0"/>
    <x v="0"/>
    <x v="1"/>
    <s v="JACK"/>
    <s v="JACK WAS NOT RECORDED ONTO CTS SHEET -28 JULY/21 -NP"/>
    <x v="2"/>
    <s v="10029705"/>
    <x v="8"/>
    <x v="8"/>
    <x v="6"/>
    <x v="2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8T00:00:00"/>
    <n v="7965"/>
    <n v="9509"/>
    <x v="1"/>
    <n v="950"/>
    <n v="31630"/>
    <x v="1"/>
    <s v="528185"/>
    <x v="0"/>
    <x v="2"/>
    <x v="2"/>
    <x v="2"/>
    <x v="1"/>
    <n v="65"/>
    <m/>
    <m/>
    <m/>
    <m/>
    <x v="2"/>
    <n v="1002970"/>
    <x v="6"/>
    <x v="1"/>
    <x v="1"/>
    <x v="0"/>
    <x v="0"/>
    <m/>
    <x v="0"/>
    <x v="0"/>
    <x v="1"/>
    <m/>
    <m/>
    <x v="1"/>
    <s v="10029706"/>
    <x v="2"/>
    <x v="11"/>
    <x v="2"/>
    <x v="2"/>
    <x v="7"/>
    <x v="1"/>
    <n v="59.050699999999999"/>
    <x v="2"/>
    <n v="65"/>
    <x v="2"/>
    <n v="283"/>
    <x v="6"/>
    <n v="283"/>
    <x v="2"/>
    <s v=""/>
    <s v=""/>
    <x v="1"/>
    <x v="1"/>
    <x v="2"/>
    <x v="1"/>
    <x v="1"/>
    <x v="1"/>
    <x v="1"/>
  </r>
  <r>
    <d v="2021-07-28T00:00:00"/>
    <n v="8209"/>
    <n v="9382"/>
    <x v="4"/>
    <n v="925"/>
    <n v="61912"/>
    <x v="2"/>
    <s v="526999"/>
    <x v="0"/>
    <x v="1"/>
    <x v="1"/>
    <x v="2"/>
    <x v="1"/>
    <n v="91"/>
    <n v="19.5"/>
    <n v="7.9"/>
    <n v="5.5"/>
    <n v="1.8"/>
    <x v="1"/>
    <n v="1003438"/>
    <x v="10"/>
    <x v="1"/>
    <x v="2"/>
    <x v="0"/>
    <x v="0"/>
    <m/>
    <x v="0"/>
    <x v="0"/>
    <x v="0"/>
    <m/>
    <m/>
    <x v="1"/>
    <s v="100343810"/>
    <x v="2"/>
    <x v="2"/>
    <x v="2"/>
    <x v="2"/>
    <x v="7"/>
    <x v="2"/>
    <n v="83.1"/>
    <x v="1"/>
    <n v="91"/>
    <x v="1"/>
    <s v=""/>
    <x v="4"/>
    <s v=""/>
    <x v="1"/>
    <n v="3.9400000000000031"/>
    <n v="0.98092280268474186"/>
    <x v="1"/>
    <x v="1"/>
    <x v="1"/>
    <x v="1"/>
    <x v="1"/>
    <x v="1"/>
    <x v="1"/>
  </r>
  <r>
    <d v="2021-07-28T00:00:00"/>
    <n v="8209"/>
    <n v="9382"/>
    <x v="4"/>
    <n v="936"/>
    <n v="61913"/>
    <x v="2"/>
    <s v="527000"/>
    <x v="0"/>
    <x v="1"/>
    <x v="1"/>
    <x v="2"/>
    <x v="1"/>
    <n v="88"/>
    <n v="20.2"/>
    <n v="7.3"/>
    <n v="6"/>
    <n v="1.8"/>
    <x v="1"/>
    <n v="1003439"/>
    <x v="1"/>
    <x v="1"/>
    <x v="1"/>
    <x v="0"/>
    <x v="0"/>
    <m/>
    <x v="0"/>
    <x v="0"/>
    <x v="0"/>
    <m/>
    <m/>
    <x v="1"/>
    <s v="10034391"/>
    <x v="1"/>
    <x v="1"/>
    <x v="1"/>
    <x v="1"/>
    <x v="7"/>
    <x v="2"/>
    <n v="80.7"/>
    <x v="1"/>
    <n v="88"/>
    <x v="1"/>
    <s v=""/>
    <x v="7"/>
    <s v=""/>
    <x v="1"/>
    <n v="3.0779999999999976"/>
    <n v="0.95597608971118753"/>
    <x v="1"/>
    <x v="1"/>
    <x v="1"/>
    <x v="1"/>
    <x v="1"/>
    <x v="1"/>
    <x v="1"/>
  </r>
  <r>
    <d v="2021-07-28T00:00:00"/>
    <n v="8210"/>
    <n v="9382"/>
    <x v="5"/>
    <n v="1010"/>
    <n v="61914"/>
    <x v="2"/>
    <s v="526987"/>
    <x v="0"/>
    <x v="1"/>
    <x v="1"/>
    <x v="2"/>
    <x v="1"/>
    <n v="94"/>
    <n v="22.2"/>
    <n v="9.1"/>
    <n v="6.5"/>
    <n v="2.2000000000000002"/>
    <x v="1"/>
    <n v="1003439"/>
    <x v="2"/>
    <x v="1"/>
    <x v="1"/>
    <x v="0"/>
    <x v="0"/>
    <m/>
    <x v="0"/>
    <x v="0"/>
    <x v="0"/>
    <m/>
    <m/>
    <x v="1"/>
    <s v="10034392"/>
    <x v="1"/>
    <x v="1"/>
    <x v="1"/>
    <x v="1"/>
    <x v="7"/>
    <x v="2"/>
    <n v="84.9"/>
    <x v="1"/>
    <n v="94"/>
    <x v="1"/>
    <s v=""/>
    <x v="7"/>
    <s v=""/>
    <x v="1"/>
    <n v="2.6700000000000026"/>
    <n v="0.93523303139321468"/>
    <x v="1"/>
    <x v="1"/>
    <x v="1"/>
    <x v="1"/>
    <x v="1"/>
    <x v="1"/>
    <x v="1"/>
  </r>
  <r>
    <d v="2021-07-28T00:00:00"/>
    <n v="8211"/>
    <n v="9382"/>
    <x v="2"/>
    <n v="1057"/>
    <n v="61915"/>
    <x v="2"/>
    <s v="526954"/>
    <x v="0"/>
    <x v="2"/>
    <x v="2"/>
    <x v="2"/>
    <x v="1"/>
    <n v="80.5"/>
    <n v="19.600000000000001"/>
    <n v="7.2"/>
    <n v="6"/>
    <n v="1.9"/>
    <x v="1"/>
    <n v="1003439"/>
    <x v="3"/>
    <x v="1"/>
    <x v="1"/>
    <x v="0"/>
    <x v="0"/>
    <m/>
    <x v="0"/>
    <x v="0"/>
    <x v="0"/>
    <m/>
    <m/>
    <x v="1"/>
    <s v="10034393"/>
    <x v="1"/>
    <x v="1"/>
    <x v="1"/>
    <x v="1"/>
    <x v="7"/>
    <x v="2"/>
    <n v="73.3"/>
    <x v="1"/>
    <n v="80.5"/>
    <x v="1"/>
    <s v=""/>
    <x v="7"/>
    <s v=""/>
    <x v="3"/>
    <n v="-0.10499999999999821"/>
    <n v="0.4737740906279318"/>
    <x v="1"/>
    <x v="1"/>
    <x v="2"/>
    <x v="1"/>
    <x v="1"/>
    <x v="1"/>
    <x v="1"/>
  </r>
  <r>
    <d v="2021-07-28T00:00:00"/>
    <n v="8212"/>
    <n v="9382"/>
    <x v="4"/>
    <n v="1557"/>
    <n v="61916"/>
    <x v="2"/>
    <s v="527028"/>
    <x v="0"/>
    <x v="1"/>
    <x v="1"/>
    <x v="2"/>
    <x v="1"/>
    <n v="81"/>
    <n v="17.7"/>
    <n v="6.2"/>
    <n v="6.5"/>
    <n v="1.7"/>
    <x v="1"/>
    <n v="1003439"/>
    <x v="4"/>
    <x v="1"/>
    <x v="1"/>
    <x v="0"/>
    <x v="0"/>
    <m/>
    <x v="0"/>
    <x v="0"/>
    <x v="0"/>
    <m/>
    <m/>
    <x v="1"/>
    <s v="10034394"/>
    <x v="1"/>
    <x v="1"/>
    <x v="1"/>
    <x v="1"/>
    <x v="7"/>
    <x v="2"/>
    <n v="74.8"/>
    <x v="1"/>
    <n v="81"/>
    <x v="1"/>
    <s v=""/>
    <x v="7"/>
    <s v=""/>
    <x v="1"/>
    <n v="1.2219999999999984"/>
    <n v="0.77241532075136266"/>
    <x v="1"/>
    <x v="1"/>
    <x v="1"/>
    <x v="1"/>
    <x v="1"/>
    <x v="1"/>
    <x v="1"/>
  </r>
  <r>
    <d v="2021-07-28T00:00:00"/>
    <n v="8212"/>
    <n v="9382"/>
    <x v="4"/>
    <n v="1606"/>
    <n v="61917"/>
    <x v="2"/>
    <s v="526958"/>
    <x v="0"/>
    <x v="1"/>
    <x v="1"/>
    <x v="2"/>
    <x v="1"/>
    <n v="92.5"/>
    <n v="21.5"/>
    <n v="8.1999999999999993"/>
    <n v="7"/>
    <n v="1.8"/>
    <x v="1"/>
    <n v="1003439"/>
    <x v="5"/>
    <x v="1"/>
    <x v="1"/>
    <x v="0"/>
    <x v="0"/>
    <m/>
    <x v="0"/>
    <x v="0"/>
    <x v="0"/>
    <m/>
    <m/>
    <x v="1"/>
    <s v="10034395"/>
    <x v="1"/>
    <x v="1"/>
    <x v="1"/>
    <x v="1"/>
    <x v="7"/>
    <x v="2"/>
    <n v="84.3"/>
    <x v="1"/>
    <n v="92.5"/>
    <x v="1"/>
    <s v=""/>
    <x v="7"/>
    <s v=""/>
    <x v="1"/>
    <n v="3.181"/>
    <n v="0.9601129797185054"/>
    <x v="1"/>
    <x v="1"/>
    <x v="1"/>
    <x v="1"/>
    <x v="1"/>
    <x v="1"/>
    <x v="1"/>
  </r>
  <r>
    <d v="2021-07-28T00:00:00"/>
    <n v="8213"/>
    <n v="9382"/>
    <x v="5"/>
    <n v="1632"/>
    <n v="61918"/>
    <x v="2"/>
    <s v="526996"/>
    <x v="0"/>
    <x v="1"/>
    <x v="1"/>
    <x v="2"/>
    <x v="1"/>
    <n v="89.5"/>
    <n v="19.5"/>
    <n v="7.5"/>
    <n v="5.5"/>
    <n v="1.8"/>
    <x v="1"/>
    <n v="1003439"/>
    <x v="6"/>
    <x v="1"/>
    <x v="1"/>
    <x v="0"/>
    <x v="0"/>
    <m/>
    <x v="0"/>
    <x v="0"/>
    <x v="0"/>
    <m/>
    <m/>
    <x v="1"/>
    <s v="10034396"/>
    <x v="4"/>
    <x v="4"/>
    <x v="1"/>
    <x v="2"/>
    <x v="7"/>
    <x v="2"/>
    <n v="82"/>
    <x v="1"/>
    <n v="89.5"/>
    <x v="1"/>
    <s v=""/>
    <x v="7"/>
    <s v=""/>
    <x v="1"/>
    <n v="3.8070000000000004"/>
    <n v="0.97826804608174767"/>
    <x v="1"/>
    <x v="1"/>
    <x v="1"/>
    <x v="1"/>
    <x v="1"/>
    <x v="1"/>
    <x v="1"/>
  </r>
  <r>
    <d v="2021-07-28T00:00:00"/>
    <n v="8214"/>
    <n v="9382"/>
    <x v="2"/>
    <n v="1654"/>
    <n v="61919"/>
    <x v="2"/>
    <s v="526968"/>
    <x v="0"/>
    <x v="1"/>
    <x v="1"/>
    <x v="2"/>
    <x v="1"/>
    <n v="85.5"/>
    <n v="19"/>
    <n v="7.3"/>
    <n v="6"/>
    <n v="2.1"/>
    <x v="1"/>
    <n v="1003439"/>
    <x v="7"/>
    <x v="1"/>
    <x v="1"/>
    <x v="0"/>
    <x v="0"/>
    <m/>
    <x v="0"/>
    <x v="0"/>
    <x v="0"/>
    <m/>
    <m/>
    <x v="1"/>
    <s v="10034397"/>
    <x v="1"/>
    <x v="1"/>
    <x v="1"/>
    <x v="1"/>
    <x v="7"/>
    <x v="2"/>
    <n v="78.2"/>
    <x v="1"/>
    <n v="85.5"/>
    <x v="1"/>
    <s v=""/>
    <x v="7"/>
    <s v=""/>
    <x v="1"/>
    <n v="1.7450000000000019"/>
    <n v="0.85132104541609288"/>
    <x v="1"/>
    <x v="1"/>
    <x v="1"/>
    <x v="1"/>
    <x v="1"/>
    <x v="1"/>
    <x v="1"/>
  </r>
  <r>
    <d v="2021-07-29T00:00:00"/>
    <n v="7970"/>
    <n v="9516"/>
    <x v="0"/>
    <n v="1113"/>
    <n v="31631"/>
    <x v="1"/>
    <s v="528670"/>
    <x v="0"/>
    <x v="1"/>
    <x v="1"/>
    <x v="2"/>
    <x v="1"/>
    <n v="84"/>
    <n v="18.5"/>
    <n v="6.8"/>
    <n v="4.5999999999999996"/>
    <n v="1.4"/>
    <x v="1"/>
    <n v="1002970"/>
    <x v="7"/>
    <x v="1"/>
    <x v="1"/>
    <x v="0"/>
    <x v="0"/>
    <m/>
    <x v="0"/>
    <x v="0"/>
    <x v="1"/>
    <m/>
    <m/>
    <x v="1"/>
    <s v="10029707"/>
    <x v="1"/>
    <x v="1"/>
    <x v="1"/>
    <x v="1"/>
    <x v="7"/>
    <x v="1"/>
    <n v="77.2"/>
    <x v="1"/>
    <n v="84"/>
    <x v="1"/>
    <n v="284"/>
    <x v="6"/>
    <n v="284"/>
    <x v="1"/>
    <n v="3.2939999999999978"/>
    <n v="0.96422240089194833"/>
    <x v="1"/>
    <x v="1"/>
    <x v="1"/>
    <x v="1"/>
    <x v="1"/>
    <x v="1"/>
    <x v="1"/>
  </r>
  <r>
    <d v="2021-07-29T00:00:00"/>
    <n v="7971"/>
    <n v="9516"/>
    <x v="0"/>
    <n v="1614"/>
    <n v="31632"/>
    <x v="1"/>
    <s v="528713"/>
    <x v="0"/>
    <x v="1"/>
    <x v="2"/>
    <x v="2"/>
    <x v="1"/>
    <n v="73.5"/>
    <m/>
    <m/>
    <m/>
    <m/>
    <x v="2"/>
    <n v="1002970"/>
    <x v="8"/>
    <x v="1"/>
    <x v="1"/>
    <x v="2"/>
    <x v="0"/>
    <s v="12"/>
    <x v="0"/>
    <x v="0"/>
    <x v="1"/>
    <m/>
    <m/>
    <x v="1"/>
    <s v="10029708"/>
    <x v="1"/>
    <x v="1"/>
    <x v="1"/>
    <x v="1"/>
    <x v="7"/>
    <x v="1"/>
    <n v="66.917449999999988"/>
    <x v="2"/>
    <n v="73.5"/>
    <x v="2"/>
    <n v="285"/>
    <x v="6"/>
    <n v="285"/>
    <x v="2"/>
    <s v=""/>
    <s v=""/>
    <x v="1"/>
    <x v="1"/>
    <x v="2"/>
    <x v="1"/>
    <x v="1"/>
    <x v="1"/>
    <x v="1"/>
  </r>
  <r>
    <d v="2021-07-29T00:00:00"/>
    <n v="7971"/>
    <n v="9516"/>
    <x v="0"/>
    <n v="1639"/>
    <n v="31633"/>
    <x v="1"/>
    <s v="528635"/>
    <x v="0"/>
    <x v="2"/>
    <x v="2"/>
    <x v="2"/>
    <x v="1"/>
    <n v="63.5"/>
    <m/>
    <m/>
    <m/>
    <m/>
    <x v="2"/>
    <n v="1002970"/>
    <x v="9"/>
    <x v="1"/>
    <x v="1"/>
    <x v="0"/>
    <x v="0"/>
    <m/>
    <x v="0"/>
    <x v="0"/>
    <x v="1"/>
    <m/>
    <m/>
    <x v="1"/>
    <s v="10029709"/>
    <x v="5"/>
    <x v="5"/>
    <x v="3"/>
    <x v="3"/>
    <x v="7"/>
    <x v="1"/>
    <n v="57.66245"/>
    <x v="2"/>
    <n v="63.5"/>
    <x v="2"/>
    <s v=""/>
    <x v="6"/>
    <s v=""/>
    <x v="2"/>
    <s v=""/>
    <s v=""/>
    <x v="1"/>
    <x v="1"/>
    <x v="2"/>
    <x v="1"/>
    <x v="1"/>
    <x v="1"/>
    <x v="1"/>
  </r>
  <r>
    <d v="2021-07-29T00:00:00"/>
    <n v="7972"/>
    <n v="9516"/>
    <x v="1"/>
    <n v="1704"/>
    <n v="31634"/>
    <x v="1"/>
    <s v="528705"/>
    <x v="0"/>
    <x v="1"/>
    <x v="2"/>
    <x v="2"/>
    <x v="1"/>
    <n v="73"/>
    <m/>
    <m/>
    <m/>
    <m/>
    <x v="2"/>
    <n v="1002970"/>
    <x v="10"/>
    <x v="1"/>
    <x v="1"/>
    <x v="0"/>
    <x v="0"/>
    <m/>
    <x v="0"/>
    <x v="0"/>
    <x v="1"/>
    <m/>
    <m/>
    <x v="1"/>
    <s v="100297010"/>
    <x v="1"/>
    <x v="1"/>
    <x v="1"/>
    <x v="1"/>
    <x v="7"/>
    <x v="1"/>
    <n v="66.454699999999988"/>
    <x v="2"/>
    <n v="73"/>
    <x v="2"/>
    <s v=""/>
    <x v="6"/>
    <s v=""/>
    <x v="2"/>
    <s v=""/>
    <s v=""/>
    <x v="1"/>
    <x v="1"/>
    <x v="2"/>
    <x v="1"/>
    <x v="1"/>
    <x v="1"/>
    <x v="1"/>
  </r>
  <r>
    <d v="2021-07-29T00:00:00"/>
    <n v="7972"/>
    <n v="9516"/>
    <x v="1"/>
    <n v="1722"/>
    <m/>
    <x v="3"/>
    <m/>
    <x v="0"/>
    <x v="2"/>
    <x v="2"/>
    <x v="2"/>
    <x v="1"/>
    <n v="45"/>
    <m/>
    <m/>
    <m/>
    <m/>
    <x v="3"/>
    <n v="1002981"/>
    <x v="1"/>
    <x v="1"/>
    <x v="1"/>
    <x v="0"/>
    <x v="0"/>
    <m/>
    <x v="0"/>
    <x v="0"/>
    <x v="1"/>
    <m/>
    <m/>
    <x v="2"/>
    <s v="10029811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29T00:00:00"/>
    <n v="8216"/>
    <n v="9384"/>
    <x v="4"/>
    <n v="920"/>
    <n v="61920"/>
    <x v="2"/>
    <s v="526966"/>
    <x v="1"/>
    <x v="2"/>
    <x v="2"/>
    <x v="2"/>
    <x v="1"/>
    <n v="99.5"/>
    <n v="25.2"/>
    <n v="10.5"/>
    <n v="8"/>
    <n v="2.9"/>
    <x v="1"/>
    <n v="1003439"/>
    <x v="8"/>
    <x v="1"/>
    <x v="1"/>
    <x v="4"/>
    <x v="0"/>
    <s v="9"/>
    <x v="0"/>
    <x v="0"/>
    <x v="0"/>
    <m/>
    <m/>
    <x v="1"/>
    <s v="10034398"/>
    <x v="1"/>
    <x v="1"/>
    <x v="1"/>
    <x v="1"/>
    <x v="7"/>
    <x v="2"/>
    <n v="89"/>
    <x v="1"/>
    <n v="99.5"/>
    <x v="1"/>
    <s v=""/>
    <x v="7"/>
    <s v=""/>
    <x v="1"/>
    <n v="1.6209999999999978"/>
    <n v="0.83493299586206915"/>
    <x v="1"/>
    <x v="1"/>
    <x v="1"/>
    <x v="1"/>
    <x v="1"/>
    <x v="1"/>
    <x v="1"/>
  </r>
  <r>
    <d v="2021-07-29T00:00:00"/>
    <n v="8216"/>
    <n v="9384"/>
    <x v="4"/>
    <n v="924"/>
    <n v="61921"/>
    <x v="2"/>
    <s v="526989"/>
    <x v="0"/>
    <x v="1"/>
    <x v="1"/>
    <x v="2"/>
    <x v="1"/>
    <n v="78.5"/>
    <n v="17.2"/>
    <n v="6.6"/>
    <n v="5"/>
    <n v="1.7"/>
    <x v="1"/>
    <n v="1003439"/>
    <x v="9"/>
    <x v="1"/>
    <x v="1"/>
    <x v="0"/>
    <x v="0"/>
    <m/>
    <x v="0"/>
    <x v="0"/>
    <x v="0"/>
    <m/>
    <m/>
    <x v="1"/>
    <s v="10034399"/>
    <x v="1"/>
    <x v="1"/>
    <x v="1"/>
    <x v="1"/>
    <x v="7"/>
    <x v="2"/>
    <n v="71.900000000000006"/>
    <x v="1"/>
    <n v="78.5"/>
    <x v="1"/>
    <s v=""/>
    <x v="7"/>
    <s v=""/>
    <x v="1"/>
    <n v="0.65500000000000269"/>
    <n v="0.65813631504801873"/>
    <x v="1"/>
    <x v="1"/>
    <x v="1"/>
    <x v="1"/>
    <x v="1"/>
    <x v="1"/>
    <x v="1"/>
  </r>
  <r>
    <d v="2021-07-29T00:00:00"/>
    <n v="8216"/>
    <n v="9384"/>
    <x v="4"/>
    <n v="931"/>
    <n v="61922"/>
    <x v="2"/>
    <s v="526981"/>
    <x v="0"/>
    <x v="1"/>
    <x v="1"/>
    <x v="2"/>
    <x v="1"/>
    <n v="86"/>
    <n v="18.600000000000001"/>
    <n v="7"/>
    <n v="5"/>
    <n v="1.5"/>
    <x v="1"/>
    <n v="1003439"/>
    <x v="10"/>
    <x v="1"/>
    <x v="1"/>
    <x v="0"/>
    <x v="0"/>
    <m/>
    <x v="0"/>
    <x v="0"/>
    <x v="0"/>
    <m/>
    <m/>
    <x v="1"/>
    <s v="100343910"/>
    <x v="1"/>
    <x v="1"/>
    <x v="1"/>
    <x v="1"/>
    <x v="7"/>
    <x v="2"/>
    <n v="79"/>
    <x v="1"/>
    <n v="86"/>
    <x v="1"/>
    <s v=""/>
    <x v="7"/>
    <s v=""/>
    <x v="1"/>
    <n v="3.5399999999999965"/>
    <n v="0.97180471202985741"/>
    <x v="1"/>
    <x v="1"/>
    <x v="1"/>
    <x v="1"/>
    <x v="1"/>
    <x v="1"/>
    <x v="1"/>
  </r>
  <r>
    <d v="2021-07-29T00:00:00"/>
    <n v="8217"/>
    <n v="9384"/>
    <x v="5"/>
    <n v="952"/>
    <n v="61923"/>
    <x v="2"/>
    <s v="527020"/>
    <x v="0"/>
    <x v="2"/>
    <x v="2"/>
    <x v="2"/>
    <x v="1"/>
    <n v="61.5"/>
    <m/>
    <m/>
    <m/>
    <m/>
    <x v="2"/>
    <n v="1003441"/>
    <x v="1"/>
    <x v="1"/>
    <x v="1"/>
    <x v="0"/>
    <x v="0"/>
    <m/>
    <x v="0"/>
    <x v="0"/>
    <x v="0"/>
    <m/>
    <m/>
    <x v="1"/>
    <s v="10034411"/>
    <x v="5"/>
    <x v="5"/>
    <x v="3"/>
    <x v="3"/>
    <x v="7"/>
    <x v="2"/>
    <n v="55.811450000000001"/>
    <x v="2"/>
    <n v="61.5"/>
    <x v="2"/>
    <s v=""/>
    <x v="7"/>
    <s v=""/>
    <x v="2"/>
    <s v=""/>
    <s v=""/>
    <x v="1"/>
    <x v="1"/>
    <x v="2"/>
    <x v="1"/>
    <x v="1"/>
    <x v="1"/>
    <x v="1"/>
  </r>
  <r>
    <d v="2021-07-29T00:00:00"/>
    <n v="8217"/>
    <n v="9384"/>
    <x v="5"/>
    <n v="956"/>
    <n v="61924"/>
    <x v="2"/>
    <s v="527008"/>
    <x v="0"/>
    <x v="1"/>
    <x v="1"/>
    <x v="2"/>
    <x v="1"/>
    <n v="88.5"/>
    <n v="19.5"/>
    <n v="7.1"/>
    <n v="5"/>
    <n v="1.8"/>
    <x v="1"/>
    <n v="1003441"/>
    <x v="2"/>
    <x v="1"/>
    <x v="1"/>
    <x v="0"/>
    <x v="0"/>
    <m/>
    <x v="0"/>
    <x v="0"/>
    <x v="0"/>
    <m/>
    <m/>
    <x v="1"/>
    <s v="10034412"/>
    <x v="1"/>
    <x v="1"/>
    <x v="1"/>
    <x v="1"/>
    <x v="7"/>
    <x v="2"/>
    <n v="81.400000000000006"/>
    <x v="1"/>
    <n v="88.5"/>
    <x v="1"/>
    <s v=""/>
    <x v="7"/>
    <s v=""/>
    <x v="1"/>
    <n v="4.229000000000001"/>
    <n v="0.98564219915259244"/>
    <x v="1"/>
    <x v="1"/>
    <x v="1"/>
    <x v="1"/>
    <x v="1"/>
    <x v="1"/>
    <x v="1"/>
  </r>
  <r>
    <d v="2021-07-29T00:00:00"/>
    <n v="8221"/>
    <n v="9384"/>
    <x v="4"/>
    <n v="1717"/>
    <n v="61925"/>
    <x v="2"/>
    <s v="526947"/>
    <x v="0"/>
    <x v="1"/>
    <x v="1"/>
    <x v="2"/>
    <x v="1"/>
    <n v="76"/>
    <n v="16.7"/>
    <n v="6.6"/>
    <n v="6"/>
    <n v="1.6"/>
    <x v="1"/>
    <n v="1003441"/>
    <x v="3"/>
    <x v="1"/>
    <x v="1"/>
    <x v="0"/>
    <x v="0"/>
    <m/>
    <x v="0"/>
    <x v="0"/>
    <x v="0"/>
    <m/>
    <m/>
    <x v="1"/>
    <s v="10034413"/>
    <x v="1"/>
    <x v="1"/>
    <x v="1"/>
    <x v="1"/>
    <x v="7"/>
    <x v="2"/>
    <n v="69.400000000000006"/>
    <x v="1"/>
    <n v="76"/>
    <x v="1"/>
    <s v=""/>
    <x v="7"/>
    <s v=""/>
    <x v="3"/>
    <n v="-1.014"/>
    <n v="0.26619777432199021"/>
    <x v="1"/>
    <x v="1"/>
    <x v="2"/>
    <x v="1"/>
    <x v="1"/>
    <x v="1"/>
    <x v="1"/>
  </r>
  <r>
    <d v="2021-07-29T00:00:00"/>
    <n v="8221"/>
    <n v="9384"/>
    <x v="4"/>
    <n v="1722"/>
    <n v="61926"/>
    <x v="2"/>
    <s v="527022"/>
    <x v="1"/>
    <x v="2"/>
    <x v="2"/>
    <x v="2"/>
    <x v="1"/>
    <n v="94"/>
    <n v="22.6"/>
    <n v="8.8000000000000007"/>
    <n v="7.8"/>
    <n v="2.9"/>
    <x v="1"/>
    <n v="1003441"/>
    <x v="4"/>
    <x v="1"/>
    <x v="1"/>
    <x v="0"/>
    <x v="0"/>
    <m/>
    <x v="0"/>
    <x v="0"/>
    <x v="0"/>
    <m/>
    <m/>
    <x v="1"/>
    <s v="10034414"/>
    <x v="1"/>
    <x v="1"/>
    <x v="1"/>
    <x v="1"/>
    <x v="7"/>
    <x v="2"/>
    <n v="85.2"/>
    <x v="1"/>
    <n v="94"/>
    <x v="1"/>
    <s v=""/>
    <x v="7"/>
    <s v=""/>
    <x v="1"/>
    <n v="1.5680000000000014"/>
    <n v="0.827498305513788"/>
    <x v="1"/>
    <x v="1"/>
    <x v="1"/>
    <x v="1"/>
    <x v="1"/>
    <x v="1"/>
    <x v="1"/>
  </r>
  <r>
    <d v="2021-07-29T00:00:00"/>
    <n v="8221"/>
    <n v="9384"/>
    <x v="4"/>
    <n v="1738"/>
    <n v="61927"/>
    <x v="2"/>
    <s v="526985"/>
    <x v="0"/>
    <x v="2"/>
    <x v="2"/>
    <x v="2"/>
    <x v="1"/>
    <n v="65"/>
    <m/>
    <m/>
    <m/>
    <m/>
    <x v="2"/>
    <n v="1003441"/>
    <x v="5"/>
    <x v="1"/>
    <x v="1"/>
    <x v="0"/>
    <x v="0"/>
    <m/>
    <x v="0"/>
    <x v="0"/>
    <x v="0"/>
    <m/>
    <m/>
    <x v="1"/>
    <s v="10034415"/>
    <x v="5"/>
    <x v="5"/>
    <x v="3"/>
    <x v="3"/>
    <x v="7"/>
    <x v="2"/>
    <n v="59.050699999999999"/>
    <x v="2"/>
    <n v="65"/>
    <x v="2"/>
    <s v=""/>
    <x v="7"/>
    <s v=""/>
    <x v="2"/>
    <s v=""/>
    <s v=""/>
    <x v="1"/>
    <x v="1"/>
    <x v="2"/>
    <x v="2"/>
    <x v="1"/>
    <x v="1"/>
    <x v="1"/>
  </r>
  <r>
    <d v="2021-07-30T00:00:00"/>
    <n v="8223"/>
    <n v="9387"/>
    <x v="5"/>
    <n v="958"/>
    <n v="61928"/>
    <x v="4"/>
    <s v="526955"/>
    <x v="0"/>
    <x v="1"/>
    <x v="1"/>
    <x v="2"/>
    <x v="1"/>
    <n v="87"/>
    <n v="17"/>
    <n v="5.5"/>
    <m/>
    <n v="1.7"/>
    <x v="1"/>
    <n v="1003441"/>
    <x v="6"/>
    <x v="1"/>
    <x v="1"/>
    <x v="0"/>
    <x v="0"/>
    <m/>
    <x v="0"/>
    <x v="0"/>
    <x v="1"/>
    <s v="Damaged adipose"/>
    <m/>
    <x v="1"/>
    <s v="10034416"/>
    <x v="1"/>
    <x v="1"/>
    <x v="1"/>
    <x v="1"/>
    <x v="7"/>
    <x v="2"/>
    <n v="81.5"/>
    <x v="1"/>
    <n v="87"/>
    <x v="3"/>
    <s v=""/>
    <x v="7"/>
    <s v=""/>
    <x v="2"/>
    <s v=""/>
    <s v=""/>
    <x v="1"/>
    <x v="1"/>
    <x v="1"/>
    <x v="1"/>
    <x v="1"/>
    <x v="1"/>
    <x v="1"/>
  </r>
  <r>
    <d v="2021-07-30T00:00:00"/>
    <n v="8225"/>
    <n v="9387"/>
    <x v="5"/>
    <n v="1635"/>
    <n v="61929"/>
    <x v="2"/>
    <s v="526945"/>
    <x v="0"/>
    <x v="1"/>
    <x v="1"/>
    <x v="2"/>
    <x v="1"/>
    <n v="93"/>
    <n v="21.7"/>
    <n v="7.5"/>
    <n v="5.5"/>
    <n v="2"/>
    <x v="1"/>
    <n v="1003441"/>
    <x v="7"/>
    <x v="1"/>
    <x v="1"/>
    <x v="0"/>
    <x v="0"/>
    <m/>
    <x v="0"/>
    <x v="0"/>
    <x v="1"/>
    <m/>
    <s v="PIT size wasn't recorded onto CTS sheet. NP"/>
    <x v="1"/>
    <s v="10034417"/>
    <x v="11"/>
    <x v="12"/>
    <x v="5"/>
    <x v="5"/>
    <x v="7"/>
    <x v="2"/>
    <n v="85.5"/>
    <x v="1"/>
    <n v="93"/>
    <x v="1"/>
    <s v=""/>
    <x v="7"/>
    <s v=""/>
    <x v="1"/>
    <n v="5.1400000000000032"/>
    <n v="0.9941764229937885"/>
    <x v="1"/>
    <x v="1"/>
    <x v="1"/>
    <x v="1"/>
    <x v="1"/>
    <x v="1"/>
    <x v="1"/>
  </r>
  <r>
    <d v="2021-07-30T00:00:00"/>
    <n v="7973"/>
    <n v="9524"/>
    <x v="1"/>
    <n v="905"/>
    <m/>
    <x v="3"/>
    <m/>
    <x v="0"/>
    <x v="2"/>
    <x v="2"/>
    <x v="2"/>
    <x v="1"/>
    <n v="41"/>
    <m/>
    <m/>
    <m/>
    <m/>
    <x v="3"/>
    <n v="1002981"/>
    <x v="2"/>
    <x v="1"/>
    <x v="1"/>
    <x v="0"/>
    <x v="0"/>
    <m/>
    <x v="0"/>
    <x v="0"/>
    <x v="0"/>
    <s v="JACK"/>
    <s v="Was not recorded onto CTS sheet; corrected 30 July/21 -NP"/>
    <x v="2"/>
    <s v="10029812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30T00:00:00"/>
    <n v="7973"/>
    <n v="9524"/>
    <x v="1"/>
    <n v="935"/>
    <m/>
    <x v="3"/>
    <m/>
    <x v="0"/>
    <x v="2"/>
    <x v="2"/>
    <x v="2"/>
    <x v="1"/>
    <n v="40.5"/>
    <m/>
    <m/>
    <m/>
    <m/>
    <x v="3"/>
    <n v="1002981"/>
    <x v="3"/>
    <x v="1"/>
    <x v="1"/>
    <x v="0"/>
    <x v="0"/>
    <m/>
    <x v="0"/>
    <x v="0"/>
    <x v="0"/>
    <s v="JACK"/>
    <s v="Was not recorded onto CTS sheet; corrected 30 July/21 -NP"/>
    <x v="2"/>
    <s v="10029813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30T00:00:00"/>
    <n v="7976"/>
    <n v="9524"/>
    <x v="1"/>
    <n v="1746"/>
    <m/>
    <x v="3"/>
    <m/>
    <x v="0"/>
    <x v="2"/>
    <x v="2"/>
    <x v="2"/>
    <x v="1"/>
    <n v="45.5"/>
    <m/>
    <m/>
    <m/>
    <m/>
    <x v="3"/>
    <n v="1002981"/>
    <x v="4"/>
    <x v="1"/>
    <x v="1"/>
    <x v="0"/>
    <x v="0"/>
    <m/>
    <x v="0"/>
    <x v="0"/>
    <x v="0"/>
    <s v="JACK"/>
    <m/>
    <x v="2"/>
    <s v="10029814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31T00:00:00"/>
    <n v="7977"/>
    <n v="9535"/>
    <x v="1"/>
    <n v="1021"/>
    <n v="31635"/>
    <x v="1"/>
    <s v="528939"/>
    <x v="0"/>
    <x v="1"/>
    <x v="1"/>
    <x v="2"/>
    <x v="1"/>
    <n v="86"/>
    <n v="18.5"/>
    <n v="6"/>
    <n v="5.5"/>
    <n v="2.5"/>
    <x v="1"/>
    <n v="1002981"/>
    <x v="5"/>
    <x v="1"/>
    <x v="1"/>
    <x v="0"/>
    <x v="0"/>
    <m/>
    <x v="0"/>
    <x v="0"/>
    <x v="0"/>
    <m/>
    <m/>
    <x v="1"/>
    <s v="10029815"/>
    <x v="1"/>
    <x v="1"/>
    <x v="1"/>
    <x v="1"/>
    <x v="7"/>
    <x v="1"/>
    <n v="80"/>
    <x v="1"/>
    <n v="86"/>
    <x v="1"/>
    <n v="286"/>
    <x v="6"/>
    <n v="286"/>
    <x v="1"/>
    <n v="3.6199999999999979"/>
    <n v="0.973915924853617"/>
    <x v="1"/>
    <x v="1"/>
    <x v="1"/>
    <x v="1"/>
    <x v="1"/>
    <x v="1"/>
    <x v="1"/>
  </r>
  <r>
    <d v="2021-07-31T00:00:00"/>
    <n v="7977"/>
    <n v="9535"/>
    <x v="1"/>
    <n v="1054"/>
    <m/>
    <x v="3"/>
    <m/>
    <x v="0"/>
    <x v="2"/>
    <x v="2"/>
    <x v="2"/>
    <x v="1"/>
    <n v="48"/>
    <m/>
    <m/>
    <m/>
    <m/>
    <x v="3"/>
    <n v="1002981"/>
    <x v="6"/>
    <x v="1"/>
    <x v="1"/>
    <x v="0"/>
    <x v="0"/>
    <m/>
    <x v="0"/>
    <x v="0"/>
    <x v="0"/>
    <m/>
    <m/>
    <x v="2"/>
    <s v="10029816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31T00:00:00"/>
    <n v="7979"/>
    <n v="9535"/>
    <x v="0"/>
    <n v="1604"/>
    <m/>
    <x v="3"/>
    <m/>
    <x v="0"/>
    <x v="2"/>
    <x v="2"/>
    <x v="2"/>
    <x v="1"/>
    <n v="38.5"/>
    <m/>
    <m/>
    <m/>
    <m/>
    <x v="3"/>
    <n v="1002981"/>
    <x v="7"/>
    <x v="1"/>
    <x v="1"/>
    <x v="0"/>
    <x v="0"/>
    <m/>
    <x v="0"/>
    <x v="0"/>
    <x v="0"/>
    <m/>
    <m/>
    <x v="2"/>
    <s v="10029817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31T00:00:00"/>
    <n v="7979"/>
    <n v="9535"/>
    <x v="0"/>
    <n v="1627"/>
    <m/>
    <x v="3"/>
    <m/>
    <x v="0"/>
    <x v="2"/>
    <x v="2"/>
    <x v="2"/>
    <x v="1"/>
    <n v="37"/>
    <m/>
    <m/>
    <m/>
    <m/>
    <x v="3"/>
    <n v="1002981"/>
    <x v="8"/>
    <x v="1"/>
    <x v="1"/>
    <x v="0"/>
    <x v="0"/>
    <m/>
    <x v="0"/>
    <x v="0"/>
    <x v="0"/>
    <m/>
    <m/>
    <x v="2"/>
    <s v="10029818"/>
    <x v="14"/>
    <x v="15"/>
    <x v="6"/>
    <x v="6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31T00:00:00"/>
    <n v="7980"/>
    <n v="9535"/>
    <x v="1"/>
    <n v="1718"/>
    <n v="31636"/>
    <x v="1"/>
    <s v="529183"/>
    <x v="0"/>
    <x v="2"/>
    <x v="2"/>
    <x v="2"/>
    <x v="1"/>
    <n v="69"/>
    <m/>
    <m/>
    <m/>
    <m/>
    <x v="2"/>
    <n v="1002981"/>
    <x v="9"/>
    <x v="1"/>
    <x v="1"/>
    <x v="0"/>
    <x v="0"/>
    <m/>
    <x v="0"/>
    <x v="0"/>
    <x v="0"/>
    <m/>
    <m/>
    <x v="1"/>
    <s v="10029819"/>
    <x v="5"/>
    <x v="5"/>
    <x v="3"/>
    <x v="3"/>
    <x v="7"/>
    <x v="1"/>
    <n v="62.752699999999997"/>
    <x v="2"/>
    <n v="69"/>
    <x v="2"/>
    <n v="287"/>
    <x v="6"/>
    <n v="287"/>
    <x v="2"/>
    <s v=""/>
    <s v=""/>
    <x v="1"/>
    <x v="1"/>
    <x v="2"/>
    <x v="1"/>
    <x v="1"/>
    <x v="1"/>
    <x v="1"/>
  </r>
  <r>
    <d v="2021-07-31T00:00:00"/>
    <n v="7980"/>
    <n v="9535"/>
    <x v="1"/>
    <n v="1813"/>
    <m/>
    <x v="3"/>
    <m/>
    <x v="0"/>
    <x v="2"/>
    <x v="2"/>
    <x v="2"/>
    <x v="1"/>
    <n v="47.5"/>
    <m/>
    <m/>
    <m/>
    <m/>
    <x v="3"/>
    <n v="1002981"/>
    <x v="10"/>
    <x v="1"/>
    <x v="1"/>
    <x v="0"/>
    <x v="0"/>
    <m/>
    <x v="0"/>
    <x v="0"/>
    <x v="0"/>
    <m/>
    <m/>
    <x v="2"/>
    <s v="100298110"/>
    <x v="9"/>
    <x v="9"/>
    <x v="6"/>
    <x v="4"/>
    <x v="7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7-31T00:00:00"/>
    <n v="8232"/>
    <n v="9390"/>
    <x v="2"/>
    <n v="1613"/>
    <n v="61930"/>
    <x v="2"/>
    <s v="526962"/>
    <x v="1"/>
    <x v="2"/>
    <x v="2"/>
    <x v="2"/>
    <x v="1"/>
    <n v="93"/>
    <n v="20.9"/>
    <n v="8.3000000000000007"/>
    <n v="6.5"/>
    <n v="2.8"/>
    <x v="1"/>
    <n v="1003441"/>
    <x v="8"/>
    <x v="1"/>
    <x v="1"/>
    <x v="0"/>
    <x v="0"/>
    <m/>
    <x v="0"/>
    <x v="0"/>
    <x v="1"/>
    <m/>
    <m/>
    <x v="1"/>
    <s v="10034418"/>
    <x v="4"/>
    <x v="4"/>
    <x v="1"/>
    <x v="2"/>
    <x v="7"/>
    <x v="2"/>
    <n v="84.7"/>
    <x v="1"/>
    <n v="93"/>
    <x v="1"/>
    <s v=""/>
    <x v="7"/>
    <s v=""/>
    <x v="1"/>
    <n v="2.7480000000000024"/>
    <n v="0.93980029790829112"/>
    <x v="1"/>
    <x v="1"/>
    <x v="1"/>
    <x v="1"/>
    <x v="1"/>
    <x v="1"/>
    <x v="1"/>
  </r>
  <r>
    <d v="2021-08-01T00:00:00"/>
    <n v="7982"/>
    <n v="9544"/>
    <x v="0"/>
    <n v="1117"/>
    <m/>
    <x v="3"/>
    <m/>
    <x v="0"/>
    <x v="2"/>
    <x v="2"/>
    <x v="2"/>
    <x v="1"/>
    <n v="46"/>
    <m/>
    <m/>
    <m/>
    <m/>
    <x v="3"/>
    <n v="1002997"/>
    <x v="1"/>
    <x v="1"/>
    <x v="1"/>
    <x v="0"/>
    <x v="0"/>
    <m/>
    <x v="0"/>
    <x v="0"/>
    <x v="0"/>
    <s v="JACK"/>
    <m/>
    <x v="2"/>
    <s v="10029971"/>
    <x v="9"/>
    <x v="9"/>
    <x v="6"/>
    <x v="4"/>
    <x v="8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01T00:00:00"/>
    <n v="7984"/>
    <n v="9544"/>
    <x v="1"/>
    <n v="1737"/>
    <m/>
    <x v="3"/>
    <m/>
    <x v="0"/>
    <x v="2"/>
    <x v="2"/>
    <x v="2"/>
    <x v="1"/>
    <n v="49"/>
    <m/>
    <m/>
    <m/>
    <m/>
    <x v="3"/>
    <n v="1002997"/>
    <x v="2"/>
    <x v="1"/>
    <x v="1"/>
    <x v="0"/>
    <x v="0"/>
    <m/>
    <x v="0"/>
    <x v="0"/>
    <x v="0"/>
    <s v="JACK"/>
    <m/>
    <x v="2"/>
    <s v="10029972"/>
    <x v="9"/>
    <x v="9"/>
    <x v="6"/>
    <x v="4"/>
    <x v="8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01T00:00:00"/>
    <n v="8235"/>
    <n v="9388"/>
    <x v="5"/>
    <n v="1004"/>
    <n v="61931"/>
    <x v="2"/>
    <s v="526977"/>
    <x v="0"/>
    <x v="1"/>
    <x v="1"/>
    <x v="2"/>
    <x v="1"/>
    <n v="91.5"/>
    <n v="19.8"/>
    <n v="7.5"/>
    <n v="5.9"/>
    <n v="2.1"/>
    <x v="1"/>
    <n v="1003441"/>
    <x v="9"/>
    <x v="1"/>
    <x v="1"/>
    <x v="2"/>
    <x v="0"/>
    <s v="12"/>
    <x v="0"/>
    <x v="0"/>
    <x v="1"/>
    <m/>
    <m/>
    <x v="1"/>
    <s v="10034419"/>
    <x v="1"/>
    <x v="1"/>
    <x v="1"/>
    <x v="1"/>
    <x v="8"/>
    <x v="2"/>
    <n v="84"/>
    <x v="1"/>
    <n v="91.5"/>
    <x v="1"/>
    <s v=""/>
    <x v="7"/>
    <s v=""/>
    <x v="1"/>
    <n v="4.1369999999999996"/>
    <n v="0.98428036171444411"/>
    <x v="1"/>
    <x v="1"/>
    <x v="1"/>
    <x v="1"/>
    <x v="1"/>
    <x v="1"/>
    <x v="1"/>
  </r>
  <r>
    <d v="2021-08-01T00:00:00"/>
    <n v="8237"/>
    <n v="9388"/>
    <x v="4"/>
    <n v="1540"/>
    <n v="61932"/>
    <x v="2"/>
    <s v="526961"/>
    <x v="0"/>
    <x v="2"/>
    <x v="2"/>
    <x v="2"/>
    <x v="1"/>
    <n v="68"/>
    <m/>
    <m/>
    <m/>
    <m/>
    <x v="2"/>
    <n v="1003441"/>
    <x v="10"/>
    <x v="1"/>
    <x v="1"/>
    <x v="0"/>
    <x v="0"/>
    <m/>
    <x v="0"/>
    <x v="0"/>
    <x v="1"/>
    <m/>
    <m/>
    <x v="1"/>
    <s v="100344110"/>
    <x v="5"/>
    <x v="5"/>
    <x v="3"/>
    <x v="3"/>
    <x v="8"/>
    <x v="2"/>
    <n v="61.827199999999998"/>
    <x v="2"/>
    <n v="68"/>
    <x v="2"/>
    <s v=""/>
    <x v="7"/>
    <s v=""/>
    <x v="2"/>
    <s v=""/>
    <s v=""/>
    <x v="1"/>
    <x v="1"/>
    <x v="2"/>
    <x v="1"/>
    <x v="1"/>
    <x v="1"/>
    <x v="1"/>
  </r>
  <r>
    <d v="2021-08-02T00:00:00"/>
    <n v="7985"/>
    <n v="9601"/>
    <x v="1"/>
    <n v="1000"/>
    <n v="31637"/>
    <x v="1"/>
    <s v="529070"/>
    <x v="0"/>
    <x v="2"/>
    <x v="2"/>
    <x v="2"/>
    <x v="1"/>
    <n v="58.5"/>
    <m/>
    <m/>
    <m/>
    <m/>
    <x v="2"/>
    <n v="1002997"/>
    <x v="3"/>
    <x v="1"/>
    <x v="1"/>
    <x v="0"/>
    <x v="0"/>
    <m/>
    <x v="0"/>
    <x v="0"/>
    <x v="1"/>
    <m/>
    <m/>
    <x v="1"/>
    <s v="10029973"/>
    <x v="13"/>
    <x v="14"/>
    <x v="3"/>
    <x v="4"/>
    <x v="8"/>
    <x v="1"/>
    <n v="53.034950000000002"/>
    <x v="2"/>
    <n v="58.5"/>
    <x v="2"/>
    <n v="288"/>
    <x v="6"/>
    <n v="288"/>
    <x v="2"/>
    <s v=""/>
    <s v=""/>
    <x v="1"/>
    <x v="1"/>
    <x v="2"/>
    <x v="1"/>
    <x v="1"/>
    <x v="1"/>
    <x v="1"/>
  </r>
  <r>
    <d v="2021-08-03T00:00:00"/>
    <n v="7990"/>
    <n v="9608"/>
    <x v="0"/>
    <n v="1108"/>
    <n v="31638"/>
    <x v="1"/>
    <s v="529585"/>
    <x v="1"/>
    <x v="2"/>
    <x v="2"/>
    <x v="2"/>
    <x v="1"/>
    <n v="98.5"/>
    <n v="24.5"/>
    <n v="10.5"/>
    <n v="6.7"/>
    <n v="3.1"/>
    <x v="1"/>
    <n v="1002997"/>
    <x v="4"/>
    <x v="1"/>
    <x v="1"/>
    <x v="0"/>
    <x v="0"/>
    <m/>
    <x v="0"/>
    <x v="0"/>
    <x v="1"/>
    <m/>
    <s v="BOOK 1002997 returned to office on 7 Aug/21; confirmed only 4 fish in booklet. NP"/>
    <x v="1"/>
    <s v="10029974"/>
    <x v="1"/>
    <x v="1"/>
    <x v="1"/>
    <x v="1"/>
    <x v="8"/>
    <x v="1"/>
    <n v="88"/>
    <x v="1"/>
    <n v="98.5"/>
    <x v="1"/>
    <n v="289"/>
    <x v="6"/>
    <n v="289"/>
    <x v="1"/>
    <n v="1.9029999999999982"/>
    <n v="0.8702306897985671"/>
    <x v="1"/>
    <x v="1"/>
    <x v="1"/>
    <x v="1"/>
    <x v="1"/>
    <x v="1"/>
    <x v="1"/>
  </r>
  <r>
    <d v="2021-08-05T00:00:00"/>
    <n v="8259"/>
    <n v="9394"/>
    <x v="4"/>
    <n v="1128"/>
    <n v="61933"/>
    <x v="2"/>
    <s v="526976"/>
    <x v="0"/>
    <x v="1"/>
    <x v="1"/>
    <x v="2"/>
    <x v="1"/>
    <n v="78"/>
    <n v="17"/>
    <n v="6.3"/>
    <n v="5.5"/>
    <n v="2"/>
    <x v="1"/>
    <n v="1003442"/>
    <x v="1"/>
    <x v="1"/>
    <x v="2"/>
    <x v="0"/>
    <x v="0"/>
    <m/>
    <x v="0"/>
    <x v="0"/>
    <x v="1"/>
    <m/>
    <m/>
    <x v="1"/>
    <s v="10034421"/>
    <x v="2"/>
    <x v="2"/>
    <x v="2"/>
    <x v="2"/>
    <x v="8"/>
    <x v="2"/>
    <n v="71.7"/>
    <x v="1"/>
    <n v="78"/>
    <x v="1"/>
    <s v=""/>
    <x v="4"/>
    <s v=""/>
    <x v="1"/>
    <n v="0.22599999999999976"/>
    <n v="0.55626073914116492"/>
    <x v="1"/>
    <x v="1"/>
    <x v="1"/>
    <x v="1"/>
    <x v="1"/>
    <x v="1"/>
    <x v="1"/>
  </r>
  <r>
    <d v="2021-08-05T00:00:00"/>
    <n v="8259"/>
    <n v="9394"/>
    <x v="4"/>
    <n v="1133"/>
    <n v="61934"/>
    <x v="2"/>
    <s v="527027"/>
    <x v="0"/>
    <x v="2"/>
    <x v="2"/>
    <x v="2"/>
    <x v="1"/>
    <n v="50"/>
    <m/>
    <m/>
    <m/>
    <m/>
    <x v="2"/>
    <n v="1003442"/>
    <x v="2"/>
    <x v="1"/>
    <x v="2"/>
    <x v="0"/>
    <x v="0"/>
    <m/>
    <x v="0"/>
    <x v="0"/>
    <x v="1"/>
    <m/>
    <m/>
    <x v="1"/>
    <s v="10034422"/>
    <x v="2"/>
    <x v="2"/>
    <x v="2"/>
    <x v="2"/>
    <x v="8"/>
    <x v="2"/>
    <n v="45.168199999999999"/>
    <x v="2"/>
    <n v="50"/>
    <x v="2"/>
    <s v=""/>
    <x v="4"/>
    <s v=""/>
    <x v="2"/>
    <s v=""/>
    <s v=""/>
    <x v="1"/>
    <x v="1"/>
    <x v="2"/>
    <x v="1"/>
    <x v="1"/>
    <x v="1"/>
    <x v="1"/>
  </r>
  <r>
    <d v="2021-08-05T00:00:00"/>
    <n v="8260"/>
    <n v="9394"/>
    <x v="5"/>
    <n v="1155"/>
    <n v="61935"/>
    <x v="2"/>
    <s v="526964"/>
    <x v="1"/>
    <x v="2"/>
    <x v="2"/>
    <x v="2"/>
    <x v="1"/>
    <n v="72"/>
    <m/>
    <m/>
    <m/>
    <m/>
    <x v="2"/>
    <n v="1003442"/>
    <x v="3"/>
    <x v="1"/>
    <x v="2"/>
    <x v="0"/>
    <x v="0"/>
    <m/>
    <x v="0"/>
    <x v="0"/>
    <x v="1"/>
    <m/>
    <m/>
    <x v="1"/>
    <s v="10034423"/>
    <x v="2"/>
    <x v="2"/>
    <x v="2"/>
    <x v="2"/>
    <x v="8"/>
    <x v="2"/>
    <n v="65.529199999999989"/>
    <x v="2"/>
    <n v="72"/>
    <x v="2"/>
    <s v=""/>
    <x v="4"/>
    <s v=""/>
    <x v="2"/>
    <s v=""/>
    <s v=""/>
    <x v="1"/>
    <x v="1"/>
    <x v="2"/>
    <x v="1"/>
    <x v="1"/>
    <x v="1"/>
    <x v="1"/>
  </r>
  <r>
    <d v="2021-08-05T00:00:00"/>
    <n v="8262"/>
    <n v="9394"/>
    <x v="5"/>
    <n v="1652"/>
    <n v="61936"/>
    <x v="2"/>
    <s v="527026"/>
    <x v="0"/>
    <x v="1"/>
    <x v="1"/>
    <x v="2"/>
    <x v="1"/>
    <n v="81.5"/>
    <n v="18.5"/>
    <n v="6.5"/>
    <n v="5.5"/>
    <n v="1.6"/>
    <x v="1"/>
    <n v="1003442"/>
    <x v="4"/>
    <x v="1"/>
    <x v="2"/>
    <x v="0"/>
    <x v="0"/>
    <m/>
    <x v="0"/>
    <x v="0"/>
    <x v="1"/>
    <m/>
    <m/>
    <x v="1"/>
    <s v="10034424"/>
    <x v="2"/>
    <x v="2"/>
    <x v="2"/>
    <x v="2"/>
    <x v="8"/>
    <x v="2"/>
    <n v="75"/>
    <x v="1"/>
    <n v="81.5"/>
    <x v="1"/>
    <s v=""/>
    <x v="4"/>
    <s v=""/>
    <x v="1"/>
    <n v="1.8190000000000019"/>
    <n v="0.86044609169964326"/>
    <x v="1"/>
    <x v="1"/>
    <x v="1"/>
    <x v="1"/>
    <x v="1"/>
    <x v="1"/>
    <x v="1"/>
  </r>
  <r>
    <d v="2021-08-06T00:00:00"/>
    <n v="8301"/>
    <n v="9627"/>
    <x v="1"/>
    <n v="1001"/>
    <m/>
    <x v="3"/>
    <m/>
    <x v="0"/>
    <x v="2"/>
    <x v="2"/>
    <x v="2"/>
    <x v="1"/>
    <n v="41"/>
    <m/>
    <m/>
    <m/>
    <m/>
    <x v="3"/>
    <n v="1003407"/>
    <x v="1"/>
    <x v="1"/>
    <x v="1"/>
    <x v="0"/>
    <x v="0"/>
    <m/>
    <x v="0"/>
    <x v="0"/>
    <x v="0"/>
    <s v="JACK"/>
    <s v="Was not recorded onto CTS sheet; corrected 6 Aug/21 -NP"/>
    <x v="2"/>
    <s v="10034071"/>
    <x v="9"/>
    <x v="9"/>
    <x v="6"/>
    <x v="4"/>
    <x v="8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07T00:00:00"/>
    <n v="8278"/>
    <n v="9397"/>
    <x v="4"/>
    <n v="1657"/>
    <n v="61937"/>
    <x v="2"/>
    <s v="526997"/>
    <x v="0"/>
    <x v="1"/>
    <x v="2"/>
    <x v="2"/>
    <x v="1"/>
    <n v="73"/>
    <m/>
    <m/>
    <m/>
    <m/>
    <x v="2"/>
    <n v="1003442"/>
    <x v="5"/>
    <x v="1"/>
    <x v="2"/>
    <x v="0"/>
    <x v="0"/>
    <m/>
    <x v="0"/>
    <x v="0"/>
    <x v="0"/>
    <m/>
    <m/>
    <x v="1"/>
    <s v="10034425"/>
    <x v="2"/>
    <x v="2"/>
    <x v="2"/>
    <x v="2"/>
    <x v="8"/>
    <x v="2"/>
    <n v="66.454699999999988"/>
    <x v="2"/>
    <n v="73"/>
    <x v="2"/>
    <s v=""/>
    <x v="4"/>
    <s v=""/>
    <x v="2"/>
    <s v=""/>
    <s v=""/>
    <x v="1"/>
    <x v="1"/>
    <x v="2"/>
    <x v="1"/>
    <x v="1"/>
    <x v="1"/>
    <x v="1"/>
  </r>
  <r>
    <d v="2021-08-08T00:00:00"/>
    <n v="8309"/>
    <n v="9641"/>
    <x v="1"/>
    <n v="1015"/>
    <n v="31639"/>
    <x v="1"/>
    <s v="529972"/>
    <x v="0"/>
    <x v="1"/>
    <x v="1"/>
    <x v="2"/>
    <x v="1"/>
    <n v="84.5"/>
    <n v="18.399999999999999"/>
    <n v="6.1"/>
    <n v="6.3"/>
    <n v="2.4"/>
    <x v="1"/>
    <n v="1003407"/>
    <x v="2"/>
    <x v="1"/>
    <x v="1"/>
    <x v="0"/>
    <x v="0"/>
    <m/>
    <x v="0"/>
    <x v="0"/>
    <x v="1"/>
    <m/>
    <m/>
    <x v="1"/>
    <s v="10034072"/>
    <x v="1"/>
    <x v="1"/>
    <x v="1"/>
    <x v="1"/>
    <x v="9"/>
    <x v="1"/>
    <n v="78.400000000000006"/>
    <x v="1"/>
    <n v="84.5"/>
    <x v="1"/>
    <n v="290"/>
    <x v="6"/>
    <n v="290"/>
    <x v="1"/>
    <n v="2.389000000000002"/>
    <n v="0.91598464333186358"/>
    <x v="1"/>
    <x v="1"/>
    <x v="1"/>
    <x v="1"/>
    <x v="1"/>
    <x v="1"/>
    <x v="1"/>
  </r>
  <r>
    <d v="2021-08-08T00:00:00"/>
    <n v="8310"/>
    <n v="9641"/>
    <x v="0"/>
    <n v="1135"/>
    <n v="31640"/>
    <x v="1"/>
    <s v="529945"/>
    <x v="0"/>
    <x v="2"/>
    <x v="2"/>
    <x v="2"/>
    <x v="1"/>
    <n v="63"/>
    <m/>
    <m/>
    <m/>
    <m/>
    <x v="2"/>
    <n v="1003407"/>
    <x v="3"/>
    <x v="1"/>
    <x v="1"/>
    <x v="0"/>
    <x v="0"/>
    <m/>
    <x v="0"/>
    <x v="0"/>
    <x v="1"/>
    <m/>
    <m/>
    <x v="1"/>
    <s v="10034073"/>
    <x v="5"/>
    <x v="5"/>
    <x v="3"/>
    <x v="3"/>
    <x v="9"/>
    <x v="1"/>
    <n v="57.1997"/>
    <x v="2"/>
    <n v="63"/>
    <x v="2"/>
    <n v="291"/>
    <x v="6"/>
    <n v="291"/>
    <x v="2"/>
    <s v=""/>
    <s v=""/>
    <x v="1"/>
    <x v="1"/>
    <x v="2"/>
    <x v="1"/>
    <x v="1"/>
    <x v="1"/>
    <x v="1"/>
  </r>
  <r>
    <d v="2021-08-08T00:00:00"/>
    <n v="8311"/>
    <n v="9641"/>
    <x v="0"/>
    <n v="1607"/>
    <m/>
    <x v="3"/>
    <m/>
    <x v="0"/>
    <x v="2"/>
    <x v="2"/>
    <x v="2"/>
    <x v="1"/>
    <n v="41.5"/>
    <m/>
    <m/>
    <m/>
    <m/>
    <x v="3"/>
    <n v="1003407"/>
    <x v="4"/>
    <x v="1"/>
    <x v="1"/>
    <x v="0"/>
    <x v="0"/>
    <m/>
    <x v="0"/>
    <x v="0"/>
    <x v="1"/>
    <s v="JACK"/>
    <m/>
    <x v="2"/>
    <s v="10034074"/>
    <x v="9"/>
    <x v="9"/>
    <x v="6"/>
    <x v="4"/>
    <x v="9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08T00:00:00"/>
    <n v="8279"/>
    <n v="9399"/>
    <x v="4"/>
    <n v="911"/>
    <n v="61938"/>
    <x v="2"/>
    <s v="527010"/>
    <x v="1"/>
    <x v="2"/>
    <x v="2"/>
    <x v="2"/>
    <x v="1"/>
    <n v="88"/>
    <n v="21.2"/>
    <n v="8.5"/>
    <n v="7"/>
    <n v="2.5"/>
    <x v="1"/>
    <n v="1003442"/>
    <x v="6"/>
    <x v="1"/>
    <x v="2"/>
    <x v="0"/>
    <x v="0"/>
    <m/>
    <x v="0"/>
    <x v="0"/>
    <x v="1"/>
    <m/>
    <m/>
    <x v="1"/>
    <s v="10034426"/>
    <x v="2"/>
    <x v="2"/>
    <x v="2"/>
    <x v="2"/>
    <x v="9"/>
    <x v="2"/>
    <n v="79.5"/>
    <x v="1"/>
    <n v="88"/>
    <x v="1"/>
    <s v=""/>
    <x v="4"/>
    <s v=""/>
    <x v="1"/>
    <n v="0.25999999999999579"/>
    <n v="0.5646362918030281"/>
    <x v="1"/>
    <x v="1"/>
    <x v="1"/>
    <x v="1"/>
    <x v="1"/>
    <x v="1"/>
    <x v="1"/>
  </r>
  <r>
    <d v="2021-08-08T00:00:00"/>
    <n v="8279"/>
    <n v="9399"/>
    <x v="4"/>
    <n v="918"/>
    <n v="61939"/>
    <x v="2"/>
    <s v="526998"/>
    <x v="0"/>
    <x v="1"/>
    <x v="1"/>
    <x v="2"/>
    <x v="1"/>
    <n v="77"/>
    <n v="16"/>
    <n v="6"/>
    <n v="5.5"/>
    <n v="1.7"/>
    <x v="1"/>
    <n v="1003442"/>
    <x v="7"/>
    <x v="1"/>
    <x v="2"/>
    <x v="0"/>
    <x v="0"/>
    <m/>
    <x v="0"/>
    <x v="0"/>
    <x v="1"/>
    <m/>
    <m/>
    <x v="1"/>
    <s v="10034427"/>
    <x v="2"/>
    <x v="2"/>
    <x v="2"/>
    <x v="2"/>
    <x v="9"/>
    <x v="2"/>
    <n v="71"/>
    <x v="1"/>
    <n v="77"/>
    <x v="1"/>
    <s v=""/>
    <x v="4"/>
    <s v=""/>
    <x v="1"/>
    <n v="0.43800000000000039"/>
    <n v="0.60778236773472727"/>
    <x v="1"/>
    <x v="1"/>
    <x v="1"/>
    <x v="1"/>
    <x v="1"/>
    <x v="1"/>
    <x v="1"/>
  </r>
  <r>
    <d v="2021-08-08T00:00:00"/>
    <n v="8285"/>
    <n v="9399"/>
    <x v="2"/>
    <n v="1651"/>
    <n v="61941"/>
    <x v="2"/>
    <s v="526931"/>
    <x v="1"/>
    <x v="2"/>
    <x v="2"/>
    <x v="2"/>
    <x v="1"/>
    <n v="67"/>
    <m/>
    <m/>
    <m/>
    <m/>
    <x v="2"/>
    <m/>
    <x v="0"/>
    <x v="0"/>
    <x v="0"/>
    <x v="0"/>
    <x v="0"/>
    <m/>
    <x v="0"/>
    <x v="0"/>
    <x v="0"/>
    <s v="61940 BAD TAG"/>
    <s v="Missing scale #8 for scalebook #1003442"/>
    <x v="1"/>
    <s v=""/>
    <x v="2"/>
    <x v="2"/>
    <x v="2"/>
    <x v="2"/>
    <x v="9"/>
    <x v="2"/>
    <n v="60.901699999999998"/>
    <x v="2"/>
    <n v="67"/>
    <x v="2"/>
    <s v=""/>
    <x v="2"/>
    <s v=""/>
    <x v="2"/>
    <s v=""/>
    <s v=""/>
    <x v="1"/>
    <x v="1"/>
    <x v="2"/>
    <x v="1"/>
    <x v="1"/>
    <x v="1"/>
    <x v="1"/>
  </r>
  <r>
    <d v="2021-08-09T00:00:00"/>
    <n v="8313"/>
    <n v="9649"/>
    <x v="1"/>
    <n v="912"/>
    <n v="31641"/>
    <x v="1"/>
    <s v="529838"/>
    <x v="0"/>
    <x v="2"/>
    <x v="2"/>
    <x v="2"/>
    <x v="1"/>
    <n v="56"/>
    <m/>
    <m/>
    <m/>
    <m/>
    <x v="2"/>
    <n v="1003407"/>
    <x v="5"/>
    <x v="1"/>
    <x v="1"/>
    <x v="0"/>
    <x v="0"/>
    <m/>
    <x v="0"/>
    <x v="0"/>
    <x v="0"/>
    <m/>
    <m/>
    <x v="1"/>
    <s v="10034075"/>
    <x v="9"/>
    <x v="9"/>
    <x v="6"/>
    <x v="4"/>
    <x v="9"/>
    <x v="1"/>
    <n v="50.721200000000003"/>
    <x v="2"/>
    <n v="56"/>
    <x v="2"/>
    <s v=""/>
    <x v="6"/>
    <s v=""/>
    <x v="2"/>
    <s v=""/>
    <s v=""/>
    <x v="1"/>
    <x v="1"/>
    <x v="2"/>
    <x v="1"/>
    <x v="1"/>
    <x v="1"/>
    <x v="1"/>
  </r>
  <r>
    <d v="2021-08-09T00:00:00"/>
    <n v="8313"/>
    <n v="9649"/>
    <x v="1"/>
    <n v="927"/>
    <m/>
    <x v="3"/>
    <m/>
    <x v="0"/>
    <x v="2"/>
    <x v="2"/>
    <x v="2"/>
    <x v="1"/>
    <n v="44"/>
    <m/>
    <m/>
    <m/>
    <m/>
    <x v="3"/>
    <n v="1003407"/>
    <x v="6"/>
    <x v="1"/>
    <x v="1"/>
    <x v="0"/>
    <x v="0"/>
    <m/>
    <x v="0"/>
    <x v="0"/>
    <x v="0"/>
    <m/>
    <m/>
    <x v="2"/>
    <s v="10034076"/>
    <x v="9"/>
    <x v="9"/>
    <x v="6"/>
    <x v="4"/>
    <x v="9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09T00:00:00"/>
    <n v="8314"/>
    <n v="9649"/>
    <x v="0"/>
    <n v="1057"/>
    <n v="31642"/>
    <x v="1"/>
    <s v="529911"/>
    <x v="0"/>
    <x v="2"/>
    <x v="2"/>
    <x v="2"/>
    <x v="1"/>
    <n v="68"/>
    <m/>
    <m/>
    <m/>
    <m/>
    <x v="2"/>
    <n v="1003407"/>
    <x v="7"/>
    <x v="1"/>
    <x v="1"/>
    <x v="2"/>
    <x v="0"/>
    <s v="12"/>
    <x v="0"/>
    <x v="0"/>
    <x v="0"/>
    <m/>
    <m/>
    <x v="1"/>
    <s v="10034077"/>
    <x v="5"/>
    <x v="5"/>
    <x v="3"/>
    <x v="3"/>
    <x v="9"/>
    <x v="1"/>
    <n v="61.827199999999998"/>
    <x v="2"/>
    <n v="68"/>
    <x v="2"/>
    <n v="292"/>
    <x v="6"/>
    <n v="292"/>
    <x v="2"/>
    <s v=""/>
    <s v=""/>
    <x v="1"/>
    <x v="1"/>
    <x v="2"/>
    <x v="1"/>
    <x v="1"/>
    <x v="1"/>
    <x v="1"/>
  </r>
  <r>
    <d v="2021-08-09T00:00:00"/>
    <n v="8314"/>
    <n v="9649"/>
    <x v="0"/>
    <n v="1113"/>
    <n v="31643"/>
    <x v="1"/>
    <s v="024320"/>
    <x v="0"/>
    <x v="2"/>
    <x v="2"/>
    <x v="2"/>
    <x v="1"/>
    <n v="72"/>
    <m/>
    <m/>
    <m/>
    <m/>
    <x v="2"/>
    <n v="1003407"/>
    <x v="8"/>
    <x v="1"/>
    <x v="1"/>
    <x v="0"/>
    <x v="0"/>
    <m/>
    <x v="0"/>
    <x v="0"/>
    <x v="0"/>
    <m/>
    <m/>
    <x v="1"/>
    <s v="10034078"/>
    <x v="5"/>
    <x v="5"/>
    <x v="3"/>
    <x v="3"/>
    <x v="9"/>
    <x v="1"/>
    <n v="65.529199999999989"/>
    <x v="2"/>
    <n v="72"/>
    <x v="2"/>
    <n v="293"/>
    <x v="6"/>
    <n v="293"/>
    <x v="2"/>
    <s v=""/>
    <s v=""/>
    <x v="1"/>
    <x v="1"/>
    <x v="2"/>
    <x v="1"/>
    <x v="1"/>
    <x v="1"/>
    <x v="1"/>
  </r>
  <r>
    <d v="2021-08-09T00:00:00"/>
    <n v="8315"/>
    <n v="9649"/>
    <x v="0"/>
    <n v="1506"/>
    <n v="31644"/>
    <x v="1"/>
    <s v="024381"/>
    <x v="0"/>
    <x v="2"/>
    <x v="2"/>
    <x v="2"/>
    <x v="1"/>
    <n v="99"/>
    <n v="23.5"/>
    <n v="9.9"/>
    <n v="7"/>
    <n v="2.5"/>
    <x v="1"/>
    <n v="1003407"/>
    <x v="9"/>
    <x v="1"/>
    <x v="1"/>
    <x v="0"/>
    <x v="0"/>
    <m/>
    <x v="0"/>
    <x v="0"/>
    <x v="0"/>
    <m/>
    <m/>
    <x v="1"/>
    <s v="10034079"/>
    <x v="1"/>
    <x v="1"/>
    <x v="1"/>
    <x v="1"/>
    <x v="9"/>
    <x v="1"/>
    <n v="89.1"/>
    <x v="1"/>
    <n v="99"/>
    <x v="1"/>
    <s v=""/>
    <x v="6"/>
    <s v=""/>
    <x v="1"/>
    <n v="3.198"/>
    <n v="0.96075894425843122"/>
    <x v="1"/>
    <x v="1"/>
    <x v="1"/>
    <x v="1"/>
    <x v="1"/>
    <x v="1"/>
    <x v="1"/>
  </r>
  <r>
    <d v="2021-08-09T00:00:00"/>
    <n v="8289"/>
    <n v="9452"/>
    <x v="5"/>
    <n v="1054"/>
    <n v="61942"/>
    <x v="2"/>
    <s v="527011"/>
    <x v="0"/>
    <x v="2"/>
    <x v="2"/>
    <x v="2"/>
    <x v="1"/>
    <n v="69"/>
    <m/>
    <m/>
    <m/>
    <m/>
    <x v="2"/>
    <n v="1003442"/>
    <x v="9"/>
    <x v="1"/>
    <x v="2"/>
    <x v="0"/>
    <x v="0"/>
    <m/>
    <x v="0"/>
    <x v="0"/>
    <x v="1"/>
    <m/>
    <s v="Missing scale #8 for scalebook #1003442"/>
    <x v="1"/>
    <s v="10034429"/>
    <x v="2"/>
    <x v="2"/>
    <x v="2"/>
    <x v="2"/>
    <x v="9"/>
    <x v="2"/>
    <n v="62.752699999999997"/>
    <x v="2"/>
    <n v="69"/>
    <x v="2"/>
    <s v=""/>
    <x v="4"/>
    <s v=""/>
    <x v="2"/>
    <s v=""/>
    <s v=""/>
    <x v="1"/>
    <x v="1"/>
    <x v="2"/>
    <x v="1"/>
    <x v="1"/>
    <x v="1"/>
    <x v="1"/>
  </r>
  <r>
    <d v="2021-08-10T00:00:00"/>
    <n v="8317"/>
    <n v="9706"/>
    <x v="1"/>
    <n v="1039"/>
    <m/>
    <x v="3"/>
    <m/>
    <x v="0"/>
    <x v="2"/>
    <x v="2"/>
    <x v="2"/>
    <x v="1"/>
    <n v="46"/>
    <m/>
    <m/>
    <m/>
    <m/>
    <x v="3"/>
    <n v="1003407"/>
    <x v="10"/>
    <x v="1"/>
    <x v="1"/>
    <x v="0"/>
    <x v="0"/>
    <m/>
    <x v="0"/>
    <x v="0"/>
    <x v="0"/>
    <m/>
    <m/>
    <x v="2"/>
    <s v="100340710"/>
    <x v="9"/>
    <x v="9"/>
    <x v="6"/>
    <x v="4"/>
    <x v="9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10T00:00:00"/>
    <n v="8317"/>
    <n v="9706"/>
    <x v="1"/>
    <n v="1105"/>
    <n v="31645"/>
    <x v="1"/>
    <s v="529759"/>
    <x v="0"/>
    <x v="2"/>
    <x v="2"/>
    <x v="2"/>
    <x v="1"/>
    <n v="54"/>
    <m/>
    <m/>
    <m/>
    <m/>
    <x v="2"/>
    <n v="1003496"/>
    <x v="1"/>
    <x v="1"/>
    <x v="1"/>
    <x v="0"/>
    <x v="0"/>
    <m/>
    <x v="0"/>
    <x v="0"/>
    <x v="0"/>
    <m/>
    <m/>
    <x v="1"/>
    <s v="10034961"/>
    <x v="9"/>
    <x v="9"/>
    <x v="6"/>
    <x v="4"/>
    <x v="9"/>
    <x v="1"/>
    <n v="48.870199999999997"/>
    <x v="2"/>
    <n v="54"/>
    <x v="2"/>
    <s v=""/>
    <x v="6"/>
    <s v=""/>
    <x v="2"/>
    <s v=""/>
    <s v=""/>
    <x v="1"/>
    <x v="1"/>
    <x v="2"/>
    <x v="1"/>
    <x v="1"/>
    <x v="1"/>
    <x v="1"/>
  </r>
  <r>
    <d v="2021-08-10T00:00:00"/>
    <n v="8318"/>
    <n v="9706"/>
    <x v="0"/>
    <n v="1207"/>
    <n v="31646"/>
    <x v="1"/>
    <s v="529766"/>
    <x v="0"/>
    <x v="1"/>
    <x v="2"/>
    <x v="2"/>
    <x v="1"/>
    <n v="58"/>
    <m/>
    <m/>
    <m/>
    <m/>
    <x v="2"/>
    <n v="1003496"/>
    <x v="2"/>
    <x v="1"/>
    <x v="1"/>
    <x v="0"/>
    <x v="0"/>
    <m/>
    <x v="0"/>
    <x v="0"/>
    <x v="0"/>
    <m/>
    <m/>
    <x v="1"/>
    <s v="10034962"/>
    <x v="5"/>
    <x v="5"/>
    <x v="3"/>
    <x v="3"/>
    <x v="9"/>
    <x v="1"/>
    <n v="52.572200000000002"/>
    <x v="2"/>
    <n v="58"/>
    <x v="2"/>
    <n v="294"/>
    <x v="6"/>
    <n v="294"/>
    <x v="2"/>
    <s v=""/>
    <s v=""/>
    <x v="1"/>
    <x v="1"/>
    <x v="2"/>
    <x v="1"/>
    <x v="1"/>
    <x v="1"/>
    <x v="1"/>
  </r>
  <r>
    <d v="2021-08-10T00:00:00"/>
    <n v="8320"/>
    <n v="9706"/>
    <x v="1"/>
    <n v="1637"/>
    <n v="31647"/>
    <x v="1"/>
    <n v="529824"/>
    <x v="0"/>
    <x v="2"/>
    <x v="2"/>
    <x v="2"/>
    <x v="1"/>
    <n v="63"/>
    <m/>
    <m/>
    <m/>
    <m/>
    <x v="2"/>
    <n v="1003496"/>
    <x v="3"/>
    <x v="1"/>
    <x v="1"/>
    <x v="0"/>
    <x v="0"/>
    <m/>
    <x v="0"/>
    <x v="0"/>
    <x v="0"/>
    <m/>
    <m/>
    <x v="1"/>
    <s v="10034963"/>
    <x v="5"/>
    <x v="5"/>
    <x v="3"/>
    <x v="3"/>
    <x v="9"/>
    <x v="1"/>
    <n v="57.1997"/>
    <x v="2"/>
    <n v="63"/>
    <x v="2"/>
    <n v="295"/>
    <x v="6"/>
    <n v="295"/>
    <x v="2"/>
    <s v=""/>
    <s v=""/>
    <x v="1"/>
    <x v="1"/>
    <x v="2"/>
    <x v="1"/>
    <x v="1"/>
    <x v="1"/>
    <x v="1"/>
  </r>
  <r>
    <d v="2021-08-11T00:00:00"/>
    <n v="8321"/>
    <n v="9718"/>
    <x v="1"/>
    <n v="929"/>
    <n v="31648"/>
    <x v="1"/>
    <s v="024464"/>
    <x v="0"/>
    <x v="2"/>
    <x v="2"/>
    <x v="2"/>
    <x v="1"/>
    <n v="55"/>
    <m/>
    <m/>
    <m/>
    <m/>
    <x v="2"/>
    <n v="1003496"/>
    <x v="4"/>
    <x v="1"/>
    <x v="1"/>
    <x v="0"/>
    <x v="0"/>
    <m/>
    <x v="0"/>
    <x v="0"/>
    <x v="1"/>
    <m/>
    <m/>
    <x v="1"/>
    <s v="10034964"/>
    <x v="5"/>
    <x v="5"/>
    <x v="3"/>
    <x v="3"/>
    <x v="9"/>
    <x v="1"/>
    <n v="49.795699999999997"/>
    <x v="2"/>
    <n v="55"/>
    <x v="2"/>
    <s v=""/>
    <x v="6"/>
    <s v=""/>
    <x v="2"/>
    <s v=""/>
    <s v=""/>
    <x v="1"/>
    <x v="1"/>
    <x v="2"/>
    <x v="1"/>
    <x v="1"/>
    <x v="1"/>
    <x v="1"/>
  </r>
  <r>
    <d v="2021-08-11T00:00:00"/>
    <n v="8321"/>
    <n v="9718"/>
    <x v="1"/>
    <n v="945"/>
    <n v="31649"/>
    <x v="1"/>
    <s v="024428"/>
    <x v="0"/>
    <x v="1"/>
    <x v="1"/>
    <x v="2"/>
    <x v="1"/>
    <n v="76"/>
    <n v="17"/>
    <n v="7"/>
    <n v="5.5"/>
    <n v="2"/>
    <x v="1"/>
    <n v="1003496"/>
    <x v="5"/>
    <x v="1"/>
    <x v="1"/>
    <x v="0"/>
    <x v="0"/>
    <m/>
    <x v="0"/>
    <x v="0"/>
    <x v="1"/>
    <m/>
    <m/>
    <x v="1"/>
    <s v="10034965"/>
    <x v="5"/>
    <x v="5"/>
    <x v="3"/>
    <x v="3"/>
    <x v="9"/>
    <x v="1"/>
    <n v="69"/>
    <x v="1"/>
    <n v="76"/>
    <x v="1"/>
    <s v=""/>
    <x v="6"/>
    <s v=""/>
    <x v="3"/>
    <n v="-1.5300000000000005"/>
    <n v="0.17799368578624641"/>
    <x v="1"/>
    <x v="1"/>
    <x v="2"/>
    <x v="1"/>
    <x v="1"/>
    <x v="1"/>
    <x v="1"/>
  </r>
  <r>
    <d v="2021-08-11T00:00:00"/>
    <n v="8354"/>
    <n v="9454"/>
    <x v="4"/>
    <n v="909"/>
    <n v="61943"/>
    <x v="2"/>
    <s v="526990"/>
    <x v="0"/>
    <x v="1"/>
    <x v="2"/>
    <x v="2"/>
    <x v="1"/>
    <n v="72"/>
    <m/>
    <m/>
    <m/>
    <m/>
    <x v="2"/>
    <n v="1003442"/>
    <x v="10"/>
    <x v="1"/>
    <x v="2"/>
    <x v="0"/>
    <x v="0"/>
    <m/>
    <x v="0"/>
    <x v="0"/>
    <x v="0"/>
    <m/>
    <m/>
    <x v="1"/>
    <s v="100344210"/>
    <x v="2"/>
    <x v="2"/>
    <x v="2"/>
    <x v="2"/>
    <x v="9"/>
    <x v="2"/>
    <n v="65.529199999999989"/>
    <x v="2"/>
    <n v="72"/>
    <x v="2"/>
    <s v=""/>
    <x v="4"/>
    <s v=""/>
    <x v="2"/>
    <s v=""/>
    <s v=""/>
    <x v="1"/>
    <x v="1"/>
    <x v="2"/>
    <x v="1"/>
    <x v="1"/>
    <x v="1"/>
    <x v="1"/>
  </r>
  <r>
    <d v="2021-08-11T00:00:00"/>
    <n v="8354"/>
    <n v="9454"/>
    <x v="4"/>
    <n v="922"/>
    <n v="61944"/>
    <x v="2"/>
    <s v="526988"/>
    <x v="1"/>
    <x v="2"/>
    <x v="2"/>
    <x v="2"/>
    <x v="1"/>
    <n v="96"/>
    <n v="19.100000000000001"/>
    <n v="6.7"/>
    <n v="6.5"/>
    <n v="1.9"/>
    <x v="1"/>
    <n v="1003443"/>
    <x v="1"/>
    <x v="1"/>
    <x v="1"/>
    <x v="0"/>
    <x v="0"/>
    <m/>
    <x v="0"/>
    <x v="0"/>
    <x v="0"/>
    <m/>
    <m/>
    <x v="1"/>
    <s v="10034431"/>
    <x v="1"/>
    <x v="1"/>
    <x v="1"/>
    <x v="1"/>
    <x v="9"/>
    <x v="2"/>
    <n v="89.3"/>
    <x v="1"/>
    <n v="96"/>
    <x v="1"/>
    <s v=""/>
    <x v="7"/>
    <s v=""/>
    <x v="1"/>
    <n v="6.8600000000000012"/>
    <n v="0.99895218513498296"/>
    <x v="1"/>
    <x v="1"/>
    <x v="1"/>
    <x v="1"/>
    <x v="1"/>
    <x v="1"/>
    <x v="1"/>
  </r>
  <r>
    <d v="2021-08-11T00:00:00"/>
    <n v="8354"/>
    <n v="9454"/>
    <x v="4"/>
    <n v="926"/>
    <n v="61945"/>
    <x v="2"/>
    <s v="526980"/>
    <x v="0"/>
    <x v="1"/>
    <x v="1"/>
    <x v="2"/>
    <x v="1"/>
    <n v="78"/>
    <n v="17.5"/>
    <n v="6.1"/>
    <n v="5"/>
    <n v="1.6"/>
    <x v="1"/>
    <n v="1003443"/>
    <x v="2"/>
    <x v="1"/>
    <x v="1"/>
    <x v="0"/>
    <x v="0"/>
    <m/>
    <x v="0"/>
    <x v="0"/>
    <x v="0"/>
    <m/>
    <m/>
    <x v="1"/>
    <s v="10034432"/>
    <x v="4"/>
    <x v="4"/>
    <x v="1"/>
    <x v="2"/>
    <x v="9"/>
    <x v="2"/>
    <n v="71.900000000000006"/>
    <x v="1"/>
    <n v="78"/>
    <x v="1"/>
    <s v=""/>
    <x v="7"/>
    <s v=""/>
    <x v="1"/>
    <n v="1.1659999999999997"/>
    <n v="0.76242123605304768"/>
    <x v="1"/>
    <x v="1"/>
    <x v="1"/>
    <x v="1"/>
    <x v="1"/>
    <x v="1"/>
    <x v="1"/>
  </r>
  <r>
    <d v="2021-08-11T00:00:00"/>
    <n v="8356"/>
    <n v="9454"/>
    <x v="2"/>
    <n v="1008"/>
    <n v="61946"/>
    <x v="2"/>
    <s v="526956"/>
    <x v="0"/>
    <x v="1"/>
    <x v="1"/>
    <x v="2"/>
    <x v="1"/>
    <n v="84"/>
    <n v="16.8"/>
    <n v="5.2"/>
    <n v="5.4"/>
    <n v="1.7"/>
    <x v="1"/>
    <n v="1003443"/>
    <x v="3"/>
    <x v="1"/>
    <x v="1"/>
    <x v="0"/>
    <x v="0"/>
    <m/>
    <x v="0"/>
    <x v="0"/>
    <x v="0"/>
    <m/>
    <m/>
    <x v="1"/>
    <s v="10034433"/>
    <x v="1"/>
    <x v="1"/>
    <x v="1"/>
    <x v="1"/>
    <x v="9"/>
    <x v="2"/>
    <n v="78.8"/>
    <x v="1"/>
    <n v="84"/>
    <x v="1"/>
    <s v=""/>
    <x v="7"/>
    <s v=""/>
    <x v="1"/>
    <n v="4.5399999999999974"/>
    <n v="0.98943931196337676"/>
    <x v="1"/>
    <x v="1"/>
    <x v="1"/>
    <x v="1"/>
    <x v="1"/>
    <x v="1"/>
    <x v="1"/>
  </r>
  <r>
    <d v="2021-08-11T00:00:00"/>
    <n v="8356"/>
    <n v="9454"/>
    <x v="2"/>
    <n v="1010"/>
    <n v="61947"/>
    <x v="2"/>
    <s v="526963"/>
    <x v="0"/>
    <x v="1"/>
    <x v="1"/>
    <x v="2"/>
    <x v="1"/>
    <n v="86"/>
    <n v="18.399999999999999"/>
    <n v="6.4"/>
    <n v="5.5"/>
    <n v="2"/>
    <x v="1"/>
    <n v="1003443"/>
    <x v="4"/>
    <x v="1"/>
    <x v="1"/>
    <x v="0"/>
    <x v="0"/>
    <m/>
    <x v="0"/>
    <x v="0"/>
    <x v="0"/>
    <m/>
    <m/>
    <x v="1"/>
    <s v="10034434"/>
    <x v="1"/>
    <x v="1"/>
    <x v="1"/>
    <x v="1"/>
    <x v="9"/>
    <x v="2"/>
    <n v="79.599999999999994"/>
    <x v="1"/>
    <n v="86"/>
    <x v="1"/>
    <s v=""/>
    <x v="7"/>
    <s v=""/>
    <x v="1"/>
    <n v="3.5379999999999976"/>
    <n v="0.97174985966151695"/>
    <x v="1"/>
    <x v="1"/>
    <x v="1"/>
    <x v="1"/>
    <x v="1"/>
    <x v="1"/>
    <x v="1"/>
  </r>
  <r>
    <d v="2021-08-13T00:00:00"/>
    <n v="8329"/>
    <n v="9726"/>
    <x v="0"/>
    <n v="1541"/>
    <n v="31650"/>
    <x v="1"/>
    <s v="024517"/>
    <x v="0"/>
    <x v="2"/>
    <x v="2"/>
    <x v="2"/>
    <x v="1"/>
    <n v="54"/>
    <m/>
    <m/>
    <m/>
    <m/>
    <x v="2"/>
    <n v="1003496"/>
    <x v="5"/>
    <x v="1"/>
    <x v="1"/>
    <x v="0"/>
    <x v="0"/>
    <m/>
    <x v="0"/>
    <x v="0"/>
    <x v="0"/>
    <m/>
    <m/>
    <x v="1"/>
    <s v="10034965"/>
    <x v="5"/>
    <x v="5"/>
    <x v="3"/>
    <x v="3"/>
    <x v="9"/>
    <x v="1"/>
    <n v="48.870199999999997"/>
    <x v="2"/>
    <n v="54"/>
    <x v="2"/>
    <s v=""/>
    <x v="6"/>
    <s v=""/>
    <x v="2"/>
    <s v=""/>
    <s v=""/>
    <x v="1"/>
    <x v="1"/>
    <x v="2"/>
    <x v="1"/>
    <x v="1"/>
    <x v="1"/>
    <x v="1"/>
  </r>
  <r>
    <d v="2021-08-13T00:00:00"/>
    <n v="8330"/>
    <n v="9726"/>
    <x v="1"/>
    <n v="1605"/>
    <n v="31651"/>
    <x v="1"/>
    <s v="024631"/>
    <x v="0"/>
    <x v="1"/>
    <x v="1"/>
    <x v="2"/>
    <x v="1"/>
    <n v="76.5"/>
    <n v="17.899999999999999"/>
    <n v="6.9"/>
    <n v="5.4"/>
    <n v="1.9"/>
    <x v="1"/>
    <n v="1003496"/>
    <x v="6"/>
    <x v="1"/>
    <x v="1"/>
    <x v="0"/>
    <x v="0"/>
    <m/>
    <x v="0"/>
    <x v="0"/>
    <x v="0"/>
    <m/>
    <m/>
    <x v="1"/>
    <s v="10034966"/>
    <x v="5"/>
    <x v="5"/>
    <x v="3"/>
    <x v="3"/>
    <x v="9"/>
    <x v="1"/>
    <n v="69.599999999999994"/>
    <x v="1"/>
    <n v="76.5"/>
    <x v="1"/>
    <n v="296"/>
    <x v="6"/>
    <n v="296"/>
    <x v="3"/>
    <n v="-1.0330000000000044"/>
    <n v="0.26250290511345681"/>
    <x v="1"/>
    <x v="1"/>
    <x v="2"/>
    <x v="1"/>
    <x v="1"/>
    <x v="1"/>
    <x v="1"/>
  </r>
  <r>
    <d v="2021-08-17T00:00:00"/>
    <n v="8341"/>
    <n v="9746"/>
    <x v="1"/>
    <n v="920"/>
    <m/>
    <x v="3"/>
    <m/>
    <x v="0"/>
    <x v="2"/>
    <x v="2"/>
    <x v="2"/>
    <x v="1"/>
    <n v="45"/>
    <m/>
    <m/>
    <m/>
    <m/>
    <x v="3"/>
    <n v="1003496"/>
    <x v="7"/>
    <x v="1"/>
    <x v="1"/>
    <x v="0"/>
    <x v="0"/>
    <m/>
    <x v="0"/>
    <x v="0"/>
    <x v="0"/>
    <m/>
    <m/>
    <x v="2"/>
    <s v="10034967"/>
    <x v="9"/>
    <x v="9"/>
    <x v="6"/>
    <x v="4"/>
    <x v="10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17T00:00:00"/>
    <n v="8341"/>
    <n v="9746"/>
    <x v="1"/>
    <n v="957"/>
    <n v="31652"/>
    <x v="1"/>
    <s v="024787"/>
    <x v="0"/>
    <x v="1"/>
    <x v="2"/>
    <x v="2"/>
    <x v="1"/>
    <n v="74"/>
    <m/>
    <m/>
    <m/>
    <m/>
    <x v="2"/>
    <n v="1003496"/>
    <x v="8"/>
    <x v="1"/>
    <x v="1"/>
    <x v="0"/>
    <x v="0"/>
    <m/>
    <x v="0"/>
    <x v="0"/>
    <x v="0"/>
    <m/>
    <m/>
    <x v="1"/>
    <s v="10034968"/>
    <x v="5"/>
    <x v="5"/>
    <x v="3"/>
    <x v="3"/>
    <x v="10"/>
    <x v="1"/>
    <n v="67.380199999999988"/>
    <x v="2"/>
    <n v="74"/>
    <x v="2"/>
    <s v=""/>
    <x v="6"/>
    <s v=""/>
    <x v="2"/>
    <s v=""/>
    <s v=""/>
    <x v="1"/>
    <x v="1"/>
    <x v="2"/>
    <x v="1"/>
    <x v="1"/>
    <x v="1"/>
    <x v="1"/>
  </r>
  <r>
    <d v="2021-08-17T00:00:00"/>
    <n v="8390"/>
    <n v="9460"/>
    <x v="4"/>
    <n v="1705"/>
    <n v="61948"/>
    <x v="2"/>
    <n v="529503"/>
    <x v="0"/>
    <x v="2"/>
    <x v="2"/>
    <x v="2"/>
    <x v="1"/>
    <n v="53"/>
    <m/>
    <m/>
    <m/>
    <m/>
    <x v="2"/>
    <n v="1003443"/>
    <x v="5"/>
    <x v="1"/>
    <x v="1"/>
    <x v="0"/>
    <x v="0"/>
    <m/>
    <x v="0"/>
    <x v="0"/>
    <x v="0"/>
    <m/>
    <m/>
    <x v="1"/>
    <s v="10034435"/>
    <x v="5"/>
    <x v="5"/>
    <x v="3"/>
    <x v="3"/>
    <x v="10"/>
    <x v="2"/>
    <n v="47.944699999999997"/>
    <x v="2"/>
    <n v="53"/>
    <x v="2"/>
    <s v=""/>
    <x v="7"/>
    <s v=""/>
    <x v="2"/>
    <s v=""/>
    <s v=""/>
    <x v="1"/>
    <x v="1"/>
    <x v="2"/>
    <x v="1"/>
    <x v="1"/>
    <x v="1"/>
    <x v="1"/>
  </r>
  <r>
    <d v="2021-08-18T00:00:00"/>
    <n v="8346"/>
    <n v="9758"/>
    <x v="0"/>
    <n v="1116"/>
    <n v="31653"/>
    <x v="1"/>
    <s v="025185"/>
    <x v="0"/>
    <x v="1"/>
    <x v="2"/>
    <x v="2"/>
    <x v="1"/>
    <n v="69"/>
    <m/>
    <m/>
    <m/>
    <m/>
    <x v="2"/>
    <n v="1003496"/>
    <x v="9"/>
    <x v="1"/>
    <x v="1"/>
    <x v="0"/>
    <x v="0"/>
    <m/>
    <x v="0"/>
    <x v="0"/>
    <x v="1"/>
    <m/>
    <m/>
    <x v="1"/>
    <s v="10034969"/>
    <x v="3"/>
    <x v="3"/>
    <x v="3"/>
    <x v="2"/>
    <x v="10"/>
    <x v="1"/>
    <n v="62.752699999999997"/>
    <x v="2"/>
    <n v="69"/>
    <x v="2"/>
    <n v="297"/>
    <x v="6"/>
    <n v="297"/>
    <x v="2"/>
    <s v=""/>
    <s v=""/>
    <x v="1"/>
    <x v="1"/>
    <x v="2"/>
    <x v="1"/>
    <x v="1"/>
    <x v="1"/>
    <x v="1"/>
  </r>
  <r>
    <d v="2021-08-19T00:00:00"/>
    <n v="8349"/>
    <n v="9765"/>
    <x v="1"/>
    <n v="918"/>
    <m/>
    <x v="3"/>
    <m/>
    <x v="0"/>
    <x v="2"/>
    <x v="2"/>
    <x v="2"/>
    <x v="1"/>
    <n v="49"/>
    <m/>
    <m/>
    <m/>
    <m/>
    <x v="3"/>
    <n v="1003496"/>
    <x v="10"/>
    <x v="1"/>
    <x v="1"/>
    <x v="0"/>
    <x v="0"/>
    <m/>
    <x v="0"/>
    <x v="0"/>
    <x v="1"/>
    <s v="JACK"/>
    <m/>
    <x v="2"/>
    <s v="100349610"/>
    <x v="9"/>
    <x v="9"/>
    <x v="6"/>
    <x v="4"/>
    <x v="10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19T00:00:00"/>
    <n v="8349"/>
    <n v="9765"/>
    <x v="1"/>
    <n v="924"/>
    <m/>
    <x v="3"/>
    <m/>
    <x v="0"/>
    <x v="2"/>
    <x v="2"/>
    <x v="2"/>
    <x v="1"/>
    <n v="44"/>
    <m/>
    <m/>
    <m/>
    <m/>
    <x v="3"/>
    <n v="1003534"/>
    <x v="1"/>
    <x v="1"/>
    <x v="1"/>
    <x v="0"/>
    <x v="0"/>
    <m/>
    <x v="0"/>
    <x v="0"/>
    <x v="1"/>
    <s v="JACK"/>
    <m/>
    <x v="2"/>
    <s v="10035341"/>
    <x v="9"/>
    <x v="9"/>
    <x v="6"/>
    <x v="4"/>
    <x v="10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19T00:00:00"/>
    <n v="8349"/>
    <n v="9765"/>
    <x v="1"/>
    <n v="948"/>
    <m/>
    <x v="3"/>
    <m/>
    <x v="0"/>
    <x v="2"/>
    <x v="2"/>
    <x v="2"/>
    <x v="1"/>
    <n v="37"/>
    <m/>
    <m/>
    <m/>
    <m/>
    <x v="3"/>
    <n v="1003534"/>
    <x v="2"/>
    <x v="1"/>
    <x v="1"/>
    <x v="0"/>
    <x v="0"/>
    <m/>
    <x v="0"/>
    <x v="0"/>
    <x v="1"/>
    <s v="JACK"/>
    <m/>
    <x v="2"/>
    <s v="10035342"/>
    <x v="8"/>
    <x v="8"/>
    <x v="6"/>
    <x v="2"/>
    <x v="10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19T00:00:00"/>
    <n v="8051"/>
    <n v="9765"/>
    <x v="1"/>
    <n v="1538"/>
    <n v="31654"/>
    <x v="1"/>
    <s v="025339"/>
    <x v="0"/>
    <x v="1"/>
    <x v="1"/>
    <x v="2"/>
    <x v="1"/>
    <n v="86"/>
    <n v="17.7"/>
    <n v="6.3"/>
    <n v="5.6"/>
    <n v="2.2000000000000002"/>
    <x v="1"/>
    <n v="1003534"/>
    <x v="3"/>
    <x v="1"/>
    <x v="1"/>
    <x v="0"/>
    <x v="0"/>
    <m/>
    <x v="0"/>
    <x v="0"/>
    <x v="1"/>
    <m/>
    <m/>
    <x v="1"/>
    <s v="10035343"/>
    <x v="6"/>
    <x v="6"/>
    <x v="4"/>
    <x v="2"/>
    <x v="10"/>
    <x v="1"/>
    <n v="79.7"/>
    <x v="1"/>
    <n v="86"/>
    <x v="1"/>
    <s v=""/>
    <x v="6"/>
    <s v=""/>
    <x v="1"/>
    <n v="3.4259999999999975"/>
    <n v="0.96850729245696909"/>
    <x v="1"/>
    <x v="1"/>
    <x v="1"/>
    <x v="1"/>
    <x v="1"/>
    <x v="1"/>
    <x v="1"/>
  </r>
  <r>
    <d v="2021-08-19T00:00:00"/>
    <n v="8398"/>
    <n v="9462"/>
    <x v="4"/>
    <n v="928"/>
    <n v="61949"/>
    <x v="2"/>
    <n v="527003"/>
    <x v="0"/>
    <x v="1"/>
    <x v="1"/>
    <x v="2"/>
    <x v="1"/>
    <n v="83.5"/>
    <n v="18.2"/>
    <n v="6.5"/>
    <n v="5.2"/>
    <n v="1.7"/>
    <x v="1"/>
    <n v="1003443"/>
    <x v="6"/>
    <x v="1"/>
    <x v="1"/>
    <x v="0"/>
    <x v="0"/>
    <m/>
    <x v="0"/>
    <x v="0"/>
    <x v="1"/>
    <m/>
    <m/>
    <x v="1"/>
    <s v="10034436"/>
    <x v="6"/>
    <x v="6"/>
    <x v="4"/>
    <x v="2"/>
    <x v="10"/>
    <x v="2"/>
    <n v="77"/>
    <x v="1"/>
    <n v="83.5"/>
    <x v="1"/>
    <s v=""/>
    <x v="7"/>
    <s v=""/>
    <x v="1"/>
    <n v="2.7970000000000015"/>
    <n v="0.94251349430017439"/>
    <x v="1"/>
    <x v="1"/>
    <x v="1"/>
    <x v="1"/>
    <x v="1"/>
    <x v="1"/>
    <x v="1"/>
  </r>
  <r>
    <d v="2021-08-19T00:00:00"/>
    <n v="8398"/>
    <n v="9462"/>
    <x v="4"/>
    <n v="933"/>
    <n v="61950"/>
    <x v="2"/>
    <n v="526939"/>
    <x v="0"/>
    <x v="1"/>
    <x v="1"/>
    <x v="2"/>
    <x v="1"/>
    <n v="87"/>
    <n v="19.5"/>
    <n v="6.8"/>
    <n v="7"/>
    <n v="2.2999999999999998"/>
    <x v="1"/>
    <n v="1003443"/>
    <x v="7"/>
    <x v="1"/>
    <x v="1"/>
    <x v="0"/>
    <x v="0"/>
    <m/>
    <x v="0"/>
    <x v="0"/>
    <x v="1"/>
    <m/>
    <m/>
    <x v="1"/>
    <s v="10034437"/>
    <x v="1"/>
    <x v="1"/>
    <x v="1"/>
    <x v="1"/>
    <x v="10"/>
    <x v="2"/>
    <n v="80.2"/>
    <x v="1"/>
    <n v="87"/>
    <x v="1"/>
    <s v=""/>
    <x v="7"/>
    <s v=""/>
    <x v="1"/>
    <n v="2.1779999999999964"/>
    <n v="0.89825643401129485"/>
    <x v="1"/>
    <x v="1"/>
    <x v="1"/>
    <x v="1"/>
    <x v="1"/>
    <x v="1"/>
    <x v="1"/>
  </r>
  <r>
    <d v="2021-08-19T00:00:00"/>
    <n v="8399"/>
    <n v="9462"/>
    <x v="5"/>
    <n v="1012"/>
    <n v="61951"/>
    <x v="2"/>
    <n v="526943"/>
    <x v="0"/>
    <x v="1"/>
    <x v="1"/>
    <x v="2"/>
    <x v="1"/>
    <n v="84"/>
    <n v="19.2"/>
    <n v="6.8"/>
    <n v="5.5"/>
    <n v="1.9"/>
    <x v="1"/>
    <n v="1003443"/>
    <x v="8"/>
    <x v="1"/>
    <x v="1"/>
    <x v="0"/>
    <x v="0"/>
    <m/>
    <x v="0"/>
    <x v="0"/>
    <x v="1"/>
    <m/>
    <m/>
    <x v="1"/>
    <s v="10034438"/>
    <x v="1"/>
    <x v="1"/>
    <x v="1"/>
    <x v="1"/>
    <x v="10"/>
    <x v="2"/>
    <n v="77.2"/>
    <x v="1"/>
    <n v="84"/>
    <x v="1"/>
    <s v=""/>
    <x v="7"/>
    <s v=""/>
    <x v="1"/>
    <n v="2.2519999999999976"/>
    <n v="0.90482291142797067"/>
    <x v="1"/>
    <x v="1"/>
    <x v="1"/>
    <x v="1"/>
    <x v="1"/>
    <x v="1"/>
    <x v="1"/>
  </r>
  <r>
    <d v="2021-08-20T00:00:00"/>
    <n v="8053"/>
    <n v="9773"/>
    <x v="1"/>
    <n v="905"/>
    <n v="31655"/>
    <x v="1"/>
    <s v="025335"/>
    <x v="0"/>
    <x v="1"/>
    <x v="1"/>
    <x v="2"/>
    <x v="1"/>
    <n v="91"/>
    <n v="21"/>
    <n v="7.9"/>
    <n v="5.7"/>
    <n v="1.9"/>
    <x v="1"/>
    <n v="1003534"/>
    <x v="4"/>
    <x v="1"/>
    <x v="1"/>
    <x v="0"/>
    <x v="0"/>
    <m/>
    <x v="0"/>
    <x v="0"/>
    <x v="1"/>
    <m/>
    <m/>
    <x v="1"/>
    <s v="10035344"/>
    <x v="1"/>
    <x v="1"/>
    <x v="1"/>
    <x v="1"/>
    <x v="10"/>
    <x v="1"/>
    <n v="83.1"/>
    <x v="1"/>
    <n v="91"/>
    <x v="1"/>
    <s v=""/>
    <x v="6"/>
    <s v=""/>
    <x v="1"/>
    <n v="3.7180000000000031"/>
    <n v="0.97629317629240131"/>
    <x v="1"/>
    <x v="1"/>
    <x v="1"/>
    <x v="1"/>
    <x v="1"/>
    <x v="1"/>
    <x v="1"/>
  </r>
  <r>
    <d v="2021-08-20T00:00:00"/>
    <n v="8053"/>
    <n v="9773"/>
    <x v="1"/>
    <n v="941"/>
    <n v="31656"/>
    <x v="1"/>
    <s v="025357"/>
    <x v="0"/>
    <x v="1"/>
    <x v="1"/>
    <x v="2"/>
    <x v="1"/>
    <n v="86"/>
    <n v="19.100000000000001"/>
    <n v="7.3"/>
    <n v="6"/>
    <n v="1.9"/>
    <x v="1"/>
    <n v="1003534"/>
    <x v="5"/>
    <x v="1"/>
    <x v="1"/>
    <x v="7"/>
    <x v="0"/>
    <m/>
    <x v="0"/>
    <x v="0"/>
    <x v="1"/>
    <m/>
    <m/>
    <x v="1"/>
    <s v="10035345"/>
    <x v="4"/>
    <x v="4"/>
    <x v="1"/>
    <x v="2"/>
    <x v="10"/>
    <x v="1"/>
    <n v="78.7"/>
    <x v="1"/>
    <n v="86"/>
    <x v="1"/>
    <s v=""/>
    <x v="6"/>
    <s v=""/>
    <x v="1"/>
    <n v="2.1319999999999983"/>
    <n v="0.89397472558040036"/>
    <x v="1"/>
    <x v="1"/>
    <x v="1"/>
    <x v="1"/>
    <x v="1"/>
    <x v="1"/>
    <x v="1"/>
  </r>
  <r>
    <d v="2021-08-20T00:00:00"/>
    <n v="8053"/>
    <n v="9773"/>
    <x v="1"/>
    <n v="945"/>
    <n v="31657"/>
    <x v="1"/>
    <s v="025346"/>
    <x v="1"/>
    <x v="1"/>
    <x v="1"/>
    <x v="2"/>
    <x v="1"/>
    <n v="83"/>
    <n v="19.399999999999999"/>
    <n v="7.7"/>
    <n v="5.5"/>
    <n v="1.9"/>
    <x v="1"/>
    <n v="1003534"/>
    <x v="6"/>
    <x v="1"/>
    <x v="1"/>
    <x v="0"/>
    <x v="0"/>
    <m/>
    <x v="0"/>
    <x v="2"/>
    <x v="1"/>
    <m/>
    <m/>
    <x v="1"/>
    <s v="10035346"/>
    <x v="1"/>
    <x v="1"/>
    <x v="1"/>
    <x v="1"/>
    <x v="10"/>
    <x v="1"/>
    <n v="75.3"/>
    <x v="1"/>
    <n v="83"/>
    <x v="1"/>
    <n v="298"/>
    <x v="6"/>
    <n v="298"/>
    <x v="1"/>
    <n v="0.6699999999999986"/>
    <n v="0.66150315920295211"/>
    <x v="1"/>
    <x v="1"/>
    <x v="1"/>
    <x v="1"/>
    <x v="1"/>
    <x v="1"/>
    <x v="1"/>
  </r>
  <r>
    <d v="2021-08-20T00:00:00"/>
    <n v="8053"/>
    <n v="9773"/>
    <x v="1"/>
    <n v="1604"/>
    <n v="31658"/>
    <x v="1"/>
    <s v="025589"/>
    <x v="0"/>
    <x v="1"/>
    <x v="1"/>
    <x v="2"/>
    <x v="1"/>
    <n v="85"/>
    <n v="18.100000000000001"/>
    <n v="6.5"/>
    <n v="5"/>
    <n v="1.7"/>
    <x v="1"/>
    <n v="1003534"/>
    <x v="7"/>
    <x v="1"/>
    <x v="1"/>
    <x v="2"/>
    <x v="0"/>
    <s v="12"/>
    <x v="0"/>
    <x v="0"/>
    <x v="1"/>
    <m/>
    <m/>
    <x v="1"/>
    <s v="10035347"/>
    <x v="1"/>
    <x v="1"/>
    <x v="1"/>
    <x v="1"/>
    <x v="10"/>
    <x v="1"/>
    <n v="78.5"/>
    <x v="1"/>
    <n v="85"/>
    <x v="1"/>
    <n v="299"/>
    <x v="6"/>
    <n v="299"/>
    <x v="1"/>
    <n v="3.5779999999999976"/>
    <n v="0.97282746438599033"/>
    <x v="1"/>
    <x v="1"/>
    <x v="1"/>
    <x v="1"/>
    <x v="1"/>
    <x v="1"/>
    <x v="1"/>
  </r>
  <r>
    <d v="2021-08-20T00:00:00"/>
    <n v="8510"/>
    <n v="9465"/>
    <x v="5"/>
    <n v="1635"/>
    <n v="61952"/>
    <x v="2"/>
    <n v="527014"/>
    <x v="0"/>
    <x v="1"/>
    <x v="1"/>
    <x v="2"/>
    <x v="1"/>
    <n v="90.5"/>
    <n v="18.5"/>
    <n v="6.2"/>
    <n v="6"/>
    <n v="2"/>
    <x v="1"/>
    <n v="1003443"/>
    <x v="9"/>
    <x v="1"/>
    <x v="1"/>
    <x v="0"/>
    <x v="0"/>
    <m/>
    <x v="0"/>
    <x v="0"/>
    <x v="1"/>
    <m/>
    <m/>
    <x v="1"/>
    <s v="10034439"/>
    <x v="1"/>
    <x v="1"/>
    <x v="1"/>
    <x v="1"/>
    <x v="10"/>
    <x v="2"/>
    <n v="84.3"/>
    <x v="1"/>
    <n v="90.5"/>
    <x v="1"/>
    <s v=""/>
    <x v="7"/>
    <s v=""/>
    <x v="1"/>
    <n v="5.3890000000000002"/>
    <n v="0.99545422088041124"/>
    <x v="1"/>
    <x v="1"/>
    <x v="1"/>
    <x v="1"/>
    <x v="1"/>
    <x v="1"/>
    <x v="1"/>
  </r>
  <r>
    <d v="2021-08-21T00:00:00"/>
    <n v="8057"/>
    <n v="9783"/>
    <x v="1"/>
    <n v="947"/>
    <n v="31659"/>
    <x v="1"/>
    <s v="024874"/>
    <x v="0"/>
    <x v="1"/>
    <x v="2"/>
    <x v="2"/>
    <x v="1"/>
    <n v="70.5"/>
    <m/>
    <m/>
    <m/>
    <m/>
    <x v="2"/>
    <n v="1003534"/>
    <x v="8"/>
    <x v="1"/>
    <x v="1"/>
    <x v="0"/>
    <x v="0"/>
    <m/>
    <x v="0"/>
    <x v="0"/>
    <x v="1"/>
    <m/>
    <m/>
    <x v="1"/>
    <s v="10035348"/>
    <x v="5"/>
    <x v="5"/>
    <x v="3"/>
    <x v="3"/>
    <x v="10"/>
    <x v="1"/>
    <n v="64.140949999999989"/>
    <x v="2"/>
    <n v="70.5"/>
    <x v="2"/>
    <n v="300"/>
    <x v="6"/>
    <n v="300"/>
    <x v="2"/>
    <s v=""/>
    <s v=""/>
    <x v="1"/>
    <x v="1"/>
    <x v="2"/>
    <x v="1"/>
    <x v="1"/>
    <x v="1"/>
    <x v="1"/>
  </r>
  <r>
    <d v="2021-08-21T00:00:00"/>
    <n v="8057"/>
    <n v="9783"/>
    <x v="1"/>
    <n v="950"/>
    <m/>
    <x v="3"/>
    <m/>
    <x v="0"/>
    <x v="2"/>
    <x v="2"/>
    <x v="2"/>
    <x v="1"/>
    <n v="48"/>
    <m/>
    <m/>
    <m/>
    <m/>
    <x v="3"/>
    <n v="1003534"/>
    <x v="9"/>
    <x v="1"/>
    <x v="1"/>
    <x v="0"/>
    <x v="0"/>
    <m/>
    <x v="0"/>
    <x v="0"/>
    <x v="1"/>
    <s v="JACK"/>
    <s v="1 JK WAS NOT RECORDED ONTO CTS #8057; CORRECTED 21 AUG/21 -NP"/>
    <x v="2"/>
    <s v="10035349"/>
    <x v="9"/>
    <x v="9"/>
    <x v="6"/>
    <x v="4"/>
    <x v="10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21T00:00:00"/>
    <n v="8057"/>
    <n v="9783"/>
    <x v="1"/>
    <n v="1026"/>
    <n v="31660"/>
    <x v="1"/>
    <s v="024855"/>
    <x v="0"/>
    <x v="1"/>
    <x v="1"/>
    <x v="2"/>
    <x v="1"/>
    <n v="94"/>
    <n v="23"/>
    <n v="9.5"/>
    <n v="7"/>
    <n v="2.5"/>
    <x v="1"/>
    <n v="1003534"/>
    <x v="10"/>
    <x v="1"/>
    <x v="1"/>
    <x v="0"/>
    <x v="0"/>
    <m/>
    <x v="0"/>
    <x v="0"/>
    <x v="0"/>
    <s v="31661 BAD TAG"/>
    <m/>
    <x v="1"/>
    <s v="100353410"/>
    <x v="1"/>
    <x v="1"/>
    <x v="1"/>
    <x v="1"/>
    <x v="10"/>
    <x v="1"/>
    <n v="84.5"/>
    <x v="1"/>
    <n v="94"/>
    <x v="1"/>
    <n v="301"/>
    <x v="6"/>
    <n v="301"/>
    <x v="1"/>
    <n v="1.5600000000000018"/>
    <n v="0.82635335298099533"/>
    <x v="1"/>
    <x v="1"/>
    <x v="1"/>
    <x v="1"/>
    <x v="1"/>
    <x v="1"/>
    <x v="1"/>
  </r>
  <r>
    <d v="2021-08-21T00:00:00"/>
    <n v="8057"/>
    <n v="9783"/>
    <x v="1"/>
    <n v="1542"/>
    <m/>
    <x v="3"/>
    <m/>
    <x v="0"/>
    <x v="2"/>
    <x v="2"/>
    <x v="2"/>
    <x v="1"/>
    <n v="47"/>
    <m/>
    <m/>
    <m/>
    <m/>
    <x v="3"/>
    <n v="1003547"/>
    <x v="1"/>
    <x v="1"/>
    <x v="1"/>
    <x v="0"/>
    <x v="0"/>
    <m/>
    <x v="0"/>
    <x v="0"/>
    <x v="0"/>
    <s v="JACK"/>
    <m/>
    <x v="2"/>
    <s v="10035471"/>
    <x v="9"/>
    <x v="9"/>
    <x v="6"/>
    <x v="4"/>
    <x v="10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21T00:00:00"/>
    <n v="8518"/>
    <n v="9466"/>
    <x v="4"/>
    <n v="1707"/>
    <n v="61953"/>
    <x v="1"/>
    <s v="527007"/>
    <x v="0"/>
    <x v="1"/>
    <x v="1"/>
    <x v="2"/>
    <x v="1"/>
    <n v="78"/>
    <n v="17"/>
    <n v="5.8"/>
    <n v="5.5"/>
    <n v="1.8"/>
    <x v="1"/>
    <n v="1003443"/>
    <x v="10"/>
    <x v="1"/>
    <x v="1"/>
    <x v="3"/>
    <x v="0"/>
    <s v="9"/>
    <x v="0"/>
    <x v="0"/>
    <x v="1"/>
    <m/>
    <m/>
    <x v="1"/>
    <s v="100344310"/>
    <x v="4"/>
    <x v="4"/>
    <x v="1"/>
    <x v="2"/>
    <x v="10"/>
    <x v="2"/>
    <n v="72.2"/>
    <x v="1"/>
    <n v="78"/>
    <x v="1"/>
    <s v=""/>
    <x v="7"/>
    <s v=""/>
    <x v="1"/>
    <n v="1.0380000000000003"/>
    <n v="0.73846392043063569"/>
    <x v="1"/>
    <x v="1"/>
    <x v="1"/>
    <x v="1"/>
    <x v="1"/>
    <x v="1"/>
    <x v="1"/>
  </r>
  <r>
    <d v="2021-08-23T00:00:00"/>
    <n v="8065"/>
    <n v="9799"/>
    <x v="1"/>
    <n v="920"/>
    <n v="31662"/>
    <x v="1"/>
    <m/>
    <x v="1"/>
    <x v="2"/>
    <x v="2"/>
    <x v="2"/>
    <x v="1"/>
    <m/>
    <m/>
    <m/>
    <m/>
    <m/>
    <x v="2"/>
    <n v="1003547"/>
    <x v="2"/>
    <x v="1"/>
    <x v="1"/>
    <x v="0"/>
    <x v="0"/>
    <m/>
    <x v="0"/>
    <x v="0"/>
    <x v="0"/>
    <m/>
    <s v="No NF, size class, pit tag recorded on datasheet."/>
    <x v="1"/>
    <s v="10035472"/>
    <x v="3"/>
    <x v="3"/>
    <x v="3"/>
    <x v="2"/>
    <x v="11"/>
    <x v="1"/>
    <s v=""/>
    <x v="3"/>
    <s v=""/>
    <x v="4"/>
    <n v="302"/>
    <x v="6"/>
    <n v="302"/>
    <x v="2"/>
    <s v=""/>
    <s v=""/>
    <x v="1"/>
    <x v="1"/>
    <x v="2"/>
    <x v="1"/>
    <x v="1"/>
    <x v="1"/>
    <x v="1"/>
  </r>
  <r>
    <d v="2021-08-23T00:00:00"/>
    <n v="8525"/>
    <n v="9470"/>
    <x v="2"/>
    <n v="912"/>
    <n v="61954"/>
    <x v="2"/>
    <n v="527023"/>
    <x v="1"/>
    <x v="2"/>
    <x v="2"/>
    <x v="2"/>
    <x v="1"/>
    <n v="81"/>
    <n v="20"/>
    <n v="8"/>
    <n v="6"/>
    <m/>
    <x v="1"/>
    <n v="1003444"/>
    <x v="1"/>
    <x v="1"/>
    <x v="1"/>
    <x v="9"/>
    <x v="0"/>
    <s v="5"/>
    <x v="0"/>
    <x v="0"/>
    <x v="1"/>
    <s v="FUNGAL INFECTION ON ADIPOSE"/>
    <m/>
    <x v="1"/>
    <s v="10034441"/>
    <x v="2"/>
    <x v="2"/>
    <x v="2"/>
    <x v="2"/>
    <x v="11"/>
    <x v="2"/>
    <n v="73"/>
    <x v="1"/>
    <n v="81"/>
    <x v="3"/>
    <s v=""/>
    <x v="1"/>
    <s v=""/>
    <x v="2"/>
    <s v=""/>
    <s v=""/>
    <x v="1"/>
    <x v="1"/>
    <x v="2"/>
    <x v="1"/>
    <x v="1"/>
    <x v="1"/>
    <x v="1"/>
  </r>
  <r>
    <d v="2021-08-23T00:00:00"/>
    <n v="8526"/>
    <n v="9470"/>
    <x v="4"/>
    <n v="949"/>
    <n v="61955"/>
    <x v="2"/>
    <m/>
    <x v="0"/>
    <x v="1"/>
    <x v="2"/>
    <x v="2"/>
    <x v="1"/>
    <n v="69"/>
    <m/>
    <m/>
    <m/>
    <m/>
    <x v="2"/>
    <n v="1003444"/>
    <x v="2"/>
    <x v="1"/>
    <x v="1"/>
    <x v="0"/>
    <x v="0"/>
    <m/>
    <x v="0"/>
    <x v="0"/>
    <x v="1"/>
    <s v="NO PIT"/>
    <m/>
    <x v="1"/>
    <s v="10034442"/>
    <x v="2"/>
    <x v="2"/>
    <x v="2"/>
    <x v="2"/>
    <x v="11"/>
    <x v="2"/>
    <n v="62.752699999999997"/>
    <x v="2"/>
    <n v="69"/>
    <x v="2"/>
    <s v=""/>
    <x v="1"/>
    <s v=""/>
    <x v="2"/>
    <s v=""/>
    <s v=""/>
    <x v="1"/>
    <x v="1"/>
    <x v="2"/>
    <x v="1"/>
    <x v="1"/>
    <x v="1"/>
    <x v="1"/>
  </r>
  <r>
    <d v="2021-08-24T00:00:00"/>
    <n v="8533"/>
    <n v="9474"/>
    <x v="5"/>
    <n v="934"/>
    <n v="61956"/>
    <x v="2"/>
    <n v="527016"/>
    <x v="0"/>
    <x v="1"/>
    <x v="1"/>
    <x v="2"/>
    <x v="1"/>
    <n v="84"/>
    <n v="17"/>
    <n v="6"/>
    <n v="5.5"/>
    <n v="2"/>
    <x v="1"/>
    <n v="1003444"/>
    <x v="3"/>
    <x v="1"/>
    <x v="1"/>
    <x v="0"/>
    <x v="0"/>
    <m/>
    <x v="0"/>
    <x v="0"/>
    <x v="1"/>
    <m/>
    <m/>
    <x v="1"/>
    <s v="10034443"/>
    <x v="2"/>
    <x v="2"/>
    <x v="2"/>
    <x v="2"/>
    <x v="11"/>
    <x v="2"/>
    <n v="78"/>
    <x v="1"/>
    <n v="84"/>
    <x v="1"/>
    <s v=""/>
    <x v="4"/>
    <s v=""/>
    <x v="1"/>
    <n v="3.1899999999999986"/>
    <n v="0.96045622044904699"/>
    <x v="1"/>
    <x v="1"/>
    <x v="1"/>
    <x v="1"/>
    <x v="1"/>
    <x v="1"/>
    <x v="1"/>
  </r>
  <r>
    <d v="2021-08-25T00:00:00"/>
    <n v="8073"/>
    <n v="9809"/>
    <x v="1"/>
    <n v="920"/>
    <n v="31663"/>
    <x v="1"/>
    <s v="026076"/>
    <x v="1"/>
    <x v="1"/>
    <x v="1"/>
    <x v="2"/>
    <x v="1"/>
    <n v="97"/>
    <n v="22.6"/>
    <n v="9"/>
    <n v="6.6"/>
    <n v="2.6"/>
    <x v="1"/>
    <n v="1003547"/>
    <x v="3"/>
    <x v="1"/>
    <x v="1"/>
    <x v="0"/>
    <x v="0"/>
    <m/>
    <x v="0"/>
    <x v="0"/>
    <x v="1"/>
    <m/>
    <m/>
    <x v="1"/>
    <s v="10035473"/>
    <x v="1"/>
    <x v="1"/>
    <x v="1"/>
    <x v="1"/>
    <x v="11"/>
    <x v="1"/>
    <n v="88"/>
    <x v="1"/>
    <n v="97"/>
    <x v="1"/>
    <s v=""/>
    <x v="6"/>
    <s v=""/>
    <x v="1"/>
    <n v="3.6760000000000015"/>
    <n v="0.97530140025131407"/>
    <x v="1"/>
    <x v="1"/>
    <x v="1"/>
    <x v="1"/>
    <x v="1"/>
    <x v="1"/>
    <x v="1"/>
  </r>
  <r>
    <d v="2021-08-25T00:00:00"/>
    <n v="8074"/>
    <n v="9809"/>
    <x v="0"/>
    <n v="956"/>
    <n v="31664"/>
    <x v="1"/>
    <s v="026031"/>
    <x v="0"/>
    <x v="1"/>
    <x v="1"/>
    <x v="2"/>
    <x v="1"/>
    <n v="84"/>
    <n v="17.899999999999999"/>
    <n v="7.3"/>
    <n v="5.7"/>
    <n v="2.1"/>
    <x v="1"/>
    <n v="1003547"/>
    <x v="4"/>
    <x v="1"/>
    <x v="1"/>
    <x v="0"/>
    <x v="0"/>
    <m/>
    <x v="0"/>
    <x v="0"/>
    <x v="1"/>
    <m/>
    <m/>
    <x v="1"/>
    <s v="10035474"/>
    <x v="1"/>
    <x v="1"/>
    <x v="1"/>
    <x v="1"/>
    <x v="11"/>
    <x v="1"/>
    <n v="76.7"/>
    <x v="1"/>
    <n v="84"/>
    <x v="1"/>
    <n v="303"/>
    <x v="6"/>
    <n v="303"/>
    <x v="1"/>
    <n v="1.3039999999999985"/>
    <n v="0.78650740678695152"/>
    <x v="1"/>
    <x v="1"/>
    <x v="1"/>
    <x v="1"/>
    <x v="1"/>
    <x v="1"/>
    <x v="1"/>
  </r>
  <r>
    <d v="2021-08-26T00:00:00"/>
    <n v="8079"/>
    <n v="9816"/>
    <x v="0"/>
    <n v="1604"/>
    <m/>
    <x v="3"/>
    <m/>
    <x v="0"/>
    <x v="2"/>
    <x v="2"/>
    <x v="2"/>
    <x v="1"/>
    <n v="48"/>
    <m/>
    <m/>
    <m/>
    <m/>
    <x v="3"/>
    <n v="1003547"/>
    <x v="5"/>
    <x v="1"/>
    <x v="1"/>
    <x v="0"/>
    <x v="0"/>
    <m/>
    <x v="0"/>
    <x v="0"/>
    <x v="0"/>
    <s v="JACK"/>
    <s v="JACK WAS NOT RECORDED ONTO CTS SHEET -26 AUG/21 -NP"/>
    <x v="2"/>
    <s v="10035475"/>
    <x v="9"/>
    <x v="9"/>
    <x v="6"/>
    <x v="4"/>
    <x v="11"/>
    <x v="1"/>
    <s v="No MEF"/>
    <x v="1"/>
    <s v="No"/>
    <x v="2"/>
    <s v=""/>
    <x v="6"/>
    <s v=""/>
    <x v="2"/>
    <s v=""/>
    <s v=""/>
    <x v="1"/>
    <x v="1"/>
    <x v="2"/>
    <x v="1"/>
    <x v="1"/>
    <x v="1"/>
    <x v="1"/>
  </r>
  <r>
    <d v="2021-08-30T00:00:00"/>
    <n v="8093"/>
    <n v="9836"/>
    <x v="1"/>
    <n v="954"/>
    <n v="31665"/>
    <x v="1"/>
    <s v="025713"/>
    <x v="0"/>
    <x v="2"/>
    <x v="2"/>
    <x v="2"/>
    <x v="1"/>
    <n v="54"/>
    <m/>
    <m/>
    <m/>
    <m/>
    <x v="2"/>
    <n v="1003547"/>
    <x v="6"/>
    <x v="1"/>
    <x v="1"/>
    <x v="0"/>
    <x v="0"/>
    <m/>
    <x v="0"/>
    <x v="0"/>
    <x v="1"/>
    <m/>
    <m/>
    <x v="1"/>
    <s v="10035476"/>
    <x v="5"/>
    <x v="5"/>
    <x v="3"/>
    <x v="3"/>
    <x v="12"/>
    <x v="1"/>
    <n v="48.870199999999997"/>
    <x v="2"/>
    <n v="54"/>
    <x v="2"/>
    <n v="304"/>
    <x v="6"/>
    <n v="304"/>
    <x v="2"/>
    <s v=""/>
    <s v=""/>
    <x v="1"/>
    <x v="1"/>
    <x v="2"/>
    <x v="1"/>
    <x v="1"/>
    <x v="1"/>
    <x v="1"/>
  </r>
  <r>
    <d v="2021-08-31T00:00:00"/>
    <n v="8097"/>
    <n v="9842"/>
    <x v="1"/>
    <n v="1006"/>
    <n v="31666"/>
    <x v="1"/>
    <s v="026325"/>
    <x v="1"/>
    <x v="2"/>
    <x v="2"/>
    <x v="2"/>
    <x v="1"/>
    <n v="64"/>
    <m/>
    <m/>
    <m/>
    <m/>
    <x v="2"/>
    <n v="1003547"/>
    <x v="7"/>
    <x v="1"/>
    <x v="1"/>
    <x v="0"/>
    <x v="0"/>
    <m/>
    <x v="0"/>
    <x v="0"/>
    <x v="1"/>
    <m/>
    <m/>
    <x v="1"/>
    <s v="10035477"/>
    <x v="5"/>
    <x v="5"/>
    <x v="3"/>
    <x v="3"/>
    <x v="12"/>
    <x v="1"/>
    <n v="58.1252"/>
    <x v="2"/>
    <n v="64"/>
    <x v="2"/>
    <s v=""/>
    <x v="6"/>
    <s v=""/>
    <x v="2"/>
    <s v=""/>
    <s v=""/>
    <x v="1"/>
    <x v="1"/>
    <x v="2"/>
    <x v="1"/>
    <x v="1"/>
    <x v="1"/>
    <x v="1"/>
  </r>
  <r>
    <d v="2021-09-04T00:00:00"/>
    <n v="8415"/>
    <n v="9862"/>
    <x v="1"/>
    <n v="1547"/>
    <n v="31667"/>
    <x v="1"/>
    <s v="026493"/>
    <x v="1"/>
    <x v="2"/>
    <x v="2"/>
    <x v="2"/>
    <x v="1"/>
    <n v="74"/>
    <m/>
    <m/>
    <m/>
    <m/>
    <x v="2"/>
    <n v="1003547"/>
    <x v="8"/>
    <x v="1"/>
    <x v="1"/>
    <x v="0"/>
    <x v="0"/>
    <m/>
    <x v="0"/>
    <x v="0"/>
    <x v="0"/>
    <m/>
    <m/>
    <x v="1"/>
    <s v="10035478"/>
    <x v="5"/>
    <x v="5"/>
    <x v="3"/>
    <x v="3"/>
    <x v="12"/>
    <x v="1"/>
    <n v="67.380199999999988"/>
    <x v="2"/>
    <n v="74"/>
    <x v="2"/>
    <n v="305"/>
    <x v="6"/>
    <n v="305"/>
    <x v="2"/>
    <s v=""/>
    <s v=""/>
    <x v="1"/>
    <x v="1"/>
    <x v="2"/>
    <x v="1"/>
    <x v="1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3">
  <r>
    <d v="2022-05-31T00:00:00"/>
    <m/>
    <m/>
    <x v="0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1T00:00:00"/>
    <m/>
    <m/>
    <x v="1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2T00:00:00"/>
    <m/>
    <m/>
    <x v="2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3T00:00:00"/>
    <m/>
    <m/>
    <x v="3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4T00:00:00"/>
    <m/>
    <m/>
    <x v="4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5T00:00:00"/>
    <m/>
    <m/>
    <x v="5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0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2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3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0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1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2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3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7-3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0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1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2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3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8-3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0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6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7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8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19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20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21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22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23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24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9-25T00:00:00"/>
    <m/>
    <m/>
    <x v="6"/>
    <m/>
    <m/>
    <x v="0"/>
    <m/>
    <x v="0"/>
    <x v="0"/>
    <x v="0"/>
    <x v="0"/>
    <x v="0"/>
    <x v="0"/>
    <m/>
    <m/>
    <m/>
    <m/>
    <x v="0"/>
    <x v="0"/>
    <m/>
    <x v="0"/>
    <x v="0"/>
    <x v="0"/>
    <x v="0"/>
    <x v="0"/>
    <x v="0"/>
    <x v="0"/>
    <x v="0"/>
    <x v="0"/>
    <x v="0"/>
    <x v="0"/>
    <m/>
    <m/>
    <x v="0"/>
    <m/>
    <x v="0"/>
    <x v="0"/>
    <x v="0"/>
    <x v="0"/>
    <x v="0"/>
    <x v="0"/>
    <m/>
    <x v="0"/>
    <m/>
    <x v="0"/>
    <m/>
    <x v="0"/>
    <m/>
    <x v="0"/>
    <m/>
    <m/>
    <x v="0"/>
    <x v="0"/>
    <x v="0"/>
    <x v="0"/>
    <x v="0"/>
    <x v="0"/>
    <x v="0"/>
  </r>
  <r>
    <d v="2022-06-15T00:00:00"/>
    <n v="9504"/>
    <n v="10202"/>
    <x v="0"/>
    <n v="1020"/>
    <m/>
    <x v="1"/>
    <m/>
    <x v="0"/>
    <x v="0"/>
    <x v="1"/>
    <x v="1"/>
    <x v="1"/>
    <x v="1"/>
    <n v="40"/>
    <m/>
    <m/>
    <m/>
    <x v="0"/>
    <x v="1"/>
    <n v="1003451"/>
    <x v="1"/>
    <x v="1"/>
    <x v="0"/>
    <x v="0"/>
    <x v="1"/>
    <x v="0"/>
    <x v="0"/>
    <x v="0"/>
    <x v="0"/>
    <x v="0"/>
    <x v="0"/>
    <m/>
    <m/>
    <x v="1"/>
    <s v="10034511"/>
    <x v="1"/>
    <x v="1"/>
    <x v="1"/>
    <x v="1"/>
    <x v="1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15T00:00:00"/>
    <n v="9504"/>
    <n v="10202"/>
    <x v="0"/>
    <n v="1022"/>
    <n v="62001"/>
    <x v="2"/>
    <n v="526951"/>
    <x v="0"/>
    <x v="0"/>
    <x v="1"/>
    <x v="1"/>
    <x v="1"/>
    <x v="1"/>
    <n v="56.5"/>
    <m/>
    <m/>
    <m/>
    <x v="0"/>
    <x v="2"/>
    <n v="1003451"/>
    <x v="2"/>
    <x v="1"/>
    <x v="0"/>
    <x v="0"/>
    <x v="1"/>
    <x v="0"/>
    <x v="0"/>
    <x v="0"/>
    <x v="0"/>
    <x v="0"/>
    <x v="0"/>
    <m/>
    <m/>
    <x v="2"/>
    <s v="10034512"/>
    <x v="2"/>
    <x v="2"/>
    <x v="2"/>
    <x v="2"/>
    <x v="1"/>
    <x v="1"/>
    <n v="51.183950000000003"/>
    <x v="2"/>
    <n v="56.5"/>
    <x v="1"/>
    <s v=""/>
    <x v="1"/>
    <s v=""/>
    <x v="1"/>
    <s v=""/>
    <s v=""/>
    <x v="1"/>
    <x v="1"/>
    <x v="1"/>
    <x v="1"/>
    <x v="1"/>
    <x v="1"/>
    <x v="1"/>
  </r>
  <r>
    <d v="2022-06-16T00:00:00"/>
    <n v="9507"/>
    <n v="10201"/>
    <x v="1"/>
    <n v="945"/>
    <n v="62002"/>
    <x v="2"/>
    <s v="527025"/>
    <x v="0"/>
    <x v="1"/>
    <x v="1"/>
    <x v="1"/>
    <x v="1"/>
    <x v="1"/>
    <n v="70"/>
    <m/>
    <m/>
    <m/>
    <x v="0"/>
    <x v="2"/>
    <n v="1003451"/>
    <x v="3"/>
    <x v="1"/>
    <x v="0"/>
    <x v="0"/>
    <x v="1"/>
    <x v="0"/>
    <x v="0"/>
    <x v="0"/>
    <x v="0"/>
    <x v="0"/>
    <x v="0"/>
    <m/>
    <m/>
    <x v="2"/>
    <s v="10034513"/>
    <x v="3"/>
    <x v="3"/>
    <x v="2"/>
    <x v="3"/>
    <x v="1"/>
    <x v="1"/>
    <n v="63.678199999999997"/>
    <x v="2"/>
    <n v="70"/>
    <x v="1"/>
    <s v=""/>
    <x v="1"/>
    <s v=""/>
    <x v="1"/>
    <s v=""/>
    <s v=""/>
    <x v="1"/>
    <x v="1"/>
    <x v="1"/>
    <x v="1"/>
    <x v="1"/>
    <x v="1"/>
    <x v="1"/>
  </r>
  <r>
    <d v="2022-06-16T00:00:00"/>
    <n v="9507"/>
    <n v="10201"/>
    <x v="1"/>
    <n v="949"/>
    <n v="62003"/>
    <x v="2"/>
    <s v="526934"/>
    <x v="0"/>
    <x v="0"/>
    <x v="1"/>
    <x v="1"/>
    <x v="1"/>
    <x v="1"/>
    <n v="73.5"/>
    <m/>
    <m/>
    <m/>
    <x v="0"/>
    <x v="2"/>
    <n v="1003451"/>
    <x v="4"/>
    <x v="1"/>
    <x v="0"/>
    <x v="0"/>
    <x v="1"/>
    <x v="0"/>
    <x v="0"/>
    <x v="0"/>
    <x v="0"/>
    <x v="0"/>
    <x v="0"/>
    <m/>
    <m/>
    <x v="2"/>
    <s v="10034514"/>
    <x v="2"/>
    <x v="2"/>
    <x v="2"/>
    <x v="2"/>
    <x v="1"/>
    <x v="1"/>
    <n v="66.917449999999988"/>
    <x v="2"/>
    <n v="73.5"/>
    <x v="1"/>
    <s v=""/>
    <x v="1"/>
    <s v=""/>
    <x v="1"/>
    <s v=""/>
    <s v=""/>
    <x v="1"/>
    <x v="1"/>
    <x v="1"/>
    <x v="1"/>
    <x v="1"/>
    <x v="1"/>
    <x v="1"/>
  </r>
  <r>
    <d v="2022-06-16T00:00:00"/>
    <n v="9508"/>
    <n v="10201"/>
    <x v="0"/>
    <n v="1042"/>
    <n v="62004"/>
    <x v="2"/>
    <s v="527012"/>
    <x v="0"/>
    <x v="0"/>
    <x v="2"/>
    <x v="2"/>
    <x v="1"/>
    <x v="1"/>
    <n v="84"/>
    <n v="20.6"/>
    <n v="7.1"/>
    <m/>
    <x v="0"/>
    <x v="3"/>
    <n v="1003451"/>
    <x v="5"/>
    <x v="1"/>
    <x v="0"/>
    <x v="0"/>
    <x v="1"/>
    <x v="0"/>
    <x v="0"/>
    <x v="0"/>
    <x v="0"/>
    <x v="0"/>
    <x v="0"/>
    <m/>
    <m/>
    <x v="2"/>
    <s v="10034515"/>
    <x v="4"/>
    <x v="4"/>
    <x v="3"/>
    <x v="4"/>
    <x v="1"/>
    <x v="1"/>
    <n v="76.900000000000006"/>
    <x v="1"/>
    <n v="84"/>
    <x v="2"/>
    <s v=""/>
    <x v="1"/>
    <s v=""/>
    <x v="1"/>
    <s v=""/>
    <s v=""/>
    <x v="1"/>
    <x v="1"/>
    <x v="2"/>
    <x v="1"/>
    <x v="1"/>
    <x v="1"/>
    <x v="1"/>
  </r>
  <r>
    <d v="2022-06-16T00:00:00"/>
    <n v="9509"/>
    <n v="10201"/>
    <x v="0"/>
    <n v="1608"/>
    <n v="62005"/>
    <x v="2"/>
    <s v="527005"/>
    <x v="0"/>
    <x v="0"/>
    <x v="2"/>
    <x v="2"/>
    <x v="1"/>
    <x v="1"/>
    <n v="88"/>
    <n v="18.899999999999999"/>
    <n v="6.5"/>
    <n v="6.5"/>
    <x v="1"/>
    <x v="3"/>
    <n v="1003451"/>
    <x v="6"/>
    <x v="1"/>
    <x v="0"/>
    <x v="0"/>
    <x v="1"/>
    <x v="0"/>
    <x v="0"/>
    <x v="0"/>
    <x v="0"/>
    <x v="0"/>
    <x v="0"/>
    <n v="527005"/>
    <m/>
    <x v="2"/>
    <s v="10034516"/>
    <x v="5"/>
    <x v="2"/>
    <x v="3"/>
    <x v="2"/>
    <x v="1"/>
    <x v="1"/>
    <n v="81.5"/>
    <x v="1"/>
    <n v="88"/>
    <x v="3"/>
    <n v="1"/>
    <x v="1"/>
    <n v="1"/>
    <x v="2"/>
    <n v="3.2459999999999969"/>
    <n v="0.96252911198361302"/>
    <x v="1"/>
    <x v="1"/>
    <x v="2"/>
    <x v="1"/>
    <x v="1"/>
    <x v="1"/>
    <x v="1"/>
  </r>
  <r>
    <d v="2022-06-16T00:00:00"/>
    <n v="9510"/>
    <n v="10201"/>
    <x v="1"/>
    <n v="1619"/>
    <n v="62006"/>
    <x v="2"/>
    <s v="526938"/>
    <x v="0"/>
    <x v="0"/>
    <x v="1"/>
    <x v="1"/>
    <x v="1"/>
    <x v="1"/>
    <n v="65"/>
    <m/>
    <m/>
    <m/>
    <x v="0"/>
    <x v="2"/>
    <n v="1003451"/>
    <x v="7"/>
    <x v="1"/>
    <x v="0"/>
    <x v="0"/>
    <x v="1"/>
    <x v="0"/>
    <x v="0"/>
    <x v="0"/>
    <x v="0"/>
    <x v="0"/>
    <x v="0"/>
    <s v="527021 bad tag did not read in Chinook"/>
    <m/>
    <x v="2"/>
    <s v="10034517"/>
    <x v="3"/>
    <x v="3"/>
    <x v="2"/>
    <x v="3"/>
    <x v="1"/>
    <x v="1"/>
    <n v="59.050699999999999"/>
    <x v="2"/>
    <n v="65"/>
    <x v="1"/>
    <s v=""/>
    <x v="1"/>
    <s v=""/>
    <x v="1"/>
    <s v=""/>
    <s v=""/>
    <x v="1"/>
    <x v="1"/>
    <x v="1"/>
    <x v="1"/>
    <x v="1"/>
    <x v="1"/>
    <x v="1"/>
  </r>
  <r>
    <d v="2022-06-17T00:00:00"/>
    <n v="9511"/>
    <n v="10204"/>
    <x v="1"/>
    <n v="914"/>
    <n v="62007"/>
    <x v="2"/>
    <s v="081019"/>
    <x v="0"/>
    <x v="0"/>
    <x v="1"/>
    <x v="1"/>
    <x v="1"/>
    <x v="1"/>
    <n v="62"/>
    <m/>
    <m/>
    <m/>
    <x v="0"/>
    <x v="2"/>
    <n v="1003451"/>
    <x v="8"/>
    <x v="1"/>
    <x v="0"/>
    <x v="0"/>
    <x v="1"/>
    <x v="0"/>
    <x v="0"/>
    <x v="0"/>
    <x v="0"/>
    <x v="0"/>
    <x v="0"/>
    <m/>
    <m/>
    <x v="2"/>
    <s v="10034518"/>
    <x v="3"/>
    <x v="3"/>
    <x v="2"/>
    <x v="3"/>
    <x v="1"/>
    <x v="1"/>
    <n v="56.2742"/>
    <x v="2"/>
    <n v="62"/>
    <x v="1"/>
    <s v=""/>
    <x v="1"/>
    <s v=""/>
    <x v="1"/>
    <s v=""/>
    <s v=""/>
    <x v="1"/>
    <x v="1"/>
    <x v="1"/>
    <x v="1"/>
    <x v="1"/>
    <x v="1"/>
    <x v="1"/>
  </r>
  <r>
    <d v="2022-06-17T00:00:00"/>
    <n v="9511"/>
    <n v="10204"/>
    <x v="1"/>
    <n v="920"/>
    <n v="62008"/>
    <x v="2"/>
    <s v="081029"/>
    <x v="0"/>
    <x v="0"/>
    <x v="2"/>
    <x v="1"/>
    <x v="1"/>
    <x v="1"/>
    <n v="72"/>
    <m/>
    <m/>
    <m/>
    <x v="0"/>
    <x v="2"/>
    <n v="1003451"/>
    <x v="9"/>
    <x v="1"/>
    <x v="0"/>
    <x v="0"/>
    <x v="1"/>
    <x v="0"/>
    <x v="0"/>
    <x v="0"/>
    <x v="0"/>
    <x v="0"/>
    <x v="0"/>
    <m/>
    <m/>
    <x v="2"/>
    <s v="10034519"/>
    <x v="3"/>
    <x v="3"/>
    <x v="2"/>
    <x v="3"/>
    <x v="1"/>
    <x v="1"/>
    <n v="65.529199999999989"/>
    <x v="2"/>
    <n v="72"/>
    <x v="1"/>
    <n v="2"/>
    <x v="1"/>
    <n v="2"/>
    <x v="1"/>
    <s v=""/>
    <s v=""/>
    <x v="1"/>
    <x v="1"/>
    <x v="1"/>
    <x v="1"/>
    <x v="1"/>
    <x v="1"/>
    <x v="1"/>
  </r>
  <r>
    <d v="2022-06-17T00:00:00"/>
    <n v="9512"/>
    <n v="10204"/>
    <x v="0"/>
    <n v="942"/>
    <m/>
    <x v="1"/>
    <m/>
    <x v="0"/>
    <x v="0"/>
    <x v="1"/>
    <x v="1"/>
    <x v="1"/>
    <x v="1"/>
    <n v="41"/>
    <m/>
    <m/>
    <m/>
    <x v="0"/>
    <x v="1"/>
    <n v="1003451"/>
    <x v="10"/>
    <x v="1"/>
    <x v="0"/>
    <x v="0"/>
    <x v="1"/>
    <x v="0"/>
    <x v="0"/>
    <x v="0"/>
    <x v="0"/>
    <x v="0"/>
    <x v="0"/>
    <s v="Jack"/>
    <m/>
    <x v="1"/>
    <s v="100345110"/>
    <x v="1"/>
    <x v="1"/>
    <x v="1"/>
    <x v="1"/>
    <x v="1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17T00:00:00"/>
    <n v="9513"/>
    <n v="10204"/>
    <x v="0"/>
    <n v="1537"/>
    <n v="62009"/>
    <x v="2"/>
    <s v="080978"/>
    <x v="0"/>
    <x v="0"/>
    <x v="1"/>
    <x v="1"/>
    <x v="1"/>
    <x v="1"/>
    <n v="75"/>
    <m/>
    <m/>
    <m/>
    <x v="0"/>
    <x v="2"/>
    <n v="1003454"/>
    <x v="1"/>
    <x v="1"/>
    <x v="0"/>
    <x v="0"/>
    <x v="1"/>
    <x v="0"/>
    <x v="0"/>
    <x v="0"/>
    <x v="0"/>
    <x v="0"/>
    <x v="0"/>
    <m/>
    <m/>
    <x v="2"/>
    <s v="10034541"/>
    <x v="2"/>
    <x v="2"/>
    <x v="2"/>
    <x v="2"/>
    <x v="1"/>
    <x v="1"/>
    <n v="68.305699999999987"/>
    <x v="2"/>
    <n v="75"/>
    <x v="1"/>
    <n v="3"/>
    <x v="1"/>
    <n v="3"/>
    <x v="1"/>
    <s v=""/>
    <s v=""/>
    <x v="1"/>
    <x v="1"/>
    <x v="1"/>
    <x v="1"/>
    <x v="1"/>
    <x v="1"/>
    <x v="1"/>
  </r>
  <r>
    <d v="2022-06-23T00:00:00"/>
    <n v="9523"/>
    <n v="10206"/>
    <x v="0"/>
    <n v="1543"/>
    <n v="62010"/>
    <x v="2"/>
    <s v="080989"/>
    <x v="0"/>
    <x v="0"/>
    <x v="2"/>
    <x v="1"/>
    <x v="1"/>
    <x v="1"/>
    <n v="70.5"/>
    <m/>
    <m/>
    <m/>
    <x v="0"/>
    <x v="2"/>
    <n v="1003454"/>
    <x v="2"/>
    <x v="1"/>
    <x v="0"/>
    <x v="0"/>
    <x v="1"/>
    <x v="0"/>
    <x v="0"/>
    <x v="0"/>
    <x v="0"/>
    <x v="0"/>
    <x v="1"/>
    <m/>
    <m/>
    <x v="2"/>
    <s v="10034542"/>
    <x v="3"/>
    <x v="3"/>
    <x v="2"/>
    <x v="3"/>
    <x v="2"/>
    <x v="1"/>
    <n v="64.140949999999989"/>
    <x v="2"/>
    <n v="70.5"/>
    <x v="1"/>
    <n v="4"/>
    <x v="1"/>
    <n v="4"/>
    <x v="1"/>
    <s v=""/>
    <s v=""/>
    <x v="1"/>
    <x v="1"/>
    <x v="1"/>
    <x v="1"/>
    <x v="1"/>
    <x v="1"/>
    <x v="1"/>
  </r>
  <r>
    <d v="2022-06-23T00:00:00"/>
    <n v="9524"/>
    <n v="10206"/>
    <x v="1"/>
    <n v="1600"/>
    <n v="62011"/>
    <x v="2"/>
    <s v="080954"/>
    <x v="0"/>
    <x v="0"/>
    <x v="2"/>
    <x v="1"/>
    <x v="1"/>
    <x v="1"/>
    <n v="68"/>
    <m/>
    <m/>
    <m/>
    <x v="0"/>
    <x v="2"/>
    <n v="1003454"/>
    <x v="3"/>
    <x v="1"/>
    <x v="0"/>
    <x v="0"/>
    <x v="1"/>
    <x v="0"/>
    <x v="0"/>
    <x v="0"/>
    <x v="0"/>
    <x v="0"/>
    <x v="1"/>
    <m/>
    <m/>
    <x v="2"/>
    <s v="10034543"/>
    <x v="3"/>
    <x v="3"/>
    <x v="2"/>
    <x v="3"/>
    <x v="2"/>
    <x v="1"/>
    <n v="61.827199999999998"/>
    <x v="2"/>
    <n v="68"/>
    <x v="1"/>
    <n v="5"/>
    <x v="1"/>
    <n v="5"/>
    <x v="1"/>
    <s v=""/>
    <s v=""/>
    <x v="1"/>
    <x v="1"/>
    <x v="1"/>
    <x v="1"/>
    <x v="1"/>
    <x v="1"/>
    <x v="1"/>
  </r>
  <r>
    <d v="2022-06-23T00:00:00"/>
    <n v="9524"/>
    <n v="10206"/>
    <x v="1"/>
    <n v="1600"/>
    <n v="62012"/>
    <x v="2"/>
    <s v="080966"/>
    <x v="0"/>
    <x v="1"/>
    <x v="1"/>
    <x v="1"/>
    <x v="1"/>
    <x v="1"/>
    <n v="99.5"/>
    <n v="23.6"/>
    <n v="9.5"/>
    <n v="6.2"/>
    <x v="2"/>
    <x v="3"/>
    <n v="1003454"/>
    <x v="4"/>
    <x v="1"/>
    <x v="0"/>
    <x v="0"/>
    <x v="1"/>
    <x v="0"/>
    <x v="0"/>
    <x v="0"/>
    <x v="0"/>
    <x v="0"/>
    <x v="1"/>
    <m/>
    <m/>
    <x v="2"/>
    <s v="10034544"/>
    <x v="4"/>
    <x v="4"/>
    <x v="3"/>
    <x v="4"/>
    <x v="2"/>
    <x v="1"/>
    <n v="90"/>
    <x v="1"/>
    <n v="99.5"/>
    <x v="3"/>
    <n v="6"/>
    <x v="1"/>
    <n v="6"/>
    <x v="2"/>
    <n v="4.2109999999999967"/>
    <n v="0.98538523000032574"/>
    <x v="1"/>
    <x v="1"/>
    <x v="2"/>
    <x v="1"/>
    <x v="1"/>
    <x v="1"/>
    <x v="1"/>
  </r>
  <r>
    <d v="2022-06-23T00:00:00"/>
    <n v="9524"/>
    <n v="10206"/>
    <x v="1"/>
    <n v="1607"/>
    <n v="62013"/>
    <x v="2"/>
    <s v="081009"/>
    <x v="1"/>
    <x v="1"/>
    <x v="1"/>
    <x v="1"/>
    <x v="1"/>
    <x v="1"/>
    <n v="66.5"/>
    <m/>
    <m/>
    <m/>
    <x v="0"/>
    <x v="2"/>
    <n v="1003454"/>
    <x v="5"/>
    <x v="1"/>
    <x v="0"/>
    <x v="0"/>
    <x v="1"/>
    <x v="0"/>
    <x v="0"/>
    <x v="0"/>
    <x v="0"/>
    <x v="0"/>
    <x v="1"/>
    <m/>
    <m/>
    <x v="2"/>
    <s v="10034545"/>
    <x v="3"/>
    <x v="3"/>
    <x v="2"/>
    <x v="3"/>
    <x v="2"/>
    <x v="1"/>
    <n v="60.438949999999998"/>
    <x v="2"/>
    <n v="66.5"/>
    <x v="1"/>
    <n v="7"/>
    <x v="1"/>
    <n v="7"/>
    <x v="1"/>
    <s v=""/>
    <s v=""/>
    <x v="1"/>
    <x v="1"/>
    <x v="1"/>
    <x v="1"/>
    <x v="1"/>
    <x v="1"/>
    <x v="1"/>
  </r>
  <r>
    <d v="2022-06-24T00:00:00"/>
    <n v="9525"/>
    <n v="10208"/>
    <x v="1"/>
    <n v="942"/>
    <n v="62014"/>
    <x v="2"/>
    <s v="527024"/>
    <x v="0"/>
    <x v="1"/>
    <x v="1"/>
    <x v="1"/>
    <x v="1"/>
    <x v="1"/>
    <n v="60"/>
    <m/>
    <m/>
    <m/>
    <x v="0"/>
    <x v="2"/>
    <n v="1003454"/>
    <x v="6"/>
    <x v="1"/>
    <x v="0"/>
    <x v="0"/>
    <x v="1"/>
    <x v="0"/>
    <x v="0"/>
    <x v="0"/>
    <x v="0"/>
    <x v="0"/>
    <x v="0"/>
    <m/>
    <m/>
    <x v="2"/>
    <s v="10034546"/>
    <x v="3"/>
    <x v="3"/>
    <x v="2"/>
    <x v="3"/>
    <x v="2"/>
    <x v="1"/>
    <n v="54.423200000000001"/>
    <x v="2"/>
    <n v="60"/>
    <x v="1"/>
    <s v=""/>
    <x v="1"/>
    <s v=""/>
    <x v="1"/>
    <s v=""/>
    <s v=""/>
    <x v="1"/>
    <x v="1"/>
    <x v="1"/>
    <x v="1"/>
    <x v="1"/>
    <x v="1"/>
    <x v="1"/>
  </r>
  <r>
    <d v="2022-06-24T00:00:00"/>
    <n v="9525"/>
    <n v="10208"/>
    <x v="1"/>
    <n v="942"/>
    <m/>
    <x v="1"/>
    <m/>
    <x v="0"/>
    <x v="0"/>
    <x v="1"/>
    <x v="1"/>
    <x v="1"/>
    <x v="1"/>
    <n v="39"/>
    <m/>
    <m/>
    <m/>
    <x v="0"/>
    <x v="1"/>
    <n v="1003454"/>
    <x v="7"/>
    <x v="1"/>
    <x v="0"/>
    <x v="0"/>
    <x v="1"/>
    <x v="0"/>
    <x v="0"/>
    <x v="0"/>
    <x v="0"/>
    <x v="0"/>
    <x v="0"/>
    <m/>
    <m/>
    <x v="1"/>
    <s v="10034547"/>
    <x v="1"/>
    <x v="1"/>
    <x v="1"/>
    <x v="1"/>
    <x v="2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24T00:00:00"/>
    <n v="9525"/>
    <n v="10208"/>
    <x v="1"/>
    <n v="942"/>
    <n v="62015"/>
    <x v="2"/>
    <s v="081000"/>
    <x v="0"/>
    <x v="1"/>
    <x v="1"/>
    <x v="1"/>
    <x v="1"/>
    <x v="1"/>
    <n v="56"/>
    <m/>
    <m/>
    <m/>
    <x v="0"/>
    <x v="2"/>
    <n v="1003454"/>
    <x v="8"/>
    <x v="1"/>
    <x v="0"/>
    <x v="0"/>
    <x v="1"/>
    <x v="0"/>
    <x v="0"/>
    <x v="0"/>
    <x v="0"/>
    <x v="0"/>
    <x v="0"/>
    <m/>
    <m/>
    <x v="2"/>
    <s v="10034548"/>
    <x v="3"/>
    <x v="3"/>
    <x v="2"/>
    <x v="3"/>
    <x v="2"/>
    <x v="1"/>
    <n v="50.721200000000003"/>
    <x v="2"/>
    <n v="56"/>
    <x v="1"/>
    <n v="8"/>
    <x v="1"/>
    <n v="8"/>
    <x v="1"/>
    <s v=""/>
    <s v=""/>
    <x v="1"/>
    <x v="1"/>
    <x v="1"/>
    <x v="1"/>
    <x v="1"/>
    <x v="1"/>
    <x v="1"/>
  </r>
  <r>
    <d v="2022-06-24T00:00:00"/>
    <n v="9525"/>
    <n v="10208"/>
    <x v="1"/>
    <n v="942"/>
    <n v="62016"/>
    <x v="2"/>
    <s v="526952"/>
    <x v="0"/>
    <x v="1"/>
    <x v="3"/>
    <x v="1"/>
    <x v="1"/>
    <x v="1"/>
    <n v="56"/>
    <m/>
    <m/>
    <m/>
    <x v="0"/>
    <x v="2"/>
    <n v="1003454"/>
    <x v="9"/>
    <x v="1"/>
    <x v="0"/>
    <x v="0"/>
    <x v="1"/>
    <x v="0"/>
    <x v="0"/>
    <x v="0"/>
    <x v="0"/>
    <x v="0"/>
    <x v="0"/>
    <m/>
    <m/>
    <x v="2"/>
    <s v="10034549"/>
    <x v="3"/>
    <x v="3"/>
    <x v="2"/>
    <x v="3"/>
    <x v="2"/>
    <x v="1"/>
    <n v="50.721200000000003"/>
    <x v="2"/>
    <n v="56"/>
    <x v="1"/>
    <s v=""/>
    <x v="1"/>
    <s v=""/>
    <x v="1"/>
    <s v=""/>
    <s v=""/>
    <x v="1"/>
    <x v="1"/>
    <x v="1"/>
    <x v="1"/>
    <x v="1"/>
    <x v="1"/>
    <x v="1"/>
  </r>
  <r>
    <d v="2022-06-24T00:00:00"/>
    <n v="9525"/>
    <n v="10208"/>
    <x v="1"/>
    <n v="1000"/>
    <n v="62017"/>
    <x v="2"/>
    <s v="526970"/>
    <x v="0"/>
    <x v="1"/>
    <x v="1"/>
    <x v="1"/>
    <x v="1"/>
    <x v="1"/>
    <n v="67"/>
    <m/>
    <m/>
    <m/>
    <x v="0"/>
    <x v="2"/>
    <n v="1003454"/>
    <x v="10"/>
    <x v="1"/>
    <x v="0"/>
    <x v="0"/>
    <x v="1"/>
    <x v="0"/>
    <x v="0"/>
    <x v="0"/>
    <x v="0"/>
    <x v="0"/>
    <x v="0"/>
    <m/>
    <m/>
    <x v="2"/>
    <s v="100345410"/>
    <x v="6"/>
    <x v="2"/>
    <x v="4"/>
    <x v="2"/>
    <x v="2"/>
    <x v="1"/>
    <n v="60.901699999999998"/>
    <x v="2"/>
    <n v="67"/>
    <x v="1"/>
    <s v=""/>
    <x v="1"/>
    <s v=""/>
    <x v="1"/>
    <s v=""/>
    <s v=""/>
    <x v="1"/>
    <x v="1"/>
    <x v="1"/>
    <x v="1"/>
    <x v="1"/>
    <x v="1"/>
    <x v="1"/>
  </r>
  <r>
    <d v="2022-06-24T00:00:00"/>
    <n v="9525"/>
    <n v="10208"/>
    <x v="1"/>
    <n v="1012"/>
    <n v="62018"/>
    <x v="2"/>
    <s v="080970"/>
    <x v="0"/>
    <x v="1"/>
    <x v="1"/>
    <x v="1"/>
    <x v="1"/>
    <x v="1"/>
    <n v="61"/>
    <m/>
    <m/>
    <m/>
    <x v="0"/>
    <x v="2"/>
    <n v="1003460"/>
    <x v="1"/>
    <x v="1"/>
    <x v="0"/>
    <x v="0"/>
    <x v="1"/>
    <x v="0"/>
    <x v="0"/>
    <x v="0"/>
    <x v="0"/>
    <x v="0"/>
    <x v="0"/>
    <m/>
    <m/>
    <x v="2"/>
    <s v="10034601"/>
    <x v="2"/>
    <x v="2"/>
    <x v="2"/>
    <x v="2"/>
    <x v="2"/>
    <x v="1"/>
    <n v="55.348700000000001"/>
    <x v="2"/>
    <n v="61"/>
    <x v="1"/>
    <n v="9"/>
    <x v="1"/>
    <n v="9"/>
    <x v="1"/>
    <s v=""/>
    <s v=""/>
    <x v="1"/>
    <x v="1"/>
    <x v="1"/>
    <x v="1"/>
    <x v="1"/>
    <x v="1"/>
    <x v="1"/>
  </r>
  <r>
    <d v="2022-06-24T00:00:00"/>
    <n v="9526"/>
    <n v="10208"/>
    <x v="0"/>
    <n v="1038"/>
    <n v="62019"/>
    <x v="2"/>
    <s v="526994"/>
    <x v="0"/>
    <x v="1"/>
    <x v="1"/>
    <x v="1"/>
    <x v="1"/>
    <x v="1"/>
    <n v="62"/>
    <m/>
    <m/>
    <m/>
    <x v="0"/>
    <x v="2"/>
    <n v="1003460"/>
    <x v="2"/>
    <x v="1"/>
    <x v="0"/>
    <x v="0"/>
    <x v="1"/>
    <x v="0"/>
    <x v="0"/>
    <x v="0"/>
    <x v="0"/>
    <x v="0"/>
    <x v="0"/>
    <m/>
    <m/>
    <x v="2"/>
    <s v="10034602"/>
    <x v="3"/>
    <x v="3"/>
    <x v="2"/>
    <x v="3"/>
    <x v="2"/>
    <x v="1"/>
    <n v="56.2742"/>
    <x v="2"/>
    <n v="62"/>
    <x v="1"/>
    <n v="10"/>
    <x v="1"/>
    <n v="10"/>
    <x v="1"/>
    <s v=""/>
    <s v=""/>
    <x v="1"/>
    <x v="1"/>
    <x v="1"/>
    <x v="1"/>
    <x v="1"/>
    <x v="1"/>
    <x v="1"/>
  </r>
  <r>
    <d v="2022-06-24T00:00:00"/>
    <n v="9526"/>
    <n v="10208"/>
    <x v="0"/>
    <n v="1040"/>
    <n v="62020"/>
    <x v="2"/>
    <s v="526974"/>
    <x v="0"/>
    <x v="0"/>
    <x v="2"/>
    <x v="2"/>
    <x v="1"/>
    <x v="1"/>
    <n v="86"/>
    <n v="19"/>
    <n v="7"/>
    <n v="4.5"/>
    <x v="3"/>
    <x v="3"/>
    <n v="1003460"/>
    <x v="3"/>
    <x v="1"/>
    <x v="0"/>
    <x v="0"/>
    <x v="1"/>
    <x v="0"/>
    <x v="0"/>
    <x v="0"/>
    <x v="0"/>
    <x v="0"/>
    <x v="0"/>
    <m/>
    <m/>
    <x v="2"/>
    <s v="10034603"/>
    <x v="7"/>
    <x v="5"/>
    <x v="5"/>
    <x v="5"/>
    <x v="2"/>
    <x v="1"/>
    <n v="79"/>
    <x v="1"/>
    <n v="86"/>
    <x v="3"/>
    <n v="11"/>
    <x v="1"/>
    <n v="11"/>
    <x v="2"/>
    <n v="4.3099999999999961"/>
    <n v="0.98674451857290124"/>
    <x v="1"/>
    <x v="1"/>
    <x v="2"/>
    <x v="1"/>
    <x v="1"/>
    <x v="1"/>
    <x v="1"/>
  </r>
  <r>
    <d v="2022-06-24T00:00:00"/>
    <n v="9526"/>
    <n v="10208"/>
    <x v="0"/>
    <n v="1040"/>
    <n v="62021"/>
    <x v="2"/>
    <s v="526993"/>
    <x v="0"/>
    <x v="1"/>
    <x v="1"/>
    <x v="1"/>
    <x v="1"/>
    <x v="1"/>
    <n v="63"/>
    <m/>
    <m/>
    <m/>
    <x v="0"/>
    <x v="2"/>
    <n v="1003460"/>
    <x v="4"/>
    <x v="1"/>
    <x v="0"/>
    <x v="0"/>
    <x v="1"/>
    <x v="0"/>
    <x v="0"/>
    <x v="0"/>
    <x v="0"/>
    <x v="0"/>
    <x v="0"/>
    <m/>
    <m/>
    <x v="2"/>
    <s v="10034604"/>
    <x v="3"/>
    <x v="3"/>
    <x v="2"/>
    <x v="3"/>
    <x v="2"/>
    <x v="1"/>
    <n v="57.1997"/>
    <x v="2"/>
    <n v="63"/>
    <x v="1"/>
    <n v="12"/>
    <x v="1"/>
    <n v="12"/>
    <x v="1"/>
    <s v=""/>
    <s v=""/>
    <x v="1"/>
    <x v="1"/>
    <x v="1"/>
    <x v="1"/>
    <x v="1"/>
    <x v="1"/>
    <x v="1"/>
  </r>
  <r>
    <d v="2022-06-24T00:00:00"/>
    <n v="9526"/>
    <n v="10208"/>
    <x v="0"/>
    <n v="1040"/>
    <n v="62022"/>
    <x v="2"/>
    <s v="526960"/>
    <x v="0"/>
    <x v="1"/>
    <x v="1"/>
    <x v="1"/>
    <x v="1"/>
    <x v="1"/>
    <n v="87"/>
    <n v="21"/>
    <n v="8.5"/>
    <n v="5.5"/>
    <x v="4"/>
    <x v="3"/>
    <n v="1003460"/>
    <x v="5"/>
    <x v="1"/>
    <x v="0"/>
    <x v="0"/>
    <x v="1"/>
    <x v="0"/>
    <x v="0"/>
    <x v="0"/>
    <x v="0"/>
    <x v="0"/>
    <x v="0"/>
    <m/>
    <m/>
    <x v="2"/>
    <s v="10034605"/>
    <x v="5"/>
    <x v="2"/>
    <x v="3"/>
    <x v="2"/>
    <x v="2"/>
    <x v="1"/>
    <n v="78.5"/>
    <x v="1"/>
    <n v="87"/>
    <x v="3"/>
    <s v=""/>
    <x v="1"/>
    <s v=""/>
    <x v="2"/>
    <n v="0.67799999999999638"/>
    <n v="0.66329217204828872"/>
    <x v="1"/>
    <x v="1"/>
    <x v="2"/>
    <x v="1"/>
    <x v="1"/>
    <x v="1"/>
    <x v="1"/>
  </r>
  <r>
    <d v="2022-06-24T00:00:00"/>
    <n v="9526"/>
    <n v="10208"/>
    <x v="0"/>
    <n v="1052"/>
    <m/>
    <x v="1"/>
    <m/>
    <x v="0"/>
    <x v="0"/>
    <x v="1"/>
    <x v="1"/>
    <x v="1"/>
    <x v="1"/>
    <n v="39"/>
    <m/>
    <m/>
    <m/>
    <x v="0"/>
    <x v="1"/>
    <n v="1003460"/>
    <x v="6"/>
    <x v="1"/>
    <x v="0"/>
    <x v="0"/>
    <x v="1"/>
    <x v="0"/>
    <x v="0"/>
    <x v="0"/>
    <x v="0"/>
    <x v="0"/>
    <x v="0"/>
    <m/>
    <m/>
    <x v="1"/>
    <s v="10034606"/>
    <x v="1"/>
    <x v="1"/>
    <x v="1"/>
    <x v="1"/>
    <x v="2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24T00:00:00"/>
    <n v="9526"/>
    <n v="10208"/>
    <x v="0"/>
    <n v="1054"/>
    <n v="62023"/>
    <x v="2"/>
    <s v="081026"/>
    <x v="1"/>
    <x v="1"/>
    <x v="1"/>
    <x v="1"/>
    <x v="1"/>
    <x v="1"/>
    <n v="90"/>
    <n v="19.600000000000001"/>
    <n v="6.5"/>
    <n v="5.4"/>
    <x v="5"/>
    <x v="3"/>
    <n v="1003460"/>
    <x v="7"/>
    <x v="1"/>
    <x v="0"/>
    <x v="0"/>
    <x v="1"/>
    <x v="0"/>
    <x v="0"/>
    <x v="0"/>
    <x v="0"/>
    <x v="0"/>
    <x v="0"/>
    <m/>
    <m/>
    <x v="2"/>
    <s v="10034607"/>
    <x v="4"/>
    <x v="4"/>
    <x v="3"/>
    <x v="4"/>
    <x v="2"/>
    <x v="1"/>
    <n v="83.5"/>
    <x v="1"/>
    <n v="90"/>
    <x v="3"/>
    <s v=""/>
    <x v="1"/>
    <s v=""/>
    <x v="2"/>
    <n v="5.1980000000000031"/>
    <n v="0.99450277790200037"/>
    <x v="1"/>
    <x v="1"/>
    <x v="2"/>
    <x v="1"/>
    <x v="1"/>
    <x v="1"/>
    <x v="1"/>
  </r>
  <r>
    <d v="2022-06-24T00:00:00"/>
    <n v="9526"/>
    <n v="10208"/>
    <x v="0"/>
    <n v="1054"/>
    <n v="62024"/>
    <x v="2"/>
    <s v="526950"/>
    <x v="0"/>
    <x v="1"/>
    <x v="1"/>
    <x v="1"/>
    <x v="1"/>
    <x v="1"/>
    <n v="97"/>
    <n v="22.4"/>
    <n v="9"/>
    <n v="6.4"/>
    <x v="6"/>
    <x v="3"/>
    <n v="1003460"/>
    <x v="8"/>
    <x v="1"/>
    <x v="0"/>
    <x v="0"/>
    <x v="1"/>
    <x v="0"/>
    <x v="0"/>
    <x v="0"/>
    <x v="0"/>
    <x v="0"/>
    <x v="0"/>
    <m/>
    <m/>
    <x v="2"/>
    <s v="10034608"/>
    <x v="4"/>
    <x v="4"/>
    <x v="3"/>
    <x v="4"/>
    <x v="2"/>
    <x v="1"/>
    <n v="88"/>
    <x v="1"/>
    <n v="97"/>
    <x v="3"/>
    <n v="13"/>
    <x v="1"/>
    <n v="13"/>
    <x v="2"/>
    <n v="4.2420000000000018"/>
    <n v="0.98582501391188493"/>
    <x v="1"/>
    <x v="1"/>
    <x v="2"/>
    <x v="1"/>
    <x v="1"/>
    <x v="1"/>
    <x v="1"/>
  </r>
  <r>
    <d v="2022-06-24T00:00:00"/>
    <n v="9526"/>
    <n v="10208"/>
    <x v="0"/>
    <n v="1054"/>
    <n v="62025"/>
    <x v="2"/>
    <s v="527015"/>
    <x v="0"/>
    <x v="1"/>
    <x v="1"/>
    <x v="1"/>
    <x v="1"/>
    <x v="1"/>
    <n v="71.5"/>
    <m/>
    <m/>
    <m/>
    <x v="0"/>
    <x v="2"/>
    <n v="1003460"/>
    <x v="9"/>
    <x v="1"/>
    <x v="0"/>
    <x v="0"/>
    <x v="1"/>
    <x v="0"/>
    <x v="0"/>
    <x v="0"/>
    <x v="0"/>
    <x v="0"/>
    <x v="0"/>
    <m/>
    <m/>
    <x v="2"/>
    <s v="10034609"/>
    <x v="3"/>
    <x v="3"/>
    <x v="2"/>
    <x v="3"/>
    <x v="2"/>
    <x v="1"/>
    <n v="65.066449999999989"/>
    <x v="2"/>
    <n v="71.5"/>
    <x v="1"/>
    <s v=""/>
    <x v="1"/>
    <s v=""/>
    <x v="1"/>
    <s v=""/>
    <s v=""/>
    <x v="1"/>
    <x v="1"/>
    <x v="1"/>
    <x v="1"/>
    <x v="1"/>
    <x v="1"/>
    <x v="1"/>
  </r>
  <r>
    <d v="2022-06-24T00:00:00"/>
    <n v="9526"/>
    <n v="10208"/>
    <x v="0"/>
    <n v="1100"/>
    <m/>
    <x v="1"/>
    <m/>
    <x v="0"/>
    <x v="0"/>
    <x v="1"/>
    <x v="1"/>
    <x v="1"/>
    <x v="1"/>
    <n v="38.5"/>
    <m/>
    <m/>
    <m/>
    <x v="0"/>
    <x v="1"/>
    <n v="1003460"/>
    <x v="10"/>
    <x v="1"/>
    <x v="0"/>
    <x v="0"/>
    <x v="1"/>
    <x v="0"/>
    <x v="0"/>
    <x v="0"/>
    <x v="0"/>
    <x v="0"/>
    <x v="0"/>
    <m/>
    <m/>
    <x v="1"/>
    <s v="100346010"/>
    <x v="1"/>
    <x v="1"/>
    <x v="1"/>
    <x v="1"/>
    <x v="2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24T00:00:00"/>
    <n v="9527"/>
    <n v="10208"/>
    <x v="0"/>
    <n v="1616"/>
    <n v="62026"/>
    <x v="2"/>
    <s v="080992"/>
    <x v="1"/>
    <x v="0"/>
    <x v="2"/>
    <x v="2"/>
    <x v="1"/>
    <x v="1"/>
    <n v="85.2"/>
    <n v="19.7"/>
    <n v="7.9"/>
    <n v="6.3"/>
    <x v="7"/>
    <x v="3"/>
    <n v="1003459"/>
    <x v="1"/>
    <x v="1"/>
    <x v="0"/>
    <x v="0"/>
    <x v="1"/>
    <x v="0"/>
    <x v="0"/>
    <x v="0"/>
    <x v="0"/>
    <x v="0"/>
    <x v="0"/>
    <m/>
    <m/>
    <x v="2"/>
    <s v="10034591"/>
    <x v="4"/>
    <x v="4"/>
    <x v="3"/>
    <x v="4"/>
    <x v="2"/>
    <x v="1"/>
    <n v="77.3"/>
    <x v="1"/>
    <n v="85.2"/>
    <x v="3"/>
    <s v=""/>
    <x v="1"/>
    <s v=""/>
    <x v="2"/>
    <n v="0.98800000000000376"/>
    <n v="0.7286927039538571"/>
    <x v="1"/>
    <x v="1"/>
    <x v="2"/>
    <x v="1"/>
    <x v="1"/>
    <x v="1"/>
    <x v="1"/>
  </r>
  <r>
    <d v="2022-06-24T00:00:00"/>
    <n v="9527"/>
    <n v="10208"/>
    <x v="0"/>
    <n v="1632"/>
    <m/>
    <x v="1"/>
    <m/>
    <x v="0"/>
    <x v="0"/>
    <x v="1"/>
    <x v="1"/>
    <x v="1"/>
    <x v="1"/>
    <n v="36.9"/>
    <m/>
    <m/>
    <m/>
    <x v="0"/>
    <x v="1"/>
    <n v="1003459"/>
    <x v="2"/>
    <x v="1"/>
    <x v="0"/>
    <x v="0"/>
    <x v="1"/>
    <x v="0"/>
    <x v="0"/>
    <x v="0"/>
    <x v="0"/>
    <x v="0"/>
    <x v="0"/>
    <m/>
    <m/>
    <x v="1"/>
    <s v="10034592"/>
    <x v="1"/>
    <x v="1"/>
    <x v="1"/>
    <x v="1"/>
    <x v="2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24T00:00:00"/>
    <n v="9528"/>
    <n v="10208"/>
    <x v="1"/>
    <n v="1651"/>
    <n v="62027"/>
    <x v="2"/>
    <s v="526933"/>
    <x v="0"/>
    <x v="1"/>
    <x v="1"/>
    <x v="1"/>
    <x v="1"/>
    <x v="1"/>
    <n v="87.3"/>
    <n v="21.2"/>
    <n v="7.1"/>
    <n v="6.3"/>
    <x v="8"/>
    <x v="3"/>
    <n v="1003459"/>
    <x v="3"/>
    <x v="1"/>
    <x v="0"/>
    <x v="0"/>
    <x v="1"/>
    <x v="0"/>
    <x v="0"/>
    <x v="0"/>
    <x v="0"/>
    <x v="0"/>
    <x v="0"/>
    <m/>
    <m/>
    <x v="2"/>
    <s v="10034593"/>
    <x v="4"/>
    <x v="4"/>
    <x v="3"/>
    <x v="4"/>
    <x v="2"/>
    <x v="1"/>
    <n v="80.2"/>
    <x v="1"/>
    <n v="87.3"/>
    <x v="3"/>
    <s v=""/>
    <x v="1"/>
    <s v=""/>
    <x v="2"/>
    <n v="1.5390000000000037"/>
    <n v="0.82331930762400107"/>
    <x v="1"/>
    <x v="1"/>
    <x v="2"/>
    <x v="1"/>
    <x v="1"/>
    <x v="1"/>
    <x v="1"/>
  </r>
  <r>
    <d v="2022-06-25T00:00:00"/>
    <n v="9529"/>
    <n v="10210"/>
    <x v="1"/>
    <n v="955"/>
    <n v="62028"/>
    <x v="2"/>
    <s v="080103"/>
    <x v="0"/>
    <x v="1"/>
    <x v="1"/>
    <x v="1"/>
    <x v="1"/>
    <x v="1"/>
    <n v="74"/>
    <m/>
    <m/>
    <m/>
    <x v="0"/>
    <x v="2"/>
    <n v="1003459"/>
    <x v="4"/>
    <x v="1"/>
    <x v="0"/>
    <x v="0"/>
    <x v="1"/>
    <x v="0"/>
    <x v="0"/>
    <x v="0"/>
    <x v="0"/>
    <x v="0"/>
    <x v="1"/>
    <m/>
    <m/>
    <x v="2"/>
    <s v="10034594"/>
    <x v="2"/>
    <x v="2"/>
    <x v="2"/>
    <x v="2"/>
    <x v="2"/>
    <x v="1"/>
    <n v="67.380199999999988"/>
    <x v="2"/>
    <n v="74"/>
    <x v="1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958"/>
    <n v="62029"/>
    <x v="2"/>
    <s v="526965"/>
    <x v="0"/>
    <x v="1"/>
    <x v="1"/>
    <x v="1"/>
    <x v="1"/>
    <x v="1"/>
    <n v="74.5"/>
    <m/>
    <m/>
    <m/>
    <x v="0"/>
    <x v="2"/>
    <n v="1003459"/>
    <x v="5"/>
    <x v="1"/>
    <x v="0"/>
    <x v="0"/>
    <x v="1"/>
    <x v="0"/>
    <x v="0"/>
    <x v="0"/>
    <x v="0"/>
    <x v="0"/>
    <x v="1"/>
    <m/>
    <m/>
    <x v="2"/>
    <s v="10034595"/>
    <x v="3"/>
    <x v="3"/>
    <x v="2"/>
    <x v="3"/>
    <x v="2"/>
    <x v="1"/>
    <n v="67.842949999999988"/>
    <x v="2"/>
    <n v="74.5"/>
    <x v="1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958"/>
    <m/>
    <x v="1"/>
    <m/>
    <x v="0"/>
    <x v="0"/>
    <x v="1"/>
    <x v="1"/>
    <x v="1"/>
    <x v="1"/>
    <n v="34"/>
    <m/>
    <m/>
    <m/>
    <x v="0"/>
    <x v="1"/>
    <n v="1003459"/>
    <x v="6"/>
    <x v="1"/>
    <x v="0"/>
    <x v="0"/>
    <x v="1"/>
    <x v="0"/>
    <x v="0"/>
    <x v="0"/>
    <x v="0"/>
    <x v="0"/>
    <x v="1"/>
    <m/>
    <m/>
    <x v="1"/>
    <s v="10034596"/>
    <x v="1"/>
    <x v="1"/>
    <x v="1"/>
    <x v="1"/>
    <x v="2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1003"/>
    <n v="62030"/>
    <x v="2"/>
    <s v="526967"/>
    <x v="0"/>
    <x v="0"/>
    <x v="1"/>
    <x v="1"/>
    <x v="1"/>
    <x v="1"/>
    <n v="63"/>
    <m/>
    <m/>
    <m/>
    <x v="0"/>
    <x v="2"/>
    <n v="1003459"/>
    <x v="7"/>
    <x v="1"/>
    <x v="0"/>
    <x v="0"/>
    <x v="1"/>
    <x v="0"/>
    <x v="0"/>
    <x v="0"/>
    <x v="0"/>
    <x v="0"/>
    <x v="1"/>
    <m/>
    <m/>
    <x v="2"/>
    <s v="10034597"/>
    <x v="3"/>
    <x v="3"/>
    <x v="2"/>
    <x v="3"/>
    <x v="2"/>
    <x v="1"/>
    <n v="57.1997"/>
    <x v="2"/>
    <n v="63"/>
    <x v="1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1019"/>
    <n v="62031"/>
    <x v="2"/>
    <s v="526982"/>
    <x v="0"/>
    <x v="1"/>
    <x v="1"/>
    <x v="1"/>
    <x v="1"/>
    <x v="1"/>
    <n v="57.5"/>
    <m/>
    <m/>
    <m/>
    <x v="0"/>
    <x v="2"/>
    <n v="1003459"/>
    <x v="8"/>
    <x v="1"/>
    <x v="0"/>
    <x v="0"/>
    <x v="1"/>
    <x v="0"/>
    <x v="0"/>
    <x v="0"/>
    <x v="0"/>
    <x v="0"/>
    <x v="1"/>
    <m/>
    <m/>
    <x v="2"/>
    <s v="10034598"/>
    <x v="3"/>
    <x v="3"/>
    <x v="2"/>
    <x v="3"/>
    <x v="2"/>
    <x v="1"/>
    <n v="52.109450000000002"/>
    <x v="2"/>
    <n v="57.5"/>
    <x v="1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1023"/>
    <m/>
    <x v="1"/>
    <m/>
    <x v="0"/>
    <x v="0"/>
    <x v="1"/>
    <x v="1"/>
    <x v="1"/>
    <x v="1"/>
    <m/>
    <m/>
    <m/>
    <m/>
    <x v="0"/>
    <x v="1"/>
    <n v="1003459"/>
    <x v="9"/>
    <x v="1"/>
    <x v="0"/>
    <x v="0"/>
    <x v="1"/>
    <x v="0"/>
    <x v="0"/>
    <x v="0"/>
    <x v="0"/>
    <x v="0"/>
    <x v="1"/>
    <m/>
    <s v="No NF length recorded on datasheet."/>
    <x v="3"/>
    <s v="10034599"/>
    <x v="1"/>
    <x v="1"/>
    <x v="1"/>
    <x v="1"/>
    <x v="2"/>
    <x v="1"/>
    <s v=""/>
    <x v="3"/>
    <s v=""/>
    <x v="4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1026"/>
    <n v="62032"/>
    <x v="2"/>
    <s v="080964"/>
    <x v="0"/>
    <x v="0"/>
    <x v="1"/>
    <x v="1"/>
    <x v="1"/>
    <x v="1"/>
    <n v="61"/>
    <m/>
    <m/>
    <m/>
    <x v="0"/>
    <x v="2"/>
    <n v="1003459"/>
    <x v="10"/>
    <x v="1"/>
    <x v="0"/>
    <x v="0"/>
    <x v="1"/>
    <x v="0"/>
    <x v="0"/>
    <x v="0"/>
    <x v="0"/>
    <x v="0"/>
    <x v="1"/>
    <m/>
    <m/>
    <x v="2"/>
    <s v="100345910"/>
    <x v="2"/>
    <x v="2"/>
    <x v="2"/>
    <x v="2"/>
    <x v="2"/>
    <x v="1"/>
    <n v="55.348700000000001"/>
    <x v="2"/>
    <n v="61"/>
    <x v="1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1028"/>
    <n v="62033"/>
    <x v="2"/>
    <s v="527001"/>
    <x v="0"/>
    <x v="0"/>
    <x v="1"/>
    <x v="1"/>
    <x v="1"/>
    <x v="1"/>
    <n v="69"/>
    <m/>
    <m/>
    <m/>
    <x v="0"/>
    <x v="2"/>
    <n v="1003458"/>
    <x v="1"/>
    <x v="1"/>
    <x v="0"/>
    <x v="0"/>
    <x v="1"/>
    <x v="0"/>
    <x v="0"/>
    <x v="0"/>
    <x v="0"/>
    <x v="0"/>
    <x v="1"/>
    <m/>
    <m/>
    <x v="2"/>
    <s v="10034581"/>
    <x v="3"/>
    <x v="3"/>
    <x v="2"/>
    <x v="3"/>
    <x v="2"/>
    <x v="1"/>
    <n v="62.752699999999997"/>
    <x v="2"/>
    <n v="69"/>
    <x v="1"/>
    <s v=""/>
    <x v="1"/>
    <s v=""/>
    <x v="1"/>
    <s v=""/>
    <s v=""/>
    <x v="1"/>
    <x v="1"/>
    <x v="1"/>
    <x v="1"/>
    <x v="1"/>
    <x v="1"/>
    <x v="1"/>
  </r>
  <r>
    <d v="2022-06-25T00:00:00"/>
    <n v="9529"/>
    <n v="10210"/>
    <x v="1"/>
    <n v="1033"/>
    <n v="62034"/>
    <x v="2"/>
    <s v="526971"/>
    <x v="0"/>
    <x v="0"/>
    <x v="1"/>
    <x v="1"/>
    <x v="1"/>
    <x v="1"/>
    <n v="69"/>
    <m/>
    <m/>
    <m/>
    <x v="0"/>
    <x v="2"/>
    <n v="1003458"/>
    <x v="2"/>
    <x v="1"/>
    <x v="0"/>
    <x v="0"/>
    <x v="1"/>
    <x v="0"/>
    <x v="0"/>
    <x v="0"/>
    <x v="0"/>
    <x v="0"/>
    <x v="1"/>
    <m/>
    <m/>
    <x v="2"/>
    <s v="10034582"/>
    <x v="2"/>
    <x v="2"/>
    <x v="2"/>
    <x v="2"/>
    <x v="2"/>
    <x v="1"/>
    <n v="62.752699999999997"/>
    <x v="2"/>
    <n v="69"/>
    <x v="1"/>
    <n v="14"/>
    <x v="1"/>
    <n v="14"/>
    <x v="1"/>
    <s v=""/>
    <s v=""/>
    <x v="1"/>
    <x v="1"/>
    <x v="1"/>
    <x v="1"/>
    <x v="1"/>
    <x v="1"/>
    <x v="1"/>
  </r>
  <r>
    <d v="2022-06-25T00:00:00"/>
    <n v="9530"/>
    <n v="10210"/>
    <x v="0"/>
    <n v="1054"/>
    <n v="62035"/>
    <x v="2"/>
    <s v="080953"/>
    <x v="0"/>
    <x v="0"/>
    <x v="2"/>
    <x v="2"/>
    <x v="1"/>
    <x v="1"/>
    <n v="77"/>
    <n v="17"/>
    <n v="6.5"/>
    <n v="4"/>
    <x v="9"/>
    <x v="3"/>
    <n v="1003458"/>
    <x v="3"/>
    <x v="1"/>
    <x v="0"/>
    <x v="0"/>
    <x v="1"/>
    <x v="0"/>
    <x v="0"/>
    <x v="0"/>
    <x v="0"/>
    <x v="0"/>
    <x v="1"/>
    <m/>
    <m/>
    <x v="2"/>
    <s v="10034583"/>
    <x v="3"/>
    <x v="3"/>
    <x v="2"/>
    <x v="3"/>
    <x v="2"/>
    <x v="1"/>
    <n v="70.5"/>
    <x v="1"/>
    <n v="77"/>
    <x v="3"/>
    <s v=""/>
    <x v="1"/>
    <s v=""/>
    <x v="2"/>
    <n v="0.98999999999999977"/>
    <n v="0.72908792234930653"/>
    <x v="1"/>
    <x v="1"/>
    <x v="2"/>
    <x v="1"/>
    <x v="1"/>
    <x v="1"/>
    <x v="1"/>
  </r>
  <r>
    <d v="2022-06-25T00:00:00"/>
    <n v="9530"/>
    <n v="10210"/>
    <x v="0"/>
    <n v="1059"/>
    <n v="62036"/>
    <x v="2"/>
    <s v="na"/>
    <x v="0"/>
    <x v="0"/>
    <x v="1"/>
    <x v="1"/>
    <x v="1"/>
    <x v="1"/>
    <n v="68"/>
    <m/>
    <m/>
    <m/>
    <x v="0"/>
    <x v="2"/>
    <n v="1003458"/>
    <x v="4"/>
    <x v="1"/>
    <x v="0"/>
    <x v="0"/>
    <x v="1"/>
    <x v="0"/>
    <x v="0"/>
    <x v="0"/>
    <x v="0"/>
    <x v="0"/>
    <x v="1"/>
    <s v="No PIT"/>
    <m/>
    <x v="2"/>
    <s v="10034584"/>
    <x v="3"/>
    <x v="3"/>
    <x v="2"/>
    <x v="3"/>
    <x v="2"/>
    <x v="1"/>
    <n v="61.827199999999998"/>
    <x v="2"/>
    <n v="68"/>
    <x v="1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059"/>
    <m/>
    <x v="1"/>
    <m/>
    <x v="0"/>
    <x v="0"/>
    <x v="1"/>
    <x v="1"/>
    <x v="1"/>
    <x v="1"/>
    <n v="35.5"/>
    <m/>
    <m/>
    <m/>
    <x v="0"/>
    <x v="1"/>
    <n v="1003458"/>
    <x v="5"/>
    <x v="1"/>
    <x v="0"/>
    <x v="0"/>
    <x v="1"/>
    <x v="0"/>
    <x v="0"/>
    <x v="0"/>
    <x v="0"/>
    <x v="0"/>
    <x v="1"/>
    <s v="Jack"/>
    <m/>
    <x v="1"/>
    <s v="10034585"/>
    <x v="1"/>
    <x v="1"/>
    <x v="1"/>
    <x v="1"/>
    <x v="2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105"/>
    <n v="62037"/>
    <x v="2"/>
    <s v="081017"/>
    <x v="0"/>
    <x v="1"/>
    <x v="1"/>
    <x v="1"/>
    <x v="1"/>
    <x v="1"/>
    <n v="63"/>
    <m/>
    <m/>
    <m/>
    <x v="0"/>
    <x v="2"/>
    <n v="1003458"/>
    <x v="6"/>
    <x v="1"/>
    <x v="0"/>
    <x v="0"/>
    <x v="1"/>
    <x v="0"/>
    <x v="0"/>
    <x v="0"/>
    <x v="0"/>
    <x v="0"/>
    <x v="1"/>
    <m/>
    <m/>
    <x v="2"/>
    <s v="10034586"/>
    <x v="2"/>
    <x v="2"/>
    <x v="2"/>
    <x v="2"/>
    <x v="2"/>
    <x v="1"/>
    <n v="57.1997"/>
    <x v="2"/>
    <n v="63"/>
    <x v="1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105"/>
    <n v="62038"/>
    <x v="2"/>
    <s v="080960"/>
    <x v="0"/>
    <x v="1"/>
    <x v="1"/>
    <x v="1"/>
    <x v="1"/>
    <x v="1"/>
    <n v="65"/>
    <m/>
    <m/>
    <m/>
    <x v="0"/>
    <x v="2"/>
    <n v="1003458"/>
    <x v="7"/>
    <x v="1"/>
    <x v="0"/>
    <x v="0"/>
    <x v="1"/>
    <x v="0"/>
    <x v="0"/>
    <x v="0"/>
    <x v="0"/>
    <x v="0"/>
    <x v="1"/>
    <m/>
    <m/>
    <x v="2"/>
    <s v="10034587"/>
    <x v="3"/>
    <x v="3"/>
    <x v="2"/>
    <x v="3"/>
    <x v="2"/>
    <x v="1"/>
    <n v="59.050699999999999"/>
    <x v="2"/>
    <n v="65"/>
    <x v="1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109"/>
    <m/>
    <x v="1"/>
    <m/>
    <x v="0"/>
    <x v="0"/>
    <x v="1"/>
    <x v="1"/>
    <x v="1"/>
    <x v="1"/>
    <m/>
    <m/>
    <m/>
    <m/>
    <x v="0"/>
    <x v="1"/>
    <n v="1003458"/>
    <x v="8"/>
    <x v="1"/>
    <x v="0"/>
    <x v="0"/>
    <x v="1"/>
    <x v="1"/>
    <x v="0"/>
    <x v="0"/>
    <x v="0"/>
    <x v="0"/>
    <x v="1"/>
    <m/>
    <s v="No NF length recorded on datasheet."/>
    <x v="3"/>
    <s v="10034588"/>
    <x v="1"/>
    <x v="1"/>
    <x v="1"/>
    <x v="1"/>
    <x v="2"/>
    <x v="1"/>
    <s v=""/>
    <x v="3"/>
    <s v=""/>
    <x v="4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112"/>
    <m/>
    <x v="1"/>
    <m/>
    <x v="0"/>
    <x v="0"/>
    <x v="1"/>
    <x v="1"/>
    <x v="1"/>
    <x v="1"/>
    <n v="41"/>
    <m/>
    <m/>
    <m/>
    <x v="0"/>
    <x v="1"/>
    <n v="1003458"/>
    <x v="9"/>
    <x v="1"/>
    <x v="0"/>
    <x v="0"/>
    <x v="1"/>
    <x v="0"/>
    <x v="0"/>
    <x v="0"/>
    <x v="0"/>
    <x v="0"/>
    <x v="1"/>
    <m/>
    <m/>
    <x v="1"/>
    <s v="10034589"/>
    <x v="1"/>
    <x v="1"/>
    <x v="1"/>
    <x v="1"/>
    <x v="2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113"/>
    <n v="62039"/>
    <x v="2"/>
    <s v="080980"/>
    <x v="1"/>
    <x v="0"/>
    <x v="1"/>
    <x v="1"/>
    <x v="1"/>
    <x v="1"/>
    <n v="64"/>
    <m/>
    <m/>
    <m/>
    <x v="0"/>
    <x v="2"/>
    <n v="1003458"/>
    <x v="10"/>
    <x v="1"/>
    <x v="0"/>
    <x v="0"/>
    <x v="1"/>
    <x v="0"/>
    <x v="0"/>
    <x v="0"/>
    <x v="0"/>
    <x v="0"/>
    <x v="1"/>
    <m/>
    <m/>
    <x v="2"/>
    <s v="100345810"/>
    <x v="3"/>
    <x v="3"/>
    <x v="2"/>
    <x v="3"/>
    <x v="2"/>
    <x v="1"/>
    <n v="58.1252"/>
    <x v="2"/>
    <n v="64"/>
    <x v="1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114"/>
    <n v="62040"/>
    <x v="2"/>
    <s v="080985"/>
    <x v="0"/>
    <x v="0"/>
    <x v="1"/>
    <x v="1"/>
    <x v="1"/>
    <x v="1"/>
    <n v="69"/>
    <m/>
    <m/>
    <m/>
    <x v="0"/>
    <x v="2"/>
    <n v="1003456"/>
    <x v="1"/>
    <x v="1"/>
    <x v="0"/>
    <x v="0"/>
    <x v="1"/>
    <x v="0"/>
    <x v="0"/>
    <x v="0"/>
    <x v="0"/>
    <x v="0"/>
    <x v="1"/>
    <m/>
    <m/>
    <x v="2"/>
    <s v="10034561"/>
    <x v="3"/>
    <x v="3"/>
    <x v="2"/>
    <x v="3"/>
    <x v="2"/>
    <x v="1"/>
    <n v="62.752699999999997"/>
    <x v="2"/>
    <n v="69"/>
    <x v="1"/>
    <s v=""/>
    <x v="1"/>
    <s v=""/>
    <x v="1"/>
    <s v=""/>
    <s v=""/>
    <x v="1"/>
    <x v="1"/>
    <x v="1"/>
    <x v="1"/>
    <x v="1"/>
    <x v="1"/>
    <x v="1"/>
  </r>
  <r>
    <d v="2022-06-25T00:00:00"/>
    <n v="9530"/>
    <n v="10210"/>
    <x v="0"/>
    <n v="1116"/>
    <n v="62041"/>
    <x v="2"/>
    <s v="526948"/>
    <x v="1"/>
    <x v="0"/>
    <x v="2"/>
    <x v="2"/>
    <x v="1"/>
    <x v="1"/>
    <n v="89"/>
    <m/>
    <m/>
    <m/>
    <x v="0"/>
    <x v="3"/>
    <n v="1003456"/>
    <x v="2"/>
    <x v="1"/>
    <x v="0"/>
    <x v="0"/>
    <x v="1"/>
    <x v="0"/>
    <x v="0"/>
    <x v="0"/>
    <x v="0"/>
    <x v="0"/>
    <x v="1"/>
    <s v="Missed morphs"/>
    <m/>
    <x v="2"/>
    <s v="10034562"/>
    <x v="4"/>
    <x v="4"/>
    <x v="3"/>
    <x v="4"/>
    <x v="2"/>
    <x v="1"/>
    <n v="81.262699999999995"/>
    <x v="1"/>
    <n v="89"/>
    <x v="2"/>
    <s v=""/>
    <x v="1"/>
    <s v=""/>
    <x v="1"/>
    <s v=""/>
    <s v=""/>
    <x v="1"/>
    <x v="1"/>
    <x v="2"/>
    <x v="1"/>
    <x v="1"/>
    <x v="1"/>
    <x v="1"/>
  </r>
  <r>
    <d v="2022-06-25T00:00:00"/>
    <n v="9531"/>
    <n v="10210"/>
    <x v="0"/>
    <n v="1602"/>
    <n v="62042"/>
    <x v="2"/>
    <s v="080971"/>
    <x v="0"/>
    <x v="1"/>
    <x v="1"/>
    <x v="1"/>
    <x v="1"/>
    <x v="1"/>
    <n v="63"/>
    <m/>
    <m/>
    <m/>
    <x v="0"/>
    <x v="2"/>
    <n v="1003456"/>
    <x v="3"/>
    <x v="1"/>
    <x v="0"/>
    <x v="0"/>
    <x v="1"/>
    <x v="0"/>
    <x v="0"/>
    <x v="0"/>
    <x v="0"/>
    <x v="0"/>
    <x v="1"/>
    <m/>
    <m/>
    <x v="2"/>
    <s v="10034563"/>
    <x v="3"/>
    <x v="3"/>
    <x v="2"/>
    <x v="3"/>
    <x v="2"/>
    <x v="1"/>
    <n v="57.1997"/>
    <x v="2"/>
    <n v="63"/>
    <x v="1"/>
    <s v=""/>
    <x v="1"/>
    <s v=""/>
    <x v="1"/>
    <s v=""/>
    <s v=""/>
    <x v="1"/>
    <x v="1"/>
    <x v="1"/>
    <x v="1"/>
    <x v="1"/>
    <x v="1"/>
    <x v="1"/>
  </r>
  <r>
    <d v="2022-06-25T00:00:00"/>
    <n v="9531"/>
    <n v="10210"/>
    <x v="0"/>
    <n v="1602"/>
    <n v="62043"/>
    <x v="2"/>
    <s v="081006"/>
    <x v="0"/>
    <x v="0"/>
    <x v="2"/>
    <x v="2"/>
    <x v="1"/>
    <x v="1"/>
    <n v="81"/>
    <n v="17.5"/>
    <n v="6"/>
    <n v="4.0999999999999996"/>
    <x v="10"/>
    <x v="3"/>
    <n v="1003456"/>
    <x v="4"/>
    <x v="1"/>
    <x v="0"/>
    <x v="0"/>
    <x v="1"/>
    <x v="0"/>
    <x v="0"/>
    <x v="0"/>
    <x v="0"/>
    <x v="0"/>
    <x v="1"/>
    <m/>
    <m/>
    <x v="2"/>
    <s v="10034564"/>
    <x v="8"/>
    <x v="2"/>
    <x v="5"/>
    <x v="2"/>
    <x v="2"/>
    <x v="1"/>
    <n v="75"/>
    <x v="1"/>
    <n v="81"/>
    <x v="3"/>
    <s v=""/>
    <x v="1"/>
    <s v=""/>
    <x v="2"/>
    <n v="3.4539999999999988"/>
    <n v="0.96935020555484497"/>
    <x v="1"/>
    <x v="1"/>
    <x v="2"/>
    <x v="1"/>
    <x v="1"/>
    <x v="1"/>
    <x v="1"/>
  </r>
  <r>
    <d v="2022-06-25T00:00:00"/>
    <n v="9531"/>
    <n v="10210"/>
    <x v="0"/>
    <n v="1609"/>
    <n v="62044"/>
    <x v="2"/>
    <s v="080959"/>
    <x v="0"/>
    <x v="1"/>
    <x v="1"/>
    <x v="1"/>
    <x v="1"/>
    <x v="1"/>
    <n v="59"/>
    <m/>
    <m/>
    <m/>
    <x v="0"/>
    <x v="2"/>
    <n v="1003456"/>
    <x v="5"/>
    <x v="1"/>
    <x v="0"/>
    <x v="0"/>
    <x v="1"/>
    <x v="0"/>
    <x v="0"/>
    <x v="0"/>
    <x v="0"/>
    <x v="0"/>
    <x v="1"/>
    <m/>
    <m/>
    <x v="2"/>
    <s v="10034565"/>
    <x v="3"/>
    <x v="3"/>
    <x v="2"/>
    <x v="3"/>
    <x v="2"/>
    <x v="1"/>
    <n v="53.497700000000002"/>
    <x v="2"/>
    <n v="59"/>
    <x v="1"/>
    <s v=""/>
    <x v="1"/>
    <s v=""/>
    <x v="1"/>
    <s v=""/>
    <s v=""/>
    <x v="1"/>
    <x v="1"/>
    <x v="1"/>
    <x v="1"/>
    <x v="1"/>
    <x v="1"/>
    <x v="1"/>
  </r>
  <r>
    <d v="2022-06-25T00:00:00"/>
    <n v="9532"/>
    <n v="10213"/>
    <x v="1"/>
    <n v="1623"/>
    <n v="62045"/>
    <x v="2"/>
    <s v="080957"/>
    <x v="0"/>
    <x v="0"/>
    <x v="2"/>
    <x v="2"/>
    <x v="1"/>
    <x v="1"/>
    <n v="78"/>
    <n v="18.899999999999999"/>
    <n v="7.6"/>
    <n v="5.4"/>
    <x v="11"/>
    <x v="3"/>
    <n v="1003456"/>
    <x v="6"/>
    <x v="1"/>
    <x v="0"/>
    <x v="0"/>
    <x v="1"/>
    <x v="0"/>
    <x v="0"/>
    <x v="0"/>
    <x v="0"/>
    <x v="0"/>
    <x v="1"/>
    <m/>
    <m/>
    <x v="2"/>
    <s v="10034566"/>
    <x v="9"/>
    <x v="2"/>
    <x v="6"/>
    <x v="2"/>
    <x v="2"/>
    <x v="1"/>
    <n v="70.400000000000006"/>
    <x v="1"/>
    <n v="78"/>
    <x v="3"/>
    <s v=""/>
    <x v="1"/>
    <s v=""/>
    <x v="3"/>
    <n v="-1.2840000000000003"/>
    <n v="0.21687010438657164"/>
    <x v="1"/>
    <x v="1"/>
    <x v="1"/>
    <x v="1"/>
    <x v="1"/>
    <x v="1"/>
    <x v="1"/>
  </r>
  <r>
    <d v="2022-06-25T00:00:00"/>
    <n v="9532"/>
    <n v="10213"/>
    <x v="1"/>
    <n v="1628"/>
    <n v="62046"/>
    <x v="2"/>
    <s v="080976"/>
    <x v="0"/>
    <x v="1"/>
    <x v="1"/>
    <x v="1"/>
    <x v="1"/>
    <x v="1"/>
    <n v="71"/>
    <m/>
    <m/>
    <m/>
    <x v="0"/>
    <x v="2"/>
    <n v="1003456"/>
    <x v="7"/>
    <x v="1"/>
    <x v="0"/>
    <x v="0"/>
    <x v="1"/>
    <x v="0"/>
    <x v="0"/>
    <x v="0"/>
    <x v="0"/>
    <x v="0"/>
    <x v="1"/>
    <m/>
    <m/>
    <x v="2"/>
    <s v="10034567"/>
    <x v="3"/>
    <x v="3"/>
    <x v="2"/>
    <x v="3"/>
    <x v="2"/>
    <x v="1"/>
    <n v="64.603699999999989"/>
    <x v="2"/>
    <n v="71"/>
    <x v="1"/>
    <n v="15"/>
    <x v="1"/>
    <n v="15"/>
    <x v="1"/>
    <s v=""/>
    <s v=""/>
    <x v="1"/>
    <x v="1"/>
    <x v="1"/>
    <x v="1"/>
    <x v="1"/>
    <x v="1"/>
    <x v="1"/>
  </r>
  <r>
    <d v="2022-06-25T00:00:00"/>
    <n v="9532"/>
    <n v="10213"/>
    <x v="1"/>
    <n v="1633"/>
    <n v="62047"/>
    <x v="2"/>
    <s v="081004"/>
    <x v="0"/>
    <x v="0"/>
    <x v="2"/>
    <x v="2"/>
    <x v="1"/>
    <x v="1"/>
    <n v="86"/>
    <n v="18.899999999999999"/>
    <n v="6.8"/>
    <n v="4.5"/>
    <x v="12"/>
    <x v="3"/>
    <n v="1003456"/>
    <x v="8"/>
    <x v="1"/>
    <x v="0"/>
    <x v="0"/>
    <x v="1"/>
    <x v="0"/>
    <x v="0"/>
    <x v="0"/>
    <x v="0"/>
    <x v="0"/>
    <x v="1"/>
    <m/>
    <m/>
    <x v="2"/>
    <s v="10034568"/>
    <x v="5"/>
    <x v="2"/>
    <x v="3"/>
    <x v="2"/>
    <x v="2"/>
    <x v="1"/>
    <n v="79.2"/>
    <x v="1"/>
    <n v="86"/>
    <x v="3"/>
    <n v="16"/>
    <x v="1"/>
    <n v="16"/>
    <x v="2"/>
    <n v="3.8779999999999966"/>
    <n v="0.9797273175921879"/>
    <x v="1"/>
    <x v="1"/>
    <x v="2"/>
    <x v="1"/>
    <x v="1"/>
    <x v="1"/>
    <x v="1"/>
  </r>
  <r>
    <d v="2022-06-25T00:00:00"/>
    <n v="9532"/>
    <n v="10213"/>
    <x v="1"/>
    <n v="1639"/>
    <n v="62048"/>
    <x v="2"/>
    <s v="081007"/>
    <x v="0"/>
    <x v="0"/>
    <x v="1"/>
    <x v="1"/>
    <x v="1"/>
    <x v="1"/>
    <n v="69"/>
    <m/>
    <m/>
    <m/>
    <x v="0"/>
    <x v="2"/>
    <n v="1003456"/>
    <x v="9"/>
    <x v="1"/>
    <x v="0"/>
    <x v="0"/>
    <x v="1"/>
    <x v="0"/>
    <x v="0"/>
    <x v="0"/>
    <x v="0"/>
    <x v="0"/>
    <x v="1"/>
    <m/>
    <m/>
    <x v="2"/>
    <s v="10034569"/>
    <x v="3"/>
    <x v="3"/>
    <x v="2"/>
    <x v="3"/>
    <x v="2"/>
    <x v="1"/>
    <n v="62.752699999999997"/>
    <x v="2"/>
    <n v="69"/>
    <x v="1"/>
    <s v=""/>
    <x v="1"/>
    <s v=""/>
    <x v="1"/>
    <s v=""/>
    <s v=""/>
    <x v="1"/>
    <x v="1"/>
    <x v="1"/>
    <x v="1"/>
    <x v="1"/>
    <x v="1"/>
    <x v="1"/>
  </r>
  <r>
    <d v="2022-06-25T00:00:00"/>
    <n v="9532"/>
    <n v="10213"/>
    <x v="1"/>
    <n v="1645"/>
    <n v="62049"/>
    <x v="2"/>
    <s v="080948"/>
    <x v="0"/>
    <x v="1"/>
    <x v="1"/>
    <x v="1"/>
    <x v="1"/>
    <x v="1"/>
    <n v="73"/>
    <m/>
    <m/>
    <m/>
    <x v="0"/>
    <x v="2"/>
    <n v="1003456"/>
    <x v="10"/>
    <x v="1"/>
    <x v="0"/>
    <x v="0"/>
    <x v="1"/>
    <x v="0"/>
    <x v="0"/>
    <x v="0"/>
    <x v="0"/>
    <x v="0"/>
    <x v="1"/>
    <m/>
    <m/>
    <x v="2"/>
    <s v="100345610"/>
    <x v="4"/>
    <x v="4"/>
    <x v="3"/>
    <x v="4"/>
    <x v="2"/>
    <x v="1"/>
    <n v="66.454699999999988"/>
    <x v="2"/>
    <n v="73"/>
    <x v="1"/>
    <n v="17"/>
    <x v="1"/>
    <n v="17"/>
    <x v="1"/>
    <s v=""/>
    <s v=""/>
    <x v="1"/>
    <x v="1"/>
    <x v="1"/>
    <x v="1"/>
    <x v="1"/>
    <x v="1"/>
    <x v="1"/>
  </r>
  <r>
    <d v="2022-06-25T00:00:00"/>
    <n v="9532"/>
    <n v="10213"/>
    <x v="1"/>
    <n v="1647"/>
    <n v="62050"/>
    <x v="2"/>
    <s v="081012"/>
    <x v="0"/>
    <x v="0"/>
    <x v="1"/>
    <x v="1"/>
    <x v="1"/>
    <x v="1"/>
    <n v="51"/>
    <m/>
    <m/>
    <m/>
    <x v="0"/>
    <x v="2"/>
    <n v="1003455"/>
    <x v="1"/>
    <x v="1"/>
    <x v="0"/>
    <x v="0"/>
    <x v="1"/>
    <x v="0"/>
    <x v="0"/>
    <x v="0"/>
    <x v="0"/>
    <x v="0"/>
    <x v="1"/>
    <m/>
    <m/>
    <x v="2"/>
    <s v="10034551"/>
    <x v="3"/>
    <x v="3"/>
    <x v="2"/>
    <x v="3"/>
    <x v="2"/>
    <x v="1"/>
    <n v="46.093699999999998"/>
    <x v="2"/>
    <n v="51"/>
    <x v="1"/>
    <s v=""/>
    <x v="1"/>
    <s v=""/>
    <x v="1"/>
    <s v=""/>
    <s v=""/>
    <x v="1"/>
    <x v="1"/>
    <x v="1"/>
    <x v="1"/>
    <x v="1"/>
    <x v="1"/>
    <x v="1"/>
  </r>
  <r>
    <d v="2022-06-25T00:00:00"/>
    <n v="9532"/>
    <n v="10213"/>
    <x v="1"/>
    <n v="1648"/>
    <n v="62051"/>
    <x v="2"/>
    <s v="081011"/>
    <x v="0"/>
    <x v="0"/>
    <x v="1"/>
    <x v="1"/>
    <x v="1"/>
    <x v="1"/>
    <n v="64"/>
    <m/>
    <m/>
    <m/>
    <x v="0"/>
    <x v="2"/>
    <n v="1003455"/>
    <x v="2"/>
    <x v="1"/>
    <x v="0"/>
    <x v="0"/>
    <x v="1"/>
    <x v="0"/>
    <x v="0"/>
    <x v="0"/>
    <x v="0"/>
    <x v="0"/>
    <x v="1"/>
    <m/>
    <m/>
    <x v="2"/>
    <s v="10034552"/>
    <x v="3"/>
    <x v="3"/>
    <x v="2"/>
    <x v="3"/>
    <x v="2"/>
    <x v="1"/>
    <n v="58.1252"/>
    <x v="2"/>
    <n v="64"/>
    <x v="1"/>
    <n v="18"/>
    <x v="1"/>
    <n v="18"/>
    <x v="1"/>
    <s v=""/>
    <s v=""/>
    <x v="1"/>
    <x v="1"/>
    <x v="1"/>
    <x v="1"/>
    <x v="1"/>
    <x v="1"/>
    <x v="1"/>
  </r>
  <r>
    <d v="2022-07-06T00:00:00"/>
    <n v="9547"/>
    <n v="10215"/>
    <x v="0"/>
    <n v="1635"/>
    <m/>
    <x v="1"/>
    <m/>
    <x v="0"/>
    <x v="0"/>
    <x v="1"/>
    <x v="1"/>
    <x v="1"/>
    <x v="1"/>
    <n v="39"/>
    <m/>
    <m/>
    <m/>
    <x v="0"/>
    <x v="1"/>
    <n v="1003455"/>
    <x v="3"/>
    <x v="1"/>
    <x v="0"/>
    <x v="0"/>
    <x v="1"/>
    <x v="0"/>
    <x v="0"/>
    <x v="0"/>
    <x v="0"/>
    <x v="0"/>
    <x v="0"/>
    <s v="Jack"/>
    <m/>
    <x v="1"/>
    <s v="10034553"/>
    <x v="1"/>
    <x v="1"/>
    <x v="1"/>
    <x v="1"/>
    <x v="3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7-06T00:00:00"/>
    <n v="9547"/>
    <n v="10215"/>
    <x v="0"/>
    <n v="1652"/>
    <m/>
    <x v="1"/>
    <m/>
    <x v="0"/>
    <x v="0"/>
    <x v="1"/>
    <x v="1"/>
    <x v="1"/>
    <x v="1"/>
    <n v="46"/>
    <m/>
    <m/>
    <m/>
    <x v="0"/>
    <x v="1"/>
    <n v="1003455"/>
    <x v="4"/>
    <x v="1"/>
    <x v="0"/>
    <x v="0"/>
    <x v="1"/>
    <x v="0"/>
    <x v="0"/>
    <x v="0"/>
    <x v="0"/>
    <x v="0"/>
    <x v="0"/>
    <s v="Jack"/>
    <m/>
    <x v="1"/>
    <s v="10034554"/>
    <x v="10"/>
    <x v="2"/>
    <x v="1"/>
    <x v="2"/>
    <x v="3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7-07T00:00:00"/>
    <n v="9549"/>
    <n v="10217"/>
    <x v="0"/>
    <n v="929"/>
    <n v="40001"/>
    <x v="2"/>
    <s v="080944"/>
    <x v="0"/>
    <x v="0"/>
    <x v="1"/>
    <x v="1"/>
    <x v="1"/>
    <x v="1"/>
    <n v="67"/>
    <m/>
    <m/>
    <m/>
    <x v="0"/>
    <x v="2"/>
    <n v="1003455"/>
    <x v="5"/>
    <x v="1"/>
    <x v="0"/>
    <x v="0"/>
    <x v="1"/>
    <x v="0"/>
    <x v="0"/>
    <x v="0"/>
    <x v="0"/>
    <x v="0"/>
    <x v="1"/>
    <m/>
    <m/>
    <x v="2"/>
    <s v="10034555"/>
    <x v="3"/>
    <x v="3"/>
    <x v="2"/>
    <x v="3"/>
    <x v="3"/>
    <x v="1"/>
    <n v="60.901699999999998"/>
    <x v="2"/>
    <n v="67"/>
    <x v="1"/>
    <s v=""/>
    <x v="1"/>
    <s v=""/>
    <x v="1"/>
    <s v=""/>
    <s v=""/>
    <x v="1"/>
    <x v="1"/>
    <x v="1"/>
    <x v="1"/>
    <x v="1"/>
    <x v="1"/>
    <x v="1"/>
  </r>
  <r>
    <d v="2022-07-07T00:00:00"/>
    <n v="9549"/>
    <n v="10217"/>
    <x v="0"/>
    <n v="935"/>
    <m/>
    <x v="1"/>
    <m/>
    <x v="0"/>
    <x v="0"/>
    <x v="1"/>
    <x v="1"/>
    <x v="1"/>
    <x v="1"/>
    <n v="45"/>
    <m/>
    <m/>
    <m/>
    <x v="0"/>
    <x v="1"/>
    <n v="1003455"/>
    <x v="6"/>
    <x v="1"/>
    <x v="0"/>
    <x v="0"/>
    <x v="1"/>
    <x v="0"/>
    <x v="0"/>
    <x v="0"/>
    <x v="0"/>
    <x v="0"/>
    <x v="1"/>
    <s v="Jack"/>
    <m/>
    <x v="1"/>
    <s v="10034556"/>
    <x v="1"/>
    <x v="1"/>
    <x v="1"/>
    <x v="1"/>
    <x v="3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7-07T00:00:00"/>
    <n v="9549"/>
    <n v="10217"/>
    <x v="0"/>
    <n v="937"/>
    <m/>
    <x v="1"/>
    <m/>
    <x v="0"/>
    <x v="0"/>
    <x v="1"/>
    <x v="1"/>
    <x v="1"/>
    <x v="1"/>
    <n v="37"/>
    <m/>
    <m/>
    <m/>
    <x v="0"/>
    <x v="1"/>
    <n v="1003455"/>
    <x v="7"/>
    <x v="1"/>
    <x v="0"/>
    <x v="0"/>
    <x v="1"/>
    <x v="0"/>
    <x v="0"/>
    <x v="0"/>
    <x v="0"/>
    <x v="0"/>
    <x v="1"/>
    <s v="Jack"/>
    <m/>
    <x v="1"/>
    <s v="10034557"/>
    <x v="1"/>
    <x v="1"/>
    <x v="1"/>
    <x v="1"/>
    <x v="3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7-07T00:00:00"/>
    <n v="9549"/>
    <n v="10217"/>
    <x v="0"/>
    <n v="957"/>
    <m/>
    <x v="2"/>
    <s v="080965"/>
    <x v="0"/>
    <x v="0"/>
    <x v="1"/>
    <x v="1"/>
    <x v="1"/>
    <x v="1"/>
    <n v="70"/>
    <m/>
    <m/>
    <m/>
    <x v="0"/>
    <x v="2"/>
    <n v="1003455"/>
    <x v="8"/>
    <x v="1"/>
    <x v="0"/>
    <x v="0"/>
    <x v="1"/>
    <x v="0"/>
    <x v="0"/>
    <x v="0"/>
    <x v="0"/>
    <x v="0"/>
    <x v="1"/>
    <m/>
    <m/>
    <x v="2"/>
    <s v="10034558"/>
    <x v="3"/>
    <x v="3"/>
    <x v="2"/>
    <x v="3"/>
    <x v="3"/>
    <x v="1"/>
    <n v="63.678199999999997"/>
    <x v="2"/>
    <n v="70"/>
    <x v="1"/>
    <s v=""/>
    <x v="1"/>
    <s v=""/>
    <x v="1"/>
    <s v=""/>
    <s v=""/>
    <x v="1"/>
    <x v="1"/>
    <x v="1"/>
    <x v="1"/>
    <x v="1"/>
    <x v="1"/>
    <x v="1"/>
  </r>
  <r>
    <d v="2022-07-07T00:00:00"/>
    <n v="9549"/>
    <n v="10217"/>
    <x v="0"/>
    <n v="1014"/>
    <n v="40002"/>
    <x v="2"/>
    <s v="080958"/>
    <x v="0"/>
    <x v="1"/>
    <x v="1"/>
    <x v="1"/>
    <x v="1"/>
    <x v="1"/>
    <n v="51"/>
    <m/>
    <m/>
    <m/>
    <x v="0"/>
    <x v="2"/>
    <n v="1003455"/>
    <x v="9"/>
    <x v="1"/>
    <x v="0"/>
    <x v="0"/>
    <x v="1"/>
    <x v="0"/>
    <x v="0"/>
    <x v="0"/>
    <x v="0"/>
    <x v="0"/>
    <x v="1"/>
    <m/>
    <m/>
    <x v="2"/>
    <s v="10034559"/>
    <x v="2"/>
    <x v="2"/>
    <x v="2"/>
    <x v="2"/>
    <x v="3"/>
    <x v="1"/>
    <n v="46.093699999999998"/>
    <x v="2"/>
    <n v="51"/>
    <x v="1"/>
    <s v=""/>
    <x v="1"/>
    <s v=""/>
    <x v="1"/>
    <s v=""/>
    <s v=""/>
    <x v="1"/>
    <x v="1"/>
    <x v="1"/>
    <x v="1"/>
    <x v="1"/>
    <x v="1"/>
    <x v="1"/>
  </r>
  <r>
    <d v="2022-07-07T00:00:00"/>
    <n v="9549"/>
    <n v="10217"/>
    <x v="0"/>
    <n v="1014"/>
    <n v="40003"/>
    <x v="2"/>
    <s v="080955"/>
    <x v="0"/>
    <x v="0"/>
    <x v="1"/>
    <x v="1"/>
    <x v="1"/>
    <x v="1"/>
    <n v="59"/>
    <m/>
    <m/>
    <m/>
    <x v="0"/>
    <x v="2"/>
    <n v="1003455"/>
    <x v="10"/>
    <x v="1"/>
    <x v="0"/>
    <x v="0"/>
    <x v="1"/>
    <x v="0"/>
    <x v="0"/>
    <x v="0"/>
    <x v="0"/>
    <x v="0"/>
    <x v="1"/>
    <m/>
    <m/>
    <x v="2"/>
    <s v="100345510"/>
    <x v="3"/>
    <x v="3"/>
    <x v="2"/>
    <x v="3"/>
    <x v="3"/>
    <x v="1"/>
    <n v="53.497700000000002"/>
    <x v="2"/>
    <n v="59"/>
    <x v="1"/>
    <s v=""/>
    <x v="1"/>
    <s v=""/>
    <x v="1"/>
    <s v=""/>
    <s v=""/>
    <x v="1"/>
    <x v="1"/>
    <x v="1"/>
    <x v="1"/>
    <x v="1"/>
    <x v="1"/>
    <x v="1"/>
  </r>
  <r>
    <d v="2022-07-07T00:00:00"/>
    <n v="9549"/>
    <n v="10217"/>
    <x v="0"/>
    <n v="1024"/>
    <n v="40004"/>
    <x v="2"/>
    <s v="081028"/>
    <x v="0"/>
    <x v="0"/>
    <x v="1"/>
    <x v="1"/>
    <x v="1"/>
    <x v="1"/>
    <n v="64.5"/>
    <m/>
    <m/>
    <m/>
    <x v="0"/>
    <x v="2"/>
    <n v="1003490"/>
    <x v="1"/>
    <x v="1"/>
    <x v="0"/>
    <x v="0"/>
    <x v="1"/>
    <x v="0"/>
    <x v="0"/>
    <x v="0"/>
    <x v="0"/>
    <x v="0"/>
    <x v="1"/>
    <m/>
    <m/>
    <x v="2"/>
    <s v="10034901"/>
    <x v="3"/>
    <x v="3"/>
    <x v="2"/>
    <x v="3"/>
    <x v="3"/>
    <x v="1"/>
    <n v="58.587949999999999"/>
    <x v="2"/>
    <n v="64.5"/>
    <x v="1"/>
    <n v="19"/>
    <x v="2"/>
    <n v="19"/>
    <x v="1"/>
    <s v=""/>
    <s v=""/>
    <x v="1"/>
    <x v="1"/>
    <x v="1"/>
    <x v="2"/>
    <x v="1"/>
    <x v="1"/>
    <x v="1"/>
  </r>
  <r>
    <d v="2022-07-07T00:00:00"/>
    <n v="9549"/>
    <n v="10217"/>
    <x v="0"/>
    <n v="1024"/>
    <m/>
    <x v="1"/>
    <m/>
    <x v="0"/>
    <x v="0"/>
    <x v="1"/>
    <x v="1"/>
    <x v="1"/>
    <x v="1"/>
    <n v="37.5"/>
    <m/>
    <m/>
    <m/>
    <x v="0"/>
    <x v="1"/>
    <n v="1003490"/>
    <x v="2"/>
    <x v="1"/>
    <x v="0"/>
    <x v="0"/>
    <x v="1"/>
    <x v="0"/>
    <x v="0"/>
    <x v="0"/>
    <x v="0"/>
    <x v="0"/>
    <x v="1"/>
    <s v="Jack"/>
    <m/>
    <x v="1"/>
    <s v="10034902"/>
    <x v="1"/>
    <x v="1"/>
    <x v="1"/>
    <x v="1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7T00:00:00"/>
    <n v="9549"/>
    <n v="10217"/>
    <x v="0"/>
    <n v="1026"/>
    <m/>
    <x v="1"/>
    <m/>
    <x v="0"/>
    <x v="0"/>
    <x v="1"/>
    <x v="1"/>
    <x v="1"/>
    <x v="1"/>
    <n v="38.5"/>
    <m/>
    <m/>
    <m/>
    <x v="0"/>
    <x v="1"/>
    <n v="1003490"/>
    <x v="3"/>
    <x v="1"/>
    <x v="0"/>
    <x v="0"/>
    <x v="1"/>
    <x v="0"/>
    <x v="0"/>
    <x v="0"/>
    <x v="0"/>
    <x v="0"/>
    <x v="1"/>
    <s v="Jack"/>
    <m/>
    <x v="1"/>
    <s v="10034903"/>
    <x v="10"/>
    <x v="2"/>
    <x v="1"/>
    <x v="2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7T00:00:00"/>
    <n v="9549"/>
    <n v="10217"/>
    <x v="0"/>
    <n v="1028"/>
    <m/>
    <x v="1"/>
    <m/>
    <x v="0"/>
    <x v="0"/>
    <x v="1"/>
    <x v="1"/>
    <x v="1"/>
    <x v="1"/>
    <n v="37"/>
    <m/>
    <m/>
    <m/>
    <x v="0"/>
    <x v="1"/>
    <n v="1003490"/>
    <x v="4"/>
    <x v="1"/>
    <x v="0"/>
    <x v="0"/>
    <x v="1"/>
    <x v="0"/>
    <x v="0"/>
    <x v="0"/>
    <x v="0"/>
    <x v="0"/>
    <x v="1"/>
    <s v="Jack"/>
    <m/>
    <x v="1"/>
    <s v="10034904"/>
    <x v="1"/>
    <x v="1"/>
    <x v="1"/>
    <x v="1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7T00:00:00"/>
    <n v="9549"/>
    <n v="10217"/>
    <x v="0"/>
    <n v="1030"/>
    <n v="40005"/>
    <x v="2"/>
    <s v="080999"/>
    <x v="0"/>
    <x v="0"/>
    <x v="2"/>
    <x v="2"/>
    <x v="1"/>
    <x v="1"/>
    <n v="80.5"/>
    <n v="21"/>
    <n v="8.8000000000000007"/>
    <n v="5.2"/>
    <x v="5"/>
    <x v="3"/>
    <n v="1003490"/>
    <x v="5"/>
    <x v="1"/>
    <x v="0"/>
    <x v="0"/>
    <x v="1"/>
    <x v="0"/>
    <x v="0"/>
    <x v="0"/>
    <x v="0"/>
    <x v="0"/>
    <x v="1"/>
    <m/>
    <m/>
    <x v="2"/>
    <s v="10034905"/>
    <x v="4"/>
    <x v="4"/>
    <x v="3"/>
    <x v="4"/>
    <x v="3"/>
    <x v="1"/>
    <n v="71.7"/>
    <x v="1"/>
    <n v="80.5"/>
    <x v="3"/>
    <s v=""/>
    <x v="2"/>
    <s v=""/>
    <x v="3"/>
    <n v="-1.6949999999999987"/>
    <n v="0.15511942262630393"/>
    <x v="1"/>
    <x v="1"/>
    <x v="1"/>
    <x v="1"/>
    <x v="1"/>
    <x v="1"/>
    <x v="1"/>
  </r>
  <r>
    <d v="2022-07-07T00:00:00"/>
    <n v="9550"/>
    <n v="10217"/>
    <x v="1"/>
    <n v="1105"/>
    <n v="40006"/>
    <x v="2"/>
    <s v="080984"/>
    <x v="0"/>
    <x v="0"/>
    <x v="2"/>
    <x v="2"/>
    <x v="1"/>
    <x v="1"/>
    <n v="86"/>
    <n v="18.100000000000001"/>
    <n v="5.6"/>
    <n v="4"/>
    <x v="9"/>
    <x v="3"/>
    <n v="1003490"/>
    <x v="6"/>
    <x v="1"/>
    <x v="0"/>
    <x v="0"/>
    <x v="1"/>
    <x v="0"/>
    <x v="0"/>
    <x v="0"/>
    <x v="0"/>
    <x v="0"/>
    <x v="1"/>
    <m/>
    <m/>
    <x v="2"/>
    <s v="10034906"/>
    <x v="4"/>
    <x v="4"/>
    <x v="3"/>
    <x v="4"/>
    <x v="3"/>
    <x v="1"/>
    <n v="80.400000000000006"/>
    <x v="1"/>
    <n v="86"/>
    <x v="3"/>
    <n v="20"/>
    <x v="2"/>
    <n v="20"/>
    <x v="2"/>
    <n v="6.0119999999999978"/>
    <n v="0.99755679894220139"/>
    <x v="1"/>
    <x v="1"/>
    <x v="2"/>
    <x v="1"/>
    <x v="1"/>
    <x v="1"/>
    <x v="1"/>
  </r>
  <r>
    <d v="2022-07-07T00:00:00"/>
    <n v="9550"/>
    <n v="10217"/>
    <x v="1"/>
    <n v="1111"/>
    <n v="40007"/>
    <x v="3"/>
    <s v="na"/>
    <x v="0"/>
    <x v="0"/>
    <x v="1"/>
    <x v="1"/>
    <x v="1"/>
    <x v="1"/>
    <n v="95"/>
    <m/>
    <m/>
    <m/>
    <x v="0"/>
    <x v="3"/>
    <m/>
    <x v="0"/>
    <x v="0"/>
    <x v="0"/>
    <x v="0"/>
    <x v="0"/>
    <x v="0"/>
    <x v="0"/>
    <x v="0"/>
    <x v="0"/>
    <x v="0"/>
    <x v="1"/>
    <s v="Estimate 95"/>
    <m/>
    <x v="2"/>
    <s v=""/>
    <x v="6"/>
    <x v="2"/>
    <x v="4"/>
    <x v="2"/>
    <x v="3"/>
    <x v="1"/>
    <n v="86.815699999999993"/>
    <x v="1"/>
    <n v="95"/>
    <x v="2"/>
    <s v=""/>
    <x v="3"/>
    <s v=""/>
    <x v="1"/>
    <s v=""/>
    <s v=""/>
    <x v="1"/>
    <x v="1"/>
    <x v="1"/>
    <x v="1"/>
    <x v="1"/>
    <x v="1"/>
    <x v="1"/>
  </r>
  <r>
    <d v="2022-07-07T00:00:00"/>
    <n v="9550"/>
    <n v="10217"/>
    <x v="1"/>
    <n v="1117"/>
    <n v="40008"/>
    <x v="2"/>
    <s v="081003"/>
    <x v="2"/>
    <x v="0"/>
    <x v="2"/>
    <x v="2"/>
    <x v="1"/>
    <x v="1"/>
    <n v="80"/>
    <n v="16.5"/>
    <n v="6"/>
    <n v="4.5"/>
    <x v="9"/>
    <x v="3"/>
    <n v="1003490"/>
    <x v="7"/>
    <x v="1"/>
    <x v="0"/>
    <x v="0"/>
    <x v="1"/>
    <x v="0"/>
    <x v="0"/>
    <x v="0"/>
    <x v="0"/>
    <x v="0"/>
    <x v="1"/>
    <m/>
    <m/>
    <x v="2"/>
    <s v="10034907"/>
    <x v="4"/>
    <x v="4"/>
    <x v="3"/>
    <x v="4"/>
    <x v="3"/>
    <x v="1"/>
    <n v="74"/>
    <x v="1"/>
    <n v="80"/>
    <x v="3"/>
    <s v=""/>
    <x v="2"/>
    <s v=""/>
    <x v="2"/>
    <n v="2.5799999999999996"/>
    <n v="0.92956326910718279"/>
    <x v="1"/>
    <x v="1"/>
    <x v="2"/>
    <x v="1"/>
    <x v="1"/>
    <x v="1"/>
    <x v="1"/>
  </r>
  <r>
    <d v="2022-07-07T00:00:00"/>
    <n v="9550"/>
    <n v="10217"/>
    <x v="1"/>
    <n v="1119"/>
    <n v="40009"/>
    <x v="2"/>
    <s v="080975"/>
    <x v="0"/>
    <x v="0"/>
    <x v="2"/>
    <x v="2"/>
    <x v="1"/>
    <x v="1"/>
    <n v="98.5"/>
    <n v="24.2"/>
    <n v="9.6999999999999993"/>
    <n v="7.4"/>
    <x v="13"/>
    <x v="3"/>
    <n v="1003490"/>
    <x v="8"/>
    <x v="1"/>
    <x v="0"/>
    <x v="0"/>
    <x v="1"/>
    <x v="0"/>
    <x v="0"/>
    <x v="0"/>
    <x v="0"/>
    <x v="0"/>
    <x v="2"/>
    <m/>
    <m/>
    <x v="2"/>
    <s v="10034908"/>
    <x v="4"/>
    <x v="4"/>
    <x v="3"/>
    <x v="4"/>
    <x v="3"/>
    <x v="1"/>
    <n v="88.8"/>
    <x v="1"/>
    <n v="98.5"/>
    <x v="3"/>
    <s v=""/>
    <x v="2"/>
    <s v=""/>
    <x v="2"/>
    <n v="2.9669999999999983"/>
    <n v="0.95106083342473935"/>
    <x v="1"/>
    <x v="1"/>
    <x v="2"/>
    <x v="1"/>
    <x v="1"/>
    <x v="1"/>
    <x v="1"/>
  </r>
  <r>
    <d v="2022-07-07T00:00:00"/>
    <n v="9550"/>
    <n v="10217"/>
    <x v="1"/>
    <n v="1128"/>
    <n v="40010"/>
    <x v="2"/>
    <s v="081035"/>
    <x v="0"/>
    <x v="0"/>
    <x v="2"/>
    <x v="2"/>
    <x v="1"/>
    <x v="1"/>
    <n v="86"/>
    <n v="18.399999999999999"/>
    <n v="6.5"/>
    <n v="5.2"/>
    <x v="5"/>
    <x v="3"/>
    <n v="1003490"/>
    <x v="9"/>
    <x v="1"/>
    <x v="0"/>
    <x v="0"/>
    <x v="1"/>
    <x v="0"/>
    <x v="0"/>
    <x v="0"/>
    <x v="0"/>
    <x v="0"/>
    <x v="1"/>
    <m/>
    <m/>
    <x v="2"/>
    <s v="10034909"/>
    <x v="4"/>
    <x v="4"/>
    <x v="3"/>
    <x v="4"/>
    <x v="3"/>
    <x v="1"/>
    <n v="79.5"/>
    <x v="1"/>
    <n v="86"/>
    <x v="3"/>
    <n v="21"/>
    <x v="2"/>
    <n v="21"/>
    <x v="2"/>
    <n v="3.6139999999999972"/>
    <n v="0.97376306848877181"/>
    <x v="1"/>
    <x v="1"/>
    <x v="2"/>
    <x v="1"/>
    <x v="1"/>
    <x v="1"/>
    <x v="1"/>
  </r>
  <r>
    <d v="2022-07-07T00:00:00"/>
    <n v="9550"/>
    <n v="10217"/>
    <x v="1"/>
    <n v="1132"/>
    <n v="40011"/>
    <x v="2"/>
    <s v="081015"/>
    <x v="0"/>
    <x v="0"/>
    <x v="1"/>
    <x v="1"/>
    <x v="1"/>
    <x v="1"/>
    <n v="65.5"/>
    <m/>
    <m/>
    <m/>
    <x v="0"/>
    <x v="2"/>
    <n v="1003490"/>
    <x v="10"/>
    <x v="1"/>
    <x v="0"/>
    <x v="0"/>
    <x v="1"/>
    <x v="0"/>
    <x v="0"/>
    <x v="0"/>
    <x v="0"/>
    <x v="0"/>
    <x v="1"/>
    <m/>
    <m/>
    <x v="2"/>
    <s v="100349010"/>
    <x v="2"/>
    <x v="2"/>
    <x v="2"/>
    <x v="2"/>
    <x v="3"/>
    <x v="1"/>
    <n v="59.513449999999999"/>
    <x v="2"/>
    <n v="65.5"/>
    <x v="1"/>
    <s v=""/>
    <x v="2"/>
    <s v=""/>
    <x v="1"/>
    <s v=""/>
    <s v=""/>
    <x v="1"/>
    <x v="1"/>
    <x v="1"/>
    <x v="1"/>
    <x v="1"/>
    <x v="1"/>
    <x v="1"/>
  </r>
  <r>
    <d v="2022-07-07T00:00:00"/>
    <n v="9550"/>
    <n v="10217"/>
    <x v="1"/>
    <n v="1135"/>
    <n v="40012"/>
    <x v="2"/>
    <s v="081036"/>
    <x v="0"/>
    <x v="1"/>
    <x v="1"/>
    <x v="1"/>
    <x v="1"/>
    <x v="1"/>
    <n v="71.5"/>
    <m/>
    <m/>
    <m/>
    <x v="0"/>
    <x v="2"/>
    <n v="1003487"/>
    <x v="1"/>
    <x v="1"/>
    <x v="0"/>
    <x v="0"/>
    <x v="1"/>
    <x v="0"/>
    <x v="0"/>
    <x v="0"/>
    <x v="0"/>
    <x v="0"/>
    <x v="1"/>
    <m/>
    <m/>
    <x v="2"/>
    <s v="10034871"/>
    <x v="3"/>
    <x v="3"/>
    <x v="2"/>
    <x v="3"/>
    <x v="3"/>
    <x v="1"/>
    <n v="65.066449999999989"/>
    <x v="2"/>
    <n v="71.5"/>
    <x v="1"/>
    <s v=""/>
    <x v="2"/>
    <s v=""/>
    <x v="1"/>
    <s v=""/>
    <s v=""/>
    <x v="1"/>
    <x v="1"/>
    <x v="1"/>
    <x v="1"/>
    <x v="1"/>
    <x v="1"/>
    <x v="1"/>
  </r>
  <r>
    <d v="2022-07-07T00:00:00"/>
    <n v="9601"/>
    <n v="10217"/>
    <x v="0"/>
    <n v="1510"/>
    <n v="40013"/>
    <x v="2"/>
    <s v="080998"/>
    <x v="0"/>
    <x v="0"/>
    <x v="1"/>
    <x v="1"/>
    <x v="1"/>
    <x v="1"/>
    <n v="73"/>
    <m/>
    <m/>
    <m/>
    <x v="0"/>
    <x v="2"/>
    <n v="1003487"/>
    <x v="2"/>
    <x v="1"/>
    <x v="0"/>
    <x v="0"/>
    <x v="1"/>
    <x v="0"/>
    <x v="0"/>
    <x v="0"/>
    <x v="0"/>
    <x v="0"/>
    <x v="1"/>
    <m/>
    <m/>
    <x v="2"/>
    <s v="10034872"/>
    <x v="3"/>
    <x v="3"/>
    <x v="2"/>
    <x v="3"/>
    <x v="3"/>
    <x v="1"/>
    <n v="66.454699999999988"/>
    <x v="2"/>
    <n v="73"/>
    <x v="1"/>
    <s v=""/>
    <x v="2"/>
    <s v=""/>
    <x v="1"/>
    <s v=""/>
    <s v=""/>
    <x v="1"/>
    <x v="1"/>
    <x v="1"/>
    <x v="1"/>
    <x v="1"/>
    <x v="1"/>
    <x v="1"/>
  </r>
  <r>
    <d v="2022-07-07T00:00:00"/>
    <n v="9601"/>
    <n v="10217"/>
    <x v="0"/>
    <n v="1551"/>
    <n v="40014"/>
    <x v="2"/>
    <s v="081031"/>
    <x v="0"/>
    <x v="0"/>
    <x v="1"/>
    <x v="1"/>
    <x v="1"/>
    <x v="1"/>
    <n v="54"/>
    <m/>
    <m/>
    <m/>
    <x v="0"/>
    <x v="2"/>
    <n v="1003487"/>
    <x v="3"/>
    <x v="1"/>
    <x v="0"/>
    <x v="0"/>
    <x v="1"/>
    <x v="0"/>
    <x v="0"/>
    <x v="0"/>
    <x v="0"/>
    <x v="0"/>
    <x v="2"/>
    <m/>
    <m/>
    <x v="2"/>
    <s v="10034873"/>
    <x v="3"/>
    <x v="3"/>
    <x v="2"/>
    <x v="3"/>
    <x v="3"/>
    <x v="1"/>
    <n v="48.870199999999997"/>
    <x v="2"/>
    <n v="54"/>
    <x v="1"/>
    <s v=""/>
    <x v="2"/>
    <s v=""/>
    <x v="1"/>
    <s v=""/>
    <s v=""/>
    <x v="1"/>
    <x v="1"/>
    <x v="1"/>
    <x v="1"/>
    <x v="1"/>
    <x v="1"/>
    <x v="1"/>
  </r>
  <r>
    <d v="2022-07-07T00:00:00"/>
    <n v="9601"/>
    <n v="10217"/>
    <x v="0"/>
    <n v="1600"/>
    <n v="40015"/>
    <x v="2"/>
    <s v="081014"/>
    <x v="0"/>
    <x v="0"/>
    <x v="2"/>
    <x v="1"/>
    <x v="1"/>
    <x v="1"/>
    <n v="74"/>
    <m/>
    <m/>
    <m/>
    <x v="0"/>
    <x v="2"/>
    <n v="1003487"/>
    <x v="4"/>
    <x v="1"/>
    <x v="0"/>
    <x v="0"/>
    <x v="1"/>
    <x v="0"/>
    <x v="0"/>
    <x v="0"/>
    <x v="0"/>
    <x v="0"/>
    <x v="1"/>
    <m/>
    <m/>
    <x v="2"/>
    <s v="10034874"/>
    <x v="3"/>
    <x v="3"/>
    <x v="2"/>
    <x v="3"/>
    <x v="3"/>
    <x v="1"/>
    <n v="67.380199999999988"/>
    <x v="2"/>
    <n v="74"/>
    <x v="1"/>
    <s v=""/>
    <x v="2"/>
    <s v=""/>
    <x v="1"/>
    <s v=""/>
    <s v=""/>
    <x v="1"/>
    <x v="1"/>
    <x v="1"/>
    <x v="1"/>
    <x v="1"/>
    <x v="1"/>
    <x v="1"/>
  </r>
  <r>
    <d v="2022-07-07T00:00:00"/>
    <n v="9601"/>
    <n v="10217"/>
    <x v="0"/>
    <n v="1622"/>
    <n v="40017"/>
    <x v="2"/>
    <s v="080972"/>
    <x v="0"/>
    <x v="0"/>
    <x v="1"/>
    <x v="1"/>
    <x v="1"/>
    <x v="1"/>
    <n v="62"/>
    <m/>
    <m/>
    <m/>
    <x v="0"/>
    <x v="2"/>
    <n v="1003487"/>
    <x v="5"/>
    <x v="1"/>
    <x v="0"/>
    <x v="0"/>
    <x v="1"/>
    <x v="0"/>
    <x v="0"/>
    <x v="0"/>
    <x v="0"/>
    <x v="0"/>
    <x v="1"/>
    <m/>
    <m/>
    <x v="2"/>
    <s v="10034875"/>
    <x v="3"/>
    <x v="3"/>
    <x v="2"/>
    <x v="3"/>
    <x v="3"/>
    <x v="1"/>
    <n v="56.2742"/>
    <x v="2"/>
    <n v="62"/>
    <x v="1"/>
    <s v=""/>
    <x v="2"/>
    <s v=""/>
    <x v="1"/>
    <s v=""/>
    <s v=""/>
    <x v="1"/>
    <x v="1"/>
    <x v="1"/>
    <x v="1"/>
    <x v="1"/>
    <x v="1"/>
    <x v="1"/>
  </r>
  <r>
    <d v="2022-07-07T00:00:00"/>
    <n v="9601"/>
    <n v="10217"/>
    <x v="0"/>
    <n v="1622"/>
    <n v="40018"/>
    <x v="2"/>
    <s v="080969"/>
    <x v="0"/>
    <x v="0"/>
    <x v="1"/>
    <x v="1"/>
    <x v="1"/>
    <x v="1"/>
    <n v="68.5"/>
    <m/>
    <m/>
    <m/>
    <x v="0"/>
    <x v="2"/>
    <n v="1003487"/>
    <x v="6"/>
    <x v="1"/>
    <x v="0"/>
    <x v="0"/>
    <x v="1"/>
    <x v="0"/>
    <x v="0"/>
    <x v="0"/>
    <x v="0"/>
    <x v="0"/>
    <x v="1"/>
    <m/>
    <m/>
    <x v="2"/>
    <s v="10034876"/>
    <x v="3"/>
    <x v="3"/>
    <x v="2"/>
    <x v="3"/>
    <x v="3"/>
    <x v="1"/>
    <n v="62.289949999999997"/>
    <x v="2"/>
    <n v="68.5"/>
    <x v="1"/>
    <n v="22"/>
    <x v="2"/>
    <n v="22"/>
    <x v="1"/>
    <s v=""/>
    <s v=""/>
    <x v="1"/>
    <x v="1"/>
    <x v="1"/>
    <x v="1"/>
    <x v="1"/>
    <x v="1"/>
    <x v="1"/>
  </r>
  <r>
    <d v="2022-07-07T00:00:00"/>
    <n v="9601"/>
    <n v="10217"/>
    <x v="0"/>
    <n v="1622"/>
    <n v="40019"/>
    <x v="2"/>
    <s v="na"/>
    <x v="0"/>
    <x v="0"/>
    <x v="1"/>
    <x v="1"/>
    <x v="1"/>
    <x v="1"/>
    <n v="61"/>
    <m/>
    <m/>
    <m/>
    <x v="0"/>
    <x v="2"/>
    <n v="1003487"/>
    <x v="7"/>
    <x v="1"/>
    <x v="0"/>
    <x v="0"/>
    <x v="1"/>
    <x v="0"/>
    <x v="0"/>
    <x v="0"/>
    <x v="0"/>
    <x v="0"/>
    <x v="1"/>
    <m/>
    <m/>
    <x v="2"/>
    <s v="10034877"/>
    <x v="3"/>
    <x v="3"/>
    <x v="2"/>
    <x v="3"/>
    <x v="3"/>
    <x v="1"/>
    <n v="55.348700000000001"/>
    <x v="2"/>
    <n v="61"/>
    <x v="1"/>
    <s v=""/>
    <x v="2"/>
    <s v=""/>
    <x v="1"/>
    <s v=""/>
    <s v=""/>
    <x v="1"/>
    <x v="1"/>
    <x v="1"/>
    <x v="1"/>
    <x v="1"/>
    <x v="1"/>
    <x v="1"/>
  </r>
  <r>
    <d v="2022-07-07T00:00:00"/>
    <n v="9601"/>
    <n v="10217"/>
    <x v="0"/>
    <n v="1630"/>
    <n v="40020"/>
    <x v="2"/>
    <s v="080945"/>
    <x v="1"/>
    <x v="0"/>
    <x v="2"/>
    <x v="2"/>
    <x v="1"/>
    <x v="1"/>
    <n v="88"/>
    <n v="19"/>
    <n v="7"/>
    <n v="7.9"/>
    <x v="3"/>
    <x v="3"/>
    <n v="1003487"/>
    <x v="8"/>
    <x v="1"/>
    <x v="0"/>
    <x v="0"/>
    <x v="1"/>
    <x v="0"/>
    <x v="0"/>
    <x v="0"/>
    <x v="0"/>
    <x v="0"/>
    <x v="1"/>
    <m/>
    <m/>
    <x v="2"/>
    <s v="10034878"/>
    <x v="2"/>
    <x v="2"/>
    <x v="2"/>
    <x v="2"/>
    <x v="3"/>
    <x v="1"/>
    <n v="81"/>
    <x v="1"/>
    <n v="88"/>
    <x v="3"/>
    <n v="23"/>
    <x v="2"/>
    <n v="23"/>
    <x v="2"/>
    <n v="2.8579999999999957"/>
    <n v="0.94573074276844016"/>
    <x v="1"/>
    <x v="1"/>
    <x v="2"/>
    <x v="1"/>
    <x v="1"/>
    <x v="1"/>
    <x v="1"/>
  </r>
  <r>
    <d v="2022-07-07T00:00:00"/>
    <n v="9601"/>
    <n v="10219"/>
    <x v="0"/>
    <n v="1635"/>
    <n v="40021"/>
    <x v="2"/>
    <s v="080973"/>
    <x v="0"/>
    <x v="0"/>
    <x v="2"/>
    <x v="2"/>
    <x v="1"/>
    <x v="1"/>
    <n v="91"/>
    <n v="19.100000000000001"/>
    <n v="7.5"/>
    <n v="5.4"/>
    <x v="14"/>
    <x v="3"/>
    <n v="1003487"/>
    <x v="9"/>
    <x v="1"/>
    <x v="0"/>
    <x v="0"/>
    <x v="1"/>
    <x v="0"/>
    <x v="0"/>
    <x v="0"/>
    <x v="0"/>
    <x v="0"/>
    <x v="1"/>
    <m/>
    <m/>
    <x v="2"/>
    <s v="10034879"/>
    <x v="4"/>
    <x v="4"/>
    <x v="3"/>
    <x v="4"/>
    <x v="3"/>
    <x v="1"/>
    <n v="83.5"/>
    <x v="1"/>
    <n v="91"/>
    <x v="3"/>
    <s v=""/>
    <x v="2"/>
    <s v=""/>
    <x v="2"/>
    <n v="4.1760000000000028"/>
    <n v="0.98487253111350659"/>
    <x v="1"/>
    <x v="1"/>
    <x v="2"/>
    <x v="1"/>
    <x v="1"/>
    <x v="1"/>
    <x v="1"/>
  </r>
  <r>
    <d v="2022-07-07T00:00:00"/>
    <n v="9601"/>
    <n v="10219"/>
    <x v="0"/>
    <n v="1635"/>
    <n v="40022"/>
    <x v="2"/>
    <s v="080983"/>
    <x v="0"/>
    <x v="0"/>
    <x v="2"/>
    <x v="2"/>
    <x v="1"/>
    <x v="1"/>
    <n v="78.5"/>
    <n v="19.2"/>
    <n v="6.1"/>
    <n v="6.1"/>
    <x v="14"/>
    <x v="3"/>
    <n v="1003487"/>
    <x v="10"/>
    <x v="1"/>
    <x v="0"/>
    <x v="0"/>
    <x v="1"/>
    <x v="0"/>
    <x v="0"/>
    <x v="0"/>
    <x v="0"/>
    <x v="0"/>
    <x v="1"/>
    <m/>
    <m/>
    <x v="2"/>
    <s v="100348710"/>
    <x v="3"/>
    <x v="3"/>
    <x v="2"/>
    <x v="3"/>
    <x v="3"/>
    <x v="1"/>
    <n v="72.400000000000006"/>
    <x v="1"/>
    <n v="78.5"/>
    <x v="3"/>
    <s v=""/>
    <x v="2"/>
    <s v=""/>
    <x v="2"/>
    <n v="0.11700000000000377"/>
    <n v="0.52921667867531907"/>
    <x v="1"/>
    <x v="1"/>
    <x v="2"/>
    <x v="1"/>
    <x v="1"/>
    <x v="1"/>
    <x v="1"/>
  </r>
  <r>
    <d v="2022-07-07T00:00:00"/>
    <n v="9601"/>
    <n v="10219"/>
    <x v="0"/>
    <n v="1635"/>
    <n v="40023"/>
    <x v="2"/>
    <s v="081033"/>
    <x v="0"/>
    <x v="0"/>
    <x v="2"/>
    <x v="2"/>
    <x v="1"/>
    <x v="1"/>
    <n v="86.5"/>
    <n v="18.899999999999999"/>
    <n v="7.5"/>
    <n v="5.8"/>
    <x v="2"/>
    <x v="3"/>
    <n v="1003489"/>
    <x v="1"/>
    <x v="1"/>
    <x v="0"/>
    <x v="0"/>
    <x v="1"/>
    <x v="0"/>
    <x v="0"/>
    <x v="0"/>
    <x v="0"/>
    <x v="0"/>
    <x v="1"/>
    <m/>
    <m/>
    <x v="2"/>
    <s v="10034891"/>
    <x v="5"/>
    <x v="2"/>
    <x v="3"/>
    <x v="2"/>
    <x v="3"/>
    <x v="1"/>
    <n v="79"/>
    <x v="1"/>
    <n v="86.5"/>
    <x v="3"/>
    <s v=""/>
    <x v="2"/>
    <s v=""/>
    <x v="2"/>
    <n v="1.4530000000000016"/>
    <n v="0.81045970756924668"/>
    <x v="1"/>
    <x v="1"/>
    <x v="2"/>
    <x v="1"/>
    <x v="1"/>
    <x v="1"/>
    <x v="1"/>
  </r>
  <r>
    <d v="2022-07-07T00:00:00"/>
    <n v="9601"/>
    <n v="10219"/>
    <x v="0"/>
    <n v="1640"/>
    <n v="40024"/>
    <x v="2"/>
    <s v="081039"/>
    <x v="0"/>
    <x v="0"/>
    <x v="2"/>
    <x v="2"/>
    <x v="1"/>
    <x v="1"/>
    <n v="84"/>
    <n v="20"/>
    <n v="8.4"/>
    <n v="5.4"/>
    <x v="6"/>
    <x v="3"/>
    <n v="1003489"/>
    <x v="2"/>
    <x v="1"/>
    <x v="0"/>
    <x v="0"/>
    <x v="1"/>
    <x v="0"/>
    <x v="0"/>
    <x v="0"/>
    <x v="0"/>
    <x v="0"/>
    <x v="1"/>
    <m/>
    <m/>
    <x v="2"/>
    <s v="10034892"/>
    <x v="4"/>
    <x v="4"/>
    <x v="3"/>
    <x v="4"/>
    <x v="3"/>
    <x v="1"/>
    <n v="75.599999999999994"/>
    <x v="1"/>
    <n v="84"/>
    <x v="3"/>
    <s v=""/>
    <x v="2"/>
    <s v=""/>
    <x v="2"/>
    <n v="9.999999999999698E-2"/>
    <n v="0.52497918747893924"/>
    <x v="1"/>
    <x v="1"/>
    <x v="2"/>
    <x v="1"/>
    <x v="1"/>
    <x v="1"/>
    <x v="1"/>
  </r>
  <r>
    <d v="2022-07-07T00:00:00"/>
    <n v="9601"/>
    <n v="10219"/>
    <x v="0"/>
    <n v="1645"/>
    <n v="40025"/>
    <x v="2"/>
    <s v="080946"/>
    <x v="0"/>
    <x v="0"/>
    <x v="2"/>
    <x v="2"/>
    <x v="1"/>
    <x v="1"/>
    <n v="93.5"/>
    <n v="20.399999999999999"/>
    <n v="7.5"/>
    <n v="6.5"/>
    <x v="13"/>
    <x v="3"/>
    <n v="1003489"/>
    <x v="3"/>
    <x v="1"/>
    <x v="0"/>
    <x v="0"/>
    <x v="1"/>
    <x v="0"/>
    <x v="0"/>
    <x v="0"/>
    <x v="0"/>
    <x v="0"/>
    <x v="1"/>
    <m/>
    <m/>
    <x v="2"/>
    <s v="10034893"/>
    <x v="4"/>
    <x v="4"/>
    <x v="3"/>
    <x v="4"/>
    <x v="3"/>
    <x v="1"/>
    <n v="86"/>
    <x v="1"/>
    <n v="93.5"/>
    <x v="3"/>
    <s v=""/>
    <x v="2"/>
    <s v=""/>
    <x v="2"/>
    <n v="4.2449999999999992"/>
    <n v="0.98586687503651715"/>
    <x v="1"/>
    <x v="1"/>
    <x v="2"/>
    <x v="1"/>
    <x v="1"/>
    <x v="1"/>
    <x v="1"/>
  </r>
  <r>
    <d v="2022-07-07T00:00:00"/>
    <n v="9602"/>
    <n v="10219"/>
    <x v="1"/>
    <n v="1713"/>
    <n v="40026"/>
    <x v="2"/>
    <s v="080979"/>
    <x v="0"/>
    <x v="0"/>
    <x v="2"/>
    <x v="2"/>
    <x v="1"/>
    <x v="1"/>
    <n v="82.5"/>
    <n v="17"/>
    <n v="6.5"/>
    <n v="5"/>
    <x v="9"/>
    <x v="3"/>
    <n v="1003489"/>
    <x v="4"/>
    <x v="1"/>
    <x v="0"/>
    <x v="0"/>
    <x v="1"/>
    <x v="0"/>
    <x v="0"/>
    <x v="0"/>
    <x v="0"/>
    <x v="0"/>
    <x v="1"/>
    <m/>
    <m/>
    <x v="2"/>
    <s v="10034894"/>
    <x v="5"/>
    <x v="2"/>
    <x v="3"/>
    <x v="2"/>
    <x v="3"/>
    <x v="1"/>
    <n v="76"/>
    <x v="1"/>
    <n v="82.5"/>
    <x v="3"/>
    <s v=""/>
    <x v="2"/>
    <s v=""/>
    <x v="2"/>
    <n v="2.6750000000000016"/>
    <n v="0.93553523416241036"/>
    <x v="1"/>
    <x v="1"/>
    <x v="2"/>
    <x v="1"/>
    <x v="1"/>
    <x v="1"/>
    <x v="1"/>
  </r>
  <r>
    <d v="2022-07-07T00:00:00"/>
    <n v="9602"/>
    <n v="10219"/>
    <x v="1"/>
    <n v="1713"/>
    <n v="40027"/>
    <x v="2"/>
    <s v="080947"/>
    <x v="0"/>
    <x v="0"/>
    <x v="2"/>
    <x v="2"/>
    <x v="1"/>
    <x v="1"/>
    <n v="88.5"/>
    <n v="19"/>
    <n v="7.5"/>
    <n v="5"/>
    <x v="5"/>
    <x v="3"/>
    <n v="1003489"/>
    <x v="5"/>
    <x v="1"/>
    <x v="0"/>
    <x v="0"/>
    <x v="1"/>
    <x v="0"/>
    <x v="0"/>
    <x v="0"/>
    <x v="0"/>
    <x v="0"/>
    <x v="1"/>
    <m/>
    <m/>
    <x v="2"/>
    <s v="10034895"/>
    <x v="4"/>
    <x v="4"/>
    <x v="3"/>
    <x v="4"/>
    <x v="3"/>
    <x v="1"/>
    <n v="81"/>
    <x v="1"/>
    <n v="88.5"/>
    <x v="3"/>
    <s v=""/>
    <x v="2"/>
    <s v=""/>
    <x v="2"/>
    <n v="3.5450000000000008"/>
    <n v="0.97194139088500264"/>
    <x v="1"/>
    <x v="1"/>
    <x v="2"/>
    <x v="1"/>
    <x v="1"/>
    <x v="1"/>
    <x v="1"/>
  </r>
  <r>
    <d v="2022-07-07T00:00:00"/>
    <n v="9602"/>
    <n v="10219"/>
    <x v="1"/>
    <n v="1713"/>
    <n v="40028"/>
    <x v="2"/>
    <s v="080988"/>
    <x v="0"/>
    <x v="0"/>
    <x v="2"/>
    <x v="2"/>
    <x v="1"/>
    <x v="1"/>
    <n v="83"/>
    <n v="19"/>
    <n v="7.5"/>
    <n v="5"/>
    <x v="5"/>
    <x v="3"/>
    <n v="1003489"/>
    <x v="6"/>
    <x v="1"/>
    <x v="0"/>
    <x v="0"/>
    <x v="1"/>
    <x v="0"/>
    <x v="0"/>
    <x v="0"/>
    <x v="0"/>
    <x v="0"/>
    <x v="1"/>
    <m/>
    <m/>
    <x v="2"/>
    <s v="10034896"/>
    <x v="4"/>
    <x v="4"/>
    <x v="3"/>
    <x v="4"/>
    <x v="3"/>
    <x v="1"/>
    <n v="75.5"/>
    <x v="1"/>
    <n v="83"/>
    <x v="3"/>
    <s v=""/>
    <x v="2"/>
    <s v=""/>
    <x v="2"/>
    <n v="1.1799999999999986"/>
    <n v="0.76494780376376459"/>
    <x v="1"/>
    <x v="1"/>
    <x v="2"/>
    <x v="1"/>
    <x v="1"/>
    <x v="1"/>
    <x v="1"/>
  </r>
  <r>
    <d v="2022-07-07T00:00:00"/>
    <n v="9602"/>
    <n v="10219"/>
    <x v="1"/>
    <n v="1713"/>
    <n v="40029"/>
    <x v="2"/>
    <s v="080968"/>
    <x v="0"/>
    <x v="0"/>
    <x v="1"/>
    <x v="1"/>
    <x v="1"/>
    <x v="1"/>
    <n v="79"/>
    <n v="17.5"/>
    <n v="6.5"/>
    <n v="5"/>
    <x v="5"/>
    <x v="3"/>
    <n v="1003489"/>
    <x v="7"/>
    <x v="1"/>
    <x v="0"/>
    <x v="0"/>
    <x v="1"/>
    <x v="0"/>
    <x v="0"/>
    <x v="0"/>
    <x v="0"/>
    <x v="0"/>
    <x v="1"/>
    <m/>
    <m/>
    <x v="2"/>
    <s v="10034897"/>
    <x v="3"/>
    <x v="3"/>
    <x v="2"/>
    <x v="3"/>
    <x v="3"/>
    <x v="1"/>
    <n v="72.5"/>
    <x v="1"/>
    <n v="79"/>
    <x v="3"/>
    <s v=""/>
    <x v="2"/>
    <s v=""/>
    <x v="2"/>
    <n v="0.7399999999999991"/>
    <n v="0.67699585623852276"/>
    <x v="1"/>
    <x v="1"/>
    <x v="2"/>
    <x v="1"/>
    <x v="1"/>
    <x v="1"/>
    <x v="1"/>
  </r>
  <r>
    <d v="2022-07-07T00:00:00"/>
    <n v="9602"/>
    <n v="10219"/>
    <x v="1"/>
    <n v="1712"/>
    <n v="40030"/>
    <x v="2"/>
    <s v="081002"/>
    <x v="0"/>
    <x v="0"/>
    <x v="2"/>
    <x v="1"/>
    <x v="1"/>
    <x v="1"/>
    <n v="72.5"/>
    <m/>
    <m/>
    <m/>
    <x v="0"/>
    <x v="2"/>
    <n v="1003489"/>
    <x v="8"/>
    <x v="1"/>
    <x v="0"/>
    <x v="0"/>
    <x v="1"/>
    <x v="0"/>
    <x v="0"/>
    <x v="0"/>
    <x v="0"/>
    <x v="0"/>
    <x v="1"/>
    <m/>
    <m/>
    <x v="2"/>
    <s v="10034898"/>
    <x v="3"/>
    <x v="3"/>
    <x v="2"/>
    <x v="3"/>
    <x v="3"/>
    <x v="1"/>
    <n v="65.991949999999989"/>
    <x v="2"/>
    <n v="72.5"/>
    <x v="1"/>
    <n v="24"/>
    <x v="2"/>
    <n v="24"/>
    <x v="1"/>
    <s v=""/>
    <s v=""/>
    <x v="1"/>
    <x v="1"/>
    <x v="1"/>
    <x v="1"/>
    <x v="1"/>
    <x v="1"/>
    <x v="1"/>
  </r>
  <r>
    <d v="2022-07-07T00:00:00"/>
    <n v="9602"/>
    <n v="10219"/>
    <x v="1"/>
    <n v="1712"/>
    <n v="40031"/>
    <x v="2"/>
    <s v="081008"/>
    <x v="0"/>
    <x v="0"/>
    <x v="2"/>
    <x v="2"/>
    <x v="1"/>
    <x v="1"/>
    <n v="76"/>
    <n v="17"/>
    <n v="6.3"/>
    <n v="4.5"/>
    <x v="15"/>
    <x v="3"/>
    <n v="1003489"/>
    <x v="9"/>
    <x v="1"/>
    <x v="0"/>
    <x v="0"/>
    <x v="1"/>
    <x v="0"/>
    <x v="0"/>
    <x v="0"/>
    <x v="0"/>
    <x v="0"/>
    <x v="1"/>
    <m/>
    <m/>
    <x v="2"/>
    <s v="10034899"/>
    <x v="4"/>
    <x v="4"/>
    <x v="3"/>
    <x v="4"/>
    <x v="3"/>
    <x v="1"/>
    <n v="69.7"/>
    <x v="1"/>
    <n v="76"/>
    <x v="3"/>
    <s v=""/>
    <x v="2"/>
    <s v=""/>
    <x v="2"/>
    <n v="0.39000000000000035"/>
    <n v="0.5962826992967879"/>
    <x v="1"/>
    <x v="1"/>
    <x v="2"/>
    <x v="1"/>
    <x v="1"/>
    <x v="1"/>
    <x v="1"/>
  </r>
  <r>
    <d v="2022-07-07T00:00:00"/>
    <n v="9602"/>
    <n v="10219"/>
    <x v="1"/>
    <n v="1712"/>
    <n v="40032"/>
    <x v="2"/>
    <s v="080995"/>
    <x v="1"/>
    <x v="1"/>
    <x v="1"/>
    <x v="1"/>
    <x v="1"/>
    <x v="1"/>
    <n v="73"/>
    <m/>
    <m/>
    <m/>
    <x v="0"/>
    <x v="2"/>
    <n v="1003489"/>
    <x v="10"/>
    <x v="1"/>
    <x v="0"/>
    <x v="0"/>
    <x v="1"/>
    <x v="0"/>
    <x v="0"/>
    <x v="0"/>
    <x v="0"/>
    <x v="0"/>
    <x v="1"/>
    <m/>
    <m/>
    <x v="2"/>
    <s v="100348910"/>
    <x v="3"/>
    <x v="3"/>
    <x v="2"/>
    <x v="3"/>
    <x v="3"/>
    <x v="1"/>
    <n v="66.454699999999988"/>
    <x v="2"/>
    <n v="73"/>
    <x v="1"/>
    <n v="25"/>
    <x v="2"/>
    <n v="25"/>
    <x v="1"/>
    <s v=""/>
    <s v=""/>
    <x v="1"/>
    <x v="1"/>
    <x v="1"/>
    <x v="1"/>
    <x v="1"/>
    <x v="1"/>
    <x v="1"/>
  </r>
  <r>
    <d v="2022-07-07T00:00:00"/>
    <n v="9602"/>
    <n v="10219"/>
    <x v="1"/>
    <n v="1712"/>
    <n v="40033"/>
    <x v="2"/>
    <s v="080986"/>
    <x v="0"/>
    <x v="0"/>
    <x v="1"/>
    <x v="1"/>
    <x v="1"/>
    <x v="1"/>
    <n v="68"/>
    <m/>
    <m/>
    <m/>
    <x v="0"/>
    <x v="2"/>
    <n v="1003488"/>
    <x v="1"/>
    <x v="1"/>
    <x v="0"/>
    <x v="0"/>
    <x v="1"/>
    <x v="0"/>
    <x v="0"/>
    <x v="0"/>
    <x v="0"/>
    <x v="0"/>
    <x v="1"/>
    <m/>
    <m/>
    <x v="2"/>
    <s v="10034881"/>
    <x v="3"/>
    <x v="3"/>
    <x v="2"/>
    <x v="3"/>
    <x v="3"/>
    <x v="1"/>
    <n v="61.827199999999998"/>
    <x v="2"/>
    <n v="68"/>
    <x v="1"/>
    <n v="26"/>
    <x v="2"/>
    <n v="26"/>
    <x v="1"/>
    <s v=""/>
    <s v=""/>
    <x v="1"/>
    <x v="1"/>
    <x v="1"/>
    <x v="1"/>
    <x v="1"/>
    <x v="1"/>
    <x v="1"/>
  </r>
  <r>
    <d v="2022-07-07T00:00:00"/>
    <n v="9602"/>
    <n v="10219"/>
    <x v="1"/>
    <n v="1729"/>
    <n v="40034"/>
    <x v="2"/>
    <s v="080949"/>
    <x v="0"/>
    <x v="0"/>
    <x v="2"/>
    <x v="2"/>
    <x v="1"/>
    <x v="1"/>
    <n v="82"/>
    <n v="17"/>
    <n v="6.5"/>
    <n v="4.5"/>
    <x v="5"/>
    <x v="3"/>
    <n v="1003488"/>
    <x v="2"/>
    <x v="1"/>
    <x v="0"/>
    <x v="0"/>
    <x v="1"/>
    <x v="0"/>
    <x v="0"/>
    <x v="0"/>
    <x v="0"/>
    <x v="0"/>
    <x v="1"/>
    <m/>
    <m/>
    <x v="2"/>
    <s v="10034882"/>
    <x v="4"/>
    <x v="4"/>
    <x v="3"/>
    <x v="4"/>
    <x v="3"/>
    <x v="1"/>
    <n v="75.5"/>
    <x v="1"/>
    <n v="82"/>
    <x v="3"/>
    <s v=""/>
    <x v="2"/>
    <s v=""/>
    <x v="2"/>
    <n v="2.3699999999999983"/>
    <n v="0.91451086056519337"/>
    <x v="1"/>
    <x v="1"/>
    <x v="2"/>
    <x v="3"/>
    <x v="1"/>
    <x v="1"/>
    <x v="1"/>
  </r>
  <r>
    <d v="2022-07-07T00:00:00"/>
    <n v="9602"/>
    <n v="10219"/>
    <x v="1"/>
    <n v="17730"/>
    <n v="40035"/>
    <x v="2"/>
    <s v="081018"/>
    <x v="0"/>
    <x v="1"/>
    <x v="1"/>
    <x v="1"/>
    <x v="1"/>
    <x v="1"/>
    <n v="74"/>
    <m/>
    <m/>
    <m/>
    <x v="0"/>
    <x v="2"/>
    <n v="1003488"/>
    <x v="3"/>
    <x v="1"/>
    <x v="0"/>
    <x v="0"/>
    <x v="1"/>
    <x v="0"/>
    <x v="0"/>
    <x v="0"/>
    <x v="0"/>
    <x v="0"/>
    <x v="1"/>
    <m/>
    <m/>
    <x v="2"/>
    <s v="10034883"/>
    <x v="3"/>
    <x v="3"/>
    <x v="2"/>
    <x v="3"/>
    <x v="3"/>
    <x v="1"/>
    <n v="67.380199999999988"/>
    <x v="2"/>
    <n v="74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19"/>
    <x v="1"/>
    <n v="1735"/>
    <n v="40036"/>
    <x v="2"/>
    <s v="080990"/>
    <x v="0"/>
    <x v="0"/>
    <x v="2"/>
    <x v="2"/>
    <x v="1"/>
    <x v="1"/>
    <n v="87.5"/>
    <n v="19"/>
    <n v="8.5"/>
    <n v="5.9"/>
    <x v="5"/>
    <x v="3"/>
    <n v="1003488"/>
    <x v="4"/>
    <x v="1"/>
    <x v="0"/>
    <x v="0"/>
    <x v="1"/>
    <x v="0"/>
    <x v="0"/>
    <x v="0"/>
    <x v="0"/>
    <x v="0"/>
    <x v="1"/>
    <m/>
    <m/>
    <x v="2"/>
    <s v="10034884"/>
    <x v="4"/>
    <x v="4"/>
    <x v="3"/>
    <x v="4"/>
    <x v="3"/>
    <x v="1"/>
    <n v="79"/>
    <x v="1"/>
    <n v="87.5"/>
    <x v="3"/>
    <s v=""/>
    <x v="2"/>
    <s v=""/>
    <x v="2"/>
    <n v="1.2229999999999996"/>
    <n v="0.7725910627549234"/>
    <x v="1"/>
    <x v="1"/>
    <x v="2"/>
    <x v="1"/>
    <x v="1"/>
    <x v="1"/>
    <x v="1"/>
  </r>
  <r>
    <d v="2022-07-07T00:00:00"/>
    <n v="9602"/>
    <n v="10219"/>
    <x v="1"/>
    <n v="1735"/>
    <n v="40038"/>
    <x v="2"/>
    <s v="080970"/>
    <x v="0"/>
    <x v="0"/>
    <x v="2"/>
    <x v="1"/>
    <x v="1"/>
    <x v="1"/>
    <n v="70"/>
    <m/>
    <m/>
    <m/>
    <x v="0"/>
    <x v="2"/>
    <n v="1003488"/>
    <x v="5"/>
    <x v="1"/>
    <x v="0"/>
    <x v="0"/>
    <x v="1"/>
    <x v="0"/>
    <x v="0"/>
    <x v="0"/>
    <x v="0"/>
    <x v="0"/>
    <x v="1"/>
    <m/>
    <m/>
    <x v="2"/>
    <s v="10034885"/>
    <x v="1"/>
    <x v="1"/>
    <x v="1"/>
    <x v="1"/>
    <x v="3"/>
    <x v="1"/>
    <n v="63.678199999999997"/>
    <x v="2"/>
    <n v="70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19"/>
    <x v="1"/>
    <n v="1735"/>
    <n v="40039"/>
    <x v="2"/>
    <s v="081038"/>
    <x v="0"/>
    <x v="0"/>
    <x v="1"/>
    <x v="1"/>
    <x v="1"/>
    <x v="1"/>
    <n v="67.5"/>
    <m/>
    <m/>
    <m/>
    <x v="0"/>
    <x v="2"/>
    <n v="1003488"/>
    <x v="6"/>
    <x v="1"/>
    <x v="0"/>
    <x v="0"/>
    <x v="1"/>
    <x v="0"/>
    <x v="0"/>
    <x v="0"/>
    <x v="0"/>
    <x v="0"/>
    <x v="1"/>
    <m/>
    <m/>
    <x v="2"/>
    <s v="10034886"/>
    <x v="3"/>
    <x v="3"/>
    <x v="2"/>
    <x v="3"/>
    <x v="3"/>
    <x v="1"/>
    <n v="61.364449999999998"/>
    <x v="2"/>
    <n v="67.5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19"/>
    <x v="1"/>
    <n v="1744"/>
    <n v="40040"/>
    <x v="2"/>
    <s v="080951"/>
    <x v="0"/>
    <x v="0"/>
    <x v="2"/>
    <x v="2"/>
    <x v="1"/>
    <x v="1"/>
    <n v="84"/>
    <n v="19"/>
    <n v="7"/>
    <n v="5.5"/>
    <x v="9"/>
    <x v="3"/>
    <n v="1003488"/>
    <x v="7"/>
    <x v="1"/>
    <x v="0"/>
    <x v="0"/>
    <x v="1"/>
    <x v="0"/>
    <x v="0"/>
    <x v="0"/>
    <x v="0"/>
    <x v="0"/>
    <x v="1"/>
    <m/>
    <m/>
    <x v="2"/>
    <s v="10034887"/>
    <x v="4"/>
    <x v="4"/>
    <x v="3"/>
    <x v="4"/>
    <x v="3"/>
    <x v="1"/>
    <n v="77"/>
    <x v="1"/>
    <n v="84"/>
    <x v="3"/>
    <n v="27"/>
    <x v="2"/>
    <n v="27"/>
    <x v="2"/>
    <n v="2.3399999999999972"/>
    <n v="0.91213608517069844"/>
    <x v="1"/>
    <x v="1"/>
    <x v="2"/>
    <x v="1"/>
    <x v="1"/>
    <x v="1"/>
    <x v="1"/>
  </r>
  <r>
    <d v="2022-07-07T00:00:00"/>
    <n v="9602"/>
    <n v="10219"/>
    <x v="1"/>
    <n v="1744"/>
    <n v="40041"/>
    <x v="2"/>
    <s v="080987"/>
    <x v="0"/>
    <x v="0"/>
    <x v="2"/>
    <x v="2"/>
    <x v="1"/>
    <x v="1"/>
    <n v="83"/>
    <n v="18.3"/>
    <n v="7"/>
    <n v="5.8"/>
    <x v="12"/>
    <x v="3"/>
    <n v="1003488"/>
    <x v="8"/>
    <x v="1"/>
    <x v="0"/>
    <x v="0"/>
    <x v="1"/>
    <x v="0"/>
    <x v="0"/>
    <x v="0"/>
    <x v="0"/>
    <x v="0"/>
    <x v="1"/>
    <m/>
    <m/>
    <x v="2"/>
    <s v="10034888"/>
    <x v="4"/>
    <x v="4"/>
    <x v="3"/>
    <x v="4"/>
    <x v="3"/>
    <x v="1"/>
    <n v="76"/>
    <x v="1"/>
    <n v="83"/>
    <x v="3"/>
    <s v=""/>
    <x v="2"/>
    <s v=""/>
    <x v="2"/>
    <n v="1.4479999999999977"/>
    <n v="0.80969044119092948"/>
    <x v="1"/>
    <x v="1"/>
    <x v="2"/>
    <x v="1"/>
    <x v="1"/>
    <x v="1"/>
    <x v="1"/>
  </r>
  <r>
    <d v="2022-07-07T00:00:00"/>
    <n v="9602"/>
    <n v="10219"/>
    <x v="1"/>
    <n v="1744"/>
    <n v="40042"/>
    <x v="2"/>
    <s v="080921"/>
    <x v="0"/>
    <x v="0"/>
    <x v="1"/>
    <x v="1"/>
    <x v="1"/>
    <x v="1"/>
    <n v="75"/>
    <m/>
    <m/>
    <m/>
    <x v="0"/>
    <x v="2"/>
    <n v="1003488"/>
    <x v="9"/>
    <x v="1"/>
    <x v="0"/>
    <x v="0"/>
    <x v="1"/>
    <x v="0"/>
    <x v="0"/>
    <x v="0"/>
    <x v="0"/>
    <x v="0"/>
    <x v="1"/>
    <m/>
    <m/>
    <x v="2"/>
    <s v="10034889"/>
    <x v="3"/>
    <x v="3"/>
    <x v="2"/>
    <x v="3"/>
    <x v="3"/>
    <x v="1"/>
    <n v="68.305699999999987"/>
    <x v="2"/>
    <n v="75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19"/>
    <x v="1"/>
    <n v="1744"/>
    <n v="40043"/>
    <x v="2"/>
    <s v="080850"/>
    <x v="0"/>
    <x v="1"/>
    <x v="1"/>
    <x v="1"/>
    <x v="1"/>
    <x v="1"/>
    <n v="90"/>
    <n v="29.5"/>
    <n v="9.5"/>
    <n v="3.5"/>
    <x v="16"/>
    <x v="3"/>
    <n v="1003488"/>
    <x v="10"/>
    <x v="1"/>
    <x v="0"/>
    <x v="0"/>
    <x v="1"/>
    <x v="0"/>
    <x v="0"/>
    <x v="0"/>
    <x v="0"/>
    <x v="0"/>
    <x v="1"/>
    <m/>
    <s v="Entered as 08050 Pit Tag missing number"/>
    <x v="2"/>
    <s v="100348810"/>
    <x v="4"/>
    <x v="4"/>
    <x v="3"/>
    <x v="4"/>
    <x v="3"/>
    <x v="1"/>
    <n v="80.5"/>
    <x v="1"/>
    <n v="90"/>
    <x v="3"/>
    <n v="28"/>
    <x v="2"/>
    <n v="28"/>
    <x v="2"/>
    <n v="1.7900000000000027"/>
    <n v="0.85692727651991951"/>
    <x v="1"/>
    <x v="1"/>
    <x v="2"/>
    <x v="1"/>
    <x v="1"/>
    <x v="1"/>
    <x v="1"/>
  </r>
  <r>
    <d v="2022-07-07T00:00:00"/>
    <n v="9602"/>
    <n v="10219"/>
    <x v="1"/>
    <n v="1800"/>
    <n v="40044"/>
    <x v="2"/>
    <s v="080861"/>
    <x v="0"/>
    <x v="1"/>
    <x v="1"/>
    <x v="1"/>
    <x v="1"/>
    <x v="1"/>
    <n v="62"/>
    <m/>
    <m/>
    <m/>
    <x v="0"/>
    <x v="2"/>
    <n v="1003485"/>
    <x v="1"/>
    <x v="1"/>
    <x v="0"/>
    <x v="0"/>
    <x v="1"/>
    <x v="0"/>
    <x v="0"/>
    <x v="0"/>
    <x v="0"/>
    <x v="0"/>
    <x v="1"/>
    <m/>
    <m/>
    <x v="2"/>
    <s v="10034851"/>
    <x v="3"/>
    <x v="3"/>
    <x v="2"/>
    <x v="3"/>
    <x v="3"/>
    <x v="1"/>
    <n v="56.2742"/>
    <x v="2"/>
    <n v="62"/>
    <x v="1"/>
    <n v="29"/>
    <x v="2"/>
    <n v="29"/>
    <x v="1"/>
    <s v=""/>
    <s v=""/>
    <x v="1"/>
    <x v="1"/>
    <x v="1"/>
    <x v="1"/>
    <x v="1"/>
    <x v="1"/>
    <x v="1"/>
  </r>
  <r>
    <d v="2022-07-07T00:00:00"/>
    <n v="9602"/>
    <n v="10219"/>
    <x v="1"/>
    <n v="1800"/>
    <n v="40045"/>
    <x v="2"/>
    <s v="080852"/>
    <x v="0"/>
    <x v="1"/>
    <x v="1"/>
    <x v="1"/>
    <x v="1"/>
    <x v="1"/>
    <n v="64"/>
    <m/>
    <m/>
    <m/>
    <x v="0"/>
    <x v="2"/>
    <n v="1003485"/>
    <x v="2"/>
    <x v="1"/>
    <x v="0"/>
    <x v="0"/>
    <x v="1"/>
    <x v="0"/>
    <x v="0"/>
    <x v="0"/>
    <x v="0"/>
    <x v="0"/>
    <x v="1"/>
    <m/>
    <m/>
    <x v="2"/>
    <s v="10034852"/>
    <x v="2"/>
    <x v="2"/>
    <x v="2"/>
    <x v="2"/>
    <x v="3"/>
    <x v="1"/>
    <n v="58.1252"/>
    <x v="2"/>
    <n v="64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19"/>
    <x v="1"/>
    <n v="1804"/>
    <n v="40046"/>
    <x v="2"/>
    <s v="080904"/>
    <x v="2"/>
    <x v="1"/>
    <x v="1"/>
    <x v="1"/>
    <x v="1"/>
    <x v="1"/>
    <n v="69"/>
    <m/>
    <m/>
    <m/>
    <x v="0"/>
    <x v="2"/>
    <n v="1003485"/>
    <x v="3"/>
    <x v="1"/>
    <x v="0"/>
    <x v="0"/>
    <x v="1"/>
    <x v="0"/>
    <x v="0"/>
    <x v="0"/>
    <x v="0"/>
    <x v="0"/>
    <x v="1"/>
    <m/>
    <m/>
    <x v="2"/>
    <s v="10034853"/>
    <x v="2"/>
    <x v="2"/>
    <x v="2"/>
    <x v="2"/>
    <x v="3"/>
    <x v="1"/>
    <n v="62.752699999999997"/>
    <x v="2"/>
    <n v="69"/>
    <x v="1"/>
    <n v="30"/>
    <x v="2"/>
    <n v="30"/>
    <x v="1"/>
    <s v=""/>
    <s v=""/>
    <x v="1"/>
    <x v="1"/>
    <x v="1"/>
    <x v="1"/>
    <x v="1"/>
    <x v="1"/>
    <x v="1"/>
  </r>
  <r>
    <d v="2022-07-07T00:00:00"/>
    <n v="9602"/>
    <n v="10220"/>
    <x v="1"/>
    <n v="1805"/>
    <n v="40047"/>
    <x v="2"/>
    <s v="080895"/>
    <x v="0"/>
    <x v="0"/>
    <x v="1"/>
    <x v="1"/>
    <x v="1"/>
    <x v="1"/>
    <n v="66.5"/>
    <m/>
    <m/>
    <m/>
    <x v="0"/>
    <x v="2"/>
    <n v="1003485"/>
    <x v="4"/>
    <x v="1"/>
    <x v="0"/>
    <x v="0"/>
    <x v="1"/>
    <x v="0"/>
    <x v="0"/>
    <x v="0"/>
    <x v="0"/>
    <x v="0"/>
    <x v="1"/>
    <m/>
    <m/>
    <x v="2"/>
    <s v="10034854"/>
    <x v="3"/>
    <x v="3"/>
    <x v="2"/>
    <x v="3"/>
    <x v="3"/>
    <x v="1"/>
    <n v="60.438949999999998"/>
    <x v="2"/>
    <n v="66.5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20"/>
    <x v="1"/>
    <n v="1805"/>
    <n v="40048"/>
    <x v="2"/>
    <s v="080907"/>
    <x v="0"/>
    <x v="0"/>
    <x v="1"/>
    <x v="1"/>
    <x v="1"/>
    <x v="1"/>
    <n v="54"/>
    <m/>
    <m/>
    <m/>
    <x v="0"/>
    <x v="2"/>
    <n v="1003485"/>
    <x v="5"/>
    <x v="1"/>
    <x v="0"/>
    <x v="0"/>
    <x v="1"/>
    <x v="0"/>
    <x v="0"/>
    <x v="0"/>
    <x v="0"/>
    <x v="0"/>
    <x v="1"/>
    <m/>
    <m/>
    <x v="2"/>
    <s v="10034855"/>
    <x v="3"/>
    <x v="3"/>
    <x v="2"/>
    <x v="3"/>
    <x v="3"/>
    <x v="1"/>
    <n v="48.870199999999997"/>
    <x v="2"/>
    <n v="54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20"/>
    <x v="1"/>
    <n v="1805"/>
    <n v="40049"/>
    <x v="2"/>
    <s v="080854"/>
    <x v="0"/>
    <x v="1"/>
    <x v="2"/>
    <x v="2"/>
    <x v="1"/>
    <x v="1"/>
    <n v="92"/>
    <m/>
    <m/>
    <m/>
    <x v="0"/>
    <x v="3"/>
    <n v="1003485"/>
    <x v="6"/>
    <x v="1"/>
    <x v="0"/>
    <x v="0"/>
    <x v="1"/>
    <x v="0"/>
    <x v="0"/>
    <x v="0"/>
    <x v="0"/>
    <x v="0"/>
    <x v="1"/>
    <m/>
    <m/>
    <x v="2"/>
    <s v="10034856"/>
    <x v="5"/>
    <x v="2"/>
    <x v="3"/>
    <x v="2"/>
    <x v="3"/>
    <x v="1"/>
    <n v="84.039199999999994"/>
    <x v="1"/>
    <n v="92"/>
    <x v="2"/>
    <s v=""/>
    <x v="2"/>
    <s v=""/>
    <x v="1"/>
    <s v=""/>
    <s v=""/>
    <x v="1"/>
    <x v="1"/>
    <x v="2"/>
    <x v="1"/>
    <x v="1"/>
    <x v="1"/>
    <x v="1"/>
  </r>
  <r>
    <d v="2022-07-07T00:00:00"/>
    <n v="9602"/>
    <n v="10220"/>
    <x v="1"/>
    <n v="1805"/>
    <n v="40050"/>
    <x v="2"/>
    <s v="080848"/>
    <x v="0"/>
    <x v="1"/>
    <x v="1"/>
    <x v="1"/>
    <x v="1"/>
    <x v="1"/>
    <n v="70"/>
    <m/>
    <m/>
    <m/>
    <x v="0"/>
    <x v="2"/>
    <n v="1003485"/>
    <x v="7"/>
    <x v="1"/>
    <x v="0"/>
    <x v="0"/>
    <x v="1"/>
    <x v="0"/>
    <x v="0"/>
    <x v="0"/>
    <x v="0"/>
    <x v="0"/>
    <x v="1"/>
    <m/>
    <m/>
    <x v="2"/>
    <s v="10034857"/>
    <x v="6"/>
    <x v="2"/>
    <x v="4"/>
    <x v="2"/>
    <x v="3"/>
    <x v="1"/>
    <n v="63.678199999999997"/>
    <x v="2"/>
    <n v="70"/>
    <x v="1"/>
    <n v="31"/>
    <x v="2"/>
    <n v="31"/>
    <x v="1"/>
    <s v=""/>
    <s v=""/>
    <x v="1"/>
    <x v="1"/>
    <x v="1"/>
    <x v="1"/>
    <x v="1"/>
    <x v="1"/>
    <x v="1"/>
  </r>
  <r>
    <d v="2022-07-07T00:00:00"/>
    <n v="9602"/>
    <n v="10220"/>
    <x v="1"/>
    <n v="1810"/>
    <n v="40051"/>
    <x v="2"/>
    <s v="080919"/>
    <x v="0"/>
    <x v="0"/>
    <x v="2"/>
    <x v="2"/>
    <x v="1"/>
    <x v="1"/>
    <n v="83.5"/>
    <n v="17.3"/>
    <n v="6"/>
    <n v="5.5"/>
    <x v="12"/>
    <x v="3"/>
    <n v="1003485"/>
    <x v="8"/>
    <x v="1"/>
    <x v="0"/>
    <x v="0"/>
    <x v="1"/>
    <x v="0"/>
    <x v="0"/>
    <x v="0"/>
    <x v="0"/>
    <x v="0"/>
    <x v="1"/>
    <m/>
    <m/>
    <x v="2"/>
    <s v="10034858"/>
    <x v="4"/>
    <x v="4"/>
    <x v="3"/>
    <x v="4"/>
    <x v="3"/>
    <x v="1"/>
    <n v="77.5"/>
    <x v="1"/>
    <n v="83.5"/>
    <x v="3"/>
    <s v=""/>
    <x v="2"/>
    <s v=""/>
    <x v="2"/>
    <n v="3.147000000000002"/>
    <n v="0.95879035056837347"/>
    <x v="1"/>
    <x v="1"/>
    <x v="2"/>
    <x v="1"/>
    <x v="1"/>
    <x v="1"/>
    <x v="1"/>
  </r>
  <r>
    <d v="2022-07-07T00:00:00"/>
    <n v="9602"/>
    <n v="10220"/>
    <x v="1"/>
    <n v="1810"/>
    <n v="40052"/>
    <x v="2"/>
    <s v="080883"/>
    <x v="0"/>
    <x v="0"/>
    <x v="2"/>
    <x v="2"/>
    <x v="1"/>
    <x v="1"/>
    <n v="84"/>
    <n v="17.5"/>
    <n v="5.5"/>
    <n v="4"/>
    <x v="10"/>
    <x v="3"/>
    <n v="1003485"/>
    <x v="9"/>
    <x v="1"/>
    <x v="0"/>
    <x v="0"/>
    <x v="1"/>
    <x v="0"/>
    <x v="0"/>
    <x v="0"/>
    <x v="0"/>
    <x v="0"/>
    <x v="1"/>
    <m/>
    <m/>
    <x v="2"/>
    <s v="10034859"/>
    <x v="4"/>
    <x v="4"/>
    <x v="3"/>
    <x v="4"/>
    <x v="3"/>
    <x v="1"/>
    <n v="78.5"/>
    <x v="1"/>
    <n v="84"/>
    <x v="3"/>
    <s v=""/>
    <x v="2"/>
    <s v=""/>
    <x v="2"/>
    <n v="5.4519999999999982"/>
    <n v="0.99573058538901404"/>
    <x v="1"/>
    <x v="1"/>
    <x v="2"/>
    <x v="1"/>
    <x v="1"/>
    <x v="1"/>
    <x v="1"/>
  </r>
  <r>
    <d v="2022-07-07T00:00:00"/>
    <n v="9602"/>
    <n v="10220"/>
    <x v="1"/>
    <n v="1810"/>
    <n v="40053"/>
    <x v="2"/>
    <s v="080927"/>
    <x v="0"/>
    <x v="0"/>
    <x v="2"/>
    <x v="2"/>
    <x v="1"/>
    <x v="1"/>
    <n v="90"/>
    <n v="21"/>
    <n v="7.5"/>
    <n v="6"/>
    <x v="14"/>
    <x v="3"/>
    <n v="1003485"/>
    <x v="10"/>
    <x v="1"/>
    <x v="0"/>
    <x v="0"/>
    <x v="1"/>
    <x v="0"/>
    <x v="0"/>
    <x v="0"/>
    <x v="0"/>
    <x v="0"/>
    <x v="1"/>
    <m/>
    <m/>
    <x v="2"/>
    <s v="100348510"/>
    <x v="4"/>
    <x v="4"/>
    <x v="3"/>
    <x v="4"/>
    <x v="3"/>
    <x v="1"/>
    <n v="82.5"/>
    <x v="1"/>
    <n v="90"/>
    <x v="3"/>
    <s v=""/>
    <x v="2"/>
    <s v=""/>
    <x v="2"/>
    <n v="3.3380000000000036"/>
    <n v="0.9657096749619124"/>
    <x v="1"/>
    <x v="1"/>
    <x v="2"/>
    <x v="1"/>
    <x v="1"/>
    <x v="1"/>
    <x v="1"/>
  </r>
  <r>
    <d v="2022-07-07T00:00:00"/>
    <n v="9602"/>
    <n v="10220"/>
    <x v="1"/>
    <n v="1816"/>
    <n v="40054"/>
    <x v="2"/>
    <s v="080910"/>
    <x v="0"/>
    <x v="0"/>
    <x v="2"/>
    <x v="1"/>
    <x v="1"/>
    <x v="1"/>
    <n v="73"/>
    <m/>
    <m/>
    <m/>
    <x v="0"/>
    <x v="2"/>
    <n v="1003484"/>
    <x v="1"/>
    <x v="1"/>
    <x v="0"/>
    <x v="0"/>
    <x v="1"/>
    <x v="0"/>
    <x v="0"/>
    <x v="0"/>
    <x v="0"/>
    <x v="0"/>
    <x v="1"/>
    <m/>
    <m/>
    <x v="2"/>
    <s v="10034841"/>
    <x v="3"/>
    <x v="3"/>
    <x v="2"/>
    <x v="3"/>
    <x v="3"/>
    <x v="1"/>
    <n v="66.454699999999988"/>
    <x v="2"/>
    <n v="73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20"/>
    <x v="1"/>
    <n v="1816"/>
    <n v="40055"/>
    <x v="2"/>
    <s v="080855"/>
    <x v="0"/>
    <x v="1"/>
    <x v="1"/>
    <x v="1"/>
    <x v="1"/>
    <x v="1"/>
    <n v="73"/>
    <m/>
    <m/>
    <m/>
    <x v="0"/>
    <x v="2"/>
    <n v="1003484"/>
    <x v="2"/>
    <x v="1"/>
    <x v="0"/>
    <x v="0"/>
    <x v="1"/>
    <x v="0"/>
    <x v="0"/>
    <x v="0"/>
    <x v="0"/>
    <x v="0"/>
    <x v="1"/>
    <m/>
    <m/>
    <x v="2"/>
    <s v="10034842"/>
    <x v="3"/>
    <x v="3"/>
    <x v="2"/>
    <x v="3"/>
    <x v="3"/>
    <x v="1"/>
    <n v="66.454699999999988"/>
    <x v="2"/>
    <n v="73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20"/>
    <x v="1"/>
    <n v="1816"/>
    <n v="40056"/>
    <x v="2"/>
    <s v="080914"/>
    <x v="0"/>
    <x v="0"/>
    <x v="2"/>
    <x v="2"/>
    <x v="1"/>
    <x v="1"/>
    <n v="89"/>
    <n v="18"/>
    <n v="6"/>
    <n v="5.4"/>
    <x v="17"/>
    <x v="3"/>
    <n v="1003484"/>
    <x v="3"/>
    <x v="1"/>
    <x v="0"/>
    <x v="0"/>
    <x v="1"/>
    <x v="0"/>
    <x v="0"/>
    <x v="0"/>
    <x v="0"/>
    <x v="0"/>
    <x v="1"/>
    <m/>
    <m/>
    <x v="2"/>
    <s v="10034843"/>
    <x v="4"/>
    <x v="4"/>
    <x v="3"/>
    <x v="4"/>
    <x v="3"/>
    <x v="1"/>
    <n v="83"/>
    <x v="1"/>
    <n v="89"/>
    <x v="3"/>
    <s v=""/>
    <x v="2"/>
    <s v=""/>
    <x v="2"/>
    <n v="5.1499999999999968"/>
    <n v="0.99423403444107505"/>
    <x v="1"/>
    <x v="1"/>
    <x v="2"/>
    <x v="4"/>
    <x v="1"/>
    <x v="1"/>
    <x v="1"/>
  </r>
  <r>
    <d v="2022-07-07T00:00:00"/>
    <n v="9602"/>
    <n v="10220"/>
    <x v="1"/>
    <n v="1816"/>
    <n v="40057"/>
    <x v="2"/>
    <s v="080868"/>
    <x v="0"/>
    <x v="0"/>
    <x v="1"/>
    <x v="1"/>
    <x v="1"/>
    <x v="1"/>
    <n v="74.5"/>
    <m/>
    <m/>
    <m/>
    <x v="0"/>
    <x v="2"/>
    <n v="1003484"/>
    <x v="4"/>
    <x v="1"/>
    <x v="0"/>
    <x v="0"/>
    <x v="1"/>
    <x v="0"/>
    <x v="0"/>
    <x v="0"/>
    <x v="0"/>
    <x v="0"/>
    <x v="1"/>
    <m/>
    <m/>
    <x v="2"/>
    <s v="10034844"/>
    <x v="3"/>
    <x v="3"/>
    <x v="2"/>
    <x v="3"/>
    <x v="3"/>
    <x v="1"/>
    <n v="67.842949999999988"/>
    <x v="2"/>
    <n v="74.5"/>
    <x v="1"/>
    <n v="32"/>
    <x v="2"/>
    <n v="32"/>
    <x v="1"/>
    <s v=""/>
    <s v=""/>
    <x v="1"/>
    <x v="1"/>
    <x v="1"/>
    <x v="1"/>
    <x v="1"/>
    <x v="1"/>
    <x v="1"/>
  </r>
  <r>
    <d v="2022-07-07T00:00:00"/>
    <n v="9602"/>
    <n v="10220"/>
    <x v="1"/>
    <n v="1823"/>
    <n v="40058"/>
    <x v="2"/>
    <s v="080871"/>
    <x v="0"/>
    <x v="0"/>
    <x v="2"/>
    <x v="2"/>
    <x v="1"/>
    <x v="1"/>
    <n v="93"/>
    <n v="23"/>
    <n v="9.5"/>
    <n v="7"/>
    <x v="14"/>
    <x v="3"/>
    <n v="1003484"/>
    <x v="5"/>
    <x v="1"/>
    <x v="0"/>
    <x v="0"/>
    <x v="1"/>
    <x v="0"/>
    <x v="0"/>
    <x v="0"/>
    <x v="0"/>
    <x v="0"/>
    <x v="1"/>
    <m/>
    <m/>
    <x v="2"/>
    <s v="10034845"/>
    <x v="4"/>
    <x v="4"/>
    <x v="3"/>
    <x v="4"/>
    <x v="3"/>
    <x v="1"/>
    <n v="83.5"/>
    <x v="1"/>
    <n v="93"/>
    <x v="3"/>
    <s v=""/>
    <x v="2"/>
    <s v=""/>
    <x v="2"/>
    <n v="1.3880000000000019"/>
    <n v="0.80027276258435032"/>
    <x v="1"/>
    <x v="1"/>
    <x v="2"/>
    <x v="1"/>
    <x v="1"/>
    <x v="1"/>
    <x v="1"/>
  </r>
  <r>
    <d v="2022-07-07T00:00:00"/>
    <n v="9602"/>
    <n v="10220"/>
    <x v="1"/>
    <n v="1823"/>
    <n v="40059"/>
    <x v="2"/>
    <s v="080873"/>
    <x v="0"/>
    <x v="0"/>
    <x v="1"/>
    <x v="1"/>
    <x v="1"/>
    <x v="1"/>
    <n v="57.5"/>
    <m/>
    <m/>
    <m/>
    <x v="0"/>
    <x v="2"/>
    <n v="1003484"/>
    <x v="6"/>
    <x v="1"/>
    <x v="0"/>
    <x v="0"/>
    <x v="1"/>
    <x v="0"/>
    <x v="0"/>
    <x v="0"/>
    <x v="0"/>
    <x v="0"/>
    <x v="1"/>
    <m/>
    <m/>
    <x v="2"/>
    <s v="10034846"/>
    <x v="3"/>
    <x v="3"/>
    <x v="2"/>
    <x v="3"/>
    <x v="3"/>
    <x v="1"/>
    <n v="52.109450000000002"/>
    <x v="2"/>
    <n v="57.5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20"/>
    <x v="1"/>
    <n v="1827"/>
    <n v="40060"/>
    <x v="2"/>
    <s v="080870"/>
    <x v="0"/>
    <x v="0"/>
    <x v="2"/>
    <x v="2"/>
    <x v="1"/>
    <x v="1"/>
    <n v="86"/>
    <n v="18.100000000000001"/>
    <n v="6.4"/>
    <n v="4.5"/>
    <x v="12"/>
    <x v="3"/>
    <n v="1003484"/>
    <x v="7"/>
    <x v="1"/>
    <x v="0"/>
    <x v="0"/>
    <x v="1"/>
    <x v="0"/>
    <x v="0"/>
    <x v="0"/>
    <x v="0"/>
    <x v="0"/>
    <x v="1"/>
    <m/>
    <m/>
    <x v="2"/>
    <s v="10034847"/>
    <x v="4"/>
    <x v="4"/>
    <x v="3"/>
    <x v="4"/>
    <x v="3"/>
    <x v="1"/>
    <n v="79.599999999999994"/>
    <x v="1"/>
    <n v="86"/>
    <x v="3"/>
    <n v="33"/>
    <x v="2"/>
    <n v="33"/>
    <x v="2"/>
    <n v="4.389999999999997"/>
    <n v="0.98775116526240336"/>
    <x v="1"/>
    <x v="1"/>
    <x v="2"/>
    <x v="1"/>
    <x v="1"/>
    <x v="1"/>
    <x v="1"/>
  </r>
  <r>
    <d v="2022-07-07T00:00:00"/>
    <n v="9602"/>
    <n v="10220"/>
    <x v="1"/>
    <n v="1827"/>
    <n v="40061"/>
    <x v="2"/>
    <s v="080849"/>
    <x v="0"/>
    <x v="0"/>
    <x v="2"/>
    <x v="1"/>
    <x v="1"/>
    <x v="1"/>
    <n v="72"/>
    <m/>
    <m/>
    <m/>
    <x v="0"/>
    <x v="2"/>
    <n v="1003484"/>
    <x v="8"/>
    <x v="1"/>
    <x v="0"/>
    <x v="0"/>
    <x v="1"/>
    <x v="0"/>
    <x v="0"/>
    <x v="0"/>
    <x v="0"/>
    <x v="0"/>
    <x v="1"/>
    <m/>
    <s v="Tim data"/>
    <x v="2"/>
    <s v="10034848"/>
    <x v="3"/>
    <x v="3"/>
    <x v="2"/>
    <x v="3"/>
    <x v="3"/>
    <x v="1"/>
    <n v="65.529199999999989"/>
    <x v="2"/>
    <n v="72"/>
    <x v="1"/>
    <n v="34"/>
    <x v="2"/>
    <n v="34"/>
    <x v="1"/>
    <s v=""/>
    <s v=""/>
    <x v="1"/>
    <x v="1"/>
    <x v="1"/>
    <x v="1"/>
    <x v="1"/>
    <x v="1"/>
    <x v="1"/>
  </r>
  <r>
    <d v="2022-07-07T00:00:00"/>
    <n v="9602"/>
    <n v="10220"/>
    <x v="1"/>
    <n v="1827"/>
    <n v="40062"/>
    <x v="2"/>
    <s v="080864"/>
    <x v="0"/>
    <x v="0"/>
    <x v="2"/>
    <x v="2"/>
    <x v="1"/>
    <x v="1"/>
    <n v="86.5"/>
    <n v="18.5"/>
    <n v="6.5"/>
    <n v="6.1"/>
    <x v="11"/>
    <x v="3"/>
    <n v="1003484"/>
    <x v="9"/>
    <x v="1"/>
    <x v="0"/>
    <x v="0"/>
    <x v="1"/>
    <x v="0"/>
    <x v="0"/>
    <x v="0"/>
    <x v="0"/>
    <x v="0"/>
    <x v="1"/>
    <m/>
    <m/>
    <x v="2"/>
    <s v="10034849"/>
    <x v="4"/>
    <x v="4"/>
    <x v="3"/>
    <x v="4"/>
    <x v="3"/>
    <x v="1"/>
    <n v="80"/>
    <x v="1"/>
    <n v="86.5"/>
    <x v="3"/>
    <n v="35"/>
    <x v="2"/>
    <n v="35"/>
    <x v="2"/>
    <n v="3.3030000000000013"/>
    <n v="0.96453158509544945"/>
    <x v="1"/>
    <x v="1"/>
    <x v="2"/>
    <x v="1"/>
    <x v="1"/>
    <x v="1"/>
    <x v="1"/>
  </r>
  <r>
    <d v="2022-07-07T00:00:00"/>
    <n v="9602"/>
    <n v="10220"/>
    <x v="1"/>
    <n v="1827"/>
    <n v="40063"/>
    <x v="2"/>
    <s v="080902"/>
    <x v="0"/>
    <x v="0"/>
    <x v="2"/>
    <x v="2"/>
    <x v="1"/>
    <x v="1"/>
    <n v="88"/>
    <m/>
    <m/>
    <m/>
    <x v="0"/>
    <x v="3"/>
    <n v="1003484"/>
    <x v="10"/>
    <x v="1"/>
    <x v="0"/>
    <x v="0"/>
    <x v="1"/>
    <x v="0"/>
    <x v="0"/>
    <x v="0"/>
    <x v="0"/>
    <x v="0"/>
    <x v="1"/>
    <m/>
    <m/>
    <x v="2"/>
    <s v="100348410"/>
    <x v="4"/>
    <x v="4"/>
    <x v="3"/>
    <x v="4"/>
    <x v="3"/>
    <x v="1"/>
    <n v="80.337199999999996"/>
    <x v="1"/>
    <n v="88"/>
    <x v="2"/>
    <s v=""/>
    <x v="2"/>
    <s v=""/>
    <x v="1"/>
    <s v=""/>
    <s v=""/>
    <x v="1"/>
    <x v="1"/>
    <x v="2"/>
    <x v="1"/>
    <x v="1"/>
    <x v="1"/>
    <x v="1"/>
  </r>
  <r>
    <d v="2022-07-07T00:00:00"/>
    <n v="9602"/>
    <n v="10220"/>
    <x v="1"/>
    <n v="1827"/>
    <n v="40064"/>
    <x v="2"/>
    <s v="080898"/>
    <x v="0"/>
    <x v="0"/>
    <x v="1"/>
    <x v="1"/>
    <x v="1"/>
    <x v="1"/>
    <n v="68.5"/>
    <m/>
    <m/>
    <m/>
    <x v="0"/>
    <x v="2"/>
    <n v="1003483"/>
    <x v="1"/>
    <x v="1"/>
    <x v="0"/>
    <x v="0"/>
    <x v="1"/>
    <x v="0"/>
    <x v="0"/>
    <x v="0"/>
    <x v="0"/>
    <x v="0"/>
    <x v="1"/>
    <m/>
    <s v="Tim data"/>
    <x v="2"/>
    <s v="10034831"/>
    <x v="2"/>
    <x v="2"/>
    <x v="2"/>
    <x v="2"/>
    <x v="3"/>
    <x v="1"/>
    <n v="62.289949999999997"/>
    <x v="2"/>
    <n v="68.5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20"/>
    <x v="1"/>
    <n v="1827"/>
    <n v="40065"/>
    <x v="2"/>
    <s v="080869"/>
    <x v="0"/>
    <x v="0"/>
    <x v="1"/>
    <x v="1"/>
    <x v="1"/>
    <x v="1"/>
    <n v="59.5"/>
    <m/>
    <m/>
    <m/>
    <x v="0"/>
    <x v="2"/>
    <n v="1003483"/>
    <x v="2"/>
    <x v="1"/>
    <x v="0"/>
    <x v="0"/>
    <x v="1"/>
    <x v="0"/>
    <x v="0"/>
    <x v="0"/>
    <x v="0"/>
    <x v="0"/>
    <x v="1"/>
    <m/>
    <m/>
    <x v="2"/>
    <s v="10034832"/>
    <x v="3"/>
    <x v="3"/>
    <x v="2"/>
    <x v="3"/>
    <x v="3"/>
    <x v="1"/>
    <n v="53.960450000000002"/>
    <x v="2"/>
    <n v="59.5"/>
    <x v="1"/>
    <s v=""/>
    <x v="2"/>
    <s v=""/>
    <x v="1"/>
    <s v=""/>
    <s v=""/>
    <x v="1"/>
    <x v="1"/>
    <x v="1"/>
    <x v="1"/>
    <x v="1"/>
    <x v="1"/>
    <x v="1"/>
  </r>
  <r>
    <d v="2022-07-07T00:00:00"/>
    <n v="9602"/>
    <n v="10220"/>
    <x v="1"/>
    <n v="1838"/>
    <n v="40066"/>
    <x v="2"/>
    <s v="080857"/>
    <x v="0"/>
    <x v="1"/>
    <x v="1"/>
    <x v="1"/>
    <x v="1"/>
    <x v="1"/>
    <n v="97"/>
    <n v="19.3"/>
    <n v="7.7"/>
    <n v="4.3"/>
    <x v="12"/>
    <x v="3"/>
    <n v="1003483"/>
    <x v="3"/>
    <x v="1"/>
    <x v="0"/>
    <x v="0"/>
    <x v="1"/>
    <x v="0"/>
    <x v="0"/>
    <x v="0"/>
    <x v="0"/>
    <x v="0"/>
    <x v="1"/>
    <m/>
    <m/>
    <x v="2"/>
    <s v="10034833"/>
    <x v="7"/>
    <x v="5"/>
    <x v="5"/>
    <x v="5"/>
    <x v="3"/>
    <x v="1"/>
    <n v="89.3"/>
    <x v="1"/>
    <n v="97"/>
    <x v="3"/>
    <s v=""/>
    <x v="2"/>
    <s v=""/>
    <x v="2"/>
    <n v="7.5920000000000023"/>
    <n v="0.99949578326062949"/>
    <x v="1"/>
    <x v="1"/>
    <x v="2"/>
    <x v="1"/>
    <x v="1"/>
    <x v="1"/>
    <x v="1"/>
  </r>
  <r>
    <d v="2022-07-07T00:00:00"/>
    <n v="9602"/>
    <n v="10220"/>
    <x v="1"/>
    <n v="1838"/>
    <n v="40067"/>
    <x v="2"/>
    <s v="080875"/>
    <x v="0"/>
    <x v="0"/>
    <x v="2"/>
    <x v="2"/>
    <x v="1"/>
    <x v="1"/>
    <n v="90"/>
    <n v="21.3"/>
    <n v="8.9"/>
    <n v="5"/>
    <x v="14"/>
    <x v="3"/>
    <n v="1003483"/>
    <x v="4"/>
    <x v="1"/>
    <x v="0"/>
    <x v="0"/>
    <x v="1"/>
    <x v="0"/>
    <x v="0"/>
    <x v="0"/>
    <x v="0"/>
    <x v="0"/>
    <x v="1"/>
    <m/>
    <m/>
    <x v="2"/>
    <s v="10034834"/>
    <x v="6"/>
    <x v="2"/>
    <x v="4"/>
    <x v="2"/>
    <x v="3"/>
    <x v="1"/>
    <n v="81.099999999999994"/>
    <x v="1"/>
    <n v="90"/>
    <x v="3"/>
    <n v="36"/>
    <x v="2"/>
    <n v="36"/>
    <x v="2"/>
    <n v="2.2260000000000018"/>
    <n v="0.90256014370011972"/>
    <x v="1"/>
    <x v="1"/>
    <x v="2"/>
    <x v="1"/>
    <x v="1"/>
    <x v="1"/>
    <x v="1"/>
  </r>
  <r>
    <d v="2022-07-07T00:00:00"/>
    <n v="9602"/>
    <n v="10220"/>
    <x v="1"/>
    <n v="1910"/>
    <n v="40068"/>
    <x v="2"/>
    <s v="080853"/>
    <x v="0"/>
    <x v="0"/>
    <x v="1"/>
    <x v="1"/>
    <x v="1"/>
    <x v="1"/>
    <n v="68"/>
    <m/>
    <m/>
    <m/>
    <x v="0"/>
    <x v="2"/>
    <n v="1003483"/>
    <x v="5"/>
    <x v="1"/>
    <x v="0"/>
    <x v="0"/>
    <x v="1"/>
    <x v="0"/>
    <x v="0"/>
    <x v="0"/>
    <x v="0"/>
    <x v="0"/>
    <x v="1"/>
    <m/>
    <m/>
    <x v="2"/>
    <s v="10034835"/>
    <x v="3"/>
    <x v="3"/>
    <x v="2"/>
    <x v="3"/>
    <x v="3"/>
    <x v="1"/>
    <n v="61.827199999999998"/>
    <x v="2"/>
    <n v="68"/>
    <x v="1"/>
    <n v="37"/>
    <x v="2"/>
    <n v="37"/>
    <x v="1"/>
    <s v=""/>
    <s v=""/>
    <x v="1"/>
    <x v="1"/>
    <x v="1"/>
    <x v="1"/>
    <x v="1"/>
    <x v="1"/>
    <x v="1"/>
  </r>
  <r>
    <d v="2022-07-07T00:00:00"/>
    <n v="9603"/>
    <n v="10220"/>
    <x v="0"/>
    <n v="1928"/>
    <n v="40069"/>
    <x v="2"/>
    <s v="080878"/>
    <x v="0"/>
    <x v="0"/>
    <x v="1"/>
    <x v="1"/>
    <x v="1"/>
    <x v="1"/>
    <n v="62"/>
    <m/>
    <m/>
    <m/>
    <x v="0"/>
    <x v="2"/>
    <n v="1003483"/>
    <x v="6"/>
    <x v="1"/>
    <x v="0"/>
    <x v="0"/>
    <x v="1"/>
    <x v="0"/>
    <x v="0"/>
    <x v="0"/>
    <x v="0"/>
    <x v="0"/>
    <x v="1"/>
    <m/>
    <m/>
    <x v="2"/>
    <s v="10034836"/>
    <x v="3"/>
    <x v="3"/>
    <x v="2"/>
    <x v="3"/>
    <x v="3"/>
    <x v="1"/>
    <n v="56.2742"/>
    <x v="2"/>
    <n v="62"/>
    <x v="1"/>
    <n v="38"/>
    <x v="2"/>
    <n v="38"/>
    <x v="1"/>
    <s v=""/>
    <s v=""/>
    <x v="1"/>
    <x v="1"/>
    <x v="1"/>
    <x v="1"/>
    <x v="1"/>
    <x v="1"/>
    <x v="1"/>
  </r>
  <r>
    <d v="2022-07-07T00:00:00"/>
    <n v="9603"/>
    <n v="10220"/>
    <x v="0"/>
    <n v="1928"/>
    <n v="40070"/>
    <x v="2"/>
    <s v="080847"/>
    <x v="0"/>
    <x v="0"/>
    <x v="1"/>
    <x v="1"/>
    <x v="1"/>
    <x v="1"/>
    <n v="66"/>
    <m/>
    <m/>
    <m/>
    <x v="0"/>
    <x v="2"/>
    <n v="1003483"/>
    <x v="7"/>
    <x v="1"/>
    <x v="0"/>
    <x v="0"/>
    <x v="1"/>
    <x v="0"/>
    <x v="0"/>
    <x v="0"/>
    <x v="0"/>
    <x v="0"/>
    <x v="1"/>
    <m/>
    <m/>
    <x v="2"/>
    <s v="10034837"/>
    <x v="2"/>
    <x v="2"/>
    <x v="2"/>
    <x v="2"/>
    <x v="3"/>
    <x v="1"/>
    <n v="59.976199999999999"/>
    <x v="2"/>
    <n v="66"/>
    <x v="1"/>
    <n v="39"/>
    <x v="2"/>
    <n v="39"/>
    <x v="1"/>
    <s v=""/>
    <s v=""/>
    <x v="1"/>
    <x v="1"/>
    <x v="1"/>
    <x v="1"/>
    <x v="1"/>
    <x v="1"/>
    <x v="1"/>
  </r>
  <r>
    <d v="2022-07-07T00:00:00"/>
    <n v="9603"/>
    <n v="10220"/>
    <x v="0"/>
    <n v="1930"/>
    <n v="40071"/>
    <x v="2"/>
    <s v="080844"/>
    <x v="0"/>
    <x v="0"/>
    <x v="1"/>
    <x v="1"/>
    <x v="1"/>
    <x v="1"/>
    <n v="86.5"/>
    <n v="19.2"/>
    <n v="7.2"/>
    <n v="7.5"/>
    <x v="7"/>
    <x v="3"/>
    <n v="1003483"/>
    <x v="8"/>
    <x v="1"/>
    <x v="0"/>
    <x v="0"/>
    <x v="1"/>
    <x v="0"/>
    <x v="0"/>
    <x v="0"/>
    <x v="0"/>
    <x v="0"/>
    <x v="1"/>
    <m/>
    <m/>
    <x v="2"/>
    <s v="10034838"/>
    <x v="4"/>
    <x v="4"/>
    <x v="3"/>
    <x v="4"/>
    <x v="3"/>
    <x v="1"/>
    <n v="79.3"/>
    <x v="1"/>
    <n v="86.5"/>
    <x v="3"/>
    <n v="40"/>
    <x v="2"/>
    <n v="40"/>
    <x v="2"/>
    <n v="1.6269999999999996"/>
    <n v="0.83575825427835038"/>
    <x v="1"/>
    <x v="1"/>
    <x v="2"/>
    <x v="1"/>
    <x v="1"/>
    <x v="1"/>
    <x v="1"/>
  </r>
  <r>
    <d v="2022-07-07T00:00:00"/>
    <n v="9603"/>
    <n v="10221"/>
    <x v="0"/>
    <n v="1933"/>
    <n v="40072"/>
    <x v="2"/>
    <s v="080862"/>
    <x v="2"/>
    <x v="0"/>
    <x v="1"/>
    <x v="1"/>
    <x v="1"/>
    <x v="1"/>
    <n v="64.5"/>
    <m/>
    <m/>
    <m/>
    <x v="0"/>
    <x v="2"/>
    <n v="1003483"/>
    <x v="9"/>
    <x v="1"/>
    <x v="0"/>
    <x v="0"/>
    <x v="1"/>
    <x v="0"/>
    <x v="0"/>
    <x v="0"/>
    <x v="0"/>
    <x v="0"/>
    <x v="1"/>
    <m/>
    <m/>
    <x v="2"/>
    <s v="10034839"/>
    <x v="3"/>
    <x v="3"/>
    <x v="2"/>
    <x v="3"/>
    <x v="3"/>
    <x v="1"/>
    <n v="58.587949999999999"/>
    <x v="2"/>
    <n v="64.5"/>
    <x v="1"/>
    <s v=""/>
    <x v="2"/>
    <s v=""/>
    <x v="1"/>
    <s v=""/>
    <s v=""/>
    <x v="1"/>
    <x v="1"/>
    <x v="1"/>
    <x v="1"/>
    <x v="1"/>
    <x v="1"/>
    <x v="1"/>
  </r>
  <r>
    <d v="2022-07-07T00:00:00"/>
    <n v="9603"/>
    <n v="10221"/>
    <x v="0"/>
    <n v="1933"/>
    <n v="40073"/>
    <x v="2"/>
    <s v="080924"/>
    <x v="0"/>
    <x v="0"/>
    <x v="1"/>
    <x v="1"/>
    <x v="1"/>
    <x v="1"/>
    <n v="63"/>
    <m/>
    <m/>
    <m/>
    <x v="0"/>
    <x v="2"/>
    <n v="1003483"/>
    <x v="10"/>
    <x v="1"/>
    <x v="0"/>
    <x v="0"/>
    <x v="1"/>
    <x v="0"/>
    <x v="0"/>
    <x v="0"/>
    <x v="0"/>
    <x v="0"/>
    <x v="1"/>
    <m/>
    <m/>
    <x v="2"/>
    <s v="100348310"/>
    <x v="2"/>
    <x v="2"/>
    <x v="2"/>
    <x v="2"/>
    <x v="3"/>
    <x v="1"/>
    <n v="57.1997"/>
    <x v="2"/>
    <n v="63"/>
    <x v="1"/>
    <s v=""/>
    <x v="2"/>
    <s v=""/>
    <x v="1"/>
    <s v=""/>
    <s v=""/>
    <x v="1"/>
    <x v="1"/>
    <x v="1"/>
    <x v="1"/>
    <x v="1"/>
    <x v="1"/>
    <x v="1"/>
  </r>
  <r>
    <d v="2022-07-07T00:00:00"/>
    <n v="9603"/>
    <n v="10221"/>
    <x v="0"/>
    <n v="1933"/>
    <n v="40074"/>
    <x v="2"/>
    <s v="080926"/>
    <x v="1"/>
    <x v="1"/>
    <x v="1"/>
    <x v="1"/>
    <x v="1"/>
    <x v="1"/>
    <n v="86"/>
    <m/>
    <m/>
    <m/>
    <x v="0"/>
    <x v="3"/>
    <n v="1003482"/>
    <x v="1"/>
    <x v="1"/>
    <x v="0"/>
    <x v="0"/>
    <x v="1"/>
    <x v="0"/>
    <x v="0"/>
    <x v="0"/>
    <x v="0"/>
    <x v="0"/>
    <x v="1"/>
    <m/>
    <m/>
    <x v="2"/>
    <s v="10034821"/>
    <x v="4"/>
    <x v="4"/>
    <x v="3"/>
    <x v="4"/>
    <x v="3"/>
    <x v="1"/>
    <n v="78.486199999999997"/>
    <x v="1"/>
    <n v="86"/>
    <x v="2"/>
    <s v=""/>
    <x v="2"/>
    <s v=""/>
    <x v="1"/>
    <s v=""/>
    <s v=""/>
    <x v="1"/>
    <x v="1"/>
    <x v="1"/>
    <x v="1"/>
    <x v="1"/>
    <x v="1"/>
    <x v="1"/>
  </r>
  <r>
    <d v="2022-07-07T00:00:00"/>
    <n v="9603"/>
    <n v="10221"/>
    <x v="0"/>
    <n v="1933"/>
    <n v="40075"/>
    <x v="2"/>
    <s v="080887"/>
    <x v="0"/>
    <x v="1"/>
    <x v="1"/>
    <x v="1"/>
    <x v="1"/>
    <x v="1"/>
    <n v="85.5"/>
    <n v="21.5"/>
    <n v="8.5"/>
    <n v="5.5"/>
    <x v="5"/>
    <x v="3"/>
    <n v="1003482"/>
    <x v="2"/>
    <x v="1"/>
    <x v="0"/>
    <x v="0"/>
    <x v="1"/>
    <x v="0"/>
    <x v="0"/>
    <x v="0"/>
    <x v="0"/>
    <x v="0"/>
    <x v="1"/>
    <m/>
    <m/>
    <x v="2"/>
    <s v="10034822"/>
    <x v="4"/>
    <x v="4"/>
    <x v="3"/>
    <x v="4"/>
    <x v="3"/>
    <x v="1"/>
    <n v="77"/>
    <x v="1"/>
    <n v="85.5"/>
    <x v="3"/>
    <s v=""/>
    <x v="2"/>
    <s v=""/>
    <x v="2"/>
    <n v="0.63500000000000045"/>
    <n v="0.65362233089950417"/>
    <x v="1"/>
    <x v="1"/>
    <x v="2"/>
    <x v="1"/>
    <x v="1"/>
    <x v="1"/>
    <x v="1"/>
  </r>
  <r>
    <d v="2022-07-07T00:00:00"/>
    <n v="9603"/>
    <n v="10221"/>
    <x v="0"/>
    <n v="1942"/>
    <n v="40076"/>
    <x v="2"/>
    <s v="080922"/>
    <x v="0"/>
    <x v="0"/>
    <x v="1"/>
    <x v="1"/>
    <x v="1"/>
    <x v="1"/>
    <n v="78"/>
    <n v="16.5"/>
    <n v="6.9"/>
    <n v="4.5"/>
    <x v="9"/>
    <x v="3"/>
    <n v="1003482"/>
    <x v="3"/>
    <x v="1"/>
    <x v="0"/>
    <x v="0"/>
    <x v="1"/>
    <x v="0"/>
    <x v="0"/>
    <x v="0"/>
    <x v="0"/>
    <x v="0"/>
    <x v="1"/>
    <m/>
    <m/>
    <x v="2"/>
    <s v="10034823"/>
    <x v="4"/>
    <x v="4"/>
    <x v="3"/>
    <x v="4"/>
    <x v="3"/>
    <x v="1"/>
    <n v="71.099999999999994"/>
    <x v="1"/>
    <n v="78"/>
    <x v="3"/>
    <s v=""/>
    <x v="2"/>
    <s v=""/>
    <x v="2"/>
    <n v="0.56799999999999917"/>
    <n v="0.63830155762924357"/>
    <x v="1"/>
    <x v="1"/>
    <x v="2"/>
    <x v="1"/>
    <x v="1"/>
    <x v="1"/>
    <x v="1"/>
  </r>
  <r>
    <d v="2022-07-07T00:00:00"/>
    <n v="9603"/>
    <n v="10221"/>
    <x v="0"/>
    <n v="1948"/>
    <n v="40077"/>
    <x v="2"/>
    <s v="080899"/>
    <x v="0"/>
    <x v="1"/>
    <x v="1"/>
    <x v="1"/>
    <x v="1"/>
    <x v="1"/>
    <n v="92.5"/>
    <n v="21"/>
    <n v="12.5"/>
    <n v="8.5"/>
    <x v="2"/>
    <x v="3"/>
    <n v="1003482"/>
    <x v="4"/>
    <x v="1"/>
    <x v="0"/>
    <x v="0"/>
    <x v="1"/>
    <x v="0"/>
    <x v="0"/>
    <x v="0"/>
    <x v="0"/>
    <x v="0"/>
    <x v="1"/>
    <m/>
    <m/>
    <x v="2"/>
    <s v="10034824"/>
    <x v="4"/>
    <x v="4"/>
    <x v="3"/>
    <x v="4"/>
    <x v="3"/>
    <x v="1"/>
    <n v="80"/>
    <x v="1"/>
    <n v="92.5"/>
    <x v="3"/>
    <s v=""/>
    <x v="2"/>
    <s v=""/>
    <x v="3"/>
    <n v="-4.2030000000000012"/>
    <n v="1.4730427919982818E-2"/>
    <x v="1"/>
    <x v="1"/>
    <x v="1"/>
    <x v="1"/>
    <x v="1"/>
    <x v="1"/>
    <x v="1"/>
  </r>
  <r>
    <d v="2022-07-07T00:00:00"/>
    <n v="9603"/>
    <n v="10221"/>
    <x v="0"/>
    <n v="1952"/>
    <n v="40078"/>
    <x v="2"/>
    <s v="080865"/>
    <x v="0"/>
    <x v="0"/>
    <x v="2"/>
    <x v="2"/>
    <x v="1"/>
    <x v="1"/>
    <n v="91.5"/>
    <n v="23"/>
    <n v="10.199999999999999"/>
    <n v="6.5"/>
    <x v="13"/>
    <x v="3"/>
    <n v="1003482"/>
    <x v="5"/>
    <x v="1"/>
    <x v="0"/>
    <x v="0"/>
    <x v="1"/>
    <x v="0"/>
    <x v="0"/>
    <x v="0"/>
    <x v="0"/>
    <x v="0"/>
    <x v="1"/>
    <m/>
    <m/>
    <x v="2"/>
    <s v="10034825"/>
    <x v="4"/>
    <x v="4"/>
    <x v="3"/>
    <x v="4"/>
    <x v="3"/>
    <x v="1"/>
    <n v="81.3"/>
    <x v="1"/>
    <n v="91.5"/>
    <x v="3"/>
    <s v=""/>
    <x v="2"/>
    <s v=""/>
    <x v="3"/>
    <n v="-7.0999999999999286E-2"/>
    <n v="0.48225745272227205"/>
    <x v="1"/>
    <x v="1"/>
    <x v="1"/>
    <x v="1"/>
    <x v="1"/>
    <x v="1"/>
    <x v="1"/>
  </r>
  <r>
    <d v="2022-07-07T00:00:00"/>
    <n v="9604"/>
    <n v="10221"/>
    <x v="1"/>
    <n v="2014"/>
    <n v="40079"/>
    <x v="3"/>
    <m/>
    <x v="0"/>
    <x v="0"/>
    <x v="1"/>
    <x v="1"/>
    <x v="1"/>
    <x v="1"/>
    <n v="71"/>
    <m/>
    <m/>
    <m/>
    <x v="0"/>
    <x v="2"/>
    <n v="1003482"/>
    <x v="6"/>
    <x v="1"/>
    <x v="0"/>
    <x v="0"/>
    <x v="1"/>
    <x v="0"/>
    <x v="0"/>
    <x v="0"/>
    <x v="0"/>
    <x v="0"/>
    <x v="1"/>
    <m/>
    <m/>
    <x v="2"/>
    <s v="10034826"/>
    <x v="4"/>
    <x v="4"/>
    <x v="3"/>
    <x v="4"/>
    <x v="3"/>
    <x v="1"/>
    <n v="64.603699999999989"/>
    <x v="2"/>
    <n v="71"/>
    <x v="1"/>
    <s v=""/>
    <x v="2"/>
    <s v=""/>
    <x v="1"/>
    <s v=""/>
    <s v=""/>
    <x v="1"/>
    <x v="1"/>
    <x v="1"/>
    <x v="1"/>
    <x v="1"/>
    <x v="1"/>
    <x v="1"/>
  </r>
  <r>
    <d v="2022-07-07T00:00:00"/>
    <n v="9604"/>
    <n v="10221"/>
    <x v="1"/>
    <n v="2014"/>
    <n v="40080"/>
    <x v="3"/>
    <m/>
    <x v="0"/>
    <x v="0"/>
    <x v="3"/>
    <x v="3"/>
    <x v="1"/>
    <x v="1"/>
    <m/>
    <m/>
    <m/>
    <m/>
    <x v="0"/>
    <x v="4"/>
    <m/>
    <x v="0"/>
    <x v="0"/>
    <x v="0"/>
    <x v="0"/>
    <x v="0"/>
    <x v="0"/>
    <x v="0"/>
    <x v="0"/>
    <x v="0"/>
    <x v="0"/>
    <x v="0"/>
    <s v="escaped"/>
    <m/>
    <x v="2"/>
    <s v=""/>
    <x v="6"/>
    <x v="2"/>
    <x v="4"/>
    <x v="2"/>
    <x v="3"/>
    <x v="1"/>
    <s v=""/>
    <x v="3"/>
    <s v=""/>
    <x v="4"/>
    <s v=""/>
    <x v="3"/>
    <s v=""/>
    <x v="1"/>
    <s v=""/>
    <s v=""/>
    <x v="1"/>
    <x v="1"/>
    <x v="3"/>
    <x v="1"/>
    <x v="1"/>
    <x v="1"/>
    <x v="1"/>
  </r>
  <r>
    <d v="2022-07-07T00:00:00"/>
    <n v="9604"/>
    <n v="10221"/>
    <x v="1"/>
    <n v="2014"/>
    <n v="40081"/>
    <x v="3"/>
    <s v="na"/>
    <x v="3"/>
    <x v="0"/>
    <x v="3"/>
    <x v="3"/>
    <x v="1"/>
    <x v="1"/>
    <m/>
    <m/>
    <m/>
    <m/>
    <x v="0"/>
    <x v="4"/>
    <n v="1003482"/>
    <x v="7"/>
    <x v="1"/>
    <x v="0"/>
    <x v="0"/>
    <x v="1"/>
    <x v="0"/>
    <x v="0"/>
    <x v="0"/>
    <x v="0"/>
    <x v="0"/>
    <x v="0"/>
    <s v="escaped"/>
    <m/>
    <x v="2"/>
    <s v="10034827"/>
    <x v="3"/>
    <x v="3"/>
    <x v="2"/>
    <x v="3"/>
    <x v="3"/>
    <x v="1"/>
    <s v=""/>
    <x v="3"/>
    <s v=""/>
    <x v="4"/>
    <s v=""/>
    <x v="2"/>
    <s v=""/>
    <x v="1"/>
    <s v=""/>
    <s v=""/>
    <x v="1"/>
    <x v="1"/>
    <x v="3"/>
    <x v="1"/>
    <x v="1"/>
    <x v="1"/>
    <x v="1"/>
  </r>
  <r>
    <d v="2022-07-07T00:00:00"/>
    <n v="9604"/>
    <n v="10221"/>
    <x v="1"/>
    <n v="2014"/>
    <n v="40082"/>
    <x v="2"/>
    <s v="080937"/>
    <x v="0"/>
    <x v="0"/>
    <x v="3"/>
    <x v="1"/>
    <x v="1"/>
    <x v="1"/>
    <n v="68"/>
    <m/>
    <m/>
    <m/>
    <x v="0"/>
    <x v="2"/>
    <n v="1003482"/>
    <x v="8"/>
    <x v="1"/>
    <x v="0"/>
    <x v="0"/>
    <x v="1"/>
    <x v="0"/>
    <x v="0"/>
    <x v="0"/>
    <x v="0"/>
    <x v="0"/>
    <x v="0"/>
    <s v="escaped"/>
    <m/>
    <x v="2"/>
    <s v="10034828"/>
    <x v="3"/>
    <x v="3"/>
    <x v="2"/>
    <x v="3"/>
    <x v="3"/>
    <x v="1"/>
    <n v="61.827199999999998"/>
    <x v="2"/>
    <n v="68"/>
    <x v="1"/>
    <n v="41"/>
    <x v="2"/>
    <n v="41"/>
    <x v="1"/>
    <s v=""/>
    <s v=""/>
    <x v="1"/>
    <x v="1"/>
    <x v="1"/>
    <x v="1"/>
    <x v="1"/>
    <x v="1"/>
    <x v="1"/>
  </r>
  <r>
    <d v="2022-07-07T00:00:00"/>
    <n v="9604"/>
    <n v="10221"/>
    <x v="1"/>
    <n v="2014"/>
    <n v="40083"/>
    <x v="2"/>
    <m/>
    <x v="0"/>
    <x v="0"/>
    <x v="3"/>
    <x v="1"/>
    <x v="1"/>
    <x v="1"/>
    <n v="70"/>
    <m/>
    <m/>
    <m/>
    <x v="0"/>
    <x v="2"/>
    <n v="1003482"/>
    <x v="9"/>
    <x v="1"/>
    <x v="0"/>
    <x v="0"/>
    <x v="1"/>
    <x v="0"/>
    <x v="0"/>
    <x v="0"/>
    <x v="0"/>
    <x v="0"/>
    <x v="1"/>
    <m/>
    <m/>
    <x v="2"/>
    <s v="10034829"/>
    <x v="3"/>
    <x v="3"/>
    <x v="2"/>
    <x v="3"/>
    <x v="3"/>
    <x v="1"/>
    <n v="63.678199999999997"/>
    <x v="2"/>
    <n v="70"/>
    <x v="1"/>
    <n v="42"/>
    <x v="2"/>
    <n v="42"/>
    <x v="1"/>
    <s v=""/>
    <s v=""/>
    <x v="1"/>
    <x v="1"/>
    <x v="1"/>
    <x v="1"/>
    <x v="1"/>
    <x v="1"/>
    <x v="1"/>
  </r>
  <r>
    <d v="2022-07-07T00:00:00"/>
    <n v="9604"/>
    <n v="10221"/>
    <x v="1"/>
    <n v="2014"/>
    <n v="40084"/>
    <x v="2"/>
    <s v="080872"/>
    <x v="0"/>
    <x v="0"/>
    <x v="3"/>
    <x v="1"/>
    <x v="1"/>
    <x v="1"/>
    <n v="69"/>
    <m/>
    <m/>
    <m/>
    <x v="0"/>
    <x v="2"/>
    <n v="1003482"/>
    <x v="10"/>
    <x v="1"/>
    <x v="0"/>
    <x v="0"/>
    <x v="1"/>
    <x v="0"/>
    <x v="0"/>
    <x v="0"/>
    <x v="0"/>
    <x v="0"/>
    <x v="1"/>
    <m/>
    <m/>
    <x v="2"/>
    <s v="100348210"/>
    <x v="3"/>
    <x v="3"/>
    <x v="2"/>
    <x v="3"/>
    <x v="3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07T00:00:00"/>
    <n v="9604"/>
    <n v="10221"/>
    <x v="1"/>
    <n v="2020"/>
    <n v="40085"/>
    <x v="2"/>
    <s v="080879"/>
    <x v="0"/>
    <x v="0"/>
    <x v="1"/>
    <x v="1"/>
    <x v="1"/>
    <x v="1"/>
    <n v="90"/>
    <n v="21.5"/>
    <n v="5.2"/>
    <n v="7"/>
    <x v="11"/>
    <x v="3"/>
    <n v="1003481"/>
    <x v="1"/>
    <x v="1"/>
    <x v="0"/>
    <x v="0"/>
    <x v="1"/>
    <x v="0"/>
    <x v="0"/>
    <x v="0"/>
    <x v="0"/>
    <x v="0"/>
    <x v="1"/>
    <m/>
    <m/>
    <x v="2"/>
    <s v="10034811"/>
    <x v="3"/>
    <x v="3"/>
    <x v="2"/>
    <x v="3"/>
    <x v="3"/>
    <x v="1"/>
    <n v="84.8"/>
    <x v="1"/>
    <n v="90"/>
    <x v="3"/>
    <s v=""/>
    <x v="2"/>
    <s v=""/>
    <x v="2"/>
    <n v="5.860000000000003"/>
    <n v="0.99715686279431714"/>
    <x v="1"/>
    <x v="1"/>
    <x v="2"/>
    <x v="1"/>
    <x v="1"/>
    <x v="1"/>
    <x v="1"/>
  </r>
  <r>
    <d v="2022-07-07T00:00:00"/>
    <n v="9604"/>
    <n v="10221"/>
    <x v="1"/>
    <n v="2020"/>
    <n v="40086"/>
    <x v="2"/>
    <s v="080939"/>
    <x v="0"/>
    <x v="0"/>
    <x v="1"/>
    <x v="1"/>
    <x v="1"/>
    <x v="1"/>
    <n v="71"/>
    <m/>
    <m/>
    <m/>
    <x v="0"/>
    <x v="2"/>
    <n v="1003481"/>
    <x v="2"/>
    <x v="1"/>
    <x v="0"/>
    <x v="0"/>
    <x v="1"/>
    <x v="0"/>
    <x v="0"/>
    <x v="0"/>
    <x v="0"/>
    <x v="0"/>
    <x v="1"/>
    <m/>
    <m/>
    <x v="2"/>
    <s v="10034812"/>
    <x v="3"/>
    <x v="3"/>
    <x v="2"/>
    <x v="3"/>
    <x v="3"/>
    <x v="1"/>
    <n v="64.603699999999989"/>
    <x v="2"/>
    <n v="71"/>
    <x v="1"/>
    <s v=""/>
    <x v="2"/>
    <s v=""/>
    <x v="1"/>
    <s v=""/>
    <s v=""/>
    <x v="1"/>
    <x v="1"/>
    <x v="1"/>
    <x v="1"/>
    <x v="1"/>
    <x v="1"/>
    <x v="1"/>
  </r>
  <r>
    <d v="2022-07-07T00:00:00"/>
    <n v="9604"/>
    <n v="10221"/>
    <x v="1"/>
    <n v="2020"/>
    <n v="40087"/>
    <x v="2"/>
    <s v="080851"/>
    <x v="0"/>
    <x v="0"/>
    <x v="2"/>
    <x v="2"/>
    <x v="1"/>
    <x v="1"/>
    <n v="78.8"/>
    <n v="17.5"/>
    <n v="6.5"/>
    <n v="6"/>
    <x v="5"/>
    <x v="3"/>
    <n v="1003481"/>
    <x v="3"/>
    <x v="1"/>
    <x v="0"/>
    <x v="0"/>
    <x v="1"/>
    <x v="0"/>
    <x v="0"/>
    <x v="0"/>
    <x v="0"/>
    <x v="0"/>
    <x v="1"/>
    <m/>
    <m/>
    <x v="2"/>
    <s v="10034813"/>
    <x v="3"/>
    <x v="3"/>
    <x v="2"/>
    <x v="3"/>
    <x v="3"/>
    <x v="1"/>
    <n v="72.3"/>
    <x v="1"/>
    <n v="78.8"/>
    <x v="3"/>
    <n v="43"/>
    <x v="2"/>
    <n v="43"/>
    <x v="3"/>
    <n v="-2.5999999999999135E-2"/>
    <n v="0.49350036614191567"/>
    <x v="1"/>
    <x v="1"/>
    <x v="1"/>
    <x v="1"/>
    <x v="1"/>
    <x v="1"/>
    <x v="1"/>
  </r>
  <r>
    <d v="2022-07-07T00:00:00"/>
    <n v="9604"/>
    <n v="10221"/>
    <x v="1"/>
    <n v="2028"/>
    <n v="40088"/>
    <x v="2"/>
    <s v="080897"/>
    <x v="1"/>
    <x v="0"/>
    <x v="1"/>
    <x v="1"/>
    <x v="1"/>
    <x v="1"/>
    <n v="70.5"/>
    <m/>
    <m/>
    <m/>
    <x v="0"/>
    <x v="2"/>
    <n v="1003481"/>
    <x v="4"/>
    <x v="1"/>
    <x v="0"/>
    <x v="0"/>
    <x v="1"/>
    <x v="0"/>
    <x v="0"/>
    <x v="0"/>
    <x v="0"/>
    <x v="0"/>
    <x v="1"/>
    <m/>
    <m/>
    <x v="2"/>
    <s v="10034814"/>
    <x v="3"/>
    <x v="3"/>
    <x v="2"/>
    <x v="3"/>
    <x v="3"/>
    <x v="1"/>
    <n v="64.140949999999989"/>
    <x v="2"/>
    <n v="70.5"/>
    <x v="1"/>
    <s v=""/>
    <x v="2"/>
    <s v=""/>
    <x v="1"/>
    <s v=""/>
    <s v=""/>
    <x v="1"/>
    <x v="1"/>
    <x v="1"/>
    <x v="1"/>
    <x v="1"/>
    <x v="1"/>
    <x v="1"/>
  </r>
  <r>
    <d v="2022-07-08T00:00:00"/>
    <n v="9607"/>
    <n v="10222"/>
    <x v="0"/>
    <n v="948"/>
    <m/>
    <x v="1"/>
    <m/>
    <x v="0"/>
    <x v="0"/>
    <x v="1"/>
    <x v="1"/>
    <x v="1"/>
    <x v="1"/>
    <n v="42"/>
    <m/>
    <m/>
    <m/>
    <x v="0"/>
    <x v="1"/>
    <n v="1003481"/>
    <x v="5"/>
    <x v="1"/>
    <x v="0"/>
    <x v="0"/>
    <x v="1"/>
    <x v="0"/>
    <x v="0"/>
    <x v="0"/>
    <x v="0"/>
    <x v="0"/>
    <x v="1"/>
    <m/>
    <m/>
    <x v="1"/>
    <s v="10034815"/>
    <x v="1"/>
    <x v="1"/>
    <x v="1"/>
    <x v="1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8T00:00:00"/>
    <n v="9607"/>
    <n v="10222"/>
    <x v="0"/>
    <n v="1025"/>
    <n v="40089"/>
    <x v="2"/>
    <s v="080925"/>
    <x v="0"/>
    <x v="0"/>
    <x v="0"/>
    <x v="4"/>
    <x v="1"/>
    <x v="1"/>
    <n v="69"/>
    <m/>
    <m/>
    <m/>
    <x v="0"/>
    <x v="2"/>
    <n v="1003481"/>
    <x v="6"/>
    <x v="1"/>
    <x v="0"/>
    <x v="0"/>
    <x v="1"/>
    <x v="0"/>
    <x v="0"/>
    <x v="0"/>
    <x v="0"/>
    <x v="0"/>
    <x v="1"/>
    <m/>
    <m/>
    <x v="2"/>
    <s v="10034816"/>
    <x v="3"/>
    <x v="3"/>
    <x v="2"/>
    <x v="3"/>
    <x v="3"/>
    <x v="1"/>
    <n v="62.752699999999997"/>
    <x v="2"/>
    <n v="69"/>
    <x v="1"/>
    <n v="44"/>
    <x v="2"/>
    <n v="44"/>
    <x v="1"/>
    <s v=""/>
    <s v=""/>
    <x v="1"/>
    <x v="1"/>
    <x v="4"/>
    <x v="1"/>
    <x v="1"/>
    <x v="1"/>
    <x v="1"/>
  </r>
  <r>
    <d v="2022-07-08T00:00:00"/>
    <n v="9607"/>
    <n v="10222"/>
    <x v="0"/>
    <n v="1025"/>
    <m/>
    <x v="1"/>
    <m/>
    <x v="0"/>
    <x v="0"/>
    <x v="1"/>
    <x v="1"/>
    <x v="1"/>
    <x v="1"/>
    <n v="44"/>
    <m/>
    <m/>
    <m/>
    <x v="0"/>
    <x v="1"/>
    <n v="1003481"/>
    <x v="7"/>
    <x v="1"/>
    <x v="0"/>
    <x v="0"/>
    <x v="1"/>
    <x v="0"/>
    <x v="0"/>
    <x v="0"/>
    <x v="0"/>
    <x v="0"/>
    <x v="1"/>
    <m/>
    <m/>
    <x v="1"/>
    <s v="10034817"/>
    <x v="3"/>
    <x v="3"/>
    <x v="2"/>
    <x v="3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8T00:00:00"/>
    <n v="9607"/>
    <n v="10222"/>
    <x v="0"/>
    <n v="1025"/>
    <m/>
    <x v="1"/>
    <m/>
    <x v="0"/>
    <x v="0"/>
    <x v="1"/>
    <x v="1"/>
    <x v="1"/>
    <x v="1"/>
    <n v="42"/>
    <m/>
    <m/>
    <m/>
    <x v="0"/>
    <x v="1"/>
    <n v="1003481"/>
    <x v="8"/>
    <x v="1"/>
    <x v="0"/>
    <x v="0"/>
    <x v="1"/>
    <x v="0"/>
    <x v="0"/>
    <x v="0"/>
    <x v="0"/>
    <x v="0"/>
    <x v="1"/>
    <m/>
    <m/>
    <x v="1"/>
    <s v="10034818"/>
    <x v="1"/>
    <x v="1"/>
    <x v="1"/>
    <x v="1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8T00:00:00"/>
    <n v="9607"/>
    <n v="10222"/>
    <x v="0"/>
    <n v="1032"/>
    <m/>
    <x v="1"/>
    <m/>
    <x v="0"/>
    <x v="0"/>
    <x v="1"/>
    <x v="1"/>
    <x v="1"/>
    <x v="1"/>
    <n v="44"/>
    <m/>
    <m/>
    <m/>
    <x v="0"/>
    <x v="1"/>
    <n v="1003481"/>
    <x v="9"/>
    <x v="1"/>
    <x v="0"/>
    <x v="0"/>
    <x v="1"/>
    <x v="0"/>
    <x v="0"/>
    <x v="0"/>
    <x v="0"/>
    <x v="0"/>
    <x v="1"/>
    <m/>
    <m/>
    <x v="1"/>
    <s v="10034819"/>
    <x v="1"/>
    <x v="1"/>
    <x v="1"/>
    <x v="1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8T00:00:00"/>
    <n v="9607"/>
    <n v="10222"/>
    <x v="0"/>
    <n v="1042"/>
    <m/>
    <x v="1"/>
    <m/>
    <x v="0"/>
    <x v="0"/>
    <x v="1"/>
    <x v="1"/>
    <x v="1"/>
    <x v="1"/>
    <n v="45"/>
    <m/>
    <m/>
    <m/>
    <x v="0"/>
    <x v="1"/>
    <n v="1003481"/>
    <x v="10"/>
    <x v="1"/>
    <x v="0"/>
    <x v="0"/>
    <x v="1"/>
    <x v="0"/>
    <x v="0"/>
    <x v="0"/>
    <x v="0"/>
    <x v="0"/>
    <x v="1"/>
    <m/>
    <m/>
    <x v="1"/>
    <s v="100348110"/>
    <x v="1"/>
    <x v="1"/>
    <x v="1"/>
    <x v="1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8T00:00:00"/>
    <n v="9607"/>
    <n v="10222"/>
    <x v="0"/>
    <n v="1044"/>
    <m/>
    <x v="1"/>
    <m/>
    <x v="0"/>
    <x v="0"/>
    <x v="1"/>
    <x v="1"/>
    <x v="1"/>
    <x v="1"/>
    <n v="36"/>
    <m/>
    <m/>
    <m/>
    <x v="0"/>
    <x v="1"/>
    <n v="1003478"/>
    <x v="1"/>
    <x v="1"/>
    <x v="0"/>
    <x v="0"/>
    <x v="1"/>
    <x v="0"/>
    <x v="0"/>
    <x v="0"/>
    <x v="0"/>
    <x v="0"/>
    <x v="1"/>
    <m/>
    <m/>
    <x v="1"/>
    <s v="10034781"/>
    <x v="1"/>
    <x v="1"/>
    <x v="1"/>
    <x v="1"/>
    <x v="3"/>
    <x v="1"/>
    <s v="No MEF"/>
    <x v="1"/>
    <s v="No"/>
    <x v="1"/>
    <s v=""/>
    <x v="2"/>
    <s v=""/>
    <x v="1"/>
    <s v=""/>
    <s v=""/>
    <x v="1"/>
    <x v="1"/>
    <x v="1"/>
    <x v="1"/>
    <x v="1"/>
    <x v="1"/>
    <x v="1"/>
  </r>
  <r>
    <d v="2022-07-08T00:00:00"/>
    <n v="9607"/>
    <n v="10222"/>
    <x v="0"/>
    <n v="1049"/>
    <n v="40090"/>
    <x v="2"/>
    <s v="080891"/>
    <x v="0"/>
    <x v="0"/>
    <x v="2"/>
    <x v="2"/>
    <x v="1"/>
    <x v="1"/>
    <n v="87"/>
    <n v="18"/>
    <n v="6.5"/>
    <n v="4.5"/>
    <x v="12"/>
    <x v="3"/>
    <n v="1003478"/>
    <x v="2"/>
    <x v="1"/>
    <x v="0"/>
    <x v="0"/>
    <x v="1"/>
    <x v="0"/>
    <x v="0"/>
    <x v="0"/>
    <x v="0"/>
    <x v="0"/>
    <x v="1"/>
    <m/>
    <m/>
    <x v="2"/>
    <s v="10034782"/>
    <x v="4"/>
    <x v="4"/>
    <x v="3"/>
    <x v="4"/>
    <x v="3"/>
    <x v="1"/>
    <n v="80.5"/>
    <x v="1"/>
    <n v="87"/>
    <x v="3"/>
    <n v="45"/>
    <x v="2"/>
    <n v="45"/>
    <x v="2"/>
    <n v="4.6919999999999966"/>
    <n v="0.99091496347823482"/>
    <x v="1"/>
    <x v="1"/>
    <x v="2"/>
    <x v="1"/>
    <x v="1"/>
    <x v="1"/>
    <x v="1"/>
  </r>
  <r>
    <d v="2022-07-08T00:00:00"/>
    <n v="9608"/>
    <n v="10222"/>
    <x v="1"/>
    <n v="1115"/>
    <n v="40091"/>
    <x v="2"/>
    <s v="080901"/>
    <x v="0"/>
    <x v="0"/>
    <x v="2"/>
    <x v="1"/>
    <x v="1"/>
    <x v="1"/>
    <n v="65"/>
    <m/>
    <m/>
    <m/>
    <x v="0"/>
    <x v="2"/>
    <n v="1003478"/>
    <x v="3"/>
    <x v="1"/>
    <x v="0"/>
    <x v="0"/>
    <x v="1"/>
    <x v="0"/>
    <x v="0"/>
    <x v="0"/>
    <x v="0"/>
    <x v="0"/>
    <x v="1"/>
    <m/>
    <m/>
    <x v="2"/>
    <s v="10034783"/>
    <x v="3"/>
    <x v="3"/>
    <x v="2"/>
    <x v="3"/>
    <x v="3"/>
    <x v="1"/>
    <n v="59.050699999999999"/>
    <x v="2"/>
    <n v="65"/>
    <x v="1"/>
    <s v=""/>
    <x v="2"/>
    <s v=""/>
    <x v="1"/>
    <s v=""/>
    <s v=""/>
    <x v="1"/>
    <x v="1"/>
    <x v="1"/>
    <x v="1"/>
    <x v="1"/>
    <x v="1"/>
    <x v="1"/>
  </r>
  <r>
    <d v="2022-07-08T00:00:00"/>
    <n v="9608"/>
    <n v="10222"/>
    <x v="1"/>
    <n v="1129"/>
    <n v="40092"/>
    <x v="2"/>
    <s v="080866"/>
    <x v="0"/>
    <x v="0"/>
    <x v="1"/>
    <x v="1"/>
    <x v="1"/>
    <x v="1"/>
    <n v="90"/>
    <n v="21.5"/>
    <n v="9.4"/>
    <n v="5.5"/>
    <x v="9"/>
    <x v="3"/>
    <n v="1003478"/>
    <x v="4"/>
    <x v="1"/>
    <x v="0"/>
    <x v="0"/>
    <x v="1"/>
    <x v="0"/>
    <x v="0"/>
    <x v="0"/>
    <x v="0"/>
    <x v="0"/>
    <x v="1"/>
    <m/>
    <m/>
    <x v="2"/>
    <s v="10034784"/>
    <x v="5"/>
    <x v="2"/>
    <x v="3"/>
    <x v="2"/>
    <x v="3"/>
    <x v="1"/>
    <n v="80.599999999999994"/>
    <x v="1"/>
    <n v="90"/>
    <x v="3"/>
    <n v="46"/>
    <x v="2"/>
    <n v="46"/>
    <x v="2"/>
    <n v="1.8480000000000034"/>
    <n v="0.86389210902816094"/>
    <x v="1"/>
    <x v="1"/>
    <x v="2"/>
    <x v="1"/>
    <x v="1"/>
    <x v="1"/>
    <x v="1"/>
  </r>
  <r>
    <d v="2022-07-08T00:00:00"/>
    <n v="9608"/>
    <n v="10222"/>
    <x v="1"/>
    <n v="1134"/>
    <n v="40093"/>
    <x v="2"/>
    <s v="080920"/>
    <x v="0"/>
    <x v="0"/>
    <x v="2"/>
    <x v="2"/>
    <x v="1"/>
    <x v="1"/>
    <n v="91"/>
    <n v="19"/>
    <n v="6"/>
    <n v="5.3"/>
    <x v="0"/>
    <x v="3"/>
    <n v="1003478"/>
    <x v="5"/>
    <x v="1"/>
    <x v="0"/>
    <x v="0"/>
    <x v="1"/>
    <x v="0"/>
    <x v="0"/>
    <x v="0"/>
    <x v="0"/>
    <x v="0"/>
    <x v="1"/>
    <m/>
    <m/>
    <x v="2"/>
    <s v="10034785"/>
    <x v="5"/>
    <x v="2"/>
    <x v="3"/>
    <x v="2"/>
    <x v="3"/>
    <x v="1"/>
    <n v="85"/>
    <x v="1"/>
    <n v="91"/>
    <x v="2"/>
    <s v=""/>
    <x v="2"/>
    <s v=""/>
    <x v="1"/>
    <s v=""/>
    <s v=""/>
    <x v="1"/>
    <x v="1"/>
    <x v="2"/>
    <x v="1"/>
    <x v="1"/>
    <x v="1"/>
    <x v="1"/>
  </r>
  <r>
    <d v="2022-07-08T00:00:00"/>
    <n v="9608"/>
    <n v="10222"/>
    <x v="1"/>
    <n v="1137"/>
    <n v="40094"/>
    <x v="2"/>
    <s v="?"/>
    <x v="0"/>
    <x v="0"/>
    <x v="1"/>
    <x v="1"/>
    <x v="1"/>
    <x v="1"/>
    <n v="66"/>
    <m/>
    <m/>
    <m/>
    <x v="0"/>
    <x v="2"/>
    <n v="1003478"/>
    <x v="6"/>
    <x v="1"/>
    <x v="0"/>
    <x v="0"/>
    <x v="1"/>
    <x v="0"/>
    <x v="0"/>
    <x v="0"/>
    <x v="0"/>
    <x v="0"/>
    <x v="1"/>
    <m/>
    <m/>
    <x v="2"/>
    <s v="10034786"/>
    <x v="3"/>
    <x v="3"/>
    <x v="2"/>
    <x v="3"/>
    <x v="3"/>
    <x v="1"/>
    <n v="59.976199999999999"/>
    <x v="2"/>
    <n v="66"/>
    <x v="1"/>
    <n v="47"/>
    <x v="2"/>
    <n v="47"/>
    <x v="1"/>
    <s v=""/>
    <s v=""/>
    <x v="1"/>
    <x v="1"/>
    <x v="1"/>
    <x v="1"/>
    <x v="1"/>
    <x v="1"/>
    <x v="1"/>
  </r>
  <r>
    <d v="2022-07-08T00:00:00"/>
    <n v="9608"/>
    <n v="10222"/>
    <x v="1"/>
    <n v="1139"/>
    <n v="40095"/>
    <x v="2"/>
    <s v="080896"/>
    <x v="1"/>
    <x v="0"/>
    <x v="1"/>
    <x v="1"/>
    <x v="1"/>
    <x v="1"/>
    <n v="61"/>
    <m/>
    <m/>
    <m/>
    <x v="0"/>
    <x v="2"/>
    <n v="1003478"/>
    <x v="7"/>
    <x v="1"/>
    <x v="0"/>
    <x v="0"/>
    <x v="1"/>
    <x v="0"/>
    <x v="0"/>
    <x v="0"/>
    <x v="0"/>
    <x v="0"/>
    <x v="1"/>
    <m/>
    <m/>
    <x v="2"/>
    <s v="10034787"/>
    <x v="3"/>
    <x v="3"/>
    <x v="2"/>
    <x v="3"/>
    <x v="3"/>
    <x v="1"/>
    <n v="55.348700000000001"/>
    <x v="2"/>
    <n v="61"/>
    <x v="1"/>
    <s v=""/>
    <x v="2"/>
    <s v=""/>
    <x v="1"/>
    <s v=""/>
    <s v=""/>
    <x v="1"/>
    <x v="1"/>
    <x v="1"/>
    <x v="1"/>
    <x v="1"/>
    <x v="1"/>
    <x v="1"/>
  </r>
  <r>
    <d v="2022-07-08T00:00:00"/>
    <n v="9608"/>
    <n v="10222"/>
    <x v="1"/>
    <n v="1140"/>
    <n v="40096"/>
    <x v="2"/>
    <s v="080935"/>
    <x v="0"/>
    <x v="0"/>
    <x v="2"/>
    <x v="2"/>
    <x v="1"/>
    <x v="1"/>
    <n v="81"/>
    <n v="19"/>
    <n v="7"/>
    <n v="5.2"/>
    <x v="18"/>
    <x v="3"/>
    <n v="1003478"/>
    <x v="8"/>
    <x v="1"/>
    <x v="0"/>
    <x v="0"/>
    <x v="1"/>
    <x v="0"/>
    <x v="0"/>
    <x v="0"/>
    <x v="0"/>
    <x v="0"/>
    <x v="1"/>
    <m/>
    <m/>
    <x v="2"/>
    <s v="10034788"/>
    <x v="2"/>
    <x v="2"/>
    <x v="2"/>
    <x v="2"/>
    <x v="3"/>
    <x v="1"/>
    <n v="74"/>
    <x v="1"/>
    <n v="81"/>
    <x v="3"/>
    <s v=""/>
    <x v="2"/>
    <s v=""/>
    <x v="2"/>
    <n v="0.30799999999999761"/>
    <n v="0.5763970089027548"/>
    <x v="1"/>
    <x v="1"/>
    <x v="2"/>
    <x v="1"/>
    <x v="1"/>
    <x v="1"/>
    <x v="1"/>
  </r>
  <r>
    <d v="2022-07-08T00:00:00"/>
    <n v="9608"/>
    <n v="10222"/>
    <x v="1"/>
    <n v="1140"/>
    <n v="40097"/>
    <x v="2"/>
    <s v="080929"/>
    <x v="0"/>
    <x v="0"/>
    <x v="2"/>
    <x v="2"/>
    <x v="1"/>
    <x v="1"/>
    <n v="84"/>
    <n v="17.5"/>
    <n v="6"/>
    <n v="4.5"/>
    <x v="19"/>
    <x v="3"/>
    <n v="1003478"/>
    <x v="9"/>
    <x v="1"/>
    <x v="0"/>
    <x v="0"/>
    <x v="1"/>
    <x v="0"/>
    <x v="0"/>
    <x v="0"/>
    <x v="0"/>
    <x v="0"/>
    <x v="1"/>
    <m/>
    <m/>
    <x v="2"/>
    <s v="10034789"/>
    <x v="4"/>
    <x v="4"/>
    <x v="3"/>
    <x v="4"/>
    <x v="3"/>
    <x v="1"/>
    <n v="78"/>
    <x v="1"/>
    <n v="84"/>
    <x v="3"/>
    <s v=""/>
    <x v="2"/>
    <s v=""/>
    <x v="2"/>
    <n v="4.3859999999999983"/>
    <n v="0.98770267552020274"/>
    <x v="1"/>
    <x v="1"/>
    <x v="2"/>
    <x v="1"/>
    <x v="1"/>
    <x v="1"/>
    <x v="1"/>
  </r>
  <r>
    <d v="2022-07-08T00:00:00"/>
    <n v="9608"/>
    <n v="10222"/>
    <x v="1"/>
    <n v="1145"/>
    <n v="40098"/>
    <x v="2"/>
    <s v="080933"/>
    <x v="0"/>
    <x v="0"/>
    <x v="2"/>
    <x v="2"/>
    <x v="1"/>
    <x v="1"/>
    <n v="84"/>
    <n v="17"/>
    <n v="7"/>
    <n v="6"/>
    <x v="5"/>
    <x v="3"/>
    <n v="1003478"/>
    <x v="10"/>
    <x v="1"/>
    <x v="0"/>
    <x v="0"/>
    <x v="1"/>
    <x v="0"/>
    <x v="0"/>
    <x v="0"/>
    <x v="0"/>
    <x v="0"/>
    <x v="1"/>
    <m/>
    <m/>
    <x v="2"/>
    <s v="100347810"/>
    <x v="4"/>
    <x v="4"/>
    <x v="3"/>
    <x v="4"/>
    <x v="3"/>
    <x v="1"/>
    <n v="77"/>
    <x v="1"/>
    <n v="84"/>
    <x v="3"/>
    <n v="48"/>
    <x v="2"/>
    <n v="48"/>
    <x v="2"/>
    <n v="1.5699999999999974"/>
    <n v="0.82778360826612174"/>
    <x v="1"/>
    <x v="1"/>
    <x v="2"/>
    <x v="1"/>
    <x v="1"/>
    <x v="1"/>
    <x v="1"/>
  </r>
  <r>
    <d v="2022-07-08T00:00:00"/>
    <n v="9608"/>
    <n v="10222"/>
    <x v="1"/>
    <n v="1145"/>
    <n v="40099"/>
    <x v="2"/>
    <s v="?"/>
    <x v="0"/>
    <x v="0"/>
    <x v="1"/>
    <x v="1"/>
    <x v="1"/>
    <x v="1"/>
    <n v="82"/>
    <n v="19.5"/>
    <n v="6.2"/>
    <n v="6"/>
    <x v="5"/>
    <x v="3"/>
    <n v="1003466"/>
    <x v="1"/>
    <x v="1"/>
    <x v="0"/>
    <x v="0"/>
    <x v="1"/>
    <x v="0"/>
    <x v="0"/>
    <x v="0"/>
    <x v="0"/>
    <x v="0"/>
    <x v="1"/>
    <m/>
    <m/>
    <x v="2"/>
    <s v="10034661"/>
    <x v="5"/>
    <x v="2"/>
    <x v="3"/>
    <x v="2"/>
    <x v="3"/>
    <x v="1"/>
    <n v="75.8"/>
    <x v="1"/>
    <n v="82"/>
    <x v="3"/>
    <s v=""/>
    <x v="1"/>
    <s v=""/>
    <x v="2"/>
    <n v="1.733999999999998"/>
    <n v="0.84992334931536639"/>
    <x v="1"/>
    <x v="1"/>
    <x v="2"/>
    <x v="1"/>
    <x v="1"/>
    <x v="1"/>
    <x v="1"/>
  </r>
  <r>
    <d v="2022-07-08T00:00:00"/>
    <n v="9608"/>
    <n v="10222"/>
    <x v="1"/>
    <n v="1147"/>
    <n v="40100"/>
    <x v="2"/>
    <s v="080916"/>
    <x v="0"/>
    <x v="0"/>
    <x v="2"/>
    <x v="2"/>
    <x v="1"/>
    <x v="1"/>
    <n v="84"/>
    <n v="20.5"/>
    <n v="7.5"/>
    <n v="6"/>
    <x v="5"/>
    <x v="3"/>
    <n v="1003466"/>
    <x v="2"/>
    <x v="1"/>
    <x v="0"/>
    <x v="0"/>
    <x v="1"/>
    <x v="0"/>
    <x v="0"/>
    <x v="0"/>
    <x v="0"/>
    <x v="0"/>
    <x v="1"/>
    <m/>
    <m/>
    <x v="2"/>
    <s v="10034662"/>
    <x v="5"/>
    <x v="2"/>
    <x v="3"/>
    <x v="2"/>
    <x v="3"/>
    <x v="1"/>
    <n v="76.5"/>
    <x v="1"/>
    <n v="84"/>
    <x v="3"/>
    <s v=""/>
    <x v="1"/>
    <s v=""/>
    <x v="2"/>
    <n v="0.92999999999999861"/>
    <n v="0.71707528549297228"/>
    <x v="1"/>
    <x v="1"/>
    <x v="2"/>
    <x v="1"/>
    <x v="1"/>
    <x v="1"/>
    <x v="1"/>
  </r>
  <r>
    <d v="2022-07-08T00:00:00"/>
    <n v="9608"/>
    <n v="10222"/>
    <x v="1"/>
    <n v="1153"/>
    <n v="40101"/>
    <x v="2"/>
    <s v="080856"/>
    <x v="0"/>
    <x v="0"/>
    <x v="2"/>
    <x v="1"/>
    <x v="1"/>
    <x v="1"/>
    <n v="72"/>
    <m/>
    <m/>
    <m/>
    <x v="0"/>
    <x v="2"/>
    <n v="1003466"/>
    <x v="3"/>
    <x v="1"/>
    <x v="0"/>
    <x v="0"/>
    <x v="1"/>
    <x v="0"/>
    <x v="0"/>
    <x v="0"/>
    <x v="0"/>
    <x v="0"/>
    <x v="2"/>
    <s v="NFL Estimated "/>
    <m/>
    <x v="2"/>
    <s v="10034663"/>
    <x v="3"/>
    <x v="3"/>
    <x v="2"/>
    <x v="3"/>
    <x v="3"/>
    <x v="1"/>
    <n v="65.529199999999989"/>
    <x v="2"/>
    <n v="72"/>
    <x v="1"/>
    <s v=""/>
    <x v="1"/>
    <s v=""/>
    <x v="1"/>
    <s v=""/>
    <s v=""/>
    <x v="1"/>
    <x v="1"/>
    <x v="1"/>
    <x v="1"/>
    <x v="1"/>
    <x v="1"/>
    <x v="1"/>
  </r>
  <r>
    <d v="2022-07-08T00:00:00"/>
    <n v="9608"/>
    <n v="10222"/>
    <x v="1"/>
    <n v="1213"/>
    <n v="40102"/>
    <x v="2"/>
    <s v="080890"/>
    <x v="0"/>
    <x v="0"/>
    <x v="2"/>
    <x v="2"/>
    <x v="1"/>
    <x v="1"/>
    <n v="89"/>
    <n v="19"/>
    <n v="7.5"/>
    <n v="5"/>
    <x v="5"/>
    <x v="3"/>
    <n v="1003466"/>
    <x v="4"/>
    <x v="1"/>
    <x v="0"/>
    <x v="0"/>
    <x v="1"/>
    <x v="0"/>
    <x v="0"/>
    <x v="0"/>
    <x v="0"/>
    <x v="0"/>
    <x v="1"/>
    <m/>
    <m/>
    <x v="2"/>
    <s v="10034664"/>
    <x v="5"/>
    <x v="2"/>
    <x v="3"/>
    <x v="2"/>
    <x v="3"/>
    <x v="1"/>
    <n v="81.5"/>
    <x v="1"/>
    <n v="89"/>
    <x v="3"/>
    <s v=""/>
    <x v="1"/>
    <s v=""/>
    <x v="2"/>
    <n v="3.7599999999999971"/>
    <n v="0.97724605653719587"/>
    <x v="1"/>
    <x v="1"/>
    <x v="2"/>
    <x v="1"/>
    <x v="1"/>
    <x v="1"/>
    <x v="1"/>
  </r>
  <r>
    <d v="2022-07-08T00:00:00"/>
    <n v="9608"/>
    <n v="10222"/>
    <x v="1"/>
    <n v="1217"/>
    <n v="40103"/>
    <x v="2"/>
    <s v="080909"/>
    <x v="0"/>
    <x v="0"/>
    <x v="2"/>
    <x v="1"/>
    <x v="1"/>
    <x v="1"/>
    <n v="59"/>
    <m/>
    <m/>
    <m/>
    <x v="0"/>
    <x v="2"/>
    <n v="1003466"/>
    <x v="5"/>
    <x v="1"/>
    <x v="0"/>
    <x v="0"/>
    <x v="1"/>
    <x v="0"/>
    <x v="0"/>
    <x v="0"/>
    <x v="0"/>
    <x v="0"/>
    <x v="1"/>
    <m/>
    <m/>
    <x v="2"/>
    <s v="10034665"/>
    <x v="3"/>
    <x v="3"/>
    <x v="2"/>
    <x v="3"/>
    <x v="3"/>
    <x v="1"/>
    <n v="53.497700000000002"/>
    <x v="2"/>
    <n v="59"/>
    <x v="1"/>
    <s v=""/>
    <x v="1"/>
    <s v=""/>
    <x v="1"/>
    <s v=""/>
    <s v=""/>
    <x v="1"/>
    <x v="1"/>
    <x v="1"/>
    <x v="1"/>
    <x v="1"/>
    <x v="1"/>
    <x v="1"/>
  </r>
  <r>
    <d v="2022-07-08T00:00:00"/>
    <n v="9608"/>
    <n v="10222"/>
    <x v="1"/>
    <n v="1224"/>
    <n v="40104"/>
    <x v="2"/>
    <s v="080905"/>
    <x v="0"/>
    <x v="0"/>
    <x v="1"/>
    <x v="1"/>
    <x v="1"/>
    <x v="1"/>
    <n v="74"/>
    <m/>
    <m/>
    <m/>
    <x v="0"/>
    <x v="2"/>
    <n v="1003466"/>
    <x v="6"/>
    <x v="1"/>
    <x v="0"/>
    <x v="0"/>
    <x v="1"/>
    <x v="0"/>
    <x v="0"/>
    <x v="0"/>
    <x v="0"/>
    <x v="0"/>
    <x v="1"/>
    <m/>
    <m/>
    <x v="2"/>
    <s v="10034666"/>
    <x v="3"/>
    <x v="3"/>
    <x v="2"/>
    <x v="3"/>
    <x v="3"/>
    <x v="1"/>
    <n v="67.380199999999988"/>
    <x v="2"/>
    <n v="74"/>
    <x v="1"/>
    <s v=""/>
    <x v="1"/>
    <s v=""/>
    <x v="1"/>
    <s v=""/>
    <s v=""/>
    <x v="1"/>
    <x v="1"/>
    <x v="1"/>
    <x v="1"/>
    <x v="1"/>
    <x v="1"/>
    <x v="1"/>
  </r>
  <r>
    <d v="2022-07-08T00:00:00"/>
    <n v="9608"/>
    <n v="10222"/>
    <x v="1"/>
    <n v="1232"/>
    <n v="40105"/>
    <x v="2"/>
    <s v="080930"/>
    <x v="0"/>
    <x v="0"/>
    <x v="2"/>
    <x v="2"/>
    <x v="1"/>
    <x v="1"/>
    <n v="84.5"/>
    <n v="18"/>
    <n v="6.5"/>
    <n v="5.5"/>
    <x v="5"/>
    <x v="3"/>
    <n v="1003466"/>
    <x v="7"/>
    <x v="1"/>
    <x v="0"/>
    <x v="0"/>
    <x v="1"/>
    <x v="0"/>
    <x v="0"/>
    <x v="0"/>
    <x v="0"/>
    <x v="0"/>
    <x v="1"/>
    <m/>
    <m/>
    <x v="2"/>
    <s v="10034667"/>
    <x v="4"/>
    <x v="4"/>
    <x v="3"/>
    <x v="4"/>
    <x v="3"/>
    <x v="1"/>
    <n v="78"/>
    <x v="1"/>
    <n v="84.5"/>
    <x v="3"/>
    <n v="49"/>
    <x v="1"/>
    <n v="49"/>
    <x v="2"/>
    <n v="2.7650000000000015"/>
    <n v="0.94075492441773434"/>
    <x v="1"/>
    <x v="1"/>
    <x v="2"/>
    <x v="1"/>
    <x v="1"/>
    <x v="1"/>
    <x v="1"/>
  </r>
  <r>
    <d v="2022-07-08T00:00:00"/>
    <n v="9608"/>
    <n v="10222"/>
    <x v="1"/>
    <n v="1232"/>
    <n v="40106"/>
    <x v="2"/>
    <s v="080906"/>
    <x v="0"/>
    <x v="0"/>
    <x v="2"/>
    <x v="2"/>
    <x v="1"/>
    <x v="1"/>
    <n v="84"/>
    <n v="19.5"/>
    <n v="8.5"/>
    <n v="8.4"/>
    <x v="13"/>
    <x v="3"/>
    <n v="1003466"/>
    <x v="8"/>
    <x v="1"/>
    <x v="0"/>
    <x v="0"/>
    <x v="1"/>
    <x v="0"/>
    <x v="0"/>
    <x v="0"/>
    <x v="0"/>
    <x v="0"/>
    <x v="1"/>
    <m/>
    <m/>
    <x v="2"/>
    <s v="10034668"/>
    <x v="4"/>
    <x v="4"/>
    <x v="3"/>
    <x v="4"/>
    <x v="3"/>
    <x v="1"/>
    <n v="75.5"/>
    <x v="1"/>
    <n v="84"/>
    <x v="3"/>
    <n v="50"/>
    <x v="1"/>
    <n v="50"/>
    <x v="3"/>
    <n v="-2.412000000000003"/>
    <n v="8.2262201660487019E-2"/>
    <x v="1"/>
    <x v="1"/>
    <x v="1"/>
    <x v="1"/>
    <x v="1"/>
    <x v="1"/>
    <x v="1"/>
  </r>
  <r>
    <d v="2022-07-08T00:00:00"/>
    <n v="9608"/>
    <n v="10222"/>
    <x v="1"/>
    <n v="1251"/>
    <n v="40107"/>
    <x v="2"/>
    <s v="080894"/>
    <x v="0"/>
    <x v="0"/>
    <x v="1"/>
    <x v="1"/>
    <x v="1"/>
    <x v="1"/>
    <n v="96"/>
    <n v="25"/>
    <n v="10.5"/>
    <n v="7.5"/>
    <x v="16"/>
    <x v="3"/>
    <n v="1003466"/>
    <x v="9"/>
    <x v="1"/>
    <x v="0"/>
    <x v="0"/>
    <x v="1"/>
    <x v="0"/>
    <x v="0"/>
    <x v="0"/>
    <x v="0"/>
    <x v="0"/>
    <x v="1"/>
    <m/>
    <m/>
    <x v="2"/>
    <s v="10034669"/>
    <x v="5"/>
    <x v="2"/>
    <x v="3"/>
    <x v="2"/>
    <x v="3"/>
    <x v="1"/>
    <n v="85.5"/>
    <x v="1"/>
    <n v="96"/>
    <x v="3"/>
    <n v="51"/>
    <x v="1"/>
    <n v="51"/>
    <x v="2"/>
    <n v="0.37000000000000188"/>
    <n v="0.5914589784327805"/>
    <x v="1"/>
    <x v="1"/>
    <x v="2"/>
    <x v="1"/>
    <x v="1"/>
    <x v="1"/>
    <x v="1"/>
  </r>
  <r>
    <d v="2022-07-08T00:00:00"/>
    <n v="9608"/>
    <n v="10227"/>
    <x v="1"/>
    <n v="1255"/>
    <n v="40108"/>
    <x v="2"/>
    <s v="080882"/>
    <x v="0"/>
    <x v="0"/>
    <x v="1"/>
    <x v="1"/>
    <x v="1"/>
    <x v="1"/>
    <n v="64"/>
    <m/>
    <m/>
    <m/>
    <x v="0"/>
    <x v="2"/>
    <n v="1003466"/>
    <x v="10"/>
    <x v="1"/>
    <x v="0"/>
    <x v="0"/>
    <x v="1"/>
    <x v="0"/>
    <x v="0"/>
    <x v="0"/>
    <x v="0"/>
    <x v="0"/>
    <x v="1"/>
    <m/>
    <m/>
    <x v="2"/>
    <s v="100346610"/>
    <x v="3"/>
    <x v="3"/>
    <x v="2"/>
    <x v="3"/>
    <x v="3"/>
    <x v="1"/>
    <n v="58.1252"/>
    <x v="2"/>
    <n v="64"/>
    <x v="1"/>
    <s v=""/>
    <x v="1"/>
    <s v=""/>
    <x v="1"/>
    <s v=""/>
    <s v=""/>
    <x v="1"/>
    <x v="1"/>
    <x v="1"/>
    <x v="1"/>
    <x v="1"/>
    <x v="1"/>
    <x v="1"/>
  </r>
  <r>
    <d v="2022-07-08T00:00:00"/>
    <n v="9608"/>
    <n v="10227"/>
    <x v="1"/>
    <n v="1255"/>
    <n v="40109"/>
    <x v="2"/>
    <s v="080867"/>
    <x v="0"/>
    <x v="0"/>
    <x v="1"/>
    <x v="1"/>
    <x v="1"/>
    <x v="1"/>
    <n v="66"/>
    <m/>
    <m/>
    <m/>
    <x v="0"/>
    <x v="2"/>
    <n v="1003468"/>
    <x v="1"/>
    <x v="1"/>
    <x v="0"/>
    <x v="0"/>
    <x v="1"/>
    <x v="0"/>
    <x v="0"/>
    <x v="0"/>
    <x v="0"/>
    <x v="0"/>
    <x v="1"/>
    <m/>
    <m/>
    <x v="2"/>
    <s v="10034681"/>
    <x v="3"/>
    <x v="3"/>
    <x v="2"/>
    <x v="3"/>
    <x v="3"/>
    <x v="1"/>
    <n v="59.976199999999999"/>
    <x v="2"/>
    <n v="66"/>
    <x v="1"/>
    <s v=""/>
    <x v="1"/>
    <s v=""/>
    <x v="1"/>
    <s v=""/>
    <s v=""/>
    <x v="1"/>
    <x v="1"/>
    <x v="1"/>
    <x v="1"/>
    <x v="1"/>
    <x v="1"/>
    <x v="1"/>
  </r>
  <r>
    <d v="2022-07-08T00:00:00"/>
    <n v="9608"/>
    <n v="10227"/>
    <x v="1"/>
    <n v="1255"/>
    <n v="40110"/>
    <x v="2"/>
    <s v="080846"/>
    <x v="0"/>
    <x v="0"/>
    <x v="1"/>
    <x v="1"/>
    <x v="1"/>
    <x v="1"/>
    <n v="82.5"/>
    <n v="17"/>
    <n v="6"/>
    <n v="4"/>
    <x v="9"/>
    <x v="3"/>
    <n v="1003468"/>
    <x v="2"/>
    <x v="1"/>
    <x v="0"/>
    <x v="0"/>
    <x v="1"/>
    <x v="0"/>
    <x v="0"/>
    <x v="0"/>
    <x v="0"/>
    <x v="0"/>
    <x v="1"/>
    <m/>
    <m/>
    <x v="2"/>
    <s v="10034682"/>
    <x v="4"/>
    <x v="4"/>
    <x v="3"/>
    <x v="4"/>
    <x v="3"/>
    <x v="1"/>
    <n v="76.5"/>
    <x v="1"/>
    <n v="82.5"/>
    <x v="3"/>
    <n v="52"/>
    <x v="1"/>
    <n v="52"/>
    <x v="2"/>
    <n v="3.9950000000000019"/>
    <n v="0.98192526333581664"/>
    <x v="1"/>
    <x v="1"/>
    <x v="2"/>
    <x v="1"/>
    <x v="1"/>
    <x v="1"/>
    <x v="1"/>
  </r>
  <r>
    <d v="2022-07-08T00:00:00"/>
    <n v="9608"/>
    <n v="10227"/>
    <x v="1"/>
    <n v="1255"/>
    <n v="40111"/>
    <x v="2"/>
    <s v="080913"/>
    <x v="1"/>
    <x v="0"/>
    <x v="1"/>
    <x v="1"/>
    <x v="1"/>
    <x v="1"/>
    <n v="67"/>
    <m/>
    <m/>
    <m/>
    <x v="0"/>
    <x v="2"/>
    <n v="1003468"/>
    <x v="3"/>
    <x v="1"/>
    <x v="0"/>
    <x v="0"/>
    <x v="1"/>
    <x v="0"/>
    <x v="0"/>
    <x v="0"/>
    <x v="0"/>
    <x v="0"/>
    <x v="1"/>
    <m/>
    <m/>
    <x v="2"/>
    <s v="10034683"/>
    <x v="2"/>
    <x v="2"/>
    <x v="2"/>
    <x v="2"/>
    <x v="3"/>
    <x v="1"/>
    <n v="60.901699999999998"/>
    <x v="2"/>
    <n v="67"/>
    <x v="1"/>
    <n v="53"/>
    <x v="1"/>
    <n v="53"/>
    <x v="1"/>
    <s v=""/>
    <s v=""/>
    <x v="1"/>
    <x v="1"/>
    <x v="1"/>
    <x v="1"/>
    <x v="1"/>
    <x v="1"/>
    <x v="1"/>
  </r>
  <r>
    <d v="2022-07-08T00:00:00"/>
    <n v="9608"/>
    <n v="10227"/>
    <x v="1"/>
    <n v="1300"/>
    <n v="40112"/>
    <x v="2"/>
    <s v="080932"/>
    <x v="4"/>
    <x v="0"/>
    <x v="1"/>
    <x v="1"/>
    <x v="1"/>
    <x v="1"/>
    <n v="84"/>
    <n v="25"/>
    <n v="8.4"/>
    <n v="7"/>
    <x v="13"/>
    <x v="3"/>
    <n v="1003468"/>
    <x v="4"/>
    <x v="1"/>
    <x v="0"/>
    <x v="0"/>
    <x v="1"/>
    <x v="0"/>
    <x v="0"/>
    <x v="0"/>
    <x v="0"/>
    <x v="0"/>
    <x v="1"/>
    <m/>
    <m/>
    <x v="2"/>
    <s v="10034684"/>
    <x v="7"/>
    <x v="5"/>
    <x v="5"/>
    <x v="5"/>
    <x v="3"/>
    <x v="1"/>
    <n v="75.599999999999994"/>
    <x v="1"/>
    <n v="84"/>
    <x v="3"/>
    <n v="54"/>
    <x v="1"/>
    <n v="54"/>
    <x v="3"/>
    <n v="-1.332000000000003"/>
    <n v="0.20882873419483014"/>
    <x v="1"/>
    <x v="1"/>
    <x v="1"/>
    <x v="1"/>
    <x v="1"/>
    <x v="1"/>
    <x v="1"/>
  </r>
  <r>
    <d v="2022-07-08T00:00:00"/>
    <n v="9608"/>
    <n v="10227"/>
    <x v="1"/>
    <n v="1300"/>
    <n v="40113"/>
    <x v="2"/>
    <s v="080843"/>
    <x v="0"/>
    <x v="0"/>
    <x v="1"/>
    <x v="1"/>
    <x v="1"/>
    <x v="1"/>
    <n v="60"/>
    <m/>
    <m/>
    <m/>
    <x v="0"/>
    <x v="2"/>
    <n v="1003468"/>
    <x v="5"/>
    <x v="1"/>
    <x v="0"/>
    <x v="0"/>
    <x v="1"/>
    <x v="0"/>
    <x v="0"/>
    <x v="0"/>
    <x v="0"/>
    <x v="0"/>
    <x v="1"/>
    <m/>
    <m/>
    <x v="2"/>
    <s v="10034685"/>
    <x v="3"/>
    <x v="3"/>
    <x v="2"/>
    <x v="3"/>
    <x v="3"/>
    <x v="1"/>
    <n v="54.423200000000001"/>
    <x v="2"/>
    <n v="60"/>
    <x v="1"/>
    <n v="55"/>
    <x v="1"/>
    <n v="55"/>
    <x v="1"/>
    <s v=""/>
    <s v=""/>
    <x v="1"/>
    <x v="1"/>
    <x v="1"/>
    <x v="1"/>
    <x v="1"/>
    <x v="1"/>
    <x v="1"/>
  </r>
  <r>
    <d v="2022-07-08T00:00:00"/>
    <n v="9608"/>
    <n v="10227"/>
    <x v="1"/>
    <n v="1300"/>
    <n v="40114"/>
    <x v="2"/>
    <s v="080918"/>
    <x v="0"/>
    <x v="0"/>
    <x v="1"/>
    <x v="1"/>
    <x v="1"/>
    <x v="1"/>
    <n v="82"/>
    <n v="18.5"/>
    <n v="7"/>
    <n v="6"/>
    <x v="5"/>
    <x v="3"/>
    <n v="1003468"/>
    <x v="6"/>
    <x v="1"/>
    <x v="0"/>
    <x v="0"/>
    <x v="1"/>
    <x v="0"/>
    <x v="0"/>
    <x v="0"/>
    <x v="0"/>
    <x v="0"/>
    <x v="1"/>
    <m/>
    <m/>
    <x v="2"/>
    <s v="10034686"/>
    <x v="4"/>
    <x v="4"/>
    <x v="3"/>
    <x v="4"/>
    <x v="3"/>
    <x v="1"/>
    <n v="75"/>
    <x v="1"/>
    <n v="82"/>
    <x v="3"/>
    <s v=""/>
    <x v="1"/>
    <s v=""/>
    <x v="2"/>
    <n v="0.70999999999999797"/>
    <n v="0.67040115980886805"/>
    <x v="1"/>
    <x v="1"/>
    <x v="2"/>
    <x v="1"/>
    <x v="1"/>
    <x v="1"/>
    <x v="1"/>
  </r>
  <r>
    <d v="2022-07-08T00:00:00"/>
    <n v="9608"/>
    <n v="10227"/>
    <x v="1"/>
    <n v="1300"/>
    <n v="40115"/>
    <x v="2"/>
    <s v="080886"/>
    <x v="0"/>
    <x v="0"/>
    <x v="1"/>
    <x v="1"/>
    <x v="1"/>
    <x v="1"/>
    <n v="84"/>
    <n v="17"/>
    <n v="5"/>
    <n v="2"/>
    <x v="9"/>
    <x v="3"/>
    <n v="1003468"/>
    <x v="7"/>
    <x v="1"/>
    <x v="0"/>
    <x v="0"/>
    <x v="1"/>
    <x v="0"/>
    <x v="0"/>
    <x v="0"/>
    <x v="0"/>
    <x v="0"/>
    <x v="1"/>
    <m/>
    <m/>
    <x v="2"/>
    <s v="10034687"/>
    <x v="4"/>
    <x v="4"/>
    <x v="3"/>
    <x v="4"/>
    <x v="3"/>
    <x v="1"/>
    <n v="79"/>
    <x v="1"/>
    <n v="84"/>
    <x v="3"/>
    <n v="56"/>
    <x v="1"/>
    <n v="56"/>
    <x v="2"/>
    <n v="7.2799999999999985"/>
    <n v="0.9993112890859267"/>
    <x v="1"/>
    <x v="1"/>
    <x v="2"/>
    <x v="1"/>
    <x v="1"/>
    <x v="1"/>
    <x v="1"/>
  </r>
  <r>
    <d v="2022-07-08T00:00:00"/>
    <n v="9608"/>
    <n v="10227"/>
    <x v="1"/>
    <n v="1300"/>
    <n v="40116"/>
    <x v="2"/>
    <s v="080856"/>
    <x v="0"/>
    <x v="0"/>
    <x v="2"/>
    <x v="2"/>
    <x v="1"/>
    <x v="1"/>
    <n v="87"/>
    <n v="18.2"/>
    <n v="6.2"/>
    <n v="6"/>
    <x v="5"/>
    <x v="3"/>
    <n v="1003468"/>
    <x v="8"/>
    <x v="1"/>
    <x v="0"/>
    <x v="0"/>
    <x v="1"/>
    <x v="0"/>
    <x v="0"/>
    <x v="0"/>
    <x v="0"/>
    <x v="0"/>
    <x v="1"/>
    <m/>
    <m/>
    <x v="2"/>
    <s v="10034688"/>
    <x v="4"/>
    <x v="4"/>
    <x v="3"/>
    <x v="4"/>
    <x v="3"/>
    <x v="1"/>
    <n v="80.8"/>
    <x v="1"/>
    <n v="87"/>
    <x v="3"/>
    <s v=""/>
    <x v="1"/>
    <s v=""/>
    <x v="2"/>
    <n v="3.8839999999999977"/>
    <n v="0.97984614541053616"/>
    <x v="1"/>
    <x v="1"/>
    <x v="2"/>
    <x v="1"/>
    <x v="1"/>
    <x v="1"/>
    <x v="1"/>
  </r>
  <r>
    <d v="2022-07-08T00:00:00"/>
    <n v="9608"/>
    <n v="10227"/>
    <x v="1"/>
    <n v="1309"/>
    <n v="40117"/>
    <x v="2"/>
    <s v="080863"/>
    <x v="0"/>
    <x v="0"/>
    <x v="1"/>
    <x v="1"/>
    <x v="1"/>
    <x v="1"/>
    <n v="59"/>
    <m/>
    <m/>
    <m/>
    <x v="0"/>
    <x v="2"/>
    <n v="1003468"/>
    <x v="9"/>
    <x v="1"/>
    <x v="0"/>
    <x v="0"/>
    <x v="1"/>
    <x v="0"/>
    <x v="0"/>
    <x v="0"/>
    <x v="0"/>
    <x v="0"/>
    <x v="1"/>
    <m/>
    <m/>
    <x v="2"/>
    <s v="10034689"/>
    <x v="3"/>
    <x v="3"/>
    <x v="2"/>
    <x v="3"/>
    <x v="3"/>
    <x v="1"/>
    <n v="53.497700000000002"/>
    <x v="2"/>
    <n v="59"/>
    <x v="1"/>
    <n v="57"/>
    <x v="1"/>
    <n v="57"/>
    <x v="1"/>
    <s v=""/>
    <s v=""/>
    <x v="1"/>
    <x v="1"/>
    <x v="1"/>
    <x v="4"/>
    <x v="1"/>
    <x v="1"/>
    <x v="1"/>
  </r>
  <r>
    <d v="2022-07-08T00:00:00"/>
    <n v="9609"/>
    <n v="10227"/>
    <x v="0"/>
    <n v="1507"/>
    <n v="40118"/>
    <x v="2"/>
    <s v="080934"/>
    <x v="0"/>
    <x v="0"/>
    <x v="1"/>
    <x v="1"/>
    <x v="1"/>
    <x v="1"/>
    <n v="66.900000000000006"/>
    <m/>
    <m/>
    <m/>
    <x v="0"/>
    <x v="2"/>
    <n v="1003468"/>
    <x v="10"/>
    <x v="1"/>
    <x v="0"/>
    <x v="0"/>
    <x v="1"/>
    <x v="0"/>
    <x v="0"/>
    <x v="0"/>
    <x v="0"/>
    <x v="0"/>
    <x v="1"/>
    <m/>
    <m/>
    <x v="2"/>
    <s v="100346810"/>
    <x v="3"/>
    <x v="3"/>
    <x v="2"/>
    <x v="3"/>
    <x v="3"/>
    <x v="1"/>
    <n v="60.809150000000002"/>
    <x v="2"/>
    <n v="66.900000000000006"/>
    <x v="1"/>
    <s v=""/>
    <x v="1"/>
    <s v=""/>
    <x v="1"/>
    <s v=""/>
    <s v=""/>
    <x v="1"/>
    <x v="1"/>
    <x v="1"/>
    <x v="3"/>
    <x v="1"/>
    <x v="1"/>
    <x v="1"/>
  </r>
  <r>
    <d v="2022-07-08T00:00:00"/>
    <n v="9609"/>
    <n v="10227"/>
    <x v="0"/>
    <n v="1510"/>
    <n v="40119"/>
    <x v="2"/>
    <s v="080842"/>
    <x v="0"/>
    <x v="0"/>
    <x v="1"/>
    <x v="1"/>
    <x v="1"/>
    <x v="1"/>
    <n v="66"/>
    <m/>
    <m/>
    <m/>
    <x v="0"/>
    <x v="2"/>
    <n v="1003470"/>
    <x v="1"/>
    <x v="1"/>
    <x v="0"/>
    <x v="0"/>
    <x v="1"/>
    <x v="0"/>
    <x v="0"/>
    <x v="0"/>
    <x v="0"/>
    <x v="0"/>
    <x v="1"/>
    <m/>
    <m/>
    <x v="2"/>
    <s v="10034701"/>
    <x v="3"/>
    <x v="3"/>
    <x v="2"/>
    <x v="3"/>
    <x v="3"/>
    <x v="1"/>
    <n v="59.976199999999999"/>
    <x v="2"/>
    <n v="66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10"/>
    <n v="40120"/>
    <x v="2"/>
    <s v="080908"/>
    <x v="0"/>
    <x v="0"/>
    <x v="1"/>
    <x v="1"/>
    <x v="1"/>
    <x v="1"/>
    <n v="73"/>
    <m/>
    <m/>
    <m/>
    <x v="0"/>
    <x v="2"/>
    <n v="1003470"/>
    <x v="2"/>
    <x v="1"/>
    <x v="0"/>
    <x v="0"/>
    <x v="1"/>
    <x v="0"/>
    <x v="0"/>
    <x v="0"/>
    <x v="0"/>
    <x v="0"/>
    <x v="1"/>
    <m/>
    <m/>
    <x v="2"/>
    <s v="10034702"/>
    <x v="4"/>
    <x v="4"/>
    <x v="3"/>
    <x v="4"/>
    <x v="3"/>
    <x v="1"/>
    <n v="66.454699999999988"/>
    <x v="2"/>
    <n v="73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10"/>
    <n v="40121"/>
    <x v="2"/>
    <s v="080912"/>
    <x v="0"/>
    <x v="0"/>
    <x v="1"/>
    <x v="1"/>
    <x v="1"/>
    <x v="1"/>
    <n v="101"/>
    <n v="20"/>
    <n v="9"/>
    <m/>
    <x v="0"/>
    <x v="3"/>
    <n v="1003470"/>
    <x v="3"/>
    <x v="1"/>
    <x v="0"/>
    <x v="0"/>
    <x v="1"/>
    <x v="0"/>
    <x v="0"/>
    <x v="0"/>
    <x v="0"/>
    <x v="0"/>
    <x v="1"/>
    <m/>
    <m/>
    <x v="2"/>
    <s v="10034703"/>
    <x v="7"/>
    <x v="5"/>
    <x v="5"/>
    <x v="5"/>
    <x v="3"/>
    <x v="1"/>
    <n v="92"/>
    <x v="1"/>
    <n v="101"/>
    <x v="2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10"/>
    <n v="40122"/>
    <x v="2"/>
    <s v="080923"/>
    <x v="0"/>
    <x v="0"/>
    <x v="1"/>
    <x v="1"/>
    <x v="1"/>
    <x v="1"/>
    <n v="86.5"/>
    <n v="20"/>
    <n v="8.4"/>
    <n v="5"/>
    <x v="5"/>
    <x v="3"/>
    <n v="1003470"/>
    <x v="4"/>
    <x v="1"/>
    <x v="0"/>
    <x v="0"/>
    <x v="1"/>
    <x v="0"/>
    <x v="0"/>
    <x v="0"/>
    <x v="0"/>
    <x v="0"/>
    <x v="1"/>
    <m/>
    <m/>
    <x v="2"/>
    <s v="10034704"/>
    <x v="4"/>
    <x v="4"/>
    <x v="3"/>
    <x v="4"/>
    <x v="3"/>
    <x v="1"/>
    <n v="78.099999999999994"/>
    <x v="1"/>
    <n v="86.5"/>
    <x v="3"/>
    <n v="58"/>
    <x v="1"/>
    <n v="58"/>
    <x v="2"/>
    <n v="1.5330000000000001"/>
    <n v="0.82244482607492464"/>
    <x v="1"/>
    <x v="1"/>
    <x v="2"/>
    <x v="1"/>
    <x v="1"/>
    <x v="1"/>
    <x v="1"/>
  </r>
  <r>
    <d v="2022-07-08T00:00:00"/>
    <n v="9609"/>
    <n v="10227"/>
    <x v="0"/>
    <n v="1525"/>
    <n v="40123"/>
    <x v="2"/>
    <s v="080941"/>
    <x v="1"/>
    <x v="0"/>
    <x v="1"/>
    <x v="1"/>
    <x v="1"/>
    <x v="1"/>
    <n v="75"/>
    <m/>
    <m/>
    <m/>
    <x v="0"/>
    <x v="2"/>
    <n v="1003470"/>
    <x v="5"/>
    <x v="1"/>
    <x v="0"/>
    <x v="0"/>
    <x v="1"/>
    <x v="0"/>
    <x v="0"/>
    <x v="0"/>
    <x v="0"/>
    <x v="0"/>
    <x v="1"/>
    <m/>
    <m/>
    <x v="2"/>
    <s v="10034705"/>
    <x v="3"/>
    <x v="3"/>
    <x v="2"/>
    <x v="3"/>
    <x v="3"/>
    <x v="1"/>
    <n v="68.305699999999987"/>
    <x v="2"/>
    <n v="75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25"/>
    <n v="40124"/>
    <x v="2"/>
    <s v="080903"/>
    <x v="0"/>
    <x v="0"/>
    <x v="1"/>
    <x v="1"/>
    <x v="1"/>
    <x v="1"/>
    <n v="72.5"/>
    <m/>
    <m/>
    <m/>
    <x v="0"/>
    <x v="2"/>
    <n v="1003470"/>
    <x v="6"/>
    <x v="1"/>
    <x v="0"/>
    <x v="0"/>
    <x v="1"/>
    <x v="0"/>
    <x v="0"/>
    <x v="0"/>
    <x v="0"/>
    <x v="0"/>
    <x v="1"/>
    <m/>
    <m/>
    <x v="2"/>
    <s v="10034706"/>
    <x v="3"/>
    <x v="3"/>
    <x v="2"/>
    <x v="3"/>
    <x v="3"/>
    <x v="1"/>
    <n v="65.991949999999989"/>
    <x v="2"/>
    <n v="72.5"/>
    <x v="1"/>
    <n v="59"/>
    <x v="1"/>
    <n v="59"/>
    <x v="1"/>
    <s v=""/>
    <s v=""/>
    <x v="1"/>
    <x v="1"/>
    <x v="1"/>
    <x v="1"/>
    <x v="1"/>
    <x v="1"/>
    <x v="1"/>
  </r>
  <r>
    <d v="2022-07-08T00:00:00"/>
    <n v="9609"/>
    <n v="10227"/>
    <x v="0"/>
    <n v="1525"/>
    <n v="40125"/>
    <x v="2"/>
    <s v="080900"/>
    <x v="0"/>
    <x v="0"/>
    <x v="2"/>
    <x v="1"/>
    <x v="1"/>
    <x v="1"/>
    <n v="72"/>
    <m/>
    <m/>
    <m/>
    <x v="0"/>
    <x v="2"/>
    <n v="1003470"/>
    <x v="7"/>
    <x v="1"/>
    <x v="0"/>
    <x v="0"/>
    <x v="1"/>
    <x v="0"/>
    <x v="0"/>
    <x v="0"/>
    <x v="0"/>
    <x v="0"/>
    <x v="1"/>
    <m/>
    <m/>
    <x v="2"/>
    <s v="10034707"/>
    <x v="3"/>
    <x v="3"/>
    <x v="2"/>
    <x v="3"/>
    <x v="3"/>
    <x v="1"/>
    <n v="65.529199999999989"/>
    <x v="2"/>
    <n v="72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25"/>
    <n v="40126"/>
    <x v="2"/>
    <s v="080931"/>
    <x v="0"/>
    <x v="0"/>
    <x v="1"/>
    <x v="1"/>
    <x v="1"/>
    <x v="1"/>
    <n v="68.5"/>
    <m/>
    <m/>
    <m/>
    <x v="0"/>
    <x v="2"/>
    <n v="1003470"/>
    <x v="8"/>
    <x v="1"/>
    <x v="0"/>
    <x v="0"/>
    <x v="1"/>
    <x v="0"/>
    <x v="0"/>
    <x v="0"/>
    <x v="0"/>
    <x v="0"/>
    <x v="1"/>
    <m/>
    <m/>
    <x v="2"/>
    <s v="10034708"/>
    <x v="2"/>
    <x v="2"/>
    <x v="2"/>
    <x v="2"/>
    <x v="3"/>
    <x v="1"/>
    <n v="62.289949999999997"/>
    <x v="2"/>
    <n v="68.5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25"/>
    <n v="40127"/>
    <x v="2"/>
    <s v="080917"/>
    <x v="0"/>
    <x v="0"/>
    <x v="1"/>
    <x v="1"/>
    <x v="1"/>
    <x v="1"/>
    <n v="54.5"/>
    <m/>
    <m/>
    <m/>
    <x v="0"/>
    <x v="2"/>
    <n v="1003470"/>
    <x v="9"/>
    <x v="1"/>
    <x v="0"/>
    <x v="0"/>
    <x v="1"/>
    <x v="0"/>
    <x v="0"/>
    <x v="0"/>
    <x v="0"/>
    <x v="0"/>
    <x v="1"/>
    <m/>
    <m/>
    <x v="2"/>
    <s v="10034709"/>
    <x v="3"/>
    <x v="3"/>
    <x v="2"/>
    <x v="3"/>
    <x v="3"/>
    <x v="1"/>
    <n v="49.332949999999997"/>
    <x v="2"/>
    <n v="54.5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52"/>
    <n v="40128"/>
    <x v="2"/>
    <s v="080884"/>
    <x v="0"/>
    <x v="0"/>
    <x v="1"/>
    <x v="1"/>
    <x v="1"/>
    <x v="1"/>
    <n v="62"/>
    <m/>
    <m/>
    <m/>
    <x v="0"/>
    <x v="2"/>
    <n v="1003470"/>
    <x v="10"/>
    <x v="1"/>
    <x v="0"/>
    <x v="0"/>
    <x v="1"/>
    <x v="0"/>
    <x v="0"/>
    <x v="0"/>
    <x v="0"/>
    <x v="0"/>
    <x v="1"/>
    <m/>
    <s v="Guessed messy PIT tag data - confirm with PIT wand"/>
    <x v="2"/>
    <s v="100347010"/>
    <x v="3"/>
    <x v="3"/>
    <x v="2"/>
    <x v="3"/>
    <x v="3"/>
    <x v="1"/>
    <n v="56.2742"/>
    <x v="2"/>
    <n v="62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55"/>
    <n v="40129"/>
    <x v="2"/>
    <s v="080088"/>
    <x v="0"/>
    <x v="1"/>
    <x v="1"/>
    <x v="1"/>
    <x v="1"/>
    <x v="1"/>
    <n v="56"/>
    <m/>
    <m/>
    <m/>
    <x v="0"/>
    <x v="2"/>
    <n v="1003471"/>
    <x v="1"/>
    <x v="1"/>
    <x v="0"/>
    <x v="0"/>
    <x v="1"/>
    <x v="2"/>
    <x v="0"/>
    <x v="1"/>
    <x v="0"/>
    <x v="0"/>
    <x v="1"/>
    <m/>
    <m/>
    <x v="2"/>
    <s v="10034711"/>
    <x v="2"/>
    <x v="2"/>
    <x v="2"/>
    <x v="2"/>
    <x v="3"/>
    <x v="1"/>
    <n v="50.721200000000003"/>
    <x v="2"/>
    <n v="56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7"/>
    <x v="0"/>
    <n v="1555"/>
    <n v="40130"/>
    <x v="2"/>
    <s v="080938"/>
    <x v="0"/>
    <x v="0"/>
    <x v="2"/>
    <x v="2"/>
    <x v="1"/>
    <x v="1"/>
    <n v="89"/>
    <m/>
    <m/>
    <m/>
    <x v="0"/>
    <x v="3"/>
    <n v="1003471"/>
    <x v="2"/>
    <x v="1"/>
    <x v="0"/>
    <x v="0"/>
    <x v="1"/>
    <x v="0"/>
    <x v="0"/>
    <x v="0"/>
    <x v="0"/>
    <x v="0"/>
    <x v="1"/>
    <m/>
    <s v="No morphos"/>
    <x v="2"/>
    <s v="10034712"/>
    <x v="3"/>
    <x v="3"/>
    <x v="2"/>
    <x v="3"/>
    <x v="3"/>
    <x v="1"/>
    <n v="81.262699999999995"/>
    <x v="1"/>
    <n v="89"/>
    <x v="2"/>
    <s v=""/>
    <x v="1"/>
    <s v=""/>
    <x v="1"/>
    <s v=""/>
    <s v=""/>
    <x v="1"/>
    <x v="1"/>
    <x v="2"/>
    <x v="1"/>
    <x v="1"/>
    <x v="1"/>
    <x v="1"/>
  </r>
  <r>
    <d v="2022-07-08T00:00:00"/>
    <n v="9609"/>
    <n v="10227"/>
    <x v="0"/>
    <n v="1555"/>
    <n v="40131"/>
    <x v="2"/>
    <s v="080845"/>
    <x v="5"/>
    <x v="0"/>
    <x v="3"/>
    <x v="3"/>
    <x v="1"/>
    <x v="1"/>
    <m/>
    <m/>
    <m/>
    <m/>
    <x v="0"/>
    <x v="4"/>
    <n v="1003471"/>
    <x v="3"/>
    <x v="1"/>
    <x v="0"/>
    <x v="0"/>
    <x v="1"/>
    <x v="0"/>
    <x v="0"/>
    <x v="0"/>
    <x v="0"/>
    <x v="0"/>
    <x v="1"/>
    <s v="escaped"/>
    <s v="No scales, Duplicate PIT tag"/>
    <x v="2"/>
    <s v="10034713"/>
    <x v="4"/>
    <x v="4"/>
    <x v="3"/>
    <x v="4"/>
    <x v="3"/>
    <x v="1"/>
    <s v=""/>
    <x v="3"/>
    <s v=""/>
    <x v="4"/>
    <s v=""/>
    <x v="1"/>
    <s v=""/>
    <x v="1"/>
    <s v=""/>
    <s v=""/>
    <x v="1"/>
    <x v="1"/>
    <x v="3"/>
    <x v="3"/>
    <x v="1"/>
    <x v="1"/>
    <x v="1"/>
  </r>
  <r>
    <d v="2022-07-08T00:00:00"/>
    <n v="9609"/>
    <n v="10227"/>
    <x v="0"/>
    <n v="1612"/>
    <n v="40132"/>
    <x v="2"/>
    <s v="080889"/>
    <x v="0"/>
    <x v="0"/>
    <x v="2"/>
    <x v="2"/>
    <x v="1"/>
    <x v="1"/>
    <n v="85"/>
    <n v="16.8"/>
    <n v="6.9"/>
    <n v="5"/>
    <x v="13"/>
    <x v="3"/>
    <n v="1003471"/>
    <x v="4"/>
    <x v="1"/>
    <x v="0"/>
    <x v="0"/>
    <x v="1"/>
    <x v="0"/>
    <x v="0"/>
    <x v="0"/>
    <x v="0"/>
    <x v="0"/>
    <x v="1"/>
    <m/>
    <m/>
    <x v="2"/>
    <s v="10034714"/>
    <x v="4"/>
    <x v="4"/>
    <x v="3"/>
    <x v="4"/>
    <x v="3"/>
    <x v="1"/>
    <n v="78.099999999999994"/>
    <x v="1"/>
    <n v="85"/>
    <x v="3"/>
    <n v="60"/>
    <x v="1"/>
    <n v="60"/>
    <x v="2"/>
    <n v="2.377999999999997"/>
    <n v="0.91513423604506261"/>
    <x v="1"/>
    <x v="1"/>
    <x v="2"/>
    <x v="1"/>
    <x v="1"/>
    <x v="1"/>
    <x v="1"/>
  </r>
  <r>
    <d v="2022-07-08T00:00:00"/>
    <n v="9609"/>
    <n v="10228"/>
    <x v="0"/>
    <n v="1613"/>
    <n v="40133"/>
    <x v="2"/>
    <s v="080877"/>
    <x v="0"/>
    <x v="1"/>
    <x v="1"/>
    <x v="1"/>
    <x v="1"/>
    <x v="1"/>
    <n v="63"/>
    <m/>
    <m/>
    <m/>
    <x v="0"/>
    <x v="2"/>
    <n v="1003471"/>
    <x v="5"/>
    <x v="1"/>
    <x v="0"/>
    <x v="0"/>
    <x v="1"/>
    <x v="0"/>
    <x v="0"/>
    <x v="0"/>
    <x v="0"/>
    <x v="0"/>
    <x v="1"/>
    <m/>
    <m/>
    <x v="2"/>
    <s v="10034715"/>
    <x v="3"/>
    <x v="3"/>
    <x v="2"/>
    <x v="3"/>
    <x v="3"/>
    <x v="1"/>
    <n v="57.1997"/>
    <x v="2"/>
    <n v="63"/>
    <x v="1"/>
    <n v="61"/>
    <x v="1"/>
    <n v="61"/>
    <x v="1"/>
    <s v=""/>
    <s v=""/>
    <x v="1"/>
    <x v="1"/>
    <x v="1"/>
    <x v="1"/>
    <x v="1"/>
    <x v="1"/>
    <x v="1"/>
  </r>
  <r>
    <d v="2022-07-08T00:00:00"/>
    <n v="9609"/>
    <n v="10228"/>
    <x v="0"/>
    <n v="1613"/>
    <n v="40134"/>
    <x v="2"/>
    <s v="080892"/>
    <x v="0"/>
    <x v="0"/>
    <x v="2"/>
    <x v="2"/>
    <x v="1"/>
    <x v="1"/>
    <n v="84"/>
    <n v="17.600000000000001"/>
    <n v="6.1"/>
    <n v="4.4000000000000004"/>
    <x v="12"/>
    <x v="3"/>
    <n v="1003471"/>
    <x v="6"/>
    <x v="1"/>
    <x v="0"/>
    <x v="0"/>
    <x v="1"/>
    <x v="0"/>
    <x v="0"/>
    <x v="0"/>
    <x v="0"/>
    <x v="0"/>
    <x v="1"/>
    <m/>
    <m/>
    <x v="2"/>
    <s v="10034716"/>
    <x v="4"/>
    <x v="4"/>
    <x v="3"/>
    <x v="4"/>
    <x v="3"/>
    <x v="1"/>
    <n v="77.900000000000006"/>
    <x v="1"/>
    <n v="84"/>
    <x v="3"/>
    <s v=""/>
    <x v="1"/>
    <s v=""/>
    <x v="2"/>
    <n v="3.9819999999999975"/>
    <n v="0.98169308749008122"/>
    <x v="1"/>
    <x v="1"/>
    <x v="2"/>
    <x v="1"/>
    <x v="1"/>
    <x v="1"/>
    <x v="1"/>
  </r>
  <r>
    <d v="2022-07-08T00:00:00"/>
    <n v="9609"/>
    <n v="10228"/>
    <x v="0"/>
    <n v="1613"/>
    <n v="40135"/>
    <x v="2"/>
    <s v="080860"/>
    <x v="0"/>
    <x v="0"/>
    <x v="2"/>
    <x v="2"/>
    <x v="1"/>
    <x v="1"/>
    <n v="90"/>
    <n v="20"/>
    <n v="7.6"/>
    <n v="6"/>
    <x v="11"/>
    <x v="3"/>
    <n v="1003471"/>
    <x v="7"/>
    <x v="1"/>
    <x v="0"/>
    <x v="0"/>
    <x v="1"/>
    <x v="0"/>
    <x v="0"/>
    <x v="0"/>
    <x v="0"/>
    <x v="0"/>
    <x v="1"/>
    <m/>
    <m/>
    <x v="2"/>
    <s v="10034717"/>
    <x v="8"/>
    <x v="2"/>
    <x v="5"/>
    <x v="2"/>
    <x v="3"/>
    <x v="1"/>
    <n v="82.4"/>
    <x v="1"/>
    <n v="90"/>
    <x v="3"/>
    <s v=""/>
    <x v="1"/>
    <s v=""/>
    <x v="2"/>
    <n v="3.468000000000004"/>
    <n v="0.96976342893847001"/>
    <x v="1"/>
    <x v="1"/>
    <x v="2"/>
    <x v="1"/>
    <x v="1"/>
    <x v="1"/>
    <x v="1"/>
  </r>
  <r>
    <d v="2022-07-08T00:00:00"/>
    <n v="9609"/>
    <n v="10228"/>
    <x v="0"/>
    <n v="1613"/>
    <n v="40136"/>
    <x v="2"/>
    <s v="080876"/>
    <x v="0"/>
    <x v="1"/>
    <x v="1"/>
    <x v="1"/>
    <x v="1"/>
    <x v="1"/>
    <n v="61"/>
    <m/>
    <m/>
    <m/>
    <x v="0"/>
    <x v="2"/>
    <n v="1003471"/>
    <x v="8"/>
    <x v="1"/>
    <x v="0"/>
    <x v="0"/>
    <x v="1"/>
    <x v="0"/>
    <x v="0"/>
    <x v="0"/>
    <x v="0"/>
    <x v="0"/>
    <x v="1"/>
    <m/>
    <m/>
    <x v="2"/>
    <s v="10034718"/>
    <x v="3"/>
    <x v="3"/>
    <x v="2"/>
    <x v="3"/>
    <x v="3"/>
    <x v="1"/>
    <n v="55.348700000000001"/>
    <x v="2"/>
    <n v="61"/>
    <x v="1"/>
    <s v=""/>
    <x v="1"/>
    <s v=""/>
    <x v="1"/>
    <s v=""/>
    <s v=""/>
    <x v="1"/>
    <x v="1"/>
    <x v="1"/>
    <x v="1"/>
    <x v="1"/>
    <x v="1"/>
    <x v="1"/>
  </r>
  <r>
    <d v="2022-07-08T00:00:00"/>
    <n v="9609"/>
    <n v="10228"/>
    <x v="0"/>
    <n v="1621"/>
    <n v="40137"/>
    <x v="2"/>
    <s v="080885"/>
    <x v="0"/>
    <x v="1"/>
    <x v="1"/>
    <x v="1"/>
    <x v="1"/>
    <x v="1"/>
    <n v="95"/>
    <n v="22.3"/>
    <n v="8.3000000000000007"/>
    <n v="7.5"/>
    <x v="16"/>
    <x v="3"/>
    <n v="1003471"/>
    <x v="9"/>
    <x v="1"/>
    <x v="0"/>
    <x v="0"/>
    <x v="1"/>
    <x v="0"/>
    <x v="0"/>
    <x v="0"/>
    <x v="0"/>
    <x v="0"/>
    <x v="1"/>
    <m/>
    <m/>
    <x v="2"/>
    <s v="10034719"/>
    <x v="11"/>
    <x v="2"/>
    <x v="6"/>
    <x v="2"/>
    <x v="3"/>
    <x v="1"/>
    <n v="86.7"/>
    <x v="1"/>
    <n v="95"/>
    <x v="3"/>
    <n v="62"/>
    <x v="1"/>
    <n v="62"/>
    <x v="2"/>
    <n v="2.7560000000000011"/>
    <n v="0.94025131422965147"/>
    <x v="1"/>
    <x v="1"/>
    <x v="2"/>
    <x v="1"/>
    <x v="1"/>
    <x v="1"/>
    <x v="1"/>
  </r>
  <r>
    <d v="2022-07-08T00:00:00"/>
    <n v="9609"/>
    <n v="10228"/>
    <x v="0"/>
    <n v="1623"/>
    <n v="40138"/>
    <x v="2"/>
    <s v="080881"/>
    <x v="0"/>
    <x v="1"/>
    <x v="1"/>
    <x v="1"/>
    <x v="1"/>
    <x v="1"/>
    <n v="65"/>
    <m/>
    <m/>
    <m/>
    <x v="0"/>
    <x v="2"/>
    <n v="1003471"/>
    <x v="10"/>
    <x v="1"/>
    <x v="0"/>
    <x v="0"/>
    <x v="1"/>
    <x v="0"/>
    <x v="0"/>
    <x v="0"/>
    <x v="0"/>
    <x v="0"/>
    <x v="1"/>
    <m/>
    <m/>
    <x v="2"/>
    <s v="100347110"/>
    <x v="3"/>
    <x v="3"/>
    <x v="2"/>
    <x v="3"/>
    <x v="3"/>
    <x v="1"/>
    <n v="59.050699999999999"/>
    <x v="2"/>
    <n v="65"/>
    <x v="1"/>
    <s v=""/>
    <x v="1"/>
    <s v=""/>
    <x v="1"/>
    <s v=""/>
    <s v=""/>
    <x v="1"/>
    <x v="1"/>
    <x v="1"/>
    <x v="1"/>
    <x v="1"/>
    <x v="1"/>
    <x v="1"/>
  </r>
  <r>
    <d v="2022-07-08T00:00:00"/>
    <n v="9610"/>
    <n v="10228"/>
    <x v="1"/>
    <n v="1758"/>
    <n v="40139"/>
    <x v="2"/>
    <s v="080936"/>
    <x v="0"/>
    <x v="1"/>
    <x v="1"/>
    <x v="1"/>
    <x v="1"/>
    <x v="1"/>
    <n v="73"/>
    <m/>
    <m/>
    <m/>
    <x v="0"/>
    <x v="2"/>
    <n v="1003600"/>
    <x v="1"/>
    <x v="1"/>
    <x v="0"/>
    <x v="0"/>
    <x v="1"/>
    <x v="0"/>
    <x v="0"/>
    <x v="0"/>
    <x v="0"/>
    <x v="0"/>
    <x v="1"/>
    <m/>
    <m/>
    <x v="2"/>
    <s v="10036001"/>
    <x v="3"/>
    <x v="3"/>
    <x v="2"/>
    <x v="3"/>
    <x v="3"/>
    <x v="1"/>
    <n v="66.454699999999988"/>
    <x v="2"/>
    <n v="73"/>
    <x v="1"/>
    <n v="63"/>
    <x v="2"/>
    <n v="63"/>
    <x v="1"/>
    <s v=""/>
    <s v=""/>
    <x v="1"/>
    <x v="1"/>
    <x v="1"/>
    <x v="1"/>
    <x v="1"/>
    <x v="1"/>
    <x v="1"/>
  </r>
  <r>
    <d v="2022-07-08T00:00:00"/>
    <n v="9610"/>
    <n v="10228"/>
    <x v="1"/>
    <n v="1800"/>
    <n v="40140"/>
    <x v="2"/>
    <s v="080928"/>
    <x v="0"/>
    <x v="0"/>
    <x v="3"/>
    <x v="3"/>
    <x v="1"/>
    <x v="1"/>
    <m/>
    <m/>
    <m/>
    <m/>
    <x v="0"/>
    <x v="4"/>
    <m/>
    <x v="0"/>
    <x v="0"/>
    <x v="0"/>
    <x v="0"/>
    <x v="1"/>
    <x v="0"/>
    <x v="0"/>
    <x v="0"/>
    <x v="0"/>
    <x v="0"/>
    <x v="0"/>
    <s v="escaped"/>
    <m/>
    <x v="2"/>
    <s v=""/>
    <x v="6"/>
    <x v="2"/>
    <x v="4"/>
    <x v="2"/>
    <x v="3"/>
    <x v="1"/>
    <s v=""/>
    <x v="3"/>
    <s v=""/>
    <x v="4"/>
    <s v=""/>
    <x v="3"/>
    <s v=""/>
    <x v="1"/>
    <s v=""/>
    <s v=""/>
    <x v="1"/>
    <x v="1"/>
    <x v="3"/>
    <x v="1"/>
    <x v="1"/>
    <x v="1"/>
    <x v="1"/>
  </r>
  <r>
    <d v="2022-07-08T00:00:00"/>
    <n v="9610"/>
    <n v="10228"/>
    <x v="1"/>
    <n v="1805"/>
    <n v="40141"/>
    <x v="2"/>
    <s v="080874"/>
    <x v="0"/>
    <x v="0"/>
    <x v="1"/>
    <x v="1"/>
    <x v="1"/>
    <x v="1"/>
    <n v="73.5"/>
    <m/>
    <m/>
    <m/>
    <x v="0"/>
    <x v="2"/>
    <n v="1003600"/>
    <x v="2"/>
    <x v="1"/>
    <x v="0"/>
    <x v="0"/>
    <x v="1"/>
    <x v="0"/>
    <x v="0"/>
    <x v="0"/>
    <x v="0"/>
    <x v="0"/>
    <x v="0"/>
    <m/>
    <m/>
    <x v="2"/>
    <s v="10036002"/>
    <x v="3"/>
    <x v="3"/>
    <x v="2"/>
    <x v="3"/>
    <x v="3"/>
    <x v="1"/>
    <n v="66.917449999999988"/>
    <x v="2"/>
    <n v="73.5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28"/>
    <x v="1"/>
    <n v="1810"/>
    <n v="40142"/>
    <x v="2"/>
    <s v="080915"/>
    <x v="0"/>
    <x v="0"/>
    <x v="1"/>
    <x v="1"/>
    <x v="1"/>
    <x v="1"/>
    <n v="68"/>
    <m/>
    <m/>
    <m/>
    <x v="0"/>
    <x v="2"/>
    <n v="1003600"/>
    <x v="3"/>
    <x v="1"/>
    <x v="0"/>
    <x v="0"/>
    <x v="1"/>
    <x v="0"/>
    <x v="0"/>
    <x v="0"/>
    <x v="0"/>
    <x v="0"/>
    <x v="0"/>
    <m/>
    <m/>
    <x v="2"/>
    <s v="10036003"/>
    <x v="3"/>
    <x v="3"/>
    <x v="2"/>
    <x v="3"/>
    <x v="3"/>
    <x v="1"/>
    <n v="61.827199999999998"/>
    <x v="2"/>
    <n v="68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28"/>
    <x v="1"/>
    <n v="1815"/>
    <n v="40143"/>
    <x v="2"/>
    <s v="080898"/>
    <x v="0"/>
    <x v="0"/>
    <x v="2"/>
    <x v="1"/>
    <x v="1"/>
    <x v="1"/>
    <n v="57"/>
    <m/>
    <m/>
    <m/>
    <x v="0"/>
    <x v="2"/>
    <n v="1003600"/>
    <x v="4"/>
    <x v="1"/>
    <x v="0"/>
    <x v="0"/>
    <x v="1"/>
    <x v="0"/>
    <x v="0"/>
    <x v="0"/>
    <x v="0"/>
    <x v="0"/>
    <x v="0"/>
    <m/>
    <s v="Gary data"/>
    <x v="2"/>
    <s v="10036004"/>
    <x v="3"/>
    <x v="3"/>
    <x v="2"/>
    <x v="3"/>
    <x v="3"/>
    <x v="1"/>
    <n v="51.646700000000003"/>
    <x v="2"/>
    <n v="57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28"/>
    <x v="1"/>
    <n v="1815"/>
    <n v="40144"/>
    <x v="2"/>
    <s v="908910"/>
    <x v="0"/>
    <x v="0"/>
    <x v="1"/>
    <x v="1"/>
    <x v="1"/>
    <x v="1"/>
    <n v="79"/>
    <n v="19.600000000000001"/>
    <n v="8.1"/>
    <n v="5.5"/>
    <x v="12"/>
    <x v="3"/>
    <n v="1003600"/>
    <x v="5"/>
    <x v="1"/>
    <x v="0"/>
    <x v="0"/>
    <x v="1"/>
    <x v="0"/>
    <x v="0"/>
    <x v="0"/>
    <x v="0"/>
    <x v="0"/>
    <x v="0"/>
    <m/>
    <m/>
    <x v="2"/>
    <s v="10036005"/>
    <x v="3"/>
    <x v="3"/>
    <x v="2"/>
    <x v="3"/>
    <x v="3"/>
    <x v="1"/>
    <n v="70.900000000000006"/>
    <x v="1"/>
    <n v="79"/>
    <x v="3"/>
    <s v=""/>
    <x v="2"/>
    <s v=""/>
    <x v="3"/>
    <n v="-1.4760000000000009"/>
    <n v="0.18603235603832191"/>
    <x v="1"/>
    <x v="1"/>
    <x v="1"/>
    <x v="1"/>
    <x v="1"/>
    <x v="1"/>
    <x v="1"/>
  </r>
  <r>
    <d v="2022-07-08T00:00:00"/>
    <n v="9610"/>
    <n v="10228"/>
    <x v="1"/>
    <n v="1817"/>
    <n v="40145"/>
    <x v="2"/>
    <s v="908950"/>
    <x v="0"/>
    <x v="0"/>
    <x v="1"/>
    <x v="1"/>
    <x v="1"/>
    <x v="1"/>
    <n v="65"/>
    <m/>
    <m/>
    <m/>
    <x v="0"/>
    <x v="2"/>
    <n v="1003600"/>
    <x v="6"/>
    <x v="1"/>
    <x v="0"/>
    <x v="0"/>
    <x v="1"/>
    <x v="0"/>
    <x v="0"/>
    <x v="0"/>
    <x v="0"/>
    <x v="0"/>
    <x v="0"/>
    <m/>
    <m/>
    <x v="2"/>
    <s v="10036006"/>
    <x v="5"/>
    <x v="2"/>
    <x v="3"/>
    <x v="2"/>
    <x v="3"/>
    <x v="1"/>
    <n v="59.050699999999999"/>
    <x v="2"/>
    <n v="65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28"/>
    <x v="1"/>
    <n v="1820"/>
    <n v="40146"/>
    <x v="2"/>
    <s v="908932"/>
    <x v="1"/>
    <x v="1"/>
    <x v="1"/>
    <x v="1"/>
    <x v="1"/>
    <x v="1"/>
    <n v="77"/>
    <n v="19.5"/>
    <n v="8.5"/>
    <n v="6.6"/>
    <x v="2"/>
    <x v="3"/>
    <n v="1003600"/>
    <x v="7"/>
    <x v="1"/>
    <x v="0"/>
    <x v="0"/>
    <x v="1"/>
    <x v="0"/>
    <x v="0"/>
    <x v="0"/>
    <x v="0"/>
    <x v="0"/>
    <x v="0"/>
    <m/>
    <m/>
    <x v="2"/>
    <s v="10036007"/>
    <x v="3"/>
    <x v="3"/>
    <x v="2"/>
    <x v="3"/>
    <x v="3"/>
    <x v="1"/>
    <n v="68.5"/>
    <x v="2"/>
    <n v="77"/>
    <x v="3"/>
    <s v=""/>
    <x v="2"/>
    <s v=""/>
    <x v="3"/>
    <n v="-4.4560000000000013"/>
    <n v="1.1475489783191049E-2"/>
    <x v="1"/>
    <x v="1"/>
    <x v="1"/>
    <x v="1"/>
    <x v="1"/>
    <x v="1"/>
    <x v="1"/>
  </r>
  <r>
    <d v="2022-07-08T00:00:00"/>
    <n v="9610"/>
    <n v="10228"/>
    <x v="1"/>
    <n v="1825"/>
    <n v="40147"/>
    <x v="2"/>
    <s v="908892"/>
    <x v="0"/>
    <x v="1"/>
    <x v="1"/>
    <x v="1"/>
    <x v="1"/>
    <x v="1"/>
    <n v="81"/>
    <n v="17.8"/>
    <n v="6.4"/>
    <n v="5"/>
    <x v="5"/>
    <x v="3"/>
    <n v="1003600"/>
    <x v="8"/>
    <x v="1"/>
    <x v="0"/>
    <x v="0"/>
    <x v="1"/>
    <x v="0"/>
    <x v="0"/>
    <x v="0"/>
    <x v="0"/>
    <x v="0"/>
    <x v="0"/>
    <m/>
    <m/>
    <x v="2"/>
    <s v="10036008"/>
    <x v="4"/>
    <x v="4"/>
    <x v="3"/>
    <x v="4"/>
    <x v="3"/>
    <x v="1"/>
    <n v="74.599999999999994"/>
    <x v="1"/>
    <n v="81"/>
    <x v="3"/>
    <s v=""/>
    <x v="2"/>
    <s v=""/>
    <x v="2"/>
    <n v="1.7279999999999986"/>
    <n v="0.84915641951867205"/>
    <x v="1"/>
    <x v="1"/>
    <x v="2"/>
    <x v="1"/>
    <x v="1"/>
    <x v="1"/>
    <x v="1"/>
  </r>
  <r>
    <d v="2022-07-08T00:00:00"/>
    <n v="9610"/>
    <n v="10228"/>
    <x v="1"/>
    <n v="1825"/>
    <n v="40148"/>
    <x v="2"/>
    <s v="908913"/>
    <x v="0"/>
    <x v="0"/>
    <x v="2"/>
    <x v="2"/>
    <x v="1"/>
    <x v="1"/>
    <n v="85"/>
    <n v="19.5"/>
    <n v="8"/>
    <n v="4.5"/>
    <x v="5"/>
    <x v="3"/>
    <n v="1003600"/>
    <x v="9"/>
    <x v="1"/>
    <x v="0"/>
    <x v="0"/>
    <x v="1"/>
    <x v="0"/>
    <x v="0"/>
    <x v="0"/>
    <x v="0"/>
    <x v="0"/>
    <x v="0"/>
    <m/>
    <s v="head to adipose height measurements recorded as is on datasheet."/>
    <x v="2"/>
    <s v="10036009"/>
    <x v="4"/>
    <x v="4"/>
    <x v="3"/>
    <x v="4"/>
    <x v="3"/>
    <x v="1"/>
    <n v="77"/>
    <x v="1"/>
    <n v="85"/>
    <x v="3"/>
    <n v="64"/>
    <x v="2"/>
    <n v="64"/>
    <x v="2"/>
    <n v="1.7399999999999978"/>
    <n v="0.85068706546915596"/>
    <x v="1"/>
    <x v="1"/>
    <x v="2"/>
    <x v="1"/>
    <x v="1"/>
    <x v="1"/>
    <x v="1"/>
  </r>
  <r>
    <d v="2022-07-08T00:00:00"/>
    <n v="9610"/>
    <n v="10228"/>
    <x v="1"/>
    <n v="1830"/>
    <n v="40149"/>
    <x v="2"/>
    <s v="908858"/>
    <x v="0"/>
    <x v="0"/>
    <x v="2"/>
    <x v="2"/>
    <x v="1"/>
    <x v="1"/>
    <n v="89"/>
    <n v="20.5"/>
    <n v="8.1"/>
    <n v="5"/>
    <x v="12"/>
    <x v="3"/>
    <n v="1003600"/>
    <x v="10"/>
    <x v="1"/>
    <x v="0"/>
    <x v="0"/>
    <x v="1"/>
    <x v="0"/>
    <x v="0"/>
    <x v="0"/>
    <x v="0"/>
    <x v="0"/>
    <x v="0"/>
    <m/>
    <m/>
    <x v="2"/>
    <s v="100360010"/>
    <x v="4"/>
    <x v="4"/>
    <x v="3"/>
    <x v="4"/>
    <x v="3"/>
    <x v="1"/>
    <n v="80.900000000000006"/>
    <x v="1"/>
    <n v="89"/>
    <x v="3"/>
    <s v=""/>
    <x v="2"/>
    <s v=""/>
    <x v="2"/>
    <n v="3.1639999999999961"/>
    <n v="0.95945683039251883"/>
    <x v="1"/>
    <x v="1"/>
    <x v="2"/>
    <x v="1"/>
    <x v="1"/>
    <x v="1"/>
    <x v="1"/>
  </r>
  <r>
    <d v="2022-07-08T00:00:00"/>
    <n v="9610"/>
    <n v="10228"/>
    <x v="1"/>
    <n v="1830"/>
    <n v="40150"/>
    <x v="2"/>
    <s v="908921"/>
    <x v="0"/>
    <x v="0"/>
    <x v="1"/>
    <x v="1"/>
    <x v="1"/>
    <x v="1"/>
    <n v="61"/>
    <m/>
    <m/>
    <m/>
    <x v="0"/>
    <x v="2"/>
    <n v="1003583"/>
    <x v="1"/>
    <x v="1"/>
    <x v="0"/>
    <x v="0"/>
    <x v="1"/>
    <x v="0"/>
    <x v="0"/>
    <x v="0"/>
    <x v="0"/>
    <x v="0"/>
    <x v="0"/>
    <m/>
    <m/>
    <x v="2"/>
    <s v="10035831"/>
    <x v="3"/>
    <x v="3"/>
    <x v="2"/>
    <x v="3"/>
    <x v="3"/>
    <x v="1"/>
    <n v="55.348700000000001"/>
    <x v="2"/>
    <n v="61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28"/>
    <x v="1"/>
    <n v="1831"/>
    <n v="40151"/>
    <x v="2"/>
    <s v="908868"/>
    <x v="0"/>
    <x v="1"/>
    <x v="1"/>
    <x v="1"/>
    <x v="1"/>
    <x v="1"/>
    <n v="83"/>
    <n v="19.5"/>
    <n v="7"/>
    <n v="4.5"/>
    <x v="6"/>
    <x v="3"/>
    <n v="1003583"/>
    <x v="2"/>
    <x v="1"/>
    <x v="0"/>
    <x v="0"/>
    <x v="1"/>
    <x v="0"/>
    <x v="0"/>
    <x v="0"/>
    <x v="0"/>
    <x v="0"/>
    <x v="0"/>
    <m/>
    <m/>
    <x v="2"/>
    <s v="10035832"/>
    <x v="4"/>
    <x v="4"/>
    <x v="3"/>
    <x v="4"/>
    <x v="3"/>
    <x v="1"/>
    <n v="76"/>
    <x v="1"/>
    <n v="83"/>
    <x v="3"/>
    <s v=""/>
    <x v="2"/>
    <s v=""/>
    <x v="2"/>
    <n v="2.0739999999999976"/>
    <n v="0.88835031429517319"/>
    <x v="1"/>
    <x v="1"/>
    <x v="2"/>
    <x v="1"/>
    <x v="1"/>
    <x v="1"/>
    <x v="1"/>
  </r>
  <r>
    <d v="2022-07-08T00:00:00"/>
    <n v="9610"/>
    <n v="10228"/>
    <x v="1"/>
    <n v="1839"/>
    <m/>
    <x v="2"/>
    <s v="908901"/>
    <x v="0"/>
    <x v="0"/>
    <x v="1"/>
    <x v="1"/>
    <x v="1"/>
    <x v="1"/>
    <n v="70"/>
    <m/>
    <m/>
    <m/>
    <x v="0"/>
    <x v="2"/>
    <n v="1003583"/>
    <x v="3"/>
    <x v="1"/>
    <x v="0"/>
    <x v="0"/>
    <x v="1"/>
    <x v="0"/>
    <x v="0"/>
    <x v="0"/>
    <x v="0"/>
    <x v="0"/>
    <x v="0"/>
    <m/>
    <s v="tag #40151 recorded as a duplicate."/>
    <x v="2"/>
    <s v="10035833"/>
    <x v="3"/>
    <x v="3"/>
    <x v="2"/>
    <x v="3"/>
    <x v="3"/>
    <x v="1"/>
    <n v="63.678199999999997"/>
    <x v="2"/>
    <n v="70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28"/>
    <x v="1"/>
    <n v="1841"/>
    <n v="40152"/>
    <x v="2"/>
    <s v="908933"/>
    <x v="0"/>
    <x v="1"/>
    <x v="1"/>
    <x v="1"/>
    <x v="1"/>
    <x v="1"/>
    <n v="84"/>
    <n v="20.5"/>
    <n v="8.1999999999999993"/>
    <n v="6"/>
    <x v="7"/>
    <x v="3"/>
    <n v="1003583"/>
    <x v="4"/>
    <x v="1"/>
    <x v="0"/>
    <x v="0"/>
    <x v="1"/>
    <x v="0"/>
    <x v="0"/>
    <x v="0"/>
    <x v="0"/>
    <x v="0"/>
    <x v="0"/>
    <m/>
    <m/>
    <x v="2"/>
    <s v="10035834"/>
    <x v="5"/>
    <x v="2"/>
    <x v="3"/>
    <x v="2"/>
    <x v="3"/>
    <x v="1"/>
    <n v="75.8"/>
    <x v="1"/>
    <n v="84"/>
    <x v="3"/>
    <n v="65"/>
    <x v="2"/>
    <n v="65"/>
    <x v="2"/>
    <n v="0.29199999999999959"/>
    <n v="0.57248569538880933"/>
    <x v="1"/>
    <x v="1"/>
    <x v="2"/>
    <x v="1"/>
    <x v="1"/>
    <x v="1"/>
    <x v="1"/>
  </r>
  <r>
    <d v="2022-07-08T00:00:00"/>
    <n v="9610"/>
    <n v="10228"/>
    <x v="1"/>
    <n v="1842"/>
    <n v="40153"/>
    <x v="2"/>
    <s v="908899"/>
    <x v="0"/>
    <x v="1"/>
    <x v="1"/>
    <x v="1"/>
    <x v="1"/>
    <x v="1"/>
    <n v="66"/>
    <m/>
    <m/>
    <m/>
    <x v="0"/>
    <x v="2"/>
    <n v="1003583"/>
    <x v="5"/>
    <x v="1"/>
    <x v="0"/>
    <x v="0"/>
    <x v="1"/>
    <x v="0"/>
    <x v="0"/>
    <x v="0"/>
    <x v="0"/>
    <x v="0"/>
    <x v="0"/>
    <m/>
    <m/>
    <x v="2"/>
    <s v="10035835"/>
    <x v="5"/>
    <x v="2"/>
    <x v="3"/>
    <x v="2"/>
    <x v="3"/>
    <x v="1"/>
    <n v="59.976199999999999"/>
    <x v="2"/>
    <n v="66"/>
    <x v="1"/>
    <s v=""/>
    <x v="2"/>
    <s v=""/>
    <x v="1"/>
    <s v=""/>
    <s v=""/>
    <x v="1"/>
    <x v="1"/>
    <x v="1"/>
    <x v="2"/>
    <x v="1"/>
    <x v="1"/>
    <x v="1"/>
  </r>
  <r>
    <d v="2022-07-08T00:00:00"/>
    <n v="9610"/>
    <n v="10228"/>
    <x v="1"/>
    <n v="1845"/>
    <n v="40154"/>
    <x v="2"/>
    <s v="908879"/>
    <x v="0"/>
    <x v="0"/>
    <x v="1"/>
    <x v="1"/>
    <x v="1"/>
    <x v="1"/>
    <n v="61"/>
    <m/>
    <m/>
    <m/>
    <x v="0"/>
    <x v="2"/>
    <n v="1003583"/>
    <x v="6"/>
    <x v="1"/>
    <x v="0"/>
    <x v="0"/>
    <x v="1"/>
    <x v="0"/>
    <x v="0"/>
    <x v="0"/>
    <x v="0"/>
    <x v="0"/>
    <x v="0"/>
    <m/>
    <m/>
    <x v="2"/>
    <s v="10035836"/>
    <x v="3"/>
    <x v="3"/>
    <x v="2"/>
    <x v="3"/>
    <x v="3"/>
    <x v="1"/>
    <n v="55.348700000000001"/>
    <x v="2"/>
    <n v="61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28"/>
    <x v="1"/>
    <n v="1846"/>
    <n v="40155"/>
    <x v="2"/>
    <s v="908906"/>
    <x v="6"/>
    <x v="1"/>
    <x v="1"/>
    <x v="1"/>
    <x v="1"/>
    <x v="1"/>
    <n v="76"/>
    <n v="18.5"/>
    <n v="7.2"/>
    <n v="6"/>
    <x v="5"/>
    <x v="3"/>
    <n v="1003583"/>
    <x v="7"/>
    <x v="1"/>
    <x v="0"/>
    <x v="0"/>
    <x v="1"/>
    <x v="0"/>
    <x v="0"/>
    <x v="0"/>
    <x v="0"/>
    <x v="0"/>
    <x v="0"/>
    <m/>
    <m/>
    <x v="2"/>
    <s v="10035837"/>
    <x v="3"/>
    <x v="3"/>
    <x v="2"/>
    <x v="3"/>
    <x v="3"/>
    <x v="1"/>
    <n v="68.8"/>
    <x v="2"/>
    <n v="76"/>
    <x v="3"/>
    <s v=""/>
    <x v="2"/>
    <s v=""/>
    <x v="3"/>
    <n v="-2.1260000000000003"/>
    <n v="0.10659532371315973"/>
    <x v="1"/>
    <x v="1"/>
    <x v="1"/>
    <x v="1"/>
    <x v="1"/>
    <x v="1"/>
    <x v="1"/>
  </r>
  <r>
    <d v="2022-07-08T00:00:00"/>
    <n v="9610"/>
    <n v="10228"/>
    <x v="1"/>
    <n v="1847"/>
    <n v="40156"/>
    <x v="2"/>
    <m/>
    <x v="0"/>
    <x v="0"/>
    <x v="1"/>
    <x v="1"/>
    <x v="1"/>
    <x v="1"/>
    <n v="65"/>
    <m/>
    <m/>
    <m/>
    <x v="0"/>
    <x v="2"/>
    <n v="1003583"/>
    <x v="8"/>
    <x v="1"/>
    <x v="0"/>
    <x v="0"/>
    <x v="1"/>
    <x v="0"/>
    <x v="0"/>
    <x v="0"/>
    <x v="0"/>
    <x v="0"/>
    <x v="0"/>
    <s v="pit tag didn't register."/>
    <m/>
    <x v="2"/>
    <s v="10035838"/>
    <x v="6"/>
    <x v="2"/>
    <x v="4"/>
    <x v="2"/>
    <x v="3"/>
    <x v="1"/>
    <n v="59.050699999999999"/>
    <x v="2"/>
    <n v="65"/>
    <x v="1"/>
    <n v="66"/>
    <x v="2"/>
    <n v="66"/>
    <x v="1"/>
    <s v=""/>
    <s v=""/>
    <x v="1"/>
    <x v="1"/>
    <x v="1"/>
    <x v="1"/>
    <x v="1"/>
    <x v="1"/>
    <x v="1"/>
  </r>
  <r>
    <d v="2022-07-08T00:00:00"/>
    <n v="9610"/>
    <n v="10231"/>
    <x v="1"/>
    <n v="1851"/>
    <n v="40157"/>
    <x v="2"/>
    <s v="908866"/>
    <x v="0"/>
    <x v="0"/>
    <x v="2"/>
    <x v="2"/>
    <x v="1"/>
    <x v="1"/>
    <n v="91"/>
    <n v="19"/>
    <n v="7.5"/>
    <n v="4.0999999999999996"/>
    <x v="5"/>
    <x v="3"/>
    <n v="1003583"/>
    <x v="9"/>
    <x v="1"/>
    <x v="0"/>
    <x v="0"/>
    <x v="1"/>
    <x v="0"/>
    <x v="0"/>
    <x v="0"/>
    <x v="0"/>
    <x v="0"/>
    <x v="0"/>
    <m/>
    <m/>
    <x v="2"/>
    <s v="10035839"/>
    <x v="4"/>
    <x v="4"/>
    <x v="3"/>
    <x v="4"/>
    <x v="3"/>
    <x v="1"/>
    <n v="83.5"/>
    <x v="1"/>
    <n v="91"/>
    <x v="3"/>
    <s v=""/>
    <x v="2"/>
    <s v=""/>
    <x v="2"/>
    <n v="5.2320000000000038"/>
    <n v="0.9946855651643326"/>
    <x v="1"/>
    <x v="1"/>
    <x v="2"/>
    <x v="1"/>
    <x v="1"/>
    <x v="1"/>
    <x v="1"/>
  </r>
  <r>
    <d v="2022-07-08T00:00:00"/>
    <n v="9610"/>
    <n v="10231"/>
    <x v="1"/>
    <n v="1851"/>
    <n v="40158"/>
    <x v="2"/>
    <s v="908937"/>
    <x v="2"/>
    <x v="0"/>
    <x v="1"/>
    <x v="1"/>
    <x v="1"/>
    <x v="1"/>
    <n v="60"/>
    <m/>
    <m/>
    <m/>
    <x v="0"/>
    <x v="2"/>
    <n v="1003583"/>
    <x v="10"/>
    <x v="1"/>
    <x v="0"/>
    <x v="0"/>
    <x v="1"/>
    <x v="0"/>
    <x v="0"/>
    <x v="0"/>
    <x v="0"/>
    <x v="0"/>
    <x v="0"/>
    <m/>
    <m/>
    <x v="2"/>
    <s v="100358310"/>
    <x v="2"/>
    <x v="2"/>
    <x v="2"/>
    <x v="2"/>
    <x v="3"/>
    <x v="1"/>
    <n v="54.423200000000001"/>
    <x v="2"/>
    <n v="60"/>
    <x v="1"/>
    <n v="67"/>
    <x v="2"/>
    <n v="67"/>
    <x v="1"/>
    <s v=""/>
    <s v=""/>
    <x v="1"/>
    <x v="1"/>
    <x v="1"/>
    <x v="1"/>
    <x v="1"/>
    <x v="1"/>
    <x v="1"/>
  </r>
  <r>
    <d v="2022-07-08T00:00:00"/>
    <n v="9610"/>
    <n v="10231"/>
    <x v="1"/>
    <n v="1851"/>
    <n v="40159"/>
    <x v="2"/>
    <s v="908926"/>
    <x v="6"/>
    <x v="0"/>
    <x v="1"/>
    <x v="1"/>
    <x v="1"/>
    <x v="1"/>
    <n v="54"/>
    <m/>
    <m/>
    <m/>
    <x v="0"/>
    <x v="2"/>
    <n v="1003584"/>
    <x v="1"/>
    <x v="1"/>
    <x v="0"/>
    <x v="0"/>
    <x v="1"/>
    <x v="0"/>
    <x v="0"/>
    <x v="0"/>
    <x v="0"/>
    <x v="0"/>
    <x v="0"/>
    <m/>
    <m/>
    <x v="2"/>
    <s v="10035841"/>
    <x v="3"/>
    <x v="3"/>
    <x v="2"/>
    <x v="3"/>
    <x v="3"/>
    <x v="1"/>
    <n v="48.870199999999997"/>
    <x v="2"/>
    <n v="54"/>
    <x v="1"/>
    <n v="68"/>
    <x v="2"/>
    <n v="68"/>
    <x v="1"/>
    <s v=""/>
    <s v=""/>
    <x v="1"/>
    <x v="1"/>
    <x v="1"/>
    <x v="1"/>
    <x v="1"/>
    <x v="1"/>
    <x v="1"/>
  </r>
  <r>
    <d v="2022-07-08T00:00:00"/>
    <n v="9610"/>
    <n v="10231"/>
    <x v="1"/>
    <n v="1851"/>
    <n v="40160"/>
    <x v="2"/>
    <s v="908919"/>
    <x v="0"/>
    <x v="0"/>
    <x v="1"/>
    <x v="1"/>
    <x v="1"/>
    <x v="1"/>
    <n v="82.5"/>
    <n v="17.5"/>
    <n v="7.5"/>
    <n v="6"/>
    <x v="13"/>
    <x v="3"/>
    <n v="1003584"/>
    <x v="2"/>
    <x v="1"/>
    <x v="0"/>
    <x v="0"/>
    <x v="1"/>
    <x v="0"/>
    <x v="0"/>
    <x v="0"/>
    <x v="0"/>
    <x v="0"/>
    <x v="0"/>
    <m/>
    <m/>
    <x v="2"/>
    <s v="10035842"/>
    <x v="4"/>
    <x v="4"/>
    <x v="3"/>
    <x v="4"/>
    <x v="3"/>
    <x v="1"/>
    <n v="75"/>
    <x v="1"/>
    <n v="82.5"/>
    <x v="3"/>
    <n v="69"/>
    <x v="2"/>
    <n v="69"/>
    <x v="3"/>
    <n v="-0.14499999999999735"/>
    <n v="0.46381337976820597"/>
    <x v="1"/>
    <x v="1"/>
    <x v="1"/>
    <x v="1"/>
    <x v="1"/>
    <x v="1"/>
    <x v="1"/>
  </r>
  <r>
    <d v="2022-07-08T00:00:00"/>
    <n v="9610"/>
    <n v="10231"/>
    <x v="1"/>
    <n v="1851"/>
    <n v="40161"/>
    <x v="2"/>
    <s v="908905"/>
    <x v="0"/>
    <x v="0"/>
    <x v="2"/>
    <x v="1"/>
    <x v="1"/>
    <x v="1"/>
    <n v="71"/>
    <m/>
    <m/>
    <m/>
    <x v="0"/>
    <x v="2"/>
    <n v="1003584"/>
    <x v="4"/>
    <x v="1"/>
    <x v="0"/>
    <x v="0"/>
    <x v="1"/>
    <x v="0"/>
    <x v="0"/>
    <x v="0"/>
    <x v="0"/>
    <x v="0"/>
    <x v="0"/>
    <m/>
    <s v="Scaleperson missed recording scale #3-43 for scalebook #1003584"/>
    <x v="2"/>
    <s v="10035844"/>
    <x v="2"/>
    <x v="2"/>
    <x v="2"/>
    <x v="2"/>
    <x v="3"/>
    <x v="1"/>
    <n v="64.603699999999989"/>
    <x v="2"/>
    <n v="71"/>
    <x v="1"/>
    <n v="70"/>
    <x v="2"/>
    <n v="70"/>
    <x v="1"/>
    <s v=""/>
    <s v=""/>
    <x v="1"/>
    <x v="1"/>
    <x v="1"/>
    <x v="1"/>
    <x v="1"/>
    <x v="1"/>
    <x v="1"/>
  </r>
  <r>
    <d v="2022-07-08T00:00:00"/>
    <n v="9610"/>
    <n v="10231"/>
    <x v="1"/>
    <n v="1851"/>
    <n v="40162"/>
    <x v="2"/>
    <s v="908900"/>
    <x v="0"/>
    <x v="0"/>
    <x v="2"/>
    <x v="1"/>
    <x v="1"/>
    <x v="1"/>
    <n v="70"/>
    <m/>
    <m/>
    <m/>
    <x v="0"/>
    <x v="2"/>
    <n v="1003584"/>
    <x v="5"/>
    <x v="1"/>
    <x v="0"/>
    <x v="0"/>
    <x v="1"/>
    <x v="0"/>
    <x v="0"/>
    <x v="0"/>
    <x v="0"/>
    <x v="0"/>
    <x v="0"/>
    <m/>
    <m/>
    <x v="2"/>
    <s v="10035845"/>
    <x v="3"/>
    <x v="3"/>
    <x v="2"/>
    <x v="3"/>
    <x v="3"/>
    <x v="1"/>
    <n v="63.678199999999997"/>
    <x v="2"/>
    <n v="70"/>
    <x v="1"/>
    <s v=""/>
    <x v="2"/>
    <s v=""/>
    <x v="1"/>
    <s v=""/>
    <s v=""/>
    <x v="1"/>
    <x v="1"/>
    <x v="1"/>
    <x v="1"/>
    <x v="1"/>
    <x v="1"/>
    <x v="1"/>
  </r>
  <r>
    <d v="2022-07-08T00:00:00"/>
    <n v="9610"/>
    <n v="10231"/>
    <x v="1"/>
    <n v="1851"/>
    <n v="40163"/>
    <x v="2"/>
    <s v="908894"/>
    <x v="0"/>
    <x v="0"/>
    <x v="2"/>
    <x v="2"/>
    <x v="1"/>
    <x v="1"/>
    <n v="79"/>
    <n v="17"/>
    <n v="6.5"/>
    <n v="5.5"/>
    <x v="5"/>
    <x v="3"/>
    <n v="1003584"/>
    <x v="6"/>
    <x v="1"/>
    <x v="0"/>
    <x v="0"/>
    <x v="1"/>
    <x v="0"/>
    <x v="0"/>
    <x v="0"/>
    <x v="0"/>
    <x v="0"/>
    <x v="0"/>
    <m/>
    <m/>
    <x v="2"/>
    <s v="10035846"/>
    <x v="4"/>
    <x v="4"/>
    <x v="3"/>
    <x v="4"/>
    <x v="3"/>
    <x v="1"/>
    <n v="72.5"/>
    <x v="1"/>
    <n v="79"/>
    <x v="3"/>
    <s v=""/>
    <x v="2"/>
    <s v=""/>
    <x v="2"/>
    <n v="0.39999999999999925"/>
    <n v="0.59868766011245178"/>
    <x v="1"/>
    <x v="1"/>
    <x v="2"/>
    <x v="1"/>
    <x v="1"/>
    <x v="1"/>
    <x v="1"/>
  </r>
  <r>
    <d v="2022-07-08T00:00:00"/>
    <n v="9610"/>
    <n v="10231"/>
    <x v="1"/>
    <n v="1851"/>
    <n v="40164"/>
    <x v="2"/>
    <s v="908918"/>
    <x v="0"/>
    <x v="0"/>
    <x v="2"/>
    <x v="2"/>
    <x v="1"/>
    <x v="1"/>
    <n v="90"/>
    <n v="19.5"/>
    <n v="7.5"/>
    <n v="5.5"/>
    <x v="13"/>
    <x v="3"/>
    <n v="1003584"/>
    <x v="7"/>
    <x v="1"/>
    <x v="0"/>
    <x v="0"/>
    <x v="1"/>
    <x v="0"/>
    <x v="0"/>
    <x v="0"/>
    <x v="0"/>
    <x v="0"/>
    <x v="0"/>
    <m/>
    <m/>
    <x v="2"/>
    <s v="10035847"/>
    <x v="7"/>
    <x v="5"/>
    <x v="5"/>
    <x v="5"/>
    <x v="3"/>
    <x v="1"/>
    <n v="82.5"/>
    <x v="1"/>
    <n v="90"/>
    <x v="3"/>
    <n v="71"/>
    <x v="2"/>
    <n v="71"/>
    <x v="2"/>
    <n v="3.4200000000000039"/>
    <n v="0.96832377162094363"/>
    <x v="1"/>
    <x v="1"/>
    <x v="2"/>
    <x v="1"/>
    <x v="1"/>
    <x v="1"/>
    <x v="1"/>
  </r>
  <r>
    <d v="2022-07-08T00:00:00"/>
    <n v="9610"/>
    <n v="10231"/>
    <x v="1"/>
    <n v="1851"/>
    <n v="40165"/>
    <x v="2"/>
    <s v="908925"/>
    <x v="0"/>
    <x v="0"/>
    <x v="2"/>
    <x v="2"/>
    <x v="1"/>
    <x v="1"/>
    <n v="90"/>
    <n v="21"/>
    <n v="8.5"/>
    <n v="6.5"/>
    <x v="13"/>
    <x v="3"/>
    <n v="1003584"/>
    <x v="8"/>
    <x v="1"/>
    <x v="0"/>
    <x v="0"/>
    <x v="1"/>
    <x v="2"/>
    <x v="0"/>
    <x v="2"/>
    <x v="0"/>
    <x v="0"/>
    <x v="0"/>
    <m/>
    <m/>
    <x v="2"/>
    <s v="10035848"/>
    <x v="4"/>
    <x v="4"/>
    <x v="3"/>
    <x v="4"/>
    <x v="3"/>
    <x v="1"/>
    <n v="81.5"/>
    <x v="1"/>
    <n v="90"/>
    <x v="3"/>
    <s v=""/>
    <x v="2"/>
    <s v=""/>
    <x v="2"/>
    <n v="1.4600000000000031"/>
    <n v="0.81153267478618096"/>
    <x v="1"/>
    <x v="1"/>
    <x v="2"/>
    <x v="1"/>
    <x v="1"/>
    <x v="1"/>
    <x v="1"/>
  </r>
  <r>
    <d v="2022-07-08T00:00:00"/>
    <n v="9610"/>
    <n v="10231"/>
    <x v="1"/>
    <n v="1851"/>
    <n v="40166"/>
    <x v="2"/>
    <s v="908931"/>
    <x v="0"/>
    <x v="0"/>
    <x v="2"/>
    <x v="2"/>
    <x v="1"/>
    <x v="1"/>
    <n v="81"/>
    <n v="17.5"/>
    <n v="6.5"/>
    <n v="5.5"/>
    <x v="5"/>
    <x v="3"/>
    <n v="1003584"/>
    <x v="9"/>
    <x v="1"/>
    <x v="0"/>
    <x v="0"/>
    <x v="1"/>
    <x v="0"/>
    <x v="0"/>
    <x v="0"/>
    <x v="0"/>
    <x v="0"/>
    <x v="0"/>
    <m/>
    <m/>
    <x v="2"/>
    <s v="10035849"/>
    <x v="4"/>
    <x v="4"/>
    <x v="3"/>
    <x v="4"/>
    <x v="3"/>
    <x v="1"/>
    <n v="74.5"/>
    <x v="1"/>
    <n v="81"/>
    <x v="3"/>
    <n v="72"/>
    <x v="2"/>
    <n v="72"/>
    <x v="2"/>
    <n v="1.2599999999999987"/>
    <n v="0.77902610777981196"/>
    <x v="1"/>
    <x v="1"/>
    <x v="2"/>
    <x v="1"/>
    <x v="1"/>
    <x v="1"/>
    <x v="1"/>
  </r>
  <r>
    <d v="2022-07-08T00:00:00"/>
    <n v="9610"/>
    <n v="10231"/>
    <x v="1"/>
    <n v="1851"/>
    <n v="40167"/>
    <x v="2"/>
    <s v="908878"/>
    <x v="1"/>
    <x v="0"/>
    <x v="1"/>
    <x v="1"/>
    <x v="1"/>
    <x v="1"/>
    <n v="67"/>
    <m/>
    <m/>
    <m/>
    <x v="0"/>
    <x v="2"/>
    <n v="1003584"/>
    <x v="10"/>
    <x v="1"/>
    <x v="0"/>
    <x v="0"/>
    <x v="1"/>
    <x v="0"/>
    <x v="0"/>
    <x v="0"/>
    <x v="0"/>
    <x v="0"/>
    <x v="0"/>
    <m/>
    <m/>
    <x v="2"/>
    <s v="100358410"/>
    <x v="2"/>
    <x v="2"/>
    <x v="2"/>
    <x v="2"/>
    <x v="3"/>
    <x v="1"/>
    <n v="60.901699999999998"/>
    <x v="2"/>
    <n v="67"/>
    <x v="1"/>
    <s v=""/>
    <x v="2"/>
    <s v=""/>
    <x v="1"/>
    <s v=""/>
    <s v=""/>
    <x v="1"/>
    <x v="1"/>
    <x v="1"/>
    <x v="1"/>
    <x v="1"/>
    <x v="1"/>
    <x v="1"/>
  </r>
  <r>
    <d v="2022-07-08T00:00:00"/>
    <n v="9611"/>
    <n v="10231"/>
    <x v="0"/>
    <n v="2031"/>
    <n v="40168"/>
    <x v="2"/>
    <s v="908880"/>
    <x v="0"/>
    <x v="0"/>
    <x v="1"/>
    <x v="1"/>
    <x v="1"/>
    <x v="1"/>
    <n v="71"/>
    <m/>
    <m/>
    <m/>
    <x v="0"/>
    <x v="2"/>
    <n v="1003585"/>
    <x v="1"/>
    <x v="1"/>
    <x v="0"/>
    <x v="0"/>
    <x v="1"/>
    <x v="0"/>
    <x v="0"/>
    <x v="0"/>
    <x v="0"/>
    <x v="0"/>
    <x v="0"/>
    <m/>
    <m/>
    <x v="2"/>
    <s v="10035851"/>
    <x v="3"/>
    <x v="3"/>
    <x v="2"/>
    <x v="3"/>
    <x v="3"/>
    <x v="1"/>
    <n v="64.603699999999989"/>
    <x v="2"/>
    <n v="71"/>
    <x v="1"/>
    <s v=""/>
    <x v="2"/>
    <s v=""/>
    <x v="1"/>
    <s v=""/>
    <s v=""/>
    <x v="1"/>
    <x v="1"/>
    <x v="1"/>
    <x v="1"/>
    <x v="1"/>
    <x v="1"/>
    <x v="1"/>
  </r>
  <r>
    <d v="2022-07-08T00:00:00"/>
    <n v="9611"/>
    <n v="10231"/>
    <x v="0"/>
    <n v="2031"/>
    <n v="40169"/>
    <x v="2"/>
    <s v="908908"/>
    <x v="0"/>
    <x v="1"/>
    <x v="1"/>
    <x v="1"/>
    <x v="1"/>
    <x v="1"/>
    <n v="66"/>
    <m/>
    <m/>
    <m/>
    <x v="0"/>
    <x v="2"/>
    <n v="1003585"/>
    <x v="2"/>
    <x v="1"/>
    <x v="0"/>
    <x v="0"/>
    <x v="1"/>
    <x v="0"/>
    <x v="0"/>
    <x v="0"/>
    <x v="0"/>
    <x v="0"/>
    <x v="0"/>
    <m/>
    <m/>
    <x v="2"/>
    <s v="10035852"/>
    <x v="3"/>
    <x v="3"/>
    <x v="2"/>
    <x v="3"/>
    <x v="3"/>
    <x v="1"/>
    <n v="59.976199999999999"/>
    <x v="2"/>
    <n v="66"/>
    <x v="1"/>
    <s v=""/>
    <x v="2"/>
    <s v=""/>
    <x v="1"/>
    <s v=""/>
    <s v=""/>
    <x v="1"/>
    <x v="1"/>
    <x v="1"/>
    <x v="1"/>
    <x v="1"/>
    <x v="1"/>
    <x v="1"/>
  </r>
  <r>
    <d v="2022-07-08T00:00:00"/>
    <n v="9611"/>
    <n v="10231"/>
    <x v="0"/>
    <n v="2031"/>
    <n v="40170"/>
    <x v="2"/>
    <s v="908886"/>
    <x v="0"/>
    <x v="1"/>
    <x v="1"/>
    <x v="1"/>
    <x v="1"/>
    <x v="1"/>
    <n v="63"/>
    <m/>
    <m/>
    <m/>
    <x v="0"/>
    <x v="2"/>
    <n v="1003585"/>
    <x v="3"/>
    <x v="1"/>
    <x v="0"/>
    <x v="0"/>
    <x v="1"/>
    <x v="0"/>
    <x v="0"/>
    <x v="0"/>
    <x v="0"/>
    <x v="0"/>
    <x v="0"/>
    <m/>
    <m/>
    <x v="2"/>
    <s v="10035853"/>
    <x v="3"/>
    <x v="3"/>
    <x v="2"/>
    <x v="3"/>
    <x v="3"/>
    <x v="1"/>
    <n v="57.1997"/>
    <x v="2"/>
    <n v="63"/>
    <x v="1"/>
    <n v="73"/>
    <x v="2"/>
    <n v="73"/>
    <x v="1"/>
    <s v=""/>
    <s v=""/>
    <x v="1"/>
    <x v="1"/>
    <x v="1"/>
    <x v="1"/>
    <x v="1"/>
    <x v="1"/>
    <x v="1"/>
  </r>
  <r>
    <d v="2022-07-08T00:00:00"/>
    <n v="9611"/>
    <n v="10231"/>
    <x v="0"/>
    <n v="2031"/>
    <n v="40171"/>
    <x v="2"/>
    <s v="908903"/>
    <x v="0"/>
    <x v="0"/>
    <x v="2"/>
    <x v="2"/>
    <x v="1"/>
    <x v="1"/>
    <n v="88"/>
    <n v="18.5"/>
    <n v="6.5"/>
    <n v="4.5"/>
    <x v="5"/>
    <x v="3"/>
    <n v="1003585"/>
    <x v="4"/>
    <x v="1"/>
    <x v="0"/>
    <x v="0"/>
    <x v="1"/>
    <x v="0"/>
    <x v="0"/>
    <x v="0"/>
    <x v="0"/>
    <x v="0"/>
    <x v="0"/>
    <m/>
    <m/>
    <x v="2"/>
    <s v="10035854"/>
    <x v="4"/>
    <x v="4"/>
    <x v="3"/>
    <x v="4"/>
    <x v="3"/>
    <x v="1"/>
    <n v="81.5"/>
    <x v="1"/>
    <n v="88"/>
    <x v="3"/>
    <n v="74"/>
    <x v="2"/>
    <n v="74"/>
    <x v="2"/>
    <n v="4.9499999999999966"/>
    <n v="0.99296641284500486"/>
    <x v="1"/>
    <x v="1"/>
    <x v="2"/>
    <x v="1"/>
    <x v="1"/>
    <x v="1"/>
    <x v="1"/>
  </r>
  <r>
    <d v="2022-07-08T00:00:00"/>
    <n v="9611"/>
    <n v="10231"/>
    <x v="0"/>
    <n v="2031"/>
    <n v="40172"/>
    <x v="2"/>
    <s v="908887"/>
    <x v="0"/>
    <x v="0"/>
    <x v="2"/>
    <x v="2"/>
    <x v="1"/>
    <x v="1"/>
    <n v="78"/>
    <n v="18"/>
    <n v="7"/>
    <n v="5"/>
    <x v="9"/>
    <x v="3"/>
    <n v="1003585"/>
    <x v="5"/>
    <x v="1"/>
    <x v="0"/>
    <x v="0"/>
    <x v="1"/>
    <x v="0"/>
    <x v="0"/>
    <x v="0"/>
    <x v="0"/>
    <x v="0"/>
    <x v="0"/>
    <m/>
    <m/>
    <x v="2"/>
    <s v="10035855"/>
    <x v="5"/>
    <x v="2"/>
    <x v="3"/>
    <x v="2"/>
    <x v="3"/>
    <x v="1"/>
    <n v="71"/>
    <x v="1"/>
    <n v="78"/>
    <x v="3"/>
    <s v=""/>
    <x v="2"/>
    <s v=""/>
    <x v="2"/>
    <n v="9.9999999999998757E-2"/>
    <n v="0.52497918747893968"/>
    <x v="1"/>
    <x v="1"/>
    <x v="2"/>
    <x v="1"/>
    <x v="1"/>
    <x v="1"/>
    <x v="1"/>
  </r>
  <r>
    <d v="2022-07-08T00:00:00"/>
    <n v="9611"/>
    <n v="10231"/>
    <x v="0"/>
    <n v="2031"/>
    <n v="40173"/>
    <x v="2"/>
    <s v="908917"/>
    <x v="0"/>
    <x v="0"/>
    <x v="2"/>
    <x v="1"/>
    <x v="1"/>
    <x v="1"/>
    <n v="72"/>
    <m/>
    <m/>
    <m/>
    <x v="0"/>
    <x v="2"/>
    <n v="1003585"/>
    <x v="6"/>
    <x v="1"/>
    <x v="0"/>
    <x v="0"/>
    <x v="1"/>
    <x v="0"/>
    <x v="0"/>
    <x v="0"/>
    <x v="0"/>
    <x v="0"/>
    <x v="0"/>
    <m/>
    <m/>
    <x v="2"/>
    <s v="10035856"/>
    <x v="4"/>
    <x v="4"/>
    <x v="3"/>
    <x v="4"/>
    <x v="3"/>
    <x v="1"/>
    <n v="65.529199999999989"/>
    <x v="2"/>
    <n v="72"/>
    <x v="1"/>
    <s v=""/>
    <x v="2"/>
    <s v=""/>
    <x v="1"/>
    <s v=""/>
    <s v=""/>
    <x v="1"/>
    <x v="1"/>
    <x v="1"/>
    <x v="1"/>
    <x v="1"/>
    <x v="1"/>
    <x v="1"/>
  </r>
  <r>
    <d v="2022-07-08T00:00:00"/>
    <n v="9611"/>
    <n v="10231"/>
    <x v="0"/>
    <n v="2031"/>
    <n v="40174"/>
    <x v="2"/>
    <s v="908930"/>
    <x v="0"/>
    <x v="0"/>
    <x v="1"/>
    <x v="1"/>
    <x v="1"/>
    <x v="1"/>
    <n v="65"/>
    <m/>
    <m/>
    <m/>
    <x v="0"/>
    <x v="2"/>
    <n v="1003585"/>
    <x v="7"/>
    <x v="1"/>
    <x v="0"/>
    <x v="0"/>
    <x v="1"/>
    <x v="0"/>
    <x v="0"/>
    <x v="0"/>
    <x v="0"/>
    <x v="0"/>
    <x v="0"/>
    <m/>
    <m/>
    <x v="2"/>
    <s v="10035857"/>
    <x v="2"/>
    <x v="2"/>
    <x v="2"/>
    <x v="2"/>
    <x v="3"/>
    <x v="1"/>
    <n v="59.050699999999999"/>
    <x v="2"/>
    <n v="65"/>
    <x v="1"/>
    <s v=""/>
    <x v="2"/>
    <s v=""/>
    <x v="1"/>
    <s v=""/>
    <s v=""/>
    <x v="1"/>
    <x v="1"/>
    <x v="1"/>
    <x v="1"/>
    <x v="1"/>
    <x v="1"/>
    <x v="1"/>
  </r>
  <r>
    <d v="2022-07-08T00:00:00"/>
    <n v="9611"/>
    <n v="10231"/>
    <x v="0"/>
    <n v="2031"/>
    <n v="40175"/>
    <x v="2"/>
    <s v="908948"/>
    <x v="0"/>
    <x v="0"/>
    <x v="2"/>
    <x v="2"/>
    <x v="1"/>
    <x v="1"/>
    <n v="98"/>
    <n v="19.100000000000001"/>
    <n v="7"/>
    <n v="5.4"/>
    <x v="5"/>
    <x v="3"/>
    <n v="1003585"/>
    <x v="8"/>
    <x v="1"/>
    <x v="0"/>
    <x v="0"/>
    <x v="1"/>
    <x v="0"/>
    <x v="0"/>
    <x v="0"/>
    <x v="0"/>
    <x v="0"/>
    <x v="0"/>
    <m/>
    <m/>
    <x v="2"/>
    <s v="10035858"/>
    <x v="6"/>
    <x v="2"/>
    <x v="4"/>
    <x v="2"/>
    <x v="3"/>
    <x v="1"/>
    <n v="91"/>
    <x v="1"/>
    <n v="98"/>
    <x v="3"/>
    <n v="75"/>
    <x v="2"/>
    <n v="75"/>
    <x v="2"/>
    <n v="7.9980000000000002"/>
    <n v="0.99966397872371993"/>
    <x v="1"/>
    <x v="1"/>
    <x v="2"/>
    <x v="1"/>
    <x v="1"/>
    <x v="1"/>
    <x v="1"/>
  </r>
  <r>
    <d v="2022-07-08T00:00:00"/>
    <n v="9611"/>
    <n v="10231"/>
    <x v="0"/>
    <n v="2031"/>
    <n v="40176"/>
    <x v="2"/>
    <s v="908924"/>
    <x v="0"/>
    <x v="0"/>
    <x v="2"/>
    <x v="2"/>
    <x v="1"/>
    <x v="1"/>
    <n v="86.5"/>
    <n v="18.5"/>
    <n v="7"/>
    <n v="4.9000000000000004"/>
    <x v="9"/>
    <x v="3"/>
    <n v="1003585"/>
    <x v="9"/>
    <x v="1"/>
    <x v="0"/>
    <x v="0"/>
    <x v="1"/>
    <x v="0"/>
    <x v="0"/>
    <x v="0"/>
    <x v="0"/>
    <x v="0"/>
    <x v="0"/>
    <m/>
    <m/>
    <x v="2"/>
    <s v="10035859"/>
    <x v="4"/>
    <x v="4"/>
    <x v="3"/>
    <x v="4"/>
    <x v="3"/>
    <x v="1"/>
    <n v="79.5"/>
    <x v="1"/>
    <n v="86.5"/>
    <x v="3"/>
    <s v=""/>
    <x v="2"/>
    <s v=""/>
    <x v="2"/>
    <n v="3.8229999999999995"/>
    <n v="0.97860561055712425"/>
    <x v="1"/>
    <x v="1"/>
    <x v="2"/>
    <x v="1"/>
    <x v="1"/>
    <x v="1"/>
    <x v="1"/>
  </r>
  <r>
    <d v="2022-07-08T00:00:00"/>
    <n v="9611"/>
    <n v="10231"/>
    <x v="0"/>
    <n v="2031"/>
    <n v="40177"/>
    <x v="2"/>
    <s v="908860"/>
    <x v="0"/>
    <x v="0"/>
    <x v="1"/>
    <x v="1"/>
    <x v="1"/>
    <x v="1"/>
    <n v="86"/>
    <n v="20.399999999999999"/>
    <n v="7.7"/>
    <n v="6.8"/>
    <x v="4"/>
    <x v="3"/>
    <n v="1003585"/>
    <x v="10"/>
    <x v="1"/>
    <x v="0"/>
    <x v="0"/>
    <x v="1"/>
    <x v="0"/>
    <x v="0"/>
    <x v="0"/>
    <x v="0"/>
    <x v="0"/>
    <x v="0"/>
    <m/>
    <m/>
    <x v="2"/>
    <s v="100358510"/>
    <x v="4"/>
    <x v="4"/>
    <x v="3"/>
    <x v="4"/>
    <x v="3"/>
    <x v="1"/>
    <n v="78.3"/>
    <x v="1"/>
    <n v="86"/>
    <x v="3"/>
    <s v=""/>
    <x v="2"/>
    <s v=""/>
    <x v="2"/>
    <n v="0.38799999999999724"/>
    <n v="0.5958011474434477"/>
    <x v="1"/>
    <x v="1"/>
    <x v="2"/>
    <x v="1"/>
    <x v="1"/>
    <x v="1"/>
    <x v="1"/>
  </r>
  <r>
    <d v="2022-07-08T00:00:00"/>
    <n v="9611"/>
    <n v="10231"/>
    <x v="0"/>
    <n v="2031"/>
    <n v="40178"/>
    <x v="2"/>
    <s v="908867"/>
    <x v="0"/>
    <x v="0"/>
    <x v="1"/>
    <x v="1"/>
    <x v="1"/>
    <x v="1"/>
    <n v="59"/>
    <m/>
    <m/>
    <m/>
    <x v="0"/>
    <x v="2"/>
    <n v="1003469"/>
    <x v="1"/>
    <x v="1"/>
    <x v="0"/>
    <x v="0"/>
    <x v="1"/>
    <x v="0"/>
    <x v="0"/>
    <x v="0"/>
    <x v="0"/>
    <x v="0"/>
    <x v="0"/>
    <m/>
    <m/>
    <x v="2"/>
    <s v="10034691"/>
    <x v="3"/>
    <x v="3"/>
    <x v="2"/>
    <x v="3"/>
    <x v="3"/>
    <x v="1"/>
    <n v="53.497700000000002"/>
    <x v="2"/>
    <n v="59"/>
    <x v="1"/>
    <n v="76"/>
    <x v="1"/>
    <n v="76"/>
    <x v="1"/>
    <s v=""/>
    <s v=""/>
    <x v="1"/>
    <x v="1"/>
    <x v="1"/>
    <x v="1"/>
    <x v="1"/>
    <x v="1"/>
    <x v="1"/>
  </r>
  <r>
    <d v="2022-07-08T00:00:00"/>
    <n v="9611"/>
    <n v="10231"/>
    <x v="0"/>
    <n v="2031"/>
    <n v="40179"/>
    <x v="2"/>
    <s v="908943"/>
    <x v="0"/>
    <x v="0"/>
    <x v="2"/>
    <x v="2"/>
    <x v="1"/>
    <x v="1"/>
    <n v="86"/>
    <n v="18.600000000000001"/>
    <n v="7"/>
    <n v="4.9000000000000004"/>
    <x v="12"/>
    <x v="3"/>
    <n v="1003469"/>
    <x v="2"/>
    <x v="1"/>
    <x v="0"/>
    <x v="0"/>
    <x v="1"/>
    <x v="0"/>
    <x v="0"/>
    <x v="0"/>
    <x v="0"/>
    <x v="0"/>
    <x v="0"/>
    <m/>
    <m/>
    <x v="2"/>
    <s v="10034692"/>
    <x v="4"/>
    <x v="4"/>
    <x v="3"/>
    <x v="4"/>
    <x v="3"/>
    <x v="1"/>
    <n v="79"/>
    <x v="1"/>
    <n v="86"/>
    <x v="3"/>
    <n v="77"/>
    <x v="1"/>
    <n v="77"/>
    <x v="2"/>
    <n v="3.3499999999999961"/>
    <n v="0.96610483584082163"/>
    <x v="1"/>
    <x v="1"/>
    <x v="2"/>
    <x v="5"/>
    <x v="1"/>
    <x v="1"/>
    <x v="1"/>
  </r>
  <r>
    <d v="2022-07-08T00:00:00"/>
    <n v="9611"/>
    <n v="10231"/>
    <x v="0"/>
    <n v="2031"/>
    <n v="40180"/>
    <x v="2"/>
    <s v="908951"/>
    <x v="0"/>
    <x v="0"/>
    <x v="2"/>
    <x v="2"/>
    <x v="1"/>
    <x v="1"/>
    <n v="85"/>
    <n v="17.100000000000001"/>
    <n v="6.5"/>
    <n v="5.2"/>
    <x v="5"/>
    <x v="3"/>
    <n v="1003469"/>
    <x v="3"/>
    <x v="1"/>
    <x v="0"/>
    <x v="0"/>
    <x v="1"/>
    <x v="0"/>
    <x v="0"/>
    <x v="0"/>
    <x v="0"/>
    <x v="0"/>
    <x v="0"/>
    <m/>
    <m/>
    <x v="2"/>
    <s v="10034693"/>
    <x v="4"/>
    <x v="4"/>
    <x v="3"/>
    <x v="4"/>
    <x v="3"/>
    <x v="1"/>
    <n v="78.5"/>
    <x v="1"/>
    <n v="85"/>
    <x v="3"/>
    <s v=""/>
    <x v="1"/>
    <s v=""/>
    <x v="2"/>
    <n v="3.1839999999999975"/>
    <n v="0.96022770940428903"/>
    <x v="1"/>
    <x v="1"/>
    <x v="2"/>
    <x v="1"/>
    <x v="1"/>
    <x v="1"/>
    <x v="1"/>
  </r>
  <r>
    <d v="2022-07-08T00:00:00"/>
    <n v="9612"/>
    <n v="10231"/>
    <x v="1"/>
    <n v="2101"/>
    <n v="40181"/>
    <x v="3"/>
    <s v="908883"/>
    <x v="0"/>
    <x v="0"/>
    <x v="2"/>
    <x v="2"/>
    <x v="1"/>
    <x v="1"/>
    <n v="78"/>
    <m/>
    <m/>
    <m/>
    <x v="0"/>
    <x v="3"/>
    <n v="1003469"/>
    <x v="4"/>
    <x v="1"/>
    <x v="0"/>
    <x v="0"/>
    <x v="1"/>
    <x v="0"/>
    <x v="0"/>
    <x v="0"/>
    <x v="0"/>
    <x v="0"/>
    <x v="0"/>
    <s v="no hole punch"/>
    <m/>
    <x v="2"/>
    <s v="10034694"/>
    <x v="4"/>
    <x v="4"/>
    <x v="3"/>
    <x v="4"/>
    <x v="3"/>
    <x v="1"/>
    <n v="71.082199999999986"/>
    <x v="1"/>
    <n v="78"/>
    <x v="2"/>
    <s v=""/>
    <x v="1"/>
    <s v=""/>
    <x v="1"/>
    <s v=""/>
    <s v=""/>
    <x v="1"/>
    <x v="1"/>
    <x v="2"/>
    <x v="1"/>
    <x v="1"/>
    <x v="1"/>
    <x v="1"/>
  </r>
  <r>
    <d v="2022-07-08T00:00:00"/>
    <n v="9612"/>
    <n v="10234"/>
    <x v="1"/>
    <n v="2122"/>
    <n v="40182"/>
    <x v="2"/>
    <s v="908870"/>
    <x v="0"/>
    <x v="0"/>
    <x v="1"/>
    <x v="1"/>
    <x v="1"/>
    <x v="1"/>
    <n v="55"/>
    <m/>
    <m/>
    <m/>
    <x v="0"/>
    <x v="2"/>
    <n v="1003469"/>
    <x v="5"/>
    <x v="1"/>
    <x v="0"/>
    <x v="0"/>
    <x v="1"/>
    <x v="0"/>
    <x v="0"/>
    <x v="0"/>
    <x v="0"/>
    <x v="0"/>
    <x v="0"/>
    <m/>
    <m/>
    <x v="2"/>
    <s v="10034695"/>
    <x v="3"/>
    <x v="3"/>
    <x v="2"/>
    <x v="3"/>
    <x v="3"/>
    <x v="1"/>
    <n v="49.795699999999997"/>
    <x v="2"/>
    <n v="55"/>
    <x v="1"/>
    <n v="78"/>
    <x v="1"/>
    <n v="78"/>
    <x v="1"/>
    <s v=""/>
    <s v=""/>
    <x v="1"/>
    <x v="1"/>
    <x v="1"/>
    <x v="1"/>
    <x v="1"/>
    <x v="1"/>
    <x v="1"/>
  </r>
  <r>
    <d v="2022-07-08T00:00:00"/>
    <n v="9612"/>
    <n v="10234"/>
    <x v="1"/>
    <n v="2122"/>
    <n v="40183"/>
    <x v="2"/>
    <s v="908911"/>
    <x v="0"/>
    <x v="0"/>
    <x v="2"/>
    <x v="2"/>
    <x v="1"/>
    <x v="1"/>
    <n v="94"/>
    <n v="19.7"/>
    <n v="7.5"/>
    <n v="5.9"/>
    <x v="11"/>
    <x v="3"/>
    <n v="1003469"/>
    <x v="6"/>
    <x v="1"/>
    <x v="0"/>
    <x v="0"/>
    <x v="1"/>
    <x v="0"/>
    <x v="0"/>
    <x v="0"/>
    <x v="0"/>
    <x v="0"/>
    <x v="0"/>
    <m/>
    <m/>
    <x v="2"/>
    <s v="10034696"/>
    <x v="4"/>
    <x v="4"/>
    <x v="3"/>
    <x v="4"/>
    <x v="3"/>
    <x v="1"/>
    <n v="86.5"/>
    <x v="1"/>
    <n v="94"/>
    <x v="3"/>
    <n v="79"/>
    <x v="1"/>
    <n v="79"/>
    <x v="2"/>
    <n v="5.3840000000000021"/>
    <n v="0.99543153916384475"/>
    <x v="1"/>
    <x v="1"/>
    <x v="2"/>
    <x v="1"/>
    <x v="1"/>
    <x v="1"/>
    <x v="1"/>
  </r>
  <r>
    <d v="2022-07-08T00:00:00"/>
    <n v="9612"/>
    <n v="10234"/>
    <x v="1"/>
    <n v="2122"/>
    <n v="40184"/>
    <x v="2"/>
    <s v="908882"/>
    <x v="0"/>
    <x v="1"/>
    <x v="1"/>
    <x v="1"/>
    <x v="1"/>
    <x v="1"/>
    <n v="95"/>
    <n v="21.6"/>
    <n v="8.9"/>
    <n v="5.7"/>
    <x v="14"/>
    <x v="3"/>
    <n v="1003469"/>
    <x v="7"/>
    <x v="1"/>
    <x v="0"/>
    <x v="0"/>
    <x v="1"/>
    <x v="0"/>
    <x v="0"/>
    <x v="0"/>
    <x v="0"/>
    <x v="0"/>
    <x v="0"/>
    <m/>
    <m/>
    <x v="2"/>
    <s v="10034697"/>
    <x v="4"/>
    <x v="4"/>
    <x v="3"/>
    <x v="4"/>
    <x v="3"/>
    <x v="1"/>
    <n v="86.1"/>
    <x v="1"/>
    <n v="95"/>
    <x v="3"/>
    <s v=""/>
    <x v="1"/>
    <s v=""/>
    <x v="2"/>
    <n v="3.9000000000000004"/>
    <n v="0.98015969426592253"/>
    <x v="1"/>
    <x v="1"/>
    <x v="2"/>
    <x v="1"/>
    <x v="1"/>
    <x v="1"/>
    <x v="1"/>
  </r>
  <r>
    <d v="2022-07-08T00:00:00"/>
    <n v="9612"/>
    <n v="10234"/>
    <x v="1"/>
    <n v="2122"/>
    <n v="40185"/>
    <x v="2"/>
    <s v="908856"/>
    <x v="0"/>
    <x v="0"/>
    <x v="1"/>
    <x v="1"/>
    <x v="1"/>
    <x v="1"/>
    <n v="70"/>
    <m/>
    <m/>
    <m/>
    <x v="0"/>
    <x v="2"/>
    <n v="1003469"/>
    <x v="8"/>
    <x v="1"/>
    <x v="0"/>
    <x v="0"/>
    <x v="1"/>
    <x v="0"/>
    <x v="0"/>
    <x v="0"/>
    <x v="0"/>
    <x v="0"/>
    <x v="0"/>
    <m/>
    <m/>
    <x v="2"/>
    <s v="10034698"/>
    <x v="3"/>
    <x v="3"/>
    <x v="2"/>
    <x v="3"/>
    <x v="3"/>
    <x v="1"/>
    <n v="63.678199999999997"/>
    <x v="2"/>
    <n v="70"/>
    <x v="1"/>
    <n v="80"/>
    <x v="1"/>
    <n v="80"/>
    <x v="1"/>
    <s v=""/>
    <s v=""/>
    <x v="1"/>
    <x v="1"/>
    <x v="1"/>
    <x v="1"/>
    <x v="1"/>
    <x v="1"/>
    <x v="1"/>
  </r>
  <r>
    <d v="2022-07-08T00:00:00"/>
    <n v="9612"/>
    <n v="10234"/>
    <x v="1"/>
    <n v="2122"/>
    <n v="40186"/>
    <x v="2"/>
    <s v="908935"/>
    <x v="0"/>
    <x v="0"/>
    <x v="1"/>
    <x v="1"/>
    <x v="1"/>
    <x v="1"/>
    <n v="74"/>
    <m/>
    <m/>
    <m/>
    <x v="0"/>
    <x v="2"/>
    <n v="1003469"/>
    <x v="9"/>
    <x v="1"/>
    <x v="0"/>
    <x v="0"/>
    <x v="1"/>
    <x v="0"/>
    <x v="0"/>
    <x v="0"/>
    <x v="0"/>
    <x v="0"/>
    <x v="0"/>
    <m/>
    <m/>
    <x v="2"/>
    <s v="10034699"/>
    <x v="3"/>
    <x v="3"/>
    <x v="2"/>
    <x v="3"/>
    <x v="3"/>
    <x v="1"/>
    <n v="67.380199999999988"/>
    <x v="2"/>
    <n v="74"/>
    <x v="1"/>
    <s v=""/>
    <x v="1"/>
    <s v=""/>
    <x v="1"/>
    <s v=""/>
    <s v=""/>
    <x v="1"/>
    <x v="1"/>
    <x v="1"/>
    <x v="1"/>
    <x v="1"/>
    <x v="1"/>
    <x v="1"/>
  </r>
  <r>
    <d v="2022-07-08T00:00:00"/>
    <n v="9612"/>
    <n v="10234"/>
    <x v="1"/>
    <n v="2122"/>
    <n v="40187"/>
    <x v="2"/>
    <s v="908909"/>
    <x v="0"/>
    <x v="0"/>
    <x v="1"/>
    <x v="1"/>
    <x v="1"/>
    <x v="1"/>
    <n v="73"/>
    <m/>
    <m/>
    <m/>
    <x v="0"/>
    <x v="2"/>
    <n v="1003469"/>
    <x v="10"/>
    <x v="1"/>
    <x v="0"/>
    <x v="0"/>
    <x v="1"/>
    <x v="0"/>
    <x v="0"/>
    <x v="0"/>
    <x v="0"/>
    <x v="0"/>
    <x v="0"/>
    <m/>
    <m/>
    <x v="2"/>
    <s v="100346910"/>
    <x v="3"/>
    <x v="3"/>
    <x v="2"/>
    <x v="3"/>
    <x v="3"/>
    <x v="1"/>
    <n v="66.454699999999988"/>
    <x v="2"/>
    <n v="73"/>
    <x v="1"/>
    <n v="81"/>
    <x v="1"/>
    <n v="81"/>
    <x v="1"/>
    <s v=""/>
    <s v=""/>
    <x v="1"/>
    <x v="1"/>
    <x v="1"/>
    <x v="1"/>
    <x v="1"/>
    <x v="1"/>
    <x v="1"/>
  </r>
  <r>
    <d v="2022-07-08T00:00:00"/>
    <n v="9612"/>
    <n v="10234"/>
    <x v="1"/>
    <n v="2122"/>
    <n v="40188"/>
    <x v="2"/>
    <s v="908949"/>
    <x v="0"/>
    <x v="0"/>
    <x v="1"/>
    <x v="1"/>
    <x v="1"/>
    <x v="1"/>
    <n v="64"/>
    <m/>
    <m/>
    <m/>
    <x v="0"/>
    <x v="2"/>
    <n v="1003472"/>
    <x v="1"/>
    <x v="1"/>
    <x v="0"/>
    <x v="0"/>
    <x v="1"/>
    <x v="0"/>
    <x v="0"/>
    <x v="0"/>
    <x v="0"/>
    <x v="0"/>
    <x v="0"/>
    <m/>
    <s v="SCALE BOOK INCORRECTLY RECORDED/ENTERED AS 1003742 - 29 JULY/22 -NP"/>
    <x v="2"/>
    <s v="10034721"/>
    <x v="2"/>
    <x v="2"/>
    <x v="2"/>
    <x v="2"/>
    <x v="3"/>
    <x v="1"/>
    <n v="58.1252"/>
    <x v="2"/>
    <n v="64"/>
    <x v="1"/>
    <s v=""/>
    <x v="1"/>
    <s v=""/>
    <x v="1"/>
    <s v=""/>
    <s v=""/>
    <x v="1"/>
    <x v="1"/>
    <x v="1"/>
    <x v="1"/>
    <x v="1"/>
    <x v="1"/>
    <x v="1"/>
  </r>
  <r>
    <d v="2022-07-08T00:00:00"/>
    <n v="9612"/>
    <n v="10234"/>
    <x v="1"/>
    <n v="2146"/>
    <n v="40189"/>
    <x v="2"/>
    <s v="908928"/>
    <x v="0"/>
    <x v="0"/>
    <x v="2"/>
    <x v="1"/>
    <x v="1"/>
    <x v="1"/>
    <n v="69"/>
    <m/>
    <m/>
    <m/>
    <x v="0"/>
    <x v="2"/>
    <n v="1003472"/>
    <x v="2"/>
    <x v="1"/>
    <x v="0"/>
    <x v="0"/>
    <x v="1"/>
    <x v="0"/>
    <x v="0"/>
    <x v="0"/>
    <x v="0"/>
    <x v="0"/>
    <x v="0"/>
    <m/>
    <s v="SCALE BOOK INCORRECTLY RECORDED/ENTERED AS 1003742 - 29 JULY/22 -NP"/>
    <x v="2"/>
    <s v="10034722"/>
    <x v="3"/>
    <x v="3"/>
    <x v="2"/>
    <x v="3"/>
    <x v="3"/>
    <x v="1"/>
    <n v="62.752699999999997"/>
    <x v="2"/>
    <n v="69"/>
    <x v="1"/>
    <n v="82"/>
    <x v="1"/>
    <n v="82"/>
    <x v="1"/>
    <s v=""/>
    <s v=""/>
    <x v="1"/>
    <x v="1"/>
    <x v="1"/>
    <x v="1"/>
    <x v="1"/>
    <x v="1"/>
    <x v="1"/>
  </r>
  <r>
    <d v="2022-07-09T00:00:00"/>
    <n v="9613"/>
    <n v="10236"/>
    <x v="0"/>
    <n v="758"/>
    <n v="40190"/>
    <x v="2"/>
    <s v="908952"/>
    <x v="0"/>
    <x v="0"/>
    <x v="1"/>
    <x v="1"/>
    <x v="1"/>
    <x v="1"/>
    <n v="60"/>
    <m/>
    <m/>
    <m/>
    <x v="0"/>
    <x v="2"/>
    <n v="1003472"/>
    <x v="3"/>
    <x v="1"/>
    <x v="0"/>
    <x v="0"/>
    <x v="1"/>
    <x v="0"/>
    <x v="0"/>
    <x v="0"/>
    <x v="0"/>
    <x v="0"/>
    <x v="1"/>
    <m/>
    <m/>
    <x v="2"/>
    <s v="10034723"/>
    <x v="2"/>
    <x v="2"/>
    <x v="2"/>
    <x v="2"/>
    <x v="3"/>
    <x v="1"/>
    <n v="54.423200000000001"/>
    <x v="2"/>
    <n v="60"/>
    <x v="1"/>
    <s v=""/>
    <x v="1"/>
    <s v=""/>
    <x v="1"/>
    <s v=""/>
    <s v=""/>
    <x v="1"/>
    <x v="1"/>
    <x v="1"/>
    <x v="1"/>
    <x v="1"/>
    <x v="1"/>
    <x v="1"/>
  </r>
  <r>
    <d v="2022-07-09T00:00:00"/>
    <n v="9613"/>
    <n v="10236"/>
    <x v="0"/>
    <n v="758"/>
    <n v="40191"/>
    <x v="2"/>
    <s v="908942"/>
    <x v="0"/>
    <x v="0"/>
    <x v="2"/>
    <x v="2"/>
    <x v="1"/>
    <x v="1"/>
    <n v="85"/>
    <n v="18.5"/>
    <n v="7.5"/>
    <n v="4.9000000000000004"/>
    <x v="9"/>
    <x v="3"/>
    <n v="1003472"/>
    <x v="4"/>
    <x v="1"/>
    <x v="0"/>
    <x v="0"/>
    <x v="1"/>
    <x v="0"/>
    <x v="0"/>
    <x v="0"/>
    <x v="0"/>
    <x v="0"/>
    <x v="1"/>
    <m/>
    <m/>
    <x v="2"/>
    <s v="10034724"/>
    <x v="12"/>
    <x v="6"/>
    <x v="3"/>
    <x v="5"/>
    <x v="3"/>
    <x v="1"/>
    <n v="77.5"/>
    <x v="1"/>
    <n v="85"/>
    <x v="3"/>
    <s v=""/>
    <x v="1"/>
    <s v=""/>
    <x v="2"/>
    <n v="2.537999999999998"/>
    <n v="0.92676319603806212"/>
    <x v="1"/>
    <x v="1"/>
    <x v="2"/>
    <x v="1"/>
    <x v="1"/>
    <x v="1"/>
    <x v="1"/>
  </r>
  <r>
    <d v="2022-07-09T00:00:00"/>
    <n v="9613"/>
    <n v="10236"/>
    <x v="0"/>
    <n v="758"/>
    <n v="40192"/>
    <x v="2"/>
    <s v="908927"/>
    <x v="0"/>
    <x v="0"/>
    <x v="1"/>
    <x v="1"/>
    <x v="1"/>
    <x v="1"/>
    <n v="76"/>
    <n v="16.2"/>
    <n v="6"/>
    <n v="5"/>
    <x v="6"/>
    <x v="3"/>
    <n v="1003472"/>
    <x v="5"/>
    <x v="1"/>
    <x v="0"/>
    <x v="0"/>
    <x v="1"/>
    <x v="0"/>
    <x v="0"/>
    <x v="0"/>
    <x v="0"/>
    <x v="0"/>
    <x v="1"/>
    <m/>
    <m/>
    <x v="2"/>
    <s v="10034725"/>
    <x v="2"/>
    <x v="2"/>
    <x v="2"/>
    <x v="2"/>
    <x v="3"/>
    <x v="1"/>
    <n v="70"/>
    <x v="1"/>
    <n v="76"/>
    <x v="3"/>
    <s v=""/>
    <x v="1"/>
    <s v=""/>
    <x v="2"/>
    <n v="4.0000000000004476E-3"/>
    <n v="0.50099999866666889"/>
    <x v="1"/>
    <x v="1"/>
    <x v="2"/>
    <x v="1"/>
    <x v="1"/>
    <x v="1"/>
    <x v="1"/>
  </r>
  <r>
    <d v="2022-07-09T00:00:00"/>
    <n v="9613"/>
    <n v="10236"/>
    <x v="0"/>
    <n v="758"/>
    <n v="40193"/>
    <x v="2"/>
    <s v="908907"/>
    <x v="0"/>
    <x v="0"/>
    <x v="2"/>
    <x v="1"/>
    <x v="1"/>
    <x v="1"/>
    <n v="74"/>
    <m/>
    <m/>
    <m/>
    <x v="0"/>
    <x v="2"/>
    <n v="1003472"/>
    <x v="6"/>
    <x v="1"/>
    <x v="0"/>
    <x v="0"/>
    <x v="1"/>
    <x v="0"/>
    <x v="0"/>
    <x v="0"/>
    <x v="0"/>
    <x v="0"/>
    <x v="1"/>
    <m/>
    <m/>
    <x v="2"/>
    <s v="10034726"/>
    <x v="2"/>
    <x v="2"/>
    <x v="2"/>
    <x v="2"/>
    <x v="3"/>
    <x v="1"/>
    <n v="67.380199999999988"/>
    <x v="2"/>
    <n v="74"/>
    <x v="1"/>
    <s v=""/>
    <x v="1"/>
    <s v=""/>
    <x v="1"/>
    <s v=""/>
    <s v=""/>
    <x v="1"/>
    <x v="1"/>
    <x v="1"/>
    <x v="1"/>
    <x v="1"/>
    <x v="1"/>
    <x v="1"/>
  </r>
  <r>
    <d v="2022-07-09T00:00:00"/>
    <n v="9613"/>
    <n v="10236"/>
    <x v="0"/>
    <n v="758"/>
    <n v="40194"/>
    <x v="2"/>
    <s v="908897"/>
    <x v="0"/>
    <x v="0"/>
    <x v="2"/>
    <x v="2"/>
    <x v="1"/>
    <x v="1"/>
    <n v="76"/>
    <n v="17.5"/>
    <n v="5.9"/>
    <n v="4.9000000000000004"/>
    <x v="12"/>
    <x v="3"/>
    <n v="1003472"/>
    <x v="7"/>
    <x v="1"/>
    <x v="0"/>
    <x v="0"/>
    <x v="1"/>
    <x v="0"/>
    <x v="0"/>
    <x v="0"/>
    <x v="0"/>
    <x v="0"/>
    <x v="1"/>
    <m/>
    <m/>
    <x v="2"/>
    <s v="10034727"/>
    <x v="4"/>
    <x v="4"/>
    <x v="3"/>
    <x v="4"/>
    <x v="3"/>
    <x v="1"/>
    <n v="70.099999999999994"/>
    <x v="1"/>
    <n v="76"/>
    <x v="3"/>
    <s v=""/>
    <x v="1"/>
    <s v=""/>
    <x v="2"/>
    <n v="0.45799999999999974"/>
    <n v="0.61253961344091512"/>
    <x v="1"/>
    <x v="1"/>
    <x v="2"/>
    <x v="1"/>
    <x v="1"/>
    <x v="1"/>
    <x v="1"/>
  </r>
  <r>
    <d v="2022-07-09T00:00:00"/>
    <n v="9613"/>
    <n v="10236"/>
    <x v="0"/>
    <n v="758"/>
    <n v="40195"/>
    <x v="2"/>
    <s v="908896"/>
    <x v="0"/>
    <x v="0"/>
    <x v="1"/>
    <x v="1"/>
    <x v="1"/>
    <x v="1"/>
    <n v="75"/>
    <m/>
    <m/>
    <m/>
    <x v="0"/>
    <x v="2"/>
    <n v="1003472"/>
    <x v="8"/>
    <x v="1"/>
    <x v="0"/>
    <x v="0"/>
    <x v="1"/>
    <x v="0"/>
    <x v="0"/>
    <x v="0"/>
    <x v="0"/>
    <x v="0"/>
    <x v="1"/>
    <m/>
    <m/>
    <x v="2"/>
    <s v="10034728"/>
    <x v="3"/>
    <x v="3"/>
    <x v="2"/>
    <x v="3"/>
    <x v="3"/>
    <x v="1"/>
    <n v="68.305699999999987"/>
    <x v="2"/>
    <n v="75"/>
    <x v="1"/>
    <s v=""/>
    <x v="1"/>
    <s v=""/>
    <x v="1"/>
    <s v=""/>
    <s v=""/>
    <x v="1"/>
    <x v="1"/>
    <x v="1"/>
    <x v="1"/>
    <x v="1"/>
    <x v="1"/>
    <x v="1"/>
  </r>
  <r>
    <d v="2022-07-09T00:00:00"/>
    <n v="9613"/>
    <n v="10236"/>
    <x v="0"/>
    <n v="810"/>
    <n v="40196"/>
    <x v="2"/>
    <s v="908914"/>
    <x v="1"/>
    <x v="0"/>
    <x v="1"/>
    <x v="1"/>
    <x v="1"/>
    <x v="1"/>
    <n v="59"/>
    <m/>
    <m/>
    <m/>
    <x v="0"/>
    <x v="2"/>
    <n v="1003472"/>
    <x v="9"/>
    <x v="1"/>
    <x v="0"/>
    <x v="0"/>
    <x v="1"/>
    <x v="0"/>
    <x v="0"/>
    <x v="0"/>
    <x v="0"/>
    <x v="0"/>
    <x v="1"/>
    <m/>
    <m/>
    <x v="2"/>
    <s v="10034729"/>
    <x v="3"/>
    <x v="3"/>
    <x v="2"/>
    <x v="3"/>
    <x v="3"/>
    <x v="1"/>
    <n v="53.497700000000002"/>
    <x v="2"/>
    <n v="59"/>
    <x v="1"/>
    <n v="83"/>
    <x v="1"/>
    <n v="83"/>
    <x v="1"/>
    <s v=""/>
    <s v=""/>
    <x v="1"/>
    <x v="1"/>
    <x v="1"/>
    <x v="1"/>
    <x v="1"/>
    <x v="1"/>
    <x v="1"/>
  </r>
  <r>
    <d v="2022-07-09T00:00:00"/>
    <n v="9613"/>
    <n v="10236"/>
    <x v="0"/>
    <n v="810"/>
    <n v="40197"/>
    <x v="2"/>
    <s v="908934"/>
    <x v="0"/>
    <x v="0"/>
    <x v="1"/>
    <x v="1"/>
    <x v="1"/>
    <x v="1"/>
    <n v="53"/>
    <m/>
    <m/>
    <m/>
    <x v="0"/>
    <x v="2"/>
    <n v="1003472"/>
    <x v="10"/>
    <x v="1"/>
    <x v="0"/>
    <x v="0"/>
    <x v="1"/>
    <x v="0"/>
    <x v="0"/>
    <x v="0"/>
    <x v="0"/>
    <x v="0"/>
    <x v="1"/>
    <m/>
    <m/>
    <x v="2"/>
    <s v="100347210"/>
    <x v="3"/>
    <x v="3"/>
    <x v="2"/>
    <x v="3"/>
    <x v="3"/>
    <x v="1"/>
    <n v="47.944699999999997"/>
    <x v="2"/>
    <n v="53"/>
    <x v="1"/>
    <s v=""/>
    <x v="1"/>
    <s v=""/>
    <x v="1"/>
    <s v=""/>
    <s v=""/>
    <x v="1"/>
    <x v="1"/>
    <x v="1"/>
    <x v="1"/>
    <x v="1"/>
    <x v="1"/>
    <x v="1"/>
  </r>
  <r>
    <d v="2022-07-09T00:00:00"/>
    <n v="9613"/>
    <n v="10236"/>
    <x v="0"/>
    <n v="810"/>
    <n v="40198"/>
    <x v="2"/>
    <s v="908904"/>
    <x v="0"/>
    <x v="0"/>
    <x v="1"/>
    <x v="1"/>
    <x v="1"/>
    <x v="1"/>
    <n v="69"/>
    <m/>
    <m/>
    <m/>
    <x v="0"/>
    <x v="2"/>
    <n v="1003592"/>
    <x v="1"/>
    <x v="1"/>
    <x v="0"/>
    <x v="0"/>
    <x v="1"/>
    <x v="0"/>
    <x v="0"/>
    <x v="0"/>
    <x v="0"/>
    <x v="0"/>
    <x v="1"/>
    <m/>
    <m/>
    <x v="2"/>
    <s v="10035921"/>
    <x v="3"/>
    <x v="3"/>
    <x v="2"/>
    <x v="3"/>
    <x v="3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09T00:00:00"/>
    <n v="9613"/>
    <n v="10236"/>
    <x v="0"/>
    <n v="810"/>
    <n v="40199"/>
    <x v="2"/>
    <s v="908872"/>
    <x v="0"/>
    <x v="0"/>
    <x v="1"/>
    <x v="1"/>
    <x v="1"/>
    <x v="1"/>
    <n v="69"/>
    <m/>
    <m/>
    <m/>
    <x v="0"/>
    <x v="2"/>
    <n v="1003592"/>
    <x v="2"/>
    <x v="1"/>
    <x v="0"/>
    <x v="0"/>
    <x v="1"/>
    <x v="0"/>
    <x v="0"/>
    <x v="0"/>
    <x v="0"/>
    <x v="0"/>
    <x v="1"/>
    <m/>
    <s v="BG2 data; second last digit is garbled"/>
    <x v="2"/>
    <s v="10035922"/>
    <x v="3"/>
    <x v="3"/>
    <x v="2"/>
    <x v="3"/>
    <x v="3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09T00:00:00"/>
    <n v="9613"/>
    <n v="10236"/>
    <x v="0"/>
    <n v="810"/>
    <n v="40200"/>
    <x v="2"/>
    <s v="908891"/>
    <x v="0"/>
    <x v="0"/>
    <x v="2"/>
    <x v="1"/>
    <x v="1"/>
    <x v="1"/>
    <n v="66"/>
    <m/>
    <m/>
    <m/>
    <x v="0"/>
    <x v="2"/>
    <n v="1003592"/>
    <x v="3"/>
    <x v="1"/>
    <x v="0"/>
    <x v="0"/>
    <x v="1"/>
    <x v="0"/>
    <x v="0"/>
    <x v="0"/>
    <x v="0"/>
    <x v="0"/>
    <x v="1"/>
    <m/>
    <m/>
    <x v="2"/>
    <s v="10035923"/>
    <x v="3"/>
    <x v="3"/>
    <x v="2"/>
    <x v="3"/>
    <x v="3"/>
    <x v="1"/>
    <n v="59.976199999999999"/>
    <x v="2"/>
    <n v="66"/>
    <x v="1"/>
    <s v=""/>
    <x v="2"/>
    <s v=""/>
    <x v="1"/>
    <s v=""/>
    <s v=""/>
    <x v="1"/>
    <x v="1"/>
    <x v="1"/>
    <x v="1"/>
    <x v="1"/>
    <x v="1"/>
    <x v="1"/>
  </r>
  <r>
    <d v="2022-07-09T00:00:00"/>
    <n v="9613"/>
    <n v="10236"/>
    <x v="0"/>
    <n v="810"/>
    <n v="40201"/>
    <x v="2"/>
    <s v="908936"/>
    <x v="1"/>
    <x v="0"/>
    <x v="1"/>
    <x v="1"/>
    <x v="1"/>
    <x v="1"/>
    <n v="73"/>
    <m/>
    <m/>
    <m/>
    <x v="0"/>
    <x v="2"/>
    <n v="1003592"/>
    <x v="4"/>
    <x v="1"/>
    <x v="0"/>
    <x v="0"/>
    <x v="1"/>
    <x v="0"/>
    <x v="0"/>
    <x v="0"/>
    <x v="0"/>
    <x v="0"/>
    <x v="1"/>
    <m/>
    <m/>
    <x v="2"/>
    <s v="10035924"/>
    <x v="3"/>
    <x v="3"/>
    <x v="2"/>
    <x v="3"/>
    <x v="3"/>
    <x v="1"/>
    <n v="66.454699999999988"/>
    <x v="2"/>
    <n v="73"/>
    <x v="1"/>
    <s v=""/>
    <x v="2"/>
    <s v=""/>
    <x v="1"/>
    <s v=""/>
    <s v=""/>
    <x v="1"/>
    <x v="1"/>
    <x v="1"/>
    <x v="1"/>
    <x v="1"/>
    <x v="1"/>
    <x v="1"/>
  </r>
  <r>
    <d v="2022-07-09T00:00:00"/>
    <n v="9613"/>
    <n v="10236"/>
    <x v="0"/>
    <n v="830"/>
    <n v="40202"/>
    <x v="2"/>
    <s v="908865"/>
    <x v="0"/>
    <x v="0"/>
    <x v="2"/>
    <x v="2"/>
    <x v="1"/>
    <x v="1"/>
    <n v="81"/>
    <n v="19"/>
    <n v="7.1"/>
    <n v="4.5"/>
    <x v="12"/>
    <x v="3"/>
    <n v="1003592"/>
    <x v="5"/>
    <x v="1"/>
    <x v="0"/>
    <x v="0"/>
    <x v="1"/>
    <x v="0"/>
    <x v="0"/>
    <x v="0"/>
    <x v="0"/>
    <x v="0"/>
    <x v="1"/>
    <m/>
    <m/>
    <x v="2"/>
    <s v="10035925"/>
    <x v="4"/>
    <x v="4"/>
    <x v="3"/>
    <x v="4"/>
    <x v="3"/>
    <x v="1"/>
    <n v="73.900000000000006"/>
    <x v="1"/>
    <n v="81"/>
    <x v="3"/>
    <s v=""/>
    <x v="2"/>
    <s v=""/>
    <x v="2"/>
    <n v="1.3439999999999999"/>
    <n v="0.79314697040349902"/>
    <x v="1"/>
    <x v="1"/>
    <x v="2"/>
    <x v="1"/>
    <x v="1"/>
    <x v="1"/>
    <x v="1"/>
  </r>
  <r>
    <d v="2022-07-09T00:00:00"/>
    <n v="9613"/>
    <n v="10236"/>
    <x v="0"/>
    <n v="830"/>
    <n v="40203"/>
    <x v="2"/>
    <s v="908871"/>
    <x v="0"/>
    <x v="0"/>
    <x v="2"/>
    <x v="2"/>
    <x v="1"/>
    <x v="1"/>
    <n v="82"/>
    <n v="18"/>
    <n v="7.6"/>
    <n v="4.5"/>
    <x v="7"/>
    <x v="3"/>
    <n v="1003592"/>
    <x v="6"/>
    <x v="1"/>
    <x v="0"/>
    <x v="0"/>
    <x v="1"/>
    <x v="0"/>
    <x v="0"/>
    <x v="0"/>
    <x v="0"/>
    <x v="0"/>
    <x v="1"/>
    <m/>
    <m/>
    <x v="2"/>
    <s v="10035926"/>
    <x v="4"/>
    <x v="4"/>
    <x v="3"/>
    <x v="4"/>
    <x v="3"/>
    <x v="1"/>
    <n v="74.400000000000006"/>
    <x v="1"/>
    <n v="82"/>
    <x v="3"/>
    <s v=""/>
    <x v="2"/>
    <s v=""/>
    <x v="2"/>
    <n v="1.2199999999999991"/>
    <n v="0.77206354942678357"/>
    <x v="1"/>
    <x v="1"/>
    <x v="2"/>
    <x v="1"/>
    <x v="1"/>
    <x v="1"/>
    <x v="1"/>
  </r>
  <r>
    <d v="2022-07-09T00:00:00"/>
    <n v="9613"/>
    <n v="10236"/>
    <x v="0"/>
    <n v="838"/>
    <n v="40204"/>
    <x v="2"/>
    <s v="908849"/>
    <x v="0"/>
    <x v="0"/>
    <x v="1"/>
    <x v="1"/>
    <x v="1"/>
    <x v="1"/>
    <n v="69"/>
    <m/>
    <m/>
    <m/>
    <x v="0"/>
    <x v="2"/>
    <n v="1003592"/>
    <x v="7"/>
    <x v="1"/>
    <x v="0"/>
    <x v="0"/>
    <x v="1"/>
    <x v="0"/>
    <x v="0"/>
    <x v="0"/>
    <x v="0"/>
    <x v="0"/>
    <x v="1"/>
    <m/>
    <s v="pit tag recorded as is on datasheet."/>
    <x v="2"/>
    <s v="10035927"/>
    <x v="2"/>
    <x v="2"/>
    <x v="2"/>
    <x v="2"/>
    <x v="3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6"/>
    <x v="1"/>
    <n v="908"/>
    <n v="40205"/>
    <x v="2"/>
    <s v="908854"/>
    <x v="0"/>
    <x v="0"/>
    <x v="2"/>
    <x v="1"/>
    <x v="1"/>
    <x v="1"/>
    <n v="72"/>
    <m/>
    <m/>
    <m/>
    <x v="0"/>
    <x v="2"/>
    <n v="1003592"/>
    <x v="8"/>
    <x v="1"/>
    <x v="0"/>
    <x v="0"/>
    <x v="1"/>
    <x v="0"/>
    <x v="0"/>
    <x v="0"/>
    <x v="0"/>
    <x v="0"/>
    <x v="1"/>
    <m/>
    <m/>
    <x v="2"/>
    <s v="10035928"/>
    <x v="3"/>
    <x v="3"/>
    <x v="2"/>
    <x v="3"/>
    <x v="3"/>
    <x v="1"/>
    <n v="65.529199999999989"/>
    <x v="2"/>
    <n v="72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6"/>
    <x v="1"/>
    <n v="908"/>
    <n v="40206"/>
    <x v="2"/>
    <s v="908920"/>
    <x v="0"/>
    <x v="0"/>
    <x v="1"/>
    <x v="1"/>
    <x v="1"/>
    <x v="1"/>
    <n v="67"/>
    <m/>
    <m/>
    <m/>
    <x v="0"/>
    <x v="2"/>
    <n v="1003592"/>
    <x v="9"/>
    <x v="1"/>
    <x v="0"/>
    <x v="0"/>
    <x v="1"/>
    <x v="0"/>
    <x v="0"/>
    <x v="0"/>
    <x v="0"/>
    <x v="0"/>
    <x v="1"/>
    <m/>
    <m/>
    <x v="2"/>
    <s v="10035929"/>
    <x v="3"/>
    <x v="3"/>
    <x v="2"/>
    <x v="3"/>
    <x v="3"/>
    <x v="1"/>
    <n v="60.901699999999998"/>
    <x v="2"/>
    <n v="67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6"/>
    <x v="1"/>
    <n v="908"/>
    <n v="40207"/>
    <x v="2"/>
    <s v="908915"/>
    <x v="0"/>
    <x v="0"/>
    <x v="1"/>
    <x v="1"/>
    <x v="1"/>
    <x v="1"/>
    <n v="63"/>
    <m/>
    <m/>
    <m/>
    <x v="0"/>
    <x v="2"/>
    <n v="1003592"/>
    <x v="10"/>
    <x v="1"/>
    <x v="0"/>
    <x v="0"/>
    <x v="1"/>
    <x v="0"/>
    <x v="0"/>
    <x v="0"/>
    <x v="0"/>
    <x v="0"/>
    <x v="1"/>
    <m/>
    <m/>
    <x v="2"/>
    <s v="100359210"/>
    <x v="3"/>
    <x v="3"/>
    <x v="2"/>
    <x v="3"/>
    <x v="3"/>
    <x v="1"/>
    <n v="57.1997"/>
    <x v="2"/>
    <n v="63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6"/>
    <x v="1"/>
    <n v="908"/>
    <n v="40208"/>
    <x v="2"/>
    <s v="908893"/>
    <x v="0"/>
    <x v="0"/>
    <x v="2"/>
    <x v="2"/>
    <x v="1"/>
    <x v="1"/>
    <n v="87"/>
    <n v="19.5"/>
    <n v="7.4"/>
    <n v="5"/>
    <x v="5"/>
    <x v="3"/>
    <n v="1003595"/>
    <x v="1"/>
    <x v="1"/>
    <x v="0"/>
    <x v="0"/>
    <x v="1"/>
    <x v="0"/>
    <x v="0"/>
    <x v="0"/>
    <x v="0"/>
    <x v="0"/>
    <x v="1"/>
    <m/>
    <m/>
    <x v="2"/>
    <s v="10035951"/>
    <x v="4"/>
    <x v="4"/>
    <x v="3"/>
    <x v="4"/>
    <x v="3"/>
    <x v="1"/>
    <n v="79.599999999999994"/>
    <x v="1"/>
    <n v="87"/>
    <x v="3"/>
    <n v="84"/>
    <x v="2"/>
    <n v="84"/>
    <x v="2"/>
    <n v="3.027999999999996"/>
    <n v="0.95382316380125398"/>
    <x v="1"/>
    <x v="1"/>
    <x v="2"/>
    <x v="1"/>
    <x v="1"/>
    <x v="1"/>
    <x v="1"/>
  </r>
  <r>
    <d v="2022-07-09T00:00:00"/>
    <n v="9614"/>
    <n v="10236"/>
    <x v="1"/>
    <n v="908"/>
    <n v="40209"/>
    <x v="2"/>
    <s v="908890"/>
    <x v="0"/>
    <x v="0"/>
    <x v="2"/>
    <x v="2"/>
    <x v="1"/>
    <x v="1"/>
    <n v="84"/>
    <n v="17.5"/>
    <n v="6.5"/>
    <n v="5"/>
    <x v="5"/>
    <x v="3"/>
    <n v="1003595"/>
    <x v="2"/>
    <x v="1"/>
    <x v="0"/>
    <x v="0"/>
    <x v="1"/>
    <x v="0"/>
    <x v="0"/>
    <x v="0"/>
    <x v="0"/>
    <x v="0"/>
    <x v="1"/>
    <m/>
    <m/>
    <x v="2"/>
    <s v="10035952"/>
    <x v="4"/>
    <x v="4"/>
    <x v="3"/>
    <x v="4"/>
    <x v="3"/>
    <x v="1"/>
    <n v="77.5"/>
    <x v="1"/>
    <n v="84"/>
    <x v="3"/>
    <n v="85"/>
    <x v="2"/>
    <n v="85"/>
    <x v="2"/>
    <n v="2.8899999999999979"/>
    <n v="0.94734988156469702"/>
    <x v="1"/>
    <x v="1"/>
    <x v="2"/>
    <x v="1"/>
    <x v="1"/>
    <x v="1"/>
    <x v="1"/>
  </r>
  <r>
    <d v="2022-07-09T00:00:00"/>
    <n v="9614"/>
    <n v="10236"/>
    <x v="1"/>
    <n v="908"/>
    <n v="40210"/>
    <x v="2"/>
    <s v="908885"/>
    <x v="0"/>
    <x v="0"/>
    <x v="1"/>
    <x v="1"/>
    <x v="1"/>
    <x v="1"/>
    <n v="72"/>
    <m/>
    <m/>
    <m/>
    <x v="0"/>
    <x v="2"/>
    <n v="1003595"/>
    <x v="3"/>
    <x v="1"/>
    <x v="0"/>
    <x v="0"/>
    <x v="1"/>
    <x v="0"/>
    <x v="0"/>
    <x v="0"/>
    <x v="0"/>
    <x v="0"/>
    <x v="1"/>
    <m/>
    <m/>
    <x v="2"/>
    <s v="10035953"/>
    <x v="3"/>
    <x v="3"/>
    <x v="2"/>
    <x v="3"/>
    <x v="3"/>
    <x v="1"/>
    <n v="65.529199999999989"/>
    <x v="2"/>
    <n v="72"/>
    <x v="1"/>
    <n v="86"/>
    <x v="2"/>
    <n v="86"/>
    <x v="1"/>
    <s v=""/>
    <s v=""/>
    <x v="1"/>
    <x v="1"/>
    <x v="1"/>
    <x v="1"/>
    <x v="1"/>
    <x v="1"/>
    <x v="1"/>
  </r>
  <r>
    <d v="2022-07-09T00:00:00"/>
    <n v="9614"/>
    <n v="10236"/>
    <x v="1"/>
    <n v="908"/>
    <n v="40211"/>
    <x v="2"/>
    <s v="908947"/>
    <x v="0"/>
    <x v="0"/>
    <x v="2"/>
    <x v="2"/>
    <x v="1"/>
    <x v="1"/>
    <n v="100"/>
    <n v="21.5"/>
    <n v="8.5"/>
    <n v="6"/>
    <x v="5"/>
    <x v="3"/>
    <n v="1003595"/>
    <x v="4"/>
    <x v="1"/>
    <x v="0"/>
    <x v="0"/>
    <x v="1"/>
    <x v="0"/>
    <x v="0"/>
    <x v="0"/>
    <x v="0"/>
    <x v="0"/>
    <x v="1"/>
    <m/>
    <m/>
    <x v="2"/>
    <s v="10035954"/>
    <x v="7"/>
    <x v="5"/>
    <x v="5"/>
    <x v="5"/>
    <x v="3"/>
    <x v="1"/>
    <n v="91.5"/>
    <x v="1"/>
    <n v="100"/>
    <x v="3"/>
    <n v="87"/>
    <x v="2"/>
    <n v="87"/>
    <x v="2"/>
    <n v="6.53"/>
    <n v="0.99854311974702481"/>
    <x v="1"/>
    <x v="1"/>
    <x v="2"/>
    <x v="1"/>
    <x v="1"/>
    <x v="1"/>
    <x v="1"/>
  </r>
  <r>
    <d v="2022-07-09T00:00:00"/>
    <n v="9614"/>
    <n v="10236"/>
    <x v="1"/>
    <n v="908"/>
    <n v="40212"/>
    <x v="2"/>
    <s v="908945"/>
    <x v="0"/>
    <x v="0"/>
    <x v="1"/>
    <x v="1"/>
    <x v="1"/>
    <x v="1"/>
    <n v="70"/>
    <m/>
    <m/>
    <m/>
    <x v="0"/>
    <x v="2"/>
    <n v="1003595"/>
    <x v="5"/>
    <x v="1"/>
    <x v="0"/>
    <x v="0"/>
    <x v="1"/>
    <x v="0"/>
    <x v="0"/>
    <x v="0"/>
    <x v="0"/>
    <x v="0"/>
    <x v="1"/>
    <m/>
    <m/>
    <x v="2"/>
    <s v="10035955"/>
    <x v="3"/>
    <x v="3"/>
    <x v="2"/>
    <x v="3"/>
    <x v="3"/>
    <x v="1"/>
    <n v="63.678199999999997"/>
    <x v="2"/>
    <n v="70"/>
    <x v="1"/>
    <n v="88"/>
    <x v="2"/>
    <n v="88"/>
    <x v="1"/>
    <s v=""/>
    <s v=""/>
    <x v="1"/>
    <x v="1"/>
    <x v="1"/>
    <x v="1"/>
    <x v="1"/>
    <x v="1"/>
    <x v="1"/>
  </r>
  <r>
    <d v="2022-07-09T00:00:00"/>
    <n v="9614"/>
    <n v="10236"/>
    <x v="1"/>
    <n v="908"/>
    <n v="40213"/>
    <x v="2"/>
    <s v="908923"/>
    <x v="1"/>
    <x v="0"/>
    <x v="1"/>
    <x v="1"/>
    <x v="1"/>
    <x v="1"/>
    <n v="51"/>
    <m/>
    <m/>
    <m/>
    <x v="0"/>
    <x v="2"/>
    <n v="1003595"/>
    <x v="6"/>
    <x v="1"/>
    <x v="0"/>
    <x v="0"/>
    <x v="1"/>
    <x v="0"/>
    <x v="0"/>
    <x v="0"/>
    <x v="0"/>
    <x v="0"/>
    <x v="1"/>
    <m/>
    <m/>
    <x v="2"/>
    <s v="10035956"/>
    <x v="3"/>
    <x v="3"/>
    <x v="2"/>
    <x v="3"/>
    <x v="3"/>
    <x v="1"/>
    <n v="46.093699999999998"/>
    <x v="2"/>
    <n v="51"/>
    <x v="1"/>
    <n v="89"/>
    <x v="2"/>
    <n v="89"/>
    <x v="1"/>
    <s v=""/>
    <s v=""/>
    <x v="1"/>
    <x v="1"/>
    <x v="1"/>
    <x v="1"/>
    <x v="1"/>
    <x v="1"/>
    <x v="1"/>
  </r>
  <r>
    <d v="2022-07-09T00:00:00"/>
    <n v="9614"/>
    <n v="10236"/>
    <x v="1"/>
    <n v="926"/>
    <n v="40214"/>
    <x v="2"/>
    <s v="908876"/>
    <x v="0"/>
    <x v="0"/>
    <x v="1"/>
    <x v="1"/>
    <x v="1"/>
    <x v="1"/>
    <n v="63"/>
    <m/>
    <m/>
    <m/>
    <x v="0"/>
    <x v="2"/>
    <n v="1003595"/>
    <x v="7"/>
    <x v="1"/>
    <x v="0"/>
    <x v="0"/>
    <x v="1"/>
    <x v="0"/>
    <x v="0"/>
    <x v="0"/>
    <x v="0"/>
    <x v="0"/>
    <x v="1"/>
    <m/>
    <m/>
    <x v="2"/>
    <s v="10035957"/>
    <x v="3"/>
    <x v="3"/>
    <x v="2"/>
    <x v="3"/>
    <x v="3"/>
    <x v="1"/>
    <n v="57.1997"/>
    <x v="2"/>
    <n v="63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8"/>
    <x v="1"/>
    <n v="930"/>
    <n v="40215"/>
    <x v="2"/>
    <s v="908869"/>
    <x v="0"/>
    <x v="0"/>
    <x v="2"/>
    <x v="1"/>
    <x v="1"/>
    <x v="1"/>
    <n v="69"/>
    <m/>
    <m/>
    <m/>
    <x v="0"/>
    <x v="2"/>
    <n v="1003595"/>
    <x v="8"/>
    <x v="1"/>
    <x v="0"/>
    <x v="0"/>
    <x v="1"/>
    <x v="0"/>
    <x v="0"/>
    <x v="0"/>
    <x v="0"/>
    <x v="0"/>
    <x v="1"/>
    <m/>
    <m/>
    <x v="2"/>
    <s v="10035958"/>
    <x v="3"/>
    <x v="3"/>
    <x v="2"/>
    <x v="3"/>
    <x v="3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8"/>
    <x v="1"/>
    <n v="930"/>
    <n v="40216"/>
    <x v="2"/>
    <s v="908929"/>
    <x v="0"/>
    <x v="1"/>
    <x v="1"/>
    <x v="1"/>
    <x v="1"/>
    <x v="1"/>
    <n v="68"/>
    <m/>
    <m/>
    <m/>
    <x v="0"/>
    <x v="2"/>
    <n v="1003595"/>
    <x v="9"/>
    <x v="1"/>
    <x v="0"/>
    <x v="0"/>
    <x v="1"/>
    <x v="0"/>
    <x v="0"/>
    <x v="0"/>
    <x v="0"/>
    <x v="0"/>
    <x v="1"/>
    <m/>
    <m/>
    <x v="2"/>
    <s v="10035959"/>
    <x v="3"/>
    <x v="3"/>
    <x v="2"/>
    <x v="3"/>
    <x v="3"/>
    <x v="1"/>
    <n v="61.827199999999998"/>
    <x v="2"/>
    <n v="68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8"/>
    <x v="1"/>
    <n v="930"/>
    <n v="40217"/>
    <x v="2"/>
    <s v="908889"/>
    <x v="0"/>
    <x v="1"/>
    <x v="1"/>
    <x v="1"/>
    <x v="1"/>
    <x v="1"/>
    <n v="59"/>
    <m/>
    <m/>
    <m/>
    <x v="0"/>
    <x v="2"/>
    <n v="1003595"/>
    <x v="10"/>
    <x v="1"/>
    <x v="0"/>
    <x v="0"/>
    <x v="1"/>
    <x v="0"/>
    <x v="0"/>
    <x v="0"/>
    <x v="0"/>
    <x v="0"/>
    <x v="1"/>
    <m/>
    <m/>
    <x v="2"/>
    <s v="100359510"/>
    <x v="3"/>
    <x v="3"/>
    <x v="2"/>
    <x v="3"/>
    <x v="3"/>
    <x v="1"/>
    <n v="53.497700000000002"/>
    <x v="2"/>
    <n v="59"/>
    <x v="1"/>
    <n v="90"/>
    <x v="2"/>
    <n v="90"/>
    <x v="1"/>
    <s v=""/>
    <s v=""/>
    <x v="1"/>
    <x v="1"/>
    <x v="1"/>
    <x v="2"/>
    <x v="1"/>
    <x v="1"/>
    <x v="1"/>
  </r>
  <r>
    <d v="2022-07-09T00:00:00"/>
    <n v="9614"/>
    <n v="10238"/>
    <x v="1"/>
    <n v="930"/>
    <n v="40218"/>
    <x v="2"/>
    <s v="908946"/>
    <x v="0"/>
    <x v="1"/>
    <x v="1"/>
    <x v="1"/>
    <x v="1"/>
    <x v="1"/>
    <n v="99"/>
    <n v="23"/>
    <n v="8.5"/>
    <n v="7"/>
    <x v="13"/>
    <x v="3"/>
    <n v="1003596"/>
    <x v="1"/>
    <x v="1"/>
    <x v="0"/>
    <x v="0"/>
    <x v="1"/>
    <x v="0"/>
    <x v="0"/>
    <x v="0"/>
    <x v="0"/>
    <x v="0"/>
    <x v="1"/>
    <m/>
    <m/>
    <x v="2"/>
    <s v="10035961"/>
    <x v="4"/>
    <x v="4"/>
    <x v="3"/>
    <x v="4"/>
    <x v="3"/>
    <x v="1"/>
    <n v="90.5"/>
    <x v="1"/>
    <n v="99"/>
    <x v="3"/>
    <n v="91"/>
    <x v="2"/>
    <n v="91"/>
    <x v="2"/>
    <n v="4.99"/>
    <n v="0.99324033948928681"/>
    <x v="1"/>
    <x v="1"/>
    <x v="2"/>
    <x v="1"/>
    <x v="1"/>
    <x v="1"/>
    <x v="1"/>
  </r>
  <r>
    <d v="2022-07-09T00:00:00"/>
    <n v="9614"/>
    <n v="10238"/>
    <x v="1"/>
    <n v="930"/>
    <n v="40219"/>
    <x v="2"/>
    <s v="908855"/>
    <x v="0"/>
    <x v="1"/>
    <x v="1"/>
    <x v="1"/>
    <x v="1"/>
    <x v="1"/>
    <n v="67"/>
    <m/>
    <m/>
    <m/>
    <x v="0"/>
    <x v="2"/>
    <n v="1003596"/>
    <x v="2"/>
    <x v="1"/>
    <x v="0"/>
    <x v="0"/>
    <x v="1"/>
    <x v="0"/>
    <x v="0"/>
    <x v="0"/>
    <x v="0"/>
    <x v="0"/>
    <x v="1"/>
    <m/>
    <m/>
    <x v="2"/>
    <s v="10035962"/>
    <x v="3"/>
    <x v="3"/>
    <x v="2"/>
    <x v="3"/>
    <x v="3"/>
    <x v="1"/>
    <n v="60.901699999999998"/>
    <x v="2"/>
    <n v="67"/>
    <x v="1"/>
    <n v="92"/>
    <x v="2"/>
    <n v="92"/>
    <x v="1"/>
    <s v=""/>
    <s v=""/>
    <x v="1"/>
    <x v="1"/>
    <x v="1"/>
    <x v="1"/>
    <x v="1"/>
    <x v="1"/>
    <x v="1"/>
  </r>
  <r>
    <d v="2022-07-09T00:00:00"/>
    <n v="9614"/>
    <n v="10238"/>
    <x v="1"/>
    <n v="939"/>
    <n v="40220"/>
    <x v="2"/>
    <s v="908912"/>
    <x v="0"/>
    <x v="0"/>
    <x v="2"/>
    <x v="2"/>
    <x v="1"/>
    <x v="1"/>
    <n v="95"/>
    <n v="21"/>
    <n v="10.5"/>
    <n v="7"/>
    <x v="5"/>
    <x v="3"/>
    <n v="1003596"/>
    <x v="3"/>
    <x v="1"/>
    <x v="0"/>
    <x v="0"/>
    <x v="1"/>
    <x v="0"/>
    <x v="0"/>
    <x v="0"/>
    <x v="0"/>
    <x v="0"/>
    <x v="1"/>
    <m/>
    <m/>
    <x v="2"/>
    <s v="10035963"/>
    <x v="5"/>
    <x v="2"/>
    <x v="3"/>
    <x v="2"/>
    <x v="3"/>
    <x v="1"/>
    <n v="84.5"/>
    <x v="1"/>
    <n v="95"/>
    <x v="3"/>
    <s v=""/>
    <x v="2"/>
    <s v=""/>
    <x v="2"/>
    <n v="1.1400000000000021"/>
    <n v="0.75767963900370516"/>
    <x v="1"/>
    <x v="1"/>
    <x v="2"/>
    <x v="1"/>
    <x v="1"/>
    <x v="1"/>
    <x v="1"/>
  </r>
  <r>
    <d v="2022-07-09T00:00:00"/>
    <n v="9614"/>
    <n v="10238"/>
    <x v="1"/>
    <n v="939"/>
    <n v="40221"/>
    <x v="2"/>
    <s v="908940"/>
    <x v="0"/>
    <x v="1"/>
    <x v="1"/>
    <x v="1"/>
    <x v="1"/>
    <x v="1"/>
    <n v="84"/>
    <n v="19"/>
    <n v="7.5"/>
    <n v="5"/>
    <x v="15"/>
    <x v="3"/>
    <n v="1003596"/>
    <x v="4"/>
    <x v="1"/>
    <x v="0"/>
    <x v="0"/>
    <x v="1"/>
    <x v="0"/>
    <x v="0"/>
    <x v="0"/>
    <x v="0"/>
    <x v="0"/>
    <x v="1"/>
    <m/>
    <m/>
    <x v="2"/>
    <s v="10035964"/>
    <x v="5"/>
    <x v="2"/>
    <x v="3"/>
    <x v="2"/>
    <x v="3"/>
    <x v="1"/>
    <n v="76.5"/>
    <x v="1"/>
    <n v="84"/>
    <x v="3"/>
    <s v=""/>
    <x v="2"/>
    <s v=""/>
    <x v="2"/>
    <n v="1.9539999999999982"/>
    <n v="0.87588214647346763"/>
    <x v="1"/>
    <x v="1"/>
    <x v="2"/>
    <x v="1"/>
    <x v="1"/>
    <x v="1"/>
    <x v="1"/>
  </r>
  <r>
    <d v="2022-07-09T00:00:00"/>
    <n v="9614"/>
    <n v="10238"/>
    <x v="1"/>
    <n v="939"/>
    <n v="40222"/>
    <x v="2"/>
    <s v="908953"/>
    <x v="0"/>
    <x v="0"/>
    <x v="2"/>
    <x v="2"/>
    <x v="1"/>
    <x v="1"/>
    <n v="84"/>
    <n v="19.5"/>
    <n v="7.5"/>
    <n v="5.5"/>
    <x v="5"/>
    <x v="3"/>
    <n v="1003596"/>
    <x v="5"/>
    <x v="1"/>
    <x v="0"/>
    <x v="0"/>
    <x v="1"/>
    <x v="0"/>
    <x v="0"/>
    <x v="0"/>
    <x v="0"/>
    <x v="0"/>
    <x v="1"/>
    <m/>
    <m/>
    <x v="2"/>
    <s v="10035965"/>
    <x v="5"/>
    <x v="2"/>
    <x v="3"/>
    <x v="2"/>
    <x v="3"/>
    <x v="1"/>
    <n v="76.5"/>
    <x v="1"/>
    <n v="84"/>
    <x v="3"/>
    <n v="93"/>
    <x v="2"/>
    <n v="93"/>
    <x v="2"/>
    <n v="1.2699999999999985"/>
    <n v="0.78074274791212805"/>
    <x v="1"/>
    <x v="1"/>
    <x v="2"/>
    <x v="1"/>
    <x v="1"/>
    <x v="1"/>
    <x v="1"/>
  </r>
  <r>
    <d v="2022-07-09T00:00:00"/>
    <n v="9614"/>
    <n v="10238"/>
    <x v="1"/>
    <n v="948"/>
    <n v="40223"/>
    <x v="2"/>
    <s v="908895"/>
    <x v="0"/>
    <x v="0"/>
    <x v="2"/>
    <x v="2"/>
    <x v="1"/>
    <x v="1"/>
    <n v="86"/>
    <n v="18.3"/>
    <n v="7"/>
    <n v="5.4"/>
    <x v="5"/>
    <x v="3"/>
    <n v="1003596"/>
    <x v="6"/>
    <x v="1"/>
    <x v="0"/>
    <x v="0"/>
    <x v="1"/>
    <x v="0"/>
    <x v="0"/>
    <x v="0"/>
    <x v="0"/>
    <x v="0"/>
    <x v="1"/>
    <m/>
    <m/>
    <x v="2"/>
    <s v="10035966"/>
    <x v="5"/>
    <x v="2"/>
    <x v="3"/>
    <x v="2"/>
    <x v="3"/>
    <x v="1"/>
    <n v="79"/>
    <x v="1"/>
    <n v="86"/>
    <x v="3"/>
    <s v=""/>
    <x v="2"/>
    <s v=""/>
    <x v="2"/>
    <n v="2.8379999999999965"/>
    <n v="0.94469506250116764"/>
    <x v="1"/>
    <x v="1"/>
    <x v="2"/>
    <x v="1"/>
    <x v="1"/>
    <x v="1"/>
    <x v="1"/>
  </r>
  <r>
    <d v="2022-07-09T00:00:00"/>
    <n v="9614"/>
    <n v="10238"/>
    <x v="1"/>
    <n v="948"/>
    <n v="40224"/>
    <x v="2"/>
    <s v="908863"/>
    <x v="0"/>
    <x v="1"/>
    <x v="1"/>
    <x v="1"/>
    <x v="1"/>
    <x v="1"/>
    <n v="69"/>
    <m/>
    <m/>
    <m/>
    <x v="0"/>
    <x v="2"/>
    <n v="1003596"/>
    <x v="7"/>
    <x v="1"/>
    <x v="0"/>
    <x v="0"/>
    <x v="1"/>
    <x v="0"/>
    <x v="0"/>
    <x v="0"/>
    <x v="0"/>
    <x v="0"/>
    <x v="1"/>
    <m/>
    <m/>
    <x v="2"/>
    <s v="10035967"/>
    <x v="3"/>
    <x v="3"/>
    <x v="2"/>
    <x v="3"/>
    <x v="3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8"/>
    <x v="1"/>
    <n v="948"/>
    <n v="40225"/>
    <x v="2"/>
    <s v="908938"/>
    <x v="0"/>
    <x v="0"/>
    <x v="2"/>
    <x v="1"/>
    <x v="1"/>
    <x v="1"/>
    <n v="65"/>
    <m/>
    <m/>
    <m/>
    <x v="0"/>
    <x v="2"/>
    <n v="1003596"/>
    <x v="8"/>
    <x v="1"/>
    <x v="0"/>
    <x v="0"/>
    <x v="1"/>
    <x v="0"/>
    <x v="0"/>
    <x v="0"/>
    <x v="0"/>
    <x v="0"/>
    <x v="1"/>
    <m/>
    <m/>
    <x v="2"/>
    <s v="10035968"/>
    <x v="3"/>
    <x v="3"/>
    <x v="2"/>
    <x v="3"/>
    <x v="3"/>
    <x v="1"/>
    <n v="59.050699999999999"/>
    <x v="2"/>
    <n v="65"/>
    <x v="1"/>
    <n v="94"/>
    <x v="2"/>
    <n v="94"/>
    <x v="1"/>
    <s v=""/>
    <s v=""/>
    <x v="1"/>
    <x v="1"/>
    <x v="1"/>
    <x v="1"/>
    <x v="1"/>
    <x v="1"/>
    <x v="1"/>
  </r>
  <r>
    <d v="2022-07-09T00:00:00"/>
    <n v="9614"/>
    <n v="10238"/>
    <x v="1"/>
    <n v="948"/>
    <n v="40226"/>
    <x v="2"/>
    <s v="908875"/>
    <x v="0"/>
    <x v="1"/>
    <x v="1"/>
    <x v="1"/>
    <x v="1"/>
    <x v="1"/>
    <n v="81"/>
    <n v="18.5"/>
    <n v="8"/>
    <n v="6"/>
    <x v="5"/>
    <x v="3"/>
    <n v="1003596"/>
    <x v="9"/>
    <x v="1"/>
    <x v="0"/>
    <x v="0"/>
    <x v="1"/>
    <x v="0"/>
    <x v="0"/>
    <x v="0"/>
    <x v="0"/>
    <x v="0"/>
    <x v="1"/>
    <m/>
    <m/>
    <x v="2"/>
    <s v="10035969"/>
    <x v="3"/>
    <x v="3"/>
    <x v="2"/>
    <x v="3"/>
    <x v="3"/>
    <x v="1"/>
    <n v="73"/>
    <x v="1"/>
    <n v="81"/>
    <x v="3"/>
    <s v=""/>
    <x v="2"/>
    <s v=""/>
    <x v="3"/>
    <n v="-1.0000000000000011"/>
    <n v="0.26894142136999488"/>
    <x v="1"/>
    <x v="1"/>
    <x v="1"/>
    <x v="1"/>
    <x v="1"/>
    <x v="1"/>
    <x v="1"/>
  </r>
  <r>
    <d v="2022-07-09T00:00:00"/>
    <n v="9614"/>
    <n v="10238"/>
    <x v="1"/>
    <n v="948"/>
    <n v="40227"/>
    <x v="2"/>
    <s v="908941"/>
    <x v="0"/>
    <x v="0"/>
    <x v="2"/>
    <x v="2"/>
    <x v="1"/>
    <x v="1"/>
    <n v="86"/>
    <n v="19.399999999999999"/>
    <n v="7.2"/>
    <n v="5.3"/>
    <x v="5"/>
    <x v="3"/>
    <n v="1003596"/>
    <x v="10"/>
    <x v="1"/>
    <x v="0"/>
    <x v="0"/>
    <x v="1"/>
    <x v="0"/>
    <x v="0"/>
    <x v="0"/>
    <x v="0"/>
    <x v="0"/>
    <x v="1"/>
    <m/>
    <m/>
    <x v="2"/>
    <s v="100359610"/>
    <x v="4"/>
    <x v="4"/>
    <x v="3"/>
    <x v="4"/>
    <x v="3"/>
    <x v="1"/>
    <n v="78.8"/>
    <x v="1"/>
    <n v="86"/>
    <x v="3"/>
    <s v=""/>
    <x v="2"/>
    <s v=""/>
    <x v="2"/>
    <n v="2.6499999999999968"/>
    <n v="0.93401099050878111"/>
    <x v="1"/>
    <x v="1"/>
    <x v="2"/>
    <x v="6"/>
    <x v="1"/>
    <x v="1"/>
    <x v="1"/>
  </r>
  <r>
    <d v="2022-07-09T00:00:00"/>
    <n v="9614"/>
    <n v="10238"/>
    <x v="1"/>
    <n v="1001"/>
    <n v="40228"/>
    <x v="2"/>
    <s v="908861"/>
    <x v="0"/>
    <x v="0"/>
    <x v="2"/>
    <x v="1"/>
    <x v="1"/>
    <x v="1"/>
    <n v="63"/>
    <m/>
    <m/>
    <m/>
    <x v="0"/>
    <x v="2"/>
    <n v="1003598"/>
    <x v="1"/>
    <x v="1"/>
    <x v="0"/>
    <x v="0"/>
    <x v="1"/>
    <x v="0"/>
    <x v="0"/>
    <x v="0"/>
    <x v="0"/>
    <x v="0"/>
    <x v="1"/>
    <m/>
    <m/>
    <x v="2"/>
    <s v="10035981"/>
    <x v="2"/>
    <x v="2"/>
    <x v="2"/>
    <x v="2"/>
    <x v="3"/>
    <x v="1"/>
    <n v="57.1997"/>
    <x v="2"/>
    <n v="63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8"/>
    <x v="1"/>
    <n v="1001"/>
    <n v="40229"/>
    <x v="2"/>
    <s v="908881"/>
    <x v="0"/>
    <x v="0"/>
    <x v="2"/>
    <x v="2"/>
    <x v="1"/>
    <x v="1"/>
    <n v="86"/>
    <n v="19"/>
    <n v="7"/>
    <n v="5"/>
    <x v="12"/>
    <x v="3"/>
    <n v="1003598"/>
    <x v="2"/>
    <x v="1"/>
    <x v="0"/>
    <x v="0"/>
    <x v="1"/>
    <x v="0"/>
    <x v="0"/>
    <x v="0"/>
    <x v="0"/>
    <x v="0"/>
    <x v="1"/>
    <m/>
    <m/>
    <x v="2"/>
    <s v="10035982"/>
    <x v="5"/>
    <x v="2"/>
    <x v="3"/>
    <x v="2"/>
    <x v="3"/>
    <x v="1"/>
    <n v="79"/>
    <x v="1"/>
    <n v="86"/>
    <x v="3"/>
    <n v="95"/>
    <x v="2"/>
    <n v="95"/>
    <x v="2"/>
    <n v="3.2819999999999965"/>
    <n v="0.9638061161528193"/>
    <x v="1"/>
    <x v="1"/>
    <x v="2"/>
    <x v="1"/>
    <x v="1"/>
    <x v="1"/>
    <x v="1"/>
  </r>
  <r>
    <d v="2022-07-09T00:00:00"/>
    <n v="9614"/>
    <n v="10238"/>
    <x v="1"/>
    <n v="1001"/>
    <n v="40230"/>
    <x v="2"/>
    <s v="908873"/>
    <x v="0"/>
    <x v="0"/>
    <x v="2"/>
    <x v="1"/>
    <x v="1"/>
    <x v="1"/>
    <n v="63"/>
    <m/>
    <m/>
    <m/>
    <x v="0"/>
    <x v="2"/>
    <n v="1003598"/>
    <x v="3"/>
    <x v="1"/>
    <x v="0"/>
    <x v="0"/>
    <x v="1"/>
    <x v="0"/>
    <x v="0"/>
    <x v="0"/>
    <x v="0"/>
    <x v="0"/>
    <x v="1"/>
    <m/>
    <m/>
    <x v="2"/>
    <s v="10035983"/>
    <x v="3"/>
    <x v="3"/>
    <x v="2"/>
    <x v="3"/>
    <x v="3"/>
    <x v="1"/>
    <n v="57.1997"/>
    <x v="2"/>
    <n v="63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8"/>
    <x v="1"/>
    <n v="1005"/>
    <n v="40231"/>
    <x v="2"/>
    <s v="908877"/>
    <x v="0"/>
    <x v="1"/>
    <x v="1"/>
    <x v="1"/>
    <x v="1"/>
    <x v="1"/>
    <n v="95"/>
    <n v="22"/>
    <n v="9"/>
    <n v="7"/>
    <x v="2"/>
    <x v="3"/>
    <n v="1003598"/>
    <x v="4"/>
    <x v="1"/>
    <x v="0"/>
    <x v="0"/>
    <x v="1"/>
    <x v="0"/>
    <x v="0"/>
    <x v="0"/>
    <x v="0"/>
    <x v="0"/>
    <x v="1"/>
    <m/>
    <m/>
    <x v="2"/>
    <s v="10035984"/>
    <x v="7"/>
    <x v="5"/>
    <x v="5"/>
    <x v="5"/>
    <x v="3"/>
    <x v="1"/>
    <n v="86"/>
    <x v="1"/>
    <n v="95"/>
    <x v="3"/>
    <s v=""/>
    <x v="2"/>
    <s v=""/>
    <x v="2"/>
    <n v="2.3720000000000021"/>
    <n v="0.9146670924864071"/>
    <x v="1"/>
    <x v="1"/>
    <x v="2"/>
    <x v="1"/>
    <x v="1"/>
    <x v="1"/>
    <x v="1"/>
  </r>
  <r>
    <d v="2022-07-09T00:00:00"/>
    <n v="9614"/>
    <n v="10238"/>
    <x v="1"/>
    <n v="1005"/>
    <n v="40232"/>
    <x v="2"/>
    <s v="908857"/>
    <x v="0"/>
    <x v="0"/>
    <x v="2"/>
    <x v="2"/>
    <x v="1"/>
    <x v="1"/>
    <n v="78"/>
    <n v="17.3"/>
    <n v="6.54"/>
    <n v="5"/>
    <x v="12"/>
    <x v="3"/>
    <n v="1003598"/>
    <x v="5"/>
    <x v="1"/>
    <x v="0"/>
    <x v="0"/>
    <x v="1"/>
    <x v="0"/>
    <x v="0"/>
    <x v="0"/>
    <x v="0"/>
    <x v="0"/>
    <x v="1"/>
    <m/>
    <m/>
    <x v="2"/>
    <s v="10035985"/>
    <x v="4"/>
    <x v="4"/>
    <x v="3"/>
    <x v="4"/>
    <x v="3"/>
    <x v="1"/>
    <n v="71.459999999999994"/>
    <x v="1"/>
    <n v="78"/>
    <x v="3"/>
    <s v=""/>
    <x v="2"/>
    <s v=""/>
    <x v="2"/>
    <n v="0.43079999999999963"/>
    <n v="0.6060646848557516"/>
    <x v="1"/>
    <x v="1"/>
    <x v="2"/>
    <x v="1"/>
    <x v="1"/>
    <x v="1"/>
    <x v="1"/>
  </r>
  <r>
    <d v="2022-07-09T00:00:00"/>
    <n v="9614"/>
    <n v="10238"/>
    <x v="1"/>
    <n v="1005"/>
    <n v="40233"/>
    <x v="2"/>
    <s v="908859"/>
    <x v="0"/>
    <x v="0"/>
    <x v="2"/>
    <x v="1"/>
    <x v="1"/>
    <x v="1"/>
    <n v="66"/>
    <m/>
    <m/>
    <m/>
    <x v="0"/>
    <x v="2"/>
    <n v="1003598"/>
    <x v="6"/>
    <x v="1"/>
    <x v="0"/>
    <x v="0"/>
    <x v="1"/>
    <x v="0"/>
    <x v="0"/>
    <x v="0"/>
    <x v="0"/>
    <x v="0"/>
    <x v="1"/>
    <m/>
    <m/>
    <x v="2"/>
    <s v="10035986"/>
    <x v="3"/>
    <x v="3"/>
    <x v="2"/>
    <x v="3"/>
    <x v="3"/>
    <x v="1"/>
    <n v="59.976199999999999"/>
    <x v="2"/>
    <n v="66"/>
    <x v="1"/>
    <n v="96"/>
    <x v="2"/>
    <n v="96"/>
    <x v="1"/>
    <s v=""/>
    <s v=""/>
    <x v="1"/>
    <x v="1"/>
    <x v="1"/>
    <x v="1"/>
    <x v="1"/>
    <x v="1"/>
    <x v="1"/>
  </r>
  <r>
    <d v="2022-07-09T00:00:00"/>
    <n v="9614"/>
    <n v="10238"/>
    <x v="1"/>
    <n v="1005"/>
    <n v="40234"/>
    <x v="2"/>
    <s v="908922"/>
    <x v="0"/>
    <x v="0"/>
    <x v="2"/>
    <x v="2"/>
    <x v="1"/>
    <x v="1"/>
    <n v="90"/>
    <n v="18.2"/>
    <n v="6.8"/>
    <n v="5"/>
    <x v="11"/>
    <x v="3"/>
    <n v="1003598"/>
    <x v="7"/>
    <x v="1"/>
    <x v="0"/>
    <x v="0"/>
    <x v="1"/>
    <x v="0"/>
    <x v="0"/>
    <x v="0"/>
    <x v="0"/>
    <x v="0"/>
    <x v="1"/>
    <m/>
    <m/>
    <x v="2"/>
    <s v="10035987"/>
    <x v="4"/>
    <x v="4"/>
    <x v="3"/>
    <x v="4"/>
    <x v="3"/>
    <x v="1"/>
    <n v="83.2"/>
    <x v="1"/>
    <n v="90"/>
    <x v="3"/>
    <s v=""/>
    <x v="2"/>
    <s v=""/>
    <x v="2"/>
    <n v="5.1720000000000024"/>
    <n v="0.99435879271631522"/>
    <x v="1"/>
    <x v="1"/>
    <x v="2"/>
    <x v="1"/>
    <x v="1"/>
    <x v="1"/>
    <x v="1"/>
  </r>
  <r>
    <d v="2022-07-09T00:00:00"/>
    <n v="9614"/>
    <n v="10238"/>
    <x v="1"/>
    <n v="1012"/>
    <n v="40235"/>
    <x v="2"/>
    <s v="908874"/>
    <x v="0"/>
    <x v="0"/>
    <x v="2"/>
    <x v="2"/>
    <x v="1"/>
    <x v="1"/>
    <n v="81"/>
    <n v="17"/>
    <n v="6.3"/>
    <n v="5"/>
    <x v="12"/>
    <x v="3"/>
    <n v="1003598"/>
    <x v="8"/>
    <x v="1"/>
    <x v="0"/>
    <x v="0"/>
    <x v="1"/>
    <x v="0"/>
    <x v="0"/>
    <x v="0"/>
    <x v="0"/>
    <x v="0"/>
    <x v="1"/>
    <m/>
    <m/>
    <x v="2"/>
    <s v="10035988"/>
    <x v="4"/>
    <x v="4"/>
    <x v="3"/>
    <x v="4"/>
    <x v="3"/>
    <x v="1"/>
    <n v="74.7"/>
    <x v="1"/>
    <n v="81"/>
    <x v="3"/>
    <n v="97"/>
    <x v="2"/>
    <n v="97"/>
    <x v="2"/>
    <n v="2.0279999999999987"/>
    <n v="0.88370569573398072"/>
    <x v="1"/>
    <x v="1"/>
    <x v="2"/>
    <x v="1"/>
    <x v="1"/>
    <x v="1"/>
    <x v="1"/>
  </r>
  <r>
    <d v="2022-07-09T00:00:00"/>
    <n v="9614"/>
    <n v="10238"/>
    <x v="1"/>
    <n v="1012"/>
    <n v="40236"/>
    <x v="2"/>
    <s v="908864"/>
    <x v="0"/>
    <x v="1"/>
    <x v="1"/>
    <x v="1"/>
    <x v="1"/>
    <x v="1"/>
    <n v="86"/>
    <n v="17.8"/>
    <n v="6.5"/>
    <n v="5.0999999999999996"/>
    <x v="5"/>
    <x v="3"/>
    <n v="1003598"/>
    <x v="9"/>
    <x v="1"/>
    <x v="0"/>
    <x v="0"/>
    <x v="1"/>
    <x v="0"/>
    <x v="0"/>
    <x v="0"/>
    <x v="0"/>
    <x v="0"/>
    <x v="1"/>
    <m/>
    <m/>
    <x v="2"/>
    <s v="10035989"/>
    <x v="4"/>
    <x v="4"/>
    <x v="3"/>
    <x v="4"/>
    <x v="3"/>
    <x v="1"/>
    <n v="79.5"/>
    <x v="1"/>
    <n v="86"/>
    <x v="3"/>
    <n v="98"/>
    <x v="2"/>
    <n v="98"/>
    <x v="2"/>
    <n v="3.6819999999999977"/>
    <n v="0.97544552028973242"/>
    <x v="1"/>
    <x v="1"/>
    <x v="2"/>
    <x v="1"/>
    <x v="1"/>
    <x v="1"/>
    <x v="1"/>
  </r>
  <r>
    <d v="2022-07-09T00:00:00"/>
    <n v="9614"/>
    <n v="10238"/>
    <x v="1"/>
    <n v="1012"/>
    <n v="40237"/>
    <x v="2"/>
    <s v="908902"/>
    <x v="1"/>
    <x v="0"/>
    <x v="2"/>
    <x v="1"/>
    <x v="1"/>
    <x v="1"/>
    <n v="73"/>
    <m/>
    <m/>
    <m/>
    <x v="0"/>
    <x v="2"/>
    <n v="1003598"/>
    <x v="10"/>
    <x v="1"/>
    <x v="0"/>
    <x v="0"/>
    <x v="1"/>
    <x v="0"/>
    <x v="0"/>
    <x v="0"/>
    <x v="0"/>
    <x v="0"/>
    <x v="1"/>
    <m/>
    <m/>
    <x v="2"/>
    <s v="100359810"/>
    <x v="2"/>
    <x v="2"/>
    <x v="2"/>
    <x v="2"/>
    <x v="3"/>
    <x v="1"/>
    <n v="66.454699999999988"/>
    <x v="2"/>
    <n v="73"/>
    <x v="1"/>
    <s v=""/>
    <x v="2"/>
    <s v=""/>
    <x v="1"/>
    <s v=""/>
    <s v=""/>
    <x v="1"/>
    <x v="1"/>
    <x v="1"/>
    <x v="1"/>
    <x v="1"/>
    <x v="1"/>
    <x v="1"/>
  </r>
  <r>
    <d v="2022-07-09T00:00:00"/>
    <n v="9614"/>
    <n v="10238"/>
    <x v="1"/>
    <n v="1012"/>
    <n v="40238"/>
    <x v="2"/>
    <s v="908916"/>
    <x v="0"/>
    <x v="1"/>
    <x v="1"/>
    <x v="1"/>
    <x v="1"/>
    <x v="1"/>
    <n v="83"/>
    <n v="18"/>
    <n v="7.4"/>
    <n v="6"/>
    <x v="5"/>
    <x v="3"/>
    <n v="1003599"/>
    <x v="1"/>
    <x v="1"/>
    <x v="0"/>
    <x v="0"/>
    <x v="1"/>
    <x v="0"/>
    <x v="0"/>
    <x v="0"/>
    <x v="0"/>
    <x v="0"/>
    <x v="1"/>
    <m/>
    <m/>
    <x v="2"/>
    <s v="10035991"/>
    <x v="4"/>
    <x v="4"/>
    <x v="3"/>
    <x v="4"/>
    <x v="3"/>
    <x v="1"/>
    <n v="75.599999999999994"/>
    <x v="1"/>
    <n v="83"/>
    <x v="3"/>
    <s v=""/>
    <x v="2"/>
    <s v=""/>
    <x v="2"/>
    <n v="0.62799999999999723"/>
    <n v="0.65203583006787669"/>
    <x v="1"/>
    <x v="1"/>
    <x v="2"/>
    <x v="1"/>
    <x v="1"/>
    <x v="1"/>
    <x v="1"/>
  </r>
  <r>
    <d v="2022-07-09T00:00:00"/>
    <n v="9614"/>
    <n v="10238"/>
    <x v="1"/>
    <n v="1016"/>
    <n v="40239"/>
    <x v="2"/>
    <s v="?"/>
    <x v="0"/>
    <x v="1"/>
    <x v="1"/>
    <x v="1"/>
    <x v="1"/>
    <x v="1"/>
    <n v="98"/>
    <n v="22.3"/>
    <n v="9"/>
    <n v="6"/>
    <x v="13"/>
    <x v="3"/>
    <n v="1003599"/>
    <x v="2"/>
    <x v="1"/>
    <x v="0"/>
    <x v="0"/>
    <x v="1"/>
    <x v="0"/>
    <x v="0"/>
    <x v="0"/>
    <x v="0"/>
    <x v="0"/>
    <x v="1"/>
    <m/>
    <m/>
    <x v="2"/>
    <s v="10035992"/>
    <x v="4"/>
    <x v="4"/>
    <x v="3"/>
    <x v="4"/>
    <x v="3"/>
    <x v="1"/>
    <n v="89"/>
    <x v="1"/>
    <n v="98"/>
    <x v="3"/>
    <s v=""/>
    <x v="2"/>
    <s v=""/>
    <x v="2"/>
    <n v="4.6000000000000014"/>
    <n v="0.99004819813309575"/>
    <x v="1"/>
    <x v="1"/>
    <x v="2"/>
    <x v="1"/>
    <x v="1"/>
    <x v="1"/>
    <x v="1"/>
  </r>
  <r>
    <d v="2022-07-09T00:00:00"/>
    <n v="9615"/>
    <n v="10239"/>
    <x v="0"/>
    <n v="1543"/>
    <n v="40240"/>
    <x v="2"/>
    <s v="908944"/>
    <x v="0"/>
    <x v="1"/>
    <x v="1"/>
    <x v="1"/>
    <x v="1"/>
    <x v="1"/>
    <n v="89"/>
    <n v="20.5"/>
    <n v="8.5"/>
    <n v="6"/>
    <x v="6"/>
    <x v="3"/>
    <n v="1003599"/>
    <x v="3"/>
    <x v="1"/>
    <x v="0"/>
    <x v="0"/>
    <x v="1"/>
    <x v="0"/>
    <x v="0"/>
    <x v="0"/>
    <x v="0"/>
    <x v="0"/>
    <x v="1"/>
    <m/>
    <m/>
    <x v="2"/>
    <s v="10035993"/>
    <x v="4"/>
    <x v="4"/>
    <x v="3"/>
    <x v="4"/>
    <x v="3"/>
    <x v="1"/>
    <n v="80.5"/>
    <x v="1"/>
    <n v="89"/>
    <x v="3"/>
    <n v="99"/>
    <x v="2"/>
    <n v="99"/>
    <x v="2"/>
    <n v="1.713999999999996"/>
    <n v="0.84735438312988509"/>
    <x v="1"/>
    <x v="1"/>
    <x v="2"/>
    <x v="1"/>
    <x v="1"/>
    <x v="1"/>
    <x v="1"/>
  </r>
  <r>
    <d v="2022-07-09T00:00:00"/>
    <n v="9615"/>
    <n v="10239"/>
    <x v="0"/>
    <n v="1543"/>
    <n v="40241"/>
    <x v="2"/>
    <s v="908888"/>
    <x v="0"/>
    <x v="0"/>
    <x v="2"/>
    <x v="2"/>
    <x v="1"/>
    <x v="1"/>
    <n v="91"/>
    <n v="20.5"/>
    <n v="6.2"/>
    <n v="4.5999999999999996"/>
    <x v="11"/>
    <x v="3"/>
    <n v="1003599"/>
    <x v="4"/>
    <x v="1"/>
    <x v="0"/>
    <x v="0"/>
    <x v="1"/>
    <x v="0"/>
    <x v="0"/>
    <x v="0"/>
    <x v="0"/>
    <x v="0"/>
    <x v="1"/>
    <m/>
    <m/>
    <x v="2"/>
    <s v="10035994"/>
    <x v="4"/>
    <x v="4"/>
    <x v="3"/>
    <x v="4"/>
    <x v="3"/>
    <x v="1"/>
    <n v="84.8"/>
    <x v="1"/>
    <n v="91"/>
    <x v="3"/>
    <n v="100"/>
    <x v="2"/>
    <n v="100"/>
    <x v="2"/>
    <n v="6.642000000000003"/>
    <n v="0.99869728348234943"/>
    <x v="1"/>
    <x v="1"/>
    <x v="2"/>
    <x v="1"/>
    <x v="1"/>
    <x v="1"/>
    <x v="1"/>
  </r>
  <r>
    <d v="2022-07-09T00:00:00"/>
    <n v="9615"/>
    <n v="10239"/>
    <x v="0"/>
    <n v="1543"/>
    <n v="40242"/>
    <x v="2"/>
    <s v="908810"/>
    <x v="0"/>
    <x v="0"/>
    <x v="2"/>
    <x v="2"/>
    <x v="1"/>
    <x v="1"/>
    <n v="78"/>
    <n v="17.8"/>
    <n v="7"/>
    <n v="5.0999999999999996"/>
    <x v="7"/>
    <x v="3"/>
    <n v="1003599"/>
    <x v="5"/>
    <x v="1"/>
    <x v="0"/>
    <x v="0"/>
    <x v="1"/>
    <x v="0"/>
    <x v="0"/>
    <x v="0"/>
    <x v="0"/>
    <x v="0"/>
    <x v="1"/>
    <m/>
    <m/>
    <x v="2"/>
    <s v="10035995"/>
    <x v="3"/>
    <x v="3"/>
    <x v="2"/>
    <x v="3"/>
    <x v="3"/>
    <x v="1"/>
    <n v="71"/>
    <x v="1"/>
    <n v="78"/>
    <x v="3"/>
    <n v="101"/>
    <x v="2"/>
    <n v="101"/>
    <x v="3"/>
    <n v="-0.14000000000000079"/>
    <n v="0.46505705484178528"/>
    <x v="1"/>
    <x v="1"/>
    <x v="1"/>
    <x v="1"/>
    <x v="1"/>
    <x v="1"/>
    <x v="1"/>
  </r>
  <r>
    <d v="2022-07-09T00:00:00"/>
    <n v="9615"/>
    <n v="10239"/>
    <x v="0"/>
    <n v="1543"/>
    <n v="40243"/>
    <x v="2"/>
    <s v="908827"/>
    <x v="0"/>
    <x v="0"/>
    <x v="2"/>
    <x v="1"/>
    <x v="1"/>
    <x v="1"/>
    <n v="68"/>
    <m/>
    <m/>
    <m/>
    <x v="0"/>
    <x v="2"/>
    <n v="1003599"/>
    <x v="6"/>
    <x v="1"/>
    <x v="0"/>
    <x v="0"/>
    <x v="1"/>
    <x v="0"/>
    <x v="0"/>
    <x v="0"/>
    <x v="0"/>
    <x v="0"/>
    <x v="1"/>
    <m/>
    <m/>
    <x v="2"/>
    <s v="10035996"/>
    <x v="3"/>
    <x v="3"/>
    <x v="2"/>
    <x v="3"/>
    <x v="3"/>
    <x v="1"/>
    <n v="61.827199999999998"/>
    <x v="2"/>
    <n v="68"/>
    <x v="1"/>
    <n v="102"/>
    <x v="2"/>
    <n v="102"/>
    <x v="1"/>
    <s v=""/>
    <s v=""/>
    <x v="1"/>
    <x v="1"/>
    <x v="1"/>
    <x v="1"/>
    <x v="1"/>
    <x v="1"/>
    <x v="1"/>
  </r>
  <r>
    <d v="2022-07-09T00:00:00"/>
    <n v="9615"/>
    <n v="10239"/>
    <x v="0"/>
    <n v="1543"/>
    <n v="40244"/>
    <x v="2"/>
    <s v="908853"/>
    <x v="0"/>
    <x v="1"/>
    <x v="1"/>
    <x v="1"/>
    <x v="1"/>
    <x v="1"/>
    <n v="55"/>
    <m/>
    <m/>
    <m/>
    <x v="0"/>
    <x v="2"/>
    <n v="1003599"/>
    <x v="7"/>
    <x v="1"/>
    <x v="0"/>
    <x v="0"/>
    <x v="1"/>
    <x v="0"/>
    <x v="0"/>
    <x v="0"/>
    <x v="0"/>
    <x v="0"/>
    <x v="1"/>
    <m/>
    <m/>
    <x v="2"/>
    <s v="10035997"/>
    <x v="3"/>
    <x v="3"/>
    <x v="2"/>
    <x v="3"/>
    <x v="3"/>
    <x v="1"/>
    <n v="49.795699999999997"/>
    <x v="2"/>
    <n v="55"/>
    <x v="1"/>
    <n v="103"/>
    <x v="2"/>
    <n v="103"/>
    <x v="1"/>
    <s v=""/>
    <s v=""/>
    <x v="1"/>
    <x v="1"/>
    <x v="1"/>
    <x v="1"/>
    <x v="1"/>
    <x v="1"/>
    <x v="1"/>
  </r>
  <r>
    <d v="2022-07-09T00:00:00"/>
    <n v="9615"/>
    <n v="10239"/>
    <x v="0"/>
    <n v="1543"/>
    <n v="40245"/>
    <x v="2"/>
    <s v="908848"/>
    <x v="0"/>
    <x v="1"/>
    <x v="1"/>
    <x v="1"/>
    <x v="1"/>
    <x v="1"/>
    <n v="67"/>
    <m/>
    <m/>
    <m/>
    <x v="0"/>
    <x v="2"/>
    <n v="1003599"/>
    <x v="8"/>
    <x v="1"/>
    <x v="0"/>
    <x v="0"/>
    <x v="1"/>
    <x v="0"/>
    <x v="0"/>
    <x v="0"/>
    <x v="0"/>
    <x v="0"/>
    <x v="1"/>
    <m/>
    <m/>
    <x v="2"/>
    <s v="10035998"/>
    <x v="3"/>
    <x v="3"/>
    <x v="2"/>
    <x v="3"/>
    <x v="3"/>
    <x v="1"/>
    <n v="60.901699999999998"/>
    <x v="2"/>
    <n v="67"/>
    <x v="1"/>
    <s v=""/>
    <x v="2"/>
    <s v=""/>
    <x v="1"/>
    <s v=""/>
    <s v=""/>
    <x v="1"/>
    <x v="1"/>
    <x v="1"/>
    <x v="1"/>
    <x v="1"/>
    <x v="1"/>
    <x v="1"/>
  </r>
  <r>
    <d v="2022-07-09T00:00:00"/>
    <n v="9615"/>
    <n v="10239"/>
    <x v="0"/>
    <n v="1543"/>
    <n v="40246"/>
    <x v="2"/>
    <s v="908776"/>
    <x v="0"/>
    <x v="0"/>
    <x v="2"/>
    <x v="2"/>
    <x v="1"/>
    <x v="1"/>
    <n v="81"/>
    <n v="18.7"/>
    <n v="6.6"/>
    <n v="5"/>
    <x v="12"/>
    <x v="3"/>
    <n v="1003599"/>
    <x v="9"/>
    <x v="1"/>
    <x v="0"/>
    <x v="0"/>
    <x v="1"/>
    <x v="0"/>
    <x v="0"/>
    <x v="0"/>
    <x v="0"/>
    <x v="0"/>
    <x v="1"/>
    <m/>
    <m/>
    <x v="2"/>
    <s v="10035999"/>
    <x v="4"/>
    <x v="4"/>
    <x v="3"/>
    <x v="4"/>
    <x v="3"/>
    <x v="1"/>
    <n v="74.400000000000006"/>
    <x v="1"/>
    <n v="81"/>
    <x v="3"/>
    <s v=""/>
    <x v="2"/>
    <s v=""/>
    <x v="2"/>
    <n v="1.6439999999999984"/>
    <n v="0.83807848349549796"/>
    <x v="1"/>
    <x v="1"/>
    <x v="2"/>
    <x v="1"/>
    <x v="1"/>
    <x v="1"/>
    <x v="1"/>
  </r>
  <r>
    <d v="2022-07-09T00:00:00"/>
    <n v="9615"/>
    <n v="10239"/>
    <x v="0"/>
    <n v="1553"/>
    <n v="40247"/>
    <x v="2"/>
    <s v="908836"/>
    <x v="0"/>
    <x v="1"/>
    <x v="1"/>
    <x v="1"/>
    <x v="1"/>
    <x v="1"/>
    <n v="74"/>
    <m/>
    <m/>
    <m/>
    <x v="0"/>
    <x v="2"/>
    <n v="1003599"/>
    <x v="10"/>
    <x v="1"/>
    <x v="0"/>
    <x v="0"/>
    <x v="1"/>
    <x v="0"/>
    <x v="0"/>
    <x v="0"/>
    <x v="0"/>
    <x v="0"/>
    <x v="1"/>
    <m/>
    <m/>
    <x v="2"/>
    <s v="100359910"/>
    <x v="3"/>
    <x v="3"/>
    <x v="2"/>
    <x v="3"/>
    <x v="3"/>
    <x v="1"/>
    <n v="67.380199999999988"/>
    <x v="2"/>
    <n v="74"/>
    <x v="1"/>
    <s v=""/>
    <x v="2"/>
    <s v=""/>
    <x v="1"/>
    <s v=""/>
    <s v=""/>
    <x v="1"/>
    <x v="1"/>
    <x v="1"/>
    <x v="1"/>
    <x v="1"/>
    <x v="1"/>
    <x v="1"/>
  </r>
  <r>
    <d v="2022-07-09T00:00:00"/>
    <n v="9615"/>
    <n v="10239"/>
    <x v="0"/>
    <n v="1553"/>
    <n v="40248"/>
    <x v="2"/>
    <s v="908819"/>
    <x v="0"/>
    <x v="1"/>
    <x v="1"/>
    <x v="1"/>
    <x v="1"/>
    <x v="1"/>
    <n v="69.5"/>
    <m/>
    <m/>
    <m/>
    <x v="0"/>
    <x v="2"/>
    <n v="1003062"/>
    <x v="1"/>
    <x v="1"/>
    <x v="0"/>
    <x v="0"/>
    <x v="1"/>
    <x v="0"/>
    <x v="0"/>
    <x v="0"/>
    <x v="0"/>
    <x v="0"/>
    <x v="1"/>
    <m/>
    <m/>
    <x v="2"/>
    <s v="10030621"/>
    <x v="3"/>
    <x v="3"/>
    <x v="2"/>
    <x v="3"/>
    <x v="3"/>
    <x v="1"/>
    <n v="63.215449999999997"/>
    <x v="2"/>
    <n v="69.5"/>
    <x v="1"/>
    <n v="104"/>
    <x v="1"/>
    <n v="104"/>
    <x v="1"/>
    <s v=""/>
    <s v=""/>
    <x v="1"/>
    <x v="1"/>
    <x v="1"/>
    <x v="1"/>
    <x v="1"/>
    <x v="1"/>
    <x v="1"/>
  </r>
  <r>
    <d v="2022-07-09T00:00:00"/>
    <n v="9615"/>
    <n v="10239"/>
    <x v="0"/>
    <n v="1553"/>
    <n v="40249"/>
    <x v="2"/>
    <s v="908847"/>
    <x v="0"/>
    <x v="1"/>
    <x v="1"/>
    <x v="1"/>
    <x v="1"/>
    <x v="1"/>
    <n v="98.5"/>
    <n v="23.4"/>
    <n v="8.8000000000000007"/>
    <n v="7.5"/>
    <x v="2"/>
    <x v="3"/>
    <n v="1003062"/>
    <x v="2"/>
    <x v="1"/>
    <x v="0"/>
    <x v="0"/>
    <x v="1"/>
    <x v="0"/>
    <x v="0"/>
    <x v="0"/>
    <x v="0"/>
    <x v="0"/>
    <x v="1"/>
    <m/>
    <m/>
    <x v="2"/>
    <s v="10030622"/>
    <x v="4"/>
    <x v="4"/>
    <x v="3"/>
    <x v="4"/>
    <x v="3"/>
    <x v="1"/>
    <n v="89.7"/>
    <x v="1"/>
    <n v="98.5"/>
    <x v="3"/>
    <n v="105"/>
    <x v="1"/>
    <n v="105"/>
    <x v="2"/>
    <n v="3.7929999999999962"/>
    <n v="0.97796840921610451"/>
    <x v="1"/>
    <x v="1"/>
    <x v="2"/>
    <x v="3"/>
    <x v="1"/>
    <x v="1"/>
    <x v="1"/>
  </r>
  <r>
    <d v="2022-07-09T00:00:00"/>
    <n v="9615"/>
    <n v="10239"/>
    <x v="0"/>
    <n v="1553"/>
    <n v="40250"/>
    <x v="2"/>
    <s v="908845"/>
    <x v="0"/>
    <x v="1"/>
    <x v="1"/>
    <x v="1"/>
    <x v="1"/>
    <x v="1"/>
    <n v="69"/>
    <m/>
    <m/>
    <m/>
    <x v="0"/>
    <x v="2"/>
    <n v="1003062"/>
    <x v="3"/>
    <x v="1"/>
    <x v="0"/>
    <x v="0"/>
    <x v="1"/>
    <x v="0"/>
    <x v="0"/>
    <x v="0"/>
    <x v="0"/>
    <x v="0"/>
    <x v="1"/>
    <m/>
    <m/>
    <x v="2"/>
    <s v="10030623"/>
    <x v="2"/>
    <x v="2"/>
    <x v="2"/>
    <x v="2"/>
    <x v="3"/>
    <x v="1"/>
    <n v="62.752699999999997"/>
    <x v="2"/>
    <n v="69"/>
    <x v="1"/>
    <s v=""/>
    <x v="1"/>
    <s v=""/>
    <x v="1"/>
    <s v=""/>
    <s v=""/>
    <x v="1"/>
    <x v="1"/>
    <x v="1"/>
    <x v="1"/>
    <x v="1"/>
    <x v="1"/>
    <x v="1"/>
  </r>
  <r>
    <d v="2022-07-09T00:00:00"/>
    <n v="9615"/>
    <n v="10239"/>
    <x v="0"/>
    <n v="1553"/>
    <n v="40251"/>
    <x v="2"/>
    <s v="908804"/>
    <x v="0"/>
    <x v="1"/>
    <x v="1"/>
    <x v="1"/>
    <x v="1"/>
    <x v="1"/>
    <n v="61.5"/>
    <m/>
    <m/>
    <m/>
    <x v="0"/>
    <x v="2"/>
    <n v="1003062"/>
    <x v="4"/>
    <x v="1"/>
    <x v="0"/>
    <x v="0"/>
    <x v="1"/>
    <x v="0"/>
    <x v="0"/>
    <x v="0"/>
    <x v="0"/>
    <x v="0"/>
    <x v="1"/>
    <m/>
    <m/>
    <x v="2"/>
    <s v="10030624"/>
    <x v="3"/>
    <x v="3"/>
    <x v="2"/>
    <x v="3"/>
    <x v="3"/>
    <x v="1"/>
    <n v="55.811450000000001"/>
    <x v="2"/>
    <n v="61.5"/>
    <x v="1"/>
    <s v=""/>
    <x v="1"/>
    <s v=""/>
    <x v="1"/>
    <s v=""/>
    <s v=""/>
    <x v="1"/>
    <x v="1"/>
    <x v="1"/>
    <x v="1"/>
    <x v="1"/>
    <x v="1"/>
    <x v="1"/>
  </r>
  <r>
    <d v="2022-07-09T00:00:00"/>
    <n v="9615"/>
    <n v="10239"/>
    <x v="0"/>
    <n v="1553"/>
    <n v="40252"/>
    <x v="2"/>
    <s v="908786"/>
    <x v="0"/>
    <x v="1"/>
    <x v="1"/>
    <x v="1"/>
    <x v="1"/>
    <x v="1"/>
    <n v="61"/>
    <m/>
    <m/>
    <m/>
    <x v="0"/>
    <x v="2"/>
    <n v="1003062"/>
    <x v="5"/>
    <x v="1"/>
    <x v="0"/>
    <x v="0"/>
    <x v="1"/>
    <x v="0"/>
    <x v="0"/>
    <x v="0"/>
    <x v="0"/>
    <x v="0"/>
    <x v="1"/>
    <m/>
    <m/>
    <x v="2"/>
    <s v="10030625"/>
    <x v="3"/>
    <x v="3"/>
    <x v="2"/>
    <x v="3"/>
    <x v="3"/>
    <x v="1"/>
    <n v="55.348700000000001"/>
    <x v="2"/>
    <n v="61"/>
    <x v="1"/>
    <n v="106"/>
    <x v="1"/>
    <n v="106"/>
    <x v="1"/>
    <s v=""/>
    <s v=""/>
    <x v="1"/>
    <x v="1"/>
    <x v="1"/>
    <x v="1"/>
    <x v="1"/>
    <x v="1"/>
    <x v="1"/>
  </r>
  <r>
    <d v="2022-07-09T00:00:00"/>
    <n v="9615"/>
    <n v="10239"/>
    <x v="0"/>
    <n v="1620"/>
    <n v="40253"/>
    <x v="2"/>
    <s v="908769"/>
    <x v="0"/>
    <x v="0"/>
    <x v="2"/>
    <x v="2"/>
    <x v="1"/>
    <x v="1"/>
    <n v="86.5"/>
    <n v="19.5"/>
    <n v="7.5"/>
    <n v="5"/>
    <x v="9"/>
    <x v="3"/>
    <n v="1003062"/>
    <x v="6"/>
    <x v="1"/>
    <x v="0"/>
    <x v="0"/>
    <x v="1"/>
    <x v="0"/>
    <x v="0"/>
    <x v="0"/>
    <x v="0"/>
    <x v="0"/>
    <x v="1"/>
    <m/>
    <m/>
    <x v="2"/>
    <s v="10030626"/>
    <x v="5"/>
    <x v="2"/>
    <x v="3"/>
    <x v="2"/>
    <x v="3"/>
    <x v="1"/>
    <n v="79"/>
    <x v="1"/>
    <n v="86.5"/>
    <x v="3"/>
    <s v=""/>
    <x v="1"/>
    <s v=""/>
    <x v="2"/>
    <n v="3.1150000000000011"/>
    <n v="0.95750725733651898"/>
    <x v="1"/>
    <x v="1"/>
    <x v="2"/>
    <x v="1"/>
    <x v="1"/>
    <x v="1"/>
    <x v="1"/>
  </r>
  <r>
    <d v="2022-07-09T00:00:00"/>
    <n v="9615"/>
    <n v="10239"/>
    <x v="0"/>
    <n v="1620"/>
    <n v="40254"/>
    <x v="2"/>
    <s v="908841"/>
    <x v="0"/>
    <x v="1"/>
    <x v="1"/>
    <x v="1"/>
    <x v="1"/>
    <x v="1"/>
    <n v="85"/>
    <n v="18.600000000000001"/>
    <n v="7"/>
    <n v="6"/>
    <x v="1"/>
    <x v="3"/>
    <n v="1003062"/>
    <x v="7"/>
    <x v="1"/>
    <x v="0"/>
    <x v="0"/>
    <x v="1"/>
    <x v="0"/>
    <x v="0"/>
    <x v="0"/>
    <x v="0"/>
    <x v="0"/>
    <x v="1"/>
    <s v="Operc tag inside out. Scales 7-47 &amp; 8-48 , double scales? BG2"/>
    <s v="Double scales on 7 and no scales on 8? "/>
    <x v="2"/>
    <s v="10030627"/>
    <x v="5"/>
    <x v="2"/>
    <x v="3"/>
    <x v="2"/>
    <x v="3"/>
    <x v="1"/>
    <n v="78"/>
    <x v="1"/>
    <n v="85"/>
    <x v="3"/>
    <n v="107"/>
    <x v="1"/>
    <n v="107"/>
    <x v="2"/>
    <n v="1.655999999999997"/>
    <n v="0.83970031960676406"/>
    <x v="1"/>
    <x v="1"/>
    <x v="2"/>
    <x v="1"/>
    <x v="1"/>
    <x v="1"/>
    <x v="1"/>
  </r>
  <r>
    <d v="2022-07-09T00:00:00"/>
    <n v="9615"/>
    <n v="10239"/>
    <x v="0"/>
    <n v="1620"/>
    <n v="40255"/>
    <x v="2"/>
    <s v="908791"/>
    <x v="0"/>
    <x v="1"/>
    <x v="1"/>
    <x v="1"/>
    <x v="1"/>
    <x v="1"/>
    <n v="64"/>
    <m/>
    <m/>
    <m/>
    <x v="0"/>
    <x v="2"/>
    <n v="1003062"/>
    <x v="9"/>
    <x v="1"/>
    <x v="0"/>
    <x v="0"/>
    <x v="1"/>
    <x v="0"/>
    <x v="0"/>
    <x v="0"/>
    <x v="0"/>
    <x v="0"/>
    <x v="1"/>
    <m/>
    <m/>
    <x v="2"/>
    <s v="10030629"/>
    <x v="3"/>
    <x v="3"/>
    <x v="2"/>
    <x v="3"/>
    <x v="3"/>
    <x v="1"/>
    <n v="58.1252"/>
    <x v="2"/>
    <n v="64"/>
    <x v="1"/>
    <s v=""/>
    <x v="1"/>
    <s v=""/>
    <x v="1"/>
    <s v=""/>
    <s v=""/>
    <x v="1"/>
    <x v="1"/>
    <x v="1"/>
    <x v="1"/>
    <x v="1"/>
    <x v="1"/>
    <x v="1"/>
  </r>
  <r>
    <d v="2022-07-09T00:00:00"/>
    <n v="9615"/>
    <n v="10239"/>
    <x v="0"/>
    <n v="1620"/>
    <n v="40256"/>
    <x v="2"/>
    <s v="908849"/>
    <x v="0"/>
    <x v="0"/>
    <x v="2"/>
    <x v="2"/>
    <x v="1"/>
    <x v="1"/>
    <n v="83"/>
    <n v="17.5"/>
    <n v="5.9"/>
    <n v="6.5"/>
    <x v="11"/>
    <x v="3"/>
    <n v="1003062"/>
    <x v="10"/>
    <x v="1"/>
    <x v="0"/>
    <x v="0"/>
    <x v="1"/>
    <x v="0"/>
    <x v="0"/>
    <x v="0"/>
    <x v="0"/>
    <x v="0"/>
    <x v="1"/>
    <m/>
    <m/>
    <x v="2"/>
    <s v="100306210"/>
    <x v="4"/>
    <x v="4"/>
    <x v="3"/>
    <x v="4"/>
    <x v="3"/>
    <x v="1"/>
    <n v="77.099999999999994"/>
    <x v="1"/>
    <n v="83"/>
    <x v="3"/>
    <s v=""/>
    <x v="1"/>
    <s v=""/>
    <x v="2"/>
    <n v="2.2939999999999992"/>
    <n v="0.90837890101454188"/>
    <x v="1"/>
    <x v="1"/>
    <x v="2"/>
    <x v="1"/>
    <x v="1"/>
    <x v="1"/>
    <x v="1"/>
  </r>
  <r>
    <d v="2022-07-09T00:00:00"/>
    <n v="9615"/>
    <n v="10239"/>
    <x v="0"/>
    <n v="1648"/>
    <n v="40257"/>
    <x v="2"/>
    <s v="908805"/>
    <x v="0"/>
    <x v="1"/>
    <x v="1"/>
    <x v="1"/>
    <x v="1"/>
    <x v="1"/>
    <n v="61"/>
    <m/>
    <m/>
    <m/>
    <x v="0"/>
    <x v="2"/>
    <n v="1003064"/>
    <x v="1"/>
    <x v="1"/>
    <x v="0"/>
    <x v="0"/>
    <x v="1"/>
    <x v="0"/>
    <x v="0"/>
    <x v="0"/>
    <x v="0"/>
    <x v="0"/>
    <x v="1"/>
    <m/>
    <m/>
    <x v="2"/>
    <s v="10030641"/>
    <x v="3"/>
    <x v="3"/>
    <x v="2"/>
    <x v="3"/>
    <x v="3"/>
    <x v="1"/>
    <n v="55.348700000000001"/>
    <x v="2"/>
    <n v="61"/>
    <x v="1"/>
    <n v="108"/>
    <x v="1"/>
    <n v="108"/>
    <x v="1"/>
    <s v=""/>
    <s v=""/>
    <x v="1"/>
    <x v="1"/>
    <x v="1"/>
    <x v="1"/>
    <x v="1"/>
    <x v="1"/>
    <x v="1"/>
  </r>
  <r>
    <d v="2022-07-09T00:00:00"/>
    <n v="9616"/>
    <n v="10239"/>
    <x v="1"/>
    <n v="1735"/>
    <n v="40258"/>
    <x v="2"/>
    <s v="908789"/>
    <x v="0"/>
    <x v="0"/>
    <x v="1"/>
    <x v="1"/>
    <x v="1"/>
    <x v="1"/>
    <n v="66"/>
    <m/>
    <m/>
    <m/>
    <x v="0"/>
    <x v="2"/>
    <n v="1003064"/>
    <x v="2"/>
    <x v="1"/>
    <x v="0"/>
    <x v="0"/>
    <x v="1"/>
    <x v="0"/>
    <x v="0"/>
    <x v="0"/>
    <x v="0"/>
    <x v="0"/>
    <x v="1"/>
    <m/>
    <m/>
    <x v="2"/>
    <s v="10030642"/>
    <x v="3"/>
    <x v="3"/>
    <x v="2"/>
    <x v="3"/>
    <x v="3"/>
    <x v="1"/>
    <n v="59.976199999999999"/>
    <x v="2"/>
    <n v="66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39"/>
    <x v="1"/>
    <n v="1735"/>
    <n v="40259"/>
    <x v="2"/>
    <s v="908779"/>
    <x v="0"/>
    <x v="0"/>
    <x v="1"/>
    <x v="1"/>
    <x v="1"/>
    <x v="1"/>
    <n v="69"/>
    <m/>
    <m/>
    <m/>
    <x v="0"/>
    <x v="2"/>
    <n v="1003064"/>
    <x v="3"/>
    <x v="1"/>
    <x v="0"/>
    <x v="0"/>
    <x v="1"/>
    <x v="0"/>
    <x v="0"/>
    <x v="0"/>
    <x v="0"/>
    <x v="0"/>
    <x v="1"/>
    <m/>
    <m/>
    <x v="2"/>
    <s v="10030643"/>
    <x v="3"/>
    <x v="3"/>
    <x v="2"/>
    <x v="3"/>
    <x v="3"/>
    <x v="1"/>
    <n v="62.752699999999997"/>
    <x v="2"/>
    <n v="69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39"/>
    <x v="1"/>
    <n v="1742"/>
    <n v="40260"/>
    <x v="2"/>
    <s v="908852"/>
    <x v="0"/>
    <x v="0"/>
    <x v="2"/>
    <x v="2"/>
    <x v="1"/>
    <x v="1"/>
    <n v="76"/>
    <n v="15"/>
    <n v="5"/>
    <n v="4.5"/>
    <x v="5"/>
    <x v="3"/>
    <n v="1003064"/>
    <x v="4"/>
    <x v="1"/>
    <x v="0"/>
    <x v="0"/>
    <x v="1"/>
    <x v="0"/>
    <x v="0"/>
    <x v="0"/>
    <x v="0"/>
    <x v="0"/>
    <x v="1"/>
    <m/>
    <m/>
    <x v="2"/>
    <s v="10030644"/>
    <x v="4"/>
    <x v="4"/>
    <x v="3"/>
    <x v="4"/>
    <x v="3"/>
    <x v="1"/>
    <n v="71"/>
    <x v="1"/>
    <n v="76"/>
    <x v="3"/>
    <s v=""/>
    <x v="1"/>
    <s v=""/>
    <x v="2"/>
    <n v="1.7100000000000002"/>
    <n v="0.84683628423491386"/>
    <x v="1"/>
    <x v="1"/>
    <x v="2"/>
    <x v="1"/>
    <x v="1"/>
    <x v="1"/>
    <x v="1"/>
  </r>
  <r>
    <d v="2022-07-09T00:00:00"/>
    <n v="9616"/>
    <n v="10239"/>
    <x v="1"/>
    <n v="1915"/>
    <n v="40261"/>
    <x v="2"/>
    <s v="908843"/>
    <x v="0"/>
    <x v="1"/>
    <x v="1"/>
    <x v="1"/>
    <x v="1"/>
    <x v="1"/>
    <n v="72"/>
    <m/>
    <m/>
    <m/>
    <x v="0"/>
    <x v="2"/>
    <n v="1003064"/>
    <x v="5"/>
    <x v="1"/>
    <x v="0"/>
    <x v="0"/>
    <x v="1"/>
    <x v="0"/>
    <x v="0"/>
    <x v="0"/>
    <x v="0"/>
    <x v="0"/>
    <x v="1"/>
    <m/>
    <m/>
    <x v="2"/>
    <s v="10030645"/>
    <x v="3"/>
    <x v="3"/>
    <x v="2"/>
    <x v="3"/>
    <x v="3"/>
    <x v="1"/>
    <n v="65.529199999999989"/>
    <x v="2"/>
    <n v="72"/>
    <x v="1"/>
    <n v="109"/>
    <x v="1"/>
    <n v="109"/>
    <x v="1"/>
    <s v=""/>
    <s v=""/>
    <x v="1"/>
    <x v="1"/>
    <x v="1"/>
    <x v="1"/>
    <x v="1"/>
    <x v="1"/>
    <x v="1"/>
  </r>
  <r>
    <d v="2022-07-09T00:00:00"/>
    <n v="9616"/>
    <n v="10239"/>
    <x v="1"/>
    <n v="1915"/>
    <n v="40262"/>
    <x v="2"/>
    <s v="908799"/>
    <x v="0"/>
    <x v="0"/>
    <x v="2"/>
    <x v="2"/>
    <x v="1"/>
    <x v="1"/>
    <n v="79"/>
    <n v="17.5"/>
    <n v="6.3"/>
    <n v="3.8"/>
    <x v="15"/>
    <x v="3"/>
    <n v="1003064"/>
    <x v="6"/>
    <x v="1"/>
    <x v="0"/>
    <x v="0"/>
    <x v="1"/>
    <x v="0"/>
    <x v="0"/>
    <x v="0"/>
    <x v="0"/>
    <x v="0"/>
    <x v="1"/>
    <m/>
    <m/>
    <x v="2"/>
    <s v="10030646"/>
    <x v="4"/>
    <x v="4"/>
    <x v="3"/>
    <x v="4"/>
    <x v="3"/>
    <x v="1"/>
    <n v="72.7"/>
    <x v="1"/>
    <n v="79"/>
    <x v="3"/>
    <s v=""/>
    <x v="1"/>
    <s v=""/>
    <x v="2"/>
    <n v="2.1559999999999997"/>
    <n v="0.89622812461835488"/>
    <x v="1"/>
    <x v="1"/>
    <x v="2"/>
    <x v="1"/>
    <x v="1"/>
    <x v="1"/>
    <x v="1"/>
  </r>
  <r>
    <d v="2022-07-09T00:00:00"/>
    <n v="9616"/>
    <n v="10239"/>
    <x v="1"/>
    <n v="1918"/>
    <n v="40263"/>
    <x v="2"/>
    <s v="908768"/>
    <x v="0"/>
    <x v="0"/>
    <x v="2"/>
    <x v="2"/>
    <x v="1"/>
    <x v="1"/>
    <n v="89"/>
    <n v="18.899999999999999"/>
    <n v="7.2"/>
    <n v="4.9000000000000004"/>
    <x v="12"/>
    <x v="3"/>
    <n v="1003064"/>
    <x v="7"/>
    <x v="1"/>
    <x v="0"/>
    <x v="0"/>
    <x v="1"/>
    <x v="0"/>
    <x v="0"/>
    <x v="0"/>
    <x v="0"/>
    <x v="0"/>
    <x v="1"/>
    <m/>
    <m/>
    <x v="2"/>
    <s v="10030647"/>
    <x v="4"/>
    <x v="4"/>
    <x v="3"/>
    <x v="4"/>
    <x v="3"/>
    <x v="1"/>
    <n v="81.8"/>
    <x v="1"/>
    <n v="89"/>
    <x v="3"/>
    <s v=""/>
    <x v="1"/>
    <s v=""/>
    <x v="2"/>
    <n v="4.383999999999995"/>
    <n v="0.98767835960985806"/>
    <x v="1"/>
    <x v="1"/>
    <x v="2"/>
    <x v="1"/>
    <x v="1"/>
    <x v="1"/>
    <x v="1"/>
  </r>
  <r>
    <d v="2022-07-09T00:00:00"/>
    <n v="9616"/>
    <n v="10245"/>
    <x v="1"/>
    <n v="1919"/>
    <n v="40264"/>
    <x v="2"/>
    <s v="908838"/>
    <x v="0"/>
    <x v="1"/>
    <x v="1"/>
    <x v="1"/>
    <x v="1"/>
    <x v="1"/>
    <n v="67"/>
    <m/>
    <m/>
    <m/>
    <x v="0"/>
    <x v="2"/>
    <n v="1003064"/>
    <x v="8"/>
    <x v="1"/>
    <x v="0"/>
    <x v="0"/>
    <x v="1"/>
    <x v="0"/>
    <x v="0"/>
    <x v="0"/>
    <x v="0"/>
    <x v="0"/>
    <x v="1"/>
    <m/>
    <m/>
    <x v="2"/>
    <s v="10030648"/>
    <x v="3"/>
    <x v="3"/>
    <x v="2"/>
    <x v="3"/>
    <x v="3"/>
    <x v="1"/>
    <n v="60.901699999999998"/>
    <x v="2"/>
    <n v="67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19"/>
    <n v="40265"/>
    <x v="2"/>
    <s v="908761"/>
    <x v="0"/>
    <x v="0"/>
    <x v="2"/>
    <x v="2"/>
    <x v="1"/>
    <x v="1"/>
    <n v="82"/>
    <n v="18"/>
    <n v="6.6"/>
    <n v="4.3"/>
    <x v="19"/>
    <x v="3"/>
    <n v="1003064"/>
    <x v="9"/>
    <x v="1"/>
    <x v="0"/>
    <x v="0"/>
    <x v="1"/>
    <x v="0"/>
    <x v="0"/>
    <x v="0"/>
    <x v="0"/>
    <x v="0"/>
    <x v="1"/>
    <m/>
    <m/>
    <x v="2"/>
    <s v="10030649"/>
    <x v="4"/>
    <x v="4"/>
    <x v="3"/>
    <x v="4"/>
    <x v="3"/>
    <x v="1"/>
    <n v="75.400000000000006"/>
    <x v="1"/>
    <n v="82"/>
    <x v="3"/>
    <s v=""/>
    <x v="1"/>
    <s v=""/>
    <x v="2"/>
    <n v="2.8939999999999992"/>
    <n v="0.9475490372638985"/>
    <x v="1"/>
    <x v="1"/>
    <x v="2"/>
    <x v="1"/>
    <x v="1"/>
    <x v="1"/>
    <x v="1"/>
  </r>
  <r>
    <d v="2022-07-09T00:00:00"/>
    <n v="9616"/>
    <n v="10245"/>
    <x v="1"/>
    <n v="1919"/>
    <n v="40266"/>
    <x v="2"/>
    <s v="908764"/>
    <x v="0"/>
    <x v="0"/>
    <x v="2"/>
    <x v="1"/>
    <x v="1"/>
    <x v="1"/>
    <n v="70"/>
    <m/>
    <m/>
    <m/>
    <x v="0"/>
    <x v="2"/>
    <m/>
    <x v="0"/>
    <x v="0"/>
    <x v="0"/>
    <x v="0"/>
    <x v="1"/>
    <x v="0"/>
    <x v="0"/>
    <x v="0"/>
    <x v="0"/>
    <x v="0"/>
    <x v="1"/>
    <s v="no scales"/>
    <m/>
    <x v="2"/>
    <s v=""/>
    <x v="6"/>
    <x v="2"/>
    <x v="4"/>
    <x v="2"/>
    <x v="3"/>
    <x v="1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09T00:00:00"/>
    <n v="9616"/>
    <n v="10245"/>
    <x v="1"/>
    <n v="1924"/>
    <n v="40267"/>
    <x v="2"/>
    <s v="908842"/>
    <x v="1"/>
    <x v="1"/>
    <x v="1"/>
    <x v="1"/>
    <x v="1"/>
    <x v="1"/>
    <n v="94"/>
    <n v="21.6"/>
    <n v="9"/>
    <n v="5.8"/>
    <x v="18"/>
    <x v="3"/>
    <n v="1003064"/>
    <x v="10"/>
    <x v="1"/>
    <x v="0"/>
    <x v="0"/>
    <x v="1"/>
    <x v="0"/>
    <x v="0"/>
    <x v="0"/>
    <x v="0"/>
    <x v="0"/>
    <x v="2"/>
    <m/>
    <m/>
    <x v="2"/>
    <s v="100306410"/>
    <x v="4"/>
    <x v="4"/>
    <x v="3"/>
    <x v="4"/>
    <x v="3"/>
    <x v="1"/>
    <n v="85"/>
    <x v="1"/>
    <n v="94"/>
    <x v="3"/>
    <s v=""/>
    <x v="1"/>
    <s v=""/>
    <x v="2"/>
    <n v="2.9300000000000028"/>
    <n v="0.94930967506874953"/>
    <x v="1"/>
    <x v="1"/>
    <x v="2"/>
    <x v="1"/>
    <x v="1"/>
    <x v="1"/>
    <x v="1"/>
  </r>
  <r>
    <d v="2022-07-09T00:00:00"/>
    <n v="9616"/>
    <n v="10245"/>
    <x v="1"/>
    <n v="1924"/>
    <n v="40268"/>
    <x v="2"/>
    <s v="908817"/>
    <x v="0"/>
    <x v="1"/>
    <x v="1"/>
    <x v="1"/>
    <x v="1"/>
    <x v="1"/>
    <n v="87"/>
    <n v="21"/>
    <n v="8.6999999999999993"/>
    <n v="8.6999999999999993"/>
    <x v="11"/>
    <x v="3"/>
    <n v="1003070"/>
    <x v="1"/>
    <x v="1"/>
    <x v="0"/>
    <x v="0"/>
    <x v="1"/>
    <x v="0"/>
    <x v="0"/>
    <x v="0"/>
    <x v="0"/>
    <x v="0"/>
    <x v="1"/>
    <m/>
    <m/>
    <x v="2"/>
    <s v="10030701"/>
    <x v="4"/>
    <x v="4"/>
    <x v="3"/>
    <x v="4"/>
    <x v="3"/>
    <x v="1"/>
    <n v="78.3"/>
    <x v="1"/>
    <n v="87"/>
    <x v="3"/>
    <n v="110"/>
    <x v="1"/>
    <n v="110"/>
    <x v="3"/>
    <n v="-1.0660000000000021"/>
    <n v="0.25616451752935293"/>
    <x v="1"/>
    <x v="1"/>
    <x v="1"/>
    <x v="1"/>
    <x v="1"/>
    <x v="1"/>
    <x v="1"/>
  </r>
  <r>
    <d v="2022-07-09T00:00:00"/>
    <n v="9616"/>
    <n v="10245"/>
    <x v="1"/>
    <n v="1924"/>
    <n v="40269"/>
    <x v="2"/>
    <s v="908822"/>
    <x v="0"/>
    <x v="1"/>
    <x v="1"/>
    <x v="1"/>
    <x v="1"/>
    <x v="1"/>
    <n v="64"/>
    <m/>
    <m/>
    <m/>
    <x v="0"/>
    <x v="2"/>
    <n v="1003070"/>
    <x v="2"/>
    <x v="1"/>
    <x v="0"/>
    <x v="0"/>
    <x v="1"/>
    <x v="0"/>
    <x v="0"/>
    <x v="0"/>
    <x v="0"/>
    <x v="0"/>
    <x v="1"/>
    <m/>
    <m/>
    <x v="2"/>
    <s v="10030702"/>
    <x v="3"/>
    <x v="3"/>
    <x v="2"/>
    <x v="3"/>
    <x v="3"/>
    <x v="1"/>
    <n v="58.1252"/>
    <x v="2"/>
    <n v="64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24"/>
    <n v="40270"/>
    <x v="2"/>
    <s v="908823"/>
    <x v="0"/>
    <x v="0"/>
    <x v="2"/>
    <x v="1"/>
    <x v="1"/>
    <x v="1"/>
    <n v="69"/>
    <m/>
    <m/>
    <m/>
    <x v="0"/>
    <x v="2"/>
    <n v="1003070"/>
    <x v="3"/>
    <x v="1"/>
    <x v="0"/>
    <x v="0"/>
    <x v="1"/>
    <x v="0"/>
    <x v="0"/>
    <x v="0"/>
    <x v="0"/>
    <x v="0"/>
    <x v="1"/>
    <m/>
    <m/>
    <x v="2"/>
    <s v="10030703"/>
    <x v="4"/>
    <x v="4"/>
    <x v="3"/>
    <x v="4"/>
    <x v="3"/>
    <x v="1"/>
    <n v="62.752699999999997"/>
    <x v="2"/>
    <n v="69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24"/>
    <n v="40271"/>
    <x v="2"/>
    <s v="908832"/>
    <x v="0"/>
    <x v="0"/>
    <x v="2"/>
    <x v="2"/>
    <x v="1"/>
    <x v="1"/>
    <n v="86"/>
    <n v="19.2"/>
    <n v="7.5"/>
    <n v="7.5"/>
    <x v="15"/>
    <x v="3"/>
    <n v="1003070"/>
    <x v="4"/>
    <x v="1"/>
    <x v="0"/>
    <x v="0"/>
    <x v="1"/>
    <x v="0"/>
    <x v="0"/>
    <x v="0"/>
    <x v="0"/>
    <x v="0"/>
    <x v="1"/>
    <m/>
    <m/>
    <x v="2"/>
    <s v="10030704"/>
    <x v="4"/>
    <x v="4"/>
    <x v="3"/>
    <x v="4"/>
    <x v="3"/>
    <x v="1"/>
    <n v="78.5"/>
    <x v="1"/>
    <n v="86"/>
    <x v="3"/>
    <s v=""/>
    <x v="1"/>
    <s v=""/>
    <x v="2"/>
    <n v="1.1139999999999974"/>
    <n v="0.75287408277509016"/>
    <x v="1"/>
    <x v="1"/>
    <x v="2"/>
    <x v="1"/>
    <x v="1"/>
    <x v="1"/>
    <x v="1"/>
  </r>
  <r>
    <d v="2022-07-09T00:00:00"/>
    <n v="9616"/>
    <n v="10245"/>
    <x v="1"/>
    <n v="1933"/>
    <n v="40272"/>
    <x v="2"/>
    <s v="908757"/>
    <x v="0"/>
    <x v="0"/>
    <x v="2"/>
    <x v="2"/>
    <x v="1"/>
    <x v="1"/>
    <n v="81"/>
    <n v="17.899999999999999"/>
    <n v="7"/>
    <n v="7"/>
    <x v="9"/>
    <x v="3"/>
    <n v="1003070"/>
    <x v="5"/>
    <x v="1"/>
    <x v="0"/>
    <x v="0"/>
    <x v="1"/>
    <x v="0"/>
    <x v="0"/>
    <x v="0"/>
    <x v="0"/>
    <x v="0"/>
    <x v="1"/>
    <m/>
    <m/>
    <x v="2"/>
    <s v="10030705"/>
    <x v="4"/>
    <x v="4"/>
    <x v="3"/>
    <x v="4"/>
    <x v="3"/>
    <x v="1"/>
    <n v="74"/>
    <x v="1"/>
    <n v="81"/>
    <x v="3"/>
    <s v=""/>
    <x v="1"/>
    <s v=""/>
    <x v="2"/>
    <n v="2.9999999999997584E-2"/>
    <n v="0.50749943755061977"/>
    <x v="1"/>
    <x v="1"/>
    <x v="2"/>
    <x v="1"/>
    <x v="1"/>
    <x v="1"/>
    <x v="1"/>
  </r>
  <r>
    <d v="2022-07-09T00:00:00"/>
    <n v="9616"/>
    <n v="10245"/>
    <x v="1"/>
    <n v="1933"/>
    <n v="40273"/>
    <x v="2"/>
    <s v="908829"/>
    <x v="0"/>
    <x v="1"/>
    <x v="1"/>
    <x v="1"/>
    <x v="1"/>
    <x v="1"/>
    <n v="74"/>
    <m/>
    <m/>
    <m/>
    <x v="0"/>
    <x v="2"/>
    <n v="1003070"/>
    <x v="6"/>
    <x v="1"/>
    <x v="0"/>
    <x v="0"/>
    <x v="1"/>
    <x v="0"/>
    <x v="0"/>
    <x v="0"/>
    <x v="0"/>
    <x v="0"/>
    <x v="1"/>
    <m/>
    <m/>
    <x v="2"/>
    <s v="10030706"/>
    <x v="4"/>
    <x v="4"/>
    <x v="3"/>
    <x v="4"/>
    <x v="3"/>
    <x v="1"/>
    <n v="67.380199999999988"/>
    <x v="2"/>
    <n v="74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33"/>
    <n v="40274"/>
    <x v="2"/>
    <s v="908821"/>
    <x v="0"/>
    <x v="1"/>
    <x v="1"/>
    <x v="1"/>
    <x v="1"/>
    <x v="1"/>
    <n v="67"/>
    <m/>
    <m/>
    <m/>
    <x v="0"/>
    <x v="2"/>
    <n v="1003070"/>
    <x v="7"/>
    <x v="1"/>
    <x v="0"/>
    <x v="0"/>
    <x v="1"/>
    <x v="0"/>
    <x v="0"/>
    <x v="0"/>
    <x v="0"/>
    <x v="0"/>
    <x v="1"/>
    <m/>
    <m/>
    <x v="2"/>
    <s v="10030707"/>
    <x v="3"/>
    <x v="3"/>
    <x v="2"/>
    <x v="3"/>
    <x v="3"/>
    <x v="1"/>
    <n v="60.901699999999998"/>
    <x v="2"/>
    <n v="67"/>
    <x v="1"/>
    <n v="111"/>
    <x v="1"/>
    <n v="111"/>
    <x v="1"/>
    <s v=""/>
    <s v=""/>
    <x v="1"/>
    <x v="1"/>
    <x v="1"/>
    <x v="1"/>
    <x v="1"/>
    <x v="1"/>
    <x v="1"/>
  </r>
  <r>
    <d v="2022-07-09T00:00:00"/>
    <n v="9616"/>
    <n v="10245"/>
    <x v="1"/>
    <n v="1933"/>
    <n v="40275"/>
    <x v="2"/>
    <s v="908788"/>
    <x v="0"/>
    <x v="1"/>
    <x v="1"/>
    <x v="1"/>
    <x v="1"/>
    <x v="1"/>
    <n v="75"/>
    <m/>
    <m/>
    <m/>
    <x v="0"/>
    <x v="2"/>
    <n v="1003070"/>
    <x v="8"/>
    <x v="1"/>
    <x v="0"/>
    <x v="0"/>
    <x v="1"/>
    <x v="0"/>
    <x v="0"/>
    <x v="0"/>
    <x v="0"/>
    <x v="0"/>
    <x v="1"/>
    <m/>
    <m/>
    <x v="2"/>
    <s v="10030708"/>
    <x v="3"/>
    <x v="3"/>
    <x v="2"/>
    <x v="3"/>
    <x v="3"/>
    <x v="1"/>
    <n v="68.305699999999987"/>
    <x v="2"/>
    <n v="75"/>
    <x v="1"/>
    <n v="112"/>
    <x v="1"/>
    <n v="112"/>
    <x v="1"/>
    <s v=""/>
    <s v=""/>
    <x v="1"/>
    <x v="1"/>
    <x v="1"/>
    <x v="1"/>
    <x v="1"/>
    <x v="1"/>
    <x v="1"/>
  </r>
  <r>
    <d v="2022-07-09T00:00:00"/>
    <n v="9616"/>
    <n v="10245"/>
    <x v="1"/>
    <n v="1933"/>
    <n v="40276"/>
    <x v="2"/>
    <s v="908763"/>
    <x v="0"/>
    <x v="0"/>
    <x v="2"/>
    <x v="1"/>
    <x v="1"/>
    <x v="1"/>
    <n v="74"/>
    <m/>
    <m/>
    <m/>
    <x v="0"/>
    <x v="2"/>
    <n v="1003070"/>
    <x v="9"/>
    <x v="1"/>
    <x v="0"/>
    <x v="0"/>
    <x v="1"/>
    <x v="0"/>
    <x v="0"/>
    <x v="0"/>
    <x v="0"/>
    <x v="0"/>
    <x v="1"/>
    <m/>
    <m/>
    <x v="2"/>
    <s v="10030709"/>
    <x v="3"/>
    <x v="3"/>
    <x v="2"/>
    <x v="3"/>
    <x v="3"/>
    <x v="1"/>
    <n v="67.380199999999988"/>
    <x v="2"/>
    <n v="74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33"/>
    <n v="40277"/>
    <x v="2"/>
    <s v="908802"/>
    <x v="0"/>
    <x v="0"/>
    <x v="2"/>
    <x v="1"/>
    <x v="1"/>
    <x v="1"/>
    <n v="64"/>
    <m/>
    <m/>
    <m/>
    <x v="0"/>
    <x v="2"/>
    <n v="1003070"/>
    <x v="10"/>
    <x v="1"/>
    <x v="0"/>
    <x v="0"/>
    <x v="1"/>
    <x v="0"/>
    <x v="0"/>
    <x v="0"/>
    <x v="0"/>
    <x v="0"/>
    <x v="1"/>
    <m/>
    <m/>
    <x v="2"/>
    <s v="100307010"/>
    <x v="3"/>
    <x v="3"/>
    <x v="2"/>
    <x v="3"/>
    <x v="3"/>
    <x v="1"/>
    <n v="58.1252"/>
    <x v="2"/>
    <n v="64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41"/>
    <n v="40278"/>
    <x v="2"/>
    <s v="908762"/>
    <x v="0"/>
    <x v="0"/>
    <x v="2"/>
    <x v="2"/>
    <x v="1"/>
    <x v="1"/>
    <n v="76"/>
    <n v="16.8"/>
    <n v="6.5"/>
    <n v="6.5"/>
    <x v="20"/>
    <x v="3"/>
    <n v="1003072"/>
    <x v="1"/>
    <x v="1"/>
    <x v="0"/>
    <x v="0"/>
    <x v="1"/>
    <x v="0"/>
    <x v="0"/>
    <x v="0"/>
    <x v="0"/>
    <x v="0"/>
    <x v="1"/>
    <m/>
    <m/>
    <x v="2"/>
    <s v="10030721"/>
    <x v="3"/>
    <x v="3"/>
    <x v="2"/>
    <x v="3"/>
    <x v="3"/>
    <x v="1"/>
    <n v="69.5"/>
    <x v="1"/>
    <n v="76"/>
    <x v="3"/>
    <s v=""/>
    <x v="1"/>
    <s v=""/>
    <x v="3"/>
    <n v="-0.88199999999999967"/>
    <n v="0.29276350127044287"/>
    <x v="1"/>
    <x v="1"/>
    <x v="1"/>
    <x v="1"/>
    <x v="1"/>
    <x v="1"/>
    <x v="1"/>
  </r>
  <r>
    <d v="2022-07-09T00:00:00"/>
    <n v="9616"/>
    <n v="10245"/>
    <x v="1"/>
    <n v="1941"/>
    <n v="40279"/>
    <x v="2"/>
    <s v="908815"/>
    <x v="0"/>
    <x v="0"/>
    <x v="2"/>
    <x v="2"/>
    <x v="1"/>
    <x v="1"/>
    <n v="83"/>
    <n v="19.5"/>
    <n v="5.0999999999999996"/>
    <n v="5.0999999999999996"/>
    <x v="11"/>
    <x v="3"/>
    <n v="1003072"/>
    <x v="2"/>
    <x v="1"/>
    <x v="0"/>
    <x v="0"/>
    <x v="1"/>
    <x v="0"/>
    <x v="0"/>
    <x v="0"/>
    <x v="0"/>
    <x v="0"/>
    <x v="1"/>
    <m/>
    <m/>
    <x v="2"/>
    <s v="10030722"/>
    <x v="4"/>
    <x v="4"/>
    <x v="3"/>
    <x v="4"/>
    <x v="3"/>
    <x v="1"/>
    <n v="77.900000000000006"/>
    <x v="1"/>
    <n v="83"/>
    <x v="3"/>
    <n v="113"/>
    <x v="1"/>
    <n v="113"/>
    <x v="2"/>
    <n v="4.2699999999999996"/>
    <n v="0.98621101149385859"/>
    <x v="1"/>
    <x v="1"/>
    <x v="2"/>
    <x v="1"/>
    <x v="1"/>
    <x v="1"/>
    <x v="1"/>
  </r>
  <r>
    <d v="2022-07-09T00:00:00"/>
    <n v="9616"/>
    <n v="10245"/>
    <x v="1"/>
    <n v="1941"/>
    <n v="40280"/>
    <x v="2"/>
    <s v="908808"/>
    <x v="0"/>
    <x v="1"/>
    <x v="1"/>
    <x v="1"/>
    <x v="1"/>
    <x v="1"/>
    <n v="73"/>
    <m/>
    <m/>
    <m/>
    <x v="0"/>
    <x v="2"/>
    <n v="1003072"/>
    <x v="3"/>
    <x v="1"/>
    <x v="0"/>
    <x v="0"/>
    <x v="1"/>
    <x v="0"/>
    <x v="0"/>
    <x v="0"/>
    <x v="0"/>
    <x v="0"/>
    <x v="1"/>
    <m/>
    <m/>
    <x v="2"/>
    <s v="10030723"/>
    <x v="3"/>
    <x v="3"/>
    <x v="2"/>
    <x v="3"/>
    <x v="3"/>
    <x v="1"/>
    <n v="66.454699999999988"/>
    <x v="2"/>
    <n v="73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41"/>
    <n v="40281"/>
    <x v="2"/>
    <s v="908760"/>
    <x v="0"/>
    <x v="1"/>
    <x v="1"/>
    <x v="1"/>
    <x v="1"/>
    <x v="1"/>
    <n v="68"/>
    <m/>
    <m/>
    <m/>
    <x v="0"/>
    <x v="2"/>
    <n v="1003072"/>
    <x v="4"/>
    <x v="1"/>
    <x v="0"/>
    <x v="0"/>
    <x v="1"/>
    <x v="0"/>
    <x v="0"/>
    <x v="0"/>
    <x v="0"/>
    <x v="0"/>
    <x v="1"/>
    <m/>
    <m/>
    <x v="2"/>
    <s v="10030724"/>
    <x v="3"/>
    <x v="3"/>
    <x v="2"/>
    <x v="3"/>
    <x v="3"/>
    <x v="1"/>
    <n v="61.827199999999998"/>
    <x v="2"/>
    <n v="68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52"/>
    <n v="40282"/>
    <x v="2"/>
    <s v="908820"/>
    <x v="0"/>
    <x v="1"/>
    <x v="1"/>
    <x v="1"/>
    <x v="1"/>
    <x v="1"/>
    <n v="61"/>
    <m/>
    <m/>
    <m/>
    <x v="0"/>
    <x v="2"/>
    <n v="1003072"/>
    <x v="5"/>
    <x v="1"/>
    <x v="0"/>
    <x v="0"/>
    <x v="1"/>
    <x v="0"/>
    <x v="0"/>
    <x v="0"/>
    <x v="0"/>
    <x v="0"/>
    <x v="1"/>
    <m/>
    <m/>
    <x v="2"/>
    <s v="10030725"/>
    <x v="3"/>
    <x v="3"/>
    <x v="2"/>
    <x v="3"/>
    <x v="3"/>
    <x v="1"/>
    <n v="55.348700000000001"/>
    <x v="2"/>
    <n v="61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5"/>
    <x v="1"/>
    <n v="1952"/>
    <n v="40283"/>
    <x v="2"/>
    <s v="908814"/>
    <x v="0"/>
    <x v="1"/>
    <x v="1"/>
    <x v="1"/>
    <x v="1"/>
    <x v="1"/>
    <n v="66"/>
    <m/>
    <m/>
    <m/>
    <x v="0"/>
    <x v="2"/>
    <n v="1003072"/>
    <x v="6"/>
    <x v="1"/>
    <x v="0"/>
    <x v="0"/>
    <x v="1"/>
    <x v="0"/>
    <x v="0"/>
    <x v="0"/>
    <x v="0"/>
    <x v="0"/>
    <x v="1"/>
    <m/>
    <m/>
    <x v="2"/>
    <s v="10030726"/>
    <x v="13"/>
    <x v="2"/>
    <x v="6"/>
    <x v="2"/>
    <x v="3"/>
    <x v="1"/>
    <n v="59.976199999999999"/>
    <x v="2"/>
    <n v="66"/>
    <x v="1"/>
    <n v="114"/>
    <x v="1"/>
    <n v="114"/>
    <x v="1"/>
    <s v=""/>
    <s v=""/>
    <x v="1"/>
    <x v="1"/>
    <x v="1"/>
    <x v="6"/>
    <x v="1"/>
    <x v="1"/>
    <x v="1"/>
  </r>
  <r>
    <d v="2022-07-09T00:00:00"/>
    <n v="9616"/>
    <n v="10245"/>
    <x v="1"/>
    <n v="1952"/>
    <n v="40284"/>
    <x v="2"/>
    <s v="908792"/>
    <x v="0"/>
    <x v="1"/>
    <x v="1"/>
    <x v="1"/>
    <x v="1"/>
    <x v="1"/>
    <n v="64"/>
    <m/>
    <m/>
    <m/>
    <x v="0"/>
    <x v="2"/>
    <n v="1003072"/>
    <x v="7"/>
    <x v="1"/>
    <x v="0"/>
    <x v="0"/>
    <x v="1"/>
    <x v="0"/>
    <x v="0"/>
    <x v="0"/>
    <x v="0"/>
    <x v="0"/>
    <x v="1"/>
    <m/>
    <m/>
    <x v="2"/>
    <s v="10030727"/>
    <x v="3"/>
    <x v="3"/>
    <x v="2"/>
    <x v="3"/>
    <x v="3"/>
    <x v="1"/>
    <n v="58.1252"/>
    <x v="2"/>
    <n v="64"/>
    <x v="1"/>
    <n v="115"/>
    <x v="1"/>
    <n v="115"/>
    <x v="1"/>
    <s v=""/>
    <s v=""/>
    <x v="1"/>
    <x v="1"/>
    <x v="1"/>
    <x v="4"/>
    <x v="1"/>
    <x v="1"/>
    <x v="1"/>
  </r>
  <r>
    <d v="2022-07-09T00:00:00"/>
    <n v="9616"/>
    <n v="10245"/>
    <x v="1"/>
    <n v="1952"/>
    <n v="40285"/>
    <x v="2"/>
    <s v="908828"/>
    <x v="0"/>
    <x v="1"/>
    <x v="1"/>
    <x v="1"/>
    <x v="1"/>
    <x v="1"/>
    <n v="54"/>
    <m/>
    <m/>
    <m/>
    <x v="0"/>
    <x v="2"/>
    <n v="1003072"/>
    <x v="8"/>
    <x v="1"/>
    <x v="0"/>
    <x v="0"/>
    <x v="1"/>
    <x v="0"/>
    <x v="0"/>
    <x v="0"/>
    <x v="0"/>
    <x v="0"/>
    <x v="1"/>
    <m/>
    <m/>
    <x v="2"/>
    <s v="10030728"/>
    <x v="2"/>
    <x v="2"/>
    <x v="2"/>
    <x v="2"/>
    <x v="3"/>
    <x v="1"/>
    <n v="48.870199999999997"/>
    <x v="2"/>
    <n v="54"/>
    <x v="1"/>
    <n v="116"/>
    <x v="1"/>
    <n v="116"/>
    <x v="1"/>
    <s v=""/>
    <s v=""/>
    <x v="1"/>
    <x v="1"/>
    <x v="1"/>
    <x v="1"/>
    <x v="1"/>
    <x v="1"/>
    <x v="1"/>
  </r>
  <r>
    <d v="2022-07-09T00:00:00"/>
    <n v="9616"/>
    <n v="10245"/>
    <x v="1"/>
    <n v="1952"/>
    <n v="40286"/>
    <x v="2"/>
    <s v="908793"/>
    <x v="0"/>
    <x v="1"/>
    <x v="1"/>
    <x v="1"/>
    <x v="1"/>
    <x v="1"/>
    <n v="97"/>
    <n v="23.1"/>
    <n v="9.1999999999999993"/>
    <n v="9.1999999999999993"/>
    <x v="2"/>
    <x v="3"/>
    <n v="1003072"/>
    <x v="9"/>
    <x v="1"/>
    <x v="0"/>
    <x v="0"/>
    <x v="1"/>
    <x v="0"/>
    <x v="0"/>
    <x v="0"/>
    <x v="0"/>
    <x v="0"/>
    <x v="1"/>
    <m/>
    <m/>
    <x v="2"/>
    <s v="10030729"/>
    <x v="4"/>
    <x v="4"/>
    <x v="3"/>
    <x v="4"/>
    <x v="3"/>
    <x v="1"/>
    <n v="87.8"/>
    <x v="1"/>
    <n v="97"/>
    <x v="3"/>
    <s v=""/>
    <x v="1"/>
    <s v=""/>
    <x v="2"/>
    <n v="1.4800000000000018"/>
    <n v="0.8145725807070181"/>
    <x v="1"/>
    <x v="1"/>
    <x v="2"/>
    <x v="1"/>
    <x v="1"/>
    <x v="1"/>
    <x v="1"/>
  </r>
  <r>
    <d v="2022-07-09T00:00:00"/>
    <n v="9616"/>
    <n v="10245"/>
    <x v="1"/>
    <n v="1952"/>
    <n v="40287"/>
    <x v="2"/>
    <s v="908783"/>
    <x v="0"/>
    <x v="0"/>
    <x v="2"/>
    <x v="2"/>
    <x v="1"/>
    <x v="1"/>
    <n v="92"/>
    <n v="20.100000000000001"/>
    <n v="7.7"/>
    <n v="7.7"/>
    <x v="12"/>
    <x v="3"/>
    <n v="1003072"/>
    <x v="10"/>
    <x v="1"/>
    <x v="0"/>
    <x v="0"/>
    <x v="1"/>
    <x v="0"/>
    <x v="0"/>
    <x v="0"/>
    <x v="0"/>
    <x v="0"/>
    <x v="1"/>
    <m/>
    <m/>
    <x v="2"/>
    <s v="100307210"/>
    <x v="4"/>
    <x v="4"/>
    <x v="3"/>
    <x v="4"/>
    <x v="3"/>
    <x v="1"/>
    <n v="84.3"/>
    <x v="1"/>
    <n v="92"/>
    <x v="3"/>
    <s v=""/>
    <x v="1"/>
    <s v=""/>
    <x v="2"/>
    <n v="3.1300000000000026"/>
    <n v="0.95811339294220732"/>
    <x v="1"/>
    <x v="1"/>
    <x v="2"/>
    <x v="1"/>
    <x v="1"/>
    <x v="1"/>
    <x v="1"/>
  </r>
  <r>
    <d v="2022-07-09T00:00:00"/>
    <n v="9616"/>
    <n v="10245"/>
    <x v="1"/>
    <n v="1959"/>
    <n v="40288"/>
    <x v="2"/>
    <s v="908811"/>
    <x v="0"/>
    <x v="1"/>
    <x v="1"/>
    <x v="1"/>
    <x v="1"/>
    <x v="1"/>
    <n v="78"/>
    <n v="17.899999999999999"/>
    <n v="7.6"/>
    <n v="7.6"/>
    <x v="7"/>
    <x v="3"/>
    <n v="1003073"/>
    <x v="1"/>
    <x v="1"/>
    <x v="0"/>
    <x v="0"/>
    <x v="1"/>
    <x v="0"/>
    <x v="0"/>
    <x v="0"/>
    <x v="0"/>
    <x v="0"/>
    <x v="1"/>
    <m/>
    <m/>
    <x v="2"/>
    <s v="10030731"/>
    <x v="3"/>
    <x v="3"/>
    <x v="2"/>
    <x v="3"/>
    <x v="3"/>
    <x v="1"/>
    <n v="70.400000000000006"/>
    <x v="1"/>
    <n v="78"/>
    <x v="3"/>
    <n v="117"/>
    <x v="1"/>
    <n v="117"/>
    <x v="3"/>
    <n v="-2.6079999999999997"/>
    <n v="6.862532527007506E-2"/>
    <x v="1"/>
    <x v="1"/>
    <x v="1"/>
    <x v="1"/>
    <x v="1"/>
    <x v="1"/>
    <x v="1"/>
  </r>
  <r>
    <d v="2022-07-09T00:00:00"/>
    <n v="9616"/>
    <n v="10246"/>
    <x v="1"/>
    <n v="2002"/>
    <n v="40289"/>
    <x v="2"/>
    <s v="908830"/>
    <x v="0"/>
    <x v="1"/>
    <x v="1"/>
    <x v="1"/>
    <x v="1"/>
    <x v="1"/>
    <n v="65"/>
    <m/>
    <m/>
    <m/>
    <x v="0"/>
    <x v="2"/>
    <n v="1003073"/>
    <x v="2"/>
    <x v="1"/>
    <x v="0"/>
    <x v="0"/>
    <x v="1"/>
    <x v="0"/>
    <x v="0"/>
    <x v="0"/>
    <x v="0"/>
    <x v="0"/>
    <x v="1"/>
    <m/>
    <m/>
    <x v="2"/>
    <s v="10030732"/>
    <x v="5"/>
    <x v="2"/>
    <x v="3"/>
    <x v="2"/>
    <x v="3"/>
    <x v="1"/>
    <n v="59.050699999999999"/>
    <x v="2"/>
    <n v="65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6"/>
    <x v="1"/>
    <n v="2002"/>
    <n v="40290"/>
    <x v="2"/>
    <s v="908795"/>
    <x v="0"/>
    <x v="1"/>
    <x v="1"/>
    <x v="1"/>
    <x v="1"/>
    <x v="1"/>
    <n v="72"/>
    <m/>
    <m/>
    <m/>
    <x v="0"/>
    <x v="2"/>
    <n v="1003073"/>
    <x v="3"/>
    <x v="1"/>
    <x v="0"/>
    <x v="0"/>
    <x v="1"/>
    <x v="0"/>
    <x v="0"/>
    <x v="0"/>
    <x v="0"/>
    <x v="0"/>
    <x v="1"/>
    <m/>
    <m/>
    <x v="2"/>
    <s v="10030733"/>
    <x v="3"/>
    <x v="3"/>
    <x v="2"/>
    <x v="3"/>
    <x v="3"/>
    <x v="1"/>
    <n v="65.529199999999989"/>
    <x v="2"/>
    <n v="72"/>
    <x v="1"/>
    <n v="118"/>
    <x v="1"/>
    <n v="118"/>
    <x v="1"/>
    <s v=""/>
    <s v=""/>
    <x v="1"/>
    <x v="1"/>
    <x v="1"/>
    <x v="1"/>
    <x v="1"/>
    <x v="1"/>
    <x v="1"/>
  </r>
  <r>
    <d v="2022-07-09T00:00:00"/>
    <n v="9616"/>
    <n v="10246"/>
    <x v="1"/>
    <n v="2002"/>
    <n v="40291"/>
    <x v="2"/>
    <s v="908777"/>
    <x v="0"/>
    <x v="1"/>
    <x v="1"/>
    <x v="1"/>
    <x v="1"/>
    <x v="1"/>
    <n v="68"/>
    <m/>
    <m/>
    <m/>
    <x v="0"/>
    <x v="2"/>
    <n v="1003073"/>
    <x v="4"/>
    <x v="1"/>
    <x v="0"/>
    <x v="0"/>
    <x v="1"/>
    <x v="0"/>
    <x v="0"/>
    <x v="0"/>
    <x v="0"/>
    <x v="0"/>
    <x v="1"/>
    <m/>
    <m/>
    <x v="2"/>
    <s v="10030734"/>
    <x v="3"/>
    <x v="3"/>
    <x v="2"/>
    <x v="3"/>
    <x v="3"/>
    <x v="1"/>
    <n v="61.827199999999998"/>
    <x v="2"/>
    <n v="68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6"/>
    <x v="1"/>
    <n v="2002"/>
    <n v="40292"/>
    <x v="2"/>
    <s v="908824"/>
    <x v="0"/>
    <x v="1"/>
    <x v="1"/>
    <x v="1"/>
    <x v="1"/>
    <x v="1"/>
    <n v="68"/>
    <m/>
    <m/>
    <m/>
    <x v="0"/>
    <x v="2"/>
    <n v="1003073"/>
    <x v="5"/>
    <x v="1"/>
    <x v="0"/>
    <x v="0"/>
    <x v="1"/>
    <x v="0"/>
    <x v="0"/>
    <x v="0"/>
    <x v="0"/>
    <x v="0"/>
    <x v="1"/>
    <m/>
    <m/>
    <x v="2"/>
    <s v="10030735"/>
    <x v="6"/>
    <x v="2"/>
    <x v="4"/>
    <x v="2"/>
    <x v="3"/>
    <x v="1"/>
    <n v="61.827199999999998"/>
    <x v="2"/>
    <n v="68"/>
    <x v="1"/>
    <n v="119"/>
    <x v="1"/>
    <n v="119"/>
    <x v="1"/>
    <s v=""/>
    <s v=""/>
    <x v="1"/>
    <x v="1"/>
    <x v="1"/>
    <x v="6"/>
    <x v="1"/>
    <x v="1"/>
    <x v="1"/>
  </r>
  <r>
    <d v="2022-07-09T00:00:00"/>
    <n v="9616"/>
    <n v="10246"/>
    <x v="1"/>
    <n v="2002"/>
    <n v="40294"/>
    <x v="2"/>
    <s v="908839"/>
    <x v="0"/>
    <x v="1"/>
    <x v="1"/>
    <x v="1"/>
    <x v="1"/>
    <x v="1"/>
    <n v="53"/>
    <m/>
    <m/>
    <m/>
    <x v="0"/>
    <x v="2"/>
    <n v="1003073"/>
    <x v="6"/>
    <x v="1"/>
    <x v="0"/>
    <x v="0"/>
    <x v="1"/>
    <x v="0"/>
    <x v="0"/>
    <x v="0"/>
    <x v="0"/>
    <x v="0"/>
    <x v="1"/>
    <s v="bad tag 40293"/>
    <m/>
    <x v="2"/>
    <s v="10030736"/>
    <x v="3"/>
    <x v="3"/>
    <x v="2"/>
    <x v="3"/>
    <x v="3"/>
    <x v="1"/>
    <n v="47.944699999999997"/>
    <x v="2"/>
    <n v="53"/>
    <x v="1"/>
    <n v="120"/>
    <x v="1"/>
    <n v="120"/>
    <x v="1"/>
    <s v=""/>
    <s v=""/>
    <x v="1"/>
    <x v="1"/>
    <x v="1"/>
    <x v="1"/>
    <x v="1"/>
    <x v="1"/>
    <x v="1"/>
  </r>
  <r>
    <d v="2022-07-09T00:00:00"/>
    <n v="9616"/>
    <n v="10246"/>
    <x v="1"/>
    <n v="2002"/>
    <n v="40295"/>
    <x v="2"/>
    <s v="908767"/>
    <x v="0"/>
    <x v="1"/>
    <x v="1"/>
    <x v="1"/>
    <x v="1"/>
    <x v="1"/>
    <n v="70"/>
    <m/>
    <m/>
    <m/>
    <x v="0"/>
    <x v="2"/>
    <n v="1003073"/>
    <x v="7"/>
    <x v="1"/>
    <x v="0"/>
    <x v="0"/>
    <x v="1"/>
    <x v="0"/>
    <x v="0"/>
    <x v="0"/>
    <x v="0"/>
    <x v="0"/>
    <x v="1"/>
    <m/>
    <m/>
    <x v="2"/>
    <s v="10030737"/>
    <x v="3"/>
    <x v="3"/>
    <x v="2"/>
    <x v="3"/>
    <x v="3"/>
    <x v="1"/>
    <n v="63.678199999999997"/>
    <x v="2"/>
    <n v="70"/>
    <x v="1"/>
    <s v=""/>
    <x v="1"/>
    <s v=""/>
    <x v="1"/>
    <s v=""/>
    <s v=""/>
    <x v="1"/>
    <x v="1"/>
    <x v="1"/>
    <x v="3"/>
    <x v="1"/>
    <x v="1"/>
    <x v="1"/>
  </r>
  <r>
    <d v="2022-07-09T00:00:00"/>
    <n v="9616"/>
    <n v="10246"/>
    <x v="1"/>
    <n v="2012"/>
    <n v="40296"/>
    <x v="2"/>
    <s v="908771"/>
    <x v="0"/>
    <x v="1"/>
    <x v="2"/>
    <x v="2"/>
    <x v="1"/>
    <x v="1"/>
    <n v="87"/>
    <n v="18.5"/>
    <n v="7"/>
    <n v="4.4000000000000004"/>
    <x v="11"/>
    <x v="3"/>
    <n v="1003073"/>
    <x v="8"/>
    <x v="1"/>
    <x v="0"/>
    <x v="0"/>
    <x v="1"/>
    <x v="0"/>
    <x v="0"/>
    <x v="0"/>
    <x v="0"/>
    <x v="0"/>
    <x v="1"/>
    <m/>
    <m/>
    <x v="2"/>
    <s v="10030738"/>
    <x v="4"/>
    <x v="4"/>
    <x v="3"/>
    <x v="4"/>
    <x v="3"/>
    <x v="1"/>
    <n v="80"/>
    <x v="1"/>
    <n v="87"/>
    <x v="3"/>
    <s v=""/>
    <x v="1"/>
    <s v=""/>
    <x v="2"/>
    <n v="4.0339999999999954"/>
    <n v="0.98260458294602837"/>
    <x v="1"/>
    <x v="1"/>
    <x v="2"/>
    <x v="1"/>
    <x v="1"/>
    <x v="1"/>
    <x v="1"/>
  </r>
  <r>
    <d v="2022-07-09T00:00:00"/>
    <n v="9616"/>
    <n v="10246"/>
    <x v="1"/>
    <n v="2012"/>
    <n v="40297"/>
    <x v="2"/>
    <s v="908797"/>
    <x v="0"/>
    <x v="0"/>
    <x v="2"/>
    <x v="2"/>
    <x v="1"/>
    <x v="1"/>
    <n v="87"/>
    <n v="20.3"/>
    <n v="7.6"/>
    <n v="4.8"/>
    <x v="7"/>
    <x v="3"/>
    <n v="1003073"/>
    <x v="9"/>
    <x v="1"/>
    <x v="0"/>
    <x v="0"/>
    <x v="1"/>
    <x v="0"/>
    <x v="0"/>
    <x v="0"/>
    <x v="0"/>
    <x v="0"/>
    <x v="1"/>
    <m/>
    <m/>
    <x v="2"/>
    <s v="10030739"/>
    <x v="7"/>
    <x v="5"/>
    <x v="5"/>
    <x v="5"/>
    <x v="3"/>
    <x v="1"/>
    <n v="79.400000000000006"/>
    <x v="1"/>
    <n v="87"/>
    <x v="3"/>
    <s v=""/>
    <x v="1"/>
    <s v=""/>
    <x v="2"/>
    <n v="3.1659999999999977"/>
    <n v="0.95953455778385943"/>
    <x v="1"/>
    <x v="1"/>
    <x v="2"/>
    <x v="1"/>
    <x v="1"/>
    <x v="1"/>
    <x v="1"/>
  </r>
  <r>
    <d v="2022-07-09T00:00:00"/>
    <n v="9616"/>
    <n v="10246"/>
    <x v="1"/>
    <n v="2012"/>
    <n v="40298"/>
    <x v="2"/>
    <s v="908872"/>
    <x v="0"/>
    <x v="0"/>
    <x v="1"/>
    <x v="1"/>
    <x v="1"/>
    <x v="1"/>
    <n v="68"/>
    <m/>
    <m/>
    <m/>
    <x v="0"/>
    <x v="2"/>
    <n v="1003073"/>
    <x v="10"/>
    <x v="1"/>
    <x v="0"/>
    <x v="0"/>
    <x v="1"/>
    <x v="0"/>
    <x v="0"/>
    <x v="0"/>
    <x v="0"/>
    <x v="0"/>
    <x v="1"/>
    <m/>
    <s v="BG2 data"/>
    <x v="2"/>
    <s v="100307310"/>
    <x v="3"/>
    <x v="3"/>
    <x v="2"/>
    <x v="3"/>
    <x v="3"/>
    <x v="1"/>
    <n v="61.827199999999998"/>
    <x v="2"/>
    <n v="68"/>
    <x v="1"/>
    <n v="121"/>
    <x v="1"/>
    <n v="121"/>
    <x v="1"/>
    <s v=""/>
    <s v=""/>
    <x v="1"/>
    <x v="1"/>
    <x v="1"/>
    <x v="1"/>
    <x v="1"/>
    <x v="1"/>
    <x v="1"/>
  </r>
  <r>
    <d v="2022-07-09T00:00:00"/>
    <n v="9616"/>
    <n v="10246"/>
    <x v="1"/>
    <n v="2012"/>
    <n v="40299"/>
    <x v="2"/>
    <s v="908785"/>
    <x v="0"/>
    <x v="0"/>
    <x v="2"/>
    <x v="2"/>
    <x v="1"/>
    <x v="1"/>
    <n v="90"/>
    <n v="20"/>
    <n v="8.1999999999999993"/>
    <n v="6.4"/>
    <x v="5"/>
    <x v="3"/>
    <n v="1003074"/>
    <x v="1"/>
    <x v="1"/>
    <x v="0"/>
    <x v="0"/>
    <x v="1"/>
    <x v="0"/>
    <x v="0"/>
    <x v="0"/>
    <x v="0"/>
    <x v="0"/>
    <x v="1"/>
    <m/>
    <m/>
    <x v="2"/>
    <s v="10030741"/>
    <x v="4"/>
    <x v="4"/>
    <x v="3"/>
    <x v="4"/>
    <x v="3"/>
    <x v="1"/>
    <n v="81.8"/>
    <x v="1"/>
    <n v="90"/>
    <x v="3"/>
    <s v=""/>
    <x v="1"/>
    <s v=""/>
    <x v="2"/>
    <n v="2.342000000000005"/>
    <n v="0.91229624080008598"/>
    <x v="1"/>
    <x v="1"/>
    <x v="2"/>
    <x v="1"/>
    <x v="1"/>
    <x v="1"/>
    <x v="1"/>
  </r>
  <r>
    <d v="2022-07-09T00:00:00"/>
    <n v="9616"/>
    <n v="10246"/>
    <x v="1"/>
    <n v="2018"/>
    <n v="40300"/>
    <x v="2"/>
    <s v="908758"/>
    <x v="0"/>
    <x v="0"/>
    <x v="2"/>
    <x v="2"/>
    <x v="1"/>
    <x v="1"/>
    <n v="86"/>
    <n v="18.100000000000001"/>
    <n v="6.4"/>
    <n v="4.5"/>
    <x v="15"/>
    <x v="3"/>
    <n v="1003074"/>
    <x v="2"/>
    <x v="1"/>
    <x v="0"/>
    <x v="0"/>
    <x v="1"/>
    <x v="0"/>
    <x v="0"/>
    <x v="0"/>
    <x v="0"/>
    <x v="0"/>
    <x v="1"/>
    <m/>
    <m/>
    <x v="2"/>
    <s v="10030742"/>
    <x v="7"/>
    <x v="5"/>
    <x v="5"/>
    <x v="5"/>
    <x v="3"/>
    <x v="1"/>
    <n v="79.599999999999994"/>
    <x v="1"/>
    <n v="86"/>
    <x v="3"/>
    <s v=""/>
    <x v="1"/>
    <s v=""/>
    <x v="2"/>
    <n v="4.5619999999999967"/>
    <n v="0.98966673548830952"/>
    <x v="1"/>
    <x v="1"/>
    <x v="2"/>
    <x v="1"/>
    <x v="1"/>
    <x v="1"/>
    <x v="1"/>
  </r>
  <r>
    <d v="2022-07-09T00:00:00"/>
    <n v="9616"/>
    <n v="10246"/>
    <x v="1"/>
    <n v="2018"/>
    <n v="40301"/>
    <x v="2"/>
    <s v="908801"/>
    <x v="0"/>
    <x v="1"/>
    <x v="1"/>
    <x v="1"/>
    <x v="1"/>
    <x v="1"/>
    <n v="84"/>
    <n v="18"/>
    <n v="7.2"/>
    <n v="6"/>
    <x v="5"/>
    <x v="3"/>
    <n v="1003074"/>
    <x v="3"/>
    <x v="1"/>
    <x v="0"/>
    <x v="0"/>
    <x v="1"/>
    <x v="0"/>
    <x v="0"/>
    <x v="0"/>
    <x v="0"/>
    <x v="0"/>
    <x v="1"/>
    <m/>
    <m/>
    <x v="2"/>
    <s v="10030743"/>
    <x v="4"/>
    <x v="4"/>
    <x v="3"/>
    <x v="4"/>
    <x v="3"/>
    <x v="1"/>
    <n v="76.8"/>
    <x v="1"/>
    <n v="84"/>
    <x v="3"/>
    <n v="122"/>
    <x v="1"/>
    <n v="122"/>
    <x v="2"/>
    <n v="1.3139999999999972"/>
    <n v="0.78818173083043819"/>
    <x v="1"/>
    <x v="1"/>
    <x v="2"/>
    <x v="1"/>
    <x v="1"/>
    <x v="1"/>
    <x v="1"/>
  </r>
  <r>
    <d v="2022-07-09T00:00:00"/>
    <n v="9616"/>
    <n v="10246"/>
    <x v="1"/>
    <n v="2018"/>
    <n v="40302"/>
    <x v="2"/>
    <s v="908796"/>
    <x v="0"/>
    <x v="1"/>
    <x v="1"/>
    <x v="1"/>
    <x v="1"/>
    <x v="1"/>
    <n v="70"/>
    <m/>
    <m/>
    <m/>
    <x v="0"/>
    <x v="2"/>
    <n v="1003074"/>
    <x v="4"/>
    <x v="1"/>
    <x v="0"/>
    <x v="0"/>
    <x v="1"/>
    <x v="0"/>
    <x v="0"/>
    <x v="0"/>
    <x v="0"/>
    <x v="0"/>
    <x v="1"/>
    <m/>
    <m/>
    <x v="2"/>
    <s v="10030744"/>
    <x v="2"/>
    <x v="2"/>
    <x v="2"/>
    <x v="2"/>
    <x v="3"/>
    <x v="1"/>
    <n v="63.678199999999997"/>
    <x v="2"/>
    <n v="70"/>
    <x v="1"/>
    <n v="123"/>
    <x v="1"/>
    <n v="123"/>
    <x v="1"/>
    <s v=""/>
    <s v=""/>
    <x v="1"/>
    <x v="1"/>
    <x v="1"/>
    <x v="1"/>
    <x v="1"/>
    <x v="1"/>
    <x v="1"/>
  </r>
  <r>
    <d v="2022-07-09T00:00:00"/>
    <n v="9616"/>
    <n v="10246"/>
    <x v="1"/>
    <n v="2018"/>
    <n v="40303"/>
    <x v="2"/>
    <s v="908778"/>
    <x v="0"/>
    <x v="0"/>
    <x v="1"/>
    <x v="1"/>
    <x v="1"/>
    <x v="1"/>
    <n v="55"/>
    <m/>
    <m/>
    <m/>
    <x v="0"/>
    <x v="2"/>
    <n v="1003074"/>
    <x v="5"/>
    <x v="1"/>
    <x v="0"/>
    <x v="0"/>
    <x v="1"/>
    <x v="0"/>
    <x v="0"/>
    <x v="0"/>
    <x v="0"/>
    <x v="0"/>
    <x v="1"/>
    <m/>
    <m/>
    <x v="2"/>
    <s v="10030745"/>
    <x v="6"/>
    <x v="2"/>
    <x v="4"/>
    <x v="2"/>
    <x v="3"/>
    <x v="1"/>
    <n v="49.795699999999997"/>
    <x v="2"/>
    <n v="55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6"/>
    <x v="1"/>
    <n v="2018"/>
    <n v="40304"/>
    <x v="2"/>
    <s v="908803"/>
    <x v="0"/>
    <x v="0"/>
    <x v="2"/>
    <x v="2"/>
    <x v="1"/>
    <x v="1"/>
    <n v="80"/>
    <n v="19"/>
    <n v="7.5"/>
    <n v="5.5"/>
    <x v="5"/>
    <x v="3"/>
    <n v="1003074"/>
    <x v="6"/>
    <x v="1"/>
    <x v="0"/>
    <x v="0"/>
    <x v="1"/>
    <x v="0"/>
    <x v="0"/>
    <x v="0"/>
    <x v="0"/>
    <x v="0"/>
    <x v="1"/>
    <m/>
    <m/>
    <x v="2"/>
    <s v="10030746"/>
    <x v="7"/>
    <x v="5"/>
    <x v="5"/>
    <x v="5"/>
    <x v="3"/>
    <x v="1"/>
    <n v="72.5"/>
    <x v="1"/>
    <n v="80"/>
    <x v="3"/>
    <n v="124"/>
    <x v="1"/>
    <n v="124"/>
    <x v="3"/>
    <n v="-0.4500000000000004"/>
    <n v="0.38936076605077791"/>
    <x v="1"/>
    <x v="1"/>
    <x v="1"/>
    <x v="1"/>
    <x v="1"/>
    <x v="1"/>
    <x v="1"/>
  </r>
  <r>
    <d v="2022-07-09T00:00:00"/>
    <n v="9616"/>
    <n v="10246"/>
    <x v="1"/>
    <n v="2027"/>
    <n v="40305"/>
    <x v="2"/>
    <s v="908790"/>
    <x v="0"/>
    <x v="0"/>
    <x v="2"/>
    <x v="2"/>
    <x v="1"/>
    <x v="1"/>
    <n v="86"/>
    <n v="18.5"/>
    <n v="7.5"/>
    <n v="6"/>
    <x v="13"/>
    <x v="3"/>
    <n v="1003074"/>
    <x v="7"/>
    <x v="1"/>
    <x v="0"/>
    <x v="0"/>
    <x v="1"/>
    <x v="0"/>
    <x v="0"/>
    <x v="0"/>
    <x v="0"/>
    <x v="0"/>
    <x v="1"/>
    <m/>
    <m/>
    <x v="2"/>
    <s v="10030747"/>
    <x v="4"/>
    <x v="4"/>
    <x v="3"/>
    <x v="4"/>
    <x v="3"/>
    <x v="1"/>
    <n v="78.5"/>
    <x v="1"/>
    <n v="86"/>
    <x v="3"/>
    <s v=""/>
    <x v="1"/>
    <s v=""/>
    <x v="2"/>
    <n v="1.3599999999999981"/>
    <n v="0.79575969771590793"/>
    <x v="1"/>
    <x v="1"/>
    <x v="2"/>
    <x v="1"/>
    <x v="1"/>
    <x v="1"/>
    <x v="1"/>
  </r>
  <r>
    <d v="2022-07-09T00:00:00"/>
    <n v="9616"/>
    <n v="10246"/>
    <x v="1"/>
    <n v="2027"/>
    <n v="40306"/>
    <x v="2"/>
    <s v="908818"/>
    <x v="0"/>
    <x v="1"/>
    <x v="1"/>
    <x v="1"/>
    <x v="1"/>
    <x v="1"/>
    <n v="59"/>
    <m/>
    <m/>
    <m/>
    <x v="0"/>
    <x v="2"/>
    <n v="1003074"/>
    <x v="8"/>
    <x v="1"/>
    <x v="0"/>
    <x v="0"/>
    <x v="1"/>
    <x v="0"/>
    <x v="0"/>
    <x v="0"/>
    <x v="0"/>
    <x v="0"/>
    <x v="1"/>
    <m/>
    <m/>
    <x v="2"/>
    <s v="10030748"/>
    <x v="3"/>
    <x v="3"/>
    <x v="2"/>
    <x v="3"/>
    <x v="3"/>
    <x v="1"/>
    <n v="53.497700000000002"/>
    <x v="2"/>
    <n v="59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6"/>
    <x v="1"/>
    <n v="2027"/>
    <n v="40307"/>
    <x v="2"/>
    <s v="908826"/>
    <x v="0"/>
    <x v="0"/>
    <x v="2"/>
    <x v="2"/>
    <x v="1"/>
    <x v="1"/>
    <n v="89"/>
    <m/>
    <m/>
    <m/>
    <x v="0"/>
    <x v="3"/>
    <n v="1003074"/>
    <x v="9"/>
    <x v="1"/>
    <x v="0"/>
    <x v="0"/>
    <x v="1"/>
    <x v="0"/>
    <x v="0"/>
    <x v="0"/>
    <x v="0"/>
    <x v="0"/>
    <x v="1"/>
    <s v="no morphs."/>
    <m/>
    <x v="2"/>
    <s v="10030749"/>
    <x v="4"/>
    <x v="4"/>
    <x v="3"/>
    <x v="4"/>
    <x v="3"/>
    <x v="1"/>
    <n v="81.262699999999995"/>
    <x v="1"/>
    <n v="89"/>
    <x v="2"/>
    <s v=""/>
    <x v="1"/>
    <s v=""/>
    <x v="1"/>
    <s v=""/>
    <s v=""/>
    <x v="1"/>
    <x v="1"/>
    <x v="2"/>
    <x v="1"/>
    <x v="1"/>
    <x v="1"/>
    <x v="1"/>
  </r>
  <r>
    <d v="2022-07-09T00:00:00"/>
    <n v="9616"/>
    <n v="10246"/>
    <x v="1"/>
    <n v="2027"/>
    <n v="40308"/>
    <x v="2"/>
    <s v="908809"/>
    <x v="0"/>
    <x v="1"/>
    <x v="1"/>
    <x v="1"/>
    <x v="1"/>
    <x v="1"/>
    <n v="60"/>
    <m/>
    <m/>
    <m/>
    <x v="0"/>
    <x v="2"/>
    <n v="1003074"/>
    <x v="10"/>
    <x v="1"/>
    <x v="0"/>
    <x v="0"/>
    <x v="1"/>
    <x v="0"/>
    <x v="0"/>
    <x v="0"/>
    <x v="0"/>
    <x v="0"/>
    <x v="1"/>
    <m/>
    <s v="BG2 data"/>
    <x v="2"/>
    <s v="100307410"/>
    <x v="3"/>
    <x v="3"/>
    <x v="2"/>
    <x v="3"/>
    <x v="3"/>
    <x v="1"/>
    <n v="54.423200000000001"/>
    <x v="2"/>
    <n v="60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6"/>
    <x v="1"/>
    <n v="2034"/>
    <n v="40309"/>
    <x v="2"/>
    <s v="908837"/>
    <x v="1"/>
    <x v="1"/>
    <x v="1"/>
    <x v="1"/>
    <x v="1"/>
    <x v="1"/>
    <n v="77"/>
    <n v="18.5"/>
    <n v="8"/>
    <n v="6"/>
    <x v="5"/>
    <x v="3"/>
    <n v="1003075"/>
    <x v="1"/>
    <x v="1"/>
    <x v="0"/>
    <x v="0"/>
    <x v="1"/>
    <x v="0"/>
    <x v="0"/>
    <x v="0"/>
    <x v="0"/>
    <x v="0"/>
    <x v="1"/>
    <m/>
    <m/>
    <x v="2"/>
    <s v="10030751"/>
    <x v="3"/>
    <x v="3"/>
    <x v="2"/>
    <x v="3"/>
    <x v="3"/>
    <x v="1"/>
    <n v="69"/>
    <x v="1"/>
    <n v="77"/>
    <x v="3"/>
    <s v=""/>
    <x v="1"/>
    <s v=""/>
    <x v="3"/>
    <n v="-2.7199999999999998"/>
    <n v="6.1803466263588597E-2"/>
    <x v="1"/>
    <x v="1"/>
    <x v="1"/>
    <x v="1"/>
    <x v="1"/>
    <x v="1"/>
    <x v="1"/>
  </r>
  <r>
    <d v="2022-07-09T00:00:00"/>
    <n v="9616"/>
    <n v="10246"/>
    <x v="1"/>
    <n v="2034"/>
    <n v="40310"/>
    <x v="2"/>
    <s v="908813"/>
    <x v="0"/>
    <x v="1"/>
    <x v="1"/>
    <x v="1"/>
    <x v="1"/>
    <x v="1"/>
    <n v="85.5"/>
    <n v="20.5"/>
    <n v="8.5"/>
    <n v="6"/>
    <x v="5"/>
    <x v="3"/>
    <n v="1003075"/>
    <x v="2"/>
    <x v="1"/>
    <x v="0"/>
    <x v="0"/>
    <x v="1"/>
    <x v="0"/>
    <x v="0"/>
    <x v="0"/>
    <x v="0"/>
    <x v="0"/>
    <x v="1"/>
    <m/>
    <m/>
    <x v="2"/>
    <s v="10030752"/>
    <x v="4"/>
    <x v="4"/>
    <x v="3"/>
    <x v="4"/>
    <x v="3"/>
    <x v="1"/>
    <n v="77"/>
    <x v="1"/>
    <n v="85.5"/>
    <x v="3"/>
    <s v=""/>
    <x v="1"/>
    <s v=""/>
    <x v="2"/>
    <n v="0.2950000000000006"/>
    <n v="0.57321977267983504"/>
    <x v="1"/>
    <x v="1"/>
    <x v="2"/>
    <x v="1"/>
    <x v="1"/>
    <x v="1"/>
    <x v="1"/>
  </r>
  <r>
    <d v="2022-07-09T00:00:00"/>
    <n v="9616"/>
    <n v="10246"/>
    <x v="1"/>
    <n v="2041"/>
    <n v="40311"/>
    <x v="2"/>
    <s v="908807"/>
    <x v="0"/>
    <x v="0"/>
    <x v="2"/>
    <x v="1"/>
    <x v="1"/>
    <x v="1"/>
    <n v="72"/>
    <m/>
    <m/>
    <m/>
    <x v="0"/>
    <x v="2"/>
    <n v="1003075"/>
    <x v="3"/>
    <x v="1"/>
    <x v="0"/>
    <x v="0"/>
    <x v="1"/>
    <x v="0"/>
    <x v="0"/>
    <x v="0"/>
    <x v="0"/>
    <x v="0"/>
    <x v="1"/>
    <m/>
    <m/>
    <x v="2"/>
    <s v="10030753"/>
    <x v="3"/>
    <x v="3"/>
    <x v="2"/>
    <x v="3"/>
    <x v="3"/>
    <x v="1"/>
    <n v="65.529199999999989"/>
    <x v="2"/>
    <n v="72"/>
    <x v="1"/>
    <s v=""/>
    <x v="1"/>
    <s v=""/>
    <x v="1"/>
    <s v=""/>
    <s v=""/>
    <x v="1"/>
    <x v="1"/>
    <x v="1"/>
    <x v="1"/>
    <x v="1"/>
    <x v="1"/>
    <x v="1"/>
  </r>
  <r>
    <d v="2022-07-09T00:00:00"/>
    <n v="9616"/>
    <n v="10246"/>
    <x v="1"/>
    <n v="2041"/>
    <n v="40312"/>
    <x v="2"/>
    <s v="908754"/>
    <x v="0"/>
    <x v="1"/>
    <x v="1"/>
    <x v="1"/>
    <x v="1"/>
    <x v="1"/>
    <n v="89"/>
    <n v="21.5"/>
    <n v="9.1999999999999993"/>
    <n v="7"/>
    <x v="18"/>
    <x v="3"/>
    <n v="1003075"/>
    <x v="4"/>
    <x v="1"/>
    <x v="0"/>
    <x v="0"/>
    <x v="1"/>
    <x v="0"/>
    <x v="0"/>
    <x v="0"/>
    <x v="0"/>
    <x v="0"/>
    <x v="1"/>
    <m/>
    <m/>
    <x v="2"/>
    <s v="10030754"/>
    <x v="5"/>
    <x v="2"/>
    <x v="3"/>
    <x v="2"/>
    <x v="3"/>
    <x v="1"/>
    <n v="79.8"/>
    <x v="1"/>
    <n v="89"/>
    <x v="3"/>
    <s v=""/>
    <x v="1"/>
    <s v=""/>
    <x v="3"/>
    <n v="-0.29200000000000381"/>
    <n v="0.42751430461118961"/>
    <x v="1"/>
    <x v="1"/>
    <x v="1"/>
    <x v="1"/>
    <x v="1"/>
    <x v="1"/>
    <x v="1"/>
  </r>
  <r>
    <d v="2022-07-09T00:00:00"/>
    <n v="9616"/>
    <n v="10246"/>
    <x v="1"/>
    <n v="2041"/>
    <n v="40313"/>
    <x v="2"/>
    <s v="908766"/>
    <x v="0"/>
    <x v="1"/>
    <x v="1"/>
    <x v="1"/>
    <x v="1"/>
    <x v="1"/>
    <n v="76"/>
    <n v="17.5"/>
    <n v="7"/>
    <n v="5"/>
    <x v="7"/>
    <x v="3"/>
    <n v="1003075"/>
    <x v="5"/>
    <x v="1"/>
    <x v="0"/>
    <x v="0"/>
    <x v="1"/>
    <x v="0"/>
    <x v="0"/>
    <x v="0"/>
    <x v="0"/>
    <x v="0"/>
    <x v="1"/>
    <m/>
    <m/>
    <x v="2"/>
    <s v="10030755"/>
    <x v="3"/>
    <x v="3"/>
    <x v="2"/>
    <x v="3"/>
    <x v="3"/>
    <x v="1"/>
    <n v="69"/>
    <x v="1"/>
    <n v="76"/>
    <x v="3"/>
    <n v="125"/>
    <x v="1"/>
    <n v="125"/>
    <x v="3"/>
    <n v="-0.93200000000000061"/>
    <n v="0.2825191340843366"/>
    <x v="1"/>
    <x v="1"/>
    <x v="1"/>
    <x v="1"/>
    <x v="1"/>
    <x v="1"/>
    <x v="1"/>
  </r>
  <r>
    <d v="2022-07-09T00:00:00"/>
    <n v="9616"/>
    <n v="10246"/>
    <x v="1"/>
    <n v="2046"/>
    <n v="40314"/>
    <x v="2"/>
    <s v="908812"/>
    <x v="0"/>
    <x v="0"/>
    <x v="2"/>
    <x v="2"/>
    <x v="1"/>
    <x v="1"/>
    <n v="79.5"/>
    <n v="18"/>
    <n v="6.6"/>
    <n v="4"/>
    <x v="19"/>
    <x v="3"/>
    <n v="1003075"/>
    <x v="6"/>
    <x v="1"/>
    <x v="0"/>
    <x v="0"/>
    <x v="1"/>
    <x v="0"/>
    <x v="0"/>
    <x v="0"/>
    <x v="0"/>
    <x v="0"/>
    <x v="1"/>
    <m/>
    <m/>
    <x v="2"/>
    <s v="10030756"/>
    <x v="5"/>
    <x v="2"/>
    <x v="3"/>
    <x v="2"/>
    <x v="3"/>
    <x v="1"/>
    <n v="72.900000000000006"/>
    <x v="1"/>
    <n v="79.5"/>
    <x v="3"/>
    <s v=""/>
    <x v="1"/>
    <s v=""/>
    <x v="2"/>
    <n v="2.0230000000000024"/>
    <n v="0.88319085938304887"/>
    <x v="1"/>
    <x v="1"/>
    <x v="2"/>
    <x v="1"/>
    <x v="1"/>
    <x v="1"/>
    <x v="1"/>
  </r>
  <r>
    <d v="2022-07-09T00:00:00"/>
    <n v="9617"/>
    <n v="10247"/>
    <x v="0"/>
    <n v="2109"/>
    <n v="40315"/>
    <x v="2"/>
    <s v="908794"/>
    <x v="0"/>
    <x v="0"/>
    <x v="2"/>
    <x v="2"/>
    <x v="1"/>
    <x v="1"/>
    <n v="83.8"/>
    <n v="19"/>
    <n v="6.3"/>
    <n v="5"/>
    <x v="11"/>
    <x v="3"/>
    <n v="1003075"/>
    <x v="7"/>
    <x v="1"/>
    <x v="0"/>
    <x v="0"/>
    <x v="1"/>
    <x v="0"/>
    <x v="0"/>
    <x v="0"/>
    <x v="0"/>
    <x v="0"/>
    <x v="1"/>
    <m/>
    <m/>
    <x v="2"/>
    <s v="10030757"/>
    <x v="4"/>
    <x v="4"/>
    <x v="3"/>
    <x v="4"/>
    <x v="3"/>
    <x v="1"/>
    <n v="77.5"/>
    <x v="1"/>
    <n v="83.8"/>
    <x v="3"/>
    <n v="126"/>
    <x v="1"/>
    <n v="126"/>
    <x v="2"/>
    <n v="3.1459999999999995"/>
    <n v="0.95875082102166731"/>
    <x v="1"/>
    <x v="1"/>
    <x v="2"/>
    <x v="6"/>
    <x v="1"/>
    <x v="1"/>
    <x v="1"/>
  </r>
  <r>
    <d v="2022-07-09T00:00:00"/>
    <n v="9617"/>
    <n v="10247"/>
    <x v="0"/>
    <n v="2109"/>
    <n v="40316"/>
    <x v="2"/>
    <s v="908798"/>
    <x v="0"/>
    <x v="1"/>
    <x v="1"/>
    <x v="1"/>
    <x v="1"/>
    <x v="1"/>
    <n v="70"/>
    <m/>
    <m/>
    <m/>
    <x v="0"/>
    <x v="2"/>
    <n v="1003075"/>
    <x v="8"/>
    <x v="1"/>
    <x v="0"/>
    <x v="0"/>
    <x v="1"/>
    <x v="0"/>
    <x v="0"/>
    <x v="0"/>
    <x v="0"/>
    <x v="0"/>
    <x v="1"/>
    <m/>
    <m/>
    <x v="2"/>
    <s v="10030758"/>
    <x v="3"/>
    <x v="3"/>
    <x v="2"/>
    <x v="3"/>
    <x v="3"/>
    <x v="1"/>
    <n v="63.678199999999997"/>
    <x v="2"/>
    <n v="70"/>
    <x v="1"/>
    <s v=""/>
    <x v="1"/>
    <s v=""/>
    <x v="1"/>
    <s v=""/>
    <s v=""/>
    <x v="1"/>
    <x v="1"/>
    <x v="1"/>
    <x v="1"/>
    <x v="1"/>
    <x v="1"/>
    <x v="1"/>
  </r>
  <r>
    <d v="2022-07-09T00:00:00"/>
    <n v="9617"/>
    <n v="10247"/>
    <x v="0"/>
    <n v="2109"/>
    <n v="40317"/>
    <x v="2"/>
    <s v="908770"/>
    <x v="2"/>
    <x v="1"/>
    <x v="1"/>
    <x v="1"/>
    <x v="1"/>
    <x v="1"/>
    <n v="91"/>
    <n v="21"/>
    <n v="7.9"/>
    <n v="7"/>
    <x v="4"/>
    <x v="3"/>
    <n v="1003075"/>
    <x v="9"/>
    <x v="1"/>
    <x v="0"/>
    <x v="0"/>
    <x v="1"/>
    <x v="0"/>
    <x v="0"/>
    <x v="0"/>
    <x v="0"/>
    <x v="0"/>
    <x v="1"/>
    <m/>
    <m/>
    <x v="2"/>
    <s v="10030759"/>
    <x v="5"/>
    <x v="2"/>
    <x v="3"/>
    <x v="2"/>
    <x v="3"/>
    <x v="1"/>
    <n v="83.1"/>
    <x v="1"/>
    <n v="91"/>
    <x v="3"/>
    <n v="127"/>
    <x v="1"/>
    <n v="127"/>
    <x v="2"/>
    <n v="2.1460000000000026"/>
    <n v="0.89529439998717142"/>
    <x v="1"/>
    <x v="1"/>
    <x v="2"/>
    <x v="1"/>
    <x v="1"/>
    <x v="1"/>
    <x v="1"/>
  </r>
  <r>
    <d v="2022-07-09T00:00:00"/>
    <n v="9617"/>
    <n v="10247"/>
    <x v="0"/>
    <n v="2109"/>
    <n v="40318"/>
    <x v="2"/>
    <s v="908772"/>
    <x v="0"/>
    <x v="1"/>
    <x v="1"/>
    <x v="1"/>
    <x v="1"/>
    <x v="1"/>
    <n v="94"/>
    <n v="22.2"/>
    <n v="8.8000000000000007"/>
    <n v="5.2"/>
    <x v="13"/>
    <x v="3"/>
    <n v="1003075"/>
    <x v="10"/>
    <x v="1"/>
    <x v="0"/>
    <x v="0"/>
    <x v="1"/>
    <x v="0"/>
    <x v="0"/>
    <x v="0"/>
    <x v="0"/>
    <x v="0"/>
    <x v="1"/>
    <m/>
    <m/>
    <x v="2"/>
    <s v="100307510"/>
    <x v="4"/>
    <x v="4"/>
    <x v="3"/>
    <x v="4"/>
    <x v="3"/>
    <x v="1"/>
    <n v="85.2"/>
    <x v="1"/>
    <n v="94"/>
    <x v="3"/>
    <n v="128"/>
    <x v="1"/>
    <n v="128"/>
    <x v="2"/>
    <n v="3.680000000000001"/>
    <n v="0.97539757159726048"/>
    <x v="1"/>
    <x v="1"/>
    <x v="2"/>
    <x v="1"/>
    <x v="1"/>
    <x v="1"/>
    <x v="1"/>
  </r>
  <r>
    <d v="2022-07-09T00:00:00"/>
    <n v="9617"/>
    <n v="10247"/>
    <x v="0"/>
    <n v="2109"/>
    <n v="40319"/>
    <x v="2"/>
    <s v="908833"/>
    <x v="0"/>
    <x v="1"/>
    <x v="1"/>
    <x v="1"/>
    <x v="1"/>
    <x v="1"/>
    <n v="68.5"/>
    <m/>
    <m/>
    <m/>
    <x v="0"/>
    <x v="2"/>
    <n v="1003076"/>
    <x v="1"/>
    <x v="1"/>
    <x v="0"/>
    <x v="0"/>
    <x v="1"/>
    <x v="0"/>
    <x v="0"/>
    <x v="0"/>
    <x v="0"/>
    <x v="0"/>
    <x v="1"/>
    <m/>
    <m/>
    <x v="2"/>
    <s v="10030761"/>
    <x v="2"/>
    <x v="2"/>
    <x v="2"/>
    <x v="2"/>
    <x v="3"/>
    <x v="1"/>
    <n v="62.289949999999997"/>
    <x v="2"/>
    <n v="68.5"/>
    <x v="1"/>
    <s v=""/>
    <x v="1"/>
    <s v=""/>
    <x v="1"/>
    <s v=""/>
    <s v=""/>
    <x v="1"/>
    <x v="1"/>
    <x v="1"/>
    <x v="1"/>
    <x v="1"/>
    <x v="1"/>
    <x v="1"/>
  </r>
  <r>
    <d v="2022-07-09T00:00:00"/>
    <n v="9617"/>
    <n v="10247"/>
    <x v="0"/>
    <n v="2136"/>
    <n v="40320"/>
    <x v="2"/>
    <s v="908756"/>
    <x v="0"/>
    <x v="1"/>
    <x v="1"/>
    <x v="1"/>
    <x v="1"/>
    <x v="1"/>
    <n v="69"/>
    <m/>
    <m/>
    <m/>
    <x v="0"/>
    <x v="2"/>
    <n v="1003076"/>
    <x v="2"/>
    <x v="1"/>
    <x v="0"/>
    <x v="0"/>
    <x v="1"/>
    <x v="0"/>
    <x v="0"/>
    <x v="0"/>
    <x v="0"/>
    <x v="0"/>
    <x v="1"/>
    <m/>
    <m/>
    <x v="2"/>
    <s v="10030762"/>
    <x v="3"/>
    <x v="3"/>
    <x v="2"/>
    <x v="3"/>
    <x v="3"/>
    <x v="1"/>
    <n v="62.752699999999997"/>
    <x v="2"/>
    <n v="69"/>
    <x v="1"/>
    <s v=""/>
    <x v="1"/>
    <s v=""/>
    <x v="1"/>
    <s v=""/>
    <s v=""/>
    <x v="1"/>
    <x v="1"/>
    <x v="1"/>
    <x v="1"/>
    <x v="1"/>
    <x v="1"/>
    <x v="1"/>
  </r>
  <r>
    <d v="2022-07-09T00:00:00"/>
    <n v="9617"/>
    <n v="10247"/>
    <x v="0"/>
    <n v="2136"/>
    <n v="40321"/>
    <x v="2"/>
    <s v="908774"/>
    <x v="1"/>
    <x v="1"/>
    <x v="1"/>
    <x v="1"/>
    <x v="1"/>
    <x v="1"/>
    <n v="72.5"/>
    <m/>
    <m/>
    <m/>
    <x v="0"/>
    <x v="2"/>
    <n v="1003076"/>
    <x v="3"/>
    <x v="1"/>
    <x v="0"/>
    <x v="0"/>
    <x v="1"/>
    <x v="0"/>
    <x v="0"/>
    <x v="0"/>
    <x v="0"/>
    <x v="0"/>
    <x v="1"/>
    <m/>
    <m/>
    <x v="2"/>
    <s v="10030763"/>
    <x v="4"/>
    <x v="4"/>
    <x v="3"/>
    <x v="4"/>
    <x v="3"/>
    <x v="1"/>
    <n v="65.991949999999989"/>
    <x v="2"/>
    <n v="72.5"/>
    <x v="1"/>
    <n v="129"/>
    <x v="1"/>
    <n v="129"/>
    <x v="1"/>
    <s v=""/>
    <s v=""/>
    <x v="1"/>
    <x v="1"/>
    <x v="1"/>
    <x v="1"/>
    <x v="1"/>
    <x v="1"/>
    <x v="1"/>
  </r>
  <r>
    <d v="2022-07-09T00:00:00"/>
    <n v="9617"/>
    <n v="10247"/>
    <x v="0"/>
    <n v="2136"/>
    <n v="40322"/>
    <x v="2"/>
    <s v="908765"/>
    <x v="0"/>
    <x v="1"/>
    <x v="1"/>
    <x v="1"/>
    <x v="1"/>
    <x v="1"/>
    <n v="61.5"/>
    <m/>
    <m/>
    <m/>
    <x v="0"/>
    <x v="2"/>
    <n v="1003076"/>
    <x v="4"/>
    <x v="1"/>
    <x v="0"/>
    <x v="0"/>
    <x v="1"/>
    <x v="0"/>
    <x v="0"/>
    <x v="0"/>
    <x v="0"/>
    <x v="0"/>
    <x v="1"/>
    <m/>
    <m/>
    <x v="2"/>
    <s v="10030764"/>
    <x v="3"/>
    <x v="3"/>
    <x v="2"/>
    <x v="3"/>
    <x v="3"/>
    <x v="1"/>
    <n v="55.811450000000001"/>
    <x v="2"/>
    <n v="61.5"/>
    <x v="1"/>
    <n v="130"/>
    <x v="1"/>
    <n v="130"/>
    <x v="1"/>
    <s v=""/>
    <s v=""/>
    <x v="1"/>
    <x v="1"/>
    <x v="1"/>
    <x v="1"/>
    <x v="1"/>
    <x v="1"/>
    <x v="1"/>
  </r>
  <r>
    <d v="2022-07-09T00:00:00"/>
    <n v="9617"/>
    <n v="10247"/>
    <x v="0"/>
    <n v="2136"/>
    <n v="40323"/>
    <x v="2"/>
    <s v="908851"/>
    <x v="0"/>
    <x v="0"/>
    <x v="2"/>
    <x v="2"/>
    <x v="1"/>
    <x v="1"/>
    <n v="82.8"/>
    <n v="16.3"/>
    <n v="5.8"/>
    <n v="3.5"/>
    <x v="15"/>
    <x v="3"/>
    <n v="1003076"/>
    <x v="5"/>
    <x v="1"/>
    <x v="0"/>
    <x v="0"/>
    <x v="1"/>
    <x v="0"/>
    <x v="0"/>
    <x v="0"/>
    <x v="0"/>
    <x v="0"/>
    <x v="1"/>
    <m/>
    <m/>
    <x v="2"/>
    <s v="10030765"/>
    <x v="5"/>
    <x v="2"/>
    <x v="3"/>
    <x v="2"/>
    <x v="3"/>
    <x v="1"/>
    <n v="77"/>
    <x v="1"/>
    <n v="82.8"/>
    <x v="3"/>
    <s v=""/>
    <x v="1"/>
    <s v=""/>
    <x v="2"/>
    <n v="4.6339999999999995"/>
    <n v="0.99037767079919214"/>
    <x v="1"/>
    <x v="1"/>
    <x v="2"/>
    <x v="1"/>
    <x v="1"/>
    <x v="1"/>
    <x v="1"/>
  </r>
  <r>
    <d v="2022-07-10T00:00:00"/>
    <n v="9618"/>
    <n v="10249"/>
    <x v="1"/>
    <n v="922"/>
    <n v="40324"/>
    <x v="2"/>
    <s v="908846"/>
    <x v="0"/>
    <x v="1"/>
    <x v="1"/>
    <x v="1"/>
    <x v="1"/>
    <x v="1"/>
    <n v="64"/>
    <m/>
    <m/>
    <m/>
    <x v="0"/>
    <x v="2"/>
    <n v="1003076"/>
    <x v="6"/>
    <x v="1"/>
    <x v="0"/>
    <x v="0"/>
    <x v="1"/>
    <x v="0"/>
    <x v="0"/>
    <x v="0"/>
    <x v="0"/>
    <x v="0"/>
    <x v="1"/>
    <m/>
    <m/>
    <x v="2"/>
    <s v="10030766"/>
    <x v="3"/>
    <x v="3"/>
    <x v="2"/>
    <x v="3"/>
    <x v="4"/>
    <x v="1"/>
    <n v="58.1252"/>
    <x v="2"/>
    <n v="64"/>
    <x v="1"/>
    <n v="131"/>
    <x v="1"/>
    <n v="131"/>
    <x v="1"/>
    <s v=""/>
    <s v=""/>
    <x v="1"/>
    <x v="1"/>
    <x v="1"/>
    <x v="1"/>
    <x v="1"/>
    <x v="1"/>
    <x v="1"/>
  </r>
  <r>
    <d v="2022-07-10T00:00:00"/>
    <n v="9618"/>
    <n v="10249"/>
    <x v="1"/>
    <n v="922"/>
    <m/>
    <x v="1"/>
    <m/>
    <x v="0"/>
    <x v="0"/>
    <x v="1"/>
    <x v="1"/>
    <x v="1"/>
    <x v="1"/>
    <n v="34.5"/>
    <m/>
    <m/>
    <m/>
    <x v="0"/>
    <x v="1"/>
    <n v="1003076"/>
    <x v="7"/>
    <x v="1"/>
    <x v="0"/>
    <x v="0"/>
    <x v="1"/>
    <x v="0"/>
    <x v="0"/>
    <x v="0"/>
    <x v="0"/>
    <x v="0"/>
    <x v="1"/>
    <s v="Jack"/>
    <m/>
    <x v="1"/>
    <s v="10030767"/>
    <x v="1"/>
    <x v="1"/>
    <x v="1"/>
    <x v="1"/>
    <x v="4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7-10T00:00:00"/>
    <n v="9618"/>
    <n v="10249"/>
    <x v="1"/>
    <n v="922"/>
    <n v="40325"/>
    <x v="2"/>
    <s v="908759"/>
    <x v="0"/>
    <x v="0"/>
    <x v="2"/>
    <x v="2"/>
    <x v="1"/>
    <x v="1"/>
    <n v="77"/>
    <n v="15.6"/>
    <n v="5.5"/>
    <n v="4.4000000000000004"/>
    <x v="7"/>
    <x v="3"/>
    <n v="1003076"/>
    <x v="8"/>
    <x v="1"/>
    <x v="0"/>
    <x v="0"/>
    <x v="1"/>
    <x v="0"/>
    <x v="0"/>
    <x v="0"/>
    <x v="0"/>
    <x v="0"/>
    <x v="1"/>
    <m/>
    <m/>
    <x v="2"/>
    <s v="10030768"/>
    <x v="4"/>
    <x v="4"/>
    <x v="3"/>
    <x v="4"/>
    <x v="4"/>
    <x v="1"/>
    <n v="71.5"/>
    <x v="1"/>
    <n v="77"/>
    <x v="3"/>
    <s v=""/>
    <x v="1"/>
    <s v=""/>
    <x v="2"/>
    <n v="1.8259999999999998"/>
    <n v="0.86128452311561077"/>
    <x v="1"/>
    <x v="1"/>
    <x v="2"/>
    <x v="1"/>
    <x v="1"/>
    <x v="1"/>
    <x v="1"/>
  </r>
  <r>
    <d v="2022-07-10T00:00:00"/>
    <n v="9618"/>
    <n v="10249"/>
    <x v="1"/>
    <n v="922"/>
    <n v="40326"/>
    <x v="2"/>
    <s v="908816"/>
    <x v="0"/>
    <x v="1"/>
    <x v="1"/>
    <x v="1"/>
    <x v="1"/>
    <x v="1"/>
    <n v="77"/>
    <n v="16.8"/>
    <n v="7"/>
    <n v="4.2"/>
    <x v="7"/>
    <x v="3"/>
    <n v="1003076"/>
    <x v="9"/>
    <x v="1"/>
    <x v="0"/>
    <x v="0"/>
    <x v="1"/>
    <x v="0"/>
    <x v="0"/>
    <x v="0"/>
    <x v="0"/>
    <x v="0"/>
    <x v="1"/>
    <m/>
    <m/>
    <x v="2"/>
    <s v="10030769"/>
    <x v="5"/>
    <x v="2"/>
    <x v="3"/>
    <x v="2"/>
    <x v="4"/>
    <x v="1"/>
    <n v="70"/>
    <x v="1"/>
    <n v="77"/>
    <x v="3"/>
    <s v=""/>
    <x v="1"/>
    <s v=""/>
    <x v="2"/>
    <n v="4.1999999999999149E-2"/>
    <n v="0.51049845677222461"/>
    <x v="1"/>
    <x v="1"/>
    <x v="2"/>
    <x v="1"/>
    <x v="1"/>
    <x v="1"/>
    <x v="1"/>
  </r>
  <r>
    <d v="2022-07-10T00:00:00"/>
    <n v="9618"/>
    <n v="10249"/>
    <x v="1"/>
    <n v="929"/>
    <n v="40327"/>
    <x v="2"/>
    <s v="908844"/>
    <x v="0"/>
    <x v="1"/>
    <x v="1"/>
    <x v="1"/>
    <x v="1"/>
    <x v="1"/>
    <n v="72"/>
    <m/>
    <m/>
    <m/>
    <x v="0"/>
    <x v="2"/>
    <n v="1003076"/>
    <x v="10"/>
    <x v="1"/>
    <x v="0"/>
    <x v="0"/>
    <x v="1"/>
    <x v="0"/>
    <x v="0"/>
    <x v="0"/>
    <x v="0"/>
    <x v="0"/>
    <x v="1"/>
    <m/>
    <m/>
    <x v="2"/>
    <s v="100307610"/>
    <x v="3"/>
    <x v="3"/>
    <x v="2"/>
    <x v="3"/>
    <x v="4"/>
    <x v="1"/>
    <n v="65.529199999999989"/>
    <x v="2"/>
    <n v="72"/>
    <x v="1"/>
    <n v="132"/>
    <x v="1"/>
    <n v="132"/>
    <x v="1"/>
    <s v=""/>
    <s v=""/>
    <x v="1"/>
    <x v="1"/>
    <x v="1"/>
    <x v="1"/>
    <x v="1"/>
    <x v="1"/>
    <x v="1"/>
  </r>
  <r>
    <d v="2022-07-10T00:00:00"/>
    <n v="9618"/>
    <n v="10249"/>
    <x v="1"/>
    <n v="929"/>
    <n v="40328"/>
    <x v="2"/>
    <s v="908787"/>
    <x v="0"/>
    <x v="1"/>
    <x v="1"/>
    <x v="1"/>
    <x v="1"/>
    <x v="1"/>
    <n v="91"/>
    <n v="19"/>
    <n v="6.8"/>
    <n v="5.2"/>
    <x v="6"/>
    <x v="3"/>
    <n v="1003080"/>
    <x v="1"/>
    <x v="1"/>
    <x v="0"/>
    <x v="0"/>
    <x v="1"/>
    <x v="0"/>
    <x v="0"/>
    <x v="0"/>
    <x v="0"/>
    <x v="0"/>
    <x v="1"/>
    <m/>
    <s v="PIT confirmed via recap"/>
    <x v="2"/>
    <s v="10030801"/>
    <x v="4"/>
    <x v="4"/>
    <x v="3"/>
    <x v="4"/>
    <x v="4"/>
    <x v="1"/>
    <n v="84.2"/>
    <x v="1"/>
    <n v="91"/>
    <x v="3"/>
    <s v=""/>
    <x v="1"/>
    <s v=""/>
    <x v="2"/>
    <n v="5.2940000000000023"/>
    <n v="0.99500345730715645"/>
    <x v="1"/>
    <x v="1"/>
    <x v="2"/>
    <x v="1"/>
    <x v="1"/>
    <x v="1"/>
    <x v="1"/>
  </r>
  <r>
    <d v="2022-07-10T00:00:00"/>
    <n v="9618"/>
    <n v="10249"/>
    <x v="1"/>
    <n v="929"/>
    <n v="40329"/>
    <x v="2"/>
    <s v="908755"/>
    <x v="0"/>
    <x v="1"/>
    <x v="1"/>
    <x v="1"/>
    <x v="1"/>
    <x v="1"/>
    <n v="56"/>
    <m/>
    <m/>
    <m/>
    <x v="0"/>
    <x v="2"/>
    <n v="1003080"/>
    <x v="2"/>
    <x v="1"/>
    <x v="0"/>
    <x v="0"/>
    <x v="1"/>
    <x v="0"/>
    <x v="0"/>
    <x v="0"/>
    <x v="0"/>
    <x v="0"/>
    <x v="1"/>
    <m/>
    <m/>
    <x v="2"/>
    <s v="10030802"/>
    <x v="3"/>
    <x v="3"/>
    <x v="2"/>
    <x v="3"/>
    <x v="4"/>
    <x v="1"/>
    <n v="50.721200000000003"/>
    <x v="2"/>
    <n v="56"/>
    <x v="1"/>
    <n v="133"/>
    <x v="1"/>
    <n v="133"/>
    <x v="1"/>
    <s v=""/>
    <s v=""/>
    <x v="1"/>
    <x v="1"/>
    <x v="1"/>
    <x v="1"/>
    <x v="1"/>
    <x v="1"/>
    <x v="1"/>
  </r>
  <r>
    <d v="2022-07-10T00:00:00"/>
    <n v="9618"/>
    <n v="10249"/>
    <x v="1"/>
    <n v="929"/>
    <n v="40330"/>
    <x v="2"/>
    <s v="908780"/>
    <x v="1"/>
    <x v="1"/>
    <x v="1"/>
    <x v="1"/>
    <x v="1"/>
    <x v="1"/>
    <n v="54.5"/>
    <m/>
    <m/>
    <m/>
    <x v="0"/>
    <x v="2"/>
    <n v="1003080"/>
    <x v="3"/>
    <x v="1"/>
    <x v="0"/>
    <x v="0"/>
    <x v="1"/>
    <x v="0"/>
    <x v="0"/>
    <x v="0"/>
    <x v="0"/>
    <x v="0"/>
    <x v="1"/>
    <m/>
    <m/>
    <x v="2"/>
    <s v="10030803"/>
    <x v="4"/>
    <x v="4"/>
    <x v="3"/>
    <x v="4"/>
    <x v="4"/>
    <x v="1"/>
    <n v="49.332949999999997"/>
    <x v="2"/>
    <n v="54.5"/>
    <x v="1"/>
    <n v="134"/>
    <x v="1"/>
    <n v="134"/>
    <x v="1"/>
    <s v=""/>
    <s v=""/>
    <x v="1"/>
    <x v="1"/>
    <x v="1"/>
    <x v="1"/>
    <x v="1"/>
    <x v="1"/>
    <x v="1"/>
  </r>
  <r>
    <d v="2022-07-10T00:00:00"/>
    <n v="9618"/>
    <n v="10249"/>
    <x v="1"/>
    <n v="929"/>
    <n v="40331"/>
    <x v="2"/>
    <s v="908800"/>
    <x v="0"/>
    <x v="1"/>
    <x v="1"/>
    <x v="1"/>
    <x v="1"/>
    <x v="1"/>
    <n v="92"/>
    <n v="20.7"/>
    <n v="9"/>
    <n v="6.9"/>
    <x v="16"/>
    <x v="3"/>
    <n v="1003080"/>
    <x v="4"/>
    <x v="1"/>
    <x v="0"/>
    <x v="0"/>
    <x v="1"/>
    <x v="0"/>
    <x v="0"/>
    <x v="0"/>
    <x v="0"/>
    <x v="0"/>
    <x v="1"/>
    <m/>
    <m/>
    <x v="2"/>
    <s v="10030804"/>
    <x v="5"/>
    <x v="2"/>
    <x v="3"/>
    <x v="2"/>
    <x v="4"/>
    <x v="1"/>
    <n v="83"/>
    <x v="1"/>
    <n v="92"/>
    <x v="3"/>
    <s v=""/>
    <x v="1"/>
    <s v=""/>
    <x v="2"/>
    <n v="0.97800000000000331"/>
    <n v="0.72671119242254278"/>
    <x v="1"/>
    <x v="1"/>
    <x v="2"/>
    <x v="1"/>
    <x v="1"/>
    <x v="1"/>
    <x v="1"/>
  </r>
  <r>
    <d v="2022-07-10T00:00:00"/>
    <n v="9618"/>
    <n v="10249"/>
    <x v="1"/>
    <n v="942"/>
    <n v="40332"/>
    <x v="2"/>
    <s v="908825"/>
    <x v="0"/>
    <x v="0"/>
    <x v="2"/>
    <x v="1"/>
    <x v="1"/>
    <x v="1"/>
    <n v="63.5"/>
    <m/>
    <m/>
    <m/>
    <x v="0"/>
    <x v="2"/>
    <n v="1003080"/>
    <x v="5"/>
    <x v="1"/>
    <x v="0"/>
    <x v="0"/>
    <x v="1"/>
    <x v="0"/>
    <x v="0"/>
    <x v="0"/>
    <x v="0"/>
    <x v="0"/>
    <x v="1"/>
    <m/>
    <m/>
    <x v="2"/>
    <s v="10030805"/>
    <x v="3"/>
    <x v="3"/>
    <x v="2"/>
    <x v="3"/>
    <x v="4"/>
    <x v="1"/>
    <n v="57.66245"/>
    <x v="2"/>
    <n v="63.5"/>
    <x v="1"/>
    <n v="135"/>
    <x v="1"/>
    <n v="135"/>
    <x v="1"/>
    <s v=""/>
    <s v=""/>
    <x v="1"/>
    <x v="1"/>
    <x v="1"/>
    <x v="1"/>
    <x v="1"/>
    <x v="1"/>
    <x v="1"/>
  </r>
  <r>
    <d v="2022-07-10T00:00:00"/>
    <n v="9618"/>
    <n v="10249"/>
    <x v="1"/>
    <n v="942"/>
    <n v="40333"/>
    <x v="2"/>
    <s v="908831"/>
    <x v="1"/>
    <x v="0"/>
    <x v="2"/>
    <x v="2"/>
    <x v="1"/>
    <x v="1"/>
    <n v="91"/>
    <n v="19"/>
    <n v="7"/>
    <n v="4.3"/>
    <x v="11"/>
    <x v="3"/>
    <n v="1003080"/>
    <x v="6"/>
    <x v="1"/>
    <x v="0"/>
    <x v="0"/>
    <x v="1"/>
    <x v="0"/>
    <x v="0"/>
    <x v="0"/>
    <x v="0"/>
    <x v="0"/>
    <x v="1"/>
    <m/>
    <m/>
    <x v="2"/>
    <s v="10030806"/>
    <x v="4"/>
    <x v="4"/>
    <x v="3"/>
    <x v="4"/>
    <x v="4"/>
    <x v="1"/>
    <n v="84"/>
    <x v="1"/>
    <n v="91"/>
    <x v="3"/>
    <n v="136"/>
    <x v="1"/>
    <n v="136"/>
    <x v="2"/>
    <n v="5.8220000000000027"/>
    <n v="0.99704706975648849"/>
    <x v="1"/>
    <x v="1"/>
    <x v="2"/>
    <x v="1"/>
    <x v="1"/>
    <x v="1"/>
    <x v="1"/>
  </r>
  <r>
    <d v="2022-07-10T00:00:00"/>
    <n v="9618"/>
    <n v="10249"/>
    <x v="1"/>
    <n v="942"/>
    <n v="40334"/>
    <x v="2"/>
    <s v="908850"/>
    <x v="0"/>
    <x v="0"/>
    <x v="2"/>
    <x v="2"/>
    <x v="1"/>
    <x v="1"/>
    <n v="87.5"/>
    <n v="19"/>
    <n v="6.6"/>
    <n v="4.5999999999999996"/>
    <x v="11"/>
    <x v="3"/>
    <n v="1003080"/>
    <x v="7"/>
    <x v="1"/>
    <x v="0"/>
    <x v="0"/>
    <x v="1"/>
    <x v="0"/>
    <x v="0"/>
    <x v="0"/>
    <x v="0"/>
    <x v="0"/>
    <x v="1"/>
    <m/>
    <m/>
    <x v="2"/>
    <s v="10030807"/>
    <x v="5"/>
    <x v="2"/>
    <x v="3"/>
    <x v="2"/>
    <x v="4"/>
    <x v="1"/>
    <n v="80.900000000000006"/>
    <x v="1"/>
    <n v="87.5"/>
    <x v="3"/>
    <s v=""/>
    <x v="1"/>
    <s v=""/>
    <x v="2"/>
    <n v="4.625"/>
    <n v="0.9902915235185259"/>
    <x v="1"/>
    <x v="1"/>
    <x v="2"/>
    <x v="1"/>
    <x v="1"/>
    <x v="1"/>
    <x v="1"/>
  </r>
  <r>
    <d v="2022-07-10T00:00:00"/>
    <n v="9618"/>
    <n v="10249"/>
    <x v="1"/>
    <n v="942"/>
    <m/>
    <x v="1"/>
    <m/>
    <x v="0"/>
    <x v="0"/>
    <x v="1"/>
    <x v="1"/>
    <x v="1"/>
    <x v="1"/>
    <n v="44"/>
    <m/>
    <m/>
    <m/>
    <x v="0"/>
    <x v="1"/>
    <n v="1003080"/>
    <x v="8"/>
    <x v="1"/>
    <x v="0"/>
    <x v="0"/>
    <x v="1"/>
    <x v="0"/>
    <x v="0"/>
    <x v="0"/>
    <x v="0"/>
    <x v="0"/>
    <x v="1"/>
    <s v="Jack"/>
    <m/>
    <x v="1"/>
    <s v="10030808"/>
    <x v="1"/>
    <x v="1"/>
    <x v="1"/>
    <x v="1"/>
    <x v="4"/>
    <x v="1"/>
    <s v="No MEF"/>
    <x v="1"/>
    <s v="No"/>
    <x v="1"/>
    <s v=""/>
    <x v="1"/>
    <s v=""/>
    <x v="1"/>
    <s v=""/>
    <s v=""/>
    <x v="1"/>
    <x v="1"/>
    <x v="1"/>
    <x v="1"/>
    <x v="1"/>
    <x v="1"/>
    <x v="1"/>
  </r>
  <r>
    <d v="2022-07-10T00:00:00"/>
    <n v="9618"/>
    <n v="10249"/>
    <x v="1"/>
    <n v="942"/>
    <n v="40335"/>
    <x v="2"/>
    <s v="908809"/>
    <x v="0"/>
    <x v="1"/>
    <x v="1"/>
    <x v="1"/>
    <x v="1"/>
    <x v="1"/>
    <n v="51"/>
    <m/>
    <m/>
    <m/>
    <x v="0"/>
    <x v="2"/>
    <n v="1003080"/>
    <x v="9"/>
    <x v="1"/>
    <x v="0"/>
    <x v="0"/>
    <x v="1"/>
    <x v="0"/>
    <x v="0"/>
    <x v="0"/>
    <x v="0"/>
    <x v="0"/>
    <x v="1"/>
    <m/>
    <s v="Gary data"/>
    <x v="2"/>
    <s v="10030809"/>
    <x v="6"/>
    <x v="2"/>
    <x v="4"/>
    <x v="2"/>
    <x v="4"/>
    <x v="1"/>
    <n v="46.093699999999998"/>
    <x v="2"/>
    <n v="51"/>
    <x v="1"/>
    <s v=""/>
    <x v="1"/>
    <s v=""/>
    <x v="1"/>
    <s v=""/>
    <s v=""/>
    <x v="1"/>
    <x v="1"/>
    <x v="1"/>
    <x v="1"/>
    <x v="1"/>
    <x v="1"/>
    <x v="1"/>
  </r>
  <r>
    <d v="2022-07-10T00:00:00"/>
    <n v="9618"/>
    <n v="10249"/>
    <x v="1"/>
    <n v="942"/>
    <n v="40336"/>
    <x v="2"/>
    <s v="908836"/>
    <x v="0"/>
    <x v="0"/>
    <x v="2"/>
    <x v="2"/>
    <x v="1"/>
    <x v="1"/>
    <n v="85"/>
    <n v="17.3"/>
    <n v="5.8"/>
    <n v="4.4000000000000004"/>
    <x v="9"/>
    <x v="3"/>
    <n v="1003080"/>
    <x v="10"/>
    <x v="1"/>
    <x v="0"/>
    <x v="0"/>
    <x v="1"/>
    <x v="0"/>
    <x v="0"/>
    <x v="0"/>
    <x v="0"/>
    <x v="0"/>
    <x v="1"/>
    <m/>
    <m/>
    <x v="2"/>
    <s v="100308010"/>
    <x v="4"/>
    <x v="4"/>
    <x v="3"/>
    <x v="4"/>
    <x v="4"/>
    <x v="1"/>
    <n v="79.2"/>
    <x v="1"/>
    <n v="85"/>
    <x v="3"/>
    <n v="137"/>
    <x v="1"/>
    <n v="137"/>
    <x v="2"/>
    <n v="5.0539999999999976"/>
    <n v="0.99365674640926149"/>
    <x v="1"/>
    <x v="1"/>
    <x v="2"/>
    <x v="1"/>
    <x v="1"/>
    <x v="1"/>
    <x v="1"/>
  </r>
  <r>
    <d v="2022-07-10T00:00:00"/>
    <n v="9618"/>
    <n v="10249"/>
    <x v="1"/>
    <n v="942"/>
    <n v="40337"/>
    <x v="2"/>
    <s v="908834"/>
    <x v="0"/>
    <x v="0"/>
    <x v="1"/>
    <x v="1"/>
    <x v="1"/>
    <x v="1"/>
    <n v="68"/>
    <m/>
    <m/>
    <m/>
    <x v="0"/>
    <x v="2"/>
    <n v="1003082"/>
    <x v="1"/>
    <x v="1"/>
    <x v="0"/>
    <x v="0"/>
    <x v="1"/>
    <x v="0"/>
    <x v="0"/>
    <x v="0"/>
    <x v="0"/>
    <x v="0"/>
    <x v="1"/>
    <m/>
    <m/>
    <x v="2"/>
    <s v="10030821"/>
    <x v="3"/>
    <x v="3"/>
    <x v="2"/>
    <x v="3"/>
    <x v="4"/>
    <x v="1"/>
    <n v="61.827199999999998"/>
    <x v="2"/>
    <n v="68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249"/>
    <x v="1"/>
    <n v="1020"/>
    <n v="40338"/>
    <x v="2"/>
    <s v="908784"/>
    <x v="0"/>
    <x v="0"/>
    <x v="1"/>
    <x v="1"/>
    <x v="1"/>
    <x v="1"/>
    <n v="83.5"/>
    <n v="18.5"/>
    <n v="7.3"/>
    <n v="5"/>
    <x v="18"/>
    <x v="3"/>
    <n v="1003082"/>
    <x v="2"/>
    <x v="1"/>
    <x v="0"/>
    <x v="0"/>
    <x v="1"/>
    <x v="0"/>
    <x v="0"/>
    <x v="0"/>
    <x v="0"/>
    <x v="0"/>
    <x v="1"/>
    <m/>
    <m/>
    <x v="2"/>
    <s v="10030822"/>
    <x v="2"/>
    <x v="2"/>
    <x v="2"/>
    <x v="2"/>
    <x v="4"/>
    <x v="1"/>
    <n v="76.2"/>
    <x v="1"/>
    <n v="83.5"/>
    <x v="3"/>
    <n v="138"/>
    <x v="4"/>
    <n v="138"/>
    <x v="2"/>
    <n v="1.135000000000002"/>
    <n v="0.75676045061981101"/>
    <x v="1"/>
    <x v="1"/>
    <x v="2"/>
    <x v="1"/>
    <x v="1"/>
    <x v="1"/>
    <x v="1"/>
  </r>
  <r>
    <d v="2022-07-10T00:00:00"/>
    <n v="9618"/>
    <n v="10249"/>
    <x v="1"/>
    <n v="1020"/>
    <n v="40339"/>
    <x v="2"/>
    <s v="908781"/>
    <x v="0"/>
    <x v="0"/>
    <x v="1"/>
    <x v="1"/>
    <x v="1"/>
    <x v="1"/>
    <n v="75"/>
    <m/>
    <m/>
    <m/>
    <x v="0"/>
    <x v="2"/>
    <n v="1003082"/>
    <x v="3"/>
    <x v="1"/>
    <x v="0"/>
    <x v="0"/>
    <x v="1"/>
    <x v="0"/>
    <x v="0"/>
    <x v="0"/>
    <x v="0"/>
    <x v="0"/>
    <x v="1"/>
    <m/>
    <m/>
    <x v="2"/>
    <s v="10030823"/>
    <x v="3"/>
    <x v="3"/>
    <x v="2"/>
    <x v="3"/>
    <x v="4"/>
    <x v="1"/>
    <n v="68.305699999999987"/>
    <x v="2"/>
    <n v="75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249"/>
    <x v="1"/>
    <n v="1020"/>
    <n v="40340"/>
    <x v="2"/>
    <s v="908840"/>
    <x v="0"/>
    <x v="0"/>
    <x v="1"/>
    <x v="1"/>
    <x v="1"/>
    <x v="1"/>
    <n v="84"/>
    <n v="19"/>
    <n v="7"/>
    <n v="5.2"/>
    <x v="1"/>
    <x v="3"/>
    <n v="1003082"/>
    <x v="4"/>
    <x v="1"/>
    <x v="0"/>
    <x v="0"/>
    <x v="1"/>
    <x v="0"/>
    <x v="0"/>
    <x v="0"/>
    <x v="0"/>
    <x v="0"/>
    <x v="1"/>
    <m/>
    <m/>
    <x v="2"/>
    <s v="10030824"/>
    <x v="4"/>
    <x v="4"/>
    <x v="3"/>
    <x v="4"/>
    <x v="4"/>
    <x v="1"/>
    <n v="77"/>
    <x v="1"/>
    <n v="84"/>
    <x v="3"/>
    <s v=""/>
    <x v="4"/>
    <s v=""/>
    <x v="2"/>
    <n v="1.7699999999999969"/>
    <n v="0.85445767106303439"/>
    <x v="1"/>
    <x v="1"/>
    <x v="2"/>
    <x v="1"/>
    <x v="1"/>
    <x v="1"/>
    <x v="1"/>
  </r>
  <r>
    <d v="2022-07-10T00:00:00"/>
    <n v="9618"/>
    <n v="10249"/>
    <x v="1"/>
    <n v="1020"/>
    <n v="40341"/>
    <x v="2"/>
    <s v="908739"/>
    <x v="0"/>
    <x v="0"/>
    <x v="2"/>
    <x v="2"/>
    <x v="1"/>
    <x v="1"/>
    <n v="83.5"/>
    <n v="19.5"/>
    <n v="6"/>
    <n v="6"/>
    <x v="5"/>
    <x v="3"/>
    <n v="1003082"/>
    <x v="5"/>
    <x v="1"/>
    <x v="0"/>
    <x v="0"/>
    <x v="1"/>
    <x v="0"/>
    <x v="0"/>
    <x v="0"/>
    <x v="0"/>
    <x v="0"/>
    <x v="1"/>
    <m/>
    <m/>
    <x v="2"/>
    <s v="10030825"/>
    <x v="4"/>
    <x v="4"/>
    <x v="3"/>
    <x v="4"/>
    <x v="4"/>
    <x v="1"/>
    <n v="77.5"/>
    <x v="1"/>
    <n v="83.5"/>
    <x v="3"/>
    <n v="139"/>
    <x v="4"/>
    <n v="139"/>
    <x v="2"/>
    <n v="2.6350000000000025"/>
    <n v="0.93308043297193155"/>
    <x v="1"/>
    <x v="1"/>
    <x v="2"/>
    <x v="1"/>
    <x v="1"/>
    <x v="1"/>
    <x v="1"/>
  </r>
  <r>
    <d v="2022-07-10T00:00:00"/>
    <n v="9618"/>
    <n v="10249"/>
    <x v="1"/>
    <n v="1020"/>
    <n v="40342"/>
    <x v="2"/>
    <s v="908693"/>
    <x v="0"/>
    <x v="0"/>
    <x v="2"/>
    <x v="2"/>
    <x v="1"/>
    <x v="1"/>
    <n v="86"/>
    <n v="17"/>
    <n v="4.5"/>
    <n v="4.7"/>
    <x v="5"/>
    <x v="3"/>
    <n v="1003082"/>
    <x v="6"/>
    <x v="1"/>
    <x v="0"/>
    <x v="0"/>
    <x v="1"/>
    <x v="0"/>
    <x v="0"/>
    <x v="0"/>
    <x v="0"/>
    <x v="0"/>
    <x v="1"/>
    <m/>
    <m/>
    <x v="2"/>
    <s v="10030826"/>
    <x v="4"/>
    <x v="4"/>
    <x v="3"/>
    <x v="4"/>
    <x v="4"/>
    <x v="1"/>
    <n v="81.5"/>
    <x v="1"/>
    <n v="86"/>
    <x v="3"/>
    <s v=""/>
    <x v="4"/>
    <s v=""/>
    <x v="2"/>
    <n v="6.5139999999999985"/>
    <n v="0.99851965696820399"/>
    <x v="1"/>
    <x v="1"/>
    <x v="2"/>
    <x v="1"/>
    <x v="1"/>
    <x v="1"/>
    <x v="1"/>
  </r>
  <r>
    <d v="2022-07-10T00:00:00"/>
    <n v="9618"/>
    <n v="10249"/>
    <x v="1"/>
    <n v="1045"/>
    <m/>
    <x v="1"/>
    <m/>
    <x v="0"/>
    <x v="0"/>
    <x v="1"/>
    <x v="1"/>
    <x v="1"/>
    <x v="1"/>
    <n v="40"/>
    <m/>
    <m/>
    <m/>
    <x v="0"/>
    <x v="1"/>
    <n v="1003082"/>
    <x v="7"/>
    <x v="1"/>
    <x v="0"/>
    <x v="0"/>
    <x v="1"/>
    <x v="0"/>
    <x v="0"/>
    <x v="0"/>
    <x v="0"/>
    <x v="0"/>
    <x v="1"/>
    <s v="Jack"/>
    <m/>
    <x v="1"/>
    <s v="10030827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249"/>
    <x v="1"/>
    <n v="1045"/>
    <m/>
    <x v="1"/>
    <m/>
    <x v="0"/>
    <x v="0"/>
    <x v="1"/>
    <x v="1"/>
    <x v="1"/>
    <x v="1"/>
    <n v="48"/>
    <m/>
    <m/>
    <m/>
    <x v="0"/>
    <x v="1"/>
    <n v="1003082"/>
    <x v="8"/>
    <x v="1"/>
    <x v="0"/>
    <x v="0"/>
    <x v="1"/>
    <x v="0"/>
    <x v="0"/>
    <x v="0"/>
    <x v="0"/>
    <x v="0"/>
    <x v="1"/>
    <s v="Jack"/>
    <m/>
    <x v="1"/>
    <s v="10030828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249"/>
    <x v="1"/>
    <n v="1045"/>
    <n v="40343"/>
    <x v="2"/>
    <s v="908674"/>
    <x v="0"/>
    <x v="0"/>
    <x v="1"/>
    <x v="1"/>
    <x v="1"/>
    <x v="1"/>
    <n v="60.5"/>
    <m/>
    <m/>
    <m/>
    <x v="0"/>
    <x v="2"/>
    <n v="1003082"/>
    <x v="9"/>
    <x v="1"/>
    <x v="0"/>
    <x v="0"/>
    <x v="1"/>
    <x v="0"/>
    <x v="0"/>
    <x v="0"/>
    <x v="0"/>
    <x v="0"/>
    <x v="1"/>
    <m/>
    <m/>
    <x v="2"/>
    <s v="10030829"/>
    <x v="3"/>
    <x v="3"/>
    <x v="2"/>
    <x v="3"/>
    <x v="4"/>
    <x v="1"/>
    <n v="54.885950000000001"/>
    <x v="2"/>
    <n v="60.5"/>
    <x v="1"/>
    <n v="140"/>
    <x v="4"/>
    <n v="140"/>
    <x v="1"/>
    <s v=""/>
    <s v=""/>
    <x v="1"/>
    <x v="1"/>
    <x v="1"/>
    <x v="1"/>
    <x v="1"/>
    <x v="1"/>
    <x v="1"/>
  </r>
  <r>
    <d v="2022-07-10T00:00:00"/>
    <n v="9618"/>
    <n v="10249"/>
    <x v="1"/>
    <n v="1053"/>
    <m/>
    <x v="1"/>
    <m/>
    <x v="0"/>
    <x v="0"/>
    <x v="1"/>
    <x v="1"/>
    <x v="1"/>
    <x v="1"/>
    <n v="42"/>
    <m/>
    <m/>
    <m/>
    <x v="0"/>
    <x v="1"/>
    <n v="1003082"/>
    <x v="10"/>
    <x v="1"/>
    <x v="0"/>
    <x v="0"/>
    <x v="1"/>
    <x v="0"/>
    <x v="0"/>
    <x v="0"/>
    <x v="0"/>
    <x v="0"/>
    <x v="1"/>
    <s v="Jack"/>
    <m/>
    <x v="1"/>
    <s v="100308210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303"/>
    <x v="1"/>
    <n v="1055"/>
    <n v="40344"/>
    <x v="2"/>
    <s v="908751"/>
    <x v="0"/>
    <x v="1"/>
    <x v="1"/>
    <x v="1"/>
    <x v="1"/>
    <x v="1"/>
    <n v="63"/>
    <m/>
    <m/>
    <m/>
    <x v="0"/>
    <x v="2"/>
    <n v="1003084"/>
    <x v="1"/>
    <x v="1"/>
    <x v="0"/>
    <x v="0"/>
    <x v="1"/>
    <x v="0"/>
    <x v="0"/>
    <x v="0"/>
    <x v="0"/>
    <x v="0"/>
    <x v="1"/>
    <m/>
    <m/>
    <x v="2"/>
    <s v="10030841"/>
    <x v="3"/>
    <x v="3"/>
    <x v="2"/>
    <x v="3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303"/>
    <x v="1"/>
    <n v="1055"/>
    <n v="40345"/>
    <x v="2"/>
    <s v="908706"/>
    <x v="0"/>
    <x v="0"/>
    <x v="2"/>
    <x v="2"/>
    <x v="1"/>
    <x v="1"/>
    <n v="83"/>
    <n v="17.5"/>
    <n v="6.7"/>
    <n v="3.4"/>
    <x v="9"/>
    <x v="3"/>
    <n v="1003084"/>
    <x v="2"/>
    <x v="1"/>
    <x v="0"/>
    <x v="0"/>
    <x v="1"/>
    <x v="0"/>
    <x v="0"/>
    <x v="0"/>
    <x v="0"/>
    <x v="0"/>
    <x v="1"/>
    <m/>
    <m/>
    <x v="2"/>
    <s v="10030842"/>
    <x v="4"/>
    <x v="4"/>
    <x v="3"/>
    <x v="4"/>
    <x v="4"/>
    <x v="1"/>
    <n v="76.3"/>
    <x v="1"/>
    <n v="83"/>
    <x v="3"/>
    <s v=""/>
    <x v="4"/>
    <s v=""/>
    <x v="2"/>
    <n v="3.7219999999999978"/>
    <n v="0.97638557936625214"/>
    <x v="1"/>
    <x v="1"/>
    <x v="2"/>
    <x v="1"/>
    <x v="1"/>
    <x v="1"/>
    <x v="1"/>
  </r>
  <r>
    <d v="2022-07-10T00:00:00"/>
    <n v="9618"/>
    <n v="10303"/>
    <x v="1"/>
    <n v="1055"/>
    <n v="40346"/>
    <x v="2"/>
    <s v="908737"/>
    <x v="0"/>
    <x v="0"/>
    <x v="2"/>
    <x v="2"/>
    <x v="1"/>
    <x v="1"/>
    <n v="84"/>
    <n v="17.600000000000001"/>
    <n v="6.1"/>
    <n v="4.5"/>
    <x v="19"/>
    <x v="3"/>
    <n v="1003084"/>
    <x v="3"/>
    <x v="1"/>
    <x v="0"/>
    <x v="0"/>
    <x v="1"/>
    <x v="0"/>
    <x v="0"/>
    <x v="0"/>
    <x v="0"/>
    <x v="0"/>
    <x v="1"/>
    <m/>
    <m/>
    <x v="2"/>
    <s v="10030843"/>
    <x v="4"/>
    <x v="4"/>
    <x v="3"/>
    <x v="4"/>
    <x v="4"/>
    <x v="1"/>
    <n v="77.900000000000006"/>
    <x v="1"/>
    <n v="84"/>
    <x v="3"/>
    <n v="141"/>
    <x v="4"/>
    <n v="141"/>
    <x v="2"/>
    <n v="4.2579999999999982"/>
    <n v="0.98604686954445264"/>
    <x v="1"/>
    <x v="1"/>
    <x v="2"/>
    <x v="1"/>
    <x v="1"/>
    <x v="1"/>
    <x v="1"/>
  </r>
  <r>
    <d v="2022-07-10T00:00:00"/>
    <n v="9618"/>
    <n v="10303"/>
    <x v="1"/>
    <n v="1055"/>
    <n v="40347"/>
    <x v="2"/>
    <s v="908675"/>
    <x v="0"/>
    <x v="0"/>
    <x v="2"/>
    <x v="1"/>
    <x v="1"/>
    <x v="1"/>
    <n v="57.5"/>
    <m/>
    <m/>
    <m/>
    <x v="0"/>
    <x v="2"/>
    <n v="1003084"/>
    <x v="4"/>
    <x v="1"/>
    <x v="0"/>
    <x v="0"/>
    <x v="1"/>
    <x v="0"/>
    <x v="0"/>
    <x v="0"/>
    <x v="0"/>
    <x v="0"/>
    <x v="1"/>
    <m/>
    <m/>
    <x v="2"/>
    <s v="10030844"/>
    <x v="4"/>
    <x v="4"/>
    <x v="3"/>
    <x v="4"/>
    <x v="4"/>
    <x v="1"/>
    <n v="52.109450000000002"/>
    <x v="2"/>
    <n v="57.5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303"/>
    <x v="1"/>
    <n v="1059"/>
    <n v="40348"/>
    <x v="2"/>
    <s v="908730"/>
    <x v="0"/>
    <x v="0"/>
    <x v="2"/>
    <x v="1"/>
    <x v="1"/>
    <x v="1"/>
    <n v="55"/>
    <m/>
    <m/>
    <m/>
    <x v="0"/>
    <x v="2"/>
    <n v="1003084"/>
    <x v="5"/>
    <x v="1"/>
    <x v="0"/>
    <x v="0"/>
    <x v="1"/>
    <x v="0"/>
    <x v="0"/>
    <x v="0"/>
    <x v="0"/>
    <x v="0"/>
    <x v="1"/>
    <m/>
    <m/>
    <x v="2"/>
    <s v="10030845"/>
    <x v="6"/>
    <x v="2"/>
    <x v="4"/>
    <x v="2"/>
    <x v="4"/>
    <x v="1"/>
    <n v="49.795699999999997"/>
    <x v="2"/>
    <n v="55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303"/>
    <x v="1"/>
    <n v="1059"/>
    <n v="40349"/>
    <x v="2"/>
    <s v="908725"/>
    <x v="0"/>
    <x v="0"/>
    <x v="1"/>
    <x v="1"/>
    <x v="1"/>
    <x v="1"/>
    <n v="72"/>
    <m/>
    <m/>
    <m/>
    <x v="0"/>
    <x v="2"/>
    <n v="1003084"/>
    <x v="6"/>
    <x v="1"/>
    <x v="0"/>
    <x v="0"/>
    <x v="1"/>
    <x v="0"/>
    <x v="0"/>
    <x v="0"/>
    <x v="0"/>
    <x v="0"/>
    <x v="2"/>
    <m/>
    <m/>
    <x v="2"/>
    <s v="10030846"/>
    <x v="3"/>
    <x v="3"/>
    <x v="2"/>
    <x v="3"/>
    <x v="4"/>
    <x v="1"/>
    <n v="65.529199999999989"/>
    <x v="2"/>
    <n v="72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303"/>
    <x v="1"/>
    <n v="1059"/>
    <n v="40350"/>
    <x v="2"/>
    <s v="908716"/>
    <x v="0"/>
    <x v="0"/>
    <x v="2"/>
    <x v="1"/>
    <x v="1"/>
    <x v="1"/>
    <n v="71.5"/>
    <m/>
    <m/>
    <m/>
    <x v="0"/>
    <x v="2"/>
    <n v="1003084"/>
    <x v="7"/>
    <x v="1"/>
    <x v="0"/>
    <x v="0"/>
    <x v="1"/>
    <x v="0"/>
    <x v="0"/>
    <x v="0"/>
    <x v="0"/>
    <x v="0"/>
    <x v="1"/>
    <m/>
    <m/>
    <x v="2"/>
    <s v="10030847"/>
    <x v="4"/>
    <x v="4"/>
    <x v="3"/>
    <x v="4"/>
    <x v="4"/>
    <x v="1"/>
    <n v="65.066449999999989"/>
    <x v="2"/>
    <n v="71.5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303"/>
    <x v="1"/>
    <n v="1059"/>
    <n v="40351"/>
    <x v="2"/>
    <s v="908680"/>
    <x v="0"/>
    <x v="0"/>
    <x v="2"/>
    <x v="2"/>
    <x v="1"/>
    <x v="1"/>
    <n v="76.5"/>
    <n v="16.600000000000001"/>
    <n v="5.9"/>
    <n v="4"/>
    <x v="3"/>
    <x v="3"/>
    <n v="1003084"/>
    <x v="8"/>
    <x v="1"/>
    <x v="0"/>
    <x v="0"/>
    <x v="1"/>
    <x v="0"/>
    <x v="0"/>
    <x v="0"/>
    <x v="0"/>
    <x v="0"/>
    <x v="1"/>
    <m/>
    <m/>
    <x v="2"/>
    <s v="10030848"/>
    <x v="4"/>
    <x v="4"/>
    <x v="3"/>
    <x v="4"/>
    <x v="4"/>
    <x v="1"/>
    <n v="70.599999999999994"/>
    <x v="1"/>
    <n v="76.5"/>
    <x v="3"/>
    <s v=""/>
    <x v="4"/>
    <s v=""/>
    <x v="2"/>
    <n v="1.9729999999999963"/>
    <n v="0.87793297785812641"/>
    <x v="1"/>
    <x v="1"/>
    <x v="2"/>
    <x v="1"/>
    <x v="1"/>
    <x v="1"/>
    <x v="1"/>
  </r>
  <r>
    <d v="2022-07-10T00:00:00"/>
    <n v="9618"/>
    <n v="10303"/>
    <x v="1"/>
    <n v="1106"/>
    <n v="40352"/>
    <x v="2"/>
    <s v="908660"/>
    <x v="0"/>
    <x v="0"/>
    <x v="1"/>
    <x v="1"/>
    <x v="1"/>
    <x v="1"/>
    <n v="68"/>
    <m/>
    <m/>
    <m/>
    <x v="0"/>
    <x v="2"/>
    <n v="1003084"/>
    <x v="9"/>
    <x v="1"/>
    <x v="0"/>
    <x v="0"/>
    <x v="1"/>
    <x v="0"/>
    <x v="0"/>
    <x v="0"/>
    <x v="0"/>
    <x v="0"/>
    <x v="1"/>
    <m/>
    <m/>
    <x v="2"/>
    <s v="10030849"/>
    <x v="2"/>
    <x v="2"/>
    <x v="2"/>
    <x v="2"/>
    <x v="4"/>
    <x v="1"/>
    <n v="61.827199999999998"/>
    <x v="2"/>
    <n v="68"/>
    <x v="1"/>
    <n v="142"/>
    <x v="4"/>
    <n v="142"/>
    <x v="1"/>
    <s v=""/>
    <s v=""/>
    <x v="1"/>
    <x v="1"/>
    <x v="1"/>
    <x v="1"/>
    <x v="1"/>
    <x v="1"/>
    <x v="1"/>
  </r>
  <r>
    <d v="2022-07-10T00:00:00"/>
    <n v="9618"/>
    <n v="10303"/>
    <x v="1"/>
    <n v="1110"/>
    <n v="40353"/>
    <x v="2"/>
    <s v="908717"/>
    <x v="0"/>
    <x v="1"/>
    <x v="1"/>
    <x v="1"/>
    <x v="1"/>
    <x v="1"/>
    <n v="74"/>
    <m/>
    <m/>
    <m/>
    <x v="0"/>
    <x v="2"/>
    <n v="1003084"/>
    <x v="10"/>
    <x v="1"/>
    <x v="0"/>
    <x v="0"/>
    <x v="1"/>
    <x v="0"/>
    <x v="0"/>
    <x v="0"/>
    <x v="0"/>
    <x v="0"/>
    <x v="1"/>
    <m/>
    <m/>
    <x v="2"/>
    <s v="100308410"/>
    <x v="2"/>
    <x v="2"/>
    <x v="2"/>
    <x v="2"/>
    <x v="4"/>
    <x v="1"/>
    <n v="67.380199999999988"/>
    <x v="2"/>
    <n v="74"/>
    <x v="1"/>
    <s v=""/>
    <x v="4"/>
    <s v=""/>
    <x v="1"/>
    <s v=""/>
    <s v=""/>
    <x v="1"/>
    <x v="1"/>
    <x v="1"/>
    <x v="1"/>
    <x v="1"/>
    <x v="1"/>
    <x v="1"/>
  </r>
  <r>
    <d v="2022-07-10T00:00:00"/>
    <n v="9618"/>
    <n v="10303"/>
    <x v="1"/>
    <n v="1110"/>
    <n v="40354"/>
    <x v="2"/>
    <s v="908686"/>
    <x v="0"/>
    <x v="1"/>
    <x v="1"/>
    <x v="1"/>
    <x v="1"/>
    <x v="1"/>
    <n v="72"/>
    <m/>
    <m/>
    <m/>
    <x v="0"/>
    <x v="2"/>
    <n v="1003085"/>
    <x v="2"/>
    <x v="1"/>
    <x v="0"/>
    <x v="0"/>
    <x v="1"/>
    <x v="0"/>
    <x v="0"/>
    <x v="0"/>
    <x v="0"/>
    <x v="0"/>
    <x v="1"/>
    <m/>
    <s v="Scale data are garbled for 1003085. No scale 1??"/>
    <x v="2"/>
    <s v="10030852"/>
    <x v="3"/>
    <x v="3"/>
    <x v="2"/>
    <x v="3"/>
    <x v="4"/>
    <x v="1"/>
    <n v="65.529199999999989"/>
    <x v="2"/>
    <n v="72"/>
    <x v="1"/>
    <n v="143"/>
    <x v="4"/>
    <n v="143"/>
    <x v="1"/>
    <s v=""/>
    <s v=""/>
    <x v="1"/>
    <x v="1"/>
    <x v="1"/>
    <x v="1"/>
    <x v="1"/>
    <x v="1"/>
    <x v="1"/>
  </r>
  <r>
    <d v="2022-07-10T00:00:00"/>
    <n v="9618"/>
    <n v="10303"/>
    <x v="1"/>
    <n v="1114"/>
    <n v="40355"/>
    <x v="2"/>
    <s v="908712"/>
    <x v="0"/>
    <x v="1"/>
    <x v="1"/>
    <x v="1"/>
    <x v="1"/>
    <x v="1"/>
    <n v="93"/>
    <n v="22.6"/>
    <n v="9.1999999999999993"/>
    <n v="6.8"/>
    <x v="16"/>
    <x v="3"/>
    <n v="1003085"/>
    <x v="3"/>
    <x v="1"/>
    <x v="0"/>
    <x v="0"/>
    <x v="1"/>
    <x v="0"/>
    <x v="0"/>
    <x v="0"/>
    <x v="0"/>
    <x v="0"/>
    <x v="1"/>
    <m/>
    <m/>
    <x v="2"/>
    <s v="10030853"/>
    <x v="4"/>
    <x v="4"/>
    <x v="3"/>
    <x v="4"/>
    <x v="4"/>
    <x v="1"/>
    <n v="83.8"/>
    <x v="1"/>
    <n v="93"/>
    <x v="3"/>
    <s v=""/>
    <x v="4"/>
    <s v=""/>
    <x v="2"/>
    <n v="1.2200000000000024"/>
    <n v="0.77206354942678423"/>
    <x v="1"/>
    <x v="1"/>
    <x v="2"/>
    <x v="1"/>
    <x v="1"/>
    <x v="1"/>
    <x v="1"/>
  </r>
  <r>
    <d v="2022-07-10T00:00:00"/>
    <n v="9619"/>
    <n v="10303"/>
    <x v="0"/>
    <n v="1157"/>
    <n v="40356"/>
    <x v="2"/>
    <s v="908657"/>
    <x v="1"/>
    <x v="0"/>
    <x v="2"/>
    <x v="2"/>
    <x v="1"/>
    <x v="1"/>
    <n v="85"/>
    <n v="19.5"/>
    <n v="6.2"/>
    <n v="5"/>
    <x v="5"/>
    <x v="3"/>
    <n v="1003085"/>
    <x v="4"/>
    <x v="1"/>
    <x v="0"/>
    <x v="0"/>
    <x v="1"/>
    <x v="0"/>
    <x v="0"/>
    <x v="0"/>
    <x v="0"/>
    <x v="0"/>
    <x v="1"/>
    <m/>
    <m/>
    <x v="2"/>
    <s v="10030854"/>
    <x v="4"/>
    <x v="4"/>
    <x v="3"/>
    <x v="4"/>
    <x v="4"/>
    <x v="1"/>
    <n v="78.8"/>
    <x v="1"/>
    <n v="85"/>
    <x v="3"/>
    <s v=""/>
    <x v="4"/>
    <s v=""/>
    <x v="2"/>
    <n v="3.703999999999998"/>
    <n v="0.97596697916067654"/>
    <x v="1"/>
    <x v="1"/>
    <x v="2"/>
    <x v="1"/>
    <x v="1"/>
    <x v="1"/>
    <x v="1"/>
  </r>
  <r>
    <d v="2022-07-10T00:00:00"/>
    <n v="9619"/>
    <n v="10303"/>
    <x v="0"/>
    <n v="1157"/>
    <n v="40357"/>
    <x v="2"/>
    <s v="908729"/>
    <x v="0"/>
    <x v="0"/>
    <x v="2"/>
    <x v="2"/>
    <x v="1"/>
    <x v="1"/>
    <n v="84.5"/>
    <n v="19.7"/>
    <n v="7.6"/>
    <n v="5.9"/>
    <x v="6"/>
    <x v="3"/>
    <n v="1003085"/>
    <x v="5"/>
    <x v="1"/>
    <x v="0"/>
    <x v="0"/>
    <x v="1"/>
    <x v="0"/>
    <x v="0"/>
    <x v="0"/>
    <x v="0"/>
    <x v="0"/>
    <x v="1"/>
    <m/>
    <m/>
    <x v="2"/>
    <s v="10030855"/>
    <x v="4"/>
    <x v="4"/>
    <x v="3"/>
    <x v="4"/>
    <x v="4"/>
    <x v="1"/>
    <n v="76.900000000000006"/>
    <x v="1"/>
    <n v="84.5"/>
    <x v="3"/>
    <n v="144"/>
    <x v="4"/>
    <n v="144"/>
    <x v="2"/>
    <n v="0.99900000000000144"/>
    <n v="0.73086192127378258"/>
    <x v="1"/>
    <x v="1"/>
    <x v="2"/>
    <x v="2"/>
    <x v="1"/>
    <x v="1"/>
    <x v="1"/>
  </r>
  <r>
    <d v="2022-07-10T00:00:00"/>
    <n v="9619"/>
    <n v="10303"/>
    <x v="0"/>
    <n v="1157"/>
    <n v="40358"/>
    <x v="2"/>
    <s v="908659"/>
    <x v="0"/>
    <x v="1"/>
    <x v="1"/>
    <x v="1"/>
    <x v="1"/>
    <x v="1"/>
    <n v="86"/>
    <n v="18"/>
    <n v="6.5"/>
    <n v="7.5"/>
    <x v="9"/>
    <x v="3"/>
    <n v="1003085"/>
    <x v="6"/>
    <x v="1"/>
    <x v="0"/>
    <x v="0"/>
    <x v="1"/>
    <x v="0"/>
    <x v="0"/>
    <x v="0"/>
    <x v="0"/>
    <x v="0"/>
    <x v="1"/>
    <m/>
    <m/>
    <x v="2"/>
    <s v="10030856"/>
    <x v="2"/>
    <x v="2"/>
    <x v="2"/>
    <x v="2"/>
    <x v="4"/>
    <x v="1"/>
    <n v="79.5"/>
    <x v="1"/>
    <n v="86"/>
    <x v="3"/>
    <n v="145"/>
    <x v="4"/>
    <n v="145"/>
    <x v="2"/>
    <n v="2.4799999999999969"/>
    <n v="0.92272779786333992"/>
    <x v="1"/>
    <x v="1"/>
    <x v="2"/>
    <x v="1"/>
    <x v="1"/>
    <x v="1"/>
    <x v="1"/>
  </r>
  <r>
    <d v="2022-07-10T00:00:00"/>
    <n v="9619"/>
    <n v="10303"/>
    <x v="0"/>
    <n v="1157"/>
    <n v="40359"/>
    <x v="2"/>
    <s v="908684"/>
    <x v="0"/>
    <x v="1"/>
    <x v="1"/>
    <x v="1"/>
    <x v="1"/>
    <x v="1"/>
    <n v="93.5"/>
    <n v="19.899999999999999"/>
    <n v="6.7"/>
    <n v="4"/>
    <x v="9"/>
    <x v="3"/>
    <n v="1003085"/>
    <x v="7"/>
    <x v="1"/>
    <x v="0"/>
    <x v="0"/>
    <x v="1"/>
    <x v="0"/>
    <x v="0"/>
    <x v="0"/>
    <x v="0"/>
    <x v="0"/>
    <x v="1"/>
    <m/>
    <m/>
    <x v="2"/>
    <s v="10030857"/>
    <x v="4"/>
    <x v="4"/>
    <x v="3"/>
    <x v="4"/>
    <x v="4"/>
    <x v="1"/>
    <n v="86.8"/>
    <x v="1"/>
    <n v="93.5"/>
    <x v="3"/>
    <s v=""/>
    <x v="4"/>
    <s v=""/>
    <x v="2"/>
    <n v="7.828999999999998"/>
    <n v="0.9996021350548715"/>
    <x v="1"/>
    <x v="1"/>
    <x v="2"/>
    <x v="1"/>
    <x v="1"/>
    <x v="1"/>
    <x v="1"/>
  </r>
  <r>
    <d v="2022-07-10T00:00:00"/>
    <n v="9619"/>
    <n v="10303"/>
    <x v="0"/>
    <n v="1157"/>
    <n v="40360"/>
    <x v="2"/>
    <s v="908650"/>
    <x v="0"/>
    <x v="1"/>
    <x v="1"/>
    <x v="1"/>
    <x v="1"/>
    <x v="1"/>
    <n v="68"/>
    <m/>
    <m/>
    <m/>
    <x v="0"/>
    <x v="2"/>
    <n v="1003085"/>
    <x v="8"/>
    <x v="1"/>
    <x v="0"/>
    <x v="0"/>
    <x v="1"/>
    <x v="0"/>
    <x v="0"/>
    <x v="0"/>
    <x v="0"/>
    <x v="0"/>
    <x v="1"/>
    <m/>
    <m/>
    <x v="2"/>
    <s v="10030858"/>
    <x v="3"/>
    <x v="3"/>
    <x v="2"/>
    <x v="3"/>
    <x v="4"/>
    <x v="1"/>
    <n v="61.827199999999998"/>
    <x v="2"/>
    <n v="68"/>
    <x v="1"/>
    <n v="146"/>
    <x v="4"/>
    <n v="146"/>
    <x v="1"/>
    <s v=""/>
    <s v=""/>
    <x v="1"/>
    <x v="1"/>
    <x v="1"/>
    <x v="1"/>
    <x v="1"/>
    <x v="1"/>
    <x v="1"/>
  </r>
  <r>
    <d v="2022-07-10T00:00:00"/>
    <n v="9619"/>
    <n v="10303"/>
    <x v="0"/>
    <n v="1157"/>
    <n v="40361"/>
    <x v="3"/>
    <s v="na"/>
    <x v="0"/>
    <x v="0"/>
    <x v="3"/>
    <x v="3"/>
    <x v="1"/>
    <x v="1"/>
    <m/>
    <m/>
    <m/>
    <m/>
    <x v="0"/>
    <x v="4"/>
    <m/>
    <x v="0"/>
    <x v="0"/>
    <x v="0"/>
    <x v="0"/>
    <x v="1"/>
    <x v="0"/>
    <x v="0"/>
    <x v="0"/>
    <x v="0"/>
    <x v="0"/>
    <x v="1"/>
    <s v="escaped"/>
    <m/>
    <x v="2"/>
    <s v=""/>
    <x v="6"/>
    <x v="2"/>
    <x v="4"/>
    <x v="2"/>
    <x v="4"/>
    <x v="1"/>
    <s v=""/>
    <x v="3"/>
    <s v=""/>
    <x v="4"/>
    <s v=""/>
    <x v="3"/>
    <s v=""/>
    <x v="1"/>
    <s v=""/>
    <s v=""/>
    <x v="1"/>
    <x v="1"/>
    <x v="3"/>
    <x v="1"/>
    <x v="1"/>
    <x v="1"/>
    <x v="1"/>
  </r>
  <r>
    <d v="2022-07-10T00:00:00"/>
    <n v="9619"/>
    <n v="10303"/>
    <x v="0"/>
    <n v="1254"/>
    <n v="40362"/>
    <x v="2"/>
    <s v="908703"/>
    <x v="0"/>
    <x v="1"/>
    <x v="1"/>
    <x v="1"/>
    <x v="1"/>
    <x v="1"/>
    <n v="66"/>
    <m/>
    <m/>
    <m/>
    <x v="0"/>
    <x v="2"/>
    <m/>
    <x v="0"/>
    <x v="0"/>
    <x v="0"/>
    <x v="0"/>
    <x v="1"/>
    <x v="0"/>
    <x v="0"/>
    <x v="0"/>
    <x v="0"/>
    <x v="0"/>
    <x v="1"/>
    <m/>
    <s v="escaped?"/>
    <x v="2"/>
    <s v=""/>
    <x v="6"/>
    <x v="2"/>
    <x v="4"/>
    <x v="2"/>
    <x v="4"/>
    <x v="1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0T00:00:00"/>
    <n v="9619"/>
    <n v="10303"/>
    <x v="0"/>
    <n v="1254"/>
    <n v="40363"/>
    <x v="2"/>
    <s v="908677"/>
    <x v="0"/>
    <x v="1"/>
    <x v="1"/>
    <x v="1"/>
    <x v="1"/>
    <x v="1"/>
    <n v="72"/>
    <m/>
    <m/>
    <m/>
    <x v="0"/>
    <x v="2"/>
    <n v="1003085"/>
    <x v="9"/>
    <x v="1"/>
    <x v="0"/>
    <x v="0"/>
    <x v="1"/>
    <x v="2"/>
    <x v="0"/>
    <x v="2"/>
    <x v="0"/>
    <x v="0"/>
    <x v="1"/>
    <m/>
    <m/>
    <x v="2"/>
    <s v="10030859"/>
    <x v="2"/>
    <x v="2"/>
    <x v="2"/>
    <x v="2"/>
    <x v="4"/>
    <x v="1"/>
    <n v="65.529199999999989"/>
    <x v="2"/>
    <n v="72"/>
    <x v="1"/>
    <s v=""/>
    <x v="4"/>
    <s v=""/>
    <x v="1"/>
    <s v=""/>
    <s v=""/>
    <x v="1"/>
    <x v="1"/>
    <x v="1"/>
    <x v="1"/>
    <x v="1"/>
    <x v="1"/>
    <x v="1"/>
  </r>
  <r>
    <d v="2022-07-10T00:00:00"/>
    <n v="9619"/>
    <n v="10303"/>
    <x v="0"/>
    <n v="1314"/>
    <n v="40364"/>
    <x v="2"/>
    <s v="908662"/>
    <x v="0"/>
    <x v="1"/>
    <x v="1"/>
    <x v="1"/>
    <x v="1"/>
    <x v="1"/>
    <n v="61"/>
    <m/>
    <m/>
    <m/>
    <x v="0"/>
    <x v="2"/>
    <n v="1003085"/>
    <x v="10"/>
    <x v="1"/>
    <x v="0"/>
    <x v="0"/>
    <x v="1"/>
    <x v="0"/>
    <x v="0"/>
    <x v="0"/>
    <x v="0"/>
    <x v="0"/>
    <x v="1"/>
    <m/>
    <m/>
    <x v="2"/>
    <s v="100308510"/>
    <x v="3"/>
    <x v="3"/>
    <x v="2"/>
    <x v="3"/>
    <x v="4"/>
    <x v="1"/>
    <n v="55.348700000000001"/>
    <x v="2"/>
    <n v="61"/>
    <x v="1"/>
    <s v=""/>
    <x v="4"/>
    <s v=""/>
    <x v="1"/>
    <s v=""/>
    <s v=""/>
    <x v="1"/>
    <x v="1"/>
    <x v="1"/>
    <x v="1"/>
    <x v="1"/>
    <x v="1"/>
    <x v="1"/>
  </r>
  <r>
    <d v="2022-07-10T00:00:00"/>
    <n v="9619"/>
    <n v="10303"/>
    <x v="0"/>
    <n v="1314"/>
    <n v="40365"/>
    <x v="2"/>
    <s v="908764"/>
    <x v="0"/>
    <x v="0"/>
    <x v="2"/>
    <x v="2"/>
    <x v="1"/>
    <x v="1"/>
    <n v="82.5"/>
    <n v="19"/>
    <n v="6.5"/>
    <n v="5.2"/>
    <x v="12"/>
    <x v="3"/>
    <n v="1015432"/>
    <x v="1"/>
    <x v="1"/>
    <x v="0"/>
    <x v="0"/>
    <x v="1"/>
    <x v="0"/>
    <x v="0"/>
    <x v="0"/>
    <x v="0"/>
    <x v="0"/>
    <x v="1"/>
    <m/>
    <s v="GG data"/>
    <x v="2"/>
    <s v="10154321"/>
    <x v="4"/>
    <x v="4"/>
    <x v="3"/>
    <x v="4"/>
    <x v="4"/>
    <x v="1"/>
    <n v="76"/>
    <x v="1"/>
    <n v="82.5"/>
    <x v="3"/>
    <s v=""/>
    <x v="2"/>
    <s v=""/>
    <x v="2"/>
    <n v="2.2810000000000015"/>
    <n v="0.9072911950310808"/>
    <x v="1"/>
    <x v="1"/>
    <x v="2"/>
    <x v="1"/>
    <x v="1"/>
    <x v="1"/>
    <x v="1"/>
  </r>
  <r>
    <d v="2022-07-10T00:00:00"/>
    <n v="9619"/>
    <n v="10303"/>
    <x v="0"/>
    <n v="1314"/>
    <n v="40366"/>
    <x v="2"/>
    <s v="908746"/>
    <x v="0"/>
    <x v="1"/>
    <x v="1"/>
    <x v="1"/>
    <x v="1"/>
    <x v="1"/>
    <n v="59"/>
    <m/>
    <m/>
    <m/>
    <x v="0"/>
    <x v="2"/>
    <n v="1015432"/>
    <x v="2"/>
    <x v="1"/>
    <x v="0"/>
    <x v="0"/>
    <x v="1"/>
    <x v="0"/>
    <x v="0"/>
    <x v="0"/>
    <x v="0"/>
    <x v="0"/>
    <x v="1"/>
    <m/>
    <m/>
    <x v="2"/>
    <s v="10154322"/>
    <x v="3"/>
    <x v="3"/>
    <x v="2"/>
    <x v="3"/>
    <x v="4"/>
    <x v="1"/>
    <n v="53.497700000000002"/>
    <x v="2"/>
    <n v="59"/>
    <x v="1"/>
    <s v=""/>
    <x v="2"/>
    <s v=""/>
    <x v="1"/>
    <s v=""/>
    <s v=""/>
    <x v="1"/>
    <x v="1"/>
    <x v="1"/>
    <x v="1"/>
    <x v="1"/>
    <x v="1"/>
    <x v="1"/>
  </r>
  <r>
    <d v="2022-07-10T00:00:00"/>
    <n v="9619"/>
    <n v="10303"/>
    <x v="0"/>
    <n v="1314"/>
    <n v="40367"/>
    <x v="2"/>
    <s v="908714"/>
    <x v="0"/>
    <x v="0"/>
    <x v="2"/>
    <x v="1"/>
    <x v="1"/>
    <x v="1"/>
    <n v="75"/>
    <m/>
    <m/>
    <m/>
    <x v="0"/>
    <x v="2"/>
    <n v="1015432"/>
    <x v="3"/>
    <x v="1"/>
    <x v="0"/>
    <x v="0"/>
    <x v="1"/>
    <x v="0"/>
    <x v="0"/>
    <x v="0"/>
    <x v="0"/>
    <x v="0"/>
    <x v="1"/>
    <m/>
    <m/>
    <x v="2"/>
    <s v="10154323"/>
    <x v="3"/>
    <x v="3"/>
    <x v="2"/>
    <x v="3"/>
    <x v="4"/>
    <x v="1"/>
    <n v="68.305699999999987"/>
    <x v="2"/>
    <n v="75"/>
    <x v="1"/>
    <s v=""/>
    <x v="2"/>
    <s v=""/>
    <x v="1"/>
    <s v=""/>
    <s v=""/>
    <x v="1"/>
    <x v="1"/>
    <x v="1"/>
    <x v="1"/>
    <x v="1"/>
    <x v="1"/>
    <x v="1"/>
  </r>
  <r>
    <d v="2022-07-10T00:00:00"/>
    <n v="9619"/>
    <n v="10303"/>
    <x v="0"/>
    <n v="1326"/>
    <n v="40368"/>
    <x v="2"/>
    <s v="908683"/>
    <x v="0"/>
    <x v="0"/>
    <x v="2"/>
    <x v="2"/>
    <x v="1"/>
    <x v="1"/>
    <n v="79"/>
    <n v="18"/>
    <n v="6.8"/>
    <n v="4.2"/>
    <x v="7"/>
    <x v="3"/>
    <n v="1015432"/>
    <x v="4"/>
    <x v="1"/>
    <x v="0"/>
    <x v="0"/>
    <x v="1"/>
    <x v="0"/>
    <x v="0"/>
    <x v="0"/>
    <x v="0"/>
    <x v="0"/>
    <x v="1"/>
    <m/>
    <m/>
    <x v="2"/>
    <s v="10154324"/>
    <x v="4"/>
    <x v="4"/>
    <x v="3"/>
    <x v="4"/>
    <x v="4"/>
    <x v="1"/>
    <n v="72.2"/>
    <x v="1"/>
    <n v="79"/>
    <x v="3"/>
    <s v=""/>
    <x v="2"/>
    <s v=""/>
    <x v="2"/>
    <n v="1.1579999999999988"/>
    <n v="0.76096911449847437"/>
    <x v="1"/>
    <x v="1"/>
    <x v="2"/>
    <x v="1"/>
    <x v="1"/>
    <x v="1"/>
    <x v="1"/>
  </r>
  <r>
    <d v="2022-07-10T00:00:00"/>
    <n v="9619"/>
    <n v="10304"/>
    <x v="0"/>
    <n v="1327"/>
    <n v="40369"/>
    <x v="2"/>
    <s v="908709"/>
    <x v="0"/>
    <x v="0"/>
    <x v="2"/>
    <x v="2"/>
    <x v="1"/>
    <x v="1"/>
    <n v="76.5"/>
    <n v="18.2"/>
    <n v="7.3"/>
    <n v="4.2"/>
    <x v="5"/>
    <x v="3"/>
    <n v="1015432"/>
    <x v="5"/>
    <x v="1"/>
    <x v="0"/>
    <x v="0"/>
    <x v="1"/>
    <x v="0"/>
    <x v="0"/>
    <x v="0"/>
    <x v="0"/>
    <x v="0"/>
    <x v="1"/>
    <m/>
    <m/>
    <x v="2"/>
    <s v="10154325"/>
    <x v="3"/>
    <x v="3"/>
    <x v="2"/>
    <x v="3"/>
    <x v="4"/>
    <x v="1"/>
    <n v="69.2"/>
    <x v="1"/>
    <n v="76.5"/>
    <x v="3"/>
    <s v=""/>
    <x v="2"/>
    <s v=""/>
    <x v="3"/>
    <n v="-0.81500000000000283"/>
    <n v="0.30682605067404928"/>
    <x v="1"/>
    <x v="1"/>
    <x v="1"/>
    <x v="1"/>
    <x v="1"/>
    <x v="1"/>
    <x v="1"/>
  </r>
  <r>
    <d v="2022-07-10T00:00:00"/>
    <n v="9619"/>
    <n v="10304"/>
    <x v="0"/>
    <n v="1327"/>
    <n v="40370"/>
    <x v="2"/>
    <s v="908704"/>
    <x v="1"/>
    <x v="0"/>
    <x v="2"/>
    <x v="1"/>
    <x v="1"/>
    <x v="1"/>
    <n v="74.5"/>
    <m/>
    <m/>
    <m/>
    <x v="0"/>
    <x v="2"/>
    <m/>
    <x v="0"/>
    <x v="0"/>
    <x v="0"/>
    <x v="0"/>
    <x v="1"/>
    <x v="0"/>
    <x v="0"/>
    <x v="0"/>
    <x v="0"/>
    <x v="0"/>
    <x v="1"/>
    <m/>
    <s v="GG data"/>
    <x v="2"/>
    <s v=""/>
    <x v="6"/>
    <x v="2"/>
    <x v="4"/>
    <x v="2"/>
    <x v="4"/>
    <x v="1"/>
    <n v="67.842949999999988"/>
    <x v="2"/>
    <n v="74.5"/>
    <x v="1"/>
    <s v=""/>
    <x v="3"/>
    <s v=""/>
    <x v="1"/>
    <s v=""/>
    <s v=""/>
    <x v="1"/>
    <x v="1"/>
    <x v="1"/>
    <x v="1"/>
    <x v="1"/>
    <x v="1"/>
    <x v="1"/>
  </r>
  <r>
    <d v="2022-07-10T00:00:00"/>
    <n v="9619"/>
    <n v="10304"/>
    <x v="0"/>
    <n v="1327"/>
    <n v="40371"/>
    <x v="2"/>
    <s v="908738"/>
    <x v="0"/>
    <x v="1"/>
    <x v="1"/>
    <x v="1"/>
    <x v="1"/>
    <x v="1"/>
    <n v="69"/>
    <m/>
    <m/>
    <m/>
    <x v="0"/>
    <x v="2"/>
    <n v="1015432"/>
    <x v="6"/>
    <x v="1"/>
    <x v="0"/>
    <x v="0"/>
    <x v="1"/>
    <x v="0"/>
    <x v="0"/>
    <x v="0"/>
    <x v="0"/>
    <x v="0"/>
    <x v="1"/>
    <m/>
    <m/>
    <x v="2"/>
    <s v="10154326"/>
    <x v="3"/>
    <x v="3"/>
    <x v="2"/>
    <x v="3"/>
    <x v="4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10T00:00:00"/>
    <n v="9619"/>
    <n v="10304"/>
    <x v="0"/>
    <n v="1330"/>
    <n v="40372"/>
    <x v="2"/>
    <s v="908701"/>
    <x v="0"/>
    <x v="1"/>
    <x v="1"/>
    <x v="1"/>
    <x v="1"/>
    <x v="1"/>
    <n v="72"/>
    <m/>
    <m/>
    <m/>
    <x v="0"/>
    <x v="2"/>
    <m/>
    <x v="0"/>
    <x v="0"/>
    <x v="0"/>
    <x v="0"/>
    <x v="1"/>
    <x v="0"/>
    <x v="0"/>
    <x v="0"/>
    <x v="0"/>
    <x v="0"/>
    <x v="1"/>
    <m/>
    <m/>
    <x v="2"/>
    <s v=""/>
    <x v="6"/>
    <x v="2"/>
    <x v="4"/>
    <x v="2"/>
    <x v="4"/>
    <x v="1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0T00:00:00"/>
    <n v="9620"/>
    <n v="10304"/>
    <x v="1"/>
    <n v="1642"/>
    <n v="40373"/>
    <x v="2"/>
    <s v="908715"/>
    <x v="0"/>
    <x v="1"/>
    <x v="1"/>
    <x v="1"/>
    <x v="1"/>
    <x v="1"/>
    <n v="73"/>
    <m/>
    <m/>
    <m/>
    <x v="0"/>
    <x v="2"/>
    <n v="1015432"/>
    <x v="7"/>
    <x v="1"/>
    <x v="0"/>
    <x v="0"/>
    <x v="1"/>
    <x v="0"/>
    <x v="0"/>
    <x v="0"/>
    <x v="0"/>
    <x v="0"/>
    <x v="1"/>
    <m/>
    <m/>
    <x v="2"/>
    <s v="10154327"/>
    <x v="3"/>
    <x v="3"/>
    <x v="2"/>
    <x v="3"/>
    <x v="4"/>
    <x v="1"/>
    <n v="66.454699999999988"/>
    <x v="2"/>
    <n v="73"/>
    <x v="1"/>
    <s v=""/>
    <x v="2"/>
    <s v=""/>
    <x v="1"/>
    <s v=""/>
    <s v=""/>
    <x v="1"/>
    <x v="1"/>
    <x v="1"/>
    <x v="1"/>
    <x v="1"/>
    <x v="1"/>
    <x v="1"/>
  </r>
  <r>
    <d v="2022-07-10T00:00:00"/>
    <n v="9620"/>
    <n v="10304"/>
    <x v="1"/>
    <n v="1642"/>
    <n v="40374"/>
    <x v="2"/>
    <s v="908743"/>
    <x v="0"/>
    <x v="0"/>
    <x v="2"/>
    <x v="2"/>
    <x v="1"/>
    <x v="1"/>
    <n v="89"/>
    <n v="20"/>
    <n v="7.5"/>
    <n v="5"/>
    <x v="19"/>
    <x v="3"/>
    <n v="1015432"/>
    <x v="8"/>
    <x v="1"/>
    <x v="0"/>
    <x v="0"/>
    <x v="1"/>
    <x v="0"/>
    <x v="0"/>
    <x v="0"/>
    <x v="0"/>
    <x v="0"/>
    <x v="1"/>
    <m/>
    <m/>
    <x v="2"/>
    <s v="10154328"/>
    <x v="5"/>
    <x v="2"/>
    <x v="3"/>
    <x v="2"/>
    <x v="4"/>
    <x v="1"/>
    <n v="81.5"/>
    <x v="1"/>
    <n v="89"/>
    <x v="3"/>
    <n v="147"/>
    <x v="2"/>
    <n v="147"/>
    <x v="2"/>
    <n v="4.2759999999999971"/>
    <n v="0.98629236702786582"/>
    <x v="1"/>
    <x v="1"/>
    <x v="2"/>
    <x v="1"/>
    <x v="1"/>
    <x v="1"/>
    <x v="1"/>
  </r>
  <r>
    <d v="2022-07-10T00:00:00"/>
    <n v="9620"/>
    <n v="10304"/>
    <x v="1"/>
    <n v="1642"/>
    <n v="40375"/>
    <x v="2"/>
    <s v="908753"/>
    <x v="0"/>
    <x v="0"/>
    <x v="2"/>
    <x v="2"/>
    <x v="1"/>
    <x v="1"/>
    <n v="79"/>
    <n v="17.5"/>
    <n v="7"/>
    <n v="5"/>
    <x v="19"/>
    <x v="3"/>
    <n v="1015432"/>
    <x v="9"/>
    <x v="1"/>
    <x v="0"/>
    <x v="0"/>
    <x v="1"/>
    <x v="0"/>
    <x v="0"/>
    <x v="0"/>
    <x v="0"/>
    <x v="0"/>
    <x v="1"/>
    <m/>
    <m/>
    <x v="2"/>
    <s v="10154329"/>
    <x v="4"/>
    <x v="4"/>
    <x v="3"/>
    <x v="4"/>
    <x v="4"/>
    <x v="1"/>
    <n v="72"/>
    <x v="1"/>
    <n v="79"/>
    <x v="3"/>
    <n v="148"/>
    <x v="2"/>
    <n v="148"/>
    <x v="2"/>
    <n v="0.61599999999999855"/>
    <n v="0.64930826527113394"/>
    <x v="1"/>
    <x v="1"/>
    <x v="2"/>
    <x v="1"/>
    <x v="1"/>
    <x v="1"/>
    <x v="1"/>
  </r>
  <r>
    <d v="2022-07-10T00:00:00"/>
    <n v="9620"/>
    <n v="10304"/>
    <x v="1"/>
    <n v="1642"/>
    <n v="40376"/>
    <x v="2"/>
    <s v="908678"/>
    <x v="0"/>
    <x v="1"/>
    <x v="1"/>
    <x v="1"/>
    <x v="1"/>
    <x v="1"/>
    <n v="68"/>
    <m/>
    <m/>
    <m/>
    <x v="0"/>
    <x v="2"/>
    <n v="1015432"/>
    <x v="10"/>
    <x v="1"/>
    <x v="0"/>
    <x v="0"/>
    <x v="1"/>
    <x v="0"/>
    <x v="0"/>
    <x v="0"/>
    <x v="0"/>
    <x v="0"/>
    <x v="1"/>
    <m/>
    <m/>
    <x v="2"/>
    <s v="101543210"/>
    <x v="3"/>
    <x v="3"/>
    <x v="2"/>
    <x v="3"/>
    <x v="4"/>
    <x v="1"/>
    <n v="61.827199999999998"/>
    <x v="2"/>
    <n v="68"/>
    <x v="1"/>
    <n v="149"/>
    <x v="2"/>
    <n v="149"/>
    <x v="1"/>
    <s v=""/>
    <s v=""/>
    <x v="1"/>
    <x v="1"/>
    <x v="1"/>
    <x v="1"/>
    <x v="1"/>
    <x v="1"/>
    <x v="1"/>
  </r>
  <r>
    <d v="2022-07-10T00:00:00"/>
    <n v="9620"/>
    <n v="10304"/>
    <x v="1"/>
    <n v="1642"/>
    <n v="40377"/>
    <x v="2"/>
    <s v="908707"/>
    <x v="0"/>
    <x v="1"/>
    <x v="1"/>
    <x v="1"/>
    <x v="1"/>
    <x v="1"/>
    <n v="57"/>
    <m/>
    <m/>
    <m/>
    <x v="0"/>
    <x v="2"/>
    <n v="1015431"/>
    <x v="1"/>
    <x v="1"/>
    <x v="0"/>
    <x v="0"/>
    <x v="1"/>
    <x v="0"/>
    <x v="0"/>
    <x v="0"/>
    <x v="0"/>
    <x v="0"/>
    <x v="1"/>
    <m/>
    <m/>
    <x v="2"/>
    <s v="10154311"/>
    <x v="3"/>
    <x v="3"/>
    <x v="2"/>
    <x v="3"/>
    <x v="4"/>
    <x v="1"/>
    <n v="51.646700000000003"/>
    <x v="2"/>
    <n v="57"/>
    <x v="1"/>
    <s v=""/>
    <x v="2"/>
    <s v=""/>
    <x v="1"/>
    <s v=""/>
    <s v=""/>
    <x v="1"/>
    <x v="1"/>
    <x v="1"/>
    <x v="1"/>
    <x v="1"/>
    <x v="1"/>
    <x v="1"/>
  </r>
  <r>
    <d v="2022-07-10T00:00:00"/>
    <n v="9620"/>
    <n v="10304"/>
    <x v="1"/>
    <n v="1704"/>
    <n v="40378"/>
    <x v="2"/>
    <s v="908697"/>
    <x v="0"/>
    <x v="1"/>
    <x v="1"/>
    <x v="1"/>
    <x v="1"/>
    <x v="1"/>
    <n v="59"/>
    <m/>
    <m/>
    <m/>
    <x v="0"/>
    <x v="2"/>
    <n v="1015431"/>
    <x v="2"/>
    <x v="1"/>
    <x v="0"/>
    <x v="0"/>
    <x v="1"/>
    <x v="0"/>
    <x v="0"/>
    <x v="0"/>
    <x v="0"/>
    <x v="0"/>
    <x v="1"/>
    <m/>
    <m/>
    <x v="2"/>
    <s v="10154312"/>
    <x v="2"/>
    <x v="2"/>
    <x v="2"/>
    <x v="2"/>
    <x v="4"/>
    <x v="1"/>
    <n v="53.497700000000002"/>
    <x v="2"/>
    <n v="59"/>
    <x v="1"/>
    <s v=""/>
    <x v="2"/>
    <s v=""/>
    <x v="1"/>
    <s v=""/>
    <s v=""/>
    <x v="1"/>
    <x v="1"/>
    <x v="1"/>
    <x v="1"/>
    <x v="1"/>
    <x v="1"/>
    <x v="1"/>
  </r>
  <r>
    <d v="2022-07-10T00:00:00"/>
    <n v="9620"/>
    <n v="10304"/>
    <x v="1"/>
    <n v="1704"/>
    <n v="40379"/>
    <x v="2"/>
    <s v="908670"/>
    <x v="0"/>
    <x v="1"/>
    <x v="1"/>
    <x v="1"/>
    <x v="1"/>
    <x v="1"/>
    <n v="62"/>
    <m/>
    <m/>
    <m/>
    <x v="0"/>
    <x v="2"/>
    <n v="1015431"/>
    <x v="3"/>
    <x v="1"/>
    <x v="0"/>
    <x v="0"/>
    <x v="1"/>
    <x v="0"/>
    <x v="0"/>
    <x v="0"/>
    <x v="0"/>
    <x v="0"/>
    <x v="1"/>
    <m/>
    <m/>
    <x v="2"/>
    <s v="10154313"/>
    <x v="3"/>
    <x v="3"/>
    <x v="2"/>
    <x v="3"/>
    <x v="4"/>
    <x v="1"/>
    <n v="56.2742"/>
    <x v="2"/>
    <n v="62"/>
    <x v="1"/>
    <n v="150"/>
    <x v="2"/>
    <n v="150"/>
    <x v="1"/>
    <s v=""/>
    <s v=""/>
    <x v="1"/>
    <x v="1"/>
    <x v="1"/>
    <x v="1"/>
    <x v="1"/>
    <x v="1"/>
    <x v="1"/>
  </r>
  <r>
    <d v="2022-07-10T00:00:00"/>
    <n v="9620"/>
    <n v="10304"/>
    <x v="1"/>
    <n v="1704"/>
    <n v="40380"/>
    <x v="2"/>
    <s v="908673"/>
    <x v="0"/>
    <x v="0"/>
    <x v="2"/>
    <x v="1"/>
    <x v="1"/>
    <x v="1"/>
    <n v="57"/>
    <m/>
    <m/>
    <m/>
    <x v="0"/>
    <x v="2"/>
    <n v="1015431"/>
    <x v="4"/>
    <x v="1"/>
    <x v="0"/>
    <x v="0"/>
    <x v="1"/>
    <x v="0"/>
    <x v="0"/>
    <x v="0"/>
    <x v="0"/>
    <x v="0"/>
    <x v="1"/>
    <m/>
    <m/>
    <x v="2"/>
    <s v="10154314"/>
    <x v="3"/>
    <x v="3"/>
    <x v="2"/>
    <x v="3"/>
    <x v="4"/>
    <x v="1"/>
    <n v="51.646700000000003"/>
    <x v="2"/>
    <n v="57"/>
    <x v="1"/>
    <s v=""/>
    <x v="2"/>
    <s v=""/>
    <x v="1"/>
    <s v=""/>
    <s v=""/>
    <x v="1"/>
    <x v="1"/>
    <x v="1"/>
    <x v="1"/>
    <x v="1"/>
    <x v="1"/>
    <x v="1"/>
  </r>
  <r>
    <d v="2022-07-10T00:00:00"/>
    <n v="9620"/>
    <n v="10304"/>
    <x v="1"/>
    <n v="1704"/>
    <n v="40381"/>
    <x v="2"/>
    <s v="908665"/>
    <x v="0"/>
    <x v="1"/>
    <x v="1"/>
    <x v="1"/>
    <x v="1"/>
    <x v="1"/>
    <n v="68"/>
    <m/>
    <m/>
    <m/>
    <x v="0"/>
    <x v="2"/>
    <n v="1015431"/>
    <x v="5"/>
    <x v="1"/>
    <x v="0"/>
    <x v="0"/>
    <x v="1"/>
    <x v="0"/>
    <x v="0"/>
    <x v="0"/>
    <x v="0"/>
    <x v="0"/>
    <x v="1"/>
    <m/>
    <m/>
    <x v="2"/>
    <s v="10154315"/>
    <x v="3"/>
    <x v="3"/>
    <x v="2"/>
    <x v="3"/>
    <x v="4"/>
    <x v="1"/>
    <n v="61.827199999999998"/>
    <x v="2"/>
    <n v="68"/>
    <x v="1"/>
    <s v=""/>
    <x v="2"/>
    <s v=""/>
    <x v="1"/>
    <s v=""/>
    <s v=""/>
    <x v="1"/>
    <x v="1"/>
    <x v="1"/>
    <x v="1"/>
    <x v="1"/>
    <x v="1"/>
    <x v="1"/>
  </r>
  <r>
    <d v="2022-07-10T00:00:00"/>
    <n v="9620"/>
    <n v="10304"/>
    <x v="1"/>
    <n v="1704"/>
    <n v="40382"/>
    <x v="2"/>
    <s v="908661"/>
    <x v="0"/>
    <x v="0"/>
    <x v="2"/>
    <x v="2"/>
    <x v="1"/>
    <x v="1"/>
    <n v="81"/>
    <n v="17"/>
    <n v="6"/>
    <n v="6"/>
    <x v="5"/>
    <x v="3"/>
    <n v="1015431"/>
    <x v="6"/>
    <x v="1"/>
    <x v="0"/>
    <x v="0"/>
    <x v="1"/>
    <x v="0"/>
    <x v="0"/>
    <x v="0"/>
    <x v="0"/>
    <x v="0"/>
    <x v="1"/>
    <m/>
    <m/>
    <x v="2"/>
    <s v="10154316"/>
    <x v="4"/>
    <x v="4"/>
    <x v="3"/>
    <x v="4"/>
    <x v="4"/>
    <x v="1"/>
    <n v="75"/>
    <x v="1"/>
    <n v="81"/>
    <x v="3"/>
    <n v="151"/>
    <x v="2"/>
    <n v="151"/>
    <x v="2"/>
    <n v="1.5599999999999994"/>
    <n v="0.82635335298099488"/>
    <x v="1"/>
    <x v="1"/>
    <x v="2"/>
    <x v="1"/>
    <x v="1"/>
    <x v="1"/>
    <x v="1"/>
  </r>
  <r>
    <d v="2022-07-10T00:00:00"/>
    <n v="9620"/>
    <n v="10304"/>
    <x v="1"/>
    <n v="1714"/>
    <n v="40383"/>
    <x v="2"/>
    <s v="908710"/>
    <x v="0"/>
    <x v="1"/>
    <x v="1"/>
    <x v="1"/>
    <x v="1"/>
    <x v="1"/>
    <n v="96"/>
    <n v="21.2"/>
    <n v="8.8000000000000007"/>
    <n v="4.5"/>
    <x v="14"/>
    <x v="3"/>
    <n v="1015431"/>
    <x v="7"/>
    <x v="1"/>
    <x v="0"/>
    <x v="0"/>
    <x v="1"/>
    <x v="0"/>
    <x v="0"/>
    <x v="0"/>
    <x v="0"/>
    <x v="0"/>
    <x v="1"/>
    <m/>
    <m/>
    <x v="2"/>
    <s v="10154317"/>
    <x v="5"/>
    <x v="2"/>
    <x v="3"/>
    <x v="2"/>
    <x v="4"/>
    <x v="1"/>
    <n v="87.2"/>
    <x v="1"/>
    <n v="96"/>
    <x v="3"/>
    <n v="152"/>
    <x v="2"/>
    <n v="152"/>
    <x v="2"/>
    <n v="5.274"/>
    <n v="0.99490303492089982"/>
    <x v="1"/>
    <x v="1"/>
    <x v="2"/>
    <x v="1"/>
    <x v="1"/>
    <x v="1"/>
    <x v="1"/>
  </r>
  <r>
    <d v="2022-07-10T00:00:00"/>
    <n v="9620"/>
    <n v="10304"/>
    <x v="1"/>
    <n v="1714"/>
    <n v="40384"/>
    <x v="2"/>
    <s v="908722"/>
    <x v="0"/>
    <x v="1"/>
    <x v="1"/>
    <x v="1"/>
    <x v="1"/>
    <x v="1"/>
    <n v="74"/>
    <m/>
    <m/>
    <m/>
    <x v="0"/>
    <x v="2"/>
    <n v="1015431"/>
    <x v="8"/>
    <x v="1"/>
    <x v="0"/>
    <x v="0"/>
    <x v="1"/>
    <x v="0"/>
    <x v="0"/>
    <x v="0"/>
    <x v="0"/>
    <x v="0"/>
    <x v="1"/>
    <m/>
    <s v="Duplicate PIT with operc 40421"/>
    <x v="2"/>
    <s v="10154318"/>
    <x v="3"/>
    <x v="3"/>
    <x v="2"/>
    <x v="3"/>
    <x v="4"/>
    <x v="1"/>
    <n v="67.380199999999988"/>
    <x v="2"/>
    <n v="74"/>
    <x v="1"/>
    <s v=""/>
    <x v="2"/>
    <s v=""/>
    <x v="1"/>
    <s v=""/>
    <s v=""/>
    <x v="1"/>
    <x v="1"/>
    <x v="1"/>
    <x v="1"/>
    <x v="1"/>
    <x v="1"/>
    <x v="1"/>
  </r>
  <r>
    <d v="2022-07-10T00:00:00"/>
    <n v="9620"/>
    <n v="10304"/>
    <x v="1"/>
    <n v="1714"/>
    <n v="40385"/>
    <x v="2"/>
    <s v="908685"/>
    <x v="0"/>
    <x v="0"/>
    <x v="2"/>
    <x v="1"/>
    <x v="1"/>
    <x v="1"/>
    <n v="61"/>
    <m/>
    <m/>
    <m/>
    <x v="0"/>
    <x v="2"/>
    <n v="1015431"/>
    <x v="9"/>
    <x v="1"/>
    <x v="0"/>
    <x v="0"/>
    <x v="1"/>
    <x v="0"/>
    <x v="0"/>
    <x v="0"/>
    <x v="0"/>
    <x v="0"/>
    <x v="1"/>
    <m/>
    <m/>
    <x v="2"/>
    <s v="10154319"/>
    <x v="3"/>
    <x v="3"/>
    <x v="2"/>
    <x v="3"/>
    <x v="4"/>
    <x v="1"/>
    <n v="55.348700000000001"/>
    <x v="2"/>
    <n v="61"/>
    <x v="1"/>
    <n v="153"/>
    <x v="2"/>
    <n v="153"/>
    <x v="1"/>
    <s v=""/>
    <s v=""/>
    <x v="1"/>
    <x v="1"/>
    <x v="1"/>
    <x v="1"/>
    <x v="1"/>
    <x v="1"/>
    <x v="1"/>
  </r>
  <r>
    <d v="2022-07-10T00:00:00"/>
    <n v="9620"/>
    <n v="10304"/>
    <x v="1"/>
    <n v="1714"/>
    <n v="40386"/>
    <x v="2"/>
    <s v="908656"/>
    <x v="0"/>
    <x v="0"/>
    <x v="2"/>
    <x v="2"/>
    <x v="1"/>
    <x v="1"/>
    <n v="85"/>
    <n v="17.899999999999999"/>
    <n v="6.3"/>
    <n v="4.5"/>
    <x v="12"/>
    <x v="3"/>
    <n v="1015431"/>
    <x v="10"/>
    <x v="1"/>
    <x v="0"/>
    <x v="0"/>
    <x v="1"/>
    <x v="0"/>
    <x v="0"/>
    <x v="0"/>
    <x v="0"/>
    <x v="0"/>
    <x v="1"/>
    <m/>
    <m/>
    <x v="2"/>
    <s v="101543110"/>
    <x v="5"/>
    <x v="2"/>
    <x v="3"/>
    <x v="2"/>
    <x v="4"/>
    <x v="1"/>
    <n v="78.7"/>
    <x v="1"/>
    <n v="85"/>
    <x v="3"/>
    <n v="154"/>
    <x v="2"/>
    <n v="154"/>
    <x v="2"/>
    <n v="4.0879999999999974"/>
    <n v="0.9835039387116834"/>
    <x v="1"/>
    <x v="1"/>
    <x v="2"/>
    <x v="1"/>
    <x v="1"/>
    <x v="1"/>
    <x v="1"/>
  </r>
  <r>
    <d v="2022-07-10T00:00:00"/>
    <n v="9620"/>
    <n v="10304"/>
    <x v="1"/>
    <n v="1714"/>
    <n v="40387"/>
    <x v="2"/>
    <s v="908666"/>
    <x v="0"/>
    <x v="1"/>
    <x v="2"/>
    <x v="1"/>
    <x v="1"/>
    <x v="1"/>
    <n v="53"/>
    <m/>
    <m/>
    <m/>
    <x v="0"/>
    <x v="2"/>
    <n v="1015438"/>
    <x v="1"/>
    <x v="1"/>
    <x v="0"/>
    <x v="0"/>
    <x v="1"/>
    <x v="0"/>
    <x v="0"/>
    <x v="0"/>
    <x v="0"/>
    <x v="0"/>
    <x v="1"/>
    <m/>
    <m/>
    <x v="2"/>
    <s v="10154381"/>
    <x v="3"/>
    <x v="3"/>
    <x v="2"/>
    <x v="3"/>
    <x v="4"/>
    <x v="1"/>
    <n v="47.944699999999997"/>
    <x v="2"/>
    <n v="53"/>
    <x v="1"/>
    <n v="155"/>
    <x v="2"/>
    <n v="155"/>
    <x v="1"/>
    <s v=""/>
    <s v=""/>
    <x v="1"/>
    <x v="1"/>
    <x v="1"/>
    <x v="1"/>
    <x v="1"/>
    <x v="1"/>
    <x v="1"/>
  </r>
  <r>
    <d v="2022-07-10T00:00:00"/>
    <n v="9620"/>
    <n v="10304"/>
    <x v="1"/>
    <n v="1725"/>
    <n v="40388"/>
    <x v="2"/>
    <s v="908671"/>
    <x v="0"/>
    <x v="1"/>
    <x v="1"/>
    <x v="1"/>
    <x v="1"/>
    <x v="1"/>
    <n v="101"/>
    <n v="23.5"/>
    <n v="9.1999999999999993"/>
    <n v="6.5"/>
    <x v="2"/>
    <x v="3"/>
    <n v="1015438"/>
    <x v="2"/>
    <x v="1"/>
    <x v="0"/>
    <x v="0"/>
    <x v="1"/>
    <x v="0"/>
    <x v="0"/>
    <x v="0"/>
    <x v="0"/>
    <x v="0"/>
    <x v="1"/>
    <m/>
    <m/>
    <x v="2"/>
    <s v="10154382"/>
    <x v="4"/>
    <x v="4"/>
    <x v="3"/>
    <x v="4"/>
    <x v="4"/>
    <x v="1"/>
    <n v="91.8"/>
    <x v="1"/>
    <n v="101"/>
    <x v="3"/>
    <n v="156"/>
    <x v="2"/>
    <n v="156"/>
    <x v="2"/>
    <n v="5.0360000000000014"/>
    <n v="0.99354227805347783"/>
    <x v="1"/>
    <x v="1"/>
    <x v="2"/>
    <x v="1"/>
    <x v="1"/>
    <x v="1"/>
    <x v="1"/>
  </r>
  <r>
    <d v="2022-07-10T00:00:00"/>
    <n v="9620"/>
    <n v="10304"/>
    <x v="1"/>
    <n v="1725"/>
    <n v="40389"/>
    <x v="2"/>
    <s v="908681"/>
    <x v="0"/>
    <x v="1"/>
    <x v="1"/>
    <x v="1"/>
    <x v="1"/>
    <x v="1"/>
    <n v="81"/>
    <n v="17.5"/>
    <n v="7"/>
    <n v="5.5"/>
    <x v="5"/>
    <x v="3"/>
    <n v="1015438"/>
    <x v="3"/>
    <x v="1"/>
    <x v="0"/>
    <x v="0"/>
    <x v="1"/>
    <x v="0"/>
    <x v="0"/>
    <x v="0"/>
    <x v="0"/>
    <x v="0"/>
    <x v="1"/>
    <m/>
    <m/>
    <x v="2"/>
    <s v="10154383"/>
    <x v="2"/>
    <x v="2"/>
    <x v="2"/>
    <x v="2"/>
    <x v="4"/>
    <x v="1"/>
    <n v="74"/>
    <x v="1"/>
    <n v="81"/>
    <x v="3"/>
    <n v="157"/>
    <x v="2"/>
    <n v="157"/>
    <x v="2"/>
    <n v="0.61999999999999811"/>
    <n v="0.65021854857382655"/>
    <x v="1"/>
    <x v="1"/>
    <x v="2"/>
    <x v="1"/>
    <x v="1"/>
    <x v="1"/>
    <x v="1"/>
  </r>
  <r>
    <d v="2022-07-10T00:00:00"/>
    <n v="9620"/>
    <n v="10304"/>
    <x v="1"/>
    <n v="1725"/>
    <n v="40390"/>
    <x v="2"/>
    <s v="908655"/>
    <x v="0"/>
    <x v="1"/>
    <x v="1"/>
    <x v="1"/>
    <x v="1"/>
    <x v="1"/>
    <n v="66"/>
    <m/>
    <m/>
    <m/>
    <x v="0"/>
    <x v="2"/>
    <n v="1015438"/>
    <x v="4"/>
    <x v="1"/>
    <x v="0"/>
    <x v="0"/>
    <x v="1"/>
    <x v="0"/>
    <x v="0"/>
    <x v="0"/>
    <x v="0"/>
    <x v="0"/>
    <x v="1"/>
    <m/>
    <m/>
    <x v="2"/>
    <s v="10154384"/>
    <x v="2"/>
    <x v="2"/>
    <x v="2"/>
    <x v="2"/>
    <x v="4"/>
    <x v="1"/>
    <n v="59.976199999999999"/>
    <x v="2"/>
    <n v="66"/>
    <x v="1"/>
    <n v="158"/>
    <x v="2"/>
    <n v="158"/>
    <x v="1"/>
    <s v=""/>
    <s v=""/>
    <x v="1"/>
    <x v="1"/>
    <x v="1"/>
    <x v="1"/>
    <x v="1"/>
    <x v="1"/>
    <x v="1"/>
  </r>
  <r>
    <d v="2022-07-10T00:00:00"/>
    <n v="9620"/>
    <n v="10304"/>
    <x v="1"/>
    <n v="1725"/>
    <n v="40391"/>
    <x v="2"/>
    <s v="908688"/>
    <x v="0"/>
    <x v="1"/>
    <x v="1"/>
    <x v="1"/>
    <x v="1"/>
    <x v="1"/>
    <n v="84"/>
    <n v="14.7"/>
    <n v="6.4"/>
    <n v="6.2"/>
    <x v="6"/>
    <x v="3"/>
    <n v="1015438"/>
    <x v="5"/>
    <x v="1"/>
    <x v="0"/>
    <x v="0"/>
    <x v="1"/>
    <x v="0"/>
    <x v="0"/>
    <x v="0"/>
    <x v="0"/>
    <x v="0"/>
    <x v="1"/>
    <m/>
    <m/>
    <x v="2"/>
    <s v="10154385"/>
    <x v="4"/>
    <x v="4"/>
    <x v="3"/>
    <x v="4"/>
    <x v="4"/>
    <x v="1"/>
    <n v="77.599999999999994"/>
    <x v="1"/>
    <n v="84"/>
    <x v="3"/>
    <n v="159"/>
    <x v="2"/>
    <n v="159"/>
    <x v="2"/>
    <n v="2.1159999999999979"/>
    <n v="0.89244859538041621"/>
    <x v="1"/>
    <x v="1"/>
    <x v="2"/>
    <x v="1"/>
    <x v="1"/>
    <x v="1"/>
    <x v="1"/>
  </r>
  <r>
    <d v="2022-07-10T00:00:00"/>
    <n v="9620"/>
    <n v="10304"/>
    <x v="1"/>
    <n v="1725"/>
    <n v="40392"/>
    <x v="2"/>
    <s v="908718"/>
    <x v="0"/>
    <x v="1"/>
    <x v="1"/>
    <x v="1"/>
    <x v="1"/>
    <x v="1"/>
    <n v="69"/>
    <m/>
    <m/>
    <m/>
    <x v="0"/>
    <x v="2"/>
    <n v="1015438"/>
    <x v="6"/>
    <x v="1"/>
    <x v="0"/>
    <x v="0"/>
    <x v="1"/>
    <x v="0"/>
    <x v="0"/>
    <x v="0"/>
    <x v="0"/>
    <x v="0"/>
    <x v="0"/>
    <m/>
    <m/>
    <x v="2"/>
    <s v="10154386"/>
    <x v="3"/>
    <x v="3"/>
    <x v="2"/>
    <x v="3"/>
    <x v="4"/>
    <x v="1"/>
    <n v="62.752699999999997"/>
    <x v="2"/>
    <n v="69"/>
    <x v="1"/>
    <s v=""/>
    <x v="2"/>
    <s v=""/>
    <x v="1"/>
    <s v=""/>
    <s v=""/>
    <x v="1"/>
    <x v="1"/>
    <x v="1"/>
    <x v="1"/>
    <x v="1"/>
    <x v="1"/>
    <x v="1"/>
  </r>
  <r>
    <d v="2022-07-10T00:00:00"/>
    <n v="9620"/>
    <n v="10304"/>
    <x v="1"/>
    <n v="1733"/>
    <n v="40393"/>
    <x v="2"/>
    <s v="908668"/>
    <x v="0"/>
    <x v="1"/>
    <x v="1"/>
    <x v="1"/>
    <x v="1"/>
    <x v="1"/>
    <n v="63"/>
    <m/>
    <m/>
    <m/>
    <x v="0"/>
    <x v="2"/>
    <n v="1015438"/>
    <x v="7"/>
    <x v="1"/>
    <x v="0"/>
    <x v="0"/>
    <x v="1"/>
    <x v="0"/>
    <x v="0"/>
    <x v="0"/>
    <x v="0"/>
    <x v="0"/>
    <x v="0"/>
    <m/>
    <m/>
    <x v="2"/>
    <s v="10154387"/>
    <x v="6"/>
    <x v="2"/>
    <x v="4"/>
    <x v="2"/>
    <x v="4"/>
    <x v="1"/>
    <n v="57.1997"/>
    <x v="2"/>
    <n v="63"/>
    <x v="1"/>
    <n v="160"/>
    <x v="2"/>
    <n v="160"/>
    <x v="1"/>
    <s v=""/>
    <s v=""/>
    <x v="1"/>
    <x v="1"/>
    <x v="1"/>
    <x v="1"/>
    <x v="1"/>
    <x v="1"/>
    <x v="1"/>
  </r>
  <r>
    <d v="2022-07-10T00:00:00"/>
    <n v="9620"/>
    <n v="10307"/>
    <x v="1"/>
    <n v="1736"/>
    <n v="40394"/>
    <x v="2"/>
    <s v="908654"/>
    <x v="0"/>
    <x v="1"/>
    <x v="1"/>
    <x v="1"/>
    <x v="1"/>
    <x v="1"/>
    <n v="104"/>
    <n v="25"/>
    <n v="10.5"/>
    <n v="6.5"/>
    <x v="2"/>
    <x v="3"/>
    <n v="1015438"/>
    <x v="8"/>
    <x v="1"/>
    <x v="0"/>
    <x v="0"/>
    <x v="1"/>
    <x v="0"/>
    <x v="0"/>
    <x v="0"/>
    <x v="0"/>
    <x v="0"/>
    <x v="0"/>
    <m/>
    <m/>
    <x v="2"/>
    <s v="10154388"/>
    <x v="8"/>
    <x v="2"/>
    <x v="5"/>
    <x v="2"/>
    <x v="4"/>
    <x v="1"/>
    <n v="93.5"/>
    <x v="1"/>
    <n v="104"/>
    <x v="3"/>
    <n v="161"/>
    <x v="2"/>
    <n v="161"/>
    <x v="2"/>
    <n v="4.6620000000000008"/>
    <n v="0.99064087241361209"/>
    <x v="1"/>
    <x v="1"/>
    <x v="2"/>
    <x v="1"/>
    <x v="1"/>
    <x v="1"/>
    <x v="1"/>
  </r>
  <r>
    <d v="2022-07-10T00:00:00"/>
    <n v="9620"/>
    <n v="10307"/>
    <x v="1"/>
    <n v="1736"/>
    <n v="40395"/>
    <x v="2"/>
    <s v="908676"/>
    <x v="0"/>
    <x v="0"/>
    <x v="2"/>
    <x v="2"/>
    <x v="1"/>
    <x v="1"/>
    <n v="88.5"/>
    <n v="17.600000000000001"/>
    <n v="5.4"/>
    <n v="6"/>
    <x v="11"/>
    <x v="3"/>
    <n v="1015438"/>
    <x v="9"/>
    <x v="1"/>
    <x v="0"/>
    <x v="0"/>
    <x v="1"/>
    <x v="0"/>
    <x v="0"/>
    <x v="0"/>
    <x v="0"/>
    <x v="0"/>
    <x v="0"/>
    <m/>
    <s v="Duplicate PIT number with operc 40401"/>
    <x v="2"/>
    <s v="10154389"/>
    <x v="4"/>
    <x v="4"/>
    <x v="3"/>
    <x v="4"/>
    <x v="4"/>
    <x v="1"/>
    <n v="83.1"/>
    <x v="1"/>
    <n v="88.5"/>
    <x v="3"/>
    <s v=""/>
    <x v="2"/>
    <s v=""/>
    <x v="2"/>
    <n v="5.6389999999999993"/>
    <n v="0.99645618027052274"/>
    <x v="1"/>
    <x v="1"/>
    <x v="2"/>
    <x v="1"/>
    <x v="1"/>
    <x v="1"/>
    <x v="1"/>
  </r>
  <r>
    <d v="2022-07-10T00:00:00"/>
    <n v="9620"/>
    <n v="10307"/>
    <x v="1"/>
    <n v="1736"/>
    <n v="40396"/>
    <x v="2"/>
    <s v="?"/>
    <x v="0"/>
    <x v="0"/>
    <x v="2"/>
    <x v="2"/>
    <x v="1"/>
    <x v="1"/>
    <n v="87"/>
    <n v="18.600000000000001"/>
    <n v="6"/>
    <n v="5.5"/>
    <x v="19"/>
    <x v="3"/>
    <n v="1015438"/>
    <x v="10"/>
    <x v="1"/>
    <x v="0"/>
    <x v="0"/>
    <x v="1"/>
    <x v="0"/>
    <x v="0"/>
    <x v="0"/>
    <x v="0"/>
    <x v="0"/>
    <x v="0"/>
    <m/>
    <m/>
    <x v="2"/>
    <s v="101543810"/>
    <x v="4"/>
    <x v="4"/>
    <x v="3"/>
    <x v="4"/>
    <x v="4"/>
    <x v="1"/>
    <n v="81"/>
    <x v="1"/>
    <n v="87"/>
    <x v="3"/>
    <s v=""/>
    <x v="2"/>
    <s v=""/>
    <x v="2"/>
    <n v="4.9959999999999978"/>
    <n v="0.99328050430834136"/>
    <x v="1"/>
    <x v="1"/>
    <x v="2"/>
    <x v="1"/>
    <x v="1"/>
    <x v="1"/>
    <x v="1"/>
  </r>
  <r>
    <d v="2022-07-10T00:00:00"/>
    <n v="9620"/>
    <n v="10307"/>
    <x v="1"/>
    <n v="1736"/>
    <n v="40397"/>
    <x v="2"/>
    <s v="908664"/>
    <x v="0"/>
    <x v="0"/>
    <x v="2"/>
    <x v="2"/>
    <x v="1"/>
    <x v="1"/>
    <n v="87"/>
    <n v="19.5"/>
    <n v="7.3"/>
    <n v="6.5"/>
    <x v="5"/>
    <x v="3"/>
    <n v="1015439"/>
    <x v="1"/>
    <x v="1"/>
    <x v="0"/>
    <x v="0"/>
    <x v="1"/>
    <x v="0"/>
    <x v="0"/>
    <x v="0"/>
    <x v="0"/>
    <x v="0"/>
    <x v="0"/>
    <m/>
    <m/>
    <x v="2"/>
    <s v="10154391"/>
    <x v="4"/>
    <x v="4"/>
    <x v="3"/>
    <x v="4"/>
    <x v="4"/>
    <x v="1"/>
    <n v="79.7"/>
    <x v="1"/>
    <n v="87"/>
    <x v="3"/>
    <s v=""/>
    <x v="4"/>
    <s v=""/>
    <x v="2"/>
    <n v="2.1359999999999983"/>
    <n v="0.89435326419950334"/>
    <x v="1"/>
    <x v="1"/>
    <x v="2"/>
    <x v="1"/>
    <x v="1"/>
    <x v="1"/>
    <x v="1"/>
  </r>
  <r>
    <d v="2022-07-10T00:00:00"/>
    <n v="9620"/>
    <n v="10307"/>
    <x v="1"/>
    <n v="1736"/>
    <n v="40398"/>
    <x v="2"/>
    <s v="908682"/>
    <x v="0"/>
    <x v="1"/>
    <x v="1"/>
    <x v="1"/>
    <x v="1"/>
    <x v="1"/>
    <n v="53"/>
    <m/>
    <m/>
    <m/>
    <x v="0"/>
    <x v="2"/>
    <n v="1015439"/>
    <x v="2"/>
    <x v="1"/>
    <x v="0"/>
    <x v="0"/>
    <x v="1"/>
    <x v="0"/>
    <x v="0"/>
    <x v="0"/>
    <x v="0"/>
    <x v="0"/>
    <x v="0"/>
    <m/>
    <m/>
    <x v="2"/>
    <s v="10154392"/>
    <x v="3"/>
    <x v="3"/>
    <x v="2"/>
    <x v="3"/>
    <x v="4"/>
    <x v="1"/>
    <n v="47.944699999999997"/>
    <x v="2"/>
    <n v="53"/>
    <x v="1"/>
    <s v=""/>
    <x v="4"/>
    <s v=""/>
    <x v="1"/>
    <s v=""/>
    <s v=""/>
    <x v="1"/>
    <x v="1"/>
    <x v="1"/>
    <x v="1"/>
    <x v="1"/>
    <x v="1"/>
    <x v="1"/>
  </r>
  <r>
    <d v="2022-07-10T00:00:00"/>
    <n v="9620"/>
    <n v="10307"/>
    <x v="1"/>
    <n v="1750"/>
    <n v="40399"/>
    <x v="2"/>
    <s v="908708"/>
    <x v="0"/>
    <x v="0"/>
    <x v="2"/>
    <x v="1"/>
    <x v="1"/>
    <x v="1"/>
    <n v="58"/>
    <m/>
    <m/>
    <m/>
    <x v="0"/>
    <x v="2"/>
    <n v="1015439"/>
    <x v="3"/>
    <x v="1"/>
    <x v="0"/>
    <x v="0"/>
    <x v="1"/>
    <x v="0"/>
    <x v="0"/>
    <x v="0"/>
    <x v="0"/>
    <x v="0"/>
    <x v="0"/>
    <m/>
    <m/>
    <x v="2"/>
    <s v="10154393"/>
    <x v="3"/>
    <x v="3"/>
    <x v="2"/>
    <x v="3"/>
    <x v="4"/>
    <x v="1"/>
    <n v="52.572200000000002"/>
    <x v="2"/>
    <n v="58"/>
    <x v="1"/>
    <s v=""/>
    <x v="4"/>
    <s v=""/>
    <x v="1"/>
    <s v=""/>
    <s v=""/>
    <x v="1"/>
    <x v="1"/>
    <x v="1"/>
    <x v="1"/>
    <x v="1"/>
    <x v="1"/>
    <x v="1"/>
  </r>
  <r>
    <d v="2022-07-10T00:00:00"/>
    <n v="9620"/>
    <n v="10307"/>
    <x v="1"/>
    <n v="1750"/>
    <n v="40400"/>
    <x v="2"/>
    <s v="908695"/>
    <x v="0"/>
    <x v="0"/>
    <x v="2"/>
    <x v="2"/>
    <x v="1"/>
    <x v="1"/>
    <n v="89"/>
    <m/>
    <m/>
    <m/>
    <x v="0"/>
    <x v="3"/>
    <n v="1015439"/>
    <x v="4"/>
    <x v="1"/>
    <x v="0"/>
    <x v="0"/>
    <x v="1"/>
    <x v="0"/>
    <x v="0"/>
    <x v="0"/>
    <x v="0"/>
    <x v="0"/>
    <x v="0"/>
    <m/>
    <m/>
    <x v="2"/>
    <s v="10154394"/>
    <x v="5"/>
    <x v="2"/>
    <x v="3"/>
    <x v="2"/>
    <x v="4"/>
    <x v="1"/>
    <n v="81.262699999999995"/>
    <x v="1"/>
    <n v="89"/>
    <x v="2"/>
    <s v=""/>
    <x v="4"/>
    <s v=""/>
    <x v="1"/>
    <s v=""/>
    <s v=""/>
    <x v="1"/>
    <x v="1"/>
    <x v="2"/>
    <x v="1"/>
    <x v="1"/>
    <x v="1"/>
    <x v="1"/>
  </r>
  <r>
    <d v="2022-07-10T00:00:00"/>
    <n v="9620"/>
    <n v="10307"/>
    <x v="1"/>
    <n v="1750"/>
    <n v="40401"/>
    <x v="2"/>
    <s v="908676"/>
    <x v="0"/>
    <x v="0"/>
    <x v="2"/>
    <x v="2"/>
    <x v="1"/>
    <x v="1"/>
    <n v="81.5"/>
    <m/>
    <m/>
    <m/>
    <x v="0"/>
    <x v="3"/>
    <n v="1015439"/>
    <x v="5"/>
    <x v="1"/>
    <x v="0"/>
    <x v="0"/>
    <x v="1"/>
    <x v="0"/>
    <x v="0"/>
    <x v="0"/>
    <x v="0"/>
    <x v="0"/>
    <x v="0"/>
    <m/>
    <s v="Duplicate PIT number with operc 40395"/>
    <x v="2"/>
    <s v="10154395"/>
    <x v="5"/>
    <x v="2"/>
    <x v="3"/>
    <x v="2"/>
    <x v="4"/>
    <x v="1"/>
    <n v="74.321449999999999"/>
    <x v="1"/>
    <n v="81.5"/>
    <x v="2"/>
    <s v=""/>
    <x v="4"/>
    <s v=""/>
    <x v="1"/>
    <s v=""/>
    <s v=""/>
    <x v="1"/>
    <x v="1"/>
    <x v="2"/>
    <x v="1"/>
    <x v="1"/>
    <x v="1"/>
    <x v="1"/>
  </r>
  <r>
    <d v="2022-07-10T00:00:00"/>
    <n v="9620"/>
    <n v="10307"/>
    <x v="1"/>
    <n v="1750"/>
    <n v="40402"/>
    <x v="2"/>
    <s v="908698"/>
    <x v="0"/>
    <x v="1"/>
    <x v="1"/>
    <x v="1"/>
    <x v="1"/>
    <x v="1"/>
    <n v="92"/>
    <n v="22.5"/>
    <n v="9.6"/>
    <n v="7.5"/>
    <x v="21"/>
    <x v="3"/>
    <n v="1015439"/>
    <x v="6"/>
    <x v="1"/>
    <x v="0"/>
    <x v="0"/>
    <x v="1"/>
    <x v="0"/>
    <x v="0"/>
    <x v="0"/>
    <x v="0"/>
    <x v="0"/>
    <x v="0"/>
    <m/>
    <m/>
    <x v="2"/>
    <s v="10154396"/>
    <x v="4"/>
    <x v="4"/>
    <x v="3"/>
    <x v="4"/>
    <x v="4"/>
    <x v="1"/>
    <n v="82.4"/>
    <x v="1"/>
    <n v="92"/>
    <x v="3"/>
    <s v=""/>
    <x v="4"/>
    <s v=""/>
    <x v="3"/>
    <n v="-0.28399999999999759"/>
    <n v="0.42947339680370183"/>
    <x v="1"/>
    <x v="1"/>
    <x v="1"/>
    <x v="1"/>
    <x v="1"/>
    <x v="1"/>
    <x v="1"/>
  </r>
  <r>
    <d v="2022-07-10T00:00:00"/>
    <n v="9620"/>
    <n v="10307"/>
    <x v="1"/>
    <n v="1755"/>
    <n v="40403"/>
    <x v="2"/>
    <s v="908702"/>
    <x v="0"/>
    <x v="0"/>
    <x v="2"/>
    <x v="2"/>
    <x v="1"/>
    <x v="1"/>
    <n v="86"/>
    <n v="19.8"/>
    <n v="7.1"/>
    <n v="5.4"/>
    <x v="11"/>
    <x v="3"/>
    <n v="1015439"/>
    <x v="7"/>
    <x v="1"/>
    <x v="0"/>
    <x v="0"/>
    <x v="1"/>
    <x v="0"/>
    <x v="0"/>
    <x v="0"/>
    <x v="0"/>
    <x v="0"/>
    <x v="0"/>
    <m/>
    <m/>
    <x v="2"/>
    <s v="10154397"/>
    <x v="4"/>
    <x v="4"/>
    <x v="3"/>
    <x v="4"/>
    <x v="4"/>
    <x v="1"/>
    <n v="78.900000000000006"/>
    <x v="1"/>
    <n v="86"/>
    <x v="3"/>
    <s v=""/>
    <x v="4"/>
    <s v=""/>
    <x v="2"/>
    <n v="2.795999999999998"/>
    <n v="0.94245928851053562"/>
    <x v="1"/>
    <x v="1"/>
    <x v="2"/>
    <x v="1"/>
    <x v="1"/>
    <x v="1"/>
    <x v="1"/>
  </r>
  <r>
    <d v="2022-07-10T00:00:00"/>
    <n v="9620"/>
    <n v="10307"/>
    <x v="1"/>
    <n v="1755"/>
    <n v="40404"/>
    <x v="2"/>
    <s v="908705"/>
    <x v="0"/>
    <x v="0"/>
    <x v="2"/>
    <x v="2"/>
    <x v="1"/>
    <x v="1"/>
    <n v="92"/>
    <n v="26.6"/>
    <n v="7.1"/>
    <n v="5"/>
    <x v="17"/>
    <x v="3"/>
    <n v="1015439"/>
    <x v="8"/>
    <x v="1"/>
    <x v="0"/>
    <x v="0"/>
    <x v="1"/>
    <x v="0"/>
    <x v="0"/>
    <x v="0"/>
    <x v="0"/>
    <x v="0"/>
    <x v="0"/>
    <m/>
    <m/>
    <x v="2"/>
    <s v="10154398"/>
    <x v="4"/>
    <x v="4"/>
    <x v="3"/>
    <x v="4"/>
    <x v="4"/>
    <x v="1"/>
    <n v="84.9"/>
    <x v="1"/>
    <n v="92"/>
    <x v="3"/>
    <n v="162"/>
    <x v="4"/>
    <n v="162"/>
    <x v="2"/>
    <n v="5.3040000000000038"/>
    <n v="0.99505292778685783"/>
    <x v="1"/>
    <x v="1"/>
    <x v="2"/>
    <x v="1"/>
    <x v="1"/>
    <x v="1"/>
    <x v="1"/>
  </r>
  <r>
    <d v="2022-07-10T00:00:00"/>
    <n v="9620"/>
    <n v="10307"/>
    <x v="1"/>
    <n v="1755"/>
    <n v="40405"/>
    <x v="2"/>
    <s v="908691"/>
    <x v="0"/>
    <x v="0"/>
    <x v="2"/>
    <x v="2"/>
    <x v="1"/>
    <x v="1"/>
    <n v="81"/>
    <n v="16.8"/>
    <n v="5.9"/>
    <n v="5"/>
    <x v="5"/>
    <x v="3"/>
    <n v="1015439"/>
    <x v="9"/>
    <x v="1"/>
    <x v="0"/>
    <x v="0"/>
    <x v="1"/>
    <x v="0"/>
    <x v="0"/>
    <x v="0"/>
    <x v="0"/>
    <x v="0"/>
    <x v="0"/>
    <m/>
    <m/>
    <x v="2"/>
    <s v="10154399"/>
    <x v="4"/>
    <x v="4"/>
    <x v="3"/>
    <x v="4"/>
    <x v="4"/>
    <x v="1"/>
    <n v="75.099999999999994"/>
    <x v="1"/>
    <n v="81"/>
    <x v="3"/>
    <n v="163"/>
    <x v="4"/>
    <n v="163"/>
    <x v="2"/>
    <n v="2.3679999999999986"/>
    <n v="0.91435436938982662"/>
    <x v="1"/>
    <x v="1"/>
    <x v="2"/>
    <x v="1"/>
    <x v="1"/>
    <x v="1"/>
    <x v="1"/>
  </r>
  <r>
    <d v="2022-07-10T00:00:00"/>
    <n v="9620"/>
    <n v="10307"/>
    <x v="1"/>
    <n v="1755"/>
    <n v="40406"/>
    <x v="2"/>
    <s v="908723"/>
    <x v="0"/>
    <x v="0"/>
    <x v="2"/>
    <x v="2"/>
    <x v="1"/>
    <x v="1"/>
    <n v="82"/>
    <n v="17.899999999999999"/>
    <n v="6"/>
    <n v="4"/>
    <x v="20"/>
    <x v="3"/>
    <n v="1015439"/>
    <x v="10"/>
    <x v="1"/>
    <x v="0"/>
    <x v="0"/>
    <x v="1"/>
    <x v="0"/>
    <x v="0"/>
    <x v="0"/>
    <x v="0"/>
    <x v="0"/>
    <x v="0"/>
    <m/>
    <m/>
    <x v="2"/>
    <s v="101543910"/>
    <x v="4"/>
    <x v="4"/>
    <x v="3"/>
    <x v="4"/>
    <x v="4"/>
    <x v="1"/>
    <n v="76"/>
    <x v="1"/>
    <n v="82"/>
    <x v="3"/>
    <n v="164"/>
    <x v="4"/>
    <n v="164"/>
    <x v="2"/>
    <n v="4.0379999999999985"/>
    <n v="0.98267282239044607"/>
    <x v="1"/>
    <x v="1"/>
    <x v="2"/>
    <x v="1"/>
    <x v="1"/>
    <x v="1"/>
    <x v="1"/>
  </r>
  <r>
    <d v="2022-07-10T00:00:00"/>
    <n v="9620"/>
    <n v="10307"/>
    <x v="1"/>
    <n v="1755"/>
    <n v="40407"/>
    <x v="2"/>
    <s v="908690"/>
    <x v="0"/>
    <x v="1"/>
    <x v="1"/>
    <x v="1"/>
    <x v="1"/>
    <x v="1"/>
    <n v="82"/>
    <n v="17.8"/>
    <n v="6.1"/>
    <n v="5"/>
    <x v="14"/>
    <x v="3"/>
    <n v="1015440"/>
    <x v="1"/>
    <x v="1"/>
    <x v="0"/>
    <x v="0"/>
    <x v="1"/>
    <x v="0"/>
    <x v="0"/>
    <x v="0"/>
    <x v="0"/>
    <x v="0"/>
    <x v="0"/>
    <m/>
    <m/>
    <x v="2"/>
    <s v="10154401"/>
    <x v="4"/>
    <x v="4"/>
    <x v="3"/>
    <x v="4"/>
    <x v="4"/>
    <x v="1"/>
    <n v="75.900000000000006"/>
    <x v="1"/>
    <n v="82"/>
    <x v="3"/>
    <s v=""/>
    <x v="4"/>
    <s v=""/>
    <x v="2"/>
    <n v="2.3699999999999983"/>
    <n v="0.91451086056519337"/>
    <x v="1"/>
    <x v="1"/>
    <x v="2"/>
    <x v="1"/>
    <x v="1"/>
    <x v="1"/>
    <x v="1"/>
  </r>
  <r>
    <d v="2022-07-10T00:00:00"/>
    <n v="9620"/>
    <n v="10307"/>
    <x v="1"/>
    <n v="1805"/>
    <n v="40408"/>
    <x v="2"/>
    <s v="908733"/>
    <x v="0"/>
    <x v="1"/>
    <x v="1"/>
    <x v="1"/>
    <x v="1"/>
    <x v="1"/>
    <n v="67"/>
    <m/>
    <m/>
    <m/>
    <x v="0"/>
    <x v="2"/>
    <n v="1015440"/>
    <x v="2"/>
    <x v="1"/>
    <x v="0"/>
    <x v="0"/>
    <x v="1"/>
    <x v="0"/>
    <x v="0"/>
    <x v="0"/>
    <x v="0"/>
    <x v="0"/>
    <x v="0"/>
    <m/>
    <m/>
    <x v="2"/>
    <s v="10154402"/>
    <x v="3"/>
    <x v="3"/>
    <x v="2"/>
    <x v="3"/>
    <x v="4"/>
    <x v="1"/>
    <n v="60.901699999999998"/>
    <x v="2"/>
    <n v="67"/>
    <x v="1"/>
    <n v="165"/>
    <x v="4"/>
    <n v="165"/>
    <x v="1"/>
    <s v=""/>
    <s v=""/>
    <x v="1"/>
    <x v="1"/>
    <x v="1"/>
    <x v="1"/>
    <x v="1"/>
    <x v="1"/>
    <x v="1"/>
  </r>
  <r>
    <d v="2022-07-10T00:00:00"/>
    <n v="9620"/>
    <n v="10307"/>
    <x v="1"/>
    <n v="1808"/>
    <n v="40409"/>
    <x v="2"/>
    <s v="908744"/>
    <x v="0"/>
    <x v="0"/>
    <x v="2"/>
    <x v="2"/>
    <x v="1"/>
    <x v="1"/>
    <n v="81"/>
    <n v="18"/>
    <n v="6.4"/>
    <n v="4.2"/>
    <x v="12"/>
    <x v="3"/>
    <n v="1015440"/>
    <x v="3"/>
    <x v="1"/>
    <x v="0"/>
    <x v="0"/>
    <x v="1"/>
    <x v="0"/>
    <x v="0"/>
    <x v="0"/>
    <x v="0"/>
    <x v="0"/>
    <x v="0"/>
    <m/>
    <m/>
    <x v="2"/>
    <s v="10154403"/>
    <x v="7"/>
    <x v="5"/>
    <x v="5"/>
    <x v="5"/>
    <x v="4"/>
    <x v="1"/>
    <n v="74.599999999999994"/>
    <x v="1"/>
    <n v="81"/>
    <x v="3"/>
    <n v="166"/>
    <x v="4"/>
    <n v="166"/>
    <x v="2"/>
    <n v="2.4439999999999986"/>
    <n v="0.92012157376714765"/>
    <x v="1"/>
    <x v="1"/>
    <x v="2"/>
    <x v="1"/>
    <x v="1"/>
    <x v="1"/>
    <x v="1"/>
  </r>
  <r>
    <d v="2022-07-10T00:00:00"/>
    <n v="9621"/>
    <n v="10307"/>
    <x v="0"/>
    <n v="1930"/>
    <n v="40410"/>
    <x v="2"/>
    <s v="900871"/>
    <x v="0"/>
    <x v="0"/>
    <x v="2"/>
    <x v="2"/>
    <x v="1"/>
    <x v="1"/>
    <n v="85"/>
    <n v="19.100000000000001"/>
    <n v="7.5"/>
    <n v="5"/>
    <x v="12"/>
    <x v="3"/>
    <n v="1015440"/>
    <x v="4"/>
    <x v="1"/>
    <x v="0"/>
    <x v="0"/>
    <x v="1"/>
    <x v="0"/>
    <x v="0"/>
    <x v="0"/>
    <x v="0"/>
    <x v="0"/>
    <x v="0"/>
    <m/>
    <m/>
    <x v="2"/>
    <s v="10154404"/>
    <x v="4"/>
    <x v="4"/>
    <x v="3"/>
    <x v="4"/>
    <x v="4"/>
    <x v="1"/>
    <n v="77.5"/>
    <x v="1"/>
    <n v="85"/>
    <x v="3"/>
    <s v=""/>
    <x v="4"/>
    <s v=""/>
    <x v="2"/>
    <n v="2.211999999999998"/>
    <n v="0.9013219510357724"/>
    <x v="1"/>
    <x v="1"/>
    <x v="2"/>
    <x v="1"/>
    <x v="1"/>
    <x v="1"/>
    <x v="1"/>
  </r>
  <r>
    <d v="2022-07-10T00:00:00"/>
    <n v="9621"/>
    <n v="10307"/>
    <x v="0"/>
    <n v="1930"/>
    <n v="40411"/>
    <x v="2"/>
    <s v="908692"/>
    <x v="0"/>
    <x v="0"/>
    <x v="1"/>
    <x v="1"/>
    <x v="1"/>
    <x v="1"/>
    <n v="66"/>
    <m/>
    <m/>
    <m/>
    <x v="0"/>
    <x v="2"/>
    <n v="1015440"/>
    <x v="5"/>
    <x v="1"/>
    <x v="0"/>
    <x v="0"/>
    <x v="1"/>
    <x v="0"/>
    <x v="0"/>
    <x v="0"/>
    <x v="0"/>
    <x v="0"/>
    <x v="0"/>
    <m/>
    <m/>
    <x v="2"/>
    <s v="10154405"/>
    <x v="3"/>
    <x v="3"/>
    <x v="2"/>
    <x v="3"/>
    <x v="4"/>
    <x v="1"/>
    <n v="59.976199999999999"/>
    <x v="2"/>
    <n v="66"/>
    <x v="1"/>
    <s v=""/>
    <x v="4"/>
    <s v=""/>
    <x v="1"/>
    <s v=""/>
    <s v=""/>
    <x v="1"/>
    <x v="1"/>
    <x v="1"/>
    <x v="1"/>
    <x v="1"/>
    <x v="1"/>
    <x v="1"/>
  </r>
  <r>
    <d v="2022-07-10T00:00:00"/>
    <n v="9621"/>
    <n v="10307"/>
    <x v="0"/>
    <n v="1930"/>
    <n v="40412"/>
    <x v="2"/>
    <s v="908719"/>
    <x v="0"/>
    <x v="1"/>
    <x v="1"/>
    <x v="1"/>
    <x v="1"/>
    <x v="1"/>
    <n v="67"/>
    <m/>
    <m/>
    <m/>
    <x v="0"/>
    <x v="2"/>
    <n v="1015440"/>
    <x v="6"/>
    <x v="1"/>
    <x v="0"/>
    <x v="0"/>
    <x v="1"/>
    <x v="0"/>
    <x v="0"/>
    <x v="0"/>
    <x v="0"/>
    <x v="0"/>
    <x v="0"/>
    <m/>
    <m/>
    <x v="2"/>
    <s v="10154406"/>
    <x v="3"/>
    <x v="3"/>
    <x v="2"/>
    <x v="3"/>
    <x v="4"/>
    <x v="1"/>
    <n v="60.901699999999998"/>
    <x v="2"/>
    <n v="67"/>
    <x v="1"/>
    <s v=""/>
    <x v="4"/>
    <s v=""/>
    <x v="1"/>
    <s v=""/>
    <s v=""/>
    <x v="1"/>
    <x v="1"/>
    <x v="1"/>
    <x v="1"/>
    <x v="1"/>
    <x v="1"/>
    <x v="1"/>
  </r>
  <r>
    <d v="2022-07-10T00:00:00"/>
    <n v="9621"/>
    <n v="10307"/>
    <x v="0"/>
    <n v="1930"/>
    <n v="40413"/>
    <x v="2"/>
    <s v="908699"/>
    <x v="0"/>
    <x v="1"/>
    <x v="2"/>
    <x v="2"/>
    <x v="1"/>
    <x v="1"/>
    <n v="83.5"/>
    <n v="17.100000000000001"/>
    <n v="6.3"/>
    <n v="5.5"/>
    <x v="5"/>
    <x v="3"/>
    <n v="1015440"/>
    <x v="7"/>
    <x v="1"/>
    <x v="0"/>
    <x v="0"/>
    <x v="1"/>
    <x v="3"/>
    <x v="0"/>
    <x v="0"/>
    <x v="0"/>
    <x v="0"/>
    <x v="2"/>
    <m/>
    <m/>
    <x v="2"/>
    <s v="10154407"/>
    <x v="7"/>
    <x v="5"/>
    <x v="5"/>
    <x v="5"/>
    <x v="4"/>
    <x v="1"/>
    <n v="77.2"/>
    <x v="1"/>
    <n v="83.5"/>
    <x v="3"/>
    <s v=""/>
    <x v="4"/>
    <s v=""/>
    <x v="2"/>
    <n v="2.591000000000002"/>
    <n v="0.9302801040696167"/>
    <x v="1"/>
    <x v="1"/>
    <x v="2"/>
    <x v="1"/>
    <x v="1"/>
    <x v="1"/>
    <x v="1"/>
  </r>
  <r>
    <d v="2022-07-10T00:00:00"/>
    <n v="9621"/>
    <n v="10307"/>
    <x v="0"/>
    <n v="1940"/>
    <n v="40414"/>
    <x v="2"/>
    <s v="908741"/>
    <x v="0"/>
    <x v="1"/>
    <x v="1"/>
    <x v="1"/>
    <x v="1"/>
    <x v="1"/>
    <n v="63"/>
    <m/>
    <m/>
    <m/>
    <x v="0"/>
    <x v="2"/>
    <n v="1015440"/>
    <x v="8"/>
    <x v="1"/>
    <x v="0"/>
    <x v="0"/>
    <x v="1"/>
    <x v="0"/>
    <x v="0"/>
    <x v="0"/>
    <x v="0"/>
    <x v="0"/>
    <x v="0"/>
    <m/>
    <m/>
    <x v="2"/>
    <s v="10154408"/>
    <x v="3"/>
    <x v="3"/>
    <x v="2"/>
    <x v="3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0T00:00:00"/>
    <n v="9621"/>
    <n v="10307"/>
    <x v="0"/>
    <n v="1940"/>
    <n v="40415"/>
    <x v="2"/>
    <s v="908689"/>
    <x v="0"/>
    <x v="0"/>
    <x v="2"/>
    <x v="2"/>
    <x v="1"/>
    <x v="1"/>
    <n v="89.5"/>
    <n v="18.100000000000001"/>
    <n v="6"/>
    <n v="5.3"/>
    <x v="5"/>
    <x v="3"/>
    <n v="1015440"/>
    <x v="9"/>
    <x v="1"/>
    <x v="0"/>
    <x v="0"/>
    <x v="1"/>
    <x v="0"/>
    <x v="0"/>
    <x v="0"/>
    <x v="0"/>
    <x v="0"/>
    <x v="0"/>
    <m/>
    <m/>
    <x v="2"/>
    <s v="10154409"/>
    <x v="7"/>
    <x v="5"/>
    <x v="5"/>
    <x v="5"/>
    <x v="4"/>
    <x v="1"/>
    <n v="83.5"/>
    <x v="1"/>
    <n v="89.5"/>
    <x v="3"/>
    <s v=""/>
    <x v="4"/>
    <s v=""/>
    <x v="2"/>
    <n v="5.6910000000000007"/>
    <n v="0.9966351454071295"/>
    <x v="1"/>
    <x v="1"/>
    <x v="2"/>
    <x v="1"/>
    <x v="1"/>
    <x v="1"/>
    <x v="1"/>
  </r>
  <r>
    <d v="2022-07-10T00:00:00"/>
    <n v="9621"/>
    <n v="10307"/>
    <x v="0"/>
    <n v="1940"/>
    <n v="40416"/>
    <x v="2"/>
    <s v="908669"/>
    <x v="0"/>
    <x v="1"/>
    <x v="1"/>
    <x v="1"/>
    <x v="1"/>
    <x v="1"/>
    <n v="67.5"/>
    <m/>
    <m/>
    <m/>
    <x v="0"/>
    <x v="2"/>
    <n v="1015440"/>
    <x v="10"/>
    <x v="1"/>
    <x v="0"/>
    <x v="0"/>
    <x v="1"/>
    <x v="0"/>
    <x v="0"/>
    <x v="0"/>
    <x v="0"/>
    <x v="0"/>
    <x v="0"/>
    <m/>
    <m/>
    <x v="2"/>
    <s v="101544010"/>
    <x v="3"/>
    <x v="3"/>
    <x v="2"/>
    <x v="3"/>
    <x v="4"/>
    <x v="1"/>
    <n v="61.364449999999998"/>
    <x v="2"/>
    <n v="67.5"/>
    <x v="1"/>
    <s v=""/>
    <x v="4"/>
    <s v=""/>
    <x v="1"/>
    <s v=""/>
    <s v=""/>
    <x v="1"/>
    <x v="1"/>
    <x v="1"/>
    <x v="1"/>
    <x v="1"/>
    <x v="1"/>
    <x v="1"/>
  </r>
  <r>
    <d v="2022-07-10T00:00:00"/>
    <n v="9621"/>
    <n v="10307"/>
    <x v="0"/>
    <n v="1940"/>
    <n v="40417"/>
    <x v="2"/>
    <s v="908749"/>
    <x v="0"/>
    <x v="1"/>
    <x v="1"/>
    <x v="1"/>
    <x v="1"/>
    <x v="1"/>
    <n v="64"/>
    <m/>
    <m/>
    <m/>
    <x v="0"/>
    <x v="2"/>
    <n v="1015441"/>
    <x v="1"/>
    <x v="1"/>
    <x v="0"/>
    <x v="0"/>
    <x v="1"/>
    <x v="0"/>
    <x v="0"/>
    <x v="0"/>
    <x v="0"/>
    <x v="0"/>
    <x v="0"/>
    <m/>
    <m/>
    <x v="2"/>
    <s v="10154411"/>
    <x v="3"/>
    <x v="3"/>
    <x v="2"/>
    <x v="3"/>
    <x v="4"/>
    <x v="1"/>
    <n v="58.1252"/>
    <x v="2"/>
    <n v="64"/>
    <x v="1"/>
    <n v="167"/>
    <x v="4"/>
    <n v="167"/>
    <x v="1"/>
    <s v=""/>
    <s v=""/>
    <x v="1"/>
    <x v="1"/>
    <x v="1"/>
    <x v="3"/>
    <x v="1"/>
    <x v="1"/>
    <x v="1"/>
  </r>
  <r>
    <d v="2022-07-10T00:00:00"/>
    <n v="9621"/>
    <n v="10307"/>
    <x v="0"/>
    <n v="2000"/>
    <n v="40418"/>
    <x v="2"/>
    <s v="908663"/>
    <x v="0"/>
    <x v="1"/>
    <x v="1"/>
    <x v="1"/>
    <x v="1"/>
    <x v="1"/>
    <n v="61.5"/>
    <m/>
    <m/>
    <m/>
    <x v="0"/>
    <x v="2"/>
    <n v="1015441"/>
    <x v="2"/>
    <x v="1"/>
    <x v="0"/>
    <x v="0"/>
    <x v="1"/>
    <x v="0"/>
    <x v="0"/>
    <x v="0"/>
    <x v="0"/>
    <x v="0"/>
    <x v="0"/>
    <m/>
    <m/>
    <x v="2"/>
    <s v="10154412"/>
    <x v="3"/>
    <x v="3"/>
    <x v="2"/>
    <x v="3"/>
    <x v="4"/>
    <x v="1"/>
    <n v="55.811450000000001"/>
    <x v="2"/>
    <n v="61.5"/>
    <x v="1"/>
    <s v=""/>
    <x v="4"/>
    <s v=""/>
    <x v="1"/>
    <s v=""/>
    <s v=""/>
    <x v="1"/>
    <x v="1"/>
    <x v="1"/>
    <x v="1"/>
    <x v="1"/>
    <x v="1"/>
    <x v="1"/>
  </r>
  <r>
    <d v="2022-07-10T00:00:00"/>
    <n v="9621"/>
    <n v="10309"/>
    <x v="0"/>
    <n v="2005"/>
    <n v="40419"/>
    <x v="2"/>
    <s v="908700"/>
    <x v="0"/>
    <x v="1"/>
    <x v="1"/>
    <x v="1"/>
    <x v="1"/>
    <x v="1"/>
    <n v="69"/>
    <m/>
    <m/>
    <m/>
    <x v="0"/>
    <x v="2"/>
    <n v="1015441"/>
    <x v="3"/>
    <x v="1"/>
    <x v="0"/>
    <x v="0"/>
    <x v="1"/>
    <x v="0"/>
    <x v="0"/>
    <x v="0"/>
    <x v="0"/>
    <x v="0"/>
    <x v="0"/>
    <m/>
    <m/>
    <x v="2"/>
    <s v="10154413"/>
    <x v="3"/>
    <x v="3"/>
    <x v="2"/>
    <x v="3"/>
    <x v="4"/>
    <x v="1"/>
    <n v="62.752699999999997"/>
    <x v="2"/>
    <n v="69"/>
    <x v="1"/>
    <s v=""/>
    <x v="4"/>
    <s v=""/>
    <x v="1"/>
    <s v=""/>
    <s v=""/>
    <x v="1"/>
    <x v="1"/>
    <x v="1"/>
    <x v="1"/>
    <x v="1"/>
    <x v="1"/>
    <x v="1"/>
  </r>
  <r>
    <d v="2022-07-10T00:00:00"/>
    <n v="9621"/>
    <n v="10309"/>
    <x v="0"/>
    <n v="2010"/>
    <n v="40420"/>
    <x v="2"/>
    <s v="908747"/>
    <x v="2"/>
    <x v="0"/>
    <x v="2"/>
    <x v="2"/>
    <x v="1"/>
    <x v="1"/>
    <n v="84"/>
    <n v="18"/>
    <n v="6.2"/>
    <n v="5"/>
    <x v="9"/>
    <x v="3"/>
    <n v="1015441"/>
    <x v="4"/>
    <x v="1"/>
    <x v="0"/>
    <x v="0"/>
    <x v="1"/>
    <x v="0"/>
    <x v="0"/>
    <x v="0"/>
    <x v="0"/>
    <x v="0"/>
    <x v="0"/>
    <m/>
    <m/>
    <x v="2"/>
    <s v="10154414"/>
    <x v="4"/>
    <x v="4"/>
    <x v="3"/>
    <x v="4"/>
    <x v="4"/>
    <x v="1"/>
    <n v="77.8"/>
    <x v="1"/>
    <n v="84"/>
    <x v="3"/>
    <s v=""/>
    <x v="4"/>
    <s v=""/>
    <x v="2"/>
    <n v="3.703999999999998"/>
    <n v="0.97596697916067654"/>
    <x v="1"/>
    <x v="1"/>
    <x v="2"/>
    <x v="1"/>
    <x v="1"/>
    <x v="1"/>
    <x v="1"/>
  </r>
  <r>
    <d v="2022-07-10T00:00:00"/>
    <n v="9621"/>
    <n v="10309"/>
    <x v="0"/>
    <n v="2010"/>
    <n v="40421"/>
    <x v="2"/>
    <s v="908722"/>
    <x v="0"/>
    <x v="0"/>
    <x v="2"/>
    <x v="2"/>
    <x v="1"/>
    <x v="1"/>
    <n v="83"/>
    <n v="18.8"/>
    <n v="6.4"/>
    <n v="4"/>
    <x v="5"/>
    <x v="3"/>
    <n v="1015441"/>
    <x v="5"/>
    <x v="1"/>
    <x v="0"/>
    <x v="0"/>
    <x v="1"/>
    <x v="0"/>
    <x v="0"/>
    <x v="0"/>
    <x v="0"/>
    <x v="0"/>
    <x v="0"/>
    <m/>
    <s v="Duplicate PIT with operc 40384"/>
    <x v="2"/>
    <s v="10154415"/>
    <x v="4"/>
    <x v="4"/>
    <x v="3"/>
    <x v="4"/>
    <x v="4"/>
    <x v="1"/>
    <n v="76.599999999999994"/>
    <x v="1"/>
    <n v="83"/>
    <x v="3"/>
    <s v=""/>
    <x v="4"/>
    <s v=""/>
    <x v="2"/>
    <n v="3.267999999999998"/>
    <n v="0.96331455794103682"/>
    <x v="1"/>
    <x v="1"/>
    <x v="2"/>
    <x v="1"/>
    <x v="1"/>
    <x v="1"/>
    <x v="1"/>
  </r>
  <r>
    <d v="2022-07-10T00:00:00"/>
    <n v="9621"/>
    <n v="10309"/>
    <x v="0"/>
    <n v="2010"/>
    <n v="40422"/>
    <x v="2"/>
    <s v="908740"/>
    <x v="0"/>
    <x v="1"/>
    <x v="2"/>
    <x v="2"/>
    <x v="1"/>
    <x v="1"/>
    <n v="92"/>
    <n v="20.6"/>
    <n v="7.3"/>
    <n v="5.2"/>
    <x v="17"/>
    <x v="3"/>
    <n v="1015441"/>
    <x v="6"/>
    <x v="1"/>
    <x v="0"/>
    <x v="0"/>
    <x v="1"/>
    <x v="0"/>
    <x v="0"/>
    <x v="0"/>
    <x v="0"/>
    <x v="0"/>
    <x v="0"/>
    <m/>
    <m/>
    <x v="2"/>
    <s v="10154416"/>
    <x v="4"/>
    <x v="4"/>
    <x v="3"/>
    <x v="4"/>
    <x v="4"/>
    <x v="1"/>
    <n v="84.7"/>
    <x v="1"/>
    <n v="92"/>
    <x v="3"/>
    <s v=""/>
    <x v="4"/>
    <s v=""/>
    <x v="2"/>
    <n v="4.9120000000000035"/>
    <n v="0.99269598309958051"/>
    <x v="1"/>
    <x v="1"/>
    <x v="2"/>
    <x v="1"/>
    <x v="1"/>
    <x v="1"/>
    <x v="1"/>
  </r>
  <r>
    <d v="2022-07-10T00:00:00"/>
    <n v="9621"/>
    <n v="10309"/>
    <x v="0"/>
    <n v="2017"/>
    <n v="40423"/>
    <x v="2"/>
    <s v="908752"/>
    <x v="2"/>
    <x v="1"/>
    <x v="1"/>
    <x v="1"/>
    <x v="1"/>
    <x v="1"/>
    <n v="82"/>
    <n v="19.5"/>
    <n v="6.5"/>
    <n v="6.1"/>
    <x v="7"/>
    <x v="3"/>
    <n v="1015441"/>
    <x v="7"/>
    <x v="1"/>
    <x v="0"/>
    <x v="0"/>
    <x v="1"/>
    <x v="0"/>
    <x v="0"/>
    <x v="0"/>
    <x v="0"/>
    <x v="0"/>
    <x v="0"/>
    <m/>
    <m/>
    <x v="2"/>
    <s v="10154417"/>
    <x v="5"/>
    <x v="2"/>
    <x v="3"/>
    <x v="2"/>
    <x v="4"/>
    <x v="1"/>
    <n v="75.5"/>
    <x v="1"/>
    <n v="82"/>
    <x v="3"/>
    <s v=""/>
    <x v="4"/>
    <s v=""/>
    <x v="2"/>
    <n v="1.5399999999999989"/>
    <n v="0.8234647252208831"/>
    <x v="1"/>
    <x v="1"/>
    <x v="2"/>
    <x v="1"/>
    <x v="1"/>
    <x v="1"/>
    <x v="1"/>
  </r>
  <r>
    <d v="2022-07-10T00:00:00"/>
    <n v="9621"/>
    <n v="10309"/>
    <x v="0"/>
    <n v="2017"/>
    <n v="40424"/>
    <x v="2"/>
    <s v="908721"/>
    <x v="1"/>
    <x v="0"/>
    <x v="2"/>
    <x v="1"/>
    <x v="1"/>
    <x v="1"/>
    <n v="73"/>
    <m/>
    <m/>
    <m/>
    <x v="0"/>
    <x v="2"/>
    <n v="1015441"/>
    <x v="8"/>
    <x v="1"/>
    <x v="0"/>
    <x v="0"/>
    <x v="1"/>
    <x v="0"/>
    <x v="0"/>
    <x v="0"/>
    <x v="0"/>
    <x v="0"/>
    <x v="2"/>
    <m/>
    <m/>
    <x v="2"/>
    <s v="10154418"/>
    <x v="2"/>
    <x v="2"/>
    <x v="2"/>
    <x v="2"/>
    <x v="4"/>
    <x v="1"/>
    <n v="66.454699999999988"/>
    <x v="2"/>
    <n v="73"/>
    <x v="1"/>
    <n v="168"/>
    <x v="4"/>
    <n v="168"/>
    <x v="1"/>
    <s v=""/>
    <s v=""/>
    <x v="1"/>
    <x v="1"/>
    <x v="1"/>
    <x v="1"/>
    <x v="1"/>
    <x v="1"/>
    <x v="1"/>
  </r>
  <r>
    <d v="2022-07-10T00:00:00"/>
    <n v="9621"/>
    <n v="10309"/>
    <x v="0"/>
    <n v="2017"/>
    <n v="40425"/>
    <x v="2"/>
    <s v="908726"/>
    <x v="1"/>
    <x v="1"/>
    <x v="1"/>
    <x v="1"/>
    <x v="1"/>
    <x v="1"/>
    <n v="93"/>
    <n v="18.600000000000001"/>
    <n v="7.3"/>
    <n v="6.4"/>
    <x v="0"/>
    <x v="3"/>
    <n v="1015441"/>
    <x v="9"/>
    <x v="1"/>
    <x v="0"/>
    <x v="0"/>
    <x v="1"/>
    <x v="0"/>
    <x v="0"/>
    <x v="0"/>
    <x v="0"/>
    <x v="0"/>
    <x v="0"/>
    <m/>
    <m/>
    <x v="2"/>
    <s v="10154419"/>
    <x v="4"/>
    <x v="4"/>
    <x v="3"/>
    <x v="4"/>
    <x v="4"/>
    <x v="1"/>
    <n v="85.7"/>
    <x v="1"/>
    <n v="93"/>
    <x v="2"/>
    <s v=""/>
    <x v="4"/>
    <s v=""/>
    <x v="1"/>
    <s v=""/>
    <s v=""/>
    <x v="1"/>
    <x v="1"/>
    <x v="1"/>
    <x v="1"/>
    <x v="1"/>
    <x v="1"/>
    <x v="1"/>
  </r>
  <r>
    <d v="2022-07-10T00:00:00"/>
    <n v="9621"/>
    <n v="10309"/>
    <x v="0"/>
    <n v="2017"/>
    <n v="40426"/>
    <x v="2"/>
    <s v="908672"/>
    <x v="0"/>
    <x v="0"/>
    <x v="1"/>
    <x v="1"/>
    <x v="1"/>
    <x v="1"/>
    <n v="58"/>
    <m/>
    <m/>
    <m/>
    <x v="0"/>
    <x v="2"/>
    <n v="1015441"/>
    <x v="10"/>
    <x v="1"/>
    <x v="0"/>
    <x v="0"/>
    <x v="1"/>
    <x v="0"/>
    <x v="0"/>
    <x v="0"/>
    <x v="0"/>
    <x v="0"/>
    <x v="0"/>
    <m/>
    <m/>
    <x v="2"/>
    <s v="101544110"/>
    <x v="3"/>
    <x v="3"/>
    <x v="2"/>
    <x v="3"/>
    <x v="4"/>
    <x v="1"/>
    <n v="52.572200000000002"/>
    <x v="2"/>
    <n v="58"/>
    <x v="1"/>
    <s v=""/>
    <x v="4"/>
    <s v=""/>
    <x v="1"/>
    <s v=""/>
    <s v=""/>
    <x v="1"/>
    <x v="1"/>
    <x v="1"/>
    <x v="1"/>
    <x v="1"/>
    <x v="1"/>
    <x v="1"/>
  </r>
  <r>
    <d v="2022-07-10T00:00:00"/>
    <n v="9621"/>
    <n v="10309"/>
    <x v="0"/>
    <n v="2023"/>
    <n v="40427"/>
    <x v="2"/>
    <s v="908748"/>
    <x v="0"/>
    <x v="0"/>
    <x v="2"/>
    <x v="2"/>
    <x v="1"/>
    <x v="1"/>
    <n v="88"/>
    <n v="18.399999999999999"/>
    <n v="6.4"/>
    <n v="5.0999999999999996"/>
    <x v="11"/>
    <x v="3"/>
    <n v="1015442"/>
    <x v="1"/>
    <x v="1"/>
    <x v="0"/>
    <x v="0"/>
    <x v="1"/>
    <x v="0"/>
    <x v="0"/>
    <x v="0"/>
    <x v="0"/>
    <x v="0"/>
    <x v="0"/>
    <m/>
    <m/>
    <x v="2"/>
    <s v="10154421"/>
    <x v="4"/>
    <x v="4"/>
    <x v="3"/>
    <x v="4"/>
    <x v="4"/>
    <x v="1"/>
    <n v="81.599999999999994"/>
    <x v="1"/>
    <n v="88"/>
    <x v="3"/>
    <n v="169"/>
    <x v="4"/>
    <n v="169"/>
    <x v="2"/>
    <n v="4.7559999999999967"/>
    <n v="0.9914733879048494"/>
    <x v="1"/>
    <x v="1"/>
    <x v="2"/>
    <x v="1"/>
    <x v="1"/>
    <x v="1"/>
    <x v="1"/>
  </r>
  <r>
    <d v="2022-07-10T00:00:00"/>
    <n v="9622"/>
    <n v="10309"/>
    <x v="1"/>
    <n v="2025"/>
    <n v="40428"/>
    <x v="2"/>
    <s v="908720"/>
    <x v="0"/>
    <x v="1"/>
    <x v="1"/>
    <x v="1"/>
    <x v="1"/>
    <x v="1"/>
    <n v="92"/>
    <m/>
    <m/>
    <m/>
    <x v="0"/>
    <x v="3"/>
    <n v="1015442"/>
    <x v="2"/>
    <x v="1"/>
    <x v="0"/>
    <x v="0"/>
    <x v="1"/>
    <x v="0"/>
    <x v="0"/>
    <x v="0"/>
    <x v="0"/>
    <x v="0"/>
    <x v="0"/>
    <m/>
    <m/>
    <x v="2"/>
    <s v="10154422"/>
    <x v="4"/>
    <x v="4"/>
    <x v="3"/>
    <x v="4"/>
    <x v="4"/>
    <x v="1"/>
    <n v="84.039199999999994"/>
    <x v="1"/>
    <n v="92"/>
    <x v="2"/>
    <s v=""/>
    <x v="4"/>
    <s v=""/>
    <x v="1"/>
    <s v=""/>
    <s v=""/>
    <x v="1"/>
    <x v="1"/>
    <x v="1"/>
    <x v="1"/>
    <x v="1"/>
    <x v="1"/>
    <x v="1"/>
  </r>
  <r>
    <d v="2022-07-10T00:00:00"/>
    <n v="9622"/>
    <n v="10309"/>
    <x v="1"/>
    <n v="2045"/>
    <n v="40429"/>
    <x v="2"/>
    <s v="908667"/>
    <x v="0"/>
    <x v="1"/>
    <x v="1"/>
    <x v="1"/>
    <x v="1"/>
    <x v="1"/>
    <n v="83"/>
    <n v="18.2"/>
    <n v="6.7"/>
    <n v="6.5"/>
    <x v="11"/>
    <x v="3"/>
    <n v="1015442"/>
    <x v="3"/>
    <x v="1"/>
    <x v="0"/>
    <x v="0"/>
    <x v="1"/>
    <x v="0"/>
    <x v="0"/>
    <x v="0"/>
    <x v="0"/>
    <x v="0"/>
    <x v="0"/>
    <m/>
    <m/>
    <x v="2"/>
    <s v="10154423"/>
    <x v="5"/>
    <x v="2"/>
    <x v="3"/>
    <x v="2"/>
    <x v="4"/>
    <x v="1"/>
    <n v="76.3"/>
    <x v="1"/>
    <n v="83"/>
    <x v="3"/>
    <n v="170"/>
    <x v="4"/>
    <n v="170"/>
    <x v="2"/>
    <n v="1.2699999999999982"/>
    <n v="0.78074274791212794"/>
    <x v="1"/>
    <x v="1"/>
    <x v="2"/>
    <x v="1"/>
    <x v="1"/>
    <x v="1"/>
    <x v="1"/>
  </r>
  <r>
    <d v="2022-07-10T00:00:00"/>
    <n v="9622"/>
    <n v="10309"/>
    <x v="1"/>
    <n v="2055"/>
    <n v="40430"/>
    <x v="2"/>
    <s v="908713"/>
    <x v="0"/>
    <x v="1"/>
    <x v="1"/>
    <x v="1"/>
    <x v="1"/>
    <x v="1"/>
    <n v="85"/>
    <n v="17.899999999999999"/>
    <n v="6.5"/>
    <n v="6"/>
    <x v="0"/>
    <x v="3"/>
    <n v="1015442"/>
    <x v="4"/>
    <x v="1"/>
    <x v="0"/>
    <x v="0"/>
    <x v="1"/>
    <x v="0"/>
    <x v="0"/>
    <x v="0"/>
    <x v="0"/>
    <x v="0"/>
    <x v="0"/>
    <m/>
    <m/>
    <x v="2"/>
    <s v="10154424"/>
    <x v="4"/>
    <x v="4"/>
    <x v="3"/>
    <x v="4"/>
    <x v="4"/>
    <x v="1"/>
    <n v="78.5"/>
    <x v="1"/>
    <n v="85"/>
    <x v="2"/>
    <s v=""/>
    <x v="4"/>
    <s v=""/>
    <x v="1"/>
    <s v=""/>
    <s v=""/>
    <x v="1"/>
    <x v="1"/>
    <x v="1"/>
    <x v="1"/>
    <x v="1"/>
    <x v="1"/>
    <x v="1"/>
  </r>
  <r>
    <d v="2022-07-10T00:00:00"/>
    <n v="9622"/>
    <n v="10309"/>
    <x v="1"/>
    <n v="2059"/>
    <n v="40431"/>
    <x v="2"/>
    <s v="908728"/>
    <x v="0"/>
    <x v="1"/>
    <x v="1"/>
    <x v="1"/>
    <x v="1"/>
    <x v="1"/>
    <n v="63"/>
    <m/>
    <m/>
    <m/>
    <x v="0"/>
    <x v="2"/>
    <n v="1015442"/>
    <x v="5"/>
    <x v="1"/>
    <x v="0"/>
    <x v="0"/>
    <x v="1"/>
    <x v="0"/>
    <x v="0"/>
    <x v="0"/>
    <x v="0"/>
    <x v="0"/>
    <x v="0"/>
    <m/>
    <m/>
    <x v="2"/>
    <s v="10154425"/>
    <x v="2"/>
    <x v="2"/>
    <x v="2"/>
    <x v="2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0T00:00:00"/>
    <n v="9622"/>
    <n v="10309"/>
    <x v="1"/>
    <n v="2059"/>
    <n v="40432"/>
    <x v="2"/>
    <s v="908735"/>
    <x v="0"/>
    <x v="1"/>
    <x v="1"/>
    <x v="1"/>
    <x v="1"/>
    <x v="1"/>
    <n v="71"/>
    <m/>
    <m/>
    <m/>
    <x v="0"/>
    <x v="2"/>
    <n v="1015442"/>
    <x v="6"/>
    <x v="1"/>
    <x v="0"/>
    <x v="0"/>
    <x v="1"/>
    <x v="0"/>
    <x v="0"/>
    <x v="0"/>
    <x v="0"/>
    <x v="0"/>
    <x v="0"/>
    <m/>
    <m/>
    <x v="2"/>
    <s v="10154426"/>
    <x v="2"/>
    <x v="2"/>
    <x v="2"/>
    <x v="2"/>
    <x v="4"/>
    <x v="1"/>
    <n v="64.603699999999989"/>
    <x v="2"/>
    <n v="71"/>
    <x v="1"/>
    <s v=""/>
    <x v="4"/>
    <s v=""/>
    <x v="1"/>
    <s v=""/>
    <s v=""/>
    <x v="1"/>
    <x v="1"/>
    <x v="1"/>
    <x v="1"/>
    <x v="1"/>
    <x v="1"/>
    <x v="1"/>
  </r>
  <r>
    <d v="2022-07-10T00:00:00"/>
    <n v="9622"/>
    <n v="10309"/>
    <x v="1"/>
    <n v="2059"/>
    <n v="40433"/>
    <x v="2"/>
    <s v="908694"/>
    <x v="0"/>
    <x v="1"/>
    <x v="2"/>
    <x v="2"/>
    <x v="1"/>
    <x v="1"/>
    <n v="83"/>
    <n v="18.5"/>
    <n v="7.2"/>
    <n v="3.5"/>
    <x v="11"/>
    <x v="3"/>
    <n v="1015442"/>
    <x v="7"/>
    <x v="1"/>
    <x v="0"/>
    <x v="0"/>
    <x v="1"/>
    <x v="0"/>
    <x v="0"/>
    <x v="0"/>
    <x v="0"/>
    <x v="0"/>
    <x v="0"/>
    <m/>
    <m/>
    <x v="2"/>
    <s v="10154427"/>
    <x v="4"/>
    <x v="4"/>
    <x v="3"/>
    <x v="4"/>
    <x v="4"/>
    <x v="1"/>
    <n v="75.8"/>
    <x v="1"/>
    <n v="83"/>
    <x v="3"/>
    <s v=""/>
    <x v="4"/>
    <s v=""/>
    <x v="2"/>
    <n v="2.6699999999999968"/>
    <n v="0.93523303139321434"/>
    <x v="1"/>
    <x v="1"/>
    <x v="2"/>
    <x v="1"/>
    <x v="1"/>
    <x v="1"/>
    <x v="1"/>
  </r>
  <r>
    <d v="2022-07-10T00:00:00"/>
    <n v="9622"/>
    <n v="10309"/>
    <x v="1"/>
    <n v="2105"/>
    <n v="40434"/>
    <x v="2"/>
    <s v="908745"/>
    <x v="0"/>
    <x v="1"/>
    <x v="1"/>
    <x v="1"/>
    <x v="1"/>
    <x v="1"/>
    <n v="95.5"/>
    <n v="23.5"/>
    <n v="9.5"/>
    <n v="8"/>
    <x v="22"/>
    <x v="3"/>
    <n v="1015442"/>
    <x v="8"/>
    <x v="1"/>
    <x v="0"/>
    <x v="0"/>
    <x v="1"/>
    <x v="0"/>
    <x v="0"/>
    <x v="0"/>
    <x v="0"/>
    <x v="0"/>
    <x v="0"/>
    <m/>
    <m/>
    <x v="2"/>
    <s v="10154428"/>
    <x v="4"/>
    <x v="4"/>
    <x v="3"/>
    <x v="4"/>
    <x v="4"/>
    <x v="1"/>
    <n v="86"/>
    <x v="1"/>
    <n v="95.5"/>
    <x v="3"/>
    <s v=""/>
    <x v="4"/>
    <s v=""/>
    <x v="2"/>
    <n v="0.66499999999999826"/>
    <n v="0.66038267307921572"/>
    <x v="1"/>
    <x v="1"/>
    <x v="2"/>
    <x v="1"/>
    <x v="1"/>
    <x v="1"/>
    <x v="1"/>
  </r>
  <r>
    <d v="2022-07-10T00:00:00"/>
    <n v="9622"/>
    <n v="10309"/>
    <x v="1"/>
    <n v="2105"/>
    <n v="40435"/>
    <x v="2"/>
    <s v="908742"/>
    <x v="0"/>
    <x v="1"/>
    <x v="1"/>
    <x v="1"/>
    <x v="1"/>
    <x v="1"/>
    <n v="71.5"/>
    <m/>
    <m/>
    <m/>
    <x v="0"/>
    <x v="2"/>
    <n v="1015442"/>
    <x v="9"/>
    <x v="1"/>
    <x v="0"/>
    <x v="0"/>
    <x v="1"/>
    <x v="0"/>
    <x v="0"/>
    <x v="0"/>
    <x v="0"/>
    <x v="0"/>
    <x v="0"/>
    <m/>
    <m/>
    <x v="2"/>
    <s v="10154429"/>
    <x v="3"/>
    <x v="3"/>
    <x v="2"/>
    <x v="3"/>
    <x v="4"/>
    <x v="1"/>
    <n v="65.066449999999989"/>
    <x v="2"/>
    <n v="71.5"/>
    <x v="1"/>
    <s v=""/>
    <x v="4"/>
    <s v=""/>
    <x v="1"/>
    <s v=""/>
    <s v=""/>
    <x v="1"/>
    <x v="1"/>
    <x v="1"/>
    <x v="1"/>
    <x v="1"/>
    <x v="1"/>
    <x v="1"/>
  </r>
  <r>
    <d v="2022-07-10T00:00:00"/>
    <n v="9622"/>
    <n v="10309"/>
    <x v="1"/>
    <n v="2111"/>
    <n v="40436"/>
    <x v="2"/>
    <s v="908732"/>
    <x v="1"/>
    <x v="0"/>
    <x v="2"/>
    <x v="1"/>
    <x v="1"/>
    <x v="1"/>
    <n v="73"/>
    <m/>
    <m/>
    <m/>
    <x v="0"/>
    <x v="2"/>
    <n v="1015442"/>
    <x v="10"/>
    <x v="1"/>
    <x v="0"/>
    <x v="0"/>
    <x v="1"/>
    <x v="0"/>
    <x v="0"/>
    <x v="0"/>
    <x v="0"/>
    <x v="0"/>
    <x v="0"/>
    <m/>
    <m/>
    <x v="2"/>
    <s v="101544210"/>
    <x v="2"/>
    <x v="2"/>
    <x v="2"/>
    <x v="2"/>
    <x v="4"/>
    <x v="1"/>
    <n v="66.454699999999988"/>
    <x v="2"/>
    <n v="73"/>
    <x v="1"/>
    <s v=""/>
    <x v="4"/>
    <s v=""/>
    <x v="1"/>
    <s v=""/>
    <s v=""/>
    <x v="1"/>
    <x v="1"/>
    <x v="1"/>
    <x v="1"/>
    <x v="1"/>
    <x v="1"/>
    <x v="1"/>
  </r>
  <r>
    <d v="2022-07-10T00:00:00"/>
    <n v="9555"/>
    <n v="10251"/>
    <x v="2"/>
    <n v="913"/>
    <n v="50001"/>
    <x v="4"/>
    <s v="na"/>
    <x v="0"/>
    <x v="0"/>
    <x v="2"/>
    <x v="2"/>
    <x v="1"/>
    <x v="1"/>
    <n v="86"/>
    <n v="17"/>
    <n v="6"/>
    <n v="5.2"/>
    <x v="12"/>
    <x v="3"/>
    <n v="1003171"/>
    <x v="1"/>
    <x v="0"/>
    <x v="0"/>
    <x v="1"/>
    <x v="2"/>
    <x v="0"/>
    <x v="0"/>
    <x v="0"/>
    <x v="0"/>
    <x v="0"/>
    <x v="1"/>
    <m/>
    <s v="No pit tag applied"/>
    <x v="2"/>
    <s v="10031711"/>
    <x v="13"/>
    <x v="7"/>
    <x v="6"/>
    <x v="2"/>
    <x v="4"/>
    <x v="2"/>
    <n v="80"/>
    <x v="1"/>
    <n v="86"/>
    <x v="3"/>
    <s v=""/>
    <x v="5"/>
    <s v=""/>
    <x v="2"/>
    <n v="4.4259999999999975"/>
    <n v="0.98817916067869405"/>
    <x v="1"/>
    <x v="1"/>
    <x v="2"/>
    <x v="1"/>
    <x v="1"/>
    <x v="1"/>
    <x v="1"/>
  </r>
  <r>
    <d v="2022-07-10T00:00:00"/>
    <n v="9555"/>
    <n v="10251"/>
    <x v="2"/>
    <n v="917"/>
    <n v="50002"/>
    <x v="4"/>
    <s v="na"/>
    <x v="3"/>
    <x v="0"/>
    <x v="2"/>
    <x v="2"/>
    <x v="1"/>
    <x v="1"/>
    <n v="94"/>
    <n v="19"/>
    <n v="7"/>
    <n v="9.1"/>
    <x v="12"/>
    <x v="3"/>
    <n v="1003171"/>
    <x v="2"/>
    <x v="0"/>
    <x v="0"/>
    <x v="1"/>
    <x v="2"/>
    <x v="0"/>
    <x v="0"/>
    <x v="0"/>
    <x v="0"/>
    <x v="0"/>
    <x v="1"/>
    <m/>
    <s v="No pit tag applied"/>
    <x v="2"/>
    <s v="10031712"/>
    <x v="13"/>
    <x v="7"/>
    <x v="6"/>
    <x v="2"/>
    <x v="4"/>
    <x v="2"/>
    <n v="87"/>
    <x v="1"/>
    <n v="94"/>
    <x v="3"/>
    <s v=""/>
    <x v="5"/>
    <s v=""/>
    <x v="2"/>
    <n v="3.9340000000000011"/>
    <n v="0.98081019855203633"/>
    <x v="1"/>
    <x v="1"/>
    <x v="2"/>
    <x v="1"/>
    <x v="1"/>
    <x v="1"/>
    <x v="1"/>
  </r>
  <r>
    <d v="2022-07-10T00:00:00"/>
    <n v="9555"/>
    <n v="10251"/>
    <x v="2"/>
    <n v="918"/>
    <n v="50003"/>
    <x v="4"/>
    <s v="na"/>
    <x v="0"/>
    <x v="0"/>
    <x v="2"/>
    <x v="2"/>
    <x v="1"/>
    <x v="1"/>
    <n v="89"/>
    <n v="18.399999999999999"/>
    <n v="6.5"/>
    <n v="5.0999999999999996"/>
    <x v="12"/>
    <x v="3"/>
    <n v="1003171"/>
    <x v="3"/>
    <x v="0"/>
    <x v="0"/>
    <x v="1"/>
    <x v="2"/>
    <x v="0"/>
    <x v="0"/>
    <x v="0"/>
    <x v="0"/>
    <x v="0"/>
    <x v="1"/>
    <m/>
    <s v="No pit tag applied"/>
    <x v="2"/>
    <s v="10031713"/>
    <x v="13"/>
    <x v="7"/>
    <x v="6"/>
    <x v="2"/>
    <x v="4"/>
    <x v="2"/>
    <n v="82.5"/>
    <x v="1"/>
    <n v="89"/>
    <x v="3"/>
    <s v=""/>
    <x v="5"/>
    <s v=""/>
    <x v="2"/>
    <n v="5.1439999999999966"/>
    <n v="0.99419953592733223"/>
    <x v="1"/>
    <x v="1"/>
    <x v="2"/>
    <x v="1"/>
    <x v="1"/>
    <x v="1"/>
    <x v="1"/>
  </r>
  <r>
    <d v="2022-07-10T00:00:00"/>
    <n v="9555"/>
    <n v="10251"/>
    <x v="2"/>
    <n v="919"/>
    <n v="50004"/>
    <x v="4"/>
    <s v="na"/>
    <x v="0"/>
    <x v="0"/>
    <x v="2"/>
    <x v="2"/>
    <x v="1"/>
    <x v="1"/>
    <n v="89"/>
    <n v="18"/>
    <n v="5.2"/>
    <n v="4.9000000000000004"/>
    <x v="7"/>
    <x v="3"/>
    <n v="1003171"/>
    <x v="4"/>
    <x v="0"/>
    <x v="0"/>
    <x v="1"/>
    <x v="2"/>
    <x v="0"/>
    <x v="0"/>
    <x v="0"/>
    <x v="0"/>
    <x v="0"/>
    <x v="1"/>
    <m/>
    <s v="No pit tag applied"/>
    <x v="2"/>
    <s v="10031714"/>
    <x v="13"/>
    <x v="7"/>
    <x v="6"/>
    <x v="2"/>
    <x v="4"/>
    <x v="2"/>
    <n v="83.8"/>
    <x v="1"/>
    <n v="89"/>
    <x v="3"/>
    <s v=""/>
    <x v="5"/>
    <s v=""/>
    <x v="2"/>
    <n v="7.0299999999999958"/>
    <n v="0.99911585063127928"/>
    <x v="1"/>
    <x v="1"/>
    <x v="2"/>
    <x v="1"/>
    <x v="1"/>
    <x v="1"/>
    <x v="1"/>
  </r>
  <r>
    <d v="2022-07-10T00:00:00"/>
    <n v="9556"/>
    <n v="10251"/>
    <x v="5"/>
    <n v="941"/>
    <n v="50005"/>
    <x v="4"/>
    <s v="na"/>
    <x v="0"/>
    <x v="0"/>
    <x v="1"/>
    <x v="1"/>
    <x v="1"/>
    <x v="1"/>
    <n v="83"/>
    <n v="17.5"/>
    <n v="6.2"/>
    <n v="5.7"/>
    <x v="12"/>
    <x v="3"/>
    <n v="1003171"/>
    <x v="5"/>
    <x v="0"/>
    <x v="0"/>
    <x v="1"/>
    <x v="2"/>
    <x v="0"/>
    <x v="0"/>
    <x v="0"/>
    <x v="0"/>
    <x v="0"/>
    <x v="1"/>
    <m/>
    <s v="No pit tag applied"/>
    <x v="2"/>
    <s v="10031715"/>
    <x v="13"/>
    <x v="7"/>
    <x v="6"/>
    <x v="2"/>
    <x v="4"/>
    <x v="2"/>
    <n v="76.8"/>
    <x v="1"/>
    <n v="83"/>
    <x v="3"/>
    <s v=""/>
    <x v="5"/>
    <s v=""/>
    <x v="2"/>
    <n v="2.5399999999999974"/>
    <n v="0.92689882657762168"/>
    <x v="1"/>
    <x v="1"/>
    <x v="2"/>
    <x v="1"/>
    <x v="1"/>
    <x v="1"/>
    <x v="1"/>
  </r>
  <r>
    <d v="2022-07-10T00:00:00"/>
    <n v="9556"/>
    <n v="10251"/>
    <x v="5"/>
    <n v="944"/>
    <n v="50006"/>
    <x v="4"/>
    <s v="na"/>
    <x v="0"/>
    <x v="0"/>
    <x v="2"/>
    <x v="1"/>
    <x v="1"/>
    <x v="1"/>
    <n v="70"/>
    <m/>
    <m/>
    <m/>
    <x v="0"/>
    <x v="2"/>
    <n v="1003171"/>
    <x v="6"/>
    <x v="0"/>
    <x v="0"/>
    <x v="1"/>
    <x v="2"/>
    <x v="0"/>
    <x v="0"/>
    <x v="0"/>
    <x v="0"/>
    <x v="0"/>
    <x v="1"/>
    <m/>
    <s v="No pit tag applied"/>
    <x v="2"/>
    <s v="10031716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46"/>
    <n v="50007"/>
    <x v="4"/>
    <s v="na"/>
    <x v="0"/>
    <x v="0"/>
    <x v="1"/>
    <x v="1"/>
    <x v="1"/>
    <x v="1"/>
    <n v="57"/>
    <m/>
    <m/>
    <m/>
    <x v="0"/>
    <x v="2"/>
    <n v="1003171"/>
    <x v="7"/>
    <x v="0"/>
    <x v="0"/>
    <x v="1"/>
    <x v="2"/>
    <x v="0"/>
    <x v="0"/>
    <x v="0"/>
    <x v="0"/>
    <x v="0"/>
    <x v="1"/>
    <m/>
    <s v="No pit tag applied"/>
    <x v="2"/>
    <s v="10031717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47"/>
    <n v="50008"/>
    <x v="4"/>
    <s v="na"/>
    <x v="0"/>
    <x v="0"/>
    <x v="1"/>
    <x v="1"/>
    <x v="1"/>
    <x v="1"/>
    <n v="63"/>
    <m/>
    <m/>
    <m/>
    <x v="0"/>
    <x v="2"/>
    <n v="1003171"/>
    <x v="8"/>
    <x v="0"/>
    <x v="0"/>
    <x v="1"/>
    <x v="2"/>
    <x v="0"/>
    <x v="0"/>
    <x v="0"/>
    <x v="0"/>
    <x v="0"/>
    <x v="1"/>
    <m/>
    <s v="No pit tag applied"/>
    <x v="2"/>
    <s v="10031718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48"/>
    <n v="50009"/>
    <x v="4"/>
    <s v="na"/>
    <x v="0"/>
    <x v="0"/>
    <x v="1"/>
    <x v="1"/>
    <x v="1"/>
    <x v="1"/>
    <n v="63"/>
    <m/>
    <m/>
    <m/>
    <x v="0"/>
    <x v="2"/>
    <n v="1003171"/>
    <x v="9"/>
    <x v="0"/>
    <x v="0"/>
    <x v="1"/>
    <x v="2"/>
    <x v="2"/>
    <x v="0"/>
    <x v="3"/>
    <x v="0"/>
    <x v="0"/>
    <x v="1"/>
    <m/>
    <s v="No pit tag applied"/>
    <x v="2"/>
    <s v="10031719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49"/>
    <n v="50010"/>
    <x v="4"/>
    <s v="na"/>
    <x v="0"/>
    <x v="0"/>
    <x v="1"/>
    <x v="1"/>
    <x v="1"/>
    <x v="1"/>
    <n v="83"/>
    <n v="17"/>
    <n v="7"/>
    <n v="5"/>
    <x v="11"/>
    <x v="3"/>
    <n v="1003171"/>
    <x v="10"/>
    <x v="0"/>
    <x v="0"/>
    <x v="1"/>
    <x v="2"/>
    <x v="0"/>
    <x v="0"/>
    <x v="0"/>
    <x v="0"/>
    <x v="0"/>
    <x v="1"/>
    <m/>
    <s v="No pit tag applied"/>
    <x v="2"/>
    <s v="100317110"/>
    <x v="13"/>
    <x v="7"/>
    <x v="6"/>
    <x v="2"/>
    <x v="4"/>
    <x v="2"/>
    <n v="76"/>
    <x v="1"/>
    <n v="83"/>
    <x v="3"/>
    <s v=""/>
    <x v="5"/>
    <s v=""/>
    <x v="2"/>
    <n v="1.9059999999999975"/>
    <n v="0.87056910138268961"/>
    <x v="1"/>
    <x v="1"/>
    <x v="2"/>
    <x v="1"/>
    <x v="1"/>
    <x v="1"/>
    <x v="1"/>
  </r>
  <r>
    <d v="2022-07-10T00:00:00"/>
    <n v="9556"/>
    <n v="10251"/>
    <x v="5"/>
    <n v="950"/>
    <n v="50011"/>
    <x v="4"/>
    <s v="na"/>
    <x v="0"/>
    <x v="0"/>
    <x v="2"/>
    <x v="2"/>
    <x v="1"/>
    <x v="1"/>
    <n v="86"/>
    <n v="17"/>
    <n v="6"/>
    <n v="9"/>
    <x v="4"/>
    <x v="3"/>
    <n v="1003172"/>
    <x v="1"/>
    <x v="0"/>
    <x v="0"/>
    <x v="1"/>
    <x v="2"/>
    <x v="0"/>
    <x v="0"/>
    <x v="0"/>
    <x v="0"/>
    <x v="0"/>
    <x v="1"/>
    <m/>
    <s v="No pit tag applied"/>
    <x v="2"/>
    <s v="10031721"/>
    <x v="13"/>
    <x v="7"/>
    <x v="6"/>
    <x v="2"/>
    <x v="4"/>
    <x v="2"/>
    <n v="80"/>
    <x v="1"/>
    <n v="86"/>
    <x v="3"/>
    <s v=""/>
    <x v="5"/>
    <s v=""/>
    <x v="2"/>
    <n v="1.0679999999999978"/>
    <n v="0.74421638510350074"/>
    <x v="1"/>
    <x v="1"/>
    <x v="2"/>
    <x v="1"/>
    <x v="1"/>
    <x v="1"/>
    <x v="1"/>
  </r>
  <r>
    <d v="2022-07-10T00:00:00"/>
    <n v="9556"/>
    <n v="10251"/>
    <x v="5"/>
    <n v="951"/>
    <n v="50012"/>
    <x v="4"/>
    <s v="na"/>
    <x v="0"/>
    <x v="0"/>
    <x v="2"/>
    <x v="2"/>
    <x v="1"/>
    <x v="1"/>
    <n v="81"/>
    <n v="15.2"/>
    <n v="5.5"/>
    <n v="4.9000000000000004"/>
    <x v="7"/>
    <x v="3"/>
    <n v="1003172"/>
    <x v="2"/>
    <x v="0"/>
    <x v="0"/>
    <x v="1"/>
    <x v="2"/>
    <x v="0"/>
    <x v="0"/>
    <x v="0"/>
    <x v="0"/>
    <x v="0"/>
    <x v="1"/>
    <m/>
    <s v="No pit tag applied"/>
    <x v="2"/>
    <s v="10031722"/>
    <x v="13"/>
    <x v="7"/>
    <x v="6"/>
    <x v="2"/>
    <x v="4"/>
    <x v="2"/>
    <n v="75.5"/>
    <x v="1"/>
    <n v="81"/>
    <x v="3"/>
    <s v=""/>
    <x v="5"/>
    <s v=""/>
    <x v="2"/>
    <n v="3.2059999999999995"/>
    <n v="0.96105944455246572"/>
    <x v="1"/>
    <x v="1"/>
    <x v="2"/>
    <x v="1"/>
    <x v="1"/>
    <x v="1"/>
    <x v="1"/>
  </r>
  <r>
    <d v="2022-07-10T00:00:00"/>
    <n v="9556"/>
    <n v="10251"/>
    <x v="5"/>
    <n v="952"/>
    <n v="50013"/>
    <x v="4"/>
    <s v="na"/>
    <x v="0"/>
    <x v="0"/>
    <x v="1"/>
    <x v="1"/>
    <x v="1"/>
    <x v="1"/>
    <n v="57"/>
    <m/>
    <m/>
    <m/>
    <x v="0"/>
    <x v="2"/>
    <n v="1003172"/>
    <x v="3"/>
    <x v="0"/>
    <x v="0"/>
    <x v="1"/>
    <x v="2"/>
    <x v="0"/>
    <x v="0"/>
    <x v="0"/>
    <x v="0"/>
    <x v="0"/>
    <x v="1"/>
    <m/>
    <s v="No pit tag applied"/>
    <x v="2"/>
    <s v="10031723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53"/>
    <n v="50014"/>
    <x v="4"/>
    <s v="na"/>
    <x v="0"/>
    <x v="0"/>
    <x v="1"/>
    <x v="1"/>
    <x v="1"/>
    <x v="1"/>
    <n v="63"/>
    <m/>
    <m/>
    <m/>
    <x v="0"/>
    <x v="2"/>
    <n v="1003172"/>
    <x v="4"/>
    <x v="0"/>
    <x v="0"/>
    <x v="1"/>
    <x v="2"/>
    <x v="0"/>
    <x v="0"/>
    <x v="0"/>
    <x v="0"/>
    <x v="0"/>
    <x v="1"/>
    <m/>
    <s v="No pit tag applied"/>
    <x v="2"/>
    <s v="10031724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54"/>
    <n v="50015"/>
    <x v="4"/>
    <s v="na"/>
    <x v="0"/>
    <x v="0"/>
    <x v="1"/>
    <x v="1"/>
    <x v="1"/>
    <x v="1"/>
    <n v="65"/>
    <m/>
    <m/>
    <m/>
    <x v="0"/>
    <x v="2"/>
    <n v="1003172"/>
    <x v="5"/>
    <x v="0"/>
    <x v="0"/>
    <x v="1"/>
    <x v="2"/>
    <x v="0"/>
    <x v="0"/>
    <x v="0"/>
    <x v="0"/>
    <x v="0"/>
    <x v="1"/>
    <m/>
    <s v="No pit tag applied"/>
    <x v="2"/>
    <s v="10031725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57"/>
    <n v="50016"/>
    <x v="4"/>
    <s v="na"/>
    <x v="0"/>
    <x v="0"/>
    <x v="2"/>
    <x v="1"/>
    <x v="1"/>
    <x v="1"/>
    <n v="74"/>
    <m/>
    <m/>
    <m/>
    <x v="0"/>
    <x v="2"/>
    <n v="1003172"/>
    <x v="6"/>
    <x v="0"/>
    <x v="0"/>
    <x v="1"/>
    <x v="2"/>
    <x v="0"/>
    <x v="0"/>
    <x v="0"/>
    <x v="0"/>
    <x v="0"/>
    <x v="1"/>
    <m/>
    <s v="No pit tag applied"/>
    <x v="2"/>
    <s v="10031726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0T00:00:00"/>
    <n v="9556"/>
    <n v="10251"/>
    <x v="5"/>
    <n v="958"/>
    <n v="50017"/>
    <x v="4"/>
    <s v="na"/>
    <x v="0"/>
    <x v="0"/>
    <x v="2"/>
    <x v="2"/>
    <x v="1"/>
    <x v="1"/>
    <n v="86"/>
    <n v="15.9"/>
    <n v="5.5"/>
    <n v="4.5"/>
    <x v="12"/>
    <x v="3"/>
    <n v="1003172"/>
    <x v="7"/>
    <x v="0"/>
    <x v="0"/>
    <x v="1"/>
    <x v="2"/>
    <x v="4"/>
    <x v="0"/>
    <x v="4"/>
    <x v="0"/>
    <x v="0"/>
    <x v="1"/>
    <m/>
    <s v="No pit tag applied"/>
    <x v="2"/>
    <s v="10031727"/>
    <x v="13"/>
    <x v="7"/>
    <x v="6"/>
    <x v="2"/>
    <x v="4"/>
    <x v="2"/>
    <n v="80.5"/>
    <x v="1"/>
    <n v="86"/>
    <x v="3"/>
    <s v=""/>
    <x v="5"/>
    <s v=""/>
    <x v="2"/>
    <n v="5.541999999999998"/>
    <n v="0.9960966144926422"/>
    <x v="1"/>
    <x v="1"/>
    <x v="2"/>
    <x v="1"/>
    <x v="1"/>
    <x v="1"/>
    <x v="1"/>
  </r>
  <r>
    <d v="2022-07-10T00:00:00"/>
    <n v="9557"/>
    <n v="10251"/>
    <x v="2"/>
    <n v="1450"/>
    <n v="50018"/>
    <x v="4"/>
    <s v="081077"/>
    <x v="0"/>
    <x v="0"/>
    <x v="1"/>
    <x v="1"/>
    <x v="1"/>
    <x v="1"/>
    <n v="67"/>
    <m/>
    <m/>
    <m/>
    <x v="0"/>
    <x v="2"/>
    <n v="1003172"/>
    <x v="8"/>
    <x v="0"/>
    <x v="0"/>
    <x v="1"/>
    <x v="2"/>
    <x v="0"/>
    <x v="0"/>
    <x v="0"/>
    <x v="0"/>
    <x v="0"/>
    <x v="1"/>
    <m/>
    <m/>
    <x v="2"/>
    <s v="10031728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1"/>
    <x v="2"/>
    <n v="1457"/>
    <n v="50019"/>
    <x v="4"/>
    <s v="081141"/>
    <x v="0"/>
    <x v="0"/>
    <x v="1"/>
    <x v="1"/>
    <x v="1"/>
    <x v="1"/>
    <n v="71"/>
    <m/>
    <m/>
    <m/>
    <x v="0"/>
    <x v="2"/>
    <n v="1003172"/>
    <x v="9"/>
    <x v="0"/>
    <x v="0"/>
    <x v="1"/>
    <x v="2"/>
    <x v="0"/>
    <x v="0"/>
    <x v="0"/>
    <x v="0"/>
    <x v="0"/>
    <x v="1"/>
    <m/>
    <m/>
    <x v="2"/>
    <s v="10031729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1"/>
    <x v="2"/>
    <n v="1459"/>
    <n v="50020"/>
    <x v="4"/>
    <s v="081043"/>
    <x v="0"/>
    <x v="0"/>
    <x v="1"/>
    <x v="1"/>
    <x v="1"/>
    <x v="1"/>
    <n v="72"/>
    <m/>
    <m/>
    <m/>
    <x v="0"/>
    <x v="2"/>
    <n v="1003172"/>
    <x v="10"/>
    <x v="0"/>
    <x v="0"/>
    <x v="1"/>
    <x v="2"/>
    <x v="0"/>
    <x v="0"/>
    <x v="0"/>
    <x v="0"/>
    <x v="0"/>
    <x v="1"/>
    <m/>
    <m/>
    <x v="2"/>
    <s v="100317210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1"/>
    <x v="2"/>
    <n v="1500"/>
    <n v="50021"/>
    <x v="4"/>
    <s v="081042"/>
    <x v="0"/>
    <x v="0"/>
    <x v="2"/>
    <x v="1"/>
    <x v="1"/>
    <x v="1"/>
    <n v="71"/>
    <m/>
    <m/>
    <m/>
    <x v="0"/>
    <x v="2"/>
    <n v="1003173"/>
    <x v="1"/>
    <x v="0"/>
    <x v="1"/>
    <x v="0"/>
    <x v="3"/>
    <x v="0"/>
    <x v="0"/>
    <x v="0"/>
    <x v="0"/>
    <x v="0"/>
    <x v="1"/>
    <m/>
    <m/>
    <x v="2"/>
    <s v="10031731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3"/>
    <x v="1"/>
    <x v="1"/>
    <x v="1"/>
  </r>
  <r>
    <d v="2022-07-10T00:00:00"/>
    <n v="9557"/>
    <n v="10251"/>
    <x v="2"/>
    <n v="1501"/>
    <n v="50022"/>
    <x v="4"/>
    <s v="081060"/>
    <x v="0"/>
    <x v="0"/>
    <x v="1"/>
    <x v="1"/>
    <x v="1"/>
    <x v="1"/>
    <n v="81"/>
    <n v="17"/>
    <n v="6"/>
    <n v="5.9"/>
    <x v="5"/>
    <x v="3"/>
    <n v="1003173"/>
    <x v="2"/>
    <x v="0"/>
    <x v="1"/>
    <x v="0"/>
    <x v="3"/>
    <x v="0"/>
    <x v="0"/>
    <x v="0"/>
    <x v="0"/>
    <x v="0"/>
    <x v="1"/>
    <m/>
    <m/>
    <x v="2"/>
    <s v="10031732"/>
    <x v="13"/>
    <x v="7"/>
    <x v="6"/>
    <x v="2"/>
    <x v="4"/>
    <x v="2"/>
    <n v="75"/>
    <x v="1"/>
    <n v="81"/>
    <x v="3"/>
    <s v=""/>
    <x v="5"/>
    <s v=""/>
    <x v="2"/>
    <n v="1.627999999999999"/>
    <n v="0.83589547458874736"/>
    <x v="1"/>
    <x v="1"/>
    <x v="2"/>
    <x v="1"/>
    <x v="1"/>
    <x v="1"/>
    <x v="1"/>
  </r>
  <r>
    <d v="2022-07-10T00:00:00"/>
    <n v="9557"/>
    <n v="10251"/>
    <x v="2"/>
    <n v="1502"/>
    <n v="50023"/>
    <x v="4"/>
    <s v="081100"/>
    <x v="0"/>
    <x v="0"/>
    <x v="1"/>
    <x v="1"/>
    <x v="1"/>
    <x v="1"/>
    <n v="82.5"/>
    <n v="19.5"/>
    <n v="8"/>
    <n v="5.8"/>
    <x v="13"/>
    <x v="3"/>
    <n v="1003173"/>
    <x v="3"/>
    <x v="0"/>
    <x v="1"/>
    <x v="0"/>
    <x v="3"/>
    <x v="0"/>
    <x v="0"/>
    <x v="0"/>
    <x v="0"/>
    <x v="0"/>
    <x v="1"/>
    <m/>
    <m/>
    <x v="2"/>
    <s v="10031733"/>
    <x v="13"/>
    <x v="7"/>
    <x v="6"/>
    <x v="2"/>
    <x v="4"/>
    <x v="2"/>
    <n v="74.5"/>
    <x v="1"/>
    <n v="82.5"/>
    <x v="3"/>
    <s v=""/>
    <x v="5"/>
    <s v=""/>
    <x v="3"/>
    <n v="-0.6489999999999978"/>
    <n v="0.34321492040983298"/>
    <x v="1"/>
    <x v="1"/>
    <x v="1"/>
    <x v="1"/>
    <x v="1"/>
    <x v="1"/>
    <x v="1"/>
  </r>
  <r>
    <d v="2022-07-10T00:00:00"/>
    <n v="9557"/>
    <n v="10251"/>
    <x v="2"/>
    <n v="1503"/>
    <n v="50024"/>
    <x v="4"/>
    <s v="081101"/>
    <x v="0"/>
    <x v="0"/>
    <x v="1"/>
    <x v="1"/>
    <x v="1"/>
    <x v="1"/>
    <n v="63"/>
    <m/>
    <m/>
    <m/>
    <x v="0"/>
    <x v="2"/>
    <n v="1003173"/>
    <x v="4"/>
    <x v="0"/>
    <x v="1"/>
    <x v="0"/>
    <x v="3"/>
    <x v="0"/>
    <x v="0"/>
    <x v="0"/>
    <x v="0"/>
    <x v="0"/>
    <x v="1"/>
    <m/>
    <m/>
    <x v="2"/>
    <s v="10031734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1"/>
    <x v="2"/>
    <n v="1504"/>
    <n v="50025"/>
    <x v="4"/>
    <s v="081066"/>
    <x v="0"/>
    <x v="0"/>
    <x v="1"/>
    <x v="1"/>
    <x v="1"/>
    <x v="1"/>
    <n v="91.5"/>
    <n v="19.8"/>
    <n v="8"/>
    <n v="6.5"/>
    <x v="13"/>
    <x v="3"/>
    <n v="1003173"/>
    <x v="5"/>
    <x v="0"/>
    <x v="1"/>
    <x v="0"/>
    <x v="3"/>
    <x v="0"/>
    <x v="0"/>
    <x v="0"/>
    <x v="0"/>
    <x v="0"/>
    <x v="1"/>
    <m/>
    <m/>
    <x v="2"/>
    <s v="10031735"/>
    <x v="13"/>
    <x v="7"/>
    <x v="6"/>
    <x v="2"/>
    <x v="4"/>
    <x v="2"/>
    <n v="83.5"/>
    <x v="1"/>
    <n v="91.5"/>
    <x v="3"/>
    <s v=""/>
    <x v="5"/>
    <s v=""/>
    <x v="2"/>
    <n v="2.7449999999999997"/>
    <n v="0.93963034670810952"/>
    <x v="1"/>
    <x v="1"/>
    <x v="2"/>
    <x v="1"/>
    <x v="1"/>
    <x v="1"/>
    <x v="1"/>
  </r>
  <r>
    <d v="2022-07-10T00:00:00"/>
    <n v="9557"/>
    <n v="10253"/>
    <x v="2"/>
    <n v="1510"/>
    <n v="50026"/>
    <x v="4"/>
    <s v="081054"/>
    <x v="0"/>
    <x v="0"/>
    <x v="2"/>
    <x v="2"/>
    <x v="1"/>
    <x v="1"/>
    <n v="86"/>
    <n v="17.2"/>
    <n v="6.1"/>
    <n v="5.2"/>
    <x v="5"/>
    <x v="3"/>
    <n v="1003173"/>
    <x v="6"/>
    <x v="0"/>
    <x v="1"/>
    <x v="0"/>
    <x v="3"/>
    <x v="0"/>
    <x v="0"/>
    <x v="0"/>
    <x v="0"/>
    <x v="0"/>
    <x v="1"/>
    <m/>
    <m/>
    <x v="2"/>
    <s v="10031736"/>
    <x v="13"/>
    <x v="7"/>
    <x v="6"/>
    <x v="2"/>
    <x v="4"/>
    <x v="2"/>
    <n v="79.900000000000006"/>
    <x v="1"/>
    <n v="86"/>
    <x v="3"/>
    <s v=""/>
    <x v="5"/>
    <s v=""/>
    <x v="2"/>
    <n v="4.1259999999999977"/>
    <n v="0.9841092540912626"/>
    <x v="1"/>
    <x v="1"/>
    <x v="2"/>
    <x v="1"/>
    <x v="1"/>
    <x v="1"/>
    <x v="1"/>
  </r>
  <r>
    <d v="2022-07-10T00:00:00"/>
    <n v="9557"/>
    <n v="10253"/>
    <x v="2"/>
    <n v="1511"/>
    <n v="50027"/>
    <x v="4"/>
    <s v="081084"/>
    <x v="0"/>
    <x v="0"/>
    <x v="1"/>
    <x v="1"/>
    <x v="1"/>
    <x v="1"/>
    <n v="61"/>
    <m/>
    <m/>
    <m/>
    <x v="0"/>
    <x v="2"/>
    <n v="1003173"/>
    <x v="7"/>
    <x v="0"/>
    <x v="1"/>
    <x v="0"/>
    <x v="3"/>
    <x v="0"/>
    <x v="0"/>
    <x v="0"/>
    <x v="0"/>
    <x v="0"/>
    <x v="1"/>
    <m/>
    <m/>
    <x v="2"/>
    <s v="10031737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3"/>
    <x v="2"/>
    <n v="1512"/>
    <n v="50028"/>
    <x v="4"/>
    <s v="081110"/>
    <x v="0"/>
    <x v="0"/>
    <x v="2"/>
    <x v="2"/>
    <x v="1"/>
    <x v="1"/>
    <n v="83"/>
    <n v="17.5"/>
    <n v="6.1"/>
    <n v="5.7"/>
    <x v="5"/>
    <x v="3"/>
    <n v="1003173"/>
    <x v="8"/>
    <x v="0"/>
    <x v="1"/>
    <x v="0"/>
    <x v="3"/>
    <x v="0"/>
    <x v="0"/>
    <x v="0"/>
    <x v="0"/>
    <x v="0"/>
    <x v="1"/>
    <m/>
    <m/>
    <x v="2"/>
    <s v="10031738"/>
    <x v="13"/>
    <x v="7"/>
    <x v="6"/>
    <x v="2"/>
    <x v="4"/>
    <x v="2"/>
    <n v="76.900000000000006"/>
    <x v="1"/>
    <n v="83"/>
    <x v="3"/>
    <s v=""/>
    <x v="5"/>
    <s v=""/>
    <x v="2"/>
    <n v="2.4959999999999987"/>
    <n v="0.9238609289365457"/>
    <x v="1"/>
    <x v="1"/>
    <x v="2"/>
    <x v="1"/>
    <x v="1"/>
    <x v="1"/>
    <x v="1"/>
  </r>
  <r>
    <d v="2022-07-10T00:00:00"/>
    <n v="9557"/>
    <n v="10253"/>
    <x v="2"/>
    <n v="1516"/>
    <n v="50029"/>
    <x v="4"/>
    <s v="081074"/>
    <x v="0"/>
    <x v="0"/>
    <x v="1"/>
    <x v="1"/>
    <x v="1"/>
    <x v="1"/>
    <n v="63"/>
    <m/>
    <m/>
    <m/>
    <x v="0"/>
    <x v="2"/>
    <n v="1003173"/>
    <x v="9"/>
    <x v="0"/>
    <x v="1"/>
    <x v="0"/>
    <x v="3"/>
    <x v="0"/>
    <x v="0"/>
    <x v="0"/>
    <x v="0"/>
    <x v="0"/>
    <x v="1"/>
    <m/>
    <m/>
    <x v="2"/>
    <s v="10031739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3"/>
    <x v="2"/>
    <n v="1516"/>
    <n v="50030"/>
    <x v="4"/>
    <s v="081053"/>
    <x v="0"/>
    <x v="0"/>
    <x v="1"/>
    <x v="1"/>
    <x v="1"/>
    <x v="1"/>
    <n v="83"/>
    <n v="18.399999999999999"/>
    <n v="7.5"/>
    <n v="6.4"/>
    <x v="14"/>
    <x v="3"/>
    <n v="1003173"/>
    <x v="10"/>
    <x v="0"/>
    <x v="1"/>
    <x v="0"/>
    <x v="3"/>
    <x v="4"/>
    <x v="0"/>
    <x v="5"/>
    <x v="0"/>
    <x v="0"/>
    <x v="1"/>
    <m/>
    <m/>
    <x v="2"/>
    <s v="100317310"/>
    <x v="13"/>
    <x v="7"/>
    <x v="6"/>
    <x v="2"/>
    <x v="4"/>
    <x v="2"/>
    <n v="75.5"/>
    <x v="1"/>
    <n v="83"/>
    <x v="3"/>
    <s v=""/>
    <x v="5"/>
    <s v=""/>
    <x v="2"/>
    <n v="5.5999999999998495E-2"/>
    <n v="0.51399634248032688"/>
    <x v="1"/>
    <x v="1"/>
    <x v="2"/>
    <x v="1"/>
    <x v="1"/>
    <x v="1"/>
    <x v="1"/>
  </r>
  <r>
    <d v="2022-07-10T00:00:00"/>
    <n v="9557"/>
    <n v="10253"/>
    <x v="2"/>
    <n v="1516"/>
    <n v="50031"/>
    <x v="4"/>
    <s v="081114"/>
    <x v="0"/>
    <x v="0"/>
    <x v="1"/>
    <x v="1"/>
    <x v="1"/>
    <x v="1"/>
    <n v="53"/>
    <m/>
    <m/>
    <m/>
    <x v="0"/>
    <x v="2"/>
    <n v="1003174"/>
    <x v="1"/>
    <x v="0"/>
    <x v="0"/>
    <x v="1"/>
    <x v="2"/>
    <x v="4"/>
    <x v="0"/>
    <x v="6"/>
    <x v="0"/>
    <x v="0"/>
    <x v="1"/>
    <m/>
    <m/>
    <x v="2"/>
    <s v="10031741"/>
    <x v="13"/>
    <x v="7"/>
    <x v="6"/>
    <x v="2"/>
    <x v="4"/>
    <x v="2"/>
    <n v="47.944699999999997"/>
    <x v="2"/>
    <n v="53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3"/>
    <x v="2"/>
    <n v="1516"/>
    <n v="50032"/>
    <x v="4"/>
    <s v="081122"/>
    <x v="0"/>
    <x v="0"/>
    <x v="2"/>
    <x v="1"/>
    <x v="1"/>
    <x v="1"/>
    <n v="75"/>
    <m/>
    <m/>
    <m/>
    <x v="0"/>
    <x v="2"/>
    <n v="1003174"/>
    <x v="2"/>
    <x v="0"/>
    <x v="0"/>
    <x v="1"/>
    <x v="2"/>
    <x v="0"/>
    <x v="0"/>
    <x v="0"/>
    <x v="0"/>
    <x v="0"/>
    <x v="1"/>
    <m/>
    <m/>
    <x v="2"/>
    <s v="10031742"/>
    <x v="13"/>
    <x v="7"/>
    <x v="6"/>
    <x v="2"/>
    <x v="4"/>
    <x v="2"/>
    <n v="68.305699999999987"/>
    <x v="2"/>
    <n v="75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3"/>
    <x v="2"/>
    <n v="1524"/>
    <n v="50033"/>
    <x v="4"/>
    <s v="081067"/>
    <x v="0"/>
    <x v="0"/>
    <x v="2"/>
    <x v="2"/>
    <x v="1"/>
    <x v="1"/>
    <n v="86.5"/>
    <n v="17.5"/>
    <n v="7"/>
    <n v="5.9"/>
    <x v="5"/>
    <x v="3"/>
    <n v="1003174"/>
    <x v="3"/>
    <x v="0"/>
    <x v="0"/>
    <x v="1"/>
    <x v="2"/>
    <x v="0"/>
    <x v="0"/>
    <x v="0"/>
    <x v="0"/>
    <x v="0"/>
    <x v="1"/>
    <m/>
    <m/>
    <x v="2"/>
    <s v="10031743"/>
    <x v="13"/>
    <x v="7"/>
    <x v="6"/>
    <x v="2"/>
    <x v="4"/>
    <x v="2"/>
    <n v="79.5"/>
    <x v="1"/>
    <n v="86.5"/>
    <x v="3"/>
    <s v=""/>
    <x v="5"/>
    <s v=""/>
    <x v="2"/>
    <n v="2.7130000000000001"/>
    <n v="0.93778939998192334"/>
    <x v="1"/>
    <x v="1"/>
    <x v="2"/>
    <x v="1"/>
    <x v="1"/>
    <x v="1"/>
    <x v="1"/>
  </r>
  <r>
    <d v="2022-07-10T00:00:00"/>
    <n v="9557"/>
    <n v="10253"/>
    <x v="2"/>
    <n v="1525"/>
    <n v="50034"/>
    <x v="4"/>
    <s v="081116"/>
    <x v="0"/>
    <x v="0"/>
    <x v="2"/>
    <x v="2"/>
    <x v="1"/>
    <x v="1"/>
    <n v="91.5"/>
    <n v="25"/>
    <n v="7.2"/>
    <n v="5.8"/>
    <x v="12"/>
    <x v="3"/>
    <n v="1003174"/>
    <x v="4"/>
    <x v="0"/>
    <x v="0"/>
    <x v="1"/>
    <x v="2"/>
    <x v="0"/>
    <x v="0"/>
    <x v="0"/>
    <x v="0"/>
    <x v="0"/>
    <x v="1"/>
    <m/>
    <m/>
    <x v="2"/>
    <s v="10031744"/>
    <x v="13"/>
    <x v="7"/>
    <x v="6"/>
    <x v="2"/>
    <x v="4"/>
    <x v="2"/>
    <n v="84.3"/>
    <x v="1"/>
    <n v="91.5"/>
    <x v="3"/>
    <s v=""/>
    <x v="5"/>
    <s v=""/>
    <x v="2"/>
    <n v="4.8469999999999986"/>
    <n v="0.99220927404032488"/>
    <x v="1"/>
    <x v="1"/>
    <x v="2"/>
    <x v="1"/>
    <x v="1"/>
    <x v="1"/>
    <x v="1"/>
  </r>
  <r>
    <d v="2022-07-10T00:00:00"/>
    <n v="9557"/>
    <n v="10253"/>
    <x v="2"/>
    <n v="1527"/>
    <n v="50035"/>
    <x v="4"/>
    <s v="081133"/>
    <x v="0"/>
    <x v="0"/>
    <x v="2"/>
    <x v="2"/>
    <x v="1"/>
    <x v="1"/>
    <n v="76"/>
    <n v="14"/>
    <n v="5"/>
    <n v="4.8"/>
    <x v="9"/>
    <x v="3"/>
    <n v="1003174"/>
    <x v="5"/>
    <x v="0"/>
    <x v="0"/>
    <x v="1"/>
    <x v="2"/>
    <x v="0"/>
    <x v="0"/>
    <x v="0"/>
    <x v="0"/>
    <x v="0"/>
    <x v="1"/>
    <m/>
    <m/>
    <x v="2"/>
    <s v="10031745"/>
    <x v="13"/>
    <x v="7"/>
    <x v="6"/>
    <x v="2"/>
    <x v="4"/>
    <x v="2"/>
    <n v="71"/>
    <x v="1"/>
    <n v="76"/>
    <x v="3"/>
    <s v=""/>
    <x v="5"/>
    <s v=""/>
    <x v="2"/>
    <n v="1.9359999999999999"/>
    <n v="0.8739120431707974"/>
    <x v="1"/>
    <x v="1"/>
    <x v="2"/>
    <x v="1"/>
    <x v="1"/>
    <x v="1"/>
    <x v="1"/>
  </r>
  <r>
    <d v="2022-07-10T00:00:00"/>
    <n v="9557"/>
    <n v="10253"/>
    <x v="2"/>
    <n v="1528"/>
    <n v="50036"/>
    <x v="4"/>
    <s v="081118"/>
    <x v="0"/>
    <x v="0"/>
    <x v="1"/>
    <x v="1"/>
    <x v="1"/>
    <x v="1"/>
    <n v="61"/>
    <m/>
    <m/>
    <m/>
    <x v="0"/>
    <x v="2"/>
    <n v="1003174"/>
    <x v="6"/>
    <x v="0"/>
    <x v="0"/>
    <x v="1"/>
    <x v="2"/>
    <x v="0"/>
    <x v="0"/>
    <x v="0"/>
    <x v="0"/>
    <x v="0"/>
    <x v="1"/>
    <m/>
    <m/>
    <x v="2"/>
    <s v="10031746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3"/>
    <x v="2"/>
    <n v="1529"/>
    <n v="50037"/>
    <x v="4"/>
    <s v="081123"/>
    <x v="0"/>
    <x v="0"/>
    <x v="2"/>
    <x v="1"/>
    <x v="1"/>
    <x v="1"/>
    <n v="70.5"/>
    <m/>
    <m/>
    <m/>
    <x v="0"/>
    <x v="2"/>
    <n v="1003174"/>
    <x v="7"/>
    <x v="0"/>
    <x v="0"/>
    <x v="1"/>
    <x v="2"/>
    <x v="0"/>
    <x v="0"/>
    <x v="0"/>
    <x v="0"/>
    <x v="0"/>
    <x v="1"/>
    <m/>
    <m/>
    <x v="2"/>
    <s v="10031747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0T00:00:00"/>
    <n v="9557"/>
    <n v="10253"/>
    <x v="2"/>
    <n v="1535"/>
    <n v="50038"/>
    <x v="4"/>
    <s v="081088"/>
    <x v="0"/>
    <x v="0"/>
    <x v="2"/>
    <x v="1"/>
    <x v="1"/>
    <x v="1"/>
    <n v="67"/>
    <m/>
    <m/>
    <m/>
    <x v="0"/>
    <x v="2"/>
    <n v="1003174"/>
    <x v="8"/>
    <x v="0"/>
    <x v="0"/>
    <x v="1"/>
    <x v="2"/>
    <x v="0"/>
    <x v="0"/>
    <x v="0"/>
    <x v="0"/>
    <x v="0"/>
    <x v="1"/>
    <m/>
    <m/>
    <x v="2"/>
    <s v="10031748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557"/>
    <n v="50039"/>
    <x v="4"/>
    <s v="081059"/>
    <x v="0"/>
    <x v="0"/>
    <x v="1"/>
    <x v="1"/>
    <x v="1"/>
    <x v="1"/>
    <n v="67"/>
    <m/>
    <m/>
    <m/>
    <x v="0"/>
    <x v="2"/>
    <n v="1003174"/>
    <x v="9"/>
    <x v="0"/>
    <x v="0"/>
    <x v="1"/>
    <x v="2"/>
    <x v="0"/>
    <x v="0"/>
    <x v="0"/>
    <x v="0"/>
    <x v="0"/>
    <x v="1"/>
    <m/>
    <m/>
    <x v="2"/>
    <s v="10031749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0"/>
    <n v="50040"/>
    <x v="4"/>
    <s v="081131"/>
    <x v="0"/>
    <x v="0"/>
    <x v="2"/>
    <x v="2"/>
    <x v="1"/>
    <x v="1"/>
    <n v="95"/>
    <n v="23"/>
    <n v="9"/>
    <n v="9"/>
    <x v="5"/>
    <x v="3"/>
    <n v="1003174"/>
    <x v="10"/>
    <x v="0"/>
    <x v="0"/>
    <x v="1"/>
    <x v="2"/>
    <x v="0"/>
    <x v="0"/>
    <x v="0"/>
    <x v="0"/>
    <x v="0"/>
    <x v="1"/>
    <m/>
    <m/>
    <x v="2"/>
    <s v="100317410"/>
    <x v="13"/>
    <x v="7"/>
    <x v="6"/>
    <x v="2"/>
    <x v="4"/>
    <x v="2"/>
    <n v="86"/>
    <x v="1"/>
    <n v="95"/>
    <x v="3"/>
    <s v=""/>
    <x v="5"/>
    <s v=""/>
    <x v="2"/>
    <n v="1.7000000000000026"/>
    <n v="0.84553473491646558"/>
    <x v="1"/>
    <x v="1"/>
    <x v="2"/>
    <x v="1"/>
    <x v="1"/>
    <x v="1"/>
    <x v="1"/>
  </r>
  <r>
    <d v="2022-07-10T00:00:00"/>
    <n v="9558"/>
    <n v="10253"/>
    <x v="5"/>
    <n v="1601"/>
    <n v="50041"/>
    <x v="4"/>
    <s v="081132"/>
    <x v="0"/>
    <x v="0"/>
    <x v="1"/>
    <x v="1"/>
    <x v="1"/>
    <x v="1"/>
    <n v="66"/>
    <m/>
    <m/>
    <m/>
    <x v="0"/>
    <x v="2"/>
    <n v="1003175"/>
    <x v="1"/>
    <x v="0"/>
    <x v="0"/>
    <x v="1"/>
    <x v="2"/>
    <x v="0"/>
    <x v="0"/>
    <x v="0"/>
    <x v="0"/>
    <x v="0"/>
    <x v="1"/>
    <m/>
    <m/>
    <x v="2"/>
    <s v="10031751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n v="50042"/>
    <x v="4"/>
    <s v="081091"/>
    <x v="0"/>
    <x v="0"/>
    <x v="2"/>
    <x v="1"/>
    <x v="1"/>
    <x v="1"/>
    <n v="66"/>
    <m/>
    <m/>
    <m/>
    <x v="0"/>
    <x v="2"/>
    <n v="1003175"/>
    <x v="2"/>
    <x v="0"/>
    <x v="0"/>
    <x v="1"/>
    <x v="2"/>
    <x v="0"/>
    <x v="0"/>
    <x v="0"/>
    <x v="0"/>
    <x v="0"/>
    <x v="1"/>
    <m/>
    <m/>
    <x v="2"/>
    <s v="10031752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n v="50043"/>
    <x v="4"/>
    <s v="081051"/>
    <x v="0"/>
    <x v="0"/>
    <x v="1"/>
    <x v="1"/>
    <x v="1"/>
    <x v="1"/>
    <n v="70"/>
    <m/>
    <m/>
    <m/>
    <x v="0"/>
    <x v="2"/>
    <n v="1003175"/>
    <x v="3"/>
    <x v="0"/>
    <x v="0"/>
    <x v="1"/>
    <x v="2"/>
    <x v="0"/>
    <x v="0"/>
    <x v="0"/>
    <x v="0"/>
    <x v="0"/>
    <x v="1"/>
    <m/>
    <m/>
    <x v="2"/>
    <s v="10031753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n v="50044"/>
    <x v="4"/>
    <s v="081099"/>
    <x v="0"/>
    <x v="0"/>
    <x v="2"/>
    <x v="1"/>
    <x v="1"/>
    <x v="1"/>
    <n v="63"/>
    <m/>
    <m/>
    <m/>
    <x v="0"/>
    <x v="2"/>
    <n v="1003175"/>
    <x v="4"/>
    <x v="0"/>
    <x v="0"/>
    <x v="1"/>
    <x v="2"/>
    <x v="0"/>
    <x v="0"/>
    <x v="0"/>
    <x v="0"/>
    <x v="0"/>
    <x v="1"/>
    <m/>
    <m/>
    <x v="2"/>
    <s v="10031754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n v="50045"/>
    <x v="4"/>
    <s v="081058"/>
    <x v="0"/>
    <x v="0"/>
    <x v="1"/>
    <x v="1"/>
    <x v="1"/>
    <x v="1"/>
    <n v="51"/>
    <m/>
    <m/>
    <m/>
    <x v="0"/>
    <x v="2"/>
    <n v="1003175"/>
    <x v="5"/>
    <x v="0"/>
    <x v="0"/>
    <x v="1"/>
    <x v="2"/>
    <x v="0"/>
    <x v="0"/>
    <x v="0"/>
    <x v="0"/>
    <x v="0"/>
    <x v="1"/>
    <m/>
    <m/>
    <x v="2"/>
    <s v="10031755"/>
    <x v="13"/>
    <x v="7"/>
    <x v="6"/>
    <x v="2"/>
    <x v="4"/>
    <x v="2"/>
    <n v="46.093699999999998"/>
    <x v="2"/>
    <n v="51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m/>
    <x v="5"/>
    <s v="081098"/>
    <x v="0"/>
    <x v="0"/>
    <x v="1"/>
    <x v="1"/>
    <x v="1"/>
    <x v="1"/>
    <n v="61"/>
    <m/>
    <m/>
    <m/>
    <x v="0"/>
    <x v="2"/>
    <n v="1003175"/>
    <x v="7"/>
    <x v="0"/>
    <x v="0"/>
    <x v="1"/>
    <x v="2"/>
    <x v="0"/>
    <x v="0"/>
    <x v="0"/>
    <x v="0"/>
    <x v="0"/>
    <x v="0"/>
    <s v="7-47 male CWT"/>
    <m/>
    <x v="2"/>
    <s v="10031757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n v="50046"/>
    <x v="4"/>
    <s v="081046"/>
    <x v="0"/>
    <x v="0"/>
    <x v="2"/>
    <x v="1"/>
    <x v="1"/>
    <x v="1"/>
    <n v="67"/>
    <m/>
    <m/>
    <m/>
    <x v="0"/>
    <x v="2"/>
    <n v="1003175"/>
    <x v="6"/>
    <x v="0"/>
    <x v="0"/>
    <x v="1"/>
    <x v="2"/>
    <x v="0"/>
    <x v="0"/>
    <x v="0"/>
    <x v="0"/>
    <x v="0"/>
    <x v="1"/>
    <m/>
    <m/>
    <x v="2"/>
    <s v="10031756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n v="50047"/>
    <x v="4"/>
    <s v="081056"/>
    <x v="0"/>
    <x v="0"/>
    <x v="2"/>
    <x v="1"/>
    <x v="1"/>
    <x v="1"/>
    <n v="75"/>
    <m/>
    <m/>
    <m/>
    <x v="0"/>
    <x v="2"/>
    <n v="1003175"/>
    <x v="8"/>
    <x v="0"/>
    <x v="0"/>
    <x v="1"/>
    <x v="2"/>
    <x v="0"/>
    <x v="0"/>
    <x v="0"/>
    <x v="0"/>
    <x v="0"/>
    <x v="1"/>
    <m/>
    <m/>
    <x v="2"/>
    <s v="10031758"/>
    <x v="13"/>
    <x v="7"/>
    <x v="6"/>
    <x v="2"/>
    <x v="4"/>
    <x v="2"/>
    <n v="68.305699999999987"/>
    <x v="2"/>
    <n v="75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01"/>
    <n v="50048"/>
    <x v="4"/>
    <s v="081071"/>
    <x v="0"/>
    <x v="0"/>
    <x v="1"/>
    <x v="1"/>
    <x v="1"/>
    <x v="1"/>
    <n v="59"/>
    <m/>
    <m/>
    <m/>
    <x v="0"/>
    <x v="2"/>
    <n v="1003175"/>
    <x v="9"/>
    <x v="0"/>
    <x v="0"/>
    <x v="1"/>
    <x v="2"/>
    <x v="0"/>
    <x v="0"/>
    <x v="0"/>
    <x v="0"/>
    <x v="0"/>
    <x v="1"/>
    <m/>
    <m/>
    <x v="2"/>
    <s v="10031759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3"/>
    <x v="5"/>
    <n v="1620"/>
    <n v="50049"/>
    <x v="4"/>
    <s v="081082"/>
    <x v="0"/>
    <x v="0"/>
    <x v="2"/>
    <x v="2"/>
    <x v="1"/>
    <x v="1"/>
    <n v="84"/>
    <n v="17.899999999999999"/>
    <n v="5.8"/>
    <n v="7.3"/>
    <x v="5"/>
    <x v="3"/>
    <n v="1003175"/>
    <x v="10"/>
    <x v="0"/>
    <x v="0"/>
    <x v="1"/>
    <x v="2"/>
    <x v="0"/>
    <x v="0"/>
    <x v="0"/>
    <x v="0"/>
    <x v="0"/>
    <x v="1"/>
    <m/>
    <m/>
    <x v="2"/>
    <s v="100317510"/>
    <x v="13"/>
    <x v="7"/>
    <x v="6"/>
    <x v="2"/>
    <x v="4"/>
    <x v="2"/>
    <n v="78.2"/>
    <x v="1"/>
    <n v="84"/>
    <x v="3"/>
    <s v=""/>
    <x v="5"/>
    <s v=""/>
    <x v="2"/>
    <n v="2.2219999999999986"/>
    <n v="0.9022077954817026"/>
    <x v="1"/>
    <x v="1"/>
    <x v="2"/>
    <x v="1"/>
    <x v="1"/>
    <x v="1"/>
    <x v="1"/>
  </r>
  <r>
    <d v="2022-07-10T00:00:00"/>
    <n v="9558"/>
    <n v="10254"/>
    <x v="5"/>
    <n v="1622"/>
    <n v="50050"/>
    <x v="4"/>
    <s v="081096"/>
    <x v="0"/>
    <x v="0"/>
    <x v="2"/>
    <x v="1"/>
    <x v="1"/>
    <x v="1"/>
    <n v="64"/>
    <m/>
    <m/>
    <m/>
    <x v="0"/>
    <x v="2"/>
    <n v="1003176"/>
    <x v="1"/>
    <x v="0"/>
    <x v="0"/>
    <x v="1"/>
    <x v="2"/>
    <x v="0"/>
    <x v="0"/>
    <x v="0"/>
    <x v="0"/>
    <x v="0"/>
    <x v="1"/>
    <m/>
    <m/>
    <x v="2"/>
    <s v="10031761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23"/>
    <n v="50051"/>
    <x v="4"/>
    <s v="081128"/>
    <x v="0"/>
    <x v="0"/>
    <x v="2"/>
    <x v="2"/>
    <x v="1"/>
    <x v="1"/>
    <n v="91"/>
    <n v="17.5"/>
    <n v="6.5"/>
    <n v="6"/>
    <x v="5"/>
    <x v="3"/>
    <n v="1003176"/>
    <x v="2"/>
    <x v="0"/>
    <x v="0"/>
    <x v="1"/>
    <x v="2"/>
    <x v="0"/>
    <x v="0"/>
    <x v="0"/>
    <x v="0"/>
    <x v="0"/>
    <x v="1"/>
    <m/>
    <m/>
    <x v="2"/>
    <s v="10031762"/>
    <x v="13"/>
    <x v="7"/>
    <x v="6"/>
    <x v="2"/>
    <x v="4"/>
    <x v="2"/>
    <n v="84.5"/>
    <x v="1"/>
    <n v="91"/>
    <x v="3"/>
    <s v=""/>
    <x v="5"/>
    <s v=""/>
    <x v="2"/>
    <n v="5.2200000000000033"/>
    <n v="0.9946217528261514"/>
    <x v="1"/>
    <x v="1"/>
    <x v="2"/>
    <x v="1"/>
    <x v="1"/>
    <x v="1"/>
    <x v="1"/>
  </r>
  <r>
    <d v="2022-07-10T00:00:00"/>
    <n v="9558"/>
    <n v="10254"/>
    <x v="5"/>
    <n v="1624"/>
    <n v="50052"/>
    <x v="4"/>
    <s v="081115"/>
    <x v="0"/>
    <x v="0"/>
    <x v="1"/>
    <x v="1"/>
    <x v="1"/>
    <x v="1"/>
    <n v="67"/>
    <m/>
    <m/>
    <m/>
    <x v="0"/>
    <x v="2"/>
    <n v="1003176"/>
    <x v="3"/>
    <x v="0"/>
    <x v="0"/>
    <x v="1"/>
    <x v="2"/>
    <x v="0"/>
    <x v="0"/>
    <x v="0"/>
    <x v="0"/>
    <x v="0"/>
    <x v="1"/>
    <m/>
    <m/>
    <x v="2"/>
    <s v="10031763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27"/>
    <n v="50053"/>
    <x v="4"/>
    <s v="081102"/>
    <x v="0"/>
    <x v="0"/>
    <x v="1"/>
    <x v="1"/>
    <x v="1"/>
    <x v="1"/>
    <n v="61.5"/>
    <m/>
    <m/>
    <m/>
    <x v="0"/>
    <x v="2"/>
    <n v="1003176"/>
    <x v="4"/>
    <x v="0"/>
    <x v="0"/>
    <x v="1"/>
    <x v="2"/>
    <x v="0"/>
    <x v="0"/>
    <x v="0"/>
    <x v="0"/>
    <x v="0"/>
    <x v="1"/>
    <m/>
    <m/>
    <x v="2"/>
    <s v="10031764"/>
    <x v="13"/>
    <x v="7"/>
    <x v="6"/>
    <x v="2"/>
    <x v="4"/>
    <x v="2"/>
    <n v="55.811450000000001"/>
    <x v="2"/>
    <n v="61.5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27"/>
    <n v="50054"/>
    <x v="4"/>
    <s v="081055"/>
    <x v="1"/>
    <x v="0"/>
    <x v="1"/>
    <x v="1"/>
    <x v="1"/>
    <x v="1"/>
    <n v="66"/>
    <m/>
    <m/>
    <m/>
    <x v="0"/>
    <x v="2"/>
    <n v="1003176"/>
    <x v="5"/>
    <x v="0"/>
    <x v="0"/>
    <x v="1"/>
    <x v="2"/>
    <x v="0"/>
    <x v="0"/>
    <x v="0"/>
    <x v="0"/>
    <x v="0"/>
    <x v="1"/>
    <m/>
    <m/>
    <x v="2"/>
    <s v="10031765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27"/>
    <n v="50055"/>
    <x v="4"/>
    <s v="081089"/>
    <x v="0"/>
    <x v="0"/>
    <x v="2"/>
    <x v="1"/>
    <x v="1"/>
    <x v="1"/>
    <n v="64"/>
    <m/>
    <m/>
    <m/>
    <x v="0"/>
    <x v="2"/>
    <n v="1003176"/>
    <x v="6"/>
    <x v="0"/>
    <x v="0"/>
    <x v="1"/>
    <x v="2"/>
    <x v="0"/>
    <x v="0"/>
    <x v="0"/>
    <x v="0"/>
    <x v="0"/>
    <x v="1"/>
    <m/>
    <m/>
    <x v="2"/>
    <s v="10031766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27"/>
    <n v="50056"/>
    <x v="4"/>
    <s v="081085"/>
    <x v="0"/>
    <x v="0"/>
    <x v="2"/>
    <x v="2"/>
    <x v="1"/>
    <x v="1"/>
    <n v="86"/>
    <n v="16.8"/>
    <n v="5.6"/>
    <n v="5.9"/>
    <x v="11"/>
    <x v="3"/>
    <n v="1003176"/>
    <x v="7"/>
    <x v="0"/>
    <x v="0"/>
    <x v="1"/>
    <x v="2"/>
    <x v="0"/>
    <x v="0"/>
    <x v="0"/>
    <x v="0"/>
    <x v="0"/>
    <x v="1"/>
    <m/>
    <m/>
    <x v="2"/>
    <s v="10031767"/>
    <x v="13"/>
    <x v="7"/>
    <x v="6"/>
    <x v="2"/>
    <x v="4"/>
    <x v="2"/>
    <n v="80.400000000000006"/>
    <x v="1"/>
    <n v="86"/>
    <x v="3"/>
    <s v=""/>
    <x v="5"/>
    <s v=""/>
    <x v="2"/>
    <n v="4.3759999999999977"/>
    <n v="0.98758062026769178"/>
    <x v="1"/>
    <x v="1"/>
    <x v="2"/>
    <x v="1"/>
    <x v="1"/>
    <x v="1"/>
    <x v="1"/>
  </r>
  <r>
    <d v="2022-07-10T00:00:00"/>
    <n v="9558"/>
    <n v="10254"/>
    <x v="5"/>
    <n v="1635"/>
    <n v="50057"/>
    <x v="4"/>
    <s v="081062"/>
    <x v="0"/>
    <x v="0"/>
    <x v="2"/>
    <x v="2"/>
    <x v="1"/>
    <x v="1"/>
    <n v="88"/>
    <n v="19.2"/>
    <n v="7.6"/>
    <n v="7.5"/>
    <x v="1"/>
    <x v="3"/>
    <n v="1003176"/>
    <x v="8"/>
    <x v="0"/>
    <x v="0"/>
    <x v="1"/>
    <x v="2"/>
    <x v="0"/>
    <x v="0"/>
    <x v="0"/>
    <x v="0"/>
    <x v="0"/>
    <x v="1"/>
    <m/>
    <m/>
    <x v="2"/>
    <s v="10031768"/>
    <x v="13"/>
    <x v="7"/>
    <x v="6"/>
    <x v="2"/>
    <x v="4"/>
    <x v="2"/>
    <n v="80.400000000000006"/>
    <x v="1"/>
    <n v="88"/>
    <x v="3"/>
    <s v=""/>
    <x v="5"/>
    <s v=""/>
    <x v="2"/>
    <n v="1.1579999999999968"/>
    <n v="0.76096911449847404"/>
    <x v="1"/>
    <x v="1"/>
    <x v="2"/>
    <x v="1"/>
    <x v="1"/>
    <x v="1"/>
    <x v="1"/>
  </r>
  <r>
    <d v="2022-07-10T00:00:00"/>
    <n v="9558"/>
    <n v="10254"/>
    <x v="5"/>
    <n v="1636"/>
    <n v="50058"/>
    <x v="4"/>
    <s v="081047"/>
    <x v="0"/>
    <x v="0"/>
    <x v="2"/>
    <x v="1"/>
    <x v="1"/>
    <x v="1"/>
    <n v="69"/>
    <m/>
    <m/>
    <m/>
    <x v="0"/>
    <x v="2"/>
    <n v="1003176"/>
    <x v="9"/>
    <x v="0"/>
    <x v="0"/>
    <x v="1"/>
    <x v="2"/>
    <x v="0"/>
    <x v="0"/>
    <x v="0"/>
    <x v="0"/>
    <x v="0"/>
    <x v="1"/>
    <m/>
    <m/>
    <x v="2"/>
    <s v="10031769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37"/>
    <n v="50059"/>
    <x v="4"/>
    <s v="081045"/>
    <x v="0"/>
    <x v="0"/>
    <x v="1"/>
    <x v="1"/>
    <x v="1"/>
    <x v="1"/>
    <n v="61"/>
    <m/>
    <m/>
    <m/>
    <x v="0"/>
    <x v="2"/>
    <n v="1003176"/>
    <x v="10"/>
    <x v="0"/>
    <x v="0"/>
    <x v="1"/>
    <x v="2"/>
    <x v="0"/>
    <x v="0"/>
    <x v="0"/>
    <x v="0"/>
    <x v="0"/>
    <x v="1"/>
    <m/>
    <m/>
    <x v="2"/>
    <s v="100317610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6"/>
    <x v="1"/>
    <x v="1"/>
    <x v="1"/>
  </r>
  <r>
    <d v="2022-07-10T00:00:00"/>
    <n v="9558"/>
    <n v="10254"/>
    <x v="5"/>
    <n v="1637"/>
    <n v="50060"/>
    <x v="4"/>
    <s v="081125"/>
    <x v="0"/>
    <x v="0"/>
    <x v="1"/>
    <x v="1"/>
    <x v="1"/>
    <x v="1"/>
    <n v="66"/>
    <m/>
    <m/>
    <m/>
    <x v="0"/>
    <x v="2"/>
    <n v="1003177"/>
    <x v="1"/>
    <x v="0"/>
    <x v="1"/>
    <x v="0"/>
    <x v="3"/>
    <x v="0"/>
    <x v="0"/>
    <x v="0"/>
    <x v="0"/>
    <x v="0"/>
    <x v="1"/>
    <m/>
    <m/>
    <x v="2"/>
    <s v="10031771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37"/>
    <n v="50061"/>
    <x v="4"/>
    <s v="081073"/>
    <x v="6"/>
    <x v="0"/>
    <x v="2"/>
    <x v="1"/>
    <x v="1"/>
    <x v="1"/>
    <n v="66"/>
    <m/>
    <m/>
    <m/>
    <x v="0"/>
    <x v="2"/>
    <n v="1003177"/>
    <x v="2"/>
    <x v="0"/>
    <x v="1"/>
    <x v="0"/>
    <x v="3"/>
    <x v="0"/>
    <x v="0"/>
    <x v="0"/>
    <x v="0"/>
    <x v="0"/>
    <x v="1"/>
    <m/>
    <m/>
    <x v="2"/>
    <s v="10031772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0T00:00:00"/>
    <n v="9558"/>
    <n v="10254"/>
    <x v="5"/>
    <n v="1644"/>
    <n v="50062"/>
    <x v="4"/>
    <s v="na"/>
    <x v="0"/>
    <x v="0"/>
    <x v="2"/>
    <x v="2"/>
    <x v="1"/>
    <x v="1"/>
    <n v="92"/>
    <n v="21"/>
    <n v="7.5"/>
    <n v="6.8"/>
    <x v="5"/>
    <x v="3"/>
    <n v="1003177"/>
    <x v="3"/>
    <x v="0"/>
    <x v="1"/>
    <x v="0"/>
    <x v="3"/>
    <x v="0"/>
    <x v="0"/>
    <x v="0"/>
    <x v="0"/>
    <x v="0"/>
    <x v="1"/>
    <s v="?"/>
    <s v="No pit tag applied based on downloaded data."/>
    <x v="2"/>
    <s v="10031773"/>
    <x v="13"/>
    <x v="7"/>
    <x v="6"/>
    <x v="2"/>
    <x v="4"/>
    <x v="2"/>
    <n v="84.5"/>
    <x v="1"/>
    <n v="92"/>
    <x v="3"/>
    <s v=""/>
    <x v="5"/>
    <s v=""/>
    <x v="2"/>
    <n v="3.8260000000000032"/>
    <n v="0.97866833046441548"/>
    <x v="1"/>
    <x v="1"/>
    <x v="2"/>
    <x v="1"/>
    <x v="1"/>
    <x v="1"/>
    <x v="1"/>
  </r>
  <r>
    <d v="2022-07-10T00:00:00"/>
    <n v="9559"/>
    <n v="10254"/>
    <x v="2"/>
    <n v="1753"/>
    <n v="50063"/>
    <x v="4"/>
    <s v="081063"/>
    <x v="0"/>
    <x v="0"/>
    <x v="1"/>
    <x v="1"/>
    <x v="1"/>
    <x v="1"/>
    <n v="82"/>
    <n v="18.3"/>
    <n v="6.2"/>
    <n v="4.5"/>
    <x v="12"/>
    <x v="3"/>
    <n v="1003177"/>
    <x v="4"/>
    <x v="0"/>
    <x v="1"/>
    <x v="0"/>
    <x v="3"/>
    <x v="0"/>
    <x v="0"/>
    <x v="0"/>
    <x v="0"/>
    <x v="0"/>
    <x v="1"/>
    <m/>
    <m/>
    <x v="2"/>
    <s v="10031774"/>
    <x v="13"/>
    <x v="7"/>
    <x v="6"/>
    <x v="2"/>
    <x v="4"/>
    <x v="2"/>
    <n v="75.8"/>
    <x v="1"/>
    <n v="82"/>
    <x v="3"/>
    <s v=""/>
    <x v="5"/>
    <s v=""/>
    <x v="2"/>
    <n v="2.9259999999999984"/>
    <n v="0.94911684550153597"/>
    <x v="1"/>
    <x v="1"/>
    <x v="2"/>
    <x v="1"/>
    <x v="1"/>
    <x v="1"/>
    <x v="1"/>
  </r>
  <r>
    <d v="2022-07-10T00:00:00"/>
    <n v="9559"/>
    <n v="10254"/>
    <x v="2"/>
    <n v="1753"/>
    <n v="50064"/>
    <x v="4"/>
    <s v="081117"/>
    <x v="0"/>
    <x v="0"/>
    <x v="2"/>
    <x v="1"/>
    <x v="1"/>
    <x v="1"/>
    <n v="66"/>
    <m/>
    <m/>
    <m/>
    <x v="0"/>
    <x v="2"/>
    <n v="1003177"/>
    <x v="5"/>
    <x v="0"/>
    <x v="1"/>
    <x v="0"/>
    <x v="3"/>
    <x v="0"/>
    <x v="0"/>
    <x v="0"/>
    <x v="0"/>
    <x v="0"/>
    <x v="1"/>
    <m/>
    <m/>
    <x v="2"/>
    <s v="10031775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0T00:00:00"/>
    <n v="9559"/>
    <n v="10254"/>
    <x v="2"/>
    <n v="1753"/>
    <n v="50065"/>
    <x v="4"/>
    <s v="081064"/>
    <x v="0"/>
    <x v="0"/>
    <x v="2"/>
    <x v="2"/>
    <x v="1"/>
    <x v="1"/>
    <n v="83"/>
    <n v="16.5"/>
    <n v="5.5"/>
    <n v="4.5999999999999996"/>
    <x v="7"/>
    <x v="3"/>
    <n v="1003177"/>
    <x v="6"/>
    <x v="0"/>
    <x v="1"/>
    <x v="0"/>
    <x v="3"/>
    <x v="0"/>
    <x v="0"/>
    <x v="0"/>
    <x v="0"/>
    <x v="0"/>
    <x v="1"/>
    <m/>
    <m/>
    <x v="2"/>
    <s v="10031776"/>
    <x v="13"/>
    <x v="7"/>
    <x v="6"/>
    <x v="2"/>
    <x v="4"/>
    <x v="2"/>
    <n v="77.5"/>
    <x v="1"/>
    <n v="83"/>
    <x v="3"/>
    <s v=""/>
    <x v="5"/>
    <s v=""/>
    <x v="2"/>
    <n v="4.2699999999999996"/>
    <n v="0.98621101149385859"/>
    <x v="1"/>
    <x v="1"/>
    <x v="2"/>
    <x v="4"/>
    <x v="1"/>
    <x v="1"/>
    <x v="1"/>
  </r>
  <r>
    <d v="2022-07-10T00:00:00"/>
    <n v="9559"/>
    <n v="10254"/>
    <x v="2"/>
    <n v="1753"/>
    <n v="50066"/>
    <x v="4"/>
    <s v="081075"/>
    <x v="0"/>
    <x v="0"/>
    <x v="3"/>
    <x v="3"/>
    <x v="1"/>
    <x v="1"/>
    <n v="99"/>
    <n v="21.9"/>
    <n v="8.6999999999999993"/>
    <n v="7.3"/>
    <x v="16"/>
    <x v="3"/>
    <n v="1003177"/>
    <x v="7"/>
    <x v="0"/>
    <x v="1"/>
    <x v="0"/>
    <x v="3"/>
    <x v="0"/>
    <x v="0"/>
    <x v="0"/>
    <x v="0"/>
    <x v="0"/>
    <x v="1"/>
    <m/>
    <m/>
    <x v="2"/>
    <s v="10031777"/>
    <x v="13"/>
    <x v="7"/>
    <x v="6"/>
    <x v="2"/>
    <x v="4"/>
    <x v="2"/>
    <n v="90.3"/>
    <x v="1"/>
    <n v="99"/>
    <x v="3"/>
    <s v=""/>
    <x v="5"/>
    <s v=""/>
    <x v="2"/>
    <n v="4.1000000000000014"/>
    <n v="0.9836975006285591"/>
    <x v="1"/>
    <x v="1"/>
    <x v="2"/>
    <x v="1"/>
    <x v="1"/>
    <x v="1"/>
    <x v="1"/>
  </r>
  <r>
    <d v="2022-07-10T00:00:00"/>
    <n v="9559"/>
    <n v="10254"/>
    <x v="2"/>
    <n v="1753"/>
    <n v="50067"/>
    <x v="4"/>
    <s v="081097"/>
    <x v="0"/>
    <x v="0"/>
    <x v="2"/>
    <x v="2"/>
    <x v="1"/>
    <x v="1"/>
    <n v="106"/>
    <n v="23.5"/>
    <n v="9.3000000000000007"/>
    <n v="8.6999999999999993"/>
    <x v="8"/>
    <x v="3"/>
    <n v="1003177"/>
    <x v="8"/>
    <x v="0"/>
    <x v="1"/>
    <x v="0"/>
    <x v="3"/>
    <x v="0"/>
    <x v="0"/>
    <x v="0"/>
    <x v="0"/>
    <x v="0"/>
    <x v="1"/>
    <m/>
    <m/>
    <x v="2"/>
    <s v="10031778"/>
    <x v="13"/>
    <x v="7"/>
    <x v="6"/>
    <x v="2"/>
    <x v="4"/>
    <x v="2"/>
    <n v="96.7"/>
    <x v="1"/>
    <n v="106"/>
    <x v="3"/>
    <s v=""/>
    <x v="5"/>
    <s v=""/>
    <x v="2"/>
    <n v="5.1319999999999979"/>
    <n v="0.99412992210097739"/>
    <x v="1"/>
    <x v="1"/>
    <x v="2"/>
    <x v="1"/>
    <x v="1"/>
    <x v="1"/>
    <x v="1"/>
  </r>
  <r>
    <d v="2022-07-10T00:00:00"/>
    <n v="9559"/>
    <n v="10254"/>
    <x v="2"/>
    <n v="1803"/>
    <n v="50068"/>
    <x v="4"/>
    <s v="081138"/>
    <x v="0"/>
    <x v="0"/>
    <x v="2"/>
    <x v="2"/>
    <x v="1"/>
    <x v="1"/>
    <n v="88"/>
    <n v="17.899999999999999"/>
    <n v="6.8"/>
    <n v="6.4"/>
    <x v="12"/>
    <x v="3"/>
    <n v="1003177"/>
    <x v="9"/>
    <x v="0"/>
    <x v="1"/>
    <x v="0"/>
    <x v="3"/>
    <x v="0"/>
    <x v="0"/>
    <x v="0"/>
    <x v="0"/>
    <x v="0"/>
    <x v="1"/>
    <m/>
    <m/>
    <x v="2"/>
    <s v="10031779"/>
    <x v="13"/>
    <x v="7"/>
    <x v="6"/>
    <x v="2"/>
    <x v="4"/>
    <x v="2"/>
    <n v="81.2"/>
    <x v="1"/>
    <n v="88"/>
    <x v="3"/>
    <s v=""/>
    <x v="5"/>
    <s v=""/>
    <x v="2"/>
    <n v="3.4459999999999962"/>
    <n v="0.96911162793926919"/>
    <x v="1"/>
    <x v="1"/>
    <x v="2"/>
    <x v="1"/>
    <x v="1"/>
    <x v="1"/>
    <x v="1"/>
  </r>
  <r>
    <d v="2022-07-10T00:00:00"/>
    <n v="9559"/>
    <n v="10254"/>
    <x v="2"/>
    <n v="1804"/>
    <n v="50069"/>
    <x v="4"/>
    <s v="081103"/>
    <x v="0"/>
    <x v="0"/>
    <x v="2"/>
    <x v="2"/>
    <x v="1"/>
    <x v="1"/>
    <n v="82"/>
    <n v="17.399999999999999"/>
    <n v="6.3"/>
    <n v="5.3"/>
    <x v="7"/>
    <x v="3"/>
    <n v="1003177"/>
    <x v="10"/>
    <x v="0"/>
    <x v="1"/>
    <x v="0"/>
    <x v="3"/>
    <x v="0"/>
    <x v="0"/>
    <x v="0"/>
    <x v="0"/>
    <x v="0"/>
    <x v="1"/>
    <m/>
    <m/>
    <x v="2"/>
    <s v="100317710"/>
    <x v="13"/>
    <x v="7"/>
    <x v="6"/>
    <x v="2"/>
    <x v="4"/>
    <x v="2"/>
    <n v="75.7"/>
    <x v="1"/>
    <n v="82"/>
    <x v="3"/>
    <s v=""/>
    <x v="5"/>
    <s v=""/>
    <x v="2"/>
    <n v="2.339999999999999"/>
    <n v="0.91213608517069866"/>
    <x v="1"/>
    <x v="1"/>
    <x v="2"/>
    <x v="1"/>
    <x v="1"/>
    <x v="1"/>
    <x v="1"/>
  </r>
  <r>
    <d v="2022-07-10T00:00:00"/>
    <n v="9559"/>
    <n v="10254"/>
    <x v="2"/>
    <n v="1806"/>
    <n v="50070"/>
    <x v="4"/>
    <s v="081079"/>
    <x v="0"/>
    <x v="0"/>
    <x v="1"/>
    <x v="1"/>
    <x v="1"/>
    <x v="1"/>
    <n v="65"/>
    <m/>
    <m/>
    <m/>
    <x v="0"/>
    <x v="2"/>
    <n v="1003178"/>
    <x v="1"/>
    <x v="0"/>
    <x v="0"/>
    <x v="1"/>
    <x v="2"/>
    <x v="0"/>
    <x v="0"/>
    <x v="0"/>
    <x v="0"/>
    <x v="0"/>
    <x v="1"/>
    <m/>
    <m/>
    <x v="2"/>
    <s v="10031781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0T00:00:00"/>
    <n v="9560"/>
    <n v="10254"/>
    <x v="5"/>
    <n v="1825"/>
    <n v="50071"/>
    <x v="4"/>
    <s v="081050"/>
    <x v="0"/>
    <x v="0"/>
    <x v="2"/>
    <x v="2"/>
    <x v="1"/>
    <x v="1"/>
    <n v="86"/>
    <n v="17.399999999999999"/>
    <n v="6.3"/>
    <n v="5.8"/>
    <x v="12"/>
    <x v="3"/>
    <n v="1003178"/>
    <x v="2"/>
    <x v="0"/>
    <x v="0"/>
    <x v="1"/>
    <x v="2"/>
    <x v="0"/>
    <x v="0"/>
    <x v="0"/>
    <x v="0"/>
    <x v="0"/>
    <x v="1"/>
    <m/>
    <m/>
    <x v="2"/>
    <s v="10031782"/>
    <x v="13"/>
    <x v="7"/>
    <x v="6"/>
    <x v="2"/>
    <x v="4"/>
    <x v="2"/>
    <n v="79.7"/>
    <x v="1"/>
    <n v="86"/>
    <x v="3"/>
    <s v=""/>
    <x v="5"/>
    <s v=""/>
    <x v="2"/>
    <n v="3.6339999999999977"/>
    <n v="0.97426922673399696"/>
    <x v="1"/>
    <x v="1"/>
    <x v="2"/>
    <x v="1"/>
    <x v="1"/>
    <x v="1"/>
    <x v="1"/>
  </r>
  <r>
    <d v="2022-07-10T00:00:00"/>
    <n v="9560"/>
    <n v="10254"/>
    <x v="5"/>
    <n v="1826"/>
    <n v="50072"/>
    <x v="4"/>
    <s v="081126"/>
    <x v="0"/>
    <x v="0"/>
    <x v="1"/>
    <x v="1"/>
    <x v="1"/>
    <x v="1"/>
    <n v="64"/>
    <m/>
    <m/>
    <m/>
    <x v="0"/>
    <x v="2"/>
    <n v="1003178"/>
    <x v="3"/>
    <x v="0"/>
    <x v="0"/>
    <x v="1"/>
    <x v="2"/>
    <x v="0"/>
    <x v="0"/>
    <x v="0"/>
    <x v="0"/>
    <x v="0"/>
    <x v="1"/>
    <m/>
    <m/>
    <x v="2"/>
    <s v="10031783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0T00:00:00"/>
    <n v="9560"/>
    <n v="10254"/>
    <x v="5"/>
    <n v="1828"/>
    <n v="50073"/>
    <x v="4"/>
    <s v="081130"/>
    <x v="0"/>
    <x v="0"/>
    <x v="2"/>
    <x v="1"/>
    <x v="1"/>
    <x v="1"/>
    <n v="66"/>
    <m/>
    <m/>
    <m/>
    <x v="0"/>
    <x v="2"/>
    <n v="1003178"/>
    <x v="4"/>
    <x v="0"/>
    <x v="0"/>
    <x v="1"/>
    <x v="2"/>
    <x v="0"/>
    <x v="0"/>
    <x v="0"/>
    <x v="0"/>
    <x v="0"/>
    <x v="1"/>
    <m/>
    <m/>
    <x v="2"/>
    <s v="10031784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0T00:00:00"/>
    <n v="9560"/>
    <n v="10254"/>
    <x v="5"/>
    <n v="1830"/>
    <n v="50074"/>
    <x v="4"/>
    <s v="081137"/>
    <x v="0"/>
    <x v="0"/>
    <x v="2"/>
    <x v="2"/>
    <x v="1"/>
    <x v="1"/>
    <n v="90"/>
    <n v="17.3"/>
    <n v="5.8"/>
    <n v="7"/>
    <x v="1"/>
    <x v="3"/>
    <n v="1003178"/>
    <x v="5"/>
    <x v="0"/>
    <x v="0"/>
    <x v="1"/>
    <x v="2"/>
    <x v="0"/>
    <x v="0"/>
    <x v="0"/>
    <x v="0"/>
    <x v="0"/>
    <x v="1"/>
    <m/>
    <m/>
    <x v="2"/>
    <s v="10031785"/>
    <x v="13"/>
    <x v="7"/>
    <x v="6"/>
    <x v="2"/>
    <x v="4"/>
    <x v="2"/>
    <n v="84.2"/>
    <x v="1"/>
    <n v="90"/>
    <x v="3"/>
    <s v=""/>
    <x v="5"/>
    <s v=""/>
    <x v="2"/>
    <n v="4.6620000000000035"/>
    <n v="0.99064087241361209"/>
    <x v="1"/>
    <x v="1"/>
    <x v="2"/>
    <x v="3"/>
    <x v="1"/>
    <x v="1"/>
    <x v="1"/>
  </r>
  <r>
    <d v="2022-07-10T00:00:00"/>
    <n v="9560"/>
    <n v="10255"/>
    <x v="5"/>
    <n v="1832"/>
    <n v="50075"/>
    <x v="4"/>
    <s v="081049"/>
    <x v="0"/>
    <x v="0"/>
    <x v="1"/>
    <x v="1"/>
    <x v="1"/>
    <x v="1"/>
    <n v="65"/>
    <m/>
    <m/>
    <m/>
    <x v="0"/>
    <x v="2"/>
    <n v="1003178"/>
    <x v="6"/>
    <x v="0"/>
    <x v="0"/>
    <x v="1"/>
    <x v="2"/>
    <x v="0"/>
    <x v="0"/>
    <x v="0"/>
    <x v="0"/>
    <x v="0"/>
    <x v="0"/>
    <m/>
    <m/>
    <x v="2"/>
    <s v="10031786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0T00:00:00"/>
    <n v="9560"/>
    <n v="10255"/>
    <x v="5"/>
    <n v="1834"/>
    <n v="50076"/>
    <x v="4"/>
    <s v="081109"/>
    <x v="0"/>
    <x v="0"/>
    <x v="2"/>
    <x v="1"/>
    <x v="1"/>
    <x v="1"/>
    <n v="59"/>
    <m/>
    <m/>
    <m/>
    <x v="0"/>
    <x v="2"/>
    <n v="1003178"/>
    <x v="7"/>
    <x v="0"/>
    <x v="0"/>
    <x v="1"/>
    <x v="2"/>
    <x v="0"/>
    <x v="0"/>
    <x v="0"/>
    <x v="0"/>
    <x v="0"/>
    <x v="0"/>
    <m/>
    <m/>
    <x v="2"/>
    <s v="10031787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0T00:00:00"/>
    <n v="9561"/>
    <n v="10255"/>
    <x v="2"/>
    <n v="1926"/>
    <n v="50077"/>
    <x v="4"/>
    <s v="081048"/>
    <x v="0"/>
    <x v="0"/>
    <x v="1"/>
    <x v="1"/>
    <x v="1"/>
    <x v="1"/>
    <n v="71.5"/>
    <m/>
    <m/>
    <m/>
    <x v="0"/>
    <x v="2"/>
    <n v="1003178"/>
    <x v="8"/>
    <x v="0"/>
    <x v="0"/>
    <x v="1"/>
    <x v="2"/>
    <x v="0"/>
    <x v="0"/>
    <x v="0"/>
    <x v="0"/>
    <x v="0"/>
    <x v="0"/>
    <m/>
    <m/>
    <x v="2"/>
    <s v="10031788"/>
    <x v="13"/>
    <x v="7"/>
    <x v="6"/>
    <x v="2"/>
    <x v="4"/>
    <x v="2"/>
    <n v="65.066449999999989"/>
    <x v="2"/>
    <n v="71.5"/>
    <x v="1"/>
    <s v=""/>
    <x v="5"/>
    <s v=""/>
    <x v="1"/>
    <s v=""/>
    <s v=""/>
    <x v="1"/>
    <x v="1"/>
    <x v="1"/>
    <x v="1"/>
    <x v="1"/>
    <x v="1"/>
    <x v="1"/>
  </r>
  <r>
    <d v="2022-07-10T00:00:00"/>
    <n v="9561"/>
    <n v="10255"/>
    <x v="2"/>
    <n v="1927"/>
    <n v="50078"/>
    <x v="4"/>
    <s v="081093"/>
    <x v="2"/>
    <x v="0"/>
    <x v="2"/>
    <x v="2"/>
    <x v="1"/>
    <x v="1"/>
    <n v="85"/>
    <n v="19.5"/>
    <n v="7.6"/>
    <n v="6.9"/>
    <x v="11"/>
    <x v="3"/>
    <n v="1003178"/>
    <x v="9"/>
    <x v="0"/>
    <x v="0"/>
    <x v="1"/>
    <x v="2"/>
    <x v="0"/>
    <x v="0"/>
    <x v="0"/>
    <x v="0"/>
    <x v="0"/>
    <x v="0"/>
    <m/>
    <m/>
    <x v="2"/>
    <s v="10031789"/>
    <x v="13"/>
    <x v="7"/>
    <x v="6"/>
    <x v="2"/>
    <x v="4"/>
    <x v="2"/>
    <n v="77.400000000000006"/>
    <x v="1"/>
    <n v="85"/>
    <x v="3"/>
    <s v=""/>
    <x v="5"/>
    <s v=""/>
    <x v="2"/>
    <n v="0.70599999999999818"/>
    <n v="0.66951670436026167"/>
    <x v="1"/>
    <x v="1"/>
    <x v="2"/>
    <x v="1"/>
    <x v="1"/>
    <x v="1"/>
    <x v="1"/>
  </r>
  <r>
    <d v="2022-07-10T00:00:00"/>
    <n v="9561"/>
    <n v="10255"/>
    <x v="2"/>
    <n v="1928"/>
    <n v="50079"/>
    <x v="4"/>
    <s v="081080"/>
    <x v="0"/>
    <x v="0"/>
    <x v="1"/>
    <x v="1"/>
    <x v="1"/>
    <x v="1"/>
    <n v="73"/>
    <m/>
    <m/>
    <m/>
    <x v="0"/>
    <x v="2"/>
    <n v="1003178"/>
    <x v="10"/>
    <x v="0"/>
    <x v="0"/>
    <x v="1"/>
    <x v="2"/>
    <x v="0"/>
    <x v="0"/>
    <x v="0"/>
    <x v="0"/>
    <x v="0"/>
    <x v="0"/>
    <m/>
    <m/>
    <x v="2"/>
    <s v="100317810"/>
    <x v="13"/>
    <x v="7"/>
    <x v="6"/>
    <x v="2"/>
    <x v="4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10T00:00:00"/>
    <n v="9561"/>
    <n v="10255"/>
    <x v="2"/>
    <n v="1930"/>
    <n v="50080"/>
    <x v="4"/>
    <s v="081112"/>
    <x v="0"/>
    <x v="0"/>
    <x v="1"/>
    <x v="1"/>
    <x v="1"/>
    <x v="1"/>
    <n v="71"/>
    <m/>
    <m/>
    <m/>
    <x v="0"/>
    <x v="2"/>
    <n v="1003179"/>
    <x v="1"/>
    <x v="0"/>
    <x v="0"/>
    <x v="1"/>
    <x v="2"/>
    <x v="0"/>
    <x v="0"/>
    <x v="0"/>
    <x v="0"/>
    <x v="0"/>
    <x v="0"/>
    <m/>
    <m/>
    <x v="2"/>
    <s v="10031791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0T00:00:00"/>
    <n v="9561"/>
    <n v="10255"/>
    <x v="2"/>
    <n v="1933"/>
    <n v="50081"/>
    <x v="4"/>
    <s v="081090"/>
    <x v="0"/>
    <x v="0"/>
    <x v="2"/>
    <x v="2"/>
    <x v="1"/>
    <x v="1"/>
    <n v="95.8"/>
    <n v="22"/>
    <n v="8.9"/>
    <n v="7.5"/>
    <x v="18"/>
    <x v="3"/>
    <n v="1003179"/>
    <x v="2"/>
    <x v="0"/>
    <x v="0"/>
    <x v="1"/>
    <x v="2"/>
    <x v="0"/>
    <x v="0"/>
    <x v="0"/>
    <x v="0"/>
    <x v="0"/>
    <x v="0"/>
    <m/>
    <m/>
    <x v="2"/>
    <s v="10031792"/>
    <x v="13"/>
    <x v="7"/>
    <x v="6"/>
    <x v="2"/>
    <x v="4"/>
    <x v="2"/>
    <n v="86.899999999999991"/>
    <x v="1"/>
    <n v="95.8"/>
    <x v="3"/>
    <s v=""/>
    <x v="5"/>
    <s v=""/>
    <x v="2"/>
    <n v="2.6759999999999944"/>
    <n v="0.93559551696190635"/>
    <x v="1"/>
    <x v="1"/>
    <x v="2"/>
    <x v="1"/>
    <x v="1"/>
    <x v="1"/>
    <x v="1"/>
  </r>
  <r>
    <d v="2022-07-10T00:00:00"/>
    <n v="9562"/>
    <n v="10255"/>
    <x v="5"/>
    <n v="1947"/>
    <n v="50082"/>
    <x v="4"/>
    <s v="081135"/>
    <x v="0"/>
    <x v="0"/>
    <x v="2"/>
    <x v="2"/>
    <x v="1"/>
    <x v="1"/>
    <n v="88"/>
    <n v="20.100000000000001"/>
    <n v="7.5"/>
    <n v="5.8"/>
    <x v="6"/>
    <x v="3"/>
    <n v="1003179"/>
    <x v="3"/>
    <x v="0"/>
    <x v="0"/>
    <x v="1"/>
    <x v="2"/>
    <x v="0"/>
    <x v="0"/>
    <x v="0"/>
    <x v="0"/>
    <x v="0"/>
    <x v="0"/>
    <m/>
    <m/>
    <x v="2"/>
    <s v="10031793"/>
    <x v="13"/>
    <x v="7"/>
    <x v="6"/>
    <x v="2"/>
    <x v="4"/>
    <x v="2"/>
    <n v="80.5"/>
    <x v="1"/>
    <n v="88"/>
    <x v="3"/>
    <s v=""/>
    <x v="5"/>
    <s v=""/>
    <x v="2"/>
    <n v="2.6999999999999975"/>
    <n v="0.93702664394300339"/>
    <x v="1"/>
    <x v="1"/>
    <x v="2"/>
    <x v="1"/>
    <x v="1"/>
    <x v="1"/>
    <x v="1"/>
  </r>
  <r>
    <d v="2022-07-10T00:00:00"/>
    <n v="9562"/>
    <n v="10255"/>
    <x v="5"/>
    <n v="1950"/>
    <n v="50083"/>
    <x v="4"/>
    <s v="081113"/>
    <x v="0"/>
    <x v="0"/>
    <x v="2"/>
    <x v="1"/>
    <x v="1"/>
    <x v="1"/>
    <n v="68.5"/>
    <m/>
    <m/>
    <m/>
    <x v="0"/>
    <x v="2"/>
    <n v="1003179"/>
    <x v="4"/>
    <x v="0"/>
    <x v="0"/>
    <x v="1"/>
    <x v="2"/>
    <x v="0"/>
    <x v="0"/>
    <x v="0"/>
    <x v="0"/>
    <x v="0"/>
    <x v="0"/>
    <m/>
    <m/>
    <x v="2"/>
    <s v="10031794"/>
    <x v="13"/>
    <x v="7"/>
    <x v="6"/>
    <x v="2"/>
    <x v="4"/>
    <x v="2"/>
    <n v="62.289949999999997"/>
    <x v="2"/>
    <n v="68.5"/>
    <x v="1"/>
    <s v=""/>
    <x v="5"/>
    <s v=""/>
    <x v="1"/>
    <s v=""/>
    <s v=""/>
    <x v="1"/>
    <x v="1"/>
    <x v="1"/>
    <x v="1"/>
    <x v="1"/>
    <x v="1"/>
    <x v="1"/>
  </r>
  <r>
    <d v="2022-07-10T00:00:00"/>
    <n v="9562"/>
    <n v="10255"/>
    <x v="5"/>
    <n v="1951"/>
    <n v="50084"/>
    <x v="4"/>
    <s v="081136"/>
    <x v="0"/>
    <x v="0"/>
    <x v="2"/>
    <x v="1"/>
    <x v="1"/>
    <x v="1"/>
    <n v="72"/>
    <m/>
    <m/>
    <m/>
    <x v="0"/>
    <x v="2"/>
    <n v="1003179"/>
    <x v="5"/>
    <x v="0"/>
    <x v="0"/>
    <x v="1"/>
    <x v="2"/>
    <x v="0"/>
    <x v="0"/>
    <x v="0"/>
    <x v="0"/>
    <x v="0"/>
    <x v="0"/>
    <m/>
    <m/>
    <x v="2"/>
    <s v="10031795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0T00:00:00"/>
    <n v="9562"/>
    <n v="10255"/>
    <x v="5"/>
    <n v="1951"/>
    <n v="50085"/>
    <x v="4"/>
    <s v="081129"/>
    <x v="0"/>
    <x v="0"/>
    <x v="1"/>
    <x v="1"/>
    <x v="1"/>
    <x v="1"/>
    <n v="62"/>
    <m/>
    <m/>
    <m/>
    <x v="0"/>
    <x v="2"/>
    <n v="1003179"/>
    <x v="6"/>
    <x v="0"/>
    <x v="0"/>
    <x v="1"/>
    <x v="2"/>
    <x v="0"/>
    <x v="0"/>
    <x v="0"/>
    <x v="0"/>
    <x v="0"/>
    <x v="0"/>
    <m/>
    <m/>
    <x v="2"/>
    <s v="10031796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0T00:00:00"/>
    <n v="9562"/>
    <n v="10255"/>
    <x v="5"/>
    <n v="1951"/>
    <n v="50086"/>
    <x v="4"/>
    <s v="081124"/>
    <x v="0"/>
    <x v="0"/>
    <x v="2"/>
    <x v="2"/>
    <x v="1"/>
    <x v="1"/>
    <n v="83"/>
    <n v="17.600000000000001"/>
    <n v="6.7"/>
    <n v="5.4"/>
    <x v="15"/>
    <x v="3"/>
    <n v="1003179"/>
    <x v="7"/>
    <x v="0"/>
    <x v="0"/>
    <x v="1"/>
    <x v="2"/>
    <x v="0"/>
    <x v="0"/>
    <x v="0"/>
    <x v="0"/>
    <x v="0"/>
    <x v="0"/>
    <m/>
    <m/>
    <x v="2"/>
    <s v="10031797"/>
    <x v="13"/>
    <x v="7"/>
    <x v="6"/>
    <x v="2"/>
    <x v="4"/>
    <x v="2"/>
    <n v="76.3"/>
    <x v="1"/>
    <n v="83"/>
    <x v="3"/>
    <s v=""/>
    <x v="5"/>
    <s v=""/>
    <x v="2"/>
    <n v="2.2759999999999971"/>
    <n v="0.90686976827977595"/>
    <x v="1"/>
    <x v="1"/>
    <x v="2"/>
    <x v="1"/>
    <x v="1"/>
    <x v="1"/>
    <x v="1"/>
  </r>
  <r>
    <d v="2022-07-10T00:00:00"/>
    <n v="9562"/>
    <n v="10255"/>
    <x v="5"/>
    <n v="1956"/>
    <n v="50087"/>
    <x v="4"/>
    <s v="081127"/>
    <x v="0"/>
    <x v="0"/>
    <x v="2"/>
    <x v="1"/>
    <x v="1"/>
    <x v="1"/>
    <n v="74"/>
    <m/>
    <m/>
    <m/>
    <x v="0"/>
    <x v="2"/>
    <n v="1003179"/>
    <x v="8"/>
    <x v="0"/>
    <x v="0"/>
    <x v="1"/>
    <x v="2"/>
    <x v="0"/>
    <x v="0"/>
    <x v="0"/>
    <x v="0"/>
    <x v="0"/>
    <x v="0"/>
    <m/>
    <m/>
    <x v="2"/>
    <s v="10031798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1T00:00:00"/>
    <n v="9623"/>
    <n v="10312"/>
    <x v="1"/>
    <n v="955"/>
    <m/>
    <x v="1"/>
    <m/>
    <x v="0"/>
    <x v="0"/>
    <x v="1"/>
    <x v="1"/>
    <x v="1"/>
    <x v="1"/>
    <n v="33"/>
    <m/>
    <m/>
    <m/>
    <x v="0"/>
    <x v="1"/>
    <n v="1015443"/>
    <x v="1"/>
    <x v="1"/>
    <x v="0"/>
    <x v="0"/>
    <x v="1"/>
    <x v="0"/>
    <x v="0"/>
    <x v="0"/>
    <x v="0"/>
    <x v="0"/>
    <x v="0"/>
    <s v="Jack"/>
    <m/>
    <x v="1"/>
    <s v="10154431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955"/>
    <m/>
    <x v="1"/>
    <m/>
    <x v="0"/>
    <x v="1"/>
    <x v="1"/>
    <x v="1"/>
    <x v="1"/>
    <x v="1"/>
    <n v="39"/>
    <m/>
    <m/>
    <m/>
    <x v="0"/>
    <x v="1"/>
    <n v="1015443"/>
    <x v="2"/>
    <x v="1"/>
    <x v="0"/>
    <x v="0"/>
    <x v="1"/>
    <x v="0"/>
    <x v="0"/>
    <x v="0"/>
    <x v="0"/>
    <x v="0"/>
    <x v="0"/>
    <s v="Jack"/>
    <m/>
    <x v="1"/>
    <s v="10154432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955"/>
    <n v="40437"/>
    <x v="2"/>
    <s v="908736"/>
    <x v="0"/>
    <x v="0"/>
    <x v="2"/>
    <x v="2"/>
    <x v="1"/>
    <x v="1"/>
    <n v="88"/>
    <n v="19.5"/>
    <n v="7.2"/>
    <n v="5.5"/>
    <x v="5"/>
    <x v="3"/>
    <n v="1015443"/>
    <x v="3"/>
    <x v="1"/>
    <x v="0"/>
    <x v="0"/>
    <x v="1"/>
    <x v="0"/>
    <x v="0"/>
    <x v="0"/>
    <x v="0"/>
    <x v="0"/>
    <x v="0"/>
    <m/>
    <m/>
    <x v="2"/>
    <s v="10154433"/>
    <x v="4"/>
    <x v="4"/>
    <x v="3"/>
    <x v="4"/>
    <x v="4"/>
    <x v="1"/>
    <n v="80.8"/>
    <x v="1"/>
    <n v="88"/>
    <x v="3"/>
    <n v="171"/>
    <x v="4"/>
    <n v="171"/>
    <x v="2"/>
    <n v="3.3739999999999961"/>
    <n v="0.96688201537337892"/>
    <x v="1"/>
    <x v="1"/>
    <x v="2"/>
    <x v="1"/>
    <x v="1"/>
    <x v="1"/>
    <x v="1"/>
  </r>
  <r>
    <d v="2022-07-11T00:00:00"/>
    <n v="9623"/>
    <n v="10312"/>
    <x v="1"/>
    <n v="955"/>
    <m/>
    <x v="6"/>
    <m/>
    <x v="0"/>
    <x v="0"/>
    <x v="1"/>
    <x v="1"/>
    <x v="1"/>
    <x v="1"/>
    <n v="47"/>
    <m/>
    <m/>
    <m/>
    <x v="0"/>
    <x v="1"/>
    <n v="1015443"/>
    <x v="4"/>
    <x v="1"/>
    <x v="0"/>
    <x v="0"/>
    <x v="1"/>
    <x v="0"/>
    <x v="0"/>
    <x v="0"/>
    <x v="0"/>
    <x v="0"/>
    <x v="0"/>
    <s v="Jack"/>
    <m/>
    <x v="1"/>
    <s v="10154434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955"/>
    <n v="40438"/>
    <x v="2"/>
    <s v="908734"/>
    <x v="0"/>
    <x v="0"/>
    <x v="1"/>
    <x v="1"/>
    <x v="1"/>
    <x v="1"/>
    <n v="76"/>
    <n v="18.600000000000001"/>
    <n v="6.9"/>
    <n v="6"/>
    <x v="11"/>
    <x v="3"/>
    <n v="1015443"/>
    <x v="5"/>
    <x v="1"/>
    <x v="0"/>
    <x v="0"/>
    <x v="1"/>
    <x v="0"/>
    <x v="0"/>
    <x v="0"/>
    <x v="0"/>
    <x v="0"/>
    <x v="0"/>
    <m/>
    <m/>
    <x v="2"/>
    <s v="10154435"/>
    <x v="3"/>
    <x v="3"/>
    <x v="2"/>
    <x v="3"/>
    <x v="4"/>
    <x v="1"/>
    <n v="69.099999999999994"/>
    <x v="1"/>
    <n v="76"/>
    <x v="3"/>
    <s v=""/>
    <x v="4"/>
    <s v=""/>
    <x v="3"/>
    <n v="-1.6560000000000001"/>
    <n v="0.16029968039323553"/>
    <x v="1"/>
    <x v="1"/>
    <x v="1"/>
    <x v="1"/>
    <x v="1"/>
    <x v="1"/>
    <x v="1"/>
  </r>
  <r>
    <d v="2022-07-11T00:00:00"/>
    <n v="9623"/>
    <n v="10312"/>
    <x v="1"/>
    <n v="1009"/>
    <m/>
    <x v="1"/>
    <m/>
    <x v="0"/>
    <x v="0"/>
    <x v="1"/>
    <x v="1"/>
    <x v="1"/>
    <x v="1"/>
    <n v="35"/>
    <m/>
    <m/>
    <m/>
    <x v="0"/>
    <x v="1"/>
    <n v="1015443"/>
    <x v="6"/>
    <x v="1"/>
    <x v="0"/>
    <x v="0"/>
    <x v="1"/>
    <x v="0"/>
    <x v="0"/>
    <x v="0"/>
    <x v="0"/>
    <x v="0"/>
    <x v="0"/>
    <s v="Jaack"/>
    <m/>
    <x v="1"/>
    <s v="10154436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1009"/>
    <n v="40439"/>
    <x v="2"/>
    <s v="908750"/>
    <x v="1"/>
    <x v="1"/>
    <x v="1"/>
    <x v="1"/>
    <x v="1"/>
    <x v="1"/>
    <n v="60"/>
    <m/>
    <m/>
    <m/>
    <x v="0"/>
    <x v="2"/>
    <n v="1015443"/>
    <x v="7"/>
    <x v="1"/>
    <x v="0"/>
    <x v="0"/>
    <x v="1"/>
    <x v="0"/>
    <x v="0"/>
    <x v="0"/>
    <x v="0"/>
    <x v="0"/>
    <x v="0"/>
    <m/>
    <m/>
    <x v="2"/>
    <s v="10154437"/>
    <x v="3"/>
    <x v="3"/>
    <x v="2"/>
    <x v="3"/>
    <x v="4"/>
    <x v="1"/>
    <n v="54.423200000000001"/>
    <x v="2"/>
    <n v="60"/>
    <x v="1"/>
    <n v="172"/>
    <x v="4"/>
    <n v="172"/>
    <x v="1"/>
    <s v=""/>
    <s v=""/>
    <x v="1"/>
    <x v="1"/>
    <x v="1"/>
    <x v="1"/>
    <x v="1"/>
    <x v="1"/>
    <x v="1"/>
  </r>
  <r>
    <d v="2022-07-11T00:00:00"/>
    <n v="9623"/>
    <n v="10312"/>
    <x v="1"/>
    <n v="1013"/>
    <m/>
    <x v="1"/>
    <m/>
    <x v="0"/>
    <x v="0"/>
    <x v="1"/>
    <x v="1"/>
    <x v="1"/>
    <x v="1"/>
    <n v="40"/>
    <m/>
    <m/>
    <m/>
    <x v="0"/>
    <x v="1"/>
    <n v="1015443"/>
    <x v="8"/>
    <x v="1"/>
    <x v="0"/>
    <x v="0"/>
    <x v="1"/>
    <x v="0"/>
    <x v="0"/>
    <x v="0"/>
    <x v="0"/>
    <x v="0"/>
    <x v="0"/>
    <s v="Jack"/>
    <m/>
    <x v="1"/>
    <s v="10154438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1013"/>
    <n v="40440"/>
    <x v="2"/>
    <s v="908731"/>
    <x v="0"/>
    <x v="1"/>
    <x v="1"/>
    <x v="1"/>
    <x v="1"/>
    <x v="1"/>
    <n v="66"/>
    <m/>
    <m/>
    <m/>
    <x v="0"/>
    <x v="2"/>
    <n v="1015443"/>
    <x v="9"/>
    <x v="1"/>
    <x v="0"/>
    <x v="0"/>
    <x v="1"/>
    <x v="0"/>
    <x v="0"/>
    <x v="0"/>
    <x v="0"/>
    <x v="0"/>
    <x v="0"/>
    <m/>
    <m/>
    <x v="2"/>
    <s v="10154439"/>
    <x v="3"/>
    <x v="3"/>
    <x v="2"/>
    <x v="3"/>
    <x v="4"/>
    <x v="1"/>
    <n v="59.976199999999999"/>
    <x v="2"/>
    <n v="66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1013"/>
    <n v="40441"/>
    <x v="2"/>
    <s v="908696"/>
    <x v="0"/>
    <x v="0"/>
    <x v="1"/>
    <x v="1"/>
    <x v="1"/>
    <x v="1"/>
    <n v="65"/>
    <m/>
    <m/>
    <m/>
    <x v="0"/>
    <x v="2"/>
    <n v="1015443"/>
    <x v="10"/>
    <x v="1"/>
    <x v="0"/>
    <x v="0"/>
    <x v="1"/>
    <x v="0"/>
    <x v="0"/>
    <x v="0"/>
    <x v="0"/>
    <x v="0"/>
    <x v="0"/>
    <m/>
    <m/>
    <x v="2"/>
    <s v="101544310"/>
    <x v="3"/>
    <x v="3"/>
    <x v="2"/>
    <x v="3"/>
    <x v="4"/>
    <x v="1"/>
    <n v="59.050699999999999"/>
    <x v="2"/>
    <n v="65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1030"/>
    <n v="40442"/>
    <x v="2"/>
    <s v="908956"/>
    <x v="1"/>
    <x v="0"/>
    <x v="2"/>
    <x v="2"/>
    <x v="1"/>
    <x v="1"/>
    <n v="86"/>
    <n v="18.8"/>
    <n v="6.6"/>
    <n v="5.2"/>
    <x v="9"/>
    <x v="3"/>
    <n v="1015448"/>
    <x v="1"/>
    <x v="1"/>
    <x v="0"/>
    <x v="0"/>
    <x v="1"/>
    <x v="0"/>
    <x v="0"/>
    <x v="0"/>
    <x v="0"/>
    <x v="0"/>
    <x v="0"/>
    <m/>
    <m/>
    <x v="2"/>
    <s v="10154481"/>
    <x v="4"/>
    <x v="4"/>
    <x v="3"/>
    <x v="4"/>
    <x v="4"/>
    <x v="1"/>
    <n v="79.400000000000006"/>
    <x v="1"/>
    <n v="86"/>
    <x v="3"/>
    <n v="173"/>
    <x v="4"/>
    <n v="173"/>
    <x v="2"/>
    <n v="3.9159999999999968"/>
    <n v="0.98046846223996342"/>
    <x v="1"/>
    <x v="1"/>
    <x v="2"/>
    <x v="1"/>
    <x v="1"/>
    <x v="1"/>
    <x v="1"/>
  </r>
  <r>
    <d v="2022-07-11T00:00:00"/>
    <n v="9623"/>
    <n v="10312"/>
    <x v="1"/>
    <n v="1100"/>
    <n v="40443"/>
    <x v="2"/>
    <s v="908085"/>
    <x v="0"/>
    <x v="0"/>
    <x v="2"/>
    <x v="2"/>
    <x v="1"/>
    <x v="1"/>
    <n v="85"/>
    <n v="18.899999999999999"/>
    <n v="6.8"/>
    <n v="5.6"/>
    <x v="7"/>
    <x v="3"/>
    <n v="1015448"/>
    <x v="2"/>
    <x v="1"/>
    <x v="0"/>
    <x v="0"/>
    <x v="1"/>
    <x v="0"/>
    <x v="0"/>
    <x v="0"/>
    <x v="0"/>
    <x v="0"/>
    <x v="0"/>
    <m/>
    <m/>
    <x v="2"/>
    <s v="10154482"/>
    <x v="4"/>
    <x v="4"/>
    <x v="3"/>
    <x v="4"/>
    <x v="4"/>
    <x v="1"/>
    <n v="78.2"/>
    <x v="1"/>
    <n v="85"/>
    <x v="3"/>
    <s v=""/>
    <x v="4"/>
    <s v=""/>
    <x v="2"/>
    <n v="2.7859999999999978"/>
    <n v="0.94191458517913029"/>
    <x v="1"/>
    <x v="1"/>
    <x v="2"/>
    <x v="1"/>
    <x v="1"/>
    <x v="1"/>
    <x v="1"/>
  </r>
  <r>
    <d v="2022-07-11T00:00:00"/>
    <n v="9623"/>
    <n v="10312"/>
    <x v="1"/>
    <n v="1100"/>
    <n v="40444"/>
    <x v="2"/>
    <s v="909049"/>
    <x v="0"/>
    <x v="0"/>
    <x v="2"/>
    <x v="1"/>
    <x v="1"/>
    <x v="1"/>
    <n v="71"/>
    <m/>
    <m/>
    <m/>
    <x v="0"/>
    <x v="2"/>
    <n v="1015448"/>
    <x v="3"/>
    <x v="1"/>
    <x v="0"/>
    <x v="0"/>
    <x v="1"/>
    <x v="0"/>
    <x v="0"/>
    <x v="0"/>
    <x v="0"/>
    <x v="0"/>
    <x v="0"/>
    <m/>
    <m/>
    <x v="2"/>
    <s v="10154483"/>
    <x v="3"/>
    <x v="3"/>
    <x v="2"/>
    <x v="3"/>
    <x v="4"/>
    <x v="1"/>
    <n v="64.603699999999989"/>
    <x v="2"/>
    <n v="71"/>
    <x v="1"/>
    <n v="174"/>
    <x v="4"/>
    <n v="174"/>
    <x v="1"/>
    <s v=""/>
    <s v=""/>
    <x v="1"/>
    <x v="1"/>
    <x v="1"/>
    <x v="1"/>
    <x v="1"/>
    <x v="1"/>
    <x v="1"/>
  </r>
  <r>
    <d v="2022-07-11T00:00:00"/>
    <n v="9623"/>
    <n v="10312"/>
    <x v="1"/>
    <n v="1100"/>
    <n v="40445"/>
    <x v="2"/>
    <s v="908980"/>
    <x v="0"/>
    <x v="1"/>
    <x v="1"/>
    <x v="1"/>
    <x v="1"/>
    <x v="1"/>
    <n v="65"/>
    <m/>
    <m/>
    <m/>
    <x v="0"/>
    <x v="2"/>
    <n v="1015448"/>
    <x v="4"/>
    <x v="1"/>
    <x v="0"/>
    <x v="0"/>
    <x v="1"/>
    <x v="0"/>
    <x v="0"/>
    <x v="0"/>
    <x v="0"/>
    <x v="0"/>
    <x v="0"/>
    <m/>
    <m/>
    <x v="2"/>
    <s v="10154484"/>
    <x v="3"/>
    <x v="3"/>
    <x v="2"/>
    <x v="3"/>
    <x v="4"/>
    <x v="1"/>
    <n v="59.050699999999999"/>
    <x v="2"/>
    <n v="65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1100"/>
    <n v="40446"/>
    <x v="2"/>
    <s v="909018"/>
    <x v="0"/>
    <x v="0"/>
    <x v="2"/>
    <x v="2"/>
    <x v="1"/>
    <x v="1"/>
    <n v="95"/>
    <n v="20.5"/>
    <n v="7.5"/>
    <n v="6"/>
    <x v="5"/>
    <x v="3"/>
    <n v="1015448"/>
    <x v="5"/>
    <x v="1"/>
    <x v="0"/>
    <x v="0"/>
    <x v="1"/>
    <x v="0"/>
    <x v="0"/>
    <x v="0"/>
    <x v="0"/>
    <x v="0"/>
    <x v="0"/>
    <m/>
    <m/>
    <x v="2"/>
    <s v="10154485"/>
    <x v="7"/>
    <x v="5"/>
    <x v="5"/>
    <x v="5"/>
    <x v="4"/>
    <x v="1"/>
    <n v="87.5"/>
    <x v="1"/>
    <n v="95"/>
    <x v="3"/>
    <s v=""/>
    <x v="4"/>
    <s v=""/>
    <x v="2"/>
    <n v="5.6600000000000028"/>
    <n v="0.99652956893661082"/>
    <x v="1"/>
    <x v="1"/>
    <x v="2"/>
    <x v="1"/>
    <x v="1"/>
    <x v="1"/>
    <x v="1"/>
  </r>
  <r>
    <d v="2022-07-11T00:00:00"/>
    <n v="9623"/>
    <n v="10312"/>
    <x v="1"/>
    <n v="1100"/>
    <n v="40447"/>
    <x v="2"/>
    <s v="909053"/>
    <x v="1"/>
    <x v="1"/>
    <x v="1"/>
    <x v="1"/>
    <x v="1"/>
    <x v="1"/>
    <n v="78"/>
    <n v="19"/>
    <n v="7.4"/>
    <n v="5.5"/>
    <x v="5"/>
    <x v="3"/>
    <n v="1015448"/>
    <x v="6"/>
    <x v="1"/>
    <x v="0"/>
    <x v="0"/>
    <x v="1"/>
    <x v="0"/>
    <x v="0"/>
    <x v="0"/>
    <x v="0"/>
    <x v="0"/>
    <x v="0"/>
    <m/>
    <m/>
    <x v="2"/>
    <s v="10154486"/>
    <x v="3"/>
    <x v="3"/>
    <x v="2"/>
    <x v="3"/>
    <x v="4"/>
    <x v="1"/>
    <n v="70.599999999999994"/>
    <x v="1"/>
    <n v="78"/>
    <x v="3"/>
    <n v="175"/>
    <x v="4"/>
    <n v="175"/>
    <x v="3"/>
    <n v="-1.1820000000000015"/>
    <n v="0.23469278148577594"/>
    <x v="1"/>
    <x v="1"/>
    <x v="1"/>
    <x v="1"/>
    <x v="1"/>
    <x v="1"/>
    <x v="1"/>
  </r>
  <r>
    <d v="2022-07-11T00:00:00"/>
    <n v="9623"/>
    <n v="10312"/>
    <x v="1"/>
    <n v="1100"/>
    <n v="40448"/>
    <x v="2"/>
    <s v="909026"/>
    <x v="0"/>
    <x v="1"/>
    <x v="1"/>
    <x v="1"/>
    <x v="1"/>
    <x v="1"/>
    <n v="63"/>
    <m/>
    <m/>
    <m/>
    <x v="0"/>
    <x v="2"/>
    <n v="1015448"/>
    <x v="7"/>
    <x v="1"/>
    <x v="0"/>
    <x v="0"/>
    <x v="1"/>
    <x v="2"/>
    <x v="0"/>
    <x v="0"/>
    <x v="0"/>
    <x v="0"/>
    <x v="0"/>
    <m/>
    <m/>
    <x v="2"/>
    <s v="10154487"/>
    <x v="3"/>
    <x v="3"/>
    <x v="2"/>
    <x v="3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1T00:00:00"/>
    <n v="9623"/>
    <n v="10312"/>
    <x v="1"/>
    <n v="1110"/>
    <n v="40449"/>
    <x v="2"/>
    <s v="908982"/>
    <x v="0"/>
    <x v="0"/>
    <x v="1"/>
    <x v="1"/>
    <x v="1"/>
    <x v="1"/>
    <n v="76"/>
    <n v="17.2"/>
    <n v="5.9"/>
    <n v="4.9000000000000004"/>
    <x v="15"/>
    <x v="3"/>
    <n v="1015448"/>
    <x v="8"/>
    <x v="1"/>
    <x v="0"/>
    <x v="0"/>
    <x v="1"/>
    <x v="0"/>
    <x v="0"/>
    <x v="0"/>
    <x v="0"/>
    <x v="0"/>
    <x v="0"/>
    <m/>
    <m/>
    <x v="2"/>
    <s v="10154488"/>
    <x v="3"/>
    <x v="3"/>
    <x v="2"/>
    <x v="3"/>
    <x v="4"/>
    <x v="1"/>
    <n v="70.099999999999994"/>
    <x v="1"/>
    <n v="76"/>
    <x v="3"/>
    <s v=""/>
    <x v="4"/>
    <s v=""/>
    <x v="2"/>
    <n v="0.62999999999999967"/>
    <n v="0.6524894621927444"/>
    <x v="1"/>
    <x v="1"/>
    <x v="2"/>
    <x v="1"/>
    <x v="1"/>
    <x v="1"/>
    <x v="1"/>
  </r>
  <r>
    <d v="2022-07-11T00:00:00"/>
    <n v="9624"/>
    <n v="10312"/>
    <x v="0"/>
    <n v="1213"/>
    <n v="40450"/>
    <x v="2"/>
    <s v="908993"/>
    <x v="0"/>
    <x v="0"/>
    <x v="2"/>
    <x v="2"/>
    <x v="1"/>
    <x v="1"/>
    <n v="99"/>
    <n v="18.3"/>
    <n v="7"/>
    <n v="5.8"/>
    <x v="13"/>
    <x v="3"/>
    <n v="1015448"/>
    <x v="9"/>
    <x v="1"/>
    <x v="0"/>
    <x v="0"/>
    <x v="1"/>
    <x v="0"/>
    <x v="0"/>
    <x v="0"/>
    <x v="0"/>
    <x v="0"/>
    <x v="0"/>
    <m/>
    <m/>
    <x v="2"/>
    <s v="10154489"/>
    <x v="4"/>
    <x v="4"/>
    <x v="3"/>
    <x v="4"/>
    <x v="4"/>
    <x v="1"/>
    <n v="92"/>
    <x v="1"/>
    <n v="99"/>
    <x v="3"/>
    <n v="176"/>
    <x v="4"/>
    <n v="176"/>
    <x v="2"/>
    <n v="7.7260000000000009"/>
    <n v="0.99955898916255381"/>
    <x v="1"/>
    <x v="1"/>
    <x v="2"/>
    <x v="1"/>
    <x v="1"/>
    <x v="1"/>
    <x v="1"/>
  </r>
  <r>
    <d v="2022-07-11T00:00:00"/>
    <n v="9624"/>
    <n v="10312"/>
    <x v="0"/>
    <n v="1213"/>
    <n v="40452"/>
    <x v="2"/>
    <s v="909041"/>
    <x v="0"/>
    <x v="1"/>
    <x v="1"/>
    <x v="1"/>
    <x v="1"/>
    <x v="1"/>
    <n v="69"/>
    <m/>
    <m/>
    <m/>
    <x v="0"/>
    <x v="2"/>
    <n v="1015448"/>
    <x v="10"/>
    <x v="1"/>
    <x v="0"/>
    <x v="0"/>
    <x v="1"/>
    <x v="0"/>
    <x v="0"/>
    <x v="0"/>
    <x v="0"/>
    <x v="0"/>
    <x v="0"/>
    <m/>
    <s v="Missing Tag: 40451"/>
    <x v="2"/>
    <s v="101544810"/>
    <x v="3"/>
    <x v="3"/>
    <x v="2"/>
    <x v="3"/>
    <x v="4"/>
    <x v="1"/>
    <n v="62.752699999999997"/>
    <x v="2"/>
    <n v="69"/>
    <x v="1"/>
    <s v=""/>
    <x v="4"/>
    <s v=""/>
    <x v="1"/>
    <s v=""/>
    <s v=""/>
    <x v="1"/>
    <x v="1"/>
    <x v="1"/>
    <x v="1"/>
    <x v="1"/>
    <x v="1"/>
    <x v="1"/>
  </r>
  <r>
    <d v="2022-07-11T00:00:00"/>
    <n v="9624"/>
    <n v="10312"/>
    <x v="0"/>
    <n v="1213"/>
    <n v="40453"/>
    <x v="2"/>
    <s v="908996"/>
    <x v="0"/>
    <x v="1"/>
    <x v="2"/>
    <x v="2"/>
    <x v="1"/>
    <x v="1"/>
    <n v="76"/>
    <n v="17.7"/>
    <n v="6.4"/>
    <n v="6.5"/>
    <x v="6"/>
    <x v="3"/>
    <n v="1015451"/>
    <x v="1"/>
    <x v="1"/>
    <x v="0"/>
    <x v="0"/>
    <x v="1"/>
    <x v="0"/>
    <x v="0"/>
    <x v="0"/>
    <x v="0"/>
    <x v="0"/>
    <x v="0"/>
    <m/>
    <m/>
    <x v="2"/>
    <s v="10154511"/>
    <x v="3"/>
    <x v="3"/>
    <x v="2"/>
    <x v="3"/>
    <x v="4"/>
    <x v="1"/>
    <n v="69.599999999999994"/>
    <x v="1"/>
    <n v="76"/>
    <x v="3"/>
    <s v=""/>
    <x v="4"/>
    <s v=""/>
    <x v="3"/>
    <n v="-1.5279999999999996"/>
    <n v="0.17828649813070299"/>
    <x v="1"/>
    <x v="1"/>
    <x v="1"/>
    <x v="1"/>
    <x v="1"/>
    <x v="1"/>
    <x v="1"/>
  </r>
  <r>
    <d v="2022-07-11T00:00:00"/>
    <n v="9624"/>
    <n v="10312"/>
    <x v="0"/>
    <n v="1213"/>
    <n v="40454"/>
    <x v="2"/>
    <s v="909048"/>
    <x v="0"/>
    <x v="1"/>
    <x v="1"/>
    <x v="1"/>
    <x v="1"/>
    <x v="1"/>
    <n v="58"/>
    <m/>
    <m/>
    <m/>
    <x v="0"/>
    <x v="2"/>
    <n v="1015451"/>
    <x v="2"/>
    <x v="1"/>
    <x v="0"/>
    <x v="0"/>
    <x v="1"/>
    <x v="0"/>
    <x v="0"/>
    <x v="0"/>
    <x v="0"/>
    <x v="0"/>
    <x v="0"/>
    <m/>
    <m/>
    <x v="2"/>
    <s v="10154512"/>
    <x v="3"/>
    <x v="3"/>
    <x v="2"/>
    <x v="3"/>
    <x v="4"/>
    <x v="1"/>
    <n v="52.572200000000002"/>
    <x v="2"/>
    <n v="58"/>
    <x v="1"/>
    <s v=""/>
    <x v="4"/>
    <s v=""/>
    <x v="1"/>
    <s v=""/>
    <s v=""/>
    <x v="1"/>
    <x v="1"/>
    <x v="1"/>
    <x v="1"/>
    <x v="1"/>
    <x v="1"/>
    <x v="1"/>
  </r>
  <r>
    <d v="2022-07-11T00:00:00"/>
    <n v="9624"/>
    <n v="10312"/>
    <x v="0"/>
    <n v="1230"/>
    <n v="40455"/>
    <x v="2"/>
    <s v="908981"/>
    <x v="0"/>
    <x v="0"/>
    <x v="2"/>
    <x v="2"/>
    <x v="1"/>
    <x v="1"/>
    <n v="87"/>
    <n v="18.5"/>
    <n v="7.1"/>
    <n v="6.9"/>
    <x v="12"/>
    <x v="3"/>
    <n v="1015451"/>
    <x v="3"/>
    <x v="1"/>
    <x v="0"/>
    <x v="0"/>
    <x v="1"/>
    <x v="0"/>
    <x v="0"/>
    <x v="0"/>
    <x v="0"/>
    <x v="0"/>
    <x v="0"/>
    <m/>
    <m/>
    <x v="2"/>
    <s v="10154513"/>
    <x v="4"/>
    <x v="4"/>
    <x v="3"/>
    <x v="4"/>
    <x v="4"/>
    <x v="1"/>
    <n v="79.900000000000006"/>
    <x v="1"/>
    <n v="87"/>
    <x v="3"/>
    <s v=""/>
    <x v="4"/>
    <s v=""/>
    <x v="2"/>
    <n v="2.291999999999998"/>
    <n v="0.90821231166050453"/>
    <x v="1"/>
    <x v="1"/>
    <x v="2"/>
    <x v="1"/>
    <x v="1"/>
    <x v="1"/>
    <x v="1"/>
  </r>
  <r>
    <d v="2022-07-11T00:00:00"/>
    <n v="9624"/>
    <n v="10312"/>
    <x v="0"/>
    <n v="1230"/>
    <n v="40456"/>
    <x v="2"/>
    <s v="908976"/>
    <x v="1"/>
    <x v="0"/>
    <x v="1"/>
    <x v="1"/>
    <x v="1"/>
    <x v="1"/>
    <n v="71"/>
    <m/>
    <m/>
    <m/>
    <x v="0"/>
    <x v="2"/>
    <n v="1015451"/>
    <x v="4"/>
    <x v="1"/>
    <x v="0"/>
    <x v="0"/>
    <x v="1"/>
    <x v="0"/>
    <x v="0"/>
    <x v="0"/>
    <x v="0"/>
    <x v="0"/>
    <x v="0"/>
    <m/>
    <m/>
    <x v="2"/>
    <s v="10154514"/>
    <x v="2"/>
    <x v="2"/>
    <x v="2"/>
    <x v="2"/>
    <x v="4"/>
    <x v="1"/>
    <n v="64.603699999999989"/>
    <x v="2"/>
    <n v="71"/>
    <x v="1"/>
    <s v=""/>
    <x v="4"/>
    <s v=""/>
    <x v="1"/>
    <s v=""/>
    <s v=""/>
    <x v="1"/>
    <x v="1"/>
    <x v="1"/>
    <x v="1"/>
    <x v="1"/>
    <x v="1"/>
    <x v="1"/>
  </r>
  <r>
    <d v="2022-07-11T00:00:00"/>
    <n v="9624"/>
    <n v="10312"/>
    <x v="0"/>
    <n v="1234"/>
    <n v="40457"/>
    <x v="2"/>
    <s v="908998"/>
    <x v="0"/>
    <x v="0"/>
    <x v="3"/>
    <x v="3"/>
    <x v="1"/>
    <x v="1"/>
    <n v="88"/>
    <n v="19"/>
    <n v="6.9"/>
    <n v="7"/>
    <x v="1"/>
    <x v="3"/>
    <n v="1015451"/>
    <x v="5"/>
    <x v="1"/>
    <x v="0"/>
    <x v="0"/>
    <x v="1"/>
    <x v="0"/>
    <x v="0"/>
    <x v="0"/>
    <x v="0"/>
    <x v="0"/>
    <x v="0"/>
    <m/>
    <m/>
    <x v="2"/>
    <s v="10154515"/>
    <x v="5"/>
    <x v="2"/>
    <x v="3"/>
    <x v="2"/>
    <x v="4"/>
    <x v="1"/>
    <n v="81.099999999999994"/>
    <x v="1"/>
    <n v="88"/>
    <x v="3"/>
    <s v=""/>
    <x v="4"/>
    <s v=""/>
    <x v="2"/>
    <n v="2.3939999999999957"/>
    <n v="0.91636862775633698"/>
    <x v="1"/>
    <x v="1"/>
    <x v="2"/>
    <x v="1"/>
    <x v="1"/>
    <x v="1"/>
    <x v="1"/>
  </r>
  <r>
    <d v="2022-07-11T00:00:00"/>
    <n v="9625"/>
    <n v="10316"/>
    <x v="1"/>
    <n v="1707"/>
    <n v="40458"/>
    <x v="2"/>
    <s v="908959"/>
    <x v="0"/>
    <x v="0"/>
    <x v="1"/>
    <x v="1"/>
    <x v="1"/>
    <x v="1"/>
    <n v="63"/>
    <m/>
    <m/>
    <m/>
    <x v="0"/>
    <x v="2"/>
    <n v="1015451"/>
    <x v="6"/>
    <x v="1"/>
    <x v="0"/>
    <x v="0"/>
    <x v="1"/>
    <x v="0"/>
    <x v="0"/>
    <x v="0"/>
    <x v="0"/>
    <x v="0"/>
    <x v="0"/>
    <m/>
    <m/>
    <x v="2"/>
    <s v="10154516"/>
    <x v="3"/>
    <x v="3"/>
    <x v="2"/>
    <x v="3"/>
    <x v="4"/>
    <x v="1"/>
    <n v="57.1997"/>
    <x v="2"/>
    <n v="63"/>
    <x v="1"/>
    <n v="177"/>
    <x v="4"/>
    <n v="177"/>
    <x v="1"/>
    <s v=""/>
    <s v=""/>
    <x v="1"/>
    <x v="1"/>
    <x v="1"/>
    <x v="1"/>
    <x v="1"/>
    <x v="1"/>
    <x v="1"/>
  </r>
  <r>
    <d v="2022-07-11T00:00:00"/>
    <n v="9625"/>
    <n v="10316"/>
    <x v="1"/>
    <n v="1721"/>
    <n v="40459"/>
    <x v="2"/>
    <s v="909005"/>
    <x v="1"/>
    <x v="0"/>
    <x v="2"/>
    <x v="2"/>
    <x v="1"/>
    <x v="1"/>
    <n v="91"/>
    <n v="20.5"/>
    <n v="8.1999999999999993"/>
    <n v="7"/>
    <x v="13"/>
    <x v="3"/>
    <n v="1015451"/>
    <x v="7"/>
    <x v="1"/>
    <x v="0"/>
    <x v="0"/>
    <x v="1"/>
    <x v="0"/>
    <x v="0"/>
    <x v="0"/>
    <x v="0"/>
    <x v="0"/>
    <x v="0"/>
    <m/>
    <m/>
    <x v="2"/>
    <s v="10154517"/>
    <x v="5"/>
    <x v="2"/>
    <x v="3"/>
    <x v="2"/>
    <x v="4"/>
    <x v="1"/>
    <n v="82.8"/>
    <x v="1"/>
    <n v="91"/>
    <x v="3"/>
    <n v="178"/>
    <x v="4"/>
    <n v="178"/>
    <x v="2"/>
    <n v="1.9340000000000042"/>
    <n v="0.8736914987479375"/>
    <x v="1"/>
    <x v="1"/>
    <x v="2"/>
    <x v="1"/>
    <x v="1"/>
    <x v="1"/>
    <x v="1"/>
  </r>
  <r>
    <d v="2022-07-11T00:00:00"/>
    <n v="9625"/>
    <n v="10316"/>
    <x v="1"/>
    <n v="1721"/>
    <n v="40460"/>
    <x v="2"/>
    <s v="908958"/>
    <x v="0"/>
    <x v="0"/>
    <x v="2"/>
    <x v="1"/>
    <x v="1"/>
    <x v="1"/>
    <n v="63"/>
    <m/>
    <m/>
    <m/>
    <x v="0"/>
    <x v="2"/>
    <n v="1015451"/>
    <x v="8"/>
    <x v="1"/>
    <x v="0"/>
    <x v="0"/>
    <x v="1"/>
    <x v="5"/>
    <x v="0"/>
    <x v="1"/>
    <x v="0"/>
    <x v="0"/>
    <x v="0"/>
    <m/>
    <m/>
    <x v="2"/>
    <s v="10154518"/>
    <x v="3"/>
    <x v="3"/>
    <x v="2"/>
    <x v="3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21"/>
    <n v="40461"/>
    <x v="2"/>
    <s v="908984"/>
    <x v="0"/>
    <x v="0"/>
    <x v="2"/>
    <x v="1"/>
    <x v="1"/>
    <x v="1"/>
    <n v="63"/>
    <m/>
    <m/>
    <m/>
    <x v="0"/>
    <x v="2"/>
    <n v="1015451"/>
    <x v="9"/>
    <x v="1"/>
    <x v="0"/>
    <x v="0"/>
    <x v="1"/>
    <x v="0"/>
    <x v="0"/>
    <x v="0"/>
    <x v="0"/>
    <x v="0"/>
    <x v="2"/>
    <m/>
    <m/>
    <x v="2"/>
    <s v="10154519"/>
    <x v="3"/>
    <x v="3"/>
    <x v="2"/>
    <x v="3"/>
    <x v="4"/>
    <x v="1"/>
    <n v="57.1997"/>
    <x v="2"/>
    <n v="63"/>
    <x v="1"/>
    <s v=""/>
    <x v="4"/>
    <s v=""/>
    <x v="1"/>
    <s v=""/>
    <s v=""/>
    <x v="1"/>
    <x v="1"/>
    <x v="1"/>
    <x v="2"/>
    <x v="1"/>
    <x v="1"/>
    <x v="1"/>
  </r>
  <r>
    <d v="2022-07-11T00:00:00"/>
    <n v="9625"/>
    <n v="10316"/>
    <x v="1"/>
    <n v="1721"/>
    <n v="40462"/>
    <x v="2"/>
    <s v="909030"/>
    <x v="0"/>
    <x v="0"/>
    <x v="2"/>
    <x v="2"/>
    <x v="1"/>
    <x v="1"/>
    <n v="89"/>
    <n v="18.899999999999999"/>
    <n v="7"/>
    <n v="6"/>
    <x v="5"/>
    <x v="3"/>
    <n v="1015451"/>
    <x v="10"/>
    <x v="1"/>
    <x v="0"/>
    <x v="0"/>
    <x v="1"/>
    <x v="0"/>
    <x v="0"/>
    <x v="0"/>
    <x v="0"/>
    <x v="0"/>
    <x v="0"/>
    <m/>
    <m/>
    <x v="2"/>
    <s v="101545110"/>
    <x v="5"/>
    <x v="2"/>
    <x v="3"/>
    <x v="2"/>
    <x v="4"/>
    <x v="1"/>
    <n v="82"/>
    <x v="1"/>
    <n v="89"/>
    <x v="3"/>
    <s v=""/>
    <x v="4"/>
    <s v=""/>
    <x v="2"/>
    <n v="3.7199999999999962"/>
    <n v="0.97633942184453859"/>
    <x v="1"/>
    <x v="1"/>
    <x v="2"/>
    <x v="1"/>
    <x v="1"/>
    <x v="1"/>
    <x v="1"/>
  </r>
  <r>
    <d v="2022-07-11T00:00:00"/>
    <n v="9625"/>
    <n v="10316"/>
    <x v="1"/>
    <n v="1721"/>
    <n v="40463"/>
    <x v="2"/>
    <s v="909024"/>
    <x v="2"/>
    <x v="1"/>
    <x v="1"/>
    <x v="1"/>
    <x v="1"/>
    <x v="1"/>
    <n v="85"/>
    <n v="16.5"/>
    <n v="6.6"/>
    <n v="5.5"/>
    <x v="11"/>
    <x v="3"/>
    <n v="1015463"/>
    <x v="1"/>
    <x v="1"/>
    <x v="0"/>
    <x v="0"/>
    <x v="1"/>
    <x v="0"/>
    <x v="0"/>
    <x v="0"/>
    <x v="0"/>
    <x v="0"/>
    <x v="0"/>
    <m/>
    <m/>
    <x v="2"/>
    <s v="10154631"/>
    <x v="4"/>
    <x v="4"/>
    <x v="3"/>
    <x v="4"/>
    <x v="4"/>
    <x v="1"/>
    <n v="78.400000000000006"/>
    <x v="1"/>
    <n v="85"/>
    <x v="3"/>
    <n v="179"/>
    <x v="4"/>
    <n v="179"/>
    <x v="2"/>
    <n v="2.9379999999999975"/>
    <n v="0.94969326075997962"/>
    <x v="1"/>
    <x v="1"/>
    <x v="2"/>
    <x v="1"/>
    <x v="1"/>
    <x v="1"/>
    <x v="1"/>
  </r>
  <r>
    <d v="2022-07-11T00:00:00"/>
    <n v="9625"/>
    <n v="10316"/>
    <x v="1"/>
    <n v="1721"/>
    <n v="40464"/>
    <x v="2"/>
    <s v="909023"/>
    <x v="0"/>
    <x v="1"/>
    <x v="1"/>
    <x v="1"/>
    <x v="1"/>
    <x v="1"/>
    <n v="64"/>
    <m/>
    <m/>
    <m/>
    <x v="0"/>
    <x v="2"/>
    <n v="1015463"/>
    <x v="2"/>
    <x v="1"/>
    <x v="0"/>
    <x v="0"/>
    <x v="1"/>
    <x v="0"/>
    <x v="0"/>
    <x v="0"/>
    <x v="0"/>
    <x v="0"/>
    <x v="0"/>
    <m/>
    <m/>
    <x v="2"/>
    <s v="10154632"/>
    <x v="2"/>
    <x v="2"/>
    <x v="2"/>
    <x v="2"/>
    <x v="4"/>
    <x v="1"/>
    <n v="58.1252"/>
    <x v="2"/>
    <n v="64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21"/>
    <n v="40465"/>
    <x v="2"/>
    <s v="909051"/>
    <x v="0"/>
    <x v="0"/>
    <x v="2"/>
    <x v="2"/>
    <x v="1"/>
    <x v="1"/>
    <n v="97"/>
    <n v="21.5"/>
    <n v="9.5"/>
    <n v="8"/>
    <x v="16"/>
    <x v="3"/>
    <n v="1015463"/>
    <x v="3"/>
    <x v="1"/>
    <x v="0"/>
    <x v="0"/>
    <x v="1"/>
    <x v="0"/>
    <x v="0"/>
    <x v="0"/>
    <x v="0"/>
    <x v="0"/>
    <x v="0"/>
    <m/>
    <m/>
    <x v="2"/>
    <s v="10154633"/>
    <x v="4"/>
    <x v="4"/>
    <x v="3"/>
    <x v="4"/>
    <x v="4"/>
    <x v="1"/>
    <n v="87.5"/>
    <x v="1"/>
    <n v="97"/>
    <x v="3"/>
    <s v=""/>
    <x v="4"/>
    <s v=""/>
    <x v="2"/>
    <n v="1.7400000000000011"/>
    <n v="0.85068706546915651"/>
    <x v="1"/>
    <x v="1"/>
    <x v="2"/>
    <x v="1"/>
    <x v="1"/>
    <x v="1"/>
    <x v="1"/>
  </r>
  <r>
    <d v="2022-07-11T00:00:00"/>
    <n v="9625"/>
    <n v="10316"/>
    <x v="1"/>
    <n v="1743"/>
    <n v="40466"/>
    <x v="2"/>
    <s v="909034"/>
    <x v="0"/>
    <x v="0"/>
    <x v="2"/>
    <x v="2"/>
    <x v="1"/>
    <x v="1"/>
    <n v="84"/>
    <n v="17.5"/>
    <n v="5.5"/>
    <n v="5"/>
    <x v="9"/>
    <x v="3"/>
    <n v="1015463"/>
    <x v="4"/>
    <x v="1"/>
    <x v="0"/>
    <x v="0"/>
    <x v="1"/>
    <x v="5"/>
    <x v="0"/>
    <x v="7"/>
    <x v="1"/>
    <x v="0"/>
    <x v="0"/>
    <m/>
    <s v="5-7 Mark Location"/>
    <x v="2"/>
    <s v="10154634"/>
    <x v="4"/>
    <x v="4"/>
    <x v="3"/>
    <x v="4"/>
    <x v="4"/>
    <x v="1"/>
    <n v="78.5"/>
    <x v="1"/>
    <n v="84"/>
    <x v="3"/>
    <s v=""/>
    <x v="4"/>
    <s v=""/>
    <x v="2"/>
    <n v="4.5999999999999988"/>
    <n v="0.99004819813309575"/>
    <x v="1"/>
    <x v="1"/>
    <x v="2"/>
    <x v="1"/>
    <x v="1"/>
    <x v="1"/>
    <x v="1"/>
  </r>
  <r>
    <d v="2022-07-11T00:00:00"/>
    <n v="9625"/>
    <n v="10316"/>
    <x v="1"/>
    <n v="1743"/>
    <n v="40467"/>
    <x v="2"/>
    <s v="908999"/>
    <x v="0"/>
    <x v="0"/>
    <x v="1"/>
    <x v="1"/>
    <x v="1"/>
    <x v="1"/>
    <n v="56"/>
    <m/>
    <m/>
    <m/>
    <x v="0"/>
    <x v="2"/>
    <n v="1015463"/>
    <x v="5"/>
    <x v="1"/>
    <x v="0"/>
    <x v="0"/>
    <x v="1"/>
    <x v="2"/>
    <x v="0"/>
    <x v="2"/>
    <x v="0"/>
    <x v="0"/>
    <x v="0"/>
    <m/>
    <m/>
    <x v="2"/>
    <s v="10154635"/>
    <x v="3"/>
    <x v="3"/>
    <x v="2"/>
    <x v="3"/>
    <x v="4"/>
    <x v="1"/>
    <n v="50.721200000000003"/>
    <x v="2"/>
    <n v="56"/>
    <x v="1"/>
    <n v="180"/>
    <x v="4"/>
    <n v="180"/>
    <x v="1"/>
    <s v=""/>
    <s v=""/>
    <x v="1"/>
    <x v="1"/>
    <x v="1"/>
    <x v="1"/>
    <x v="1"/>
    <x v="1"/>
    <x v="1"/>
  </r>
  <r>
    <d v="2022-07-11T00:00:00"/>
    <n v="9625"/>
    <n v="10316"/>
    <x v="1"/>
    <n v="1743"/>
    <n v="40468"/>
    <x v="2"/>
    <s v="909042"/>
    <x v="0"/>
    <x v="0"/>
    <x v="1"/>
    <x v="1"/>
    <x v="1"/>
    <x v="1"/>
    <n v="62"/>
    <m/>
    <m/>
    <m/>
    <x v="0"/>
    <x v="2"/>
    <n v="1015463"/>
    <x v="6"/>
    <x v="1"/>
    <x v="0"/>
    <x v="0"/>
    <x v="1"/>
    <x v="0"/>
    <x v="0"/>
    <x v="0"/>
    <x v="0"/>
    <x v="0"/>
    <x v="0"/>
    <m/>
    <m/>
    <x v="2"/>
    <s v="10154636"/>
    <x v="3"/>
    <x v="3"/>
    <x v="2"/>
    <x v="3"/>
    <x v="4"/>
    <x v="1"/>
    <n v="56.2742"/>
    <x v="2"/>
    <n v="62"/>
    <x v="1"/>
    <n v="181"/>
    <x v="4"/>
    <n v="181"/>
    <x v="1"/>
    <s v=""/>
    <s v=""/>
    <x v="1"/>
    <x v="1"/>
    <x v="1"/>
    <x v="1"/>
    <x v="1"/>
    <x v="1"/>
    <x v="1"/>
  </r>
  <r>
    <d v="2022-07-11T00:00:00"/>
    <n v="9625"/>
    <n v="10316"/>
    <x v="1"/>
    <n v="1743"/>
    <n v="40469"/>
    <x v="2"/>
    <s v="909046"/>
    <x v="0"/>
    <x v="0"/>
    <x v="1"/>
    <x v="1"/>
    <x v="1"/>
    <x v="1"/>
    <n v="66"/>
    <m/>
    <m/>
    <m/>
    <x v="0"/>
    <x v="2"/>
    <n v="1015463"/>
    <x v="7"/>
    <x v="1"/>
    <x v="0"/>
    <x v="0"/>
    <x v="1"/>
    <x v="0"/>
    <x v="0"/>
    <x v="0"/>
    <x v="0"/>
    <x v="0"/>
    <x v="0"/>
    <m/>
    <m/>
    <x v="2"/>
    <s v="10154637"/>
    <x v="3"/>
    <x v="3"/>
    <x v="2"/>
    <x v="3"/>
    <x v="4"/>
    <x v="1"/>
    <n v="59.976199999999999"/>
    <x v="2"/>
    <n v="66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43"/>
    <n v="40470"/>
    <x v="2"/>
    <s v="909050"/>
    <x v="0"/>
    <x v="0"/>
    <x v="1"/>
    <x v="1"/>
    <x v="1"/>
    <x v="1"/>
    <n v="66"/>
    <m/>
    <m/>
    <m/>
    <x v="0"/>
    <x v="2"/>
    <n v="1015463"/>
    <x v="8"/>
    <x v="1"/>
    <x v="0"/>
    <x v="0"/>
    <x v="1"/>
    <x v="0"/>
    <x v="0"/>
    <x v="0"/>
    <x v="0"/>
    <x v="0"/>
    <x v="0"/>
    <m/>
    <m/>
    <x v="2"/>
    <s v="10154638"/>
    <x v="2"/>
    <x v="2"/>
    <x v="2"/>
    <x v="2"/>
    <x v="4"/>
    <x v="1"/>
    <n v="59.976199999999999"/>
    <x v="2"/>
    <n v="66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43"/>
    <n v="40471"/>
    <x v="2"/>
    <s v="908973"/>
    <x v="0"/>
    <x v="0"/>
    <x v="2"/>
    <x v="2"/>
    <x v="1"/>
    <x v="1"/>
    <n v="82"/>
    <n v="17.5"/>
    <n v="6.2"/>
    <n v="6"/>
    <x v="9"/>
    <x v="3"/>
    <n v="1015463"/>
    <x v="9"/>
    <x v="1"/>
    <x v="0"/>
    <x v="0"/>
    <x v="1"/>
    <x v="0"/>
    <x v="0"/>
    <x v="0"/>
    <x v="0"/>
    <x v="0"/>
    <x v="3"/>
    <m/>
    <m/>
    <x v="2"/>
    <s v="10154639"/>
    <x v="14"/>
    <x v="8"/>
    <x v="3"/>
    <x v="3"/>
    <x v="4"/>
    <x v="1"/>
    <n v="75.8"/>
    <x v="1"/>
    <n v="82"/>
    <x v="3"/>
    <n v="182"/>
    <x v="4"/>
    <n v="182"/>
    <x v="2"/>
    <n v="2.1639999999999979"/>
    <n v="0.89696979588076309"/>
    <x v="1"/>
    <x v="1"/>
    <x v="2"/>
    <x v="1"/>
    <x v="1"/>
    <x v="1"/>
    <x v="1"/>
  </r>
  <r>
    <d v="2022-07-11T00:00:00"/>
    <n v="9625"/>
    <n v="10316"/>
    <x v="1"/>
    <n v="1743"/>
    <n v="40472"/>
    <x v="2"/>
    <s v="909001"/>
    <x v="0"/>
    <x v="0"/>
    <x v="2"/>
    <x v="2"/>
    <x v="1"/>
    <x v="1"/>
    <n v="88"/>
    <n v="19.5"/>
    <n v="7.5"/>
    <n v="7"/>
    <x v="18"/>
    <x v="3"/>
    <m/>
    <x v="0"/>
    <x v="1"/>
    <x v="0"/>
    <x v="0"/>
    <x v="1"/>
    <x v="5"/>
    <x v="0"/>
    <x v="8"/>
    <x v="2"/>
    <x v="0"/>
    <x v="0"/>
    <m/>
    <s v="10-2 &amp; 3-7 Mark Location"/>
    <x v="2"/>
    <s v=""/>
    <x v="6"/>
    <x v="2"/>
    <x v="4"/>
    <x v="2"/>
    <x v="4"/>
    <x v="1"/>
    <n v="80.5"/>
    <x v="1"/>
    <n v="88"/>
    <x v="3"/>
    <s v=""/>
    <x v="3"/>
    <s v=""/>
    <x v="2"/>
    <n v="1.4539999999999966"/>
    <n v="0.81061327465003374"/>
    <x v="1"/>
    <x v="1"/>
    <x v="2"/>
    <x v="1"/>
    <x v="1"/>
    <x v="1"/>
    <x v="1"/>
  </r>
  <r>
    <d v="2022-07-11T00:00:00"/>
    <n v="9625"/>
    <n v="10316"/>
    <x v="1"/>
    <n v="1752"/>
    <n v="40473"/>
    <x v="2"/>
    <s v="908960"/>
    <x v="0"/>
    <x v="0"/>
    <x v="2"/>
    <x v="2"/>
    <x v="1"/>
    <x v="1"/>
    <n v="81"/>
    <n v="18.5"/>
    <n v="7"/>
    <n v="6"/>
    <x v="5"/>
    <x v="3"/>
    <n v="1015463"/>
    <x v="10"/>
    <x v="1"/>
    <x v="0"/>
    <x v="0"/>
    <x v="1"/>
    <x v="0"/>
    <x v="0"/>
    <x v="0"/>
    <x v="0"/>
    <x v="0"/>
    <x v="0"/>
    <m/>
    <m/>
    <x v="2"/>
    <s v="101546310"/>
    <x v="4"/>
    <x v="4"/>
    <x v="3"/>
    <x v="4"/>
    <x v="4"/>
    <x v="1"/>
    <n v="74"/>
    <x v="1"/>
    <n v="81"/>
    <x v="3"/>
    <n v="183"/>
    <x v="4"/>
    <n v="183"/>
    <x v="2"/>
    <n v="0.27999999999999825"/>
    <n v="0.5695462239392286"/>
    <x v="1"/>
    <x v="1"/>
    <x v="2"/>
    <x v="1"/>
    <x v="1"/>
    <x v="1"/>
    <x v="1"/>
  </r>
  <r>
    <d v="2022-07-11T00:00:00"/>
    <n v="9625"/>
    <n v="10316"/>
    <x v="1"/>
    <n v="1752"/>
    <n v="40474"/>
    <x v="2"/>
    <s v="909040"/>
    <x v="0"/>
    <x v="1"/>
    <x v="1"/>
    <x v="1"/>
    <x v="1"/>
    <x v="1"/>
    <n v="70"/>
    <m/>
    <m/>
    <m/>
    <x v="0"/>
    <x v="2"/>
    <n v="1015464"/>
    <x v="1"/>
    <x v="1"/>
    <x v="0"/>
    <x v="0"/>
    <x v="1"/>
    <x v="0"/>
    <x v="0"/>
    <x v="0"/>
    <x v="0"/>
    <x v="0"/>
    <x v="0"/>
    <m/>
    <m/>
    <x v="2"/>
    <s v="10154641"/>
    <x v="3"/>
    <x v="3"/>
    <x v="2"/>
    <x v="3"/>
    <x v="4"/>
    <x v="1"/>
    <n v="63.678199999999997"/>
    <x v="2"/>
    <n v="70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56"/>
    <n v="40475"/>
    <x v="2"/>
    <s v="908988"/>
    <x v="0"/>
    <x v="0"/>
    <x v="2"/>
    <x v="1"/>
    <x v="1"/>
    <x v="1"/>
    <n v="73"/>
    <m/>
    <m/>
    <m/>
    <x v="0"/>
    <x v="2"/>
    <n v="1015464"/>
    <x v="2"/>
    <x v="1"/>
    <x v="0"/>
    <x v="0"/>
    <x v="1"/>
    <x v="0"/>
    <x v="0"/>
    <x v="0"/>
    <x v="0"/>
    <x v="0"/>
    <x v="0"/>
    <m/>
    <m/>
    <x v="2"/>
    <s v="10154642"/>
    <x v="3"/>
    <x v="3"/>
    <x v="2"/>
    <x v="3"/>
    <x v="4"/>
    <x v="1"/>
    <n v="66.454699999999988"/>
    <x v="2"/>
    <n v="73"/>
    <x v="1"/>
    <n v="184"/>
    <x v="4"/>
    <n v="184"/>
    <x v="1"/>
    <s v=""/>
    <s v=""/>
    <x v="1"/>
    <x v="1"/>
    <x v="1"/>
    <x v="1"/>
    <x v="1"/>
    <x v="1"/>
    <x v="1"/>
  </r>
  <r>
    <d v="2022-07-11T00:00:00"/>
    <n v="9625"/>
    <n v="10316"/>
    <x v="1"/>
    <n v="1756"/>
    <n v="40476"/>
    <x v="2"/>
    <s v="909027"/>
    <x v="0"/>
    <x v="0"/>
    <x v="1"/>
    <x v="1"/>
    <x v="1"/>
    <x v="1"/>
    <n v="68"/>
    <m/>
    <m/>
    <m/>
    <x v="0"/>
    <x v="2"/>
    <n v="1015464"/>
    <x v="3"/>
    <x v="1"/>
    <x v="0"/>
    <x v="0"/>
    <x v="1"/>
    <x v="0"/>
    <x v="0"/>
    <x v="0"/>
    <x v="0"/>
    <x v="0"/>
    <x v="3"/>
    <m/>
    <m/>
    <x v="2"/>
    <s v="10154643"/>
    <x v="6"/>
    <x v="2"/>
    <x v="4"/>
    <x v="2"/>
    <x v="4"/>
    <x v="1"/>
    <n v="61.827199999999998"/>
    <x v="2"/>
    <n v="68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56"/>
    <n v="40477"/>
    <x v="2"/>
    <s v="908978"/>
    <x v="0"/>
    <x v="1"/>
    <x v="1"/>
    <x v="1"/>
    <x v="1"/>
    <x v="1"/>
    <n v="103"/>
    <n v="23.7"/>
    <n v="9.8000000000000007"/>
    <n v="8.9"/>
    <x v="23"/>
    <x v="3"/>
    <n v="1015464"/>
    <x v="4"/>
    <x v="1"/>
    <x v="0"/>
    <x v="0"/>
    <x v="1"/>
    <x v="2"/>
    <x v="0"/>
    <x v="8"/>
    <x v="3"/>
    <x v="0"/>
    <x v="0"/>
    <m/>
    <s v="2-10 Mark Location"/>
    <x v="2"/>
    <s v="10154644"/>
    <x v="5"/>
    <x v="2"/>
    <x v="3"/>
    <x v="2"/>
    <x v="4"/>
    <x v="1"/>
    <n v="93.2"/>
    <x v="1"/>
    <n v="103"/>
    <x v="3"/>
    <s v=""/>
    <x v="4"/>
    <s v=""/>
    <x v="2"/>
    <n v="3.1519999999999988"/>
    <n v="0.95898745508062444"/>
    <x v="1"/>
    <x v="1"/>
    <x v="2"/>
    <x v="1"/>
    <x v="1"/>
    <x v="1"/>
    <x v="1"/>
  </r>
  <r>
    <d v="2022-07-11T00:00:00"/>
    <n v="9625"/>
    <n v="10316"/>
    <x v="1"/>
    <n v="1756"/>
    <n v="40478"/>
    <x v="2"/>
    <s v="908991"/>
    <x v="2"/>
    <x v="0"/>
    <x v="1"/>
    <x v="1"/>
    <x v="1"/>
    <x v="1"/>
    <n v="69"/>
    <m/>
    <m/>
    <m/>
    <x v="0"/>
    <x v="2"/>
    <n v="1015464"/>
    <x v="5"/>
    <x v="1"/>
    <x v="0"/>
    <x v="0"/>
    <x v="1"/>
    <x v="0"/>
    <x v="0"/>
    <x v="0"/>
    <x v="0"/>
    <x v="0"/>
    <x v="0"/>
    <m/>
    <m/>
    <x v="2"/>
    <s v="10154645"/>
    <x v="3"/>
    <x v="3"/>
    <x v="2"/>
    <x v="3"/>
    <x v="4"/>
    <x v="1"/>
    <n v="62.752699999999997"/>
    <x v="2"/>
    <n v="69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56"/>
    <n v="40479"/>
    <x v="2"/>
    <s v="909004"/>
    <x v="1"/>
    <x v="0"/>
    <x v="2"/>
    <x v="1"/>
    <x v="1"/>
    <x v="1"/>
    <n v="74"/>
    <m/>
    <m/>
    <m/>
    <x v="0"/>
    <x v="2"/>
    <n v="1015464"/>
    <x v="6"/>
    <x v="1"/>
    <x v="0"/>
    <x v="0"/>
    <x v="1"/>
    <x v="0"/>
    <x v="0"/>
    <x v="0"/>
    <x v="0"/>
    <x v="0"/>
    <x v="0"/>
    <m/>
    <m/>
    <x v="2"/>
    <s v="10154646"/>
    <x v="3"/>
    <x v="3"/>
    <x v="2"/>
    <x v="3"/>
    <x v="4"/>
    <x v="1"/>
    <n v="67.380199999999988"/>
    <x v="2"/>
    <n v="74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6"/>
    <x v="1"/>
    <n v="1756"/>
    <n v="40480"/>
    <x v="2"/>
    <s v="909014"/>
    <x v="0"/>
    <x v="0"/>
    <x v="1"/>
    <x v="1"/>
    <x v="1"/>
    <x v="1"/>
    <n v="69"/>
    <m/>
    <m/>
    <m/>
    <x v="0"/>
    <x v="2"/>
    <n v="1015464"/>
    <x v="7"/>
    <x v="1"/>
    <x v="0"/>
    <x v="0"/>
    <x v="1"/>
    <x v="0"/>
    <x v="0"/>
    <x v="0"/>
    <x v="0"/>
    <x v="0"/>
    <x v="0"/>
    <m/>
    <m/>
    <x v="2"/>
    <s v="10154647"/>
    <x v="3"/>
    <x v="3"/>
    <x v="2"/>
    <x v="3"/>
    <x v="4"/>
    <x v="1"/>
    <n v="62.752699999999997"/>
    <x v="2"/>
    <n v="69"/>
    <x v="1"/>
    <n v="185"/>
    <x v="4"/>
    <n v="185"/>
    <x v="1"/>
    <s v=""/>
    <s v=""/>
    <x v="1"/>
    <x v="1"/>
    <x v="1"/>
    <x v="1"/>
    <x v="1"/>
    <x v="1"/>
    <x v="1"/>
  </r>
  <r>
    <d v="2022-07-11T00:00:00"/>
    <n v="9625"/>
    <n v="10316"/>
    <x v="1"/>
    <n v="1756"/>
    <n v="40481"/>
    <x v="2"/>
    <s v="909006"/>
    <x v="0"/>
    <x v="0"/>
    <x v="1"/>
    <x v="1"/>
    <x v="1"/>
    <x v="1"/>
    <n v="56"/>
    <m/>
    <m/>
    <m/>
    <x v="0"/>
    <x v="2"/>
    <n v="1015464"/>
    <x v="8"/>
    <x v="1"/>
    <x v="0"/>
    <x v="0"/>
    <x v="1"/>
    <x v="0"/>
    <x v="0"/>
    <x v="0"/>
    <x v="0"/>
    <x v="0"/>
    <x v="0"/>
    <m/>
    <m/>
    <x v="2"/>
    <s v="10154648"/>
    <x v="2"/>
    <x v="2"/>
    <x v="2"/>
    <x v="2"/>
    <x v="4"/>
    <x v="1"/>
    <n v="50.721200000000003"/>
    <x v="2"/>
    <n v="56"/>
    <x v="1"/>
    <n v="186"/>
    <x v="4"/>
    <n v="186"/>
    <x v="1"/>
    <s v=""/>
    <s v=""/>
    <x v="1"/>
    <x v="1"/>
    <x v="1"/>
    <x v="1"/>
    <x v="1"/>
    <x v="1"/>
    <x v="1"/>
  </r>
  <r>
    <d v="2022-07-11T00:00:00"/>
    <n v="9625"/>
    <n v="10316"/>
    <x v="1"/>
    <n v="1805"/>
    <n v="40482"/>
    <x v="2"/>
    <s v="909037"/>
    <x v="0"/>
    <x v="0"/>
    <x v="2"/>
    <x v="1"/>
    <x v="1"/>
    <x v="1"/>
    <n v="63"/>
    <m/>
    <m/>
    <m/>
    <x v="0"/>
    <x v="2"/>
    <n v="1015464"/>
    <x v="9"/>
    <x v="1"/>
    <x v="0"/>
    <x v="0"/>
    <x v="1"/>
    <x v="0"/>
    <x v="0"/>
    <x v="0"/>
    <x v="0"/>
    <x v="0"/>
    <x v="0"/>
    <m/>
    <m/>
    <x v="2"/>
    <s v="10154649"/>
    <x v="2"/>
    <x v="2"/>
    <x v="2"/>
    <x v="2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1T00:00:00"/>
    <n v="9625"/>
    <n v="10317"/>
    <x v="1"/>
    <n v="1807"/>
    <n v="40483"/>
    <x v="2"/>
    <s v="908907"/>
    <x v="0"/>
    <x v="0"/>
    <x v="2"/>
    <x v="2"/>
    <x v="1"/>
    <x v="1"/>
    <n v="85"/>
    <n v="18.7"/>
    <n v="6.8"/>
    <n v="5.5"/>
    <x v="12"/>
    <x v="3"/>
    <n v="1015464"/>
    <x v="10"/>
    <x v="1"/>
    <x v="0"/>
    <x v="0"/>
    <x v="1"/>
    <x v="0"/>
    <x v="0"/>
    <x v="0"/>
    <x v="0"/>
    <x v="0"/>
    <x v="0"/>
    <m/>
    <m/>
    <x v="2"/>
    <s v="101546410"/>
    <x v="4"/>
    <x v="4"/>
    <x v="3"/>
    <x v="4"/>
    <x v="4"/>
    <x v="1"/>
    <n v="78.2"/>
    <x v="1"/>
    <n v="85"/>
    <x v="3"/>
    <s v=""/>
    <x v="4"/>
    <s v=""/>
    <x v="2"/>
    <n v="2.7679999999999971"/>
    <n v="0.94092190878475424"/>
    <x v="1"/>
    <x v="1"/>
    <x v="2"/>
    <x v="1"/>
    <x v="1"/>
    <x v="1"/>
    <x v="1"/>
  </r>
  <r>
    <d v="2022-07-11T00:00:00"/>
    <n v="9625"/>
    <n v="10317"/>
    <x v="1"/>
    <n v="1807"/>
    <n v="40484"/>
    <x v="2"/>
    <s v="908990"/>
    <x v="0"/>
    <x v="0"/>
    <x v="2"/>
    <x v="2"/>
    <x v="1"/>
    <x v="1"/>
    <n v="94"/>
    <n v="19.5"/>
    <n v="7"/>
    <n v="6.8"/>
    <x v="6"/>
    <x v="3"/>
    <n v="1015465"/>
    <x v="1"/>
    <x v="1"/>
    <x v="0"/>
    <x v="0"/>
    <x v="1"/>
    <x v="0"/>
    <x v="0"/>
    <x v="0"/>
    <x v="0"/>
    <x v="0"/>
    <x v="0"/>
    <m/>
    <m/>
    <x v="2"/>
    <s v="10154651"/>
    <x v="7"/>
    <x v="5"/>
    <x v="5"/>
    <x v="5"/>
    <x v="4"/>
    <x v="1"/>
    <n v="87"/>
    <x v="1"/>
    <n v="94"/>
    <x v="3"/>
    <n v="187"/>
    <x v="4"/>
    <n v="187"/>
    <x v="2"/>
    <n v="5.2400000000000011"/>
    <n v="0.99472768777305132"/>
    <x v="1"/>
    <x v="1"/>
    <x v="2"/>
    <x v="1"/>
    <x v="1"/>
    <x v="1"/>
    <x v="1"/>
  </r>
  <r>
    <d v="2022-07-11T00:00:00"/>
    <n v="9625"/>
    <n v="10317"/>
    <x v="1"/>
    <n v="1807"/>
    <n v="40485"/>
    <x v="2"/>
    <s v="908975"/>
    <x v="0"/>
    <x v="0"/>
    <x v="2"/>
    <x v="2"/>
    <x v="1"/>
    <x v="1"/>
    <n v="88"/>
    <n v="19.899999999999999"/>
    <n v="7.6"/>
    <n v="6.5"/>
    <x v="5"/>
    <x v="3"/>
    <n v="1015465"/>
    <x v="2"/>
    <x v="1"/>
    <x v="0"/>
    <x v="0"/>
    <x v="1"/>
    <x v="0"/>
    <x v="0"/>
    <x v="0"/>
    <x v="0"/>
    <x v="0"/>
    <x v="0"/>
    <m/>
    <m/>
    <x v="2"/>
    <s v="10154652"/>
    <x v="4"/>
    <x v="4"/>
    <x v="3"/>
    <x v="4"/>
    <x v="4"/>
    <x v="1"/>
    <n v="80.400000000000006"/>
    <x v="1"/>
    <n v="88"/>
    <x v="3"/>
    <n v="188"/>
    <x v="4"/>
    <n v="188"/>
    <x v="2"/>
    <n v="2.1819999999999977"/>
    <n v="0.89862141934469308"/>
    <x v="1"/>
    <x v="1"/>
    <x v="2"/>
    <x v="1"/>
    <x v="1"/>
    <x v="1"/>
    <x v="1"/>
  </r>
  <r>
    <d v="2022-07-11T00:00:00"/>
    <n v="9625"/>
    <n v="10317"/>
    <x v="1"/>
    <n v="1814"/>
    <n v="40486"/>
    <x v="2"/>
    <s v="908983"/>
    <x v="0"/>
    <x v="0"/>
    <x v="1"/>
    <x v="1"/>
    <x v="1"/>
    <x v="1"/>
    <n v="70"/>
    <m/>
    <m/>
    <m/>
    <x v="0"/>
    <x v="2"/>
    <n v="1015465"/>
    <x v="3"/>
    <x v="1"/>
    <x v="0"/>
    <x v="0"/>
    <x v="1"/>
    <x v="0"/>
    <x v="0"/>
    <x v="0"/>
    <x v="0"/>
    <x v="0"/>
    <x v="0"/>
    <m/>
    <m/>
    <x v="2"/>
    <s v="10154653"/>
    <x v="3"/>
    <x v="3"/>
    <x v="2"/>
    <x v="3"/>
    <x v="4"/>
    <x v="1"/>
    <n v="63.678199999999997"/>
    <x v="2"/>
    <n v="70"/>
    <x v="1"/>
    <n v="189"/>
    <x v="4"/>
    <n v="189"/>
    <x v="1"/>
    <s v=""/>
    <s v=""/>
    <x v="1"/>
    <x v="1"/>
    <x v="1"/>
    <x v="1"/>
    <x v="1"/>
    <x v="1"/>
    <x v="1"/>
  </r>
  <r>
    <d v="2022-07-11T00:00:00"/>
    <n v="9625"/>
    <n v="10317"/>
    <x v="1"/>
    <n v="1814"/>
    <n v="40487"/>
    <x v="2"/>
    <s v="908995"/>
    <x v="0"/>
    <x v="0"/>
    <x v="2"/>
    <x v="2"/>
    <x v="1"/>
    <x v="1"/>
    <n v="89"/>
    <n v="19"/>
    <n v="6.7"/>
    <n v="6.8"/>
    <x v="1"/>
    <x v="3"/>
    <n v="1015465"/>
    <x v="4"/>
    <x v="1"/>
    <x v="0"/>
    <x v="0"/>
    <x v="1"/>
    <x v="0"/>
    <x v="0"/>
    <x v="0"/>
    <x v="0"/>
    <x v="0"/>
    <x v="0"/>
    <m/>
    <m/>
    <x v="2"/>
    <s v="10154654"/>
    <x v="4"/>
    <x v="4"/>
    <x v="3"/>
    <x v="4"/>
    <x v="4"/>
    <x v="1"/>
    <n v="82.3"/>
    <x v="1"/>
    <n v="89"/>
    <x v="3"/>
    <n v="190"/>
    <x v="4"/>
    <n v="190"/>
    <x v="2"/>
    <n v="3.2159999999999958"/>
    <n v="0.96143196578966961"/>
    <x v="1"/>
    <x v="1"/>
    <x v="2"/>
    <x v="1"/>
    <x v="1"/>
    <x v="1"/>
    <x v="1"/>
  </r>
  <r>
    <d v="2022-07-11T00:00:00"/>
    <n v="9625"/>
    <n v="10317"/>
    <x v="1"/>
    <n v="1814"/>
    <n v="40488"/>
    <x v="2"/>
    <s v="909011"/>
    <x v="0"/>
    <x v="0"/>
    <x v="2"/>
    <x v="2"/>
    <x v="1"/>
    <x v="1"/>
    <n v="90"/>
    <n v="23"/>
    <n v="7.7"/>
    <n v="5.7"/>
    <x v="12"/>
    <x v="3"/>
    <n v="1015465"/>
    <x v="5"/>
    <x v="1"/>
    <x v="0"/>
    <x v="0"/>
    <x v="1"/>
    <x v="0"/>
    <x v="0"/>
    <x v="0"/>
    <x v="0"/>
    <x v="0"/>
    <x v="0"/>
    <m/>
    <m/>
    <x v="2"/>
    <s v="10154655"/>
    <x v="4"/>
    <x v="4"/>
    <x v="3"/>
    <x v="4"/>
    <x v="4"/>
    <x v="1"/>
    <n v="82.3"/>
    <x v="1"/>
    <n v="90"/>
    <x v="3"/>
    <s v=""/>
    <x v="4"/>
    <s v=""/>
    <x v="2"/>
    <n v="3.6300000000000034"/>
    <n v="0.97416876147533593"/>
    <x v="1"/>
    <x v="1"/>
    <x v="2"/>
    <x v="1"/>
    <x v="1"/>
    <x v="1"/>
    <x v="1"/>
  </r>
  <r>
    <d v="2022-07-11T00:00:00"/>
    <n v="9625"/>
    <n v="10317"/>
    <x v="1"/>
    <n v="1818"/>
    <n v="40489"/>
    <x v="2"/>
    <s v="909016"/>
    <x v="1"/>
    <x v="0"/>
    <x v="2"/>
    <x v="2"/>
    <x v="1"/>
    <x v="1"/>
    <n v="83"/>
    <n v="16.8"/>
    <n v="6.3"/>
    <n v="5.4"/>
    <x v="7"/>
    <x v="3"/>
    <n v="1015465"/>
    <x v="6"/>
    <x v="1"/>
    <x v="0"/>
    <x v="0"/>
    <x v="1"/>
    <x v="0"/>
    <x v="0"/>
    <x v="0"/>
    <x v="0"/>
    <x v="0"/>
    <x v="0"/>
    <m/>
    <m/>
    <x v="2"/>
    <s v="10154656"/>
    <x v="3"/>
    <x v="3"/>
    <x v="2"/>
    <x v="3"/>
    <x v="4"/>
    <x v="1"/>
    <n v="76.7"/>
    <x v="1"/>
    <n v="83"/>
    <x v="3"/>
    <n v="191"/>
    <x v="4"/>
    <n v="191"/>
    <x v="2"/>
    <n v="2.7019999999999982"/>
    <n v="0.93714455626701265"/>
    <x v="1"/>
    <x v="1"/>
    <x v="2"/>
    <x v="1"/>
    <x v="1"/>
    <x v="1"/>
    <x v="1"/>
  </r>
  <r>
    <d v="2022-07-11T00:00:00"/>
    <n v="9625"/>
    <n v="10317"/>
    <x v="1"/>
    <n v="1818"/>
    <n v="40490"/>
    <x v="2"/>
    <s v="908987"/>
    <x v="0"/>
    <x v="0"/>
    <x v="1"/>
    <x v="1"/>
    <x v="1"/>
    <x v="1"/>
    <n v="82"/>
    <n v="18.5"/>
    <n v="7.5"/>
    <n v="7.5"/>
    <x v="16"/>
    <x v="3"/>
    <n v="1015465"/>
    <x v="7"/>
    <x v="1"/>
    <x v="0"/>
    <x v="0"/>
    <x v="1"/>
    <x v="0"/>
    <x v="0"/>
    <x v="0"/>
    <x v="0"/>
    <x v="0"/>
    <x v="0"/>
    <m/>
    <m/>
    <x v="2"/>
    <s v="10154657"/>
    <x v="3"/>
    <x v="3"/>
    <x v="2"/>
    <x v="3"/>
    <x v="4"/>
    <x v="1"/>
    <n v="74.5"/>
    <x v="1"/>
    <n v="82"/>
    <x v="3"/>
    <s v=""/>
    <x v="4"/>
    <s v=""/>
    <x v="3"/>
    <n v="-1.8100000000000014"/>
    <n v="0.14063812573413401"/>
    <x v="1"/>
    <x v="1"/>
    <x v="1"/>
    <x v="1"/>
    <x v="1"/>
    <x v="1"/>
    <x v="1"/>
  </r>
  <r>
    <d v="2022-07-11T00:00:00"/>
    <n v="9626"/>
    <n v="10317"/>
    <x v="0"/>
    <n v="1957"/>
    <n v="40491"/>
    <x v="2"/>
    <s v="908967"/>
    <x v="0"/>
    <x v="1"/>
    <x v="1"/>
    <x v="1"/>
    <x v="1"/>
    <x v="1"/>
    <n v="65"/>
    <m/>
    <m/>
    <m/>
    <x v="0"/>
    <x v="2"/>
    <n v="1015465"/>
    <x v="8"/>
    <x v="1"/>
    <x v="0"/>
    <x v="0"/>
    <x v="1"/>
    <x v="0"/>
    <x v="0"/>
    <x v="0"/>
    <x v="0"/>
    <x v="0"/>
    <x v="0"/>
    <m/>
    <m/>
    <x v="2"/>
    <s v="10154658"/>
    <x v="6"/>
    <x v="2"/>
    <x v="4"/>
    <x v="2"/>
    <x v="4"/>
    <x v="1"/>
    <n v="59.050699999999999"/>
    <x v="2"/>
    <n v="65"/>
    <x v="1"/>
    <s v=""/>
    <x v="4"/>
    <s v=""/>
    <x v="1"/>
    <s v=""/>
    <s v=""/>
    <x v="1"/>
    <x v="1"/>
    <x v="1"/>
    <x v="1"/>
    <x v="1"/>
    <x v="1"/>
    <x v="1"/>
  </r>
  <r>
    <d v="2022-07-11T00:00:00"/>
    <n v="9626"/>
    <n v="10317"/>
    <x v="0"/>
    <n v="1957"/>
    <n v="40492"/>
    <x v="2"/>
    <s v="908971"/>
    <x v="0"/>
    <x v="0"/>
    <x v="2"/>
    <x v="2"/>
    <x v="1"/>
    <x v="1"/>
    <n v="81"/>
    <n v="18.5"/>
    <n v="6.6"/>
    <n v="6"/>
    <x v="9"/>
    <x v="3"/>
    <n v="1015465"/>
    <x v="9"/>
    <x v="1"/>
    <x v="0"/>
    <x v="0"/>
    <x v="1"/>
    <x v="0"/>
    <x v="0"/>
    <x v="0"/>
    <x v="0"/>
    <x v="0"/>
    <x v="0"/>
    <m/>
    <m/>
    <x v="2"/>
    <s v="10154659"/>
    <x v="4"/>
    <x v="4"/>
    <x v="3"/>
    <x v="4"/>
    <x v="4"/>
    <x v="1"/>
    <n v="74.400000000000006"/>
    <x v="1"/>
    <n v="81"/>
    <x v="3"/>
    <n v="192"/>
    <x v="4"/>
    <n v="192"/>
    <x v="2"/>
    <n v="1.2219999999999986"/>
    <n v="0.77241532075136266"/>
    <x v="1"/>
    <x v="1"/>
    <x v="2"/>
    <x v="1"/>
    <x v="1"/>
    <x v="1"/>
    <x v="1"/>
  </r>
  <r>
    <d v="2022-07-11T00:00:00"/>
    <n v="9626"/>
    <n v="10317"/>
    <x v="0"/>
    <n v="1957"/>
    <n v="40493"/>
    <x v="2"/>
    <s v="909017"/>
    <x v="0"/>
    <x v="0"/>
    <x v="2"/>
    <x v="2"/>
    <x v="1"/>
    <x v="1"/>
    <n v="87"/>
    <n v="19.5"/>
    <n v="6.1"/>
    <n v="6.5"/>
    <x v="13"/>
    <x v="3"/>
    <n v="1015465"/>
    <x v="10"/>
    <x v="1"/>
    <x v="0"/>
    <x v="0"/>
    <x v="1"/>
    <x v="0"/>
    <x v="0"/>
    <x v="0"/>
    <x v="0"/>
    <x v="0"/>
    <x v="0"/>
    <m/>
    <m/>
    <x v="2"/>
    <s v="101546510"/>
    <x v="4"/>
    <x v="4"/>
    <x v="3"/>
    <x v="4"/>
    <x v="4"/>
    <x v="1"/>
    <n v="80.900000000000006"/>
    <x v="1"/>
    <n v="87"/>
    <x v="3"/>
    <s v=""/>
    <x v="4"/>
    <s v=""/>
    <x v="2"/>
    <n v="3.2419999999999978"/>
    <n v="0.96238457748840822"/>
    <x v="1"/>
    <x v="1"/>
    <x v="2"/>
    <x v="1"/>
    <x v="1"/>
    <x v="1"/>
    <x v="1"/>
  </r>
  <r>
    <d v="2022-07-11T00:00:00"/>
    <n v="9626"/>
    <n v="10317"/>
    <x v="0"/>
    <n v="1957"/>
    <n v="40494"/>
    <x v="2"/>
    <s v="908970"/>
    <x v="0"/>
    <x v="0"/>
    <x v="1"/>
    <x v="1"/>
    <x v="1"/>
    <x v="1"/>
    <n v="89"/>
    <n v="21.6"/>
    <n v="7.6"/>
    <n v="5.5"/>
    <x v="12"/>
    <x v="3"/>
    <n v="1015466"/>
    <x v="1"/>
    <x v="1"/>
    <x v="0"/>
    <x v="0"/>
    <x v="1"/>
    <x v="0"/>
    <x v="0"/>
    <x v="0"/>
    <x v="0"/>
    <x v="0"/>
    <x v="0"/>
    <m/>
    <m/>
    <x v="2"/>
    <s v="10154661"/>
    <x v="4"/>
    <x v="4"/>
    <x v="3"/>
    <x v="4"/>
    <x v="4"/>
    <x v="1"/>
    <n v="81.400000000000006"/>
    <x v="1"/>
    <n v="89"/>
    <x v="3"/>
    <s v=""/>
    <x v="4"/>
    <s v=""/>
    <x v="2"/>
    <n v="3.4639999999999969"/>
    <n v="0.96964591900434338"/>
    <x v="1"/>
    <x v="1"/>
    <x v="2"/>
    <x v="1"/>
    <x v="1"/>
    <x v="1"/>
    <x v="1"/>
  </r>
  <r>
    <d v="2022-07-11T00:00:00"/>
    <n v="9626"/>
    <n v="10317"/>
    <x v="0"/>
    <n v="1957"/>
    <n v="40495"/>
    <x v="2"/>
    <s v="908955"/>
    <x v="0"/>
    <x v="0"/>
    <x v="1"/>
    <x v="1"/>
    <x v="1"/>
    <x v="1"/>
    <n v="65"/>
    <m/>
    <m/>
    <m/>
    <x v="0"/>
    <x v="2"/>
    <n v="1015466"/>
    <x v="2"/>
    <x v="1"/>
    <x v="0"/>
    <x v="0"/>
    <x v="1"/>
    <x v="0"/>
    <x v="0"/>
    <x v="0"/>
    <x v="0"/>
    <x v="0"/>
    <x v="0"/>
    <m/>
    <m/>
    <x v="2"/>
    <s v="10154662"/>
    <x v="2"/>
    <x v="2"/>
    <x v="2"/>
    <x v="2"/>
    <x v="4"/>
    <x v="1"/>
    <n v="59.050699999999999"/>
    <x v="2"/>
    <n v="65"/>
    <x v="1"/>
    <n v="193"/>
    <x v="4"/>
    <n v="193"/>
    <x v="1"/>
    <s v=""/>
    <s v=""/>
    <x v="1"/>
    <x v="1"/>
    <x v="1"/>
    <x v="1"/>
    <x v="1"/>
    <x v="1"/>
    <x v="1"/>
  </r>
  <r>
    <d v="2022-07-11T00:00:00"/>
    <n v="9626"/>
    <n v="10317"/>
    <x v="0"/>
    <n v="2012"/>
    <n v="40496"/>
    <x v="2"/>
    <s v="909000"/>
    <x v="0"/>
    <x v="0"/>
    <x v="1"/>
    <x v="1"/>
    <x v="1"/>
    <x v="1"/>
    <n v="62"/>
    <m/>
    <m/>
    <m/>
    <x v="0"/>
    <x v="2"/>
    <n v="1015466"/>
    <x v="3"/>
    <x v="1"/>
    <x v="0"/>
    <x v="0"/>
    <x v="1"/>
    <x v="0"/>
    <x v="0"/>
    <x v="0"/>
    <x v="0"/>
    <x v="0"/>
    <x v="0"/>
    <m/>
    <m/>
    <x v="2"/>
    <s v="10154663"/>
    <x v="3"/>
    <x v="3"/>
    <x v="2"/>
    <x v="3"/>
    <x v="4"/>
    <x v="1"/>
    <n v="56.2742"/>
    <x v="2"/>
    <n v="62"/>
    <x v="1"/>
    <n v="194"/>
    <x v="4"/>
    <n v="194"/>
    <x v="1"/>
    <s v=""/>
    <s v=""/>
    <x v="1"/>
    <x v="1"/>
    <x v="1"/>
    <x v="1"/>
    <x v="1"/>
    <x v="1"/>
    <x v="1"/>
  </r>
  <r>
    <d v="2022-07-11T00:00:00"/>
    <n v="9626"/>
    <n v="10317"/>
    <x v="0"/>
    <n v="2012"/>
    <n v="40497"/>
    <x v="2"/>
    <s v="908957"/>
    <x v="0"/>
    <x v="0"/>
    <x v="1"/>
    <x v="1"/>
    <x v="1"/>
    <x v="1"/>
    <n v="77"/>
    <n v="17.7"/>
    <n v="6.9"/>
    <n v="6.3"/>
    <x v="1"/>
    <x v="3"/>
    <n v="1015466"/>
    <x v="4"/>
    <x v="1"/>
    <x v="0"/>
    <x v="0"/>
    <x v="1"/>
    <x v="0"/>
    <x v="0"/>
    <x v="0"/>
    <x v="0"/>
    <x v="0"/>
    <x v="0"/>
    <m/>
    <m/>
    <x v="2"/>
    <s v="10154664"/>
    <x v="3"/>
    <x v="3"/>
    <x v="2"/>
    <x v="3"/>
    <x v="4"/>
    <x v="1"/>
    <n v="70.099999999999994"/>
    <x v="1"/>
    <n v="77"/>
    <x v="3"/>
    <n v="195"/>
    <x v="4"/>
    <n v="195"/>
    <x v="3"/>
    <n v="-1.8600000000000003"/>
    <n v="0.13470305195202806"/>
    <x v="1"/>
    <x v="1"/>
    <x v="1"/>
    <x v="1"/>
    <x v="1"/>
    <x v="1"/>
    <x v="1"/>
  </r>
  <r>
    <d v="2022-07-11T00:00:00"/>
    <n v="9626"/>
    <n v="10317"/>
    <x v="0"/>
    <n v="2019"/>
    <n v="40498"/>
    <x v="2"/>
    <s v="908966"/>
    <x v="0"/>
    <x v="0"/>
    <x v="1"/>
    <x v="1"/>
    <x v="1"/>
    <x v="1"/>
    <n v="87"/>
    <n v="18.899999999999999"/>
    <n v="7.3"/>
    <n v="6.5"/>
    <x v="1"/>
    <x v="3"/>
    <n v="1015466"/>
    <x v="5"/>
    <x v="1"/>
    <x v="0"/>
    <x v="0"/>
    <x v="1"/>
    <x v="0"/>
    <x v="0"/>
    <x v="0"/>
    <x v="0"/>
    <x v="0"/>
    <x v="0"/>
    <m/>
    <m/>
    <x v="2"/>
    <s v="10154665"/>
    <x v="5"/>
    <x v="2"/>
    <x v="3"/>
    <x v="2"/>
    <x v="4"/>
    <x v="1"/>
    <n v="79.7"/>
    <x v="1"/>
    <n v="87"/>
    <x v="3"/>
    <s v=""/>
    <x v="4"/>
    <s v=""/>
    <x v="2"/>
    <n v="1.791999999999998"/>
    <n v="0.85717230736041305"/>
    <x v="1"/>
    <x v="1"/>
    <x v="2"/>
    <x v="1"/>
    <x v="1"/>
    <x v="1"/>
    <x v="1"/>
  </r>
  <r>
    <d v="2022-07-11T00:00:00"/>
    <n v="9626"/>
    <n v="10317"/>
    <x v="0"/>
    <n v="2026"/>
    <n v="40499"/>
    <x v="2"/>
    <s v="908964"/>
    <x v="0"/>
    <x v="0"/>
    <x v="1"/>
    <x v="1"/>
    <x v="1"/>
    <x v="1"/>
    <n v="67"/>
    <m/>
    <m/>
    <m/>
    <x v="0"/>
    <x v="2"/>
    <n v="1015466"/>
    <x v="6"/>
    <x v="1"/>
    <x v="0"/>
    <x v="0"/>
    <x v="1"/>
    <x v="0"/>
    <x v="0"/>
    <x v="0"/>
    <x v="0"/>
    <x v="0"/>
    <x v="0"/>
    <m/>
    <m/>
    <x v="2"/>
    <s v="10154666"/>
    <x v="2"/>
    <x v="2"/>
    <x v="2"/>
    <x v="2"/>
    <x v="4"/>
    <x v="1"/>
    <n v="60.901699999999998"/>
    <x v="2"/>
    <n v="67"/>
    <x v="1"/>
    <s v=""/>
    <x v="4"/>
    <s v=""/>
    <x v="1"/>
    <s v=""/>
    <s v=""/>
    <x v="1"/>
    <x v="1"/>
    <x v="1"/>
    <x v="1"/>
    <x v="1"/>
    <x v="1"/>
    <x v="1"/>
  </r>
  <r>
    <d v="2022-07-11T00:00:00"/>
    <n v="9626"/>
    <n v="10317"/>
    <x v="0"/>
    <n v="2030"/>
    <n v="40500"/>
    <x v="2"/>
    <s v="909007"/>
    <x v="0"/>
    <x v="0"/>
    <x v="1"/>
    <x v="1"/>
    <x v="1"/>
    <x v="1"/>
    <n v="93"/>
    <n v="23"/>
    <n v="9.5"/>
    <n v="7.7"/>
    <x v="14"/>
    <x v="3"/>
    <n v="1015466"/>
    <x v="7"/>
    <x v="1"/>
    <x v="0"/>
    <x v="0"/>
    <x v="1"/>
    <x v="5"/>
    <x v="0"/>
    <x v="1"/>
    <x v="0"/>
    <x v="0"/>
    <x v="0"/>
    <m/>
    <m/>
    <x v="2"/>
    <s v="10154667"/>
    <x v="4"/>
    <x v="4"/>
    <x v="3"/>
    <x v="4"/>
    <x v="4"/>
    <x v="1"/>
    <n v="83.5"/>
    <x v="1"/>
    <n v="93"/>
    <x v="3"/>
    <s v=""/>
    <x v="4"/>
    <s v=""/>
    <x v="2"/>
    <n v="0.91200000000000192"/>
    <n v="0.71340925020586621"/>
    <x v="1"/>
    <x v="1"/>
    <x v="2"/>
    <x v="1"/>
    <x v="1"/>
    <x v="1"/>
    <x v="1"/>
  </r>
  <r>
    <d v="2022-07-11T00:00:00"/>
    <n v="9563"/>
    <n v="10256"/>
    <x v="2"/>
    <n v="904"/>
    <n v="50088"/>
    <x v="4"/>
    <s v="081139"/>
    <x v="0"/>
    <x v="0"/>
    <x v="2"/>
    <x v="2"/>
    <x v="1"/>
    <x v="1"/>
    <n v="81"/>
    <n v="17.5"/>
    <n v="6.5"/>
    <n v="6.4"/>
    <x v="14"/>
    <x v="3"/>
    <n v="1003179"/>
    <x v="9"/>
    <x v="0"/>
    <x v="0"/>
    <x v="1"/>
    <x v="2"/>
    <x v="0"/>
    <x v="0"/>
    <x v="0"/>
    <x v="0"/>
    <x v="0"/>
    <x v="0"/>
    <m/>
    <m/>
    <x v="2"/>
    <s v="10031799"/>
    <x v="13"/>
    <x v="7"/>
    <x v="6"/>
    <x v="2"/>
    <x v="4"/>
    <x v="2"/>
    <n v="74.5"/>
    <x v="1"/>
    <n v="81"/>
    <x v="3"/>
    <s v=""/>
    <x v="5"/>
    <s v=""/>
    <x v="2"/>
    <n v="0.47599999999999842"/>
    <n v="0.61680288919710846"/>
    <x v="1"/>
    <x v="1"/>
    <x v="2"/>
    <x v="1"/>
    <x v="1"/>
    <x v="1"/>
    <x v="1"/>
  </r>
  <r>
    <d v="2022-07-11T00:00:00"/>
    <n v="9563"/>
    <n v="10256"/>
    <x v="2"/>
    <n v="904"/>
    <n v="50089"/>
    <x v="4"/>
    <s v="081104"/>
    <x v="0"/>
    <x v="0"/>
    <x v="1"/>
    <x v="1"/>
    <x v="1"/>
    <x v="1"/>
    <n v="64"/>
    <m/>
    <m/>
    <m/>
    <x v="0"/>
    <x v="2"/>
    <n v="1003179"/>
    <x v="10"/>
    <x v="0"/>
    <x v="0"/>
    <x v="1"/>
    <x v="2"/>
    <x v="0"/>
    <x v="0"/>
    <x v="0"/>
    <x v="0"/>
    <x v="0"/>
    <x v="0"/>
    <m/>
    <m/>
    <x v="2"/>
    <s v="100317910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1T00:00:00"/>
    <n v="9563"/>
    <n v="10256"/>
    <x v="2"/>
    <n v="904"/>
    <n v="50090"/>
    <x v="4"/>
    <s v="081078"/>
    <x v="0"/>
    <x v="0"/>
    <x v="1"/>
    <x v="1"/>
    <x v="1"/>
    <x v="1"/>
    <n v="61"/>
    <m/>
    <m/>
    <m/>
    <x v="0"/>
    <x v="2"/>
    <n v="1003180"/>
    <x v="1"/>
    <x v="0"/>
    <x v="0"/>
    <x v="1"/>
    <x v="2"/>
    <x v="0"/>
    <x v="0"/>
    <x v="0"/>
    <x v="0"/>
    <x v="0"/>
    <x v="0"/>
    <m/>
    <m/>
    <x v="2"/>
    <s v="10031801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1T00:00:00"/>
    <n v="9563"/>
    <n v="10256"/>
    <x v="2"/>
    <n v="904"/>
    <n v="50091"/>
    <x v="4"/>
    <s v="081119"/>
    <x v="0"/>
    <x v="0"/>
    <x v="1"/>
    <x v="1"/>
    <x v="1"/>
    <x v="1"/>
    <n v="74"/>
    <m/>
    <m/>
    <m/>
    <x v="0"/>
    <x v="2"/>
    <n v="1003180"/>
    <x v="2"/>
    <x v="0"/>
    <x v="0"/>
    <x v="1"/>
    <x v="2"/>
    <x v="0"/>
    <x v="0"/>
    <x v="0"/>
    <x v="0"/>
    <x v="0"/>
    <x v="0"/>
    <m/>
    <m/>
    <x v="2"/>
    <s v="10031802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1T00:00:00"/>
    <n v="9563"/>
    <n v="10256"/>
    <x v="2"/>
    <n v="904"/>
    <n v="50092"/>
    <x v="4"/>
    <s v="081087"/>
    <x v="0"/>
    <x v="0"/>
    <x v="2"/>
    <x v="2"/>
    <x v="1"/>
    <x v="1"/>
    <n v="83"/>
    <n v="16.399999999999999"/>
    <n v="5.5"/>
    <n v="4.4000000000000004"/>
    <x v="19"/>
    <x v="3"/>
    <n v="1003180"/>
    <x v="3"/>
    <x v="0"/>
    <x v="0"/>
    <x v="1"/>
    <x v="2"/>
    <x v="0"/>
    <x v="0"/>
    <x v="0"/>
    <x v="0"/>
    <x v="0"/>
    <x v="0"/>
    <m/>
    <m/>
    <x v="2"/>
    <s v="10031803"/>
    <x v="13"/>
    <x v="7"/>
    <x v="6"/>
    <x v="2"/>
    <x v="4"/>
    <x v="2"/>
    <n v="77.5"/>
    <x v="1"/>
    <n v="83"/>
    <x v="3"/>
    <s v=""/>
    <x v="5"/>
    <s v=""/>
    <x v="2"/>
    <n v="4.6639999999999988"/>
    <n v="0.99065939729794072"/>
    <x v="1"/>
    <x v="1"/>
    <x v="2"/>
    <x v="1"/>
    <x v="1"/>
    <x v="1"/>
    <x v="1"/>
  </r>
  <r>
    <d v="2022-07-11T00:00:00"/>
    <n v="9563"/>
    <n v="10256"/>
    <x v="2"/>
    <n v="904"/>
    <n v="50093"/>
    <x v="4"/>
    <s v="081065"/>
    <x v="0"/>
    <x v="0"/>
    <x v="1"/>
    <x v="1"/>
    <x v="1"/>
    <x v="1"/>
    <n v="71"/>
    <m/>
    <m/>
    <m/>
    <x v="0"/>
    <x v="2"/>
    <n v="1003180"/>
    <x v="4"/>
    <x v="0"/>
    <x v="0"/>
    <x v="1"/>
    <x v="2"/>
    <x v="0"/>
    <x v="0"/>
    <x v="0"/>
    <x v="0"/>
    <x v="0"/>
    <x v="0"/>
    <m/>
    <m/>
    <x v="2"/>
    <s v="10031804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1T00:00:00"/>
    <n v="9563"/>
    <n v="10256"/>
    <x v="2"/>
    <n v="926"/>
    <n v="50094"/>
    <x v="4"/>
    <s v="081052"/>
    <x v="0"/>
    <x v="0"/>
    <x v="1"/>
    <x v="1"/>
    <x v="1"/>
    <x v="1"/>
    <n v="70"/>
    <m/>
    <m/>
    <m/>
    <x v="0"/>
    <x v="2"/>
    <n v="1003180"/>
    <x v="5"/>
    <x v="0"/>
    <x v="0"/>
    <x v="1"/>
    <x v="2"/>
    <x v="0"/>
    <x v="0"/>
    <x v="0"/>
    <x v="0"/>
    <x v="0"/>
    <x v="0"/>
    <m/>
    <m/>
    <x v="2"/>
    <s v="10031805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2"/>
    <x v="1"/>
    <x v="1"/>
    <x v="1"/>
  </r>
  <r>
    <d v="2022-07-11T00:00:00"/>
    <n v="9563"/>
    <n v="10256"/>
    <x v="2"/>
    <n v="926"/>
    <n v="50095"/>
    <x v="4"/>
    <s v="081140"/>
    <x v="0"/>
    <x v="0"/>
    <x v="2"/>
    <x v="2"/>
    <x v="1"/>
    <x v="1"/>
    <n v="83"/>
    <n v="18"/>
    <n v="6.5"/>
    <n v="5.4"/>
    <x v="19"/>
    <x v="3"/>
    <n v="1003180"/>
    <x v="6"/>
    <x v="0"/>
    <x v="0"/>
    <x v="1"/>
    <x v="2"/>
    <x v="0"/>
    <x v="0"/>
    <x v="0"/>
    <x v="0"/>
    <x v="0"/>
    <x v="0"/>
    <m/>
    <m/>
    <x v="2"/>
    <s v="10031806"/>
    <x v="13"/>
    <x v="7"/>
    <x v="6"/>
    <x v="2"/>
    <x v="4"/>
    <x v="2"/>
    <n v="76.5"/>
    <x v="1"/>
    <n v="83"/>
    <x v="3"/>
    <s v=""/>
    <x v="5"/>
    <s v=""/>
    <x v="2"/>
    <n v="2.703999999999998"/>
    <n v="0.93726226259227075"/>
    <x v="1"/>
    <x v="1"/>
    <x v="2"/>
    <x v="1"/>
    <x v="1"/>
    <x v="1"/>
    <x v="1"/>
  </r>
  <r>
    <d v="2022-07-11T00:00:00"/>
    <n v="9563"/>
    <n v="10256"/>
    <x v="2"/>
    <n v="926"/>
    <n v="50096"/>
    <x v="4"/>
    <s v="081086"/>
    <x v="0"/>
    <x v="0"/>
    <x v="2"/>
    <x v="2"/>
    <x v="1"/>
    <x v="1"/>
    <n v="90"/>
    <n v="18.2"/>
    <n v="6.7"/>
    <n v="5.9"/>
    <x v="5"/>
    <x v="3"/>
    <n v="1003180"/>
    <x v="7"/>
    <x v="0"/>
    <x v="0"/>
    <x v="1"/>
    <x v="2"/>
    <x v="0"/>
    <x v="0"/>
    <x v="0"/>
    <x v="0"/>
    <x v="0"/>
    <x v="0"/>
    <m/>
    <m/>
    <x v="2"/>
    <s v="10031807"/>
    <x v="13"/>
    <x v="7"/>
    <x v="6"/>
    <x v="2"/>
    <x v="4"/>
    <x v="2"/>
    <n v="83.3"/>
    <x v="1"/>
    <n v="90"/>
    <x v="3"/>
    <s v=""/>
    <x v="5"/>
    <s v=""/>
    <x v="2"/>
    <n v="4.602000000000003"/>
    <n v="0.99006788435914739"/>
    <x v="1"/>
    <x v="1"/>
    <x v="2"/>
    <x v="1"/>
    <x v="1"/>
    <x v="1"/>
    <x v="1"/>
  </r>
  <r>
    <d v="2022-07-11T00:00:00"/>
    <n v="9563"/>
    <n v="10256"/>
    <x v="2"/>
    <n v="926"/>
    <n v="50097"/>
    <x v="4"/>
    <s v="081081"/>
    <x v="0"/>
    <x v="0"/>
    <x v="1"/>
    <x v="1"/>
    <x v="1"/>
    <x v="1"/>
    <n v="69.5"/>
    <m/>
    <m/>
    <m/>
    <x v="0"/>
    <x v="2"/>
    <n v="1003180"/>
    <x v="8"/>
    <x v="0"/>
    <x v="0"/>
    <x v="1"/>
    <x v="2"/>
    <x v="0"/>
    <x v="0"/>
    <x v="0"/>
    <x v="0"/>
    <x v="0"/>
    <x v="0"/>
    <m/>
    <m/>
    <x v="2"/>
    <s v="10031808"/>
    <x v="13"/>
    <x v="7"/>
    <x v="6"/>
    <x v="2"/>
    <x v="4"/>
    <x v="2"/>
    <n v="63.215449999999997"/>
    <x v="2"/>
    <n v="69.5"/>
    <x v="1"/>
    <s v=""/>
    <x v="5"/>
    <s v=""/>
    <x v="1"/>
    <s v=""/>
    <s v=""/>
    <x v="1"/>
    <x v="1"/>
    <x v="1"/>
    <x v="1"/>
    <x v="1"/>
    <x v="1"/>
    <x v="1"/>
  </r>
  <r>
    <d v="2022-07-11T00:00:00"/>
    <n v="9563"/>
    <n v="10256"/>
    <x v="2"/>
    <n v="938"/>
    <n v="50098"/>
    <x v="4"/>
    <s v="081072"/>
    <x v="0"/>
    <x v="0"/>
    <x v="2"/>
    <x v="2"/>
    <x v="1"/>
    <x v="1"/>
    <n v="90"/>
    <n v="18"/>
    <n v="6.5"/>
    <n v="5.2"/>
    <x v="6"/>
    <x v="3"/>
    <n v="1003180"/>
    <x v="9"/>
    <x v="0"/>
    <x v="0"/>
    <x v="1"/>
    <x v="2"/>
    <x v="0"/>
    <x v="0"/>
    <x v="0"/>
    <x v="0"/>
    <x v="0"/>
    <x v="0"/>
    <m/>
    <m/>
    <x v="2"/>
    <s v="10031809"/>
    <x v="13"/>
    <x v="7"/>
    <x v="6"/>
    <x v="2"/>
    <x v="4"/>
    <x v="2"/>
    <n v="83.5"/>
    <x v="1"/>
    <n v="90"/>
    <x v="3"/>
    <s v=""/>
    <x v="5"/>
    <s v=""/>
    <x v="2"/>
    <n v="5.2480000000000029"/>
    <n v="0.9947694782704456"/>
    <x v="1"/>
    <x v="1"/>
    <x v="2"/>
    <x v="1"/>
    <x v="1"/>
    <x v="1"/>
    <x v="1"/>
  </r>
  <r>
    <d v="2022-07-11T00:00:00"/>
    <n v="9563"/>
    <n v="10256"/>
    <x v="2"/>
    <n v="938"/>
    <n v="50099"/>
    <x v="4"/>
    <s v="081142"/>
    <x v="0"/>
    <x v="0"/>
    <x v="2"/>
    <x v="1"/>
    <x v="1"/>
    <x v="1"/>
    <n v="68"/>
    <m/>
    <m/>
    <m/>
    <x v="0"/>
    <x v="2"/>
    <n v="1003180"/>
    <x v="10"/>
    <x v="0"/>
    <x v="0"/>
    <x v="1"/>
    <x v="2"/>
    <x v="0"/>
    <x v="0"/>
    <x v="0"/>
    <x v="0"/>
    <x v="0"/>
    <x v="0"/>
    <m/>
    <m/>
    <x v="2"/>
    <s v="100318010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1T00:00:00"/>
    <n v="9563"/>
    <n v="10256"/>
    <x v="2"/>
    <n v="944"/>
    <n v="50100"/>
    <x v="4"/>
    <s v="081134"/>
    <x v="0"/>
    <x v="0"/>
    <x v="1"/>
    <x v="1"/>
    <x v="1"/>
    <x v="1"/>
    <n v="80"/>
    <n v="16.7"/>
    <n v="6.5"/>
    <n v="6.4"/>
    <x v="17"/>
    <x v="3"/>
    <n v="1003181"/>
    <x v="1"/>
    <x v="0"/>
    <x v="0"/>
    <x v="1"/>
    <x v="2"/>
    <x v="0"/>
    <x v="0"/>
    <x v="0"/>
    <x v="0"/>
    <x v="0"/>
    <x v="0"/>
    <m/>
    <m/>
    <x v="2"/>
    <s v="10031811"/>
    <x v="13"/>
    <x v="7"/>
    <x v="6"/>
    <x v="2"/>
    <x v="4"/>
    <x v="2"/>
    <n v="73.5"/>
    <x v="1"/>
    <n v="80"/>
    <x v="3"/>
    <s v=""/>
    <x v="5"/>
    <s v=""/>
    <x v="3"/>
    <n v="-4.0000000000000924E-2"/>
    <n v="0.49000133312003435"/>
    <x v="1"/>
    <x v="1"/>
    <x v="1"/>
    <x v="1"/>
    <x v="1"/>
    <x v="1"/>
    <x v="1"/>
  </r>
  <r>
    <d v="2022-07-11T00:00:00"/>
    <n v="9564"/>
    <n v="10256"/>
    <x v="5"/>
    <n v="1000"/>
    <n v="50101"/>
    <x v="4"/>
    <s v="081108"/>
    <x v="0"/>
    <x v="0"/>
    <x v="1"/>
    <x v="1"/>
    <x v="1"/>
    <x v="1"/>
    <n v="93"/>
    <n v="26.5"/>
    <n v="7.5"/>
    <n v="6"/>
    <x v="1"/>
    <x v="3"/>
    <n v="1003181"/>
    <x v="2"/>
    <x v="0"/>
    <x v="0"/>
    <x v="1"/>
    <x v="2"/>
    <x v="0"/>
    <x v="0"/>
    <x v="0"/>
    <x v="0"/>
    <x v="0"/>
    <x v="0"/>
    <m/>
    <m/>
    <x v="2"/>
    <s v="10031812"/>
    <x v="13"/>
    <x v="7"/>
    <x v="6"/>
    <x v="2"/>
    <x v="4"/>
    <x v="2"/>
    <n v="85.5"/>
    <x v="1"/>
    <n v="93"/>
    <x v="3"/>
    <s v=""/>
    <x v="5"/>
    <s v=""/>
    <x v="2"/>
    <n v="4.4560000000000031"/>
    <n v="0.98852451021680887"/>
    <x v="1"/>
    <x v="1"/>
    <x v="2"/>
    <x v="1"/>
    <x v="1"/>
    <x v="1"/>
    <x v="1"/>
  </r>
  <r>
    <d v="2022-07-11T00:00:00"/>
    <n v="9564"/>
    <n v="10256"/>
    <x v="5"/>
    <n v="1004"/>
    <n v="50102"/>
    <x v="4"/>
    <s v="081044"/>
    <x v="0"/>
    <x v="0"/>
    <x v="2"/>
    <x v="2"/>
    <x v="1"/>
    <x v="1"/>
    <n v="87"/>
    <n v="17.5"/>
    <n v="6.5"/>
    <n v="5.5"/>
    <x v="6"/>
    <x v="3"/>
    <n v="1003181"/>
    <x v="3"/>
    <x v="0"/>
    <x v="0"/>
    <x v="1"/>
    <x v="2"/>
    <x v="2"/>
    <x v="0"/>
    <x v="1"/>
    <x v="0"/>
    <x v="0"/>
    <x v="0"/>
    <m/>
    <m/>
    <x v="2"/>
    <s v="10031813"/>
    <x v="13"/>
    <x v="7"/>
    <x v="6"/>
    <x v="2"/>
    <x v="4"/>
    <x v="2"/>
    <n v="80.5"/>
    <x v="1"/>
    <n v="87"/>
    <x v="3"/>
    <s v=""/>
    <x v="5"/>
    <s v=""/>
    <x v="2"/>
    <n v="3.7539999999999969"/>
    <n v="0.97711225659651302"/>
    <x v="1"/>
    <x v="1"/>
    <x v="2"/>
    <x v="1"/>
    <x v="1"/>
    <x v="1"/>
    <x v="1"/>
  </r>
  <r>
    <d v="2022-07-11T00:00:00"/>
    <n v="9564"/>
    <n v="10256"/>
    <x v="5"/>
    <n v="1004"/>
    <n v="50103"/>
    <x v="4"/>
    <s v="081083"/>
    <x v="0"/>
    <x v="0"/>
    <x v="1"/>
    <x v="1"/>
    <x v="1"/>
    <x v="1"/>
    <n v="67.5"/>
    <m/>
    <m/>
    <m/>
    <x v="0"/>
    <x v="2"/>
    <n v="1003181"/>
    <x v="4"/>
    <x v="0"/>
    <x v="0"/>
    <x v="1"/>
    <x v="2"/>
    <x v="0"/>
    <x v="0"/>
    <x v="0"/>
    <x v="0"/>
    <x v="0"/>
    <x v="0"/>
    <m/>
    <m/>
    <x v="2"/>
    <s v="10031814"/>
    <x v="13"/>
    <x v="7"/>
    <x v="6"/>
    <x v="2"/>
    <x v="4"/>
    <x v="2"/>
    <n v="61.364449999999998"/>
    <x v="2"/>
    <n v="67.5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6"/>
    <x v="5"/>
    <n v="1010"/>
    <n v="50104"/>
    <x v="4"/>
    <s v="081105"/>
    <x v="0"/>
    <x v="0"/>
    <x v="1"/>
    <x v="1"/>
    <x v="1"/>
    <x v="1"/>
    <n v="62.5"/>
    <m/>
    <m/>
    <m/>
    <x v="0"/>
    <x v="2"/>
    <n v="1003181"/>
    <x v="5"/>
    <x v="0"/>
    <x v="0"/>
    <x v="1"/>
    <x v="2"/>
    <x v="0"/>
    <x v="0"/>
    <x v="0"/>
    <x v="0"/>
    <x v="0"/>
    <x v="0"/>
    <m/>
    <m/>
    <x v="2"/>
    <s v="10031815"/>
    <x v="13"/>
    <x v="7"/>
    <x v="6"/>
    <x v="2"/>
    <x v="4"/>
    <x v="2"/>
    <n v="56.73695"/>
    <x v="2"/>
    <n v="62.5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6"/>
    <x v="5"/>
    <n v="1012"/>
    <n v="50105"/>
    <x v="4"/>
    <s v="081094"/>
    <x v="0"/>
    <x v="0"/>
    <x v="1"/>
    <x v="1"/>
    <x v="1"/>
    <x v="1"/>
    <n v="64"/>
    <m/>
    <m/>
    <m/>
    <x v="0"/>
    <x v="2"/>
    <n v="1003181"/>
    <x v="6"/>
    <x v="0"/>
    <x v="0"/>
    <x v="1"/>
    <x v="2"/>
    <x v="0"/>
    <x v="0"/>
    <x v="0"/>
    <x v="0"/>
    <x v="0"/>
    <x v="0"/>
    <m/>
    <m/>
    <x v="2"/>
    <s v="10031816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6"/>
    <x v="5"/>
    <n v="1012"/>
    <n v="50106"/>
    <x v="4"/>
    <s v="081111"/>
    <x v="0"/>
    <x v="0"/>
    <x v="2"/>
    <x v="2"/>
    <x v="1"/>
    <x v="1"/>
    <n v="85.5"/>
    <n v="16.2"/>
    <n v="5.9"/>
    <n v="4.2"/>
    <x v="11"/>
    <x v="3"/>
    <n v="1003181"/>
    <x v="7"/>
    <x v="0"/>
    <x v="0"/>
    <x v="1"/>
    <x v="2"/>
    <x v="0"/>
    <x v="0"/>
    <x v="0"/>
    <x v="0"/>
    <x v="0"/>
    <x v="0"/>
    <m/>
    <m/>
    <x v="2"/>
    <s v="10031817"/>
    <x v="13"/>
    <x v="7"/>
    <x v="6"/>
    <x v="2"/>
    <x v="4"/>
    <x v="2"/>
    <n v="79.599999999999994"/>
    <x v="1"/>
    <n v="85.5"/>
    <x v="3"/>
    <s v=""/>
    <x v="5"/>
    <s v=""/>
    <x v="2"/>
    <n v="4.9330000000000016"/>
    <n v="0.99284668236701334"/>
    <x v="1"/>
    <x v="1"/>
    <x v="2"/>
    <x v="1"/>
    <x v="1"/>
    <x v="1"/>
    <x v="1"/>
  </r>
  <r>
    <d v="2022-07-11T00:00:00"/>
    <n v="9564"/>
    <n v="10256"/>
    <x v="5"/>
    <n v="1015"/>
    <n v="50107"/>
    <x v="4"/>
    <s v="081107"/>
    <x v="0"/>
    <x v="0"/>
    <x v="1"/>
    <x v="1"/>
    <x v="1"/>
    <x v="1"/>
    <n v="62.5"/>
    <m/>
    <m/>
    <m/>
    <x v="0"/>
    <x v="2"/>
    <n v="1003181"/>
    <x v="8"/>
    <x v="0"/>
    <x v="0"/>
    <x v="1"/>
    <x v="2"/>
    <x v="0"/>
    <x v="0"/>
    <x v="0"/>
    <x v="0"/>
    <x v="0"/>
    <x v="0"/>
    <m/>
    <m/>
    <x v="2"/>
    <s v="10031818"/>
    <x v="13"/>
    <x v="7"/>
    <x v="6"/>
    <x v="2"/>
    <x v="4"/>
    <x v="2"/>
    <n v="56.73695"/>
    <x v="2"/>
    <n v="62.5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6"/>
    <x v="5"/>
    <n v="1017"/>
    <n v="50108"/>
    <x v="4"/>
    <s v="081057"/>
    <x v="0"/>
    <x v="0"/>
    <x v="2"/>
    <x v="2"/>
    <x v="1"/>
    <x v="1"/>
    <n v="88"/>
    <n v="18.5"/>
    <n v="7"/>
    <n v="5"/>
    <x v="11"/>
    <x v="3"/>
    <n v="1003181"/>
    <x v="9"/>
    <x v="0"/>
    <x v="0"/>
    <x v="1"/>
    <x v="2"/>
    <x v="0"/>
    <x v="0"/>
    <x v="0"/>
    <x v="0"/>
    <x v="0"/>
    <x v="0"/>
    <m/>
    <m/>
    <x v="2"/>
    <s v="10031819"/>
    <x v="13"/>
    <x v="7"/>
    <x v="6"/>
    <x v="2"/>
    <x v="4"/>
    <x v="2"/>
    <n v="81"/>
    <x v="1"/>
    <n v="88"/>
    <x v="3"/>
    <s v=""/>
    <x v="5"/>
    <s v=""/>
    <x v="2"/>
    <n v="4.0559999999999956"/>
    <n v="0.98297665945427448"/>
    <x v="1"/>
    <x v="1"/>
    <x v="2"/>
    <x v="1"/>
    <x v="1"/>
    <x v="1"/>
    <x v="1"/>
  </r>
  <r>
    <d v="2022-07-11T00:00:00"/>
    <n v="9564"/>
    <n v="10256"/>
    <x v="5"/>
    <n v="1017"/>
    <n v="50109"/>
    <x v="4"/>
    <s v="081076"/>
    <x v="0"/>
    <x v="0"/>
    <x v="1"/>
    <x v="1"/>
    <x v="1"/>
    <x v="1"/>
    <n v="90"/>
    <n v="21"/>
    <n v="8.1999999999999993"/>
    <n v="6.4"/>
    <x v="13"/>
    <x v="3"/>
    <n v="1003181"/>
    <x v="10"/>
    <x v="0"/>
    <x v="0"/>
    <x v="1"/>
    <x v="2"/>
    <x v="0"/>
    <x v="0"/>
    <x v="0"/>
    <x v="0"/>
    <x v="0"/>
    <x v="0"/>
    <m/>
    <m/>
    <x v="2"/>
    <s v="100318110"/>
    <x v="13"/>
    <x v="7"/>
    <x v="6"/>
    <x v="2"/>
    <x v="4"/>
    <x v="2"/>
    <n v="81.8"/>
    <x v="1"/>
    <n v="90"/>
    <x v="3"/>
    <s v=""/>
    <x v="5"/>
    <s v=""/>
    <x v="2"/>
    <n v="1.9120000000000048"/>
    <n v="0.87124367075818232"/>
    <x v="1"/>
    <x v="1"/>
    <x v="2"/>
    <x v="1"/>
    <x v="1"/>
    <x v="1"/>
    <x v="1"/>
  </r>
  <r>
    <d v="2022-07-11T00:00:00"/>
    <n v="9564"/>
    <n v="10256"/>
    <x v="5"/>
    <n v="1021"/>
    <n v="50110"/>
    <x v="4"/>
    <s v="081095"/>
    <x v="0"/>
    <x v="0"/>
    <x v="1"/>
    <x v="1"/>
    <x v="1"/>
    <x v="1"/>
    <n v="64"/>
    <m/>
    <m/>
    <m/>
    <x v="0"/>
    <x v="2"/>
    <n v="1003182"/>
    <x v="1"/>
    <x v="0"/>
    <x v="0"/>
    <x v="1"/>
    <x v="2"/>
    <x v="0"/>
    <x v="0"/>
    <x v="0"/>
    <x v="0"/>
    <x v="0"/>
    <x v="0"/>
    <m/>
    <m/>
    <x v="2"/>
    <s v="10031821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6"/>
    <x v="5"/>
    <n v="1021"/>
    <n v="50111"/>
    <x v="4"/>
    <s v="081061"/>
    <x v="0"/>
    <x v="0"/>
    <x v="1"/>
    <x v="1"/>
    <x v="1"/>
    <x v="1"/>
    <n v="63.5"/>
    <m/>
    <m/>
    <m/>
    <x v="0"/>
    <x v="2"/>
    <n v="1003182"/>
    <x v="2"/>
    <x v="0"/>
    <x v="0"/>
    <x v="1"/>
    <x v="2"/>
    <x v="0"/>
    <x v="0"/>
    <x v="0"/>
    <x v="0"/>
    <x v="0"/>
    <x v="0"/>
    <m/>
    <m/>
    <x v="2"/>
    <s v="10031822"/>
    <x v="13"/>
    <x v="7"/>
    <x v="6"/>
    <x v="2"/>
    <x v="4"/>
    <x v="2"/>
    <n v="57.66245"/>
    <x v="2"/>
    <n v="63.5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6"/>
    <x v="5"/>
    <n v="1021"/>
    <n v="50112"/>
    <x v="4"/>
    <s v="081092"/>
    <x v="1"/>
    <x v="0"/>
    <x v="2"/>
    <x v="2"/>
    <x v="1"/>
    <x v="1"/>
    <n v="88.5"/>
    <n v="18"/>
    <m/>
    <n v="5"/>
    <x v="6"/>
    <x v="3"/>
    <n v="1003182"/>
    <x v="3"/>
    <x v="0"/>
    <x v="0"/>
    <x v="1"/>
    <x v="2"/>
    <x v="0"/>
    <x v="0"/>
    <x v="0"/>
    <x v="0"/>
    <x v="0"/>
    <x v="0"/>
    <m/>
    <m/>
    <x v="2"/>
    <s v="10031823"/>
    <x v="13"/>
    <x v="7"/>
    <x v="6"/>
    <x v="2"/>
    <x v="4"/>
    <x v="2"/>
    <n v="80.799949999999995"/>
    <x v="1"/>
    <n v="88.5"/>
    <x v="2"/>
    <s v=""/>
    <x v="5"/>
    <s v=""/>
    <x v="1"/>
    <s v=""/>
    <s v=""/>
    <x v="1"/>
    <x v="1"/>
    <x v="2"/>
    <x v="1"/>
    <x v="1"/>
    <x v="1"/>
    <x v="1"/>
  </r>
  <r>
    <d v="2022-07-11T00:00:00"/>
    <n v="9564"/>
    <n v="10257"/>
    <x v="5"/>
    <n v="1026"/>
    <n v="50113"/>
    <x v="4"/>
    <s v="081120"/>
    <x v="0"/>
    <x v="0"/>
    <x v="2"/>
    <x v="2"/>
    <x v="1"/>
    <x v="1"/>
    <n v="86"/>
    <n v="18"/>
    <n v="7"/>
    <n v="5"/>
    <x v="12"/>
    <x v="3"/>
    <n v="1003182"/>
    <x v="4"/>
    <x v="0"/>
    <x v="0"/>
    <x v="1"/>
    <x v="2"/>
    <x v="0"/>
    <x v="0"/>
    <x v="0"/>
    <x v="0"/>
    <x v="0"/>
    <x v="0"/>
    <m/>
    <m/>
    <x v="2"/>
    <s v="10031824"/>
    <x v="13"/>
    <x v="7"/>
    <x v="6"/>
    <x v="2"/>
    <x v="4"/>
    <x v="2"/>
    <n v="79"/>
    <x v="1"/>
    <n v="86"/>
    <x v="3"/>
    <s v=""/>
    <x v="5"/>
    <s v=""/>
    <x v="2"/>
    <n v="3.2819999999999965"/>
    <n v="0.9638061161528193"/>
    <x v="1"/>
    <x v="1"/>
    <x v="2"/>
    <x v="1"/>
    <x v="1"/>
    <x v="1"/>
    <x v="1"/>
  </r>
  <r>
    <d v="2022-07-11T00:00:00"/>
    <n v="9564"/>
    <n v="10257"/>
    <x v="5"/>
    <n v="1026"/>
    <n v="50114"/>
    <x v="4"/>
    <s v="081069"/>
    <x v="0"/>
    <x v="0"/>
    <x v="1"/>
    <x v="1"/>
    <x v="1"/>
    <x v="1"/>
    <n v="70.5"/>
    <m/>
    <m/>
    <m/>
    <x v="0"/>
    <x v="2"/>
    <n v="1003182"/>
    <x v="5"/>
    <x v="0"/>
    <x v="0"/>
    <x v="1"/>
    <x v="2"/>
    <x v="0"/>
    <x v="0"/>
    <x v="0"/>
    <x v="0"/>
    <x v="0"/>
    <x v="0"/>
    <m/>
    <m/>
    <x v="2"/>
    <s v="10031825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7"/>
    <x v="5"/>
    <n v="1030"/>
    <n v="50115"/>
    <x v="4"/>
    <s v="081121"/>
    <x v="0"/>
    <x v="0"/>
    <x v="1"/>
    <x v="1"/>
    <x v="1"/>
    <x v="1"/>
    <n v="64"/>
    <m/>
    <m/>
    <m/>
    <x v="0"/>
    <x v="2"/>
    <n v="1003182"/>
    <x v="6"/>
    <x v="0"/>
    <x v="0"/>
    <x v="1"/>
    <x v="2"/>
    <x v="0"/>
    <x v="0"/>
    <x v="0"/>
    <x v="0"/>
    <x v="0"/>
    <x v="0"/>
    <m/>
    <m/>
    <x v="2"/>
    <s v="10031826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2"/>
    <x v="1"/>
    <x v="1"/>
    <x v="1"/>
  </r>
  <r>
    <d v="2022-07-11T00:00:00"/>
    <n v="9564"/>
    <n v="10257"/>
    <x v="5"/>
    <n v="1031"/>
    <n v="50116"/>
    <x v="4"/>
    <s v="081106"/>
    <x v="0"/>
    <x v="0"/>
    <x v="2"/>
    <x v="2"/>
    <x v="1"/>
    <x v="1"/>
    <n v="81.5"/>
    <n v="17"/>
    <n v="6"/>
    <n v="4.4000000000000004"/>
    <x v="5"/>
    <x v="3"/>
    <n v="1003182"/>
    <x v="7"/>
    <x v="0"/>
    <x v="0"/>
    <x v="1"/>
    <x v="2"/>
    <x v="0"/>
    <x v="0"/>
    <x v="0"/>
    <x v="0"/>
    <x v="0"/>
    <x v="0"/>
    <m/>
    <m/>
    <x v="2"/>
    <s v="10031827"/>
    <x v="13"/>
    <x v="7"/>
    <x v="6"/>
    <x v="2"/>
    <x v="4"/>
    <x v="2"/>
    <n v="75.5"/>
    <x v="1"/>
    <n v="81.5"/>
    <x v="3"/>
    <s v=""/>
    <x v="5"/>
    <s v=""/>
    <x v="2"/>
    <n v="2.8630000000000022"/>
    <n v="0.94598679211443415"/>
    <x v="1"/>
    <x v="1"/>
    <x v="2"/>
    <x v="1"/>
    <x v="1"/>
    <x v="1"/>
    <x v="1"/>
  </r>
  <r>
    <d v="2022-07-11T00:00:00"/>
    <n v="9564"/>
    <n v="10257"/>
    <x v="5"/>
    <n v="1031"/>
    <n v="50117"/>
    <x v="4"/>
    <s v="081204"/>
    <x v="0"/>
    <x v="0"/>
    <x v="1"/>
    <x v="1"/>
    <x v="1"/>
    <x v="1"/>
    <n v="63"/>
    <m/>
    <m/>
    <m/>
    <x v="0"/>
    <x v="2"/>
    <n v="1003182"/>
    <x v="8"/>
    <x v="0"/>
    <x v="0"/>
    <x v="1"/>
    <x v="2"/>
    <x v="0"/>
    <x v="0"/>
    <x v="0"/>
    <x v="0"/>
    <x v="0"/>
    <x v="0"/>
    <m/>
    <m/>
    <x v="2"/>
    <s v="10031828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7"/>
    <x v="5"/>
    <n v="1036"/>
    <n v="50118"/>
    <x v="4"/>
    <s v="081155"/>
    <x v="0"/>
    <x v="0"/>
    <x v="2"/>
    <x v="2"/>
    <x v="1"/>
    <x v="1"/>
    <n v="94.5"/>
    <n v="18.5"/>
    <n v="7"/>
    <n v="4.5"/>
    <x v="5"/>
    <x v="3"/>
    <n v="1003182"/>
    <x v="9"/>
    <x v="0"/>
    <x v="0"/>
    <x v="1"/>
    <x v="2"/>
    <x v="0"/>
    <x v="0"/>
    <x v="0"/>
    <x v="0"/>
    <x v="0"/>
    <x v="0"/>
    <m/>
    <m/>
    <x v="2"/>
    <s v="10031829"/>
    <x v="13"/>
    <x v="7"/>
    <x v="6"/>
    <x v="2"/>
    <x v="4"/>
    <x v="2"/>
    <n v="87.5"/>
    <x v="1"/>
    <n v="94.5"/>
    <x v="3"/>
    <s v=""/>
    <x v="5"/>
    <s v=""/>
    <x v="2"/>
    <n v="7.1049999999999978"/>
    <n v="0.99917968377587396"/>
    <x v="1"/>
    <x v="1"/>
    <x v="2"/>
    <x v="1"/>
    <x v="1"/>
    <x v="1"/>
    <x v="1"/>
  </r>
  <r>
    <d v="2022-07-11T00:00:00"/>
    <n v="9564"/>
    <n v="10257"/>
    <x v="5"/>
    <n v="1037"/>
    <n v="50119"/>
    <x v="4"/>
    <s v="081184"/>
    <x v="0"/>
    <x v="0"/>
    <x v="2"/>
    <x v="2"/>
    <x v="1"/>
    <x v="1"/>
    <n v="89"/>
    <n v="17.5"/>
    <n v="5.5"/>
    <n v="5.7"/>
    <x v="7"/>
    <x v="3"/>
    <n v="1003182"/>
    <x v="10"/>
    <x v="0"/>
    <x v="0"/>
    <x v="1"/>
    <x v="2"/>
    <x v="0"/>
    <x v="0"/>
    <x v="0"/>
    <x v="0"/>
    <x v="0"/>
    <x v="0"/>
    <m/>
    <m/>
    <x v="2"/>
    <s v="100318210"/>
    <x v="13"/>
    <x v="7"/>
    <x v="6"/>
    <x v="2"/>
    <x v="4"/>
    <x v="2"/>
    <n v="83.5"/>
    <x v="1"/>
    <n v="89"/>
    <x v="3"/>
    <s v=""/>
    <x v="5"/>
    <s v=""/>
    <x v="2"/>
    <n v="6.1019999999999976"/>
    <n v="0.99776661271707601"/>
    <x v="1"/>
    <x v="1"/>
    <x v="2"/>
    <x v="1"/>
    <x v="1"/>
    <x v="1"/>
    <x v="1"/>
  </r>
  <r>
    <d v="2022-07-11T00:00:00"/>
    <n v="9564"/>
    <n v="10257"/>
    <x v="5"/>
    <n v="1038"/>
    <n v="50120"/>
    <x v="4"/>
    <s v="081210"/>
    <x v="0"/>
    <x v="0"/>
    <x v="1"/>
    <x v="1"/>
    <x v="1"/>
    <x v="1"/>
    <n v="70"/>
    <m/>
    <m/>
    <m/>
    <x v="0"/>
    <x v="2"/>
    <n v="1003183"/>
    <x v="1"/>
    <x v="0"/>
    <x v="1"/>
    <x v="0"/>
    <x v="3"/>
    <x v="0"/>
    <x v="0"/>
    <x v="0"/>
    <x v="0"/>
    <x v="0"/>
    <x v="0"/>
    <m/>
    <m/>
    <x v="2"/>
    <s v="10031831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7"/>
    <x v="5"/>
    <n v="1040"/>
    <n v="50121"/>
    <x v="4"/>
    <s v="081166"/>
    <x v="0"/>
    <x v="0"/>
    <x v="1"/>
    <x v="1"/>
    <x v="1"/>
    <x v="1"/>
    <n v="68"/>
    <m/>
    <m/>
    <m/>
    <x v="0"/>
    <x v="2"/>
    <n v="1003183"/>
    <x v="2"/>
    <x v="0"/>
    <x v="1"/>
    <x v="0"/>
    <x v="3"/>
    <x v="0"/>
    <x v="0"/>
    <x v="0"/>
    <x v="0"/>
    <x v="0"/>
    <x v="0"/>
    <m/>
    <m/>
    <x v="2"/>
    <s v="10031832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7"/>
    <x v="5"/>
    <n v="1040"/>
    <n v="50122"/>
    <x v="4"/>
    <s v="081162"/>
    <x v="0"/>
    <x v="0"/>
    <x v="2"/>
    <x v="2"/>
    <x v="1"/>
    <x v="1"/>
    <n v="83.5"/>
    <n v="15.8"/>
    <n v="5.5"/>
    <n v="5.3"/>
    <x v="19"/>
    <x v="3"/>
    <n v="1003183"/>
    <x v="3"/>
    <x v="0"/>
    <x v="1"/>
    <x v="0"/>
    <x v="3"/>
    <x v="0"/>
    <x v="0"/>
    <x v="0"/>
    <x v="0"/>
    <x v="0"/>
    <x v="0"/>
    <m/>
    <m/>
    <x v="2"/>
    <s v="10031833"/>
    <x v="13"/>
    <x v="7"/>
    <x v="6"/>
    <x v="2"/>
    <x v="4"/>
    <x v="2"/>
    <n v="78"/>
    <x v="1"/>
    <n v="83.5"/>
    <x v="3"/>
    <s v=""/>
    <x v="5"/>
    <s v=""/>
    <x v="2"/>
    <n v="4.267000000000003"/>
    <n v="0.98617015537350738"/>
    <x v="1"/>
    <x v="1"/>
    <x v="2"/>
    <x v="1"/>
    <x v="1"/>
    <x v="1"/>
    <x v="1"/>
  </r>
  <r>
    <d v="2022-07-11T00:00:00"/>
    <n v="9564"/>
    <n v="10257"/>
    <x v="5"/>
    <n v="1040"/>
    <n v="50123"/>
    <x v="4"/>
    <s v="081235"/>
    <x v="0"/>
    <x v="0"/>
    <x v="1"/>
    <x v="1"/>
    <x v="1"/>
    <x v="1"/>
    <n v="67"/>
    <m/>
    <m/>
    <m/>
    <x v="0"/>
    <x v="2"/>
    <n v="1003183"/>
    <x v="4"/>
    <x v="0"/>
    <x v="1"/>
    <x v="0"/>
    <x v="3"/>
    <x v="0"/>
    <x v="0"/>
    <x v="0"/>
    <x v="0"/>
    <x v="0"/>
    <x v="0"/>
    <m/>
    <m/>
    <x v="2"/>
    <s v="10031834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1T00:00:00"/>
    <n v="9564"/>
    <n v="10257"/>
    <x v="5"/>
    <n v="1040"/>
    <n v="50124"/>
    <x v="4"/>
    <s v="081225"/>
    <x v="0"/>
    <x v="0"/>
    <x v="1"/>
    <x v="1"/>
    <x v="1"/>
    <x v="1"/>
    <n v="66"/>
    <m/>
    <m/>
    <m/>
    <x v="0"/>
    <x v="2"/>
    <n v="1003183"/>
    <x v="5"/>
    <x v="0"/>
    <x v="1"/>
    <x v="0"/>
    <x v="3"/>
    <x v="4"/>
    <x v="0"/>
    <x v="9"/>
    <x v="0"/>
    <x v="0"/>
    <x v="0"/>
    <m/>
    <m/>
    <x v="2"/>
    <s v="10031835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1T00:00:00"/>
    <n v="9565"/>
    <n v="10257"/>
    <x v="2"/>
    <n v="1242"/>
    <n v="50125"/>
    <x v="4"/>
    <s v="081177"/>
    <x v="0"/>
    <x v="0"/>
    <x v="2"/>
    <x v="2"/>
    <x v="1"/>
    <x v="1"/>
    <n v="85"/>
    <n v="16.5"/>
    <n v="5.5"/>
    <n v="5.2"/>
    <x v="19"/>
    <x v="3"/>
    <n v="1003183"/>
    <x v="6"/>
    <x v="0"/>
    <x v="1"/>
    <x v="0"/>
    <x v="3"/>
    <x v="0"/>
    <x v="0"/>
    <x v="0"/>
    <x v="0"/>
    <x v="0"/>
    <x v="0"/>
    <m/>
    <m/>
    <x v="2"/>
    <s v="10031836"/>
    <x v="13"/>
    <x v="7"/>
    <x v="6"/>
    <x v="2"/>
    <x v="4"/>
    <x v="2"/>
    <n v="79.5"/>
    <x v="1"/>
    <n v="85"/>
    <x v="3"/>
    <s v=""/>
    <x v="5"/>
    <s v=""/>
    <x v="2"/>
    <n v="4.9799999999999986"/>
    <n v="0.99317286757786172"/>
    <x v="1"/>
    <x v="1"/>
    <x v="2"/>
    <x v="1"/>
    <x v="1"/>
    <x v="1"/>
    <x v="1"/>
  </r>
  <r>
    <d v="2022-07-11T00:00:00"/>
    <n v="9565"/>
    <n v="10257"/>
    <x v="2"/>
    <n v="1244"/>
    <n v="50126"/>
    <x v="4"/>
    <s v="081197"/>
    <x v="0"/>
    <x v="0"/>
    <x v="2"/>
    <x v="2"/>
    <x v="1"/>
    <x v="1"/>
    <n v="82"/>
    <n v="18"/>
    <n v="6"/>
    <n v="6.2"/>
    <x v="1"/>
    <x v="3"/>
    <n v="1003183"/>
    <x v="7"/>
    <x v="0"/>
    <x v="1"/>
    <x v="0"/>
    <x v="3"/>
    <x v="0"/>
    <x v="0"/>
    <x v="0"/>
    <x v="0"/>
    <x v="0"/>
    <x v="0"/>
    <m/>
    <m/>
    <x v="2"/>
    <s v="10031837"/>
    <x v="13"/>
    <x v="7"/>
    <x v="6"/>
    <x v="2"/>
    <x v="4"/>
    <x v="2"/>
    <n v="76"/>
    <x v="1"/>
    <n v="82"/>
    <x v="3"/>
    <s v=""/>
    <x v="5"/>
    <s v=""/>
    <x v="2"/>
    <n v="1.5099999999999989"/>
    <n v="0.81906120684785788"/>
    <x v="1"/>
    <x v="1"/>
    <x v="2"/>
    <x v="1"/>
    <x v="1"/>
    <x v="1"/>
    <x v="1"/>
  </r>
  <r>
    <d v="2022-07-11T00:00:00"/>
    <n v="9565"/>
    <n v="10257"/>
    <x v="2"/>
    <n v="1244"/>
    <n v="50127"/>
    <x v="4"/>
    <s v="081157"/>
    <x v="0"/>
    <x v="0"/>
    <x v="1"/>
    <x v="1"/>
    <x v="1"/>
    <x v="1"/>
    <n v="58.5"/>
    <m/>
    <m/>
    <m/>
    <x v="0"/>
    <x v="2"/>
    <n v="1003183"/>
    <x v="8"/>
    <x v="0"/>
    <x v="1"/>
    <x v="0"/>
    <x v="3"/>
    <x v="0"/>
    <x v="0"/>
    <x v="0"/>
    <x v="0"/>
    <x v="0"/>
    <x v="0"/>
    <m/>
    <m/>
    <x v="2"/>
    <s v="10031838"/>
    <x v="13"/>
    <x v="7"/>
    <x v="6"/>
    <x v="2"/>
    <x v="4"/>
    <x v="2"/>
    <n v="53.034950000000002"/>
    <x v="2"/>
    <n v="58.5"/>
    <x v="1"/>
    <s v=""/>
    <x v="5"/>
    <s v=""/>
    <x v="1"/>
    <s v=""/>
    <s v=""/>
    <x v="1"/>
    <x v="1"/>
    <x v="1"/>
    <x v="1"/>
    <x v="1"/>
    <x v="1"/>
    <x v="1"/>
  </r>
  <r>
    <d v="2022-07-11T00:00:00"/>
    <n v="9565"/>
    <n v="10257"/>
    <x v="2"/>
    <n v="1244"/>
    <n v="50128"/>
    <x v="4"/>
    <s v="081229"/>
    <x v="0"/>
    <x v="0"/>
    <x v="2"/>
    <x v="2"/>
    <x v="1"/>
    <x v="1"/>
    <n v="87.5"/>
    <n v="17.5"/>
    <n v="6.5"/>
    <n v="5.7"/>
    <x v="11"/>
    <x v="3"/>
    <n v="1003183"/>
    <x v="9"/>
    <x v="0"/>
    <x v="1"/>
    <x v="0"/>
    <x v="3"/>
    <x v="0"/>
    <x v="0"/>
    <x v="0"/>
    <x v="0"/>
    <x v="0"/>
    <x v="0"/>
    <m/>
    <m/>
    <x v="2"/>
    <s v="10031839"/>
    <x v="13"/>
    <x v="7"/>
    <x v="6"/>
    <x v="2"/>
    <x v="4"/>
    <x v="2"/>
    <n v="81"/>
    <x v="1"/>
    <n v="87.5"/>
    <x v="3"/>
    <s v=""/>
    <x v="5"/>
    <s v=""/>
    <x v="2"/>
    <n v="4.0050000000000008"/>
    <n v="0.98210189105590329"/>
    <x v="1"/>
    <x v="1"/>
    <x v="2"/>
    <x v="1"/>
    <x v="1"/>
    <x v="1"/>
    <x v="1"/>
  </r>
  <r>
    <d v="2022-07-11T00:00:00"/>
    <n v="9565"/>
    <n v="10257"/>
    <x v="2"/>
    <n v="1244"/>
    <n v="50129"/>
    <x v="4"/>
    <s v="081232"/>
    <x v="0"/>
    <x v="0"/>
    <x v="1"/>
    <x v="1"/>
    <x v="1"/>
    <x v="1"/>
    <n v="60.5"/>
    <m/>
    <m/>
    <m/>
    <x v="0"/>
    <x v="2"/>
    <n v="1003183"/>
    <x v="10"/>
    <x v="0"/>
    <x v="1"/>
    <x v="0"/>
    <x v="3"/>
    <x v="0"/>
    <x v="0"/>
    <x v="0"/>
    <x v="0"/>
    <x v="0"/>
    <x v="0"/>
    <m/>
    <m/>
    <x v="2"/>
    <s v="100318310"/>
    <x v="13"/>
    <x v="7"/>
    <x v="6"/>
    <x v="2"/>
    <x v="4"/>
    <x v="2"/>
    <n v="54.885950000000001"/>
    <x v="2"/>
    <n v="60.5"/>
    <x v="1"/>
    <s v=""/>
    <x v="5"/>
    <s v=""/>
    <x v="1"/>
    <s v=""/>
    <s v=""/>
    <x v="1"/>
    <x v="1"/>
    <x v="1"/>
    <x v="1"/>
    <x v="1"/>
    <x v="1"/>
    <x v="1"/>
  </r>
  <r>
    <d v="2022-07-11T00:00:00"/>
    <n v="9565"/>
    <n v="10257"/>
    <x v="2"/>
    <n v="1244"/>
    <n v="50130"/>
    <x v="4"/>
    <s v="081145"/>
    <x v="0"/>
    <x v="0"/>
    <x v="1"/>
    <x v="1"/>
    <x v="1"/>
    <x v="1"/>
    <n v="67"/>
    <m/>
    <m/>
    <m/>
    <x v="0"/>
    <x v="2"/>
    <n v="1003184"/>
    <x v="1"/>
    <x v="0"/>
    <x v="0"/>
    <x v="1"/>
    <x v="2"/>
    <x v="0"/>
    <x v="0"/>
    <x v="0"/>
    <x v="0"/>
    <x v="0"/>
    <x v="0"/>
    <m/>
    <m/>
    <x v="2"/>
    <s v="10031841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1T00:00:00"/>
    <n v="9565"/>
    <n v="10257"/>
    <x v="2"/>
    <n v="1252"/>
    <n v="50131"/>
    <x v="4"/>
    <s v="081233"/>
    <x v="0"/>
    <x v="0"/>
    <x v="1"/>
    <x v="1"/>
    <x v="1"/>
    <x v="1"/>
    <n v="83"/>
    <n v="17.5"/>
    <n v="7"/>
    <n v="5"/>
    <x v="5"/>
    <x v="3"/>
    <n v="1003184"/>
    <x v="2"/>
    <x v="0"/>
    <x v="0"/>
    <x v="1"/>
    <x v="2"/>
    <x v="0"/>
    <x v="0"/>
    <x v="0"/>
    <x v="0"/>
    <x v="0"/>
    <x v="0"/>
    <m/>
    <m/>
    <x v="2"/>
    <s v="10031842"/>
    <x v="13"/>
    <x v="7"/>
    <x v="6"/>
    <x v="2"/>
    <x v="4"/>
    <x v="2"/>
    <n v="76"/>
    <x v="1"/>
    <n v="83"/>
    <x v="3"/>
    <s v=""/>
    <x v="5"/>
    <s v=""/>
    <x v="2"/>
    <n v="1.8199999999999974"/>
    <n v="0.86056612703834967"/>
    <x v="1"/>
    <x v="1"/>
    <x v="2"/>
    <x v="1"/>
    <x v="1"/>
    <x v="1"/>
    <x v="1"/>
  </r>
  <r>
    <d v="2022-07-11T00:00:00"/>
    <n v="9565"/>
    <n v="10257"/>
    <x v="2"/>
    <n v="1257"/>
    <n v="50132"/>
    <x v="4"/>
    <s v="081222"/>
    <x v="0"/>
    <x v="0"/>
    <x v="1"/>
    <x v="1"/>
    <x v="1"/>
    <x v="1"/>
    <n v="66.5"/>
    <m/>
    <m/>
    <m/>
    <x v="0"/>
    <x v="2"/>
    <n v="1003184"/>
    <x v="3"/>
    <x v="0"/>
    <x v="0"/>
    <x v="1"/>
    <x v="2"/>
    <x v="0"/>
    <x v="0"/>
    <x v="0"/>
    <x v="0"/>
    <x v="0"/>
    <x v="0"/>
    <m/>
    <m/>
    <x v="2"/>
    <s v="10031843"/>
    <x v="13"/>
    <x v="7"/>
    <x v="6"/>
    <x v="2"/>
    <x v="4"/>
    <x v="2"/>
    <n v="60.438949999999998"/>
    <x v="2"/>
    <n v="66.5"/>
    <x v="1"/>
    <s v=""/>
    <x v="5"/>
    <s v=""/>
    <x v="1"/>
    <s v=""/>
    <s v=""/>
    <x v="1"/>
    <x v="1"/>
    <x v="1"/>
    <x v="1"/>
    <x v="1"/>
    <x v="1"/>
    <x v="1"/>
  </r>
  <r>
    <d v="2022-07-11T00:00:00"/>
    <n v="9565"/>
    <n v="10257"/>
    <x v="2"/>
    <n v="1257"/>
    <n v="50133"/>
    <x v="4"/>
    <s v="081195"/>
    <x v="7"/>
    <x v="0"/>
    <x v="1"/>
    <x v="1"/>
    <x v="1"/>
    <x v="1"/>
    <n v="76"/>
    <n v="17.5"/>
    <n v="7"/>
    <n v="5"/>
    <x v="11"/>
    <x v="3"/>
    <n v="1003184"/>
    <x v="4"/>
    <x v="0"/>
    <x v="0"/>
    <x v="1"/>
    <x v="2"/>
    <x v="0"/>
    <x v="0"/>
    <x v="0"/>
    <x v="0"/>
    <x v="0"/>
    <x v="0"/>
    <m/>
    <m/>
    <x v="2"/>
    <s v="10031844"/>
    <x v="13"/>
    <x v="7"/>
    <x v="6"/>
    <x v="2"/>
    <x v="4"/>
    <x v="2"/>
    <n v="69"/>
    <x v="1"/>
    <n v="76"/>
    <x v="3"/>
    <s v=""/>
    <x v="5"/>
    <s v=""/>
    <x v="3"/>
    <n v="-1.1040000000000005"/>
    <n v="0.24899116539300362"/>
    <x v="1"/>
    <x v="1"/>
    <x v="1"/>
    <x v="1"/>
    <x v="1"/>
    <x v="1"/>
    <x v="1"/>
  </r>
  <r>
    <d v="2022-07-11T00:00:00"/>
    <n v="9565"/>
    <n v="10257"/>
    <x v="2"/>
    <n v="1305"/>
    <n v="50134"/>
    <x v="4"/>
    <s v="081144"/>
    <x v="0"/>
    <x v="1"/>
    <x v="1"/>
    <x v="1"/>
    <x v="1"/>
    <x v="1"/>
    <n v="90"/>
    <m/>
    <n v="8.4"/>
    <n v="7.5"/>
    <x v="1"/>
    <x v="3"/>
    <n v="1003184"/>
    <x v="5"/>
    <x v="0"/>
    <x v="0"/>
    <x v="1"/>
    <x v="2"/>
    <x v="0"/>
    <x v="0"/>
    <x v="0"/>
    <x v="0"/>
    <x v="0"/>
    <x v="0"/>
    <m/>
    <m/>
    <x v="2"/>
    <s v="10031845"/>
    <x v="13"/>
    <x v="7"/>
    <x v="6"/>
    <x v="2"/>
    <x v="4"/>
    <x v="2"/>
    <n v="81.599999999999994"/>
    <x v="1"/>
    <n v="90"/>
    <x v="2"/>
    <s v=""/>
    <x v="5"/>
    <s v=""/>
    <x v="1"/>
    <s v=""/>
    <s v=""/>
    <x v="1"/>
    <x v="1"/>
    <x v="1"/>
    <x v="1"/>
    <x v="1"/>
    <x v="1"/>
    <x v="1"/>
  </r>
  <r>
    <d v="2022-07-11T00:00:00"/>
    <n v="9565"/>
    <n v="10257"/>
    <x v="2"/>
    <n v="1306"/>
    <n v="50135"/>
    <x v="4"/>
    <s v="081208"/>
    <x v="0"/>
    <x v="0"/>
    <x v="1"/>
    <x v="1"/>
    <x v="1"/>
    <x v="1"/>
    <n v="87"/>
    <n v="18.5"/>
    <n v="8.4"/>
    <n v="5.9"/>
    <x v="6"/>
    <x v="3"/>
    <n v="1003184"/>
    <x v="6"/>
    <x v="0"/>
    <x v="0"/>
    <x v="1"/>
    <x v="2"/>
    <x v="0"/>
    <x v="0"/>
    <x v="0"/>
    <x v="0"/>
    <x v="0"/>
    <x v="0"/>
    <m/>
    <m/>
    <x v="2"/>
    <s v="10031846"/>
    <x v="13"/>
    <x v="7"/>
    <x v="6"/>
    <x v="2"/>
    <x v="4"/>
    <x v="2"/>
    <n v="78.599999999999994"/>
    <x v="1"/>
    <n v="87"/>
    <x v="3"/>
    <s v=""/>
    <x v="5"/>
    <s v=""/>
    <x v="2"/>
    <n v="1.0499999999999963"/>
    <n v="0.74077489918215333"/>
    <x v="1"/>
    <x v="1"/>
    <x v="2"/>
    <x v="1"/>
    <x v="1"/>
    <x v="1"/>
    <x v="1"/>
  </r>
  <r>
    <d v="2022-07-11T00:00:00"/>
    <n v="9565"/>
    <n v="10257"/>
    <x v="2"/>
    <n v="1306"/>
    <n v="50136"/>
    <x v="4"/>
    <s v="081173"/>
    <x v="0"/>
    <x v="0"/>
    <x v="2"/>
    <x v="2"/>
    <x v="1"/>
    <x v="1"/>
    <n v="89.5"/>
    <n v="19.2"/>
    <n v="7.4"/>
    <n v="5.9"/>
    <x v="5"/>
    <x v="3"/>
    <n v="1003184"/>
    <x v="7"/>
    <x v="0"/>
    <x v="0"/>
    <x v="1"/>
    <x v="2"/>
    <x v="0"/>
    <x v="0"/>
    <x v="0"/>
    <x v="0"/>
    <x v="0"/>
    <x v="0"/>
    <m/>
    <m/>
    <x v="2"/>
    <s v="10031847"/>
    <x v="13"/>
    <x v="7"/>
    <x v="6"/>
    <x v="2"/>
    <x v="4"/>
    <x v="2"/>
    <n v="82.1"/>
    <x v="1"/>
    <n v="89.5"/>
    <x v="3"/>
    <s v=""/>
    <x v="5"/>
    <s v=""/>
    <x v="2"/>
    <n v="3.4909999999999988"/>
    <n v="0.97043060437032036"/>
    <x v="1"/>
    <x v="1"/>
    <x v="2"/>
    <x v="1"/>
    <x v="1"/>
    <x v="1"/>
    <x v="1"/>
  </r>
  <r>
    <d v="2022-07-11T00:00:00"/>
    <n v="9565"/>
    <n v="10257"/>
    <x v="2"/>
    <n v="1311"/>
    <n v="50137"/>
    <x v="4"/>
    <s v="081167"/>
    <x v="0"/>
    <x v="0"/>
    <x v="1"/>
    <x v="1"/>
    <x v="1"/>
    <x v="1"/>
    <n v="75.5"/>
    <n v="17.100000000000001"/>
    <n v="7"/>
    <n v="4.5"/>
    <x v="12"/>
    <x v="3"/>
    <n v="1003184"/>
    <x v="8"/>
    <x v="0"/>
    <x v="0"/>
    <x v="1"/>
    <x v="2"/>
    <x v="0"/>
    <x v="0"/>
    <x v="0"/>
    <x v="0"/>
    <x v="0"/>
    <x v="0"/>
    <m/>
    <m/>
    <x v="2"/>
    <s v="10031848"/>
    <x v="13"/>
    <x v="7"/>
    <x v="6"/>
    <x v="2"/>
    <x v="4"/>
    <x v="2"/>
    <n v="68.5"/>
    <x v="2"/>
    <n v="75.5"/>
    <x v="3"/>
    <s v=""/>
    <x v="5"/>
    <s v=""/>
    <x v="3"/>
    <n v="-0.89300000000000379"/>
    <n v="0.29049112093561474"/>
    <x v="1"/>
    <x v="1"/>
    <x v="1"/>
    <x v="1"/>
    <x v="1"/>
    <x v="1"/>
    <x v="1"/>
  </r>
  <r>
    <d v="2022-07-11T00:00:00"/>
    <n v="9565"/>
    <n v="10258"/>
    <x v="2"/>
    <n v="1312"/>
    <n v="50138"/>
    <x v="4"/>
    <s v="081240"/>
    <x v="0"/>
    <x v="0"/>
    <x v="1"/>
    <x v="1"/>
    <x v="1"/>
    <x v="1"/>
    <n v="89.5"/>
    <n v="21"/>
    <n v="8"/>
    <n v="6.5"/>
    <x v="1"/>
    <x v="3"/>
    <n v="1003184"/>
    <x v="9"/>
    <x v="0"/>
    <x v="0"/>
    <x v="1"/>
    <x v="2"/>
    <x v="0"/>
    <x v="0"/>
    <x v="0"/>
    <x v="0"/>
    <x v="0"/>
    <x v="0"/>
    <m/>
    <m/>
    <x v="2"/>
    <s v="10031849"/>
    <x v="13"/>
    <x v="7"/>
    <x v="6"/>
    <x v="2"/>
    <x v="4"/>
    <x v="2"/>
    <n v="81.5"/>
    <x v="1"/>
    <n v="89.5"/>
    <x v="3"/>
    <s v=""/>
    <x v="5"/>
    <s v=""/>
    <x v="2"/>
    <n v="1.9710000000000001"/>
    <n v="0.8777184824713703"/>
    <x v="1"/>
    <x v="1"/>
    <x v="2"/>
    <x v="1"/>
    <x v="1"/>
    <x v="1"/>
    <x v="1"/>
  </r>
  <r>
    <d v="2022-07-11T00:00:00"/>
    <n v="9565"/>
    <n v="10258"/>
    <x v="2"/>
    <n v="1312"/>
    <n v="50139"/>
    <x v="4"/>
    <s v="081153"/>
    <x v="0"/>
    <x v="0"/>
    <x v="1"/>
    <x v="1"/>
    <x v="1"/>
    <x v="1"/>
    <n v="71"/>
    <m/>
    <m/>
    <m/>
    <x v="0"/>
    <x v="2"/>
    <n v="1003184"/>
    <x v="10"/>
    <x v="0"/>
    <x v="0"/>
    <x v="1"/>
    <x v="2"/>
    <x v="0"/>
    <x v="0"/>
    <x v="0"/>
    <x v="0"/>
    <x v="0"/>
    <x v="0"/>
    <m/>
    <m/>
    <x v="2"/>
    <s v="100318410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1T00:00:00"/>
    <n v="9565"/>
    <n v="10258"/>
    <x v="2"/>
    <n v="1312"/>
    <n v="50140"/>
    <x v="4"/>
    <s v="081165"/>
    <x v="0"/>
    <x v="0"/>
    <x v="1"/>
    <x v="1"/>
    <x v="1"/>
    <x v="1"/>
    <n v="67"/>
    <m/>
    <m/>
    <m/>
    <x v="0"/>
    <x v="2"/>
    <n v="1003185"/>
    <x v="1"/>
    <x v="0"/>
    <x v="1"/>
    <x v="0"/>
    <x v="3"/>
    <x v="0"/>
    <x v="0"/>
    <x v="0"/>
    <x v="0"/>
    <x v="0"/>
    <x v="0"/>
    <m/>
    <m/>
    <x v="2"/>
    <s v="10031851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1T00:00:00"/>
    <n v="9565"/>
    <n v="10258"/>
    <x v="2"/>
    <n v="1312"/>
    <n v="50141"/>
    <x v="4"/>
    <s v="081190"/>
    <x v="0"/>
    <x v="0"/>
    <x v="2"/>
    <x v="2"/>
    <x v="1"/>
    <x v="1"/>
    <n v="76"/>
    <n v="16.5"/>
    <n v="6.5"/>
    <n v="5.5"/>
    <x v="5"/>
    <x v="3"/>
    <n v="1003185"/>
    <x v="2"/>
    <x v="0"/>
    <x v="1"/>
    <x v="0"/>
    <x v="3"/>
    <x v="0"/>
    <x v="0"/>
    <x v="0"/>
    <x v="0"/>
    <x v="0"/>
    <x v="0"/>
    <m/>
    <m/>
    <x v="2"/>
    <s v="10031852"/>
    <x v="13"/>
    <x v="7"/>
    <x v="6"/>
    <x v="2"/>
    <x v="4"/>
    <x v="2"/>
    <n v="69.5"/>
    <x v="1"/>
    <n v="76"/>
    <x v="3"/>
    <s v=""/>
    <x v="5"/>
    <s v=""/>
    <x v="3"/>
    <n v="-0.8899999999999999"/>
    <n v="0.29110982743388009"/>
    <x v="1"/>
    <x v="1"/>
    <x v="1"/>
    <x v="1"/>
    <x v="1"/>
    <x v="1"/>
    <x v="1"/>
  </r>
  <r>
    <d v="2022-07-11T00:00:00"/>
    <n v="9565"/>
    <n v="10258"/>
    <x v="2"/>
    <n v="1312"/>
    <n v="50142"/>
    <x v="4"/>
    <s v="081150"/>
    <x v="0"/>
    <x v="0"/>
    <x v="1"/>
    <x v="1"/>
    <x v="1"/>
    <x v="1"/>
    <n v="93"/>
    <n v="21.2"/>
    <n v="8.5"/>
    <n v="7.4"/>
    <x v="1"/>
    <x v="3"/>
    <n v="1003185"/>
    <x v="3"/>
    <x v="0"/>
    <x v="1"/>
    <x v="0"/>
    <x v="3"/>
    <x v="0"/>
    <x v="0"/>
    <x v="0"/>
    <x v="0"/>
    <x v="0"/>
    <x v="0"/>
    <m/>
    <m/>
    <x v="2"/>
    <s v="10031853"/>
    <x v="13"/>
    <x v="7"/>
    <x v="6"/>
    <x v="2"/>
    <x v="4"/>
    <x v="2"/>
    <n v="84.5"/>
    <x v="1"/>
    <n v="93"/>
    <x v="3"/>
    <s v=""/>
    <x v="5"/>
    <s v=""/>
    <x v="2"/>
    <n v="2.2240000000000011"/>
    <n v="0.9023841113701887"/>
    <x v="1"/>
    <x v="1"/>
    <x v="2"/>
    <x v="1"/>
    <x v="1"/>
    <x v="1"/>
    <x v="1"/>
  </r>
  <r>
    <d v="2022-07-11T00:00:00"/>
    <n v="9565"/>
    <n v="10258"/>
    <x v="2"/>
    <n v="1312"/>
    <n v="50143"/>
    <x v="4"/>
    <s v="081238"/>
    <x v="0"/>
    <x v="0"/>
    <x v="2"/>
    <x v="2"/>
    <x v="1"/>
    <x v="1"/>
    <n v="91.5"/>
    <n v="18.5"/>
    <n v="7"/>
    <n v="5.5"/>
    <x v="14"/>
    <x v="3"/>
    <n v="1003185"/>
    <x v="4"/>
    <x v="0"/>
    <x v="1"/>
    <x v="0"/>
    <x v="3"/>
    <x v="4"/>
    <x v="0"/>
    <x v="7"/>
    <x v="0"/>
    <x v="0"/>
    <x v="0"/>
    <m/>
    <m/>
    <x v="2"/>
    <s v="10031854"/>
    <x v="13"/>
    <x v="7"/>
    <x v="6"/>
    <x v="2"/>
    <x v="4"/>
    <x v="2"/>
    <n v="84.5"/>
    <x v="1"/>
    <n v="91.5"/>
    <x v="3"/>
    <s v=""/>
    <x v="5"/>
    <s v=""/>
    <x v="2"/>
    <n v="4.9629999999999983"/>
    <n v="0.99305662693725383"/>
    <x v="1"/>
    <x v="1"/>
    <x v="2"/>
    <x v="1"/>
    <x v="1"/>
    <x v="1"/>
    <x v="1"/>
  </r>
  <r>
    <d v="2022-07-11T00:00:00"/>
    <n v="9565"/>
    <n v="10258"/>
    <x v="2"/>
    <n v="1312"/>
    <n v="50144"/>
    <x v="4"/>
    <s v="081186"/>
    <x v="0"/>
    <x v="0"/>
    <x v="1"/>
    <x v="1"/>
    <x v="1"/>
    <x v="1"/>
    <n v="85.5"/>
    <n v="16.5"/>
    <n v="6"/>
    <n v="5.5"/>
    <x v="13"/>
    <x v="3"/>
    <n v="1003185"/>
    <x v="5"/>
    <x v="0"/>
    <x v="1"/>
    <x v="0"/>
    <x v="3"/>
    <x v="0"/>
    <x v="0"/>
    <x v="0"/>
    <x v="0"/>
    <x v="0"/>
    <x v="0"/>
    <m/>
    <m/>
    <x v="2"/>
    <s v="10031855"/>
    <x v="13"/>
    <x v="7"/>
    <x v="6"/>
    <x v="2"/>
    <x v="4"/>
    <x v="2"/>
    <n v="79.5"/>
    <x v="1"/>
    <n v="85.5"/>
    <x v="3"/>
    <s v=""/>
    <x v="5"/>
    <s v=""/>
    <x v="2"/>
    <n v="3.4050000000000016"/>
    <n v="0.96786043274534772"/>
    <x v="1"/>
    <x v="1"/>
    <x v="2"/>
    <x v="1"/>
    <x v="1"/>
    <x v="1"/>
    <x v="1"/>
  </r>
  <r>
    <d v="2022-07-11T00:00:00"/>
    <n v="9566"/>
    <n v="10258"/>
    <x v="5"/>
    <n v="1351"/>
    <n v="50145"/>
    <x v="4"/>
    <s v="081168"/>
    <x v="0"/>
    <x v="0"/>
    <x v="1"/>
    <x v="1"/>
    <x v="1"/>
    <x v="1"/>
    <n v="72"/>
    <m/>
    <m/>
    <m/>
    <x v="0"/>
    <x v="2"/>
    <n v="1003185"/>
    <x v="6"/>
    <x v="0"/>
    <x v="1"/>
    <x v="0"/>
    <x v="3"/>
    <x v="0"/>
    <x v="0"/>
    <x v="0"/>
    <x v="0"/>
    <x v="0"/>
    <x v="0"/>
    <s v="50146 (Bad Tag)"/>
    <m/>
    <x v="2"/>
    <s v="10031856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351"/>
    <n v="50147"/>
    <x v="4"/>
    <s v="081242"/>
    <x v="0"/>
    <x v="0"/>
    <x v="1"/>
    <x v="1"/>
    <x v="1"/>
    <x v="1"/>
    <n v="55"/>
    <m/>
    <m/>
    <m/>
    <x v="0"/>
    <x v="2"/>
    <n v="1003185"/>
    <x v="7"/>
    <x v="0"/>
    <x v="1"/>
    <x v="0"/>
    <x v="3"/>
    <x v="0"/>
    <x v="0"/>
    <x v="0"/>
    <x v="0"/>
    <x v="0"/>
    <x v="0"/>
    <m/>
    <m/>
    <x v="2"/>
    <s v="10031857"/>
    <x v="13"/>
    <x v="7"/>
    <x v="6"/>
    <x v="2"/>
    <x v="4"/>
    <x v="2"/>
    <n v="49.795699999999997"/>
    <x v="2"/>
    <n v="55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351"/>
    <n v="50148"/>
    <x v="4"/>
    <s v="081185"/>
    <x v="0"/>
    <x v="0"/>
    <x v="2"/>
    <x v="1"/>
    <x v="1"/>
    <x v="1"/>
    <n v="68"/>
    <m/>
    <m/>
    <m/>
    <x v="0"/>
    <x v="2"/>
    <n v="1003185"/>
    <x v="8"/>
    <x v="0"/>
    <x v="1"/>
    <x v="0"/>
    <x v="3"/>
    <x v="0"/>
    <x v="0"/>
    <x v="0"/>
    <x v="0"/>
    <x v="0"/>
    <x v="0"/>
    <m/>
    <m/>
    <x v="2"/>
    <s v="10031858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400"/>
    <n v="50149"/>
    <x v="4"/>
    <s v="081231"/>
    <x v="0"/>
    <x v="0"/>
    <x v="1"/>
    <x v="1"/>
    <x v="1"/>
    <x v="1"/>
    <n v="75"/>
    <m/>
    <m/>
    <m/>
    <x v="0"/>
    <x v="2"/>
    <n v="1003185"/>
    <x v="9"/>
    <x v="0"/>
    <x v="1"/>
    <x v="0"/>
    <x v="3"/>
    <x v="0"/>
    <x v="0"/>
    <x v="0"/>
    <x v="0"/>
    <x v="0"/>
    <x v="0"/>
    <m/>
    <m/>
    <x v="2"/>
    <s v="10031859"/>
    <x v="13"/>
    <x v="7"/>
    <x v="6"/>
    <x v="2"/>
    <x v="4"/>
    <x v="2"/>
    <n v="68.305699999999987"/>
    <x v="2"/>
    <n v="75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400"/>
    <n v="50150"/>
    <x v="4"/>
    <s v="081151"/>
    <x v="0"/>
    <x v="0"/>
    <x v="1"/>
    <x v="1"/>
    <x v="1"/>
    <x v="1"/>
    <n v="57"/>
    <m/>
    <m/>
    <m/>
    <x v="0"/>
    <x v="2"/>
    <n v="1003185"/>
    <x v="10"/>
    <x v="0"/>
    <x v="1"/>
    <x v="0"/>
    <x v="3"/>
    <x v="0"/>
    <x v="0"/>
    <x v="0"/>
    <x v="0"/>
    <x v="0"/>
    <x v="0"/>
    <m/>
    <m/>
    <x v="2"/>
    <s v="100318510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4"/>
    <x v="1"/>
    <x v="1"/>
    <x v="1"/>
  </r>
  <r>
    <d v="2022-07-11T00:00:00"/>
    <n v="9566"/>
    <n v="10258"/>
    <x v="5"/>
    <n v="1400"/>
    <n v="50151"/>
    <x v="4"/>
    <s v="081170"/>
    <x v="0"/>
    <x v="0"/>
    <x v="1"/>
    <x v="1"/>
    <x v="1"/>
    <x v="1"/>
    <n v="95"/>
    <n v="32.5"/>
    <n v="9.5"/>
    <n v="6.9"/>
    <x v="24"/>
    <x v="3"/>
    <n v="1003187"/>
    <x v="1"/>
    <x v="0"/>
    <x v="1"/>
    <x v="0"/>
    <x v="3"/>
    <x v="0"/>
    <x v="0"/>
    <x v="0"/>
    <x v="0"/>
    <x v="0"/>
    <x v="0"/>
    <m/>
    <m/>
    <x v="2"/>
    <s v="10031871"/>
    <x v="13"/>
    <x v="7"/>
    <x v="6"/>
    <x v="2"/>
    <x v="4"/>
    <x v="2"/>
    <n v="85.5"/>
    <x v="1"/>
    <n v="95"/>
    <x v="3"/>
    <s v=""/>
    <x v="5"/>
    <s v=""/>
    <x v="2"/>
    <n v="1.7140000000000022"/>
    <n v="0.84735438312988587"/>
    <x v="1"/>
    <x v="1"/>
    <x v="2"/>
    <x v="1"/>
    <x v="1"/>
    <x v="1"/>
    <x v="1"/>
  </r>
  <r>
    <d v="2022-07-11T00:00:00"/>
    <n v="9566"/>
    <n v="10258"/>
    <x v="5"/>
    <n v="1409"/>
    <n v="50152"/>
    <x v="4"/>
    <s v="081146"/>
    <x v="0"/>
    <x v="0"/>
    <x v="2"/>
    <x v="2"/>
    <x v="1"/>
    <x v="1"/>
    <n v="82"/>
    <n v="17"/>
    <n v="5.9"/>
    <n v="6.4"/>
    <x v="14"/>
    <x v="3"/>
    <n v="1003187"/>
    <x v="2"/>
    <x v="0"/>
    <x v="1"/>
    <x v="0"/>
    <x v="3"/>
    <x v="0"/>
    <x v="0"/>
    <x v="0"/>
    <x v="0"/>
    <x v="0"/>
    <x v="0"/>
    <s v="50153 (Bad Tag)"/>
    <m/>
    <x v="2"/>
    <s v="10031872"/>
    <x v="13"/>
    <x v="7"/>
    <x v="6"/>
    <x v="2"/>
    <x v="4"/>
    <x v="2"/>
    <n v="76.099999999999994"/>
    <x v="1"/>
    <n v="82"/>
    <x v="3"/>
    <s v=""/>
    <x v="5"/>
    <s v=""/>
    <x v="2"/>
    <n v="1.6739999999999979"/>
    <n v="0.84210839661894688"/>
    <x v="1"/>
    <x v="1"/>
    <x v="2"/>
    <x v="1"/>
    <x v="1"/>
    <x v="1"/>
    <x v="1"/>
  </r>
  <r>
    <d v="2022-07-11T00:00:00"/>
    <n v="9566"/>
    <n v="10258"/>
    <x v="5"/>
    <n v="1409"/>
    <n v="50154"/>
    <x v="4"/>
    <s v="081236"/>
    <x v="0"/>
    <x v="0"/>
    <x v="1"/>
    <x v="1"/>
    <x v="1"/>
    <x v="1"/>
    <n v="66.3"/>
    <m/>
    <m/>
    <m/>
    <x v="0"/>
    <x v="2"/>
    <n v="1003187"/>
    <x v="3"/>
    <x v="0"/>
    <x v="1"/>
    <x v="0"/>
    <x v="3"/>
    <x v="0"/>
    <x v="0"/>
    <x v="0"/>
    <x v="0"/>
    <x v="0"/>
    <x v="0"/>
    <m/>
    <m/>
    <x v="2"/>
    <s v="10031873"/>
    <x v="13"/>
    <x v="7"/>
    <x v="6"/>
    <x v="2"/>
    <x v="4"/>
    <x v="2"/>
    <n v="60.25385"/>
    <x v="2"/>
    <n v="66.3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409"/>
    <n v="50155"/>
    <x v="4"/>
    <s v="081196"/>
    <x v="0"/>
    <x v="0"/>
    <x v="2"/>
    <x v="1"/>
    <x v="1"/>
    <x v="1"/>
    <n v="75"/>
    <m/>
    <m/>
    <m/>
    <x v="0"/>
    <x v="2"/>
    <n v="1003187"/>
    <x v="4"/>
    <x v="0"/>
    <x v="1"/>
    <x v="0"/>
    <x v="3"/>
    <x v="0"/>
    <x v="0"/>
    <x v="0"/>
    <x v="0"/>
    <x v="0"/>
    <x v="0"/>
    <m/>
    <m/>
    <x v="2"/>
    <s v="10031874"/>
    <x v="13"/>
    <x v="7"/>
    <x v="6"/>
    <x v="2"/>
    <x v="4"/>
    <x v="2"/>
    <n v="68.305699999999987"/>
    <x v="2"/>
    <n v="75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409"/>
    <n v="50156"/>
    <x v="4"/>
    <s v="081183"/>
    <x v="0"/>
    <x v="0"/>
    <x v="1"/>
    <x v="1"/>
    <x v="1"/>
    <x v="1"/>
    <n v="66.5"/>
    <m/>
    <m/>
    <m/>
    <x v="0"/>
    <x v="2"/>
    <n v="1003187"/>
    <x v="5"/>
    <x v="0"/>
    <x v="1"/>
    <x v="0"/>
    <x v="3"/>
    <x v="0"/>
    <x v="0"/>
    <x v="0"/>
    <x v="0"/>
    <x v="0"/>
    <x v="0"/>
    <m/>
    <m/>
    <x v="2"/>
    <s v="10031875"/>
    <x v="13"/>
    <x v="7"/>
    <x v="6"/>
    <x v="2"/>
    <x v="4"/>
    <x v="2"/>
    <n v="60.438949999999998"/>
    <x v="2"/>
    <n v="66.5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409"/>
    <n v="50157"/>
    <x v="4"/>
    <s v="081237"/>
    <x v="0"/>
    <x v="0"/>
    <x v="1"/>
    <x v="1"/>
    <x v="1"/>
    <x v="1"/>
    <n v="63"/>
    <m/>
    <m/>
    <m/>
    <x v="0"/>
    <x v="2"/>
    <n v="1003187"/>
    <x v="6"/>
    <x v="0"/>
    <x v="1"/>
    <x v="0"/>
    <x v="3"/>
    <x v="0"/>
    <x v="0"/>
    <x v="0"/>
    <x v="0"/>
    <x v="0"/>
    <x v="0"/>
    <m/>
    <m/>
    <x v="2"/>
    <s v="10031876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1T00:00:00"/>
    <n v="9566"/>
    <n v="10258"/>
    <x v="5"/>
    <n v="1417"/>
    <n v="50158"/>
    <x v="4"/>
    <s v="081156"/>
    <x v="0"/>
    <x v="0"/>
    <x v="1"/>
    <x v="1"/>
    <x v="1"/>
    <x v="1"/>
    <n v="88"/>
    <n v="20.399999999999999"/>
    <n v="8"/>
    <n v="6.1"/>
    <x v="1"/>
    <x v="3"/>
    <n v="1003187"/>
    <x v="7"/>
    <x v="0"/>
    <x v="1"/>
    <x v="0"/>
    <x v="3"/>
    <x v="0"/>
    <x v="0"/>
    <x v="0"/>
    <x v="0"/>
    <x v="0"/>
    <x v="0"/>
    <m/>
    <m/>
    <x v="2"/>
    <s v="10031877"/>
    <x v="13"/>
    <x v="7"/>
    <x v="6"/>
    <x v="2"/>
    <x v="4"/>
    <x v="2"/>
    <n v="80"/>
    <x v="1"/>
    <n v="88"/>
    <x v="3"/>
    <s v=""/>
    <x v="5"/>
    <s v=""/>
    <x v="2"/>
    <n v="1.5979999999999972"/>
    <n v="0.83173867190342565"/>
    <x v="1"/>
    <x v="1"/>
    <x v="2"/>
    <x v="1"/>
    <x v="1"/>
    <x v="1"/>
    <x v="1"/>
  </r>
  <r>
    <d v="2022-07-11T00:00:00"/>
    <n v="9567"/>
    <n v="10258"/>
    <x v="2"/>
    <n v="1500"/>
    <n v="50159"/>
    <x v="4"/>
    <s v="081161"/>
    <x v="0"/>
    <x v="0"/>
    <x v="1"/>
    <x v="1"/>
    <x v="1"/>
    <x v="1"/>
    <n v="61"/>
    <m/>
    <m/>
    <m/>
    <x v="0"/>
    <x v="2"/>
    <n v="1003187"/>
    <x v="8"/>
    <x v="0"/>
    <x v="1"/>
    <x v="0"/>
    <x v="3"/>
    <x v="0"/>
    <x v="0"/>
    <x v="0"/>
    <x v="0"/>
    <x v="0"/>
    <x v="0"/>
    <m/>
    <m/>
    <x v="2"/>
    <s v="10031878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1T00:00:00"/>
    <n v="9567"/>
    <n v="10258"/>
    <x v="2"/>
    <n v="1500"/>
    <n v="50160"/>
    <x v="4"/>
    <s v="081203"/>
    <x v="0"/>
    <x v="0"/>
    <x v="1"/>
    <x v="1"/>
    <x v="1"/>
    <x v="1"/>
    <n v="71"/>
    <m/>
    <m/>
    <m/>
    <x v="0"/>
    <x v="2"/>
    <n v="1003187"/>
    <x v="9"/>
    <x v="0"/>
    <x v="1"/>
    <x v="0"/>
    <x v="3"/>
    <x v="0"/>
    <x v="0"/>
    <x v="0"/>
    <x v="0"/>
    <x v="0"/>
    <x v="0"/>
    <m/>
    <m/>
    <x v="2"/>
    <s v="10031879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1T00:00:00"/>
    <n v="9567"/>
    <n v="10258"/>
    <x v="2"/>
    <n v="1500"/>
    <n v="50161"/>
    <x v="4"/>
    <s v="081169"/>
    <x v="0"/>
    <x v="0"/>
    <x v="1"/>
    <x v="1"/>
    <x v="1"/>
    <x v="1"/>
    <n v="57"/>
    <m/>
    <m/>
    <m/>
    <x v="0"/>
    <x v="2"/>
    <n v="1003187"/>
    <x v="10"/>
    <x v="0"/>
    <x v="1"/>
    <x v="0"/>
    <x v="3"/>
    <x v="0"/>
    <x v="0"/>
    <x v="0"/>
    <x v="0"/>
    <x v="0"/>
    <x v="0"/>
    <m/>
    <m/>
    <x v="2"/>
    <s v="100318710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1T00:00:00"/>
    <n v="9567"/>
    <n v="10258"/>
    <x v="2"/>
    <n v="1500"/>
    <n v="50162"/>
    <x v="4"/>
    <s v="081209"/>
    <x v="0"/>
    <x v="0"/>
    <x v="1"/>
    <x v="1"/>
    <x v="1"/>
    <x v="1"/>
    <n v="65"/>
    <m/>
    <m/>
    <m/>
    <x v="0"/>
    <x v="2"/>
    <n v="1003188"/>
    <x v="1"/>
    <x v="0"/>
    <x v="0"/>
    <x v="1"/>
    <x v="2"/>
    <x v="0"/>
    <x v="0"/>
    <x v="0"/>
    <x v="0"/>
    <x v="0"/>
    <x v="0"/>
    <m/>
    <m/>
    <x v="2"/>
    <s v="10031881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1T00:00:00"/>
    <n v="9567"/>
    <n v="10258"/>
    <x v="2"/>
    <n v="1500"/>
    <n v="50163"/>
    <x v="4"/>
    <s v="081149"/>
    <x v="0"/>
    <x v="0"/>
    <x v="1"/>
    <x v="1"/>
    <x v="1"/>
    <x v="1"/>
    <n v="58"/>
    <m/>
    <m/>
    <m/>
    <x v="0"/>
    <x v="2"/>
    <n v="1003188"/>
    <x v="2"/>
    <x v="0"/>
    <x v="0"/>
    <x v="1"/>
    <x v="2"/>
    <x v="0"/>
    <x v="0"/>
    <x v="0"/>
    <x v="0"/>
    <x v="0"/>
    <x v="0"/>
    <m/>
    <m/>
    <x v="2"/>
    <s v="10031882"/>
    <x v="13"/>
    <x v="7"/>
    <x v="6"/>
    <x v="2"/>
    <x v="4"/>
    <x v="2"/>
    <n v="52.572200000000002"/>
    <x v="2"/>
    <n v="58"/>
    <x v="1"/>
    <s v=""/>
    <x v="5"/>
    <s v=""/>
    <x v="1"/>
    <s v=""/>
    <s v=""/>
    <x v="1"/>
    <x v="1"/>
    <x v="1"/>
    <x v="1"/>
    <x v="1"/>
    <x v="1"/>
    <x v="1"/>
  </r>
  <r>
    <d v="2022-07-11T00:00:00"/>
    <n v="9567"/>
    <n v="10258"/>
    <x v="2"/>
    <n v="1514"/>
    <n v="50164"/>
    <x v="4"/>
    <s v="081176"/>
    <x v="0"/>
    <x v="0"/>
    <x v="1"/>
    <x v="1"/>
    <x v="1"/>
    <x v="1"/>
    <n v="59"/>
    <m/>
    <m/>
    <m/>
    <x v="0"/>
    <x v="2"/>
    <n v="1003188"/>
    <x v="3"/>
    <x v="0"/>
    <x v="0"/>
    <x v="1"/>
    <x v="2"/>
    <x v="0"/>
    <x v="0"/>
    <x v="0"/>
    <x v="0"/>
    <x v="0"/>
    <x v="0"/>
    <s v="1003186 (Bad Book)"/>
    <m/>
    <x v="2"/>
    <s v="10031883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1T00:00:00"/>
    <n v="9567"/>
    <n v="9479"/>
    <x v="2"/>
    <n v="1515"/>
    <n v="50165"/>
    <x v="4"/>
    <s v="081147"/>
    <x v="0"/>
    <x v="0"/>
    <x v="3"/>
    <x v="3"/>
    <x v="1"/>
    <x v="1"/>
    <m/>
    <m/>
    <m/>
    <m/>
    <x v="0"/>
    <x v="2"/>
    <n v="1003188"/>
    <x v="4"/>
    <x v="0"/>
    <x v="0"/>
    <x v="1"/>
    <x v="2"/>
    <x v="0"/>
    <x v="0"/>
    <x v="0"/>
    <x v="0"/>
    <x v="0"/>
    <x v="0"/>
    <s v="Original Biosheet Lost in the wind."/>
    <m/>
    <x v="2"/>
    <s v="10031884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7"/>
    <n v="9479"/>
    <x v="2"/>
    <n v="1517"/>
    <n v="50166"/>
    <x v="4"/>
    <s v="081198"/>
    <x v="0"/>
    <x v="0"/>
    <x v="3"/>
    <x v="3"/>
    <x v="1"/>
    <x v="1"/>
    <m/>
    <m/>
    <m/>
    <m/>
    <x v="0"/>
    <x v="3"/>
    <n v="1003188"/>
    <x v="5"/>
    <x v="0"/>
    <x v="0"/>
    <x v="1"/>
    <x v="2"/>
    <x v="0"/>
    <x v="0"/>
    <x v="0"/>
    <x v="0"/>
    <x v="0"/>
    <x v="0"/>
    <s v="Original Biosheet Lost in the wind."/>
    <m/>
    <x v="2"/>
    <s v="10031885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7"/>
    <n v="9479"/>
    <x v="2"/>
    <n v="1518"/>
    <n v="50167"/>
    <x v="4"/>
    <s v="081205"/>
    <x v="0"/>
    <x v="0"/>
    <x v="3"/>
    <x v="3"/>
    <x v="1"/>
    <x v="1"/>
    <m/>
    <m/>
    <m/>
    <m/>
    <x v="0"/>
    <x v="2"/>
    <n v="1003188"/>
    <x v="6"/>
    <x v="0"/>
    <x v="0"/>
    <x v="1"/>
    <x v="2"/>
    <x v="0"/>
    <x v="0"/>
    <x v="0"/>
    <x v="0"/>
    <x v="0"/>
    <x v="0"/>
    <s v="Original Biosheet Lost in the wind."/>
    <m/>
    <x v="2"/>
    <s v="10031886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7"/>
    <n v="9479"/>
    <x v="2"/>
    <n v="1515"/>
    <n v="50168"/>
    <x v="4"/>
    <s v="081211"/>
    <x v="0"/>
    <x v="0"/>
    <x v="3"/>
    <x v="3"/>
    <x v="1"/>
    <x v="1"/>
    <m/>
    <m/>
    <m/>
    <m/>
    <x v="0"/>
    <x v="2"/>
    <n v="1003188"/>
    <x v="7"/>
    <x v="0"/>
    <x v="0"/>
    <x v="1"/>
    <x v="2"/>
    <x v="0"/>
    <x v="0"/>
    <x v="0"/>
    <x v="0"/>
    <x v="0"/>
    <x v="0"/>
    <s v="Original Biosheet Lost in the wind."/>
    <m/>
    <x v="2"/>
    <s v="10031887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544"/>
    <n v="50169"/>
    <x v="4"/>
    <s v="081156"/>
    <x v="0"/>
    <x v="0"/>
    <x v="3"/>
    <x v="3"/>
    <x v="1"/>
    <x v="1"/>
    <m/>
    <m/>
    <m/>
    <m/>
    <x v="0"/>
    <x v="3"/>
    <n v="1003188"/>
    <x v="8"/>
    <x v="0"/>
    <x v="0"/>
    <x v="1"/>
    <x v="2"/>
    <x v="0"/>
    <x v="0"/>
    <x v="0"/>
    <x v="0"/>
    <x v="0"/>
    <x v="0"/>
    <s v="Original Biosheet Lost in the wind."/>
    <m/>
    <x v="2"/>
    <s v="10031888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547"/>
    <n v="50170"/>
    <x v="4"/>
    <s v="081201"/>
    <x v="0"/>
    <x v="0"/>
    <x v="3"/>
    <x v="3"/>
    <x v="1"/>
    <x v="1"/>
    <m/>
    <m/>
    <m/>
    <m/>
    <x v="0"/>
    <x v="2"/>
    <n v="1003188"/>
    <x v="9"/>
    <x v="0"/>
    <x v="0"/>
    <x v="1"/>
    <x v="2"/>
    <x v="0"/>
    <x v="0"/>
    <x v="0"/>
    <x v="0"/>
    <x v="0"/>
    <x v="0"/>
    <s v="Original Biosheet Lost in the wind."/>
    <m/>
    <x v="2"/>
    <s v="10031889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548"/>
    <n v="50171"/>
    <x v="4"/>
    <s v="081172"/>
    <x v="0"/>
    <x v="0"/>
    <x v="3"/>
    <x v="3"/>
    <x v="1"/>
    <x v="1"/>
    <m/>
    <m/>
    <m/>
    <m/>
    <x v="0"/>
    <x v="2"/>
    <n v="1003188"/>
    <x v="10"/>
    <x v="0"/>
    <x v="0"/>
    <x v="1"/>
    <x v="2"/>
    <x v="0"/>
    <x v="0"/>
    <x v="0"/>
    <x v="0"/>
    <x v="0"/>
    <x v="0"/>
    <s v="Original Biosheet Lost in the wind."/>
    <m/>
    <x v="2"/>
    <s v="100318810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551"/>
    <n v="50172"/>
    <x v="4"/>
    <s v="081148"/>
    <x v="0"/>
    <x v="0"/>
    <x v="3"/>
    <x v="3"/>
    <x v="1"/>
    <x v="1"/>
    <m/>
    <m/>
    <m/>
    <m/>
    <x v="0"/>
    <x v="3"/>
    <n v="1003189"/>
    <x v="1"/>
    <x v="0"/>
    <x v="0"/>
    <x v="1"/>
    <x v="2"/>
    <x v="0"/>
    <x v="0"/>
    <x v="0"/>
    <x v="0"/>
    <x v="0"/>
    <x v="0"/>
    <s v="Original Biosheet Lost in the wind."/>
    <m/>
    <x v="2"/>
    <s v="10031891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553"/>
    <n v="50173"/>
    <x v="4"/>
    <s v="081214"/>
    <x v="0"/>
    <x v="0"/>
    <x v="3"/>
    <x v="3"/>
    <x v="1"/>
    <x v="1"/>
    <m/>
    <m/>
    <m/>
    <m/>
    <x v="0"/>
    <x v="2"/>
    <n v="1003189"/>
    <x v="2"/>
    <x v="0"/>
    <x v="0"/>
    <x v="1"/>
    <x v="2"/>
    <x v="0"/>
    <x v="0"/>
    <x v="0"/>
    <x v="0"/>
    <x v="0"/>
    <x v="0"/>
    <s v="Original Biosheet Lost in the wind."/>
    <m/>
    <x v="2"/>
    <s v="10031892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554"/>
    <n v="50174"/>
    <x v="4"/>
    <s v="081199"/>
    <x v="0"/>
    <x v="0"/>
    <x v="3"/>
    <x v="3"/>
    <x v="1"/>
    <x v="1"/>
    <m/>
    <m/>
    <m/>
    <m/>
    <x v="0"/>
    <x v="2"/>
    <n v="1003189"/>
    <x v="3"/>
    <x v="0"/>
    <x v="0"/>
    <x v="1"/>
    <x v="2"/>
    <x v="0"/>
    <x v="0"/>
    <x v="0"/>
    <x v="0"/>
    <x v="0"/>
    <x v="0"/>
    <s v="Original Biosheet Lost in the wind."/>
    <m/>
    <x v="2"/>
    <s v="10031893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556"/>
    <n v="50175"/>
    <x v="4"/>
    <s v="081175"/>
    <x v="0"/>
    <x v="0"/>
    <x v="3"/>
    <x v="3"/>
    <x v="1"/>
    <x v="1"/>
    <m/>
    <m/>
    <m/>
    <m/>
    <x v="0"/>
    <x v="2"/>
    <n v="1003189"/>
    <x v="4"/>
    <x v="0"/>
    <x v="0"/>
    <x v="1"/>
    <x v="2"/>
    <x v="0"/>
    <x v="0"/>
    <x v="0"/>
    <x v="0"/>
    <x v="0"/>
    <x v="0"/>
    <s v="Original Biosheet Lost in the wind."/>
    <m/>
    <x v="2"/>
    <s v="10031894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603"/>
    <n v="50176"/>
    <x v="4"/>
    <s v="081143"/>
    <x v="0"/>
    <x v="0"/>
    <x v="3"/>
    <x v="3"/>
    <x v="1"/>
    <x v="1"/>
    <m/>
    <m/>
    <m/>
    <m/>
    <x v="0"/>
    <x v="3"/>
    <n v="1003189"/>
    <x v="5"/>
    <x v="0"/>
    <x v="0"/>
    <x v="1"/>
    <x v="2"/>
    <x v="0"/>
    <x v="0"/>
    <x v="0"/>
    <x v="0"/>
    <x v="0"/>
    <x v="0"/>
    <s v="Original Biosheet Lost in the wind."/>
    <m/>
    <x v="2"/>
    <s v="10031895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8"/>
    <n v="9479"/>
    <x v="5"/>
    <n v="1605"/>
    <n v="50178"/>
    <x v="4"/>
    <s v="081212"/>
    <x v="0"/>
    <x v="0"/>
    <x v="3"/>
    <x v="3"/>
    <x v="1"/>
    <x v="1"/>
    <m/>
    <m/>
    <m/>
    <m/>
    <x v="0"/>
    <x v="2"/>
    <n v="1003189"/>
    <x v="6"/>
    <x v="0"/>
    <x v="0"/>
    <x v="1"/>
    <x v="2"/>
    <x v="0"/>
    <x v="0"/>
    <x v="0"/>
    <x v="0"/>
    <x v="0"/>
    <x v="0"/>
    <s v="Original Biosheet Lost in the wind."/>
    <s v="50177 bad tag (from CTS)"/>
    <x v="2"/>
    <s v="10031897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9"/>
    <n v="9479"/>
    <x v="2"/>
    <n v="1639"/>
    <n v="50179"/>
    <x v="4"/>
    <s v="081202"/>
    <x v="0"/>
    <x v="0"/>
    <x v="3"/>
    <x v="3"/>
    <x v="1"/>
    <x v="2"/>
    <m/>
    <m/>
    <m/>
    <m/>
    <x v="0"/>
    <x v="2"/>
    <n v="1003189"/>
    <x v="7"/>
    <x v="0"/>
    <x v="0"/>
    <x v="1"/>
    <x v="2"/>
    <x v="0"/>
    <x v="0"/>
    <x v="0"/>
    <x v="0"/>
    <x v="0"/>
    <x v="0"/>
    <s v="Original Biosheet Lost in the wind."/>
    <m/>
    <x v="2"/>
    <s v="10031897"/>
    <x v="13"/>
    <x v="7"/>
    <x v="6"/>
    <x v="2"/>
    <x v="4"/>
    <x v="2"/>
    <s v=""/>
    <x v="3"/>
    <s v=""/>
    <x v="4"/>
    <s v=""/>
    <x v="5"/>
    <s v=""/>
    <x v="1"/>
    <s v=""/>
    <s v=""/>
    <x v="1"/>
    <x v="1"/>
    <x v="3"/>
    <x v="1"/>
    <x v="1"/>
    <x v="1"/>
    <x v="1"/>
  </r>
  <r>
    <d v="2022-07-11T00:00:00"/>
    <n v="9569"/>
    <n v="10260"/>
    <x v="2"/>
    <n v="1640"/>
    <n v="50180"/>
    <x v="6"/>
    <s v="081178"/>
    <x v="0"/>
    <x v="0"/>
    <x v="2"/>
    <x v="1"/>
    <x v="1"/>
    <x v="1"/>
    <n v="70"/>
    <m/>
    <m/>
    <m/>
    <x v="0"/>
    <x v="2"/>
    <n v="1003189"/>
    <x v="8"/>
    <x v="0"/>
    <x v="0"/>
    <x v="1"/>
    <x v="2"/>
    <x v="0"/>
    <x v="0"/>
    <x v="0"/>
    <x v="0"/>
    <x v="0"/>
    <x v="0"/>
    <m/>
    <m/>
    <x v="2"/>
    <s v="10031898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2"/>
    <x v="1"/>
    <x v="1"/>
    <x v="1"/>
  </r>
  <r>
    <d v="2022-07-11T00:00:00"/>
    <n v="9569"/>
    <n v="10260"/>
    <x v="2"/>
    <n v="1645"/>
    <n v="50181"/>
    <x v="6"/>
    <s v="081152"/>
    <x v="0"/>
    <x v="0"/>
    <x v="2"/>
    <x v="2"/>
    <x v="1"/>
    <x v="1"/>
    <n v="88"/>
    <n v="16"/>
    <m/>
    <n v="4.8"/>
    <x v="2"/>
    <x v="3"/>
    <n v="1003189"/>
    <x v="9"/>
    <x v="0"/>
    <x v="0"/>
    <x v="1"/>
    <x v="2"/>
    <x v="0"/>
    <x v="0"/>
    <x v="0"/>
    <x v="0"/>
    <x v="0"/>
    <x v="0"/>
    <m/>
    <m/>
    <x v="2"/>
    <s v="10031899"/>
    <x v="13"/>
    <x v="7"/>
    <x v="6"/>
    <x v="2"/>
    <x v="4"/>
    <x v="2"/>
    <n v="80.337199999999996"/>
    <x v="1"/>
    <n v="88"/>
    <x v="2"/>
    <s v=""/>
    <x v="5"/>
    <s v=""/>
    <x v="1"/>
    <s v=""/>
    <s v=""/>
    <x v="1"/>
    <x v="1"/>
    <x v="2"/>
    <x v="1"/>
    <x v="1"/>
    <x v="1"/>
    <x v="1"/>
  </r>
  <r>
    <d v="2022-07-11T00:00:00"/>
    <n v="9569"/>
    <n v="10260"/>
    <x v="2"/>
    <n v="1645"/>
    <n v="50182"/>
    <x v="6"/>
    <s v="081188"/>
    <x v="0"/>
    <x v="0"/>
    <x v="1"/>
    <x v="1"/>
    <x v="1"/>
    <x v="1"/>
    <n v="96"/>
    <n v="22.2"/>
    <n v="9"/>
    <n v="7.4"/>
    <x v="13"/>
    <x v="3"/>
    <n v="1003189"/>
    <x v="10"/>
    <x v="0"/>
    <x v="0"/>
    <x v="1"/>
    <x v="2"/>
    <x v="0"/>
    <x v="0"/>
    <x v="0"/>
    <x v="0"/>
    <x v="0"/>
    <x v="0"/>
    <m/>
    <m/>
    <x v="2"/>
    <s v="100318910"/>
    <x v="13"/>
    <x v="7"/>
    <x v="6"/>
    <x v="2"/>
    <x v="4"/>
    <x v="2"/>
    <n v="87"/>
    <x v="1"/>
    <n v="96"/>
    <x v="3"/>
    <s v=""/>
    <x v="5"/>
    <s v=""/>
    <x v="2"/>
    <n v="2.7880000000000016"/>
    <n v="0.94202391151569498"/>
    <x v="1"/>
    <x v="1"/>
    <x v="2"/>
    <x v="1"/>
    <x v="1"/>
    <x v="1"/>
    <x v="1"/>
  </r>
  <r>
    <d v="2022-07-11T00:00:00"/>
    <n v="9569"/>
    <n v="10260"/>
    <x v="2"/>
    <n v="1650"/>
    <n v="50183"/>
    <x v="6"/>
    <s v="081180"/>
    <x v="0"/>
    <x v="0"/>
    <x v="2"/>
    <x v="2"/>
    <x v="1"/>
    <x v="1"/>
    <n v="82"/>
    <n v="16.2"/>
    <n v="5.5"/>
    <n v="4.8"/>
    <x v="12"/>
    <x v="3"/>
    <n v="1003190"/>
    <x v="1"/>
    <x v="0"/>
    <x v="0"/>
    <x v="1"/>
    <x v="2"/>
    <x v="0"/>
    <x v="0"/>
    <x v="0"/>
    <x v="0"/>
    <x v="0"/>
    <x v="0"/>
    <m/>
    <m/>
    <x v="2"/>
    <s v="10031901"/>
    <x v="13"/>
    <x v="7"/>
    <x v="6"/>
    <x v="2"/>
    <x v="4"/>
    <x v="2"/>
    <n v="76.5"/>
    <x v="1"/>
    <n v="82"/>
    <x v="3"/>
    <s v=""/>
    <x v="5"/>
    <s v=""/>
    <x v="2"/>
    <n v="3.6179999999999994"/>
    <n v="0.97386506927569216"/>
    <x v="1"/>
    <x v="1"/>
    <x v="2"/>
    <x v="1"/>
    <x v="1"/>
    <x v="1"/>
    <x v="1"/>
  </r>
  <r>
    <d v="2022-07-11T00:00:00"/>
    <n v="9569"/>
    <n v="10260"/>
    <x v="2"/>
    <n v="1650"/>
    <n v="50184"/>
    <x v="6"/>
    <s v="081234"/>
    <x v="0"/>
    <x v="0"/>
    <x v="1"/>
    <x v="1"/>
    <x v="1"/>
    <x v="1"/>
    <n v="61"/>
    <m/>
    <m/>
    <m/>
    <x v="0"/>
    <x v="2"/>
    <n v="1003190"/>
    <x v="2"/>
    <x v="0"/>
    <x v="0"/>
    <x v="1"/>
    <x v="2"/>
    <x v="2"/>
    <x v="0"/>
    <x v="10"/>
    <x v="0"/>
    <x v="0"/>
    <x v="0"/>
    <m/>
    <m/>
    <x v="2"/>
    <s v="10031902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1T00:00:00"/>
    <n v="9569"/>
    <n v="10260"/>
    <x v="2"/>
    <n v="1650"/>
    <n v="50185"/>
    <x v="6"/>
    <s v="081223"/>
    <x v="0"/>
    <x v="0"/>
    <x v="1"/>
    <x v="1"/>
    <x v="1"/>
    <x v="1"/>
    <n v="66"/>
    <m/>
    <m/>
    <m/>
    <x v="0"/>
    <x v="2"/>
    <n v="1003190"/>
    <x v="3"/>
    <x v="0"/>
    <x v="0"/>
    <x v="1"/>
    <x v="2"/>
    <x v="0"/>
    <x v="0"/>
    <x v="0"/>
    <x v="0"/>
    <x v="0"/>
    <x v="0"/>
    <m/>
    <m/>
    <x v="2"/>
    <s v="10031903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1T00:00:00"/>
    <n v="9569"/>
    <n v="10260"/>
    <x v="2"/>
    <n v="1650"/>
    <n v="50186"/>
    <x v="6"/>
    <s v="081241"/>
    <x v="0"/>
    <x v="0"/>
    <x v="1"/>
    <x v="1"/>
    <x v="1"/>
    <x v="1"/>
    <n v="62"/>
    <m/>
    <m/>
    <m/>
    <x v="0"/>
    <x v="2"/>
    <n v="1003190"/>
    <x v="4"/>
    <x v="0"/>
    <x v="0"/>
    <x v="1"/>
    <x v="2"/>
    <x v="0"/>
    <x v="0"/>
    <x v="0"/>
    <x v="0"/>
    <x v="0"/>
    <x v="0"/>
    <m/>
    <m/>
    <x v="2"/>
    <s v="10031904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1T00:00:00"/>
    <n v="9569"/>
    <n v="10260"/>
    <x v="2"/>
    <n v="1659"/>
    <n v="50187"/>
    <x v="6"/>
    <s v="081181"/>
    <x v="0"/>
    <x v="1"/>
    <x v="1"/>
    <x v="1"/>
    <x v="1"/>
    <x v="1"/>
    <n v="103"/>
    <n v="26"/>
    <n v="12.7"/>
    <n v="7.5"/>
    <x v="24"/>
    <x v="3"/>
    <n v="1003190"/>
    <x v="5"/>
    <x v="0"/>
    <x v="0"/>
    <x v="1"/>
    <x v="2"/>
    <x v="0"/>
    <x v="0"/>
    <x v="0"/>
    <x v="0"/>
    <x v="0"/>
    <x v="0"/>
    <m/>
    <m/>
    <x v="2"/>
    <s v="10031905"/>
    <x v="13"/>
    <x v="7"/>
    <x v="6"/>
    <x v="2"/>
    <x v="4"/>
    <x v="2"/>
    <n v="90.3"/>
    <x v="1"/>
    <n v="103"/>
    <x v="3"/>
    <s v=""/>
    <x v="5"/>
    <s v=""/>
    <x v="2"/>
    <n v="0.64999999999999947"/>
    <n v="0.65701046267349872"/>
    <x v="1"/>
    <x v="1"/>
    <x v="2"/>
    <x v="1"/>
    <x v="1"/>
    <x v="1"/>
    <x v="1"/>
  </r>
  <r>
    <d v="2022-07-11T00:00:00"/>
    <n v="9569"/>
    <n v="10260"/>
    <x v="2"/>
    <n v="1659"/>
    <n v="50188"/>
    <x v="6"/>
    <s v="081207"/>
    <x v="0"/>
    <x v="0"/>
    <x v="1"/>
    <x v="1"/>
    <x v="1"/>
    <x v="1"/>
    <n v="68"/>
    <m/>
    <m/>
    <m/>
    <x v="0"/>
    <x v="2"/>
    <n v="1003190"/>
    <x v="6"/>
    <x v="0"/>
    <x v="0"/>
    <x v="1"/>
    <x v="2"/>
    <x v="0"/>
    <x v="0"/>
    <x v="0"/>
    <x v="0"/>
    <x v="0"/>
    <x v="0"/>
    <m/>
    <m/>
    <x v="2"/>
    <s v="10031906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1T00:00:00"/>
    <n v="9569"/>
    <n v="10260"/>
    <x v="2"/>
    <n v="1659"/>
    <n v="50189"/>
    <x v="6"/>
    <s v="081194"/>
    <x v="0"/>
    <x v="0"/>
    <x v="1"/>
    <x v="1"/>
    <x v="1"/>
    <x v="1"/>
    <n v="59"/>
    <m/>
    <m/>
    <m/>
    <x v="0"/>
    <x v="2"/>
    <n v="1003190"/>
    <x v="7"/>
    <x v="0"/>
    <x v="0"/>
    <x v="1"/>
    <x v="2"/>
    <x v="0"/>
    <x v="0"/>
    <x v="0"/>
    <x v="0"/>
    <x v="0"/>
    <x v="0"/>
    <m/>
    <m/>
    <x v="2"/>
    <s v="10031907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1T00:00:00"/>
    <n v="9569"/>
    <n v="10260"/>
    <x v="2"/>
    <n v="1704"/>
    <n v="50190"/>
    <x v="6"/>
    <s v="081154"/>
    <x v="0"/>
    <x v="0"/>
    <x v="2"/>
    <x v="2"/>
    <x v="1"/>
    <x v="1"/>
    <n v="90"/>
    <n v="18"/>
    <n v="6"/>
    <n v="6.5"/>
    <x v="1"/>
    <x v="3"/>
    <n v="1003190"/>
    <x v="8"/>
    <x v="0"/>
    <x v="0"/>
    <x v="1"/>
    <x v="2"/>
    <x v="0"/>
    <x v="0"/>
    <x v="0"/>
    <x v="0"/>
    <x v="0"/>
    <x v="0"/>
    <m/>
    <m/>
    <x v="2"/>
    <s v="10031908"/>
    <x v="13"/>
    <x v="7"/>
    <x v="6"/>
    <x v="2"/>
    <x v="4"/>
    <x v="2"/>
    <n v="84"/>
    <x v="1"/>
    <n v="90"/>
    <x v="3"/>
    <s v=""/>
    <x v="5"/>
    <s v=""/>
    <x v="2"/>
    <n v="4.746000000000004"/>
    <n v="0.99138843198727478"/>
    <x v="1"/>
    <x v="1"/>
    <x v="2"/>
    <x v="1"/>
    <x v="1"/>
    <x v="1"/>
    <x v="1"/>
  </r>
  <r>
    <d v="2022-07-11T00:00:00"/>
    <n v="9570"/>
    <n v="10260"/>
    <x v="5"/>
    <n v="1730"/>
    <n v="50191"/>
    <x v="6"/>
    <s v="081159"/>
    <x v="0"/>
    <x v="0"/>
    <x v="1"/>
    <x v="1"/>
    <x v="1"/>
    <x v="1"/>
    <n v="65"/>
    <m/>
    <m/>
    <m/>
    <x v="0"/>
    <x v="2"/>
    <n v="1003190"/>
    <x v="9"/>
    <x v="0"/>
    <x v="0"/>
    <x v="1"/>
    <x v="2"/>
    <x v="0"/>
    <x v="0"/>
    <x v="0"/>
    <x v="0"/>
    <x v="0"/>
    <x v="0"/>
    <m/>
    <m/>
    <x v="2"/>
    <s v="10031909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1T00:00:00"/>
    <n v="9570"/>
    <n v="10260"/>
    <x v="5"/>
    <n v="1731"/>
    <n v="50192"/>
    <x v="6"/>
    <s v="081160"/>
    <x v="0"/>
    <x v="0"/>
    <x v="1"/>
    <x v="1"/>
    <x v="1"/>
    <x v="1"/>
    <n v="76"/>
    <n v="15.5"/>
    <n v="6.5"/>
    <n v="5"/>
    <x v="14"/>
    <x v="3"/>
    <n v="1003190"/>
    <x v="10"/>
    <x v="0"/>
    <x v="0"/>
    <x v="1"/>
    <x v="2"/>
    <x v="0"/>
    <x v="0"/>
    <x v="0"/>
    <x v="0"/>
    <x v="0"/>
    <x v="0"/>
    <m/>
    <m/>
    <x v="2"/>
    <s v="100319010"/>
    <x v="13"/>
    <x v="7"/>
    <x v="6"/>
    <x v="2"/>
    <x v="4"/>
    <x v="2"/>
    <n v="69.5"/>
    <x v="1"/>
    <n v="76"/>
    <x v="3"/>
    <s v=""/>
    <x v="5"/>
    <s v=""/>
    <x v="3"/>
    <n v="-0.7220000000000002"/>
    <n v="0.32695272142812526"/>
    <x v="1"/>
    <x v="1"/>
    <x v="1"/>
    <x v="1"/>
    <x v="1"/>
    <x v="1"/>
    <x v="1"/>
  </r>
  <r>
    <d v="2022-07-11T00:00:00"/>
    <n v="9570"/>
    <n v="10260"/>
    <x v="5"/>
    <n v="1734"/>
    <n v="50193"/>
    <x v="6"/>
    <s v="081191"/>
    <x v="0"/>
    <x v="0"/>
    <x v="1"/>
    <x v="1"/>
    <x v="1"/>
    <x v="1"/>
    <n v="63"/>
    <m/>
    <m/>
    <m/>
    <x v="0"/>
    <x v="2"/>
    <n v="1003191"/>
    <x v="1"/>
    <x v="0"/>
    <x v="1"/>
    <x v="0"/>
    <x v="3"/>
    <x v="0"/>
    <x v="0"/>
    <x v="0"/>
    <x v="0"/>
    <x v="0"/>
    <x v="0"/>
    <m/>
    <m/>
    <x v="2"/>
    <s v="10031911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1T00:00:00"/>
    <n v="9571"/>
    <n v="10260"/>
    <x v="2"/>
    <n v="1752"/>
    <n v="50194"/>
    <x v="6"/>
    <s v="081217"/>
    <x v="1"/>
    <x v="0"/>
    <x v="1"/>
    <x v="1"/>
    <x v="1"/>
    <x v="1"/>
    <n v="57"/>
    <m/>
    <m/>
    <m/>
    <x v="0"/>
    <x v="2"/>
    <n v="1003191"/>
    <x v="2"/>
    <x v="0"/>
    <x v="1"/>
    <x v="0"/>
    <x v="3"/>
    <x v="0"/>
    <x v="0"/>
    <x v="0"/>
    <x v="0"/>
    <x v="0"/>
    <x v="0"/>
    <m/>
    <m/>
    <x v="2"/>
    <s v="10031912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1T00:00:00"/>
    <n v="9571"/>
    <n v="10260"/>
    <x v="2"/>
    <n v="1752"/>
    <n v="50195"/>
    <x v="6"/>
    <s v="081228"/>
    <x v="0"/>
    <x v="0"/>
    <x v="1"/>
    <x v="1"/>
    <x v="1"/>
    <x v="1"/>
    <n v="73"/>
    <m/>
    <m/>
    <m/>
    <x v="0"/>
    <x v="2"/>
    <n v="1003191"/>
    <x v="3"/>
    <x v="0"/>
    <x v="1"/>
    <x v="0"/>
    <x v="3"/>
    <x v="0"/>
    <x v="0"/>
    <x v="0"/>
    <x v="0"/>
    <x v="0"/>
    <x v="0"/>
    <m/>
    <m/>
    <x v="2"/>
    <s v="10031913"/>
    <x v="13"/>
    <x v="7"/>
    <x v="6"/>
    <x v="2"/>
    <x v="4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11T00:00:00"/>
    <n v="9571"/>
    <n v="10260"/>
    <x v="2"/>
    <n v="1752"/>
    <n v="50196"/>
    <x v="6"/>
    <s v="081219"/>
    <x v="0"/>
    <x v="0"/>
    <x v="2"/>
    <x v="2"/>
    <x v="1"/>
    <x v="1"/>
    <n v="81.5"/>
    <n v="16.399999999999999"/>
    <n v="5.2"/>
    <n v="4.8"/>
    <x v="2"/>
    <x v="3"/>
    <n v="1003191"/>
    <x v="4"/>
    <x v="0"/>
    <x v="1"/>
    <x v="0"/>
    <x v="3"/>
    <x v="0"/>
    <x v="0"/>
    <x v="0"/>
    <x v="0"/>
    <x v="0"/>
    <x v="0"/>
    <m/>
    <m/>
    <x v="2"/>
    <s v="10031914"/>
    <x v="13"/>
    <x v="7"/>
    <x v="6"/>
    <x v="2"/>
    <x v="4"/>
    <x v="2"/>
    <n v="76.3"/>
    <x v="1"/>
    <n v="81.5"/>
    <x v="3"/>
    <s v=""/>
    <x v="5"/>
    <s v=""/>
    <x v="2"/>
    <n v="2.9270000000000018"/>
    <n v="0.94916511787666336"/>
    <x v="1"/>
    <x v="1"/>
    <x v="2"/>
    <x v="1"/>
    <x v="1"/>
    <x v="1"/>
    <x v="1"/>
  </r>
  <r>
    <d v="2022-07-11T00:00:00"/>
    <n v="9571"/>
    <n v="10260"/>
    <x v="2"/>
    <n v="1752"/>
    <n v="50197"/>
    <x v="6"/>
    <s v="081187"/>
    <x v="0"/>
    <x v="0"/>
    <x v="1"/>
    <x v="1"/>
    <x v="1"/>
    <x v="1"/>
    <n v="81"/>
    <n v="18.5"/>
    <n v="7"/>
    <n v="5.8"/>
    <x v="1"/>
    <x v="3"/>
    <n v="1003191"/>
    <x v="5"/>
    <x v="0"/>
    <x v="1"/>
    <x v="0"/>
    <x v="3"/>
    <x v="0"/>
    <x v="0"/>
    <x v="0"/>
    <x v="0"/>
    <x v="0"/>
    <x v="0"/>
    <m/>
    <m/>
    <x v="2"/>
    <s v="10031915"/>
    <x v="13"/>
    <x v="7"/>
    <x v="6"/>
    <x v="2"/>
    <x v="4"/>
    <x v="2"/>
    <n v="74"/>
    <x v="1"/>
    <n v="81"/>
    <x v="3"/>
    <s v=""/>
    <x v="5"/>
    <s v=""/>
    <x v="2"/>
    <n v="7.1999999999998288E-2"/>
    <n v="0.5179922280289645"/>
    <x v="1"/>
    <x v="1"/>
    <x v="2"/>
    <x v="1"/>
    <x v="1"/>
    <x v="1"/>
    <x v="1"/>
  </r>
  <r>
    <d v="2022-07-11T00:00:00"/>
    <n v="9571"/>
    <n v="10260"/>
    <x v="2"/>
    <n v="1752"/>
    <n v="50198"/>
    <x v="6"/>
    <s v="081174"/>
    <x v="0"/>
    <x v="0"/>
    <x v="1"/>
    <x v="1"/>
    <x v="1"/>
    <x v="1"/>
    <n v="57"/>
    <m/>
    <m/>
    <m/>
    <x v="0"/>
    <x v="2"/>
    <n v="1003191"/>
    <x v="6"/>
    <x v="0"/>
    <x v="1"/>
    <x v="0"/>
    <x v="3"/>
    <x v="0"/>
    <x v="0"/>
    <x v="0"/>
    <x v="0"/>
    <x v="0"/>
    <x v="0"/>
    <m/>
    <m/>
    <x v="2"/>
    <s v="10031916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1T00:00:00"/>
    <n v="9571"/>
    <n v="10260"/>
    <x v="2"/>
    <n v="1805"/>
    <n v="50199"/>
    <x v="6"/>
    <s v="081213"/>
    <x v="0"/>
    <x v="0"/>
    <x v="2"/>
    <x v="2"/>
    <x v="1"/>
    <x v="1"/>
    <n v="90"/>
    <n v="18.899999999999999"/>
    <n v="6.2"/>
    <n v="6.4"/>
    <x v="6"/>
    <x v="3"/>
    <n v="1003191"/>
    <x v="7"/>
    <x v="0"/>
    <x v="1"/>
    <x v="0"/>
    <x v="3"/>
    <x v="0"/>
    <x v="0"/>
    <x v="0"/>
    <x v="0"/>
    <x v="0"/>
    <x v="0"/>
    <m/>
    <m/>
    <x v="2"/>
    <s v="10031917"/>
    <x v="13"/>
    <x v="7"/>
    <x v="6"/>
    <x v="2"/>
    <x v="4"/>
    <x v="2"/>
    <n v="83.8"/>
    <x v="1"/>
    <n v="90"/>
    <x v="3"/>
    <s v=""/>
    <x v="5"/>
    <s v=""/>
    <x v="2"/>
    <n v="4.8160000000000034"/>
    <n v="0.99196594981963926"/>
    <x v="1"/>
    <x v="1"/>
    <x v="2"/>
    <x v="1"/>
    <x v="1"/>
    <x v="1"/>
    <x v="1"/>
  </r>
  <r>
    <d v="2022-07-11T00:00:00"/>
    <n v="9571"/>
    <n v="10260"/>
    <x v="2"/>
    <n v="1806"/>
    <n v="50200"/>
    <x v="6"/>
    <s v="081164"/>
    <x v="0"/>
    <x v="0"/>
    <x v="2"/>
    <x v="2"/>
    <x v="1"/>
    <x v="1"/>
    <n v="77"/>
    <n v="15.8"/>
    <n v="6.2"/>
    <n v="4.5"/>
    <x v="12"/>
    <x v="3"/>
    <n v="1003191"/>
    <x v="8"/>
    <x v="0"/>
    <x v="1"/>
    <x v="0"/>
    <x v="3"/>
    <x v="0"/>
    <x v="0"/>
    <x v="0"/>
    <x v="0"/>
    <x v="0"/>
    <x v="0"/>
    <m/>
    <m/>
    <x v="2"/>
    <s v="10031918"/>
    <x v="13"/>
    <x v="7"/>
    <x v="6"/>
    <x v="2"/>
    <x v="4"/>
    <x v="2"/>
    <n v="70.8"/>
    <x v="1"/>
    <n v="77"/>
    <x v="3"/>
    <s v=""/>
    <x v="5"/>
    <s v=""/>
    <x v="2"/>
    <n v="0.77599999999999936"/>
    <n v="0.68481738273930082"/>
    <x v="1"/>
    <x v="1"/>
    <x v="2"/>
    <x v="1"/>
    <x v="1"/>
    <x v="1"/>
    <x v="1"/>
  </r>
  <r>
    <d v="2022-07-11T00:00:00"/>
    <n v="9571"/>
    <n v="10260"/>
    <x v="2"/>
    <n v="1806"/>
    <n v="50201"/>
    <x v="6"/>
    <s v="081163"/>
    <x v="0"/>
    <x v="0"/>
    <x v="2"/>
    <x v="2"/>
    <x v="1"/>
    <x v="1"/>
    <n v="95"/>
    <n v="21.2"/>
    <n v="8.1"/>
    <n v="8.1"/>
    <x v="4"/>
    <x v="3"/>
    <n v="1003191"/>
    <x v="9"/>
    <x v="0"/>
    <x v="1"/>
    <x v="0"/>
    <x v="3"/>
    <x v="0"/>
    <x v="0"/>
    <x v="0"/>
    <x v="0"/>
    <x v="0"/>
    <x v="0"/>
    <m/>
    <m/>
    <x v="2"/>
    <s v="10031919"/>
    <x v="13"/>
    <x v="7"/>
    <x v="6"/>
    <x v="2"/>
    <x v="4"/>
    <x v="2"/>
    <n v="86.9"/>
    <x v="1"/>
    <n v="95"/>
    <x v="3"/>
    <s v=""/>
    <x v="5"/>
    <s v=""/>
    <x v="2"/>
    <n v="2.8620000000000019"/>
    <n v="0.94593567353922503"/>
    <x v="1"/>
    <x v="1"/>
    <x v="2"/>
    <x v="1"/>
    <x v="1"/>
    <x v="1"/>
    <x v="1"/>
  </r>
  <r>
    <d v="2022-07-11T00:00:00"/>
    <n v="9571"/>
    <n v="10260"/>
    <x v="2"/>
    <n v="1806"/>
    <n v="50202"/>
    <x v="6"/>
    <s v="081230"/>
    <x v="2"/>
    <x v="0"/>
    <x v="2"/>
    <x v="2"/>
    <x v="1"/>
    <x v="1"/>
    <n v="95"/>
    <n v="22"/>
    <n v="8.5"/>
    <n v="5.8"/>
    <x v="13"/>
    <x v="3"/>
    <n v="1003191"/>
    <x v="10"/>
    <x v="0"/>
    <x v="1"/>
    <x v="0"/>
    <x v="3"/>
    <x v="0"/>
    <x v="0"/>
    <x v="0"/>
    <x v="0"/>
    <x v="0"/>
    <x v="0"/>
    <m/>
    <m/>
    <x v="2"/>
    <s v="100319110"/>
    <x v="13"/>
    <x v="7"/>
    <x v="6"/>
    <x v="2"/>
    <x v="4"/>
    <x v="2"/>
    <n v="86.5"/>
    <x v="1"/>
    <n v="95"/>
    <x v="3"/>
    <s v=""/>
    <x v="5"/>
    <s v=""/>
    <x v="2"/>
    <n v="4.0860000000000021"/>
    <n v="0.98347145943229008"/>
    <x v="1"/>
    <x v="1"/>
    <x v="2"/>
    <x v="1"/>
    <x v="1"/>
    <x v="1"/>
    <x v="1"/>
  </r>
  <r>
    <d v="2022-07-11T00:00:00"/>
    <n v="9571"/>
    <n v="10260"/>
    <x v="2"/>
    <n v="1806"/>
    <n v="50203"/>
    <x v="6"/>
    <s v="081179"/>
    <x v="0"/>
    <x v="0"/>
    <x v="1"/>
    <x v="1"/>
    <x v="1"/>
    <x v="1"/>
    <n v="59"/>
    <m/>
    <m/>
    <m/>
    <x v="0"/>
    <x v="2"/>
    <n v="1003192"/>
    <x v="1"/>
    <x v="0"/>
    <x v="0"/>
    <x v="1"/>
    <x v="2"/>
    <x v="0"/>
    <x v="0"/>
    <x v="0"/>
    <x v="0"/>
    <x v="0"/>
    <x v="0"/>
    <m/>
    <m/>
    <x v="2"/>
    <s v="10031921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1T00:00:00"/>
    <n v="9571"/>
    <n v="10260"/>
    <x v="2"/>
    <n v="1814"/>
    <n v="50204"/>
    <x v="6"/>
    <s v="081182"/>
    <x v="0"/>
    <x v="0"/>
    <x v="2"/>
    <x v="2"/>
    <x v="1"/>
    <x v="1"/>
    <n v="80"/>
    <n v="17.399999999999999"/>
    <n v="6.4"/>
    <n v="4.5"/>
    <x v="9"/>
    <x v="3"/>
    <n v="1003192"/>
    <x v="2"/>
    <x v="0"/>
    <x v="0"/>
    <x v="1"/>
    <x v="2"/>
    <x v="0"/>
    <x v="0"/>
    <x v="0"/>
    <x v="0"/>
    <x v="0"/>
    <x v="0"/>
    <m/>
    <m/>
    <x v="2"/>
    <s v="10031922"/>
    <x v="13"/>
    <x v="7"/>
    <x v="6"/>
    <x v="2"/>
    <x v="4"/>
    <x v="2"/>
    <n v="73.599999999999994"/>
    <x v="1"/>
    <n v="80"/>
    <x v="3"/>
    <s v=""/>
    <x v="5"/>
    <s v=""/>
    <x v="2"/>
    <n v="2.0679999999999992"/>
    <n v="0.88775382199649833"/>
    <x v="1"/>
    <x v="1"/>
    <x v="2"/>
    <x v="1"/>
    <x v="1"/>
    <x v="1"/>
    <x v="1"/>
  </r>
  <r>
    <d v="2022-07-11T00:00:00"/>
    <n v="9571"/>
    <n v="10261"/>
    <x v="2"/>
    <n v="1816"/>
    <n v="50205"/>
    <x v="4"/>
    <s v="081218"/>
    <x v="0"/>
    <x v="0"/>
    <x v="1"/>
    <x v="1"/>
    <x v="1"/>
    <x v="1"/>
    <n v="70"/>
    <m/>
    <m/>
    <m/>
    <x v="0"/>
    <x v="2"/>
    <n v="1003192"/>
    <x v="3"/>
    <x v="0"/>
    <x v="0"/>
    <x v="1"/>
    <x v="2"/>
    <x v="0"/>
    <x v="0"/>
    <x v="0"/>
    <x v="0"/>
    <x v="0"/>
    <x v="0"/>
    <m/>
    <m/>
    <x v="2"/>
    <s v="10031923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1T00:00:00"/>
    <n v="9572"/>
    <n v="10261"/>
    <x v="5"/>
    <n v="1840"/>
    <n v="50206"/>
    <x v="4"/>
    <s v="081227"/>
    <x v="0"/>
    <x v="0"/>
    <x v="2"/>
    <x v="2"/>
    <x v="1"/>
    <x v="1"/>
    <n v="90"/>
    <n v="27.5"/>
    <n v="8.1"/>
    <n v="4.9000000000000004"/>
    <x v="11"/>
    <x v="3"/>
    <n v="1003192"/>
    <x v="4"/>
    <x v="0"/>
    <x v="0"/>
    <x v="1"/>
    <x v="2"/>
    <x v="0"/>
    <x v="0"/>
    <x v="0"/>
    <x v="0"/>
    <x v="0"/>
    <x v="0"/>
    <m/>
    <m/>
    <x v="2"/>
    <s v="10031924"/>
    <x v="13"/>
    <x v="7"/>
    <x v="6"/>
    <x v="2"/>
    <x v="4"/>
    <x v="2"/>
    <n v="81.900000000000006"/>
    <x v="1"/>
    <n v="90"/>
    <x v="3"/>
    <s v=""/>
    <x v="5"/>
    <s v=""/>
    <x v="2"/>
    <n v="3.5760000000000027"/>
    <n v="0.97277454598323687"/>
    <x v="1"/>
    <x v="1"/>
    <x v="2"/>
    <x v="1"/>
    <x v="1"/>
    <x v="1"/>
    <x v="1"/>
  </r>
  <r>
    <d v="2022-07-11T00:00:00"/>
    <n v="9572"/>
    <n v="10261"/>
    <x v="5"/>
    <n v="1840"/>
    <n v="50207"/>
    <x v="4"/>
    <s v="081224"/>
    <x v="0"/>
    <x v="0"/>
    <x v="1"/>
    <x v="1"/>
    <x v="1"/>
    <x v="1"/>
    <n v="64"/>
    <m/>
    <m/>
    <m/>
    <x v="0"/>
    <x v="2"/>
    <n v="1003192"/>
    <x v="5"/>
    <x v="0"/>
    <x v="0"/>
    <x v="1"/>
    <x v="2"/>
    <x v="0"/>
    <x v="0"/>
    <x v="0"/>
    <x v="0"/>
    <x v="0"/>
    <x v="0"/>
    <m/>
    <m/>
    <x v="2"/>
    <s v="10031925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1T00:00:00"/>
    <n v="9572"/>
    <n v="10261"/>
    <x v="5"/>
    <n v="1847"/>
    <n v="50208"/>
    <x v="4"/>
    <s v="081192"/>
    <x v="0"/>
    <x v="0"/>
    <x v="1"/>
    <x v="1"/>
    <x v="1"/>
    <x v="1"/>
    <n v="61"/>
    <m/>
    <m/>
    <m/>
    <x v="0"/>
    <x v="2"/>
    <n v="1003192"/>
    <x v="6"/>
    <x v="0"/>
    <x v="0"/>
    <x v="1"/>
    <x v="2"/>
    <x v="0"/>
    <x v="0"/>
    <x v="0"/>
    <x v="0"/>
    <x v="0"/>
    <x v="0"/>
    <m/>
    <m/>
    <x v="2"/>
    <s v="10031926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0"/>
    <n v="50209"/>
    <x v="4"/>
    <s v="081216"/>
    <x v="0"/>
    <x v="0"/>
    <x v="1"/>
    <x v="1"/>
    <x v="1"/>
    <x v="1"/>
    <n v="67"/>
    <m/>
    <m/>
    <m/>
    <x v="0"/>
    <x v="2"/>
    <n v="1003192"/>
    <x v="7"/>
    <x v="0"/>
    <x v="0"/>
    <x v="1"/>
    <x v="2"/>
    <x v="0"/>
    <x v="0"/>
    <x v="0"/>
    <x v="0"/>
    <x v="0"/>
    <x v="0"/>
    <m/>
    <m/>
    <x v="2"/>
    <s v="10031927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1"/>
    <n v="50210"/>
    <x v="4"/>
    <s v="081221"/>
    <x v="0"/>
    <x v="0"/>
    <x v="1"/>
    <x v="1"/>
    <x v="1"/>
    <x v="1"/>
    <n v="68"/>
    <m/>
    <m/>
    <m/>
    <x v="0"/>
    <x v="2"/>
    <n v="1003192"/>
    <x v="8"/>
    <x v="0"/>
    <x v="0"/>
    <x v="1"/>
    <x v="2"/>
    <x v="0"/>
    <x v="0"/>
    <x v="0"/>
    <x v="0"/>
    <x v="0"/>
    <x v="0"/>
    <m/>
    <m/>
    <x v="2"/>
    <s v="10031928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2"/>
    <n v="50211"/>
    <x v="4"/>
    <s v="081239"/>
    <x v="0"/>
    <x v="0"/>
    <x v="1"/>
    <x v="1"/>
    <x v="1"/>
    <x v="1"/>
    <n v="57"/>
    <m/>
    <m/>
    <m/>
    <x v="0"/>
    <x v="2"/>
    <n v="1003192"/>
    <x v="9"/>
    <x v="0"/>
    <x v="0"/>
    <x v="1"/>
    <x v="2"/>
    <x v="0"/>
    <x v="0"/>
    <x v="0"/>
    <x v="0"/>
    <x v="0"/>
    <x v="0"/>
    <m/>
    <m/>
    <x v="2"/>
    <s v="10031929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2"/>
    <x v="4"/>
    <s v="081200"/>
    <x v="0"/>
    <x v="0"/>
    <x v="1"/>
    <x v="1"/>
    <x v="1"/>
    <x v="1"/>
    <n v="54"/>
    <m/>
    <m/>
    <m/>
    <x v="0"/>
    <x v="2"/>
    <n v="1003192"/>
    <x v="10"/>
    <x v="0"/>
    <x v="0"/>
    <x v="1"/>
    <x v="2"/>
    <x v="0"/>
    <x v="0"/>
    <x v="0"/>
    <x v="0"/>
    <x v="0"/>
    <x v="0"/>
    <m/>
    <m/>
    <x v="2"/>
    <s v="100319210"/>
    <x v="13"/>
    <x v="7"/>
    <x v="6"/>
    <x v="2"/>
    <x v="4"/>
    <x v="2"/>
    <n v="48.870199999999997"/>
    <x v="2"/>
    <n v="54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3"/>
    <x v="4"/>
    <s v="081206"/>
    <x v="0"/>
    <x v="0"/>
    <x v="2"/>
    <x v="1"/>
    <x v="1"/>
    <x v="1"/>
    <n v="69"/>
    <m/>
    <m/>
    <m/>
    <x v="0"/>
    <x v="2"/>
    <n v="1003193"/>
    <x v="1"/>
    <x v="0"/>
    <x v="0"/>
    <x v="1"/>
    <x v="2"/>
    <x v="0"/>
    <x v="0"/>
    <x v="0"/>
    <x v="0"/>
    <x v="0"/>
    <x v="0"/>
    <m/>
    <m/>
    <x v="2"/>
    <s v="10031931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4"/>
    <x v="4"/>
    <s v="081215"/>
    <x v="0"/>
    <x v="0"/>
    <x v="1"/>
    <x v="1"/>
    <x v="1"/>
    <x v="1"/>
    <n v="72"/>
    <m/>
    <m/>
    <m/>
    <x v="0"/>
    <x v="2"/>
    <n v="1003193"/>
    <x v="2"/>
    <x v="0"/>
    <x v="0"/>
    <x v="1"/>
    <x v="2"/>
    <x v="0"/>
    <x v="0"/>
    <x v="0"/>
    <x v="0"/>
    <x v="0"/>
    <x v="0"/>
    <m/>
    <m/>
    <x v="2"/>
    <s v="10031932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5"/>
    <x v="4"/>
    <s v="081226"/>
    <x v="0"/>
    <x v="0"/>
    <x v="2"/>
    <x v="1"/>
    <x v="1"/>
    <x v="1"/>
    <n v="73"/>
    <m/>
    <m/>
    <m/>
    <x v="0"/>
    <x v="2"/>
    <n v="1003193"/>
    <x v="3"/>
    <x v="0"/>
    <x v="0"/>
    <x v="1"/>
    <x v="2"/>
    <x v="0"/>
    <x v="0"/>
    <x v="0"/>
    <x v="0"/>
    <x v="0"/>
    <x v="0"/>
    <m/>
    <m/>
    <x v="2"/>
    <s v="10031933"/>
    <x v="13"/>
    <x v="7"/>
    <x v="6"/>
    <x v="2"/>
    <x v="4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6"/>
    <x v="4"/>
    <s v="081193"/>
    <x v="0"/>
    <x v="0"/>
    <x v="1"/>
    <x v="1"/>
    <x v="1"/>
    <x v="1"/>
    <n v="65"/>
    <m/>
    <m/>
    <m/>
    <x v="0"/>
    <x v="2"/>
    <n v="1003193"/>
    <x v="4"/>
    <x v="0"/>
    <x v="0"/>
    <x v="1"/>
    <x v="2"/>
    <x v="0"/>
    <x v="0"/>
    <x v="0"/>
    <x v="0"/>
    <x v="0"/>
    <x v="0"/>
    <m/>
    <m/>
    <x v="2"/>
    <s v="10031934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7"/>
    <x v="4"/>
    <s v="081171"/>
    <x v="0"/>
    <x v="0"/>
    <x v="1"/>
    <x v="1"/>
    <x v="1"/>
    <x v="1"/>
    <n v="60"/>
    <m/>
    <m/>
    <m/>
    <x v="0"/>
    <x v="2"/>
    <n v="1003193"/>
    <x v="5"/>
    <x v="0"/>
    <x v="0"/>
    <x v="1"/>
    <x v="2"/>
    <x v="0"/>
    <x v="0"/>
    <x v="0"/>
    <x v="0"/>
    <x v="0"/>
    <x v="0"/>
    <m/>
    <m/>
    <x v="2"/>
    <s v="10031935"/>
    <x v="13"/>
    <x v="7"/>
    <x v="6"/>
    <x v="2"/>
    <x v="4"/>
    <x v="2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8"/>
    <x v="4"/>
    <s v="081220"/>
    <x v="0"/>
    <x v="0"/>
    <x v="1"/>
    <x v="1"/>
    <x v="1"/>
    <x v="1"/>
    <n v="54.5"/>
    <m/>
    <m/>
    <m/>
    <x v="0"/>
    <x v="2"/>
    <n v="1003193"/>
    <x v="6"/>
    <x v="0"/>
    <x v="0"/>
    <x v="1"/>
    <x v="2"/>
    <x v="0"/>
    <x v="0"/>
    <x v="0"/>
    <x v="0"/>
    <x v="0"/>
    <x v="0"/>
    <m/>
    <m/>
    <x v="2"/>
    <s v="10031936"/>
    <x v="13"/>
    <x v="7"/>
    <x v="6"/>
    <x v="2"/>
    <x v="4"/>
    <x v="2"/>
    <n v="49.332949999999997"/>
    <x v="2"/>
    <n v="54.5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04"/>
    <n v="50219"/>
    <x v="4"/>
    <s v="081314"/>
    <x v="0"/>
    <x v="0"/>
    <x v="2"/>
    <x v="2"/>
    <x v="1"/>
    <x v="1"/>
    <n v="78"/>
    <n v="16.8"/>
    <n v="6.6"/>
    <n v="5.6"/>
    <x v="11"/>
    <x v="3"/>
    <n v="1003193"/>
    <x v="7"/>
    <x v="0"/>
    <x v="0"/>
    <x v="1"/>
    <x v="2"/>
    <x v="0"/>
    <x v="0"/>
    <x v="0"/>
    <x v="0"/>
    <x v="0"/>
    <x v="0"/>
    <m/>
    <m/>
    <x v="2"/>
    <s v="10031937"/>
    <x v="13"/>
    <x v="7"/>
    <x v="6"/>
    <x v="2"/>
    <x v="4"/>
    <x v="2"/>
    <n v="71.400000000000006"/>
    <x v="1"/>
    <n v="78"/>
    <x v="3"/>
    <s v=""/>
    <x v="5"/>
    <s v=""/>
    <x v="3"/>
    <n v="-0.14000000000000012"/>
    <n v="0.4650570548417855"/>
    <x v="1"/>
    <x v="1"/>
    <x v="1"/>
    <x v="1"/>
    <x v="1"/>
    <x v="1"/>
    <x v="1"/>
  </r>
  <r>
    <d v="2022-07-11T00:00:00"/>
    <n v="9573"/>
    <n v="10261"/>
    <x v="2"/>
    <n v="1904"/>
    <n v="50220"/>
    <x v="4"/>
    <s v="081296"/>
    <x v="0"/>
    <x v="0"/>
    <x v="1"/>
    <x v="1"/>
    <x v="1"/>
    <x v="1"/>
    <n v="70"/>
    <m/>
    <m/>
    <m/>
    <x v="0"/>
    <x v="2"/>
    <n v="1003193"/>
    <x v="8"/>
    <x v="0"/>
    <x v="0"/>
    <x v="1"/>
    <x v="2"/>
    <x v="0"/>
    <x v="0"/>
    <x v="0"/>
    <x v="0"/>
    <x v="0"/>
    <x v="0"/>
    <m/>
    <m/>
    <x v="2"/>
    <s v="10031938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4"/>
    <x v="1"/>
    <x v="1"/>
    <x v="1"/>
  </r>
  <r>
    <d v="2022-07-11T00:00:00"/>
    <n v="9573"/>
    <n v="10261"/>
    <x v="2"/>
    <n v="1904"/>
    <n v="50221"/>
    <x v="4"/>
    <s v="081263"/>
    <x v="0"/>
    <x v="0"/>
    <x v="1"/>
    <x v="1"/>
    <x v="1"/>
    <x v="1"/>
    <n v="63"/>
    <m/>
    <m/>
    <m/>
    <x v="0"/>
    <x v="2"/>
    <n v="1003193"/>
    <x v="9"/>
    <x v="0"/>
    <x v="0"/>
    <x v="1"/>
    <x v="2"/>
    <x v="0"/>
    <x v="0"/>
    <x v="0"/>
    <x v="0"/>
    <x v="0"/>
    <x v="0"/>
    <m/>
    <m/>
    <x v="2"/>
    <s v="10031939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19"/>
    <n v="50222"/>
    <x v="4"/>
    <s v="081330"/>
    <x v="0"/>
    <x v="0"/>
    <x v="2"/>
    <x v="2"/>
    <x v="1"/>
    <x v="1"/>
    <n v="82"/>
    <n v="16.3"/>
    <n v="5.5"/>
    <n v="5"/>
    <x v="9"/>
    <x v="3"/>
    <n v="1003193"/>
    <x v="10"/>
    <x v="0"/>
    <x v="0"/>
    <x v="1"/>
    <x v="2"/>
    <x v="0"/>
    <x v="0"/>
    <x v="0"/>
    <x v="0"/>
    <x v="0"/>
    <x v="0"/>
    <m/>
    <m/>
    <x v="2"/>
    <s v="100319310"/>
    <x v="13"/>
    <x v="7"/>
    <x v="6"/>
    <x v="2"/>
    <x v="4"/>
    <x v="2"/>
    <n v="76.5"/>
    <x v="1"/>
    <n v="82"/>
    <x v="3"/>
    <s v=""/>
    <x v="5"/>
    <s v=""/>
    <x v="2"/>
    <n v="3.7399999999999993"/>
    <n v="0.97679706185435577"/>
    <x v="1"/>
    <x v="1"/>
    <x v="2"/>
    <x v="1"/>
    <x v="1"/>
    <x v="1"/>
    <x v="1"/>
  </r>
  <r>
    <d v="2022-07-11T00:00:00"/>
    <n v="9573"/>
    <n v="10261"/>
    <x v="2"/>
    <n v="1920"/>
    <n v="50223"/>
    <x v="4"/>
    <s v="081266"/>
    <x v="0"/>
    <x v="0"/>
    <x v="1"/>
    <x v="1"/>
    <x v="1"/>
    <x v="1"/>
    <n v="85"/>
    <n v="20.2"/>
    <n v="7.9"/>
    <n v="7"/>
    <x v="13"/>
    <x v="3"/>
    <n v="1003194"/>
    <x v="1"/>
    <x v="0"/>
    <x v="0"/>
    <x v="1"/>
    <x v="2"/>
    <x v="0"/>
    <x v="0"/>
    <x v="0"/>
    <x v="0"/>
    <x v="0"/>
    <x v="0"/>
    <m/>
    <m/>
    <x v="2"/>
    <s v="10031941"/>
    <x v="13"/>
    <x v="7"/>
    <x v="6"/>
    <x v="2"/>
    <x v="4"/>
    <x v="2"/>
    <n v="77.099999999999994"/>
    <x v="1"/>
    <n v="85"/>
    <x v="3"/>
    <s v=""/>
    <x v="5"/>
    <s v=""/>
    <x v="3"/>
    <n v="-0.26200000000000268"/>
    <n v="0.43487212760915911"/>
    <x v="1"/>
    <x v="1"/>
    <x v="1"/>
    <x v="1"/>
    <x v="1"/>
    <x v="1"/>
    <x v="1"/>
  </r>
  <r>
    <d v="2022-07-11T00:00:00"/>
    <n v="9573"/>
    <n v="10261"/>
    <x v="2"/>
    <n v="1923"/>
    <n v="50224"/>
    <x v="4"/>
    <s v="081243"/>
    <x v="0"/>
    <x v="0"/>
    <x v="1"/>
    <x v="1"/>
    <x v="1"/>
    <x v="1"/>
    <n v="59"/>
    <m/>
    <m/>
    <m/>
    <x v="0"/>
    <x v="2"/>
    <n v="1003194"/>
    <x v="2"/>
    <x v="0"/>
    <x v="0"/>
    <x v="1"/>
    <x v="2"/>
    <x v="0"/>
    <x v="0"/>
    <x v="0"/>
    <x v="0"/>
    <x v="0"/>
    <x v="0"/>
    <m/>
    <m/>
    <x v="2"/>
    <s v="10031942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24"/>
    <n v="50225"/>
    <x v="4"/>
    <s v="081271"/>
    <x v="0"/>
    <x v="0"/>
    <x v="1"/>
    <x v="1"/>
    <x v="1"/>
    <x v="1"/>
    <n v="72"/>
    <m/>
    <m/>
    <m/>
    <x v="0"/>
    <x v="2"/>
    <n v="1003194"/>
    <x v="3"/>
    <x v="0"/>
    <x v="0"/>
    <x v="1"/>
    <x v="2"/>
    <x v="0"/>
    <x v="0"/>
    <x v="0"/>
    <x v="0"/>
    <x v="0"/>
    <x v="0"/>
    <m/>
    <m/>
    <x v="2"/>
    <s v="10031943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1T00:00:00"/>
    <n v="9573"/>
    <n v="10261"/>
    <x v="2"/>
    <n v="1927"/>
    <n v="50226"/>
    <x v="4"/>
    <s v="081336"/>
    <x v="0"/>
    <x v="0"/>
    <x v="1"/>
    <x v="1"/>
    <x v="1"/>
    <x v="1"/>
    <n v="57"/>
    <m/>
    <m/>
    <m/>
    <x v="0"/>
    <x v="2"/>
    <n v="1003194"/>
    <x v="4"/>
    <x v="0"/>
    <x v="0"/>
    <x v="1"/>
    <x v="2"/>
    <x v="0"/>
    <x v="0"/>
    <x v="0"/>
    <x v="0"/>
    <x v="0"/>
    <x v="0"/>
    <m/>
    <m/>
    <x v="2"/>
    <s v="10031944"/>
    <x v="13"/>
    <x v="7"/>
    <x v="6"/>
    <x v="2"/>
    <x v="4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2T00:00:00"/>
    <n v="9628"/>
    <n v="10322"/>
    <x v="1"/>
    <n v="932"/>
    <n v="40501"/>
    <x v="2"/>
    <s v="908979"/>
    <x v="0"/>
    <x v="0"/>
    <x v="2"/>
    <x v="2"/>
    <x v="1"/>
    <x v="1"/>
    <n v="88"/>
    <n v="18"/>
    <n v="6.5"/>
    <n v="4.7"/>
    <x v="7"/>
    <x v="3"/>
    <n v="1015466"/>
    <x v="8"/>
    <x v="1"/>
    <x v="0"/>
    <x v="0"/>
    <x v="1"/>
    <x v="0"/>
    <x v="0"/>
    <x v="0"/>
    <x v="0"/>
    <x v="0"/>
    <x v="1"/>
    <m/>
    <m/>
    <x v="2"/>
    <s v="10154668"/>
    <x v="4"/>
    <x v="4"/>
    <x v="3"/>
    <x v="4"/>
    <x v="4"/>
    <x v="1"/>
    <n v="81.5"/>
    <x v="1"/>
    <n v="88"/>
    <x v="3"/>
    <s v=""/>
    <x v="4"/>
    <s v=""/>
    <x v="2"/>
    <n v="5.0719999999999974"/>
    <n v="0.99376919844540301"/>
    <x v="1"/>
    <x v="1"/>
    <x v="2"/>
    <x v="1"/>
    <x v="1"/>
    <x v="1"/>
    <x v="1"/>
  </r>
  <r>
    <d v="2022-07-12T00:00:00"/>
    <n v="9628"/>
    <n v="10322"/>
    <x v="1"/>
    <n v="935"/>
    <m/>
    <x v="1"/>
    <m/>
    <x v="0"/>
    <x v="0"/>
    <x v="1"/>
    <x v="1"/>
    <x v="1"/>
    <x v="1"/>
    <n v="40"/>
    <m/>
    <m/>
    <m/>
    <x v="0"/>
    <x v="1"/>
    <n v="1015466"/>
    <x v="9"/>
    <x v="1"/>
    <x v="0"/>
    <x v="0"/>
    <x v="1"/>
    <x v="0"/>
    <x v="0"/>
    <x v="0"/>
    <x v="0"/>
    <x v="0"/>
    <x v="1"/>
    <s v="Jack"/>
    <m/>
    <x v="1"/>
    <s v="10154669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2T00:00:00"/>
    <n v="9628"/>
    <n v="10322"/>
    <x v="1"/>
    <n v="935"/>
    <n v="40502"/>
    <x v="2"/>
    <s v="908977"/>
    <x v="1"/>
    <x v="1"/>
    <x v="1"/>
    <x v="1"/>
    <x v="1"/>
    <x v="1"/>
    <n v="65"/>
    <m/>
    <m/>
    <m/>
    <x v="0"/>
    <x v="2"/>
    <n v="1015466"/>
    <x v="10"/>
    <x v="1"/>
    <x v="0"/>
    <x v="0"/>
    <x v="1"/>
    <x v="0"/>
    <x v="0"/>
    <x v="0"/>
    <x v="0"/>
    <x v="0"/>
    <x v="1"/>
    <m/>
    <m/>
    <x v="2"/>
    <s v="101546610"/>
    <x v="3"/>
    <x v="3"/>
    <x v="2"/>
    <x v="3"/>
    <x v="4"/>
    <x v="1"/>
    <n v="59.050699999999999"/>
    <x v="2"/>
    <n v="65"/>
    <x v="1"/>
    <s v=""/>
    <x v="4"/>
    <s v=""/>
    <x v="1"/>
    <s v=""/>
    <s v=""/>
    <x v="1"/>
    <x v="1"/>
    <x v="1"/>
    <x v="1"/>
    <x v="1"/>
    <x v="1"/>
    <x v="1"/>
  </r>
  <r>
    <d v="2022-07-12T00:00:00"/>
    <n v="9628"/>
    <n v="10322"/>
    <x v="1"/>
    <n v="935"/>
    <n v="40503"/>
    <x v="2"/>
    <s v="908968"/>
    <x v="0"/>
    <x v="0"/>
    <x v="2"/>
    <x v="2"/>
    <x v="1"/>
    <x v="1"/>
    <n v="87"/>
    <n v="17.5"/>
    <n v="6.1"/>
    <n v="5.2"/>
    <x v="11"/>
    <x v="3"/>
    <n v="1015481"/>
    <x v="1"/>
    <x v="1"/>
    <x v="0"/>
    <x v="0"/>
    <x v="1"/>
    <x v="2"/>
    <x v="0"/>
    <x v="2"/>
    <x v="0"/>
    <x v="0"/>
    <x v="1"/>
    <m/>
    <m/>
    <x v="2"/>
    <s v="10154811"/>
    <x v="4"/>
    <x v="4"/>
    <x v="3"/>
    <x v="4"/>
    <x v="4"/>
    <x v="1"/>
    <n v="80.900000000000006"/>
    <x v="1"/>
    <n v="87"/>
    <x v="3"/>
    <s v=""/>
    <x v="4"/>
    <s v=""/>
    <x v="2"/>
    <n v="4.6419999999999977"/>
    <n v="0.99045361040135205"/>
    <x v="1"/>
    <x v="1"/>
    <x v="2"/>
    <x v="1"/>
    <x v="1"/>
    <x v="1"/>
    <x v="1"/>
  </r>
  <r>
    <d v="2022-07-12T00:00:00"/>
    <n v="9628"/>
    <n v="10322"/>
    <x v="1"/>
    <n v="935"/>
    <n v="40504"/>
    <x v="2"/>
    <s v="909047"/>
    <x v="1"/>
    <x v="0"/>
    <x v="2"/>
    <x v="2"/>
    <x v="1"/>
    <x v="1"/>
    <n v="86"/>
    <n v="18.399999999999999"/>
    <n v="5.8"/>
    <n v="5.5"/>
    <x v="7"/>
    <x v="3"/>
    <n v="1015481"/>
    <x v="2"/>
    <x v="1"/>
    <x v="0"/>
    <x v="0"/>
    <x v="1"/>
    <x v="0"/>
    <x v="0"/>
    <x v="0"/>
    <x v="0"/>
    <x v="0"/>
    <x v="1"/>
    <m/>
    <m/>
    <x v="2"/>
    <s v="10154812"/>
    <x v="4"/>
    <x v="4"/>
    <x v="3"/>
    <x v="4"/>
    <x v="4"/>
    <x v="1"/>
    <n v="80.2"/>
    <x v="1"/>
    <n v="86"/>
    <x v="3"/>
    <n v="196"/>
    <x v="4"/>
    <n v="196"/>
    <x v="2"/>
    <n v="4.5639999999999983"/>
    <n v="0.98968716844713056"/>
    <x v="1"/>
    <x v="1"/>
    <x v="2"/>
    <x v="1"/>
    <x v="1"/>
    <x v="1"/>
    <x v="1"/>
  </r>
  <r>
    <d v="2022-07-12T00:00:00"/>
    <n v="9628"/>
    <n v="10322"/>
    <x v="1"/>
    <n v="935"/>
    <m/>
    <x v="1"/>
    <m/>
    <x v="0"/>
    <x v="0"/>
    <x v="1"/>
    <x v="1"/>
    <x v="1"/>
    <x v="1"/>
    <n v="43"/>
    <m/>
    <m/>
    <m/>
    <x v="0"/>
    <x v="1"/>
    <n v="1015481"/>
    <x v="3"/>
    <x v="1"/>
    <x v="0"/>
    <x v="0"/>
    <x v="1"/>
    <x v="0"/>
    <x v="0"/>
    <x v="0"/>
    <x v="0"/>
    <x v="0"/>
    <x v="1"/>
    <s v="Jack"/>
    <m/>
    <x v="1"/>
    <s v="10154813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2T00:00:00"/>
    <n v="9628"/>
    <n v="10322"/>
    <x v="1"/>
    <n v="935"/>
    <n v="40505"/>
    <x v="2"/>
    <s v="908989"/>
    <x v="0"/>
    <x v="0"/>
    <x v="2"/>
    <x v="2"/>
    <x v="1"/>
    <x v="1"/>
    <n v="91"/>
    <n v="20.6"/>
    <n v="7.6"/>
    <n v="4.5999999999999996"/>
    <x v="12"/>
    <x v="3"/>
    <n v="1015481"/>
    <x v="4"/>
    <x v="1"/>
    <x v="0"/>
    <x v="0"/>
    <x v="1"/>
    <x v="0"/>
    <x v="0"/>
    <x v="0"/>
    <x v="0"/>
    <x v="0"/>
    <x v="1"/>
    <m/>
    <m/>
    <x v="2"/>
    <s v="10154814"/>
    <x v="4"/>
    <x v="4"/>
    <x v="3"/>
    <x v="4"/>
    <x v="4"/>
    <x v="1"/>
    <n v="83.4"/>
    <x v="1"/>
    <n v="91"/>
    <x v="3"/>
    <s v=""/>
    <x v="4"/>
    <s v=""/>
    <x v="2"/>
    <n v="4.9360000000000035"/>
    <n v="0.99286795733819988"/>
    <x v="1"/>
    <x v="1"/>
    <x v="2"/>
    <x v="1"/>
    <x v="1"/>
    <x v="1"/>
    <x v="1"/>
  </r>
  <r>
    <d v="2022-07-12T00:00:00"/>
    <n v="9628"/>
    <n v="10322"/>
    <x v="1"/>
    <n v="944"/>
    <n v="40506"/>
    <x v="2"/>
    <s v="909043"/>
    <x v="0"/>
    <x v="0"/>
    <x v="1"/>
    <x v="1"/>
    <x v="1"/>
    <x v="1"/>
    <n v="65"/>
    <m/>
    <m/>
    <m/>
    <x v="0"/>
    <x v="2"/>
    <n v="1015481"/>
    <x v="5"/>
    <x v="1"/>
    <x v="0"/>
    <x v="0"/>
    <x v="1"/>
    <x v="0"/>
    <x v="0"/>
    <x v="0"/>
    <x v="0"/>
    <x v="0"/>
    <x v="1"/>
    <m/>
    <m/>
    <x v="2"/>
    <s v="10154815"/>
    <x v="3"/>
    <x v="3"/>
    <x v="2"/>
    <x v="3"/>
    <x v="4"/>
    <x v="1"/>
    <n v="59.050699999999999"/>
    <x v="2"/>
    <n v="65"/>
    <x v="1"/>
    <s v=""/>
    <x v="4"/>
    <s v=""/>
    <x v="1"/>
    <s v=""/>
    <s v=""/>
    <x v="1"/>
    <x v="1"/>
    <x v="1"/>
    <x v="1"/>
    <x v="1"/>
    <x v="1"/>
    <x v="1"/>
  </r>
  <r>
    <d v="2022-07-12T00:00:00"/>
    <n v="9628"/>
    <n v="10322"/>
    <x v="1"/>
    <n v="946"/>
    <n v="40507"/>
    <x v="2"/>
    <s v="909036"/>
    <x v="2"/>
    <x v="1"/>
    <x v="1"/>
    <x v="1"/>
    <x v="1"/>
    <x v="1"/>
    <n v="73"/>
    <m/>
    <m/>
    <m/>
    <x v="0"/>
    <x v="2"/>
    <n v="1015481"/>
    <x v="6"/>
    <x v="1"/>
    <x v="0"/>
    <x v="0"/>
    <x v="1"/>
    <x v="0"/>
    <x v="0"/>
    <x v="0"/>
    <x v="0"/>
    <x v="0"/>
    <x v="1"/>
    <m/>
    <m/>
    <x v="2"/>
    <s v="10154816"/>
    <x v="3"/>
    <x v="3"/>
    <x v="2"/>
    <x v="3"/>
    <x v="4"/>
    <x v="1"/>
    <n v="66.454699999999988"/>
    <x v="2"/>
    <n v="73"/>
    <x v="1"/>
    <n v="197"/>
    <x v="4"/>
    <n v="197"/>
    <x v="1"/>
    <s v=""/>
    <s v=""/>
    <x v="1"/>
    <x v="1"/>
    <x v="1"/>
    <x v="1"/>
    <x v="1"/>
    <x v="1"/>
    <x v="1"/>
  </r>
  <r>
    <d v="2022-07-12T00:00:00"/>
    <n v="9629"/>
    <n v="10322"/>
    <x v="0"/>
    <n v="1019"/>
    <n v="40508"/>
    <x v="2"/>
    <s v="909015"/>
    <x v="0"/>
    <x v="1"/>
    <x v="1"/>
    <x v="1"/>
    <x v="1"/>
    <x v="1"/>
    <n v="65"/>
    <m/>
    <m/>
    <m/>
    <x v="0"/>
    <x v="2"/>
    <n v="1015481"/>
    <x v="7"/>
    <x v="1"/>
    <x v="0"/>
    <x v="0"/>
    <x v="1"/>
    <x v="0"/>
    <x v="0"/>
    <x v="0"/>
    <x v="0"/>
    <x v="0"/>
    <x v="1"/>
    <m/>
    <m/>
    <x v="2"/>
    <s v="10154817"/>
    <x v="2"/>
    <x v="2"/>
    <x v="2"/>
    <x v="2"/>
    <x v="4"/>
    <x v="1"/>
    <n v="59.050699999999999"/>
    <x v="2"/>
    <n v="65"/>
    <x v="1"/>
    <n v="198"/>
    <x v="4"/>
    <n v="198"/>
    <x v="1"/>
    <s v=""/>
    <s v=""/>
    <x v="1"/>
    <x v="1"/>
    <x v="1"/>
    <x v="1"/>
    <x v="1"/>
    <x v="1"/>
    <x v="1"/>
  </r>
  <r>
    <d v="2022-07-12T00:00:00"/>
    <n v="9629"/>
    <n v="10322"/>
    <x v="0"/>
    <n v="1027"/>
    <n v="40509"/>
    <x v="2"/>
    <s v="909013"/>
    <x v="0"/>
    <x v="1"/>
    <x v="1"/>
    <x v="1"/>
    <x v="1"/>
    <x v="1"/>
    <n v="71"/>
    <m/>
    <m/>
    <m/>
    <x v="0"/>
    <x v="2"/>
    <n v="1015481"/>
    <x v="8"/>
    <x v="1"/>
    <x v="0"/>
    <x v="0"/>
    <x v="1"/>
    <x v="0"/>
    <x v="0"/>
    <x v="0"/>
    <x v="0"/>
    <x v="0"/>
    <x v="1"/>
    <m/>
    <m/>
    <x v="2"/>
    <s v="10154818"/>
    <x v="3"/>
    <x v="3"/>
    <x v="2"/>
    <x v="3"/>
    <x v="4"/>
    <x v="1"/>
    <n v="64.603699999999989"/>
    <x v="2"/>
    <n v="71"/>
    <x v="1"/>
    <s v=""/>
    <x v="4"/>
    <s v=""/>
    <x v="1"/>
    <s v=""/>
    <s v=""/>
    <x v="1"/>
    <x v="1"/>
    <x v="1"/>
    <x v="1"/>
    <x v="1"/>
    <x v="1"/>
    <x v="1"/>
  </r>
  <r>
    <d v="2022-07-12T00:00:00"/>
    <n v="9629"/>
    <n v="10322"/>
    <x v="0"/>
    <n v="1033"/>
    <n v="40510"/>
    <x v="2"/>
    <s v="908986"/>
    <x v="0"/>
    <x v="1"/>
    <x v="1"/>
    <x v="1"/>
    <x v="1"/>
    <x v="1"/>
    <n v="68"/>
    <m/>
    <m/>
    <m/>
    <x v="0"/>
    <x v="2"/>
    <n v="1015481"/>
    <x v="9"/>
    <x v="1"/>
    <x v="0"/>
    <x v="0"/>
    <x v="1"/>
    <x v="0"/>
    <x v="0"/>
    <x v="0"/>
    <x v="0"/>
    <x v="0"/>
    <x v="1"/>
    <m/>
    <m/>
    <x v="2"/>
    <s v="10154819"/>
    <x v="2"/>
    <x v="2"/>
    <x v="2"/>
    <x v="2"/>
    <x v="4"/>
    <x v="1"/>
    <n v="61.827199999999998"/>
    <x v="2"/>
    <n v="68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2"/>
    <x v="1"/>
    <n v="1438"/>
    <n v="40511"/>
    <x v="2"/>
    <s v="909025"/>
    <x v="0"/>
    <x v="0"/>
    <x v="2"/>
    <x v="1"/>
    <x v="1"/>
    <x v="1"/>
    <n v="68"/>
    <m/>
    <m/>
    <m/>
    <x v="0"/>
    <x v="2"/>
    <n v="1015481"/>
    <x v="10"/>
    <x v="1"/>
    <x v="0"/>
    <x v="0"/>
    <x v="1"/>
    <x v="0"/>
    <x v="0"/>
    <x v="0"/>
    <x v="0"/>
    <x v="0"/>
    <x v="1"/>
    <m/>
    <m/>
    <x v="2"/>
    <s v="101548110"/>
    <x v="3"/>
    <x v="3"/>
    <x v="2"/>
    <x v="3"/>
    <x v="4"/>
    <x v="1"/>
    <n v="61.827199999999998"/>
    <x v="2"/>
    <n v="68"/>
    <x v="1"/>
    <n v="199"/>
    <x v="4"/>
    <n v="199"/>
    <x v="1"/>
    <s v=""/>
    <s v=""/>
    <x v="1"/>
    <x v="1"/>
    <x v="1"/>
    <x v="1"/>
    <x v="1"/>
    <x v="1"/>
    <x v="1"/>
  </r>
  <r>
    <d v="2022-07-12T00:00:00"/>
    <n v="9630"/>
    <n v="10322"/>
    <x v="1"/>
    <n v="1521"/>
    <m/>
    <x v="1"/>
    <m/>
    <x v="0"/>
    <x v="1"/>
    <x v="1"/>
    <x v="1"/>
    <x v="1"/>
    <x v="1"/>
    <n v="37"/>
    <m/>
    <m/>
    <m/>
    <x v="0"/>
    <x v="1"/>
    <n v="1015485"/>
    <x v="1"/>
    <x v="1"/>
    <x v="0"/>
    <x v="0"/>
    <x v="1"/>
    <x v="0"/>
    <x v="0"/>
    <x v="0"/>
    <x v="0"/>
    <x v="0"/>
    <x v="1"/>
    <s v="Jack"/>
    <m/>
    <x v="1"/>
    <s v="10154851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2"/>
    <x v="1"/>
    <n v="1521"/>
    <m/>
    <x v="1"/>
    <m/>
    <x v="0"/>
    <x v="0"/>
    <x v="1"/>
    <x v="1"/>
    <x v="1"/>
    <x v="1"/>
    <n v="38"/>
    <m/>
    <m/>
    <m/>
    <x v="0"/>
    <x v="1"/>
    <n v="1015485"/>
    <x v="2"/>
    <x v="1"/>
    <x v="0"/>
    <x v="0"/>
    <x v="1"/>
    <x v="0"/>
    <x v="0"/>
    <x v="0"/>
    <x v="0"/>
    <x v="0"/>
    <x v="1"/>
    <s v="Jack"/>
    <m/>
    <x v="1"/>
    <s v="10154852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2"/>
    <x v="1"/>
    <n v="1537"/>
    <m/>
    <x v="1"/>
    <m/>
    <x v="0"/>
    <x v="0"/>
    <x v="1"/>
    <x v="1"/>
    <x v="1"/>
    <x v="1"/>
    <n v="43"/>
    <m/>
    <m/>
    <m/>
    <x v="0"/>
    <x v="1"/>
    <n v="1015485"/>
    <x v="3"/>
    <x v="1"/>
    <x v="0"/>
    <x v="0"/>
    <x v="1"/>
    <x v="2"/>
    <x v="0"/>
    <x v="10"/>
    <x v="0"/>
    <x v="0"/>
    <x v="1"/>
    <s v="Jack - Mark Location 2-10"/>
    <m/>
    <x v="1"/>
    <s v="10154853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2"/>
    <x v="1"/>
    <n v="1537"/>
    <n v="40512"/>
    <x v="2"/>
    <s v="909008"/>
    <x v="1"/>
    <x v="1"/>
    <x v="1"/>
    <x v="1"/>
    <x v="1"/>
    <x v="1"/>
    <n v="84"/>
    <n v="17.899999999999999"/>
    <n v="7"/>
    <n v="4.0999999999999996"/>
    <x v="9"/>
    <x v="3"/>
    <n v="1015485"/>
    <x v="4"/>
    <x v="1"/>
    <x v="0"/>
    <x v="0"/>
    <x v="1"/>
    <x v="0"/>
    <x v="0"/>
    <x v="0"/>
    <x v="0"/>
    <x v="0"/>
    <x v="1"/>
    <m/>
    <m/>
    <x v="2"/>
    <s v="10154854"/>
    <x v="5"/>
    <x v="2"/>
    <x v="3"/>
    <x v="2"/>
    <x v="4"/>
    <x v="1"/>
    <n v="77"/>
    <x v="1"/>
    <n v="84"/>
    <x v="3"/>
    <s v=""/>
    <x v="4"/>
    <s v=""/>
    <x v="2"/>
    <n v="3.2919999999999972"/>
    <n v="0.9641533416722744"/>
    <x v="1"/>
    <x v="1"/>
    <x v="2"/>
    <x v="1"/>
    <x v="1"/>
    <x v="1"/>
    <x v="1"/>
  </r>
  <r>
    <d v="2022-07-12T00:00:00"/>
    <n v="9630"/>
    <n v="10322"/>
    <x v="1"/>
    <n v="1551"/>
    <n v="40513"/>
    <x v="2"/>
    <s v="909029"/>
    <x v="0"/>
    <x v="1"/>
    <x v="1"/>
    <x v="1"/>
    <x v="1"/>
    <x v="1"/>
    <n v="94"/>
    <n v="23"/>
    <n v="9.6"/>
    <n v="5.2"/>
    <x v="13"/>
    <x v="3"/>
    <m/>
    <x v="0"/>
    <x v="0"/>
    <x v="0"/>
    <x v="0"/>
    <x v="1"/>
    <x v="0"/>
    <x v="0"/>
    <x v="0"/>
    <x v="0"/>
    <x v="0"/>
    <x v="1"/>
    <s v="no scales"/>
    <m/>
    <x v="2"/>
    <s v=""/>
    <x v="6"/>
    <x v="2"/>
    <x v="4"/>
    <x v="2"/>
    <x v="4"/>
    <x v="1"/>
    <n v="84.4"/>
    <x v="1"/>
    <n v="94"/>
    <x v="3"/>
    <s v=""/>
    <x v="3"/>
    <s v=""/>
    <x v="2"/>
    <n v="2.6560000000000019"/>
    <n v="0.93437983566584037"/>
    <x v="1"/>
    <x v="1"/>
    <x v="2"/>
    <x v="1"/>
    <x v="1"/>
    <x v="1"/>
    <x v="1"/>
  </r>
  <r>
    <d v="2022-07-12T00:00:00"/>
    <n v="9630"/>
    <n v="10322"/>
    <x v="1"/>
    <n v="1605"/>
    <n v="40514"/>
    <x v="2"/>
    <s v="909039"/>
    <x v="1"/>
    <x v="1"/>
    <x v="1"/>
    <x v="1"/>
    <x v="1"/>
    <x v="1"/>
    <n v="83"/>
    <n v="16.8"/>
    <n v="5.6"/>
    <n v="4.0999999999999996"/>
    <x v="9"/>
    <x v="3"/>
    <n v="1015485"/>
    <x v="5"/>
    <x v="1"/>
    <x v="0"/>
    <x v="0"/>
    <x v="1"/>
    <x v="0"/>
    <x v="0"/>
    <x v="0"/>
    <x v="0"/>
    <x v="0"/>
    <x v="1"/>
    <m/>
    <m/>
    <x v="2"/>
    <s v="10154855"/>
    <x v="4"/>
    <x v="4"/>
    <x v="3"/>
    <x v="4"/>
    <x v="4"/>
    <x v="1"/>
    <n v="77.400000000000006"/>
    <x v="1"/>
    <n v="83"/>
    <x v="3"/>
    <n v="200"/>
    <x v="4"/>
    <n v="200"/>
    <x v="2"/>
    <n v="4.653999999999999"/>
    <n v="0.99056640825493791"/>
    <x v="1"/>
    <x v="1"/>
    <x v="2"/>
    <x v="1"/>
    <x v="1"/>
    <x v="1"/>
    <x v="1"/>
  </r>
  <r>
    <d v="2022-07-12T00:00:00"/>
    <n v="9630"/>
    <n v="10322"/>
    <x v="1"/>
    <n v="1605"/>
    <n v="40515"/>
    <x v="2"/>
    <s v="909002"/>
    <x v="0"/>
    <x v="1"/>
    <x v="1"/>
    <x v="1"/>
    <x v="1"/>
    <x v="1"/>
    <n v="57"/>
    <m/>
    <m/>
    <m/>
    <x v="0"/>
    <x v="2"/>
    <n v="1015485"/>
    <x v="6"/>
    <x v="1"/>
    <x v="0"/>
    <x v="0"/>
    <x v="1"/>
    <x v="0"/>
    <x v="0"/>
    <x v="0"/>
    <x v="0"/>
    <x v="0"/>
    <x v="1"/>
    <m/>
    <m/>
    <x v="2"/>
    <s v="10154856"/>
    <x v="3"/>
    <x v="3"/>
    <x v="2"/>
    <x v="3"/>
    <x v="4"/>
    <x v="1"/>
    <n v="51.646700000000003"/>
    <x v="2"/>
    <n v="57"/>
    <x v="1"/>
    <n v="201"/>
    <x v="4"/>
    <n v="201"/>
    <x v="1"/>
    <s v=""/>
    <s v=""/>
    <x v="1"/>
    <x v="1"/>
    <x v="1"/>
    <x v="1"/>
    <x v="1"/>
    <x v="1"/>
    <x v="1"/>
  </r>
  <r>
    <d v="2022-07-12T00:00:00"/>
    <n v="9630"/>
    <n v="10322"/>
    <x v="1"/>
    <n v="1609"/>
    <n v="40516"/>
    <x v="2"/>
    <s v="909010"/>
    <x v="0"/>
    <x v="0"/>
    <x v="2"/>
    <x v="1"/>
    <x v="1"/>
    <x v="1"/>
    <n v="66"/>
    <m/>
    <m/>
    <m/>
    <x v="0"/>
    <x v="2"/>
    <n v="1015485"/>
    <x v="7"/>
    <x v="1"/>
    <x v="0"/>
    <x v="0"/>
    <x v="1"/>
    <x v="0"/>
    <x v="0"/>
    <x v="0"/>
    <x v="0"/>
    <x v="0"/>
    <x v="0"/>
    <m/>
    <m/>
    <x v="2"/>
    <s v="10154857"/>
    <x v="4"/>
    <x v="4"/>
    <x v="3"/>
    <x v="4"/>
    <x v="4"/>
    <x v="1"/>
    <n v="59.976199999999999"/>
    <x v="2"/>
    <n v="66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2"/>
    <x v="1"/>
    <n v="1624"/>
    <n v="40517"/>
    <x v="2"/>
    <s v="909021"/>
    <x v="0"/>
    <x v="1"/>
    <x v="1"/>
    <x v="1"/>
    <x v="1"/>
    <x v="1"/>
    <n v="65"/>
    <m/>
    <m/>
    <m/>
    <x v="0"/>
    <x v="2"/>
    <n v="1015485"/>
    <x v="8"/>
    <x v="1"/>
    <x v="0"/>
    <x v="0"/>
    <x v="1"/>
    <x v="0"/>
    <x v="0"/>
    <x v="0"/>
    <x v="0"/>
    <x v="0"/>
    <x v="1"/>
    <m/>
    <m/>
    <x v="2"/>
    <s v="10154858"/>
    <x v="3"/>
    <x v="3"/>
    <x v="2"/>
    <x v="3"/>
    <x v="4"/>
    <x v="1"/>
    <n v="59.050699999999999"/>
    <x v="2"/>
    <n v="65"/>
    <x v="1"/>
    <n v="202"/>
    <x v="4"/>
    <n v="202"/>
    <x v="1"/>
    <s v=""/>
    <s v=""/>
    <x v="1"/>
    <x v="1"/>
    <x v="1"/>
    <x v="1"/>
    <x v="1"/>
    <x v="1"/>
    <x v="1"/>
  </r>
  <r>
    <d v="2022-07-12T00:00:00"/>
    <n v="9630"/>
    <n v="10322"/>
    <x v="1"/>
    <n v="1624"/>
    <n v="40518"/>
    <x v="2"/>
    <s v="909022"/>
    <x v="0"/>
    <x v="1"/>
    <x v="1"/>
    <x v="1"/>
    <x v="1"/>
    <x v="1"/>
    <n v="64"/>
    <m/>
    <m/>
    <m/>
    <x v="0"/>
    <x v="2"/>
    <n v="1015485"/>
    <x v="9"/>
    <x v="1"/>
    <x v="0"/>
    <x v="0"/>
    <x v="1"/>
    <x v="0"/>
    <x v="0"/>
    <x v="0"/>
    <x v="0"/>
    <x v="0"/>
    <x v="1"/>
    <m/>
    <m/>
    <x v="2"/>
    <s v="10154859"/>
    <x v="3"/>
    <x v="3"/>
    <x v="2"/>
    <x v="3"/>
    <x v="4"/>
    <x v="1"/>
    <n v="58.1252"/>
    <x v="2"/>
    <n v="64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2"/>
    <x v="1"/>
    <n v="1624"/>
    <n v="40519"/>
    <x v="2"/>
    <s v="909028"/>
    <x v="0"/>
    <x v="1"/>
    <x v="1"/>
    <x v="1"/>
    <x v="1"/>
    <x v="1"/>
    <n v="55"/>
    <m/>
    <m/>
    <m/>
    <x v="0"/>
    <x v="2"/>
    <n v="1015485"/>
    <x v="10"/>
    <x v="1"/>
    <x v="0"/>
    <x v="0"/>
    <x v="1"/>
    <x v="0"/>
    <x v="0"/>
    <x v="0"/>
    <x v="0"/>
    <x v="0"/>
    <x v="1"/>
    <m/>
    <m/>
    <x v="2"/>
    <s v="101548510"/>
    <x v="3"/>
    <x v="3"/>
    <x v="2"/>
    <x v="3"/>
    <x v="4"/>
    <x v="1"/>
    <n v="49.795699999999997"/>
    <x v="2"/>
    <n v="55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2"/>
    <x v="1"/>
    <n v="1643"/>
    <n v="40520"/>
    <x v="2"/>
    <s v="909032"/>
    <x v="0"/>
    <x v="0"/>
    <x v="2"/>
    <x v="2"/>
    <x v="1"/>
    <x v="1"/>
    <n v="81"/>
    <n v="18"/>
    <n v="6.6"/>
    <n v="3.9"/>
    <x v="9"/>
    <x v="3"/>
    <n v="1015488"/>
    <x v="1"/>
    <x v="1"/>
    <x v="0"/>
    <x v="0"/>
    <x v="1"/>
    <x v="0"/>
    <x v="0"/>
    <x v="0"/>
    <x v="0"/>
    <x v="0"/>
    <x v="1"/>
    <m/>
    <m/>
    <x v="2"/>
    <s v="10154881"/>
    <x v="4"/>
    <x v="4"/>
    <x v="3"/>
    <x v="4"/>
    <x v="4"/>
    <x v="1"/>
    <n v="74.400000000000006"/>
    <x v="1"/>
    <n v="81"/>
    <x v="3"/>
    <s v=""/>
    <x v="4"/>
    <s v=""/>
    <x v="2"/>
    <n v="2.6499999999999986"/>
    <n v="0.93401099050878111"/>
    <x v="1"/>
    <x v="1"/>
    <x v="2"/>
    <x v="1"/>
    <x v="1"/>
    <x v="1"/>
    <x v="1"/>
  </r>
  <r>
    <d v="2022-07-12T00:00:00"/>
    <n v="9630"/>
    <n v="10326"/>
    <x v="1"/>
    <n v="1644"/>
    <n v="40521"/>
    <x v="2"/>
    <s v="908961"/>
    <x v="0"/>
    <x v="1"/>
    <x v="1"/>
    <x v="1"/>
    <x v="1"/>
    <x v="1"/>
    <n v="71"/>
    <m/>
    <m/>
    <m/>
    <x v="0"/>
    <x v="2"/>
    <n v="1015488"/>
    <x v="2"/>
    <x v="1"/>
    <x v="0"/>
    <x v="0"/>
    <x v="1"/>
    <x v="0"/>
    <x v="0"/>
    <x v="0"/>
    <x v="0"/>
    <x v="0"/>
    <x v="1"/>
    <m/>
    <m/>
    <x v="2"/>
    <s v="10154882"/>
    <x v="3"/>
    <x v="3"/>
    <x v="2"/>
    <x v="3"/>
    <x v="4"/>
    <x v="1"/>
    <n v="64.603699999999989"/>
    <x v="2"/>
    <n v="71"/>
    <x v="1"/>
    <s v=""/>
    <x v="4"/>
    <s v=""/>
    <x v="1"/>
    <s v=""/>
    <s v=""/>
    <x v="1"/>
    <x v="1"/>
    <x v="1"/>
    <x v="1"/>
    <x v="1"/>
    <x v="1"/>
    <x v="1"/>
  </r>
  <r>
    <d v="2022-07-12T00:00:00"/>
    <n v="9630"/>
    <n v="10326"/>
    <x v="1"/>
    <n v="1653"/>
    <n v="40522"/>
    <x v="2"/>
    <s v="909052"/>
    <x v="1"/>
    <x v="0"/>
    <x v="2"/>
    <x v="1"/>
    <x v="1"/>
    <x v="1"/>
    <n v="74"/>
    <m/>
    <m/>
    <m/>
    <x v="0"/>
    <x v="2"/>
    <n v="1015488"/>
    <x v="3"/>
    <x v="1"/>
    <x v="0"/>
    <x v="0"/>
    <x v="1"/>
    <x v="0"/>
    <x v="0"/>
    <x v="0"/>
    <x v="0"/>
    <x v="0"/>
    <x v="1"/>
    <m/>
    <m/>
    <x v="2"/>
    <s v="10154883"/>
    <x v="3"/>
    <x v="3"/>
    <x v="2"/>
    <x v="3"/>
    <x v="4"/>
    <x v="1"/>
    <n v="67.380199999999988"/>
    <x v="2"/>
    <n v="74"/>
    <x v="1"/>
    <s v=""/>
    <x v="4"/>
    <s v=""/>
    <x v="1"/>
    <s v=""/>
    <s v=""/>
    <x v="1"/>
    <x v="1"/>
    <x v="1"/>
    <x v="1"/>
    <x v="1"/>
    <x v="1"/>
    <x v="1"/>
  </r>
  <r>
    <d v="2022-07-12T00:00:00"/>
    <n v="9631"/>
    <n v="10326"/>
    <x v="0"/>
    <n v="1756"/>
    <n v="40523"/>
    <x v="2"/>
    <n v="908985"/>
    <x v="2"/>
    <x v="1"/>
    <x v="1"/>
    <x v="1"/>
    <x v="1"/>
    <x v="1"/>
    <n v="75.099999999999994"/>
    <m/>
    <m/>
    <m/>
    <x v="0"/>
    <x v="2"/>
    <n v="1015488"/>
    <x v="4"/>
    <x v="1"/>
    <x v="0"/>
    <x v="0"/>
    <x v="1"/>
    <x v="0"/>
    <x v="0"/>
    <x v="0"/>
    <x v="0"/>
    <x v="0"/>
    <x v="1"/>
    <m/>
    <m/>
    <x v="2"/>
    <s v="10154884"/>
    <x v="3"/>
    <x v="3"/>
    <x v="2"/>
    <x v="3"/>
    <x v="4"/>
    <x v="1"/>
    <n v="68.39824999999999"/>
    <x v="2"/>
    <n v="75.099999999999994"/>
    <x v="1"/>
    <n v="203"/>
    <x v="4"/>
    <n v="203"/>
    <x v="1"/>
    <s v=""/>
    <s v=""/>
    <x v="1"/>
    <x v="1"/>
    <x v="1"/>
    <x v="1"/>
    <x v="1"/>
    <x v="1"/>
    <x v="1"/>
  </r>
  <r>
    <d v="2022-07-12T00:00:00"/>
    <n v="9631"/>
    <n v="10326"/>
    <x v="0"/>
    <n v="1800"/>
    <n v="40524"/>
    <x v="2"/>
    <s v="909012"/>
    <x v="0"/>
    <x v="1"/>
    <x v="1"/>
    <x v="1"/>
    <x v="1"/>
    <x v="1"/>
    <n v="55"/>
    <m/>
    <m/>
    <m/>
    <x v="0"/>
    <x v="2"/>
    <n v="1015488"/>
    <x v="5"/>
    <x v="1"/>
    <x v="0"/>
    <x v="0"/>
    <x v="1"/>
    <x v="0"/>
    <x v="0"/>
    <x v="0"/>
    <x v="0"/>
    <x v="0"/>
    <x v="1"/>
    <m/>
    <m/>
    <x v="2"/>
    <s v="10154885"/>
    <x v="3"/>
    <x v="3"/>
    <x v="2"/>
    <x v="3"/>
    <x v="4"/>
    <x v="1"/>
    <n v="49.795699999999997"/>
    <x v="2"/>
    <n v="55"/>
    <x v="1"/>
    <n v="204"/>
    <x v="4"/>
    <n v="204"/>
    <x v="1"/>
    <s v=""/>
    <s v=""/>
    <x v="1"/>
    <x v="1"/>
    <x v="1"/>
    <x v="1"/>
    <x v="1"/>
    <x v="1"/>
    <x v="1"/>
  </r>
  <r>
    <d v="2022-07-12T00:00:00"/>
    <n v="9631"/>
    <n v="10326"/>
    <x v="0"/>
    <n v="1817"/>
    <n v="40525"/>
    <x v="2"/>
    <s v="908954"/>
    <x v="0"/>
    <x v="1"/>
    <x v="1"/>
    <x v="1"/>
    <x v="1"/>
    <x v="1"/>
    <n v="68"/>
    <m/>
    <m/>
    <m/>
    <x v="0"/>
    <x v="2"/>
    <n v="1015488"/>
    <x v="6"/>
    <x v="1"/>
    <x v="0"/>
    <x v="0"/>
    <x v="1"/>
    <x v="0"/>
    <x v="0"/>
    <x v="0"/>
    <x v="0"/>
    <x v="0"/>
    <x v="1"/>
    <m/>
    <m/>
    <x v="2"/>
    <s v="10154886"/>
    <x v="3"/>
    <x v="3"/>
    <x v="2"/>
    <x v="3"/>
    <x v="4"/>
    <x v="1"/>
    <n v="61.827199999999998"/>
    <x v="2"/>
    <n v="68"/>
    <x v="1"/>
    <s v=""/>
    <x v="4"/>
    <s v=""/>
    <x v="1"/>
    <s v=""/>
    <s v=""/>
    <x v="1"/>
    <x v="1"/>
    <x v="1"/>
    <x v="1"/>
    <x v="1"/>
    <x v="1"/>
    <x v="1"/>
  </r>
  <r>
    <d v="2022-07-12T00:00:00"/>
    <n v="9631"/>
    <n v="10326"/>
    <x v="0"/>
    <n v="1842"/>
    <n v="40526"/>
    <x v="2"/>
    <s v="na"/>
    <x v="0"/>
    <x v="0"/>
    <x v="1"/>
    <x v="1"/>
    <x v="1"/>
    <x v="1"/>
    <n v="67"/>
    <m/>
    <m/>
    <m/>
    <x v="0"/>
    <x v="2"/>
    <n v="1015488"/>
    <x v="7"/>
    <x v="1"/>
    <x v="0"/>
    <x v="0"/>
    <x v="1"/>
    <x v="0"/>
    <x v="0"/>
    <x v="0"/>
    <x v="0"/>
    <x v="0"/>
    <x v="1"/>
    <m/>
    <m/>
    <x v="2"/>
    <s v="10154887"/>
    <x v="3"/>
    <x v="3"/>
    <x v="2"/>
    <x v="3"/>
    <x v="4"/>
    <x v="1"/>
    <n v="60.901699999999998"/>
    <x v="2"/>
    <n v="67"/>
    <x v="1"/>
    <s v=""/>
    <x v="4"/>
    <s v=""/>
    <x v="1"/>
    <s v=""/>
    <s v=""/>
    <x v="1"/>
    <x v="1"/>
    <x v="1"/>
    <x v="1"/>
    <x v="1"/>
    <x v="1"/>
    <x v="1"/>
  </r>
  <r>
    <d v="2022-07-12T00:00:00"/>
    <n v="9631"/>
    <n v="10326"/>
    <x v="0"/>
    <n v="1844"/>
    <n v="40527"/>
    <x v="2"/>
    <s v="na"/>
    <x v="0"/>
    <x v="1"/>
    <x v="1"/>
    <x v="1"/>
    <x v="1"/>
    <x v="1"/>
    <n v="55"/>
    <m/>
    <m/>
    <m/>
    <x v="0"/>
    <x v="2"/>
    <n v="1015488"/>
    <x v="8"/>
    <x v="1"/>
    <x v="0"/>
    <x v="0"/>
    <x v="1"/>
    <x v="0"/>
    <x v="0"/>
    <x v="0"/>
    <x v="0"/>
    <x v="0"/>
    <x v="1"/>
    <m/>
    <m/>
    <x v="2"/>
    <s v="10154888"/>
    <x v="3"/>
    <x v="3"/>
    <x v="2"/>
    <x v="3"/>
    <x v="4"/>
    <x v="1"/>
    <n v="49.795699999999997"/>
    <x v="2"/>
    <n v="55"/>
    <x v="1"/>
    <s v=""/>
    <x v="4"/>
    <s v=""/>
    <x v="1"/>
    <s v=""/>
    <s v=""/>
    <x v="1"/>
    <x v="1"/>
    <x v="1"/>
    <x v="1"/>
    <x v="1"/>
    <x v="1"/>
    <x v="1"/>
  </r>
  <r>
    <d v="2022-07-12T00:00:00"/>
    <n v="9632"/>
    <n v="10326"/>
    <x v="0"/>
    <n v="2025"/>
    <n v="40528"/>
    <x v="2"/>
    <s v="na"/>
    <x v="0"/>
    <x v="0"/>
    <x v="2"/>
    <x v="2"/>
    <x v="1"/>
    <x v="1"/>
    <n v="85"/>
    <n v="17.100000000000001"/>
    <n v="7.1"/>
    <n v="5.0999999999999996"/>
    <x v="6"/>
    <x v="3"/>
    <n v="1015488"/>
    <x v="9"/>
    <x v="1"/>
    <x v="0"/>
    <x v="0"/>
    <x v="1"/>
    <x v="2"/>
    <x v="0"/>
    <x v="2"/>
    <x v="0"/>
    <x v="0"/>
    <x v="1"/>
    <m/>
    <m/>
    <x v="2"/>
    <s v="10154889"/>
    <x v="4"/>
    <x v="4"/>
    <x v="3"/>
    <x v="4"/>
    <x v="4"/>
    <x v="1"/>
    <n v="77.900000000000006"/>
    <x v="1"/>
    <n v="85"/>
    <x v="3"/>
    <s v=""/>
    <x v="4"/>
    <s v=""/>
    <x v="2"/>
    <n v="2.3979999999999988"/>
    <n v="0.91667466631215289"/>
    <x v="1"/>
    <x v="1"/>
    <x v="2"/>
    <x v="1"/>
    <x v="1"/>
    <x v="1"/>
    <x v="1"/>
  </r>
  <r>
    <d v="2022-07-12T00:00:00"/>
    <n v="9633"/>
    <n v="10326"/>
    <x v="1"/>
    <n v="2109"/>
    <n v="40530"/>
    <x v="2"/>
    <s v="na"/>
    <x v="0"/>
    <x v="1"/>
    <x v="1"/>
    <x v="1"/>
    <x v="1"/>
    <x v="1"/>
    <n v="96"/>
    <n v="24"/>
    <n v="10"/>
    <m/>
    <x v="0"/>
    <x v="3"/>
    <m/>
    <x v="0"/>
    <x v="0"/>
    <x v="0"/>
    <x v="0"/>
    <x v="1"/>
    <x v="0"/>
    <x v="0"/>
    <x v="0"/>
    <x v="0"/>
    <x v="0"/>
    <x v="1"/>
    <m/>
    <s v="Missing Tag: 40529"/>
    <x v="2"/>
    <s v=""/>
    <x v="6"/>
    <x v="2"/>
    <x v="4"/>
    <x v="2"/>
    <x v="4"/>
    <x v="1"/>
    <n v="86"/>
    <x v="1"/>
    <n v="96"/>
    <x v="2"/>
    <s v=""/>
    <x v="3"/>
    <s v=""/>
    <x v="1"/>
    <s v=""/>
    <s v=""/>
    <x v="1"/>
    <x v="1"/>
    <x v="1"/>
    <x v="1"/>
    <x v="1"/>
    <x v="1"/>
    <x v="1"/>
  </r>
  <r>
    <d v="2022-07-12T00:00:00"/>
    <n v="9633"/>
    <n v="10326"/>
    <x v="1"/>
    <n v="2109"/>
    <n v="40531"/>
    <x v="2"/>
    <s v="na"/>
    <x v="0"/>
    <x v="0"/>
    <x v="2"/>
    <x v="1"/>
    <x v="1"/>
    <x v="1"/>
    <n v="68"/>
    <m/>
    <m/>
    <m/>
    <x v="0"/>
    <x v="2"/>
    <n v="1015488"/>
    <x v="10"/>
    <x v="1"/>
    <x v="0"/>
    <x v="0"/>
    <x v="1"/>
    <x v="0"/>
    <x v="0"/>
    <x v="0"/>
    <x v="0"/>
    <x v="0"/>
    <x v="1"/>
    <m/>
    <m/>
    <x v="2"/>
    <s v="101548810"/>
    <x v="3"/>
    <x v="3"/>
    <x v="2"/>
    <x v="3"/>
    <x v="4"/>
    <x v="1"/>
    <n v="61.827199999999998"/>
    <x v="2"/>
    <n v="68"/>
    <x v="1"/>
    <n v="205"/>
    <x v="4"/>
    <n v="205"/>
    <x v="1"/>
    <s v=""/>
    <s v=""/>
    <x v="1"/>
    <x v="1"/>
    <x v="1"/>
    <x v="1"/>
    <x v="1"/>
    <x v="1"/>
    <x v="1"/>
  </r>
  <r>
    <d v="2022-07-12T00:00:00"/>
    <n v="9633"/>
    <n v="10326"/>
    <x v="1"/>
    <n v="2113"/>
    <n v="40532"/>
    <x v="2"/>
    <s v="na"/>
    <x v="0"/>
    <x v="1"/>
    <x v="1"/>
    <x v="1"/>
    <x v="1"/>
    <x v="1"/>
    <n v="54"/>
    <m/>
    <m/>
    <m/>
    <x v="0"/>
    <x v="2"/>
    <n v="1015489"/>
    <x v="1"/>
    <x v="1"/>
    <x v="0"/>
    <x v="0"/>
    <x v="1"/>
    <x v="0"/>
    <x v="0"/>
    <x v="0"/>
    <x v="0"/>
    <x v="0"/>
    <x v="1"/>
    <m/>
    <m/>
    <x v="2"/>
    <s v="10154891"/>
    <x v="3"/>
    <x v="3"/>
    <x v="2"/>
    <x v="3"/>
    <x v="4"/>
    <x v="1"/>
    <n v="48.870199999999997"/>
    <x v="2"/>
    <n v="54"/>
    <x v="1"/>
    <s v=""/>
    <x v="4"/>
    <s v=""/>
    <x v="1"/>
    <s v=""/>
    <s v=""/>
    <x v="1"/>
    <x v="1"/>
    <x v="1"/>
    <x v="5"/>
    <x v="1"/>
    <x v="1"/>
    <x v="1"/>
  </r>
  <r>
    <d v="2022-07-12T00:00:00"/>
    <n v="9633"/>
    <n v="10326"/>
    <x v="1"/>
    <n v="2113"/>
    <n v="40533"/>
    <x v="2"/>
    <s v="na"/>
    <x v="0"/>
    <x v="1"/>
    <x v="1"/>
    <x v="1"/>
    <x v="1"/>
    <x v="1"/>
    <n v="86"/>
    <m/>
    <m/>
    <m/>
    <x v="0"/>
    <x v="3"/>
    <n v="1015489"/>
    <x v="2"/>
    <x v="1"/>
    <x v="0"/>
    <x v="0"/>
    <x v="1"/>
    <x v="0"/>
    <x v="0"/>
    <x v="0"/>
    <x v="0"/>
    <x v="0"/>
    <x v="1"/>
    <m/>
    <m/>
    <x v="2"/>
    <s v="10154892"/>
    <x v="4"/>
    <x v="4"/>
    <x v="3"/>
    <x v="4"/>
    <x v="4"/>
    <x v="1"/>
    <n v="78.486199999999997"/>
    <x v="1"/>
    <n v="86"/>
    <x v="2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13"/>
    <n v="40534"/>
    <x v="2"/>
    <s v="na"/>
    <x v="0"/>
    <x v="1"/>
    <x v="1"/>
    <x v="1"/>
    <x v="1"/>
    <x v="1"/>
    <n v="61"/>
    <m/>
    <m/>
    <m/>
    <x v="0"/>
    <x v="2"/>
    <m/>
    <x v="0"/>
    <x v="0"/>
    <x v="0"/>
    <x v="0"/>
    <x v="1"/>
    <x v="0"/>
    <x v="0"/>
    <x v="0"/>
    <x v="0"/>
    <x v="0"/>
    <x v="1"/>
    <m/>
    <m/>
    <x v="2"/>
    <s v=""/>
    <x v="6"/>
    <x v="2"/>
    <x v="4"/>
    <x v="2"/>
    <x v="4"/>
    <x v="1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2T00:00:00"/>
    <n v="9633"/>
    <n v="10326"/>
    <x v="1"/>
    <n v="2118"/>
    <n v="40535"/>
    <x v="2"/>
    <s v="na"/>
    <x v="0"/>
    <x v="1"/>
    <x v="1"/>
    <x v="1"/>
    <x v="1"/>
    <x v="1"/>
    <n v="71"/>
    <m/>
    <m/>
    <m/>
    <x v="0"/>
    <x v="2"/>
    <n v="1015489"/>
    <x v="3"/>
    <x v="1"/>
    <x v="0"/>
    <x v="0"/>
    <x v="1"/>
    <x v="0"/>
    <x v="0"/>
    <x v="0"/>
    <x v="0"/>
    <x v="0"/>
    <x v="1"/>
    <m/>
    <m/>
    <x v="2"/>
    <s v="10154893"/>
    <x v="3"/>
    <x v="3"/>
    <x v="2"/>
    <x v="3"/>
    <x v="4"/>
    <x v="1"/>
    <n v="64.603699999999989"/>
    <x v="2"/>
    <n v="71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19"/>
    <n v="40536"/>
    <x v="2"/>
    <s v="na"/>
    <x v="0"/>
    <x v="1"/>
    <x v="1"/>
    <x v="1"/>
    <x v="1"/>
    <x v="1"/>
    <n v="66"/>
    <m/>
    <m/>
    <m/>
    <x v="0"/>
    <x v="2"/>
    <n v="1015489"/>
    <x v="4"/>
    <x v="1"/>
    <x v="0"/>
    <x v="0"/>
    <x v="1"/>
    <x v="0"/>
    <x v="0"/>
    <x v="0"/>
    <x v="0"/>
    <x v="0"/>
    <x v="1"/>
    <m/>
    <m/>
    <x v="2"/>
    <s v="10154894"/>
    <x v="2"/>
    <x v="2"/>
    <x v="2"/>
    <x v="2"/>
    <x v="4"/>
    <x v="1"/>
    <n v="59.976199999999999"/>
    <x v="2"/>
    <n v="66"/>
    <x v="1"/>
    <n v="206"/>
    <x v="4"/>
    <n v="206"/>
    <x v="1"/>
    <s v=""/>
    <s v=""/>
    <x v="1"/>
    <x v="1"/>
    <x v="1"/>
    <x v="1"/>
    <x v="1"/>
    <x v="1"/>
    <x v="1"/>
  </r>
  <r>
    <d v="2022-07-12T00:00:00"/>
    <n v="9633"/>
    <n v="10326"/>
    <x v="1"/>
    <n v="2119"/>
    <n v="40537"/>
    <x v="2"/>
    <s v="na"/>
    <x v="0"/>
    <x v="1"/>
    <x v="1"/>
    <x v="1"/>
    <x v="1"/>
    <x v="1"/>
    <n v="67"/>
    <m/>
    <m/>
    <m/>
    <x v="0"/>
    <x v="2"/>
    <n v="1015489"/>
    <x v="5"/>
    <x v="1"/>
    <x v="0"/>
    <x v="0"/>
    <x v="1"/>
    <x v="0"/>
    <x v="0"/>
    <x v="0"/>
    <x v="0"/>
    <x v="0"/>
    <x v="1"/>
    <m/>
    <m/>
    <x v="2"/>
    <s v="10154895"/>
    <x v="2"/>
    <x v="2"/>
    <x v="2"/>
    <x v="2"/>
    <x v="4"/>
    <x v="1"/>
    <n v="60.901699999999998"/>
    <x v="2"/>
    <n v="67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19"/>
    <n v="40538"/>
    <x v="2"/>
    <s v="na"/>
    <x v="0"/>
    <x v="1"/>
    <x v="1"/>
    <x v="1"/>
    <x v="1"/>
    <x v="1"/>
    <n v="64"/>
    <m/>
    <m/>
    <m/>
    <x v="0"/>
    <x v="2"/>
    <n v="1015489"/>
    <x v="6"/>
    <x v="1"/>
    <x v="0"/>
    <x v="0"/>
    <x v="1"/>
    <x v="0"/>
    <x v="0"/>
    <x v="0"/>
    <x v="0"/>
    <x v="0"/>
    <x v="1"/>
    <m/>
    <m/>
    <x v="2"/>
    <s v="10154896"/>
    <x v="3"/>
    <x v="3"/>
    <x v="2"/>
    <x v="3"/>
    <x v="4"/>
    <x v="1"/>
    <n v="58.1252"/>
    <x v="2"/>
    <n v="64"/>
    <x v="1"/>
    <n v="207"/>
    <x v="4"/>
    <n v="207"/>
    <x v="1"/>
    <s v=""/>
    <s v=""/>
    <x v="1"/>
    <x v="1"/>
    <x v="1"/>
    <x v="1"/>
    <x v="1"/>
    <x v="1"/>
    <x v="1"/>
  </r>
  <r>
    <d v="2022-07-12T00:00:00"/>
    <n v="9633"/>
    <n v="10326"/>
    <x v="1"/>
    <n v="2119"/>
    <n v="40539"/>
    <x v="2"/>
    <s v="na"/>
    <x v="0"/>
    <x v="0"/>
    <x v="2"/>
    <x v="1"/>
    <x v="1"/>
    <x v="1"/>
    <n v="73"/>
    <m/>
    <m/>
    <m/>
    <x v="0"/>
    <x v="2"/>
    <n v="1015489"/>
    <x v="7"/>
    <x v="1"/>
    <x v="0"/>
    <x v="0"/>
    <x v="1"/>
    <x v="0"/>
    <x v="0"/>
    <x v="0"/>
    <x v="0"/>
    <x v="0"/>
    <x v="1"/>
    <m/>
    <m/>
    <x v="2"/>
    <s v="10154897"/>
    <x v="3"/>
    <x v="3"/>
    <x v="2"/>
    <x v="3"/>
    <x v="4"/>
    <x v="1"/>
    <n v="66.454699999999988"/>
    <x v="2"/>
    <n v="73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19"/>
    <n v="40540"/>
    <x v="2"/>
    <s v="na"/>
    <x v="0"/>
    <x v="1"/>
    <x v="1"/>
    <x v="1"/>
    <x v="1"/>
    <x v="1"/>
    <n v="74"/>
    <m/>
    <m/>
    <m/>
    <x v="0"/>
    <x v="2"/>
    <n v="1015489"/>
    <x v="8"/>
    <x v="1"/>
    <x v="0"/>
    <x v="0"/>
    <x v="1"/>
    <x v="2"/>
    <x v="1"/>
    <x v="10"/>
    <x v="2"/>
    <x v="0"/>
    <x v="1"/>
    <s v="2-10 mark location"/>
    <m/>
    <x v="2"/>
    <s v="10154898"/>
    <x v="3"/>
    <x v="3"/>
    <x v="2"/>
    <x v="3"/>
    <x v="4"/>
    <x v="1"/>
    <n v="67.380199999999988"/>
    <x v="2"/>
    <n v="74"/>
    <x v="1"/>
    <n v="208"/>
    <x v="4"/>
    <n v="208"/>
    <x v="1"/>
    <s v=""/>
    <s v=""/>
    <x v="1"/>
    <x v="1"/>
    <x v="1"/>
    <x v="1"/>
    <x v="1"/>
    <x v="1"/>
    <x v="1"/>
  </r>
  <r>
    <d v="2022-07-12T00:00:00"/>
    <n v="9633"/>
    <n v="10326"/>
    <x v="1"/>
    <n v="2119"/>
    <n v="40541"/>
    <x v="2"/>
    <s v="na"/>
    <x v="0"/>
    <x v="1"/>
    <x v="1"/>
    <x v="1"/>
    <x v="1"/>
    <x v="1"/>
    <n v="69"/>
    <m/>
    <m/>
    <m/>
    <x v="0"/>
    <x v="2"/>
    <n v="1015489"/>
    <x v="9"/>
    <x v="1"/>
    <x v="0"/>
    <x v="0"/>
    <x v="1"/>
    <x v="0"/>
    <x v="0"/>
    <x v="0"/>
    <x v="0"/>
    <x v="0"/>
    <x v="1"/>
    <m/>
    <m/>
    <x v="2"/>
    <s v="10154899"/>
    <x v="3"/>
    <x v="3"/>
    <x v="2"/>
    <x v="3"/>
    <x v="4"/>
    <x v="1"/>
    <n v="62.752699999999997"/>
    <x v="2"/>
    <n v="69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19"/>
    <n v="40542"/>
    <x v="2"/>
    <s v="na"/>
    <x v="0"/>
    <x v="1"/>
    <x v="1"/>
    <x v="1"/>
    <x v="1"/>
    <x v="1"/>
    <n v="74"/>
    <m/>
    <m/>
    <m/>
    <x v="0"/>
    <x v="2"/>
    <n v="1015489"/>
    <x v="10"/>
    <x v="1"/>
    <x v="0"/>
    <x v="0"/>
    <x v="1"/>
    <x v="0"/>
    <x v="0"/>
    <x v="0"/>
    <x v="0"/>
    <x v="0"/>
    <x v="1"/>
    <m/>
    <m/>
    <x v="2"/>
    <s v="101548910"/>
    <x v="3"/>
    <x v="3"/>
    <x v="2"/>
    <x v="3"/>
    <x v="4"/>
    <x v="1"/>
    <n v="67.380199999999988"/>
    <x v="2"/>
    <n v="74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29"/>
    <n v="40543"/>
    <x v="2"/>
    <s v="na"/>
    <x v="0"/>
    <x v="1"/>
    <x v="1"/>
    <x v="1"/>
    <x v="1"/>
    <x v="1"/>
    <n v="71"/>
    <m/>
    <m/>
    <m/>
    <x v="0"/>
    <x v="2"/>
    <n v="1015490"/>
    <x v="1"/>
    <x v="1"/>
    <x v="0"/>
    <x v="0"/>
    <x v="1"/>
    <x v="0"/>
    <x v="0"/>
    <x v="0"/>
    <x v="0"/>
    <x v="0"/>
    <x v="1"/>
    <m/>
    <m/>
    <x v="2"/>
    <s v="10154901"/>
    <x v="3"/>
    <x v="3"/>
    <x v="2"/>
    <x v="3"/>
    <x v="4"/>
    <x v="1"/>
    <n v="64.603699999999989"/>
    <x v="2"/>
    <n v="71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29"/>
    <n v="40544"/>
    <x v="2"/>
    <s v="na"/>
    <x v="0"/>
    <x v="1"/>
    <x v="1"/>
    <x v="1"/>
    <x v="1"/>
    <x v="1"/>
    <n v="64"/>
    <m/>
    <m/>
    <m/>
    <x v="0"/>
    <x v="2"/>
    <n v="1015490"/>
    <x v="2"/>
    <x v="1"/>
    <x v="0"/>
    <x v="0"/>
    <x v="1"/>
    <x v="0"/>
    <x v="0"/>
    <x v="0"/>
    <x v="0"/>
    <x v="0"/>
    <x v="1"/>
    <m/>
    <m/>
    <x v="2"/>
    <s v="10154902"/>
    <x v="2"/>
    <x v="2"/>
    <x v="2"/>
    <x v="2"/>
    <x v="4"/>
    <x v="1"/>
    <n v="58.1252"/>
    <x v="2"/>
    <n v="64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29"/>
    <n v="40545"/>
    <x v="2"/>
    <s v="na"/>
    <x v="0"/>
    <x v="1"/>
    <x v="1"/>
    <x v="1"/>
    <x v="1"/>
    <x v="1"/>
    <n v="53"/>
    <m/>
    <m/>
    <m/>
    <x v="0"/>
    <x v="2"/>
    <n v="1015490"/>
    <x v="3"/>
    <x v="1"/>
    <x v="0"/>
    <x v="0"/>
    <x v="1"/>
    <x v="0"/>
    <x v="0"/>
    <x v="0"/>
    <x v="0"/>
    <x v="0"/>
    <x v="1"/>
    <m/>
    <m/>
    <x v="2"/>
    <s v="10154903"/>
    <x v="3"/>
    <x v="3"/>
    <x v="2"/>
    <x v="3"/>
    <x v="4"/>
    <x v="1"/>
    <n v="47.944699999999997"/>
    <x v="2"/>
    <n v="53"/>
    <x v="1"/>
    <s v=""/>
    <x v="4"/>
    <s v=""/>
    <x v="1"/>
    <s v=""/>
    <s v=""/>
    <x v="1"/>
    <x v="1"/>
    <x v="1"/>
    <x v="1"/>
    <x v="1"/>
    <x v="1"/>
    <x v="1"/>
  </r>
  <r>
    <d v="2022-07-12T00:00:00"/>
    <n v="9633"/>
    <n v="10326"/>
    <x v="1"/>
    <n v="2133"/>
    <n v="40546"/>
    <x v="2"/>
    <s v="na"/>
    <x v="0"/>
    <x v="1"/>
    <x v="1"/>
    <x v="1"/>
    <x v="1"/>
    <x v="1"/>
    <n v="82"/>
    <m/>
    <m/>
    <m/>
    <x v="0"/>
    <x v="3"/>
    <n v="1015490"/>
    <x v="4"/>
    <x v="1"/>
    <x v="0"/>
    <x v="0"/>
    <x v="1"/>
    <x v="0"/>
    <x v="0"/>
    <x v="0"/>
    <x v="0"/>
    <x v="0"/>
    <x v="1"/>
    <m/>
    <m/>
    <x v="2"/>
    <s v="10154904"/>
    <x v="4"/>
    <x v="4"/>
    <x v="3"/>
    <x v="4"/>
    <x v="4"/>
    <x v="1"/>
    <n v="74.784199999999998"/>
    <x v="1"/>
    <n v="82"/>
    <x v="2"/>
    <s v=""/>
    <x v="4"/>
    <s v=""/>
    <x v="1"/>
    <s v=""/>
    <s v=""/>
    <x v="1"/>
    <x v="1"/>
    <x v="1"/>
    <x v="1"/>
    <x v="1"/>
    <x v="1"/>
    <x v="1"/>
  </r>
  <r>
    <d v="2022-07-12T00:00:00"/>
    <n v="9633"/>
    <n v="10327"/>
    <x v="1"/>
    <n v="2134"/>
    <n v="40547"/>
    <x v="2"/>
    <s v="na"/>
    <x v="0"/>
    <x v="0"/>
    <x v="1"/>
    <x v="1"/>
    <x v="1"/>
    <x v="1"/>
    <n v="57"/>
    <m/>
    <m/>
    <m/>
    <x v="0"/>
    <x v="2"/>
    <n v="1015490"/>
    <x v="5"/>
    <x v="1"/>
    <x v="0"/>
    <x v="0"/>
    <x v="1"/>
    <x v="0"/>
    <x v="0"/>
    <x v="0"/>
    <x v="0"/>
    <x v="0"/>
    <x v="0"/>
    <m/>
    <m/>
    <x v="2"/>
    <s v="10154905"/>
    <x v="3"/>
    <x v="3"/>
    <x v="2"/>
    <x v="3"/>
    <x v="4"/>
    <x v="1"/>
    <n v="51.646700000000003"/>
    <x v="2"/>
    <n v="57"/>
    <x v="1"/>
    <s v=""/>
    <x v="4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27"/>
    <x v="4"/>
    <s v="081297"/>
    <x v="0"/>
    <x v="0"/>
    <x v="1"/>
    <x v="1"/>
    <x v="1"/>
    <x v="1"/>
    <n v="70"/>
    <m/>
    <m/>
    <m/>
    <x v="0"/>
    <x v="2"/>
    <n v="1003194"/>
    <x v="5"/>
    <x v="0"/>
    <x v="0"/>
    <x v="1"/>
    <x v="2"/>
    <x v="0"/>
    <x v="0"/>
    <x v="0"/>
    <x v="0"/>
    <x v="0"/>
    <x v="0"/>
    <m/>
    <m/>
    <x v="2"/>
    <s v="10031945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2"/>
    <x v="1"/>
    <x v="1"/>
    <x v="1"/>
  </r>
  <r>
    <d v="2022-07-12T00:00:00"/>
    <n v="9574"/>
    <n v="10262"/>
    <x v="2"/>
    <n v="907"/>
    <n v="50228"/>
    <x v="4"/>
    <s v="081320"/>
    <x v="0"/>
    <x v="0"/>
    <x v="1"/>
    <x v="1"/>
    <x v="1"/>
    <x v="1"/>
    <n v="66"/>
    <m/>
    <m/>
    <m/>
    <x v="0"/>
    <x v="2"/>
    <n v="1003194"/>
    <x v="6"/>
    <x v="0"/>
    <x v="0"/>
    <x v="1"/>
    <x v="2"/>
    <x v="0"/>
    <x v="0"/>
    <x v="0"/>
    <x v="0"/>
    <x v="0"/>
    <x v="0"/>
    <m/>
    <m/>
    <x v="2"/>
    <s v="10031946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29"/>
    <x v="4"/>
    <s v="081253"/>
    <x v="0"/>
    <x v="0"/>
    <x v="1"/>
    <x v="1"/>
    <x v="1"/>
    <x v="1"/>
    <n v="53"/>
    <m/>
    <m/>
    <m/>
    <x v="0"/>
    <x v="2"/>
    <n v="1003194"/>
    <x v="7"/>
    <x v="0"/>
    <x v="0"/>
    <x v="1"/>
    <x v="2"/>
    <x v="0"/>
    <x v="0"/>
    <x v="0"/>
    <x v="0"/>
    <x v="0"/>
    <x v="0"/>
    <m/>
    <m/>
    <x v="2"/>
    <s v="10031947"/>
    <x v="13"/>
    <x v="7"/>
    <x v="6"/>
    <x v="2"/>
    <x v="4"/>
    <x v="2"/>
    <n v="47.944699999999997"/>
    <x v="2"/>
    <n v="53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30"/>
    <x v="4"/>
    <s v="081335"/>
    <x v="0"/>
    <x v="0"/>
    <x v="2"/>
    <x v="2"/>
    <x v="1"/>
    <x v="1"/>
    <n v="87.4"/>
    <n v="18.399999999999999"/>
    <n v="6.3"/>
    <n v="6.3"/>
    <x v="12"/>
    <x v="3"/>
    <n v="1003194"/>
    <x v="8"/>
    <x v="0"/>
    <x v="0"/>
    <x v="1"/>
    <x v="2"/>
    <x v="0"/>
    <x v="0"/>
    <x v="0"/>
    <x v="0"/>
    <x v="0"/>
    <x v="0"/>
    <m/>
    <m/>
    <x v="2"/>
    <s v="10031948"/>
    <x v="13"/>
    <x v="7"/>
    <x v="6"/>
    <x v="2"/>
    <x v="4"/>
    <x v="2"/>
    <n v="81.100000000000009"/>
    <x v="1"/>
    <n v="87.4"/>
    <x v="3"/>
    <s v=""/>
    <x v="5"/>
    <s v=""/>
    <x v="2"/>
    <n v="3.8960000000000017"/>
    <n v="0.98008175801043329"/>
    <x v="1"/>
    <x v="1"/>
    <x v="2"/>
    <x v="1"/>
    <x v="1"/>
    <x v="1"/>
    <x v="1"/>
  </r>
  <r>
    <d v="2022-07-12T00:00:00"/>
    <n v="9574"/>
    <n v="10262"/>
    <x v="2"/>
    <n v="907"/>
    <n v="50231"/>
    <x v="4"/>
    <s v="081267"/>
    <x v="0"/>
    <x v="0"/>
    <x v="1"/>
    <x v="1"/>
    <x v="1"/>
    <x v="1"/>
    <n v="76"/>
    <n v="15.3"/>
    <n v="7.3"/>
    <n v="5.8"/>
    <x v="5"/>
    <x v="3"/>
    <n v="1003194"/>
    <x v="9"/>
    <x v="0"/>
    <x v="0"/>
    <x v="1"/>
    <x v="2"/>
    <x v="0"/>
    <x v="0"/>
    <x v="0"/>
    <x v="0"/>
    <x v="0"/>
    <x v="0"/>
    <m/>
    <m/>
    <x v="2"/>
    <s v="10031949"/>
    <x v="13"/>
    <x v="7"/>
    <x v="6"/>
    <x v="2"/>
    <x v="4"/>
    <x v="2"/>
    <n v="68.7"/>
    <x v="2"/>
    <n v="76"/>
    <x v="3"/>
    <s v=""/>
    <x v="5"/>
    <s v=""/>
    <x v="3"/>
    <n v="-2.1179999999999986"/>
    <n v="0.10735958704063389"/>
    <x v="1"/>
    <x v="1"/>
    <x v="1"/>
    <x v="1"/>
    <x v="1"/>
    <x v="1"/>
    <x v="1"/>
  </r>
  <r>
    <d v="2022-07-12T00:00:00"/>
    <n v="9574"/>
    <n v="10262"/>
    <x v="2"/>
    <n v="907"/>
    <n v="50232"/>
    <x v="4"/>
    <s v="081269"/>
    <x v="0"/>
    <x v="0"/>
    <x v="1"/>
    <x v="1"/>
    <x v="1"/>
    <x v="1"/>
    <n v="69"/>
    <m/>
    <m/>
    <m/>
    <x v="0"/>
    <x v="2"/>
    <n v="1003194"/>
    <x v="10"/>
    <x v="0"/>
    <x v="0"/>
    <x v="1"/>
    <x v="2"/>
    <x v="0"/>
    <x v="0"/>
    <x v="0"/>
    <x v="0"/>
    <x v="0"/>
    <x v="0"/>
    <m/>
    <m/>
    <x v="2"/>
    <s v="100319410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33"/>
    <x v="4"/>
    <s v="081329"/>
    <x v="0"/>
    <x v="0"/>
    <x v="1"/>
    <x v="1"/>
    <x v="1"/>
    <x v="1"/>
    <n v="72"/>
    <m/>
    <m/>
    <m/>
    <x v="0"/>
    <x v="2"/>
    <n v="1003195"/>
    <x v="1"/>
    <x v="0"/>
    <x v="0"/>
    <x v="1"/>
    <x v="2"/>
    <x v="0"/>
    <x v="0"/>
    <x v="0"/>
    <x v="0"/>
    <x v="0"/>
    <x v="0"/>
    <m/>
    <m/>
    <x v="2"/>
    <s v="10031951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34"/>
    <x v="4"/>
    <s v="081331"/>
    <x v="0"/>
    <x v="0"/>
    <x v="1"/>
    <x v="1"/>
    <x v="1"/>
    <x v="1"/>
    <n v="66"/>
    <m/>
    <m/>
    <m/>
    <x v="0"/>
    <x v="2"/>
    <n v="1003195"/>
    <x v="2"/>
    <x v="0"/>
    <x v="0"/>
    <x v="1"/>
    <x v="2"/>
    <x v="0"/>
    <x v="0"/>
    <x v="0"/>
    <x v="0"/>
    <x v="0"/>
    <x v="0"/>
    <m/>
    <m/>
    <x v="2"/>
    <s v="10031952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35"/>
    <x v="4"/>
    <s v="081322"/>
    <x v="0"/>
    <x v="0"/>
    <x v="1"/>
    <x v="1"/>
    <x v="1"/>
    <x v="1"/>
    <n v="66"/>
    <m/>
    <m/>
    <m/>
    <x v="0"/>
    <x v="2"/>
    <n v="1003195"/>
    <x v="3"/>
    <x v="0"/>
    <x v="0"/>
    <x v="1"/>
    <x v="2"/>
    <x v="0"/>
    <x v="0"/>
    <x v="0"/>
    <x v="0"/>
    <x v="0"/>
    <x v="0"/>
    <m/>
    <m/>
    <x v="2"/>
    <s v="10031953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36"/>
    <x v="4"/>
    <s v="081274"/>
    <x v="0"/>
    <x v="0"/>
    <x v="2"/>
    <x v="1"/>
    <x v="1"/>
    <x v="1"/>
    <n v="74"/>
    <m/>
    <m/>
    <m/>
    <x v="0"/>
    <x v="2"/>
    <n v="1003195"/>
    <x v="4"/>
    <x v="0"/>
    <x v="0"/>
    <x v="1"/>
    <x v="2"/>
    <x v="0"/>
    <x v="0"/>
    <x v="0"/>
    <x v="0"/>
    <x v="0"/>
    <x v="0"/>
    <m/>
    <m/>
    <x v="2"/>
    <s v="10031954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07"/>
    <n v="50237"/>
    <x v="4"/>
    <s v="081303"/>
    <x v="0"/>
    <x v="0"/>
    <x v="1"/>
    <x v="1"/>
    <x v="1"/>
    <x v="1"/>
    <n v="74"/>
    <m/>
    <m/>
    <m/>
    <x v="0"/>
    <x v="2"/>
    <n v="1003195"/>
    <x v="5"/>
    <x v="0"/>
    <x v="0"/>
    <x v="1"/>
    <x v="2"/>
    <x v="0"/>
    <x v="0"/>
    <x v="0"/>
    <x v="0"/>
    <x v="0"/>
    <x v="0"/>
    <m/>
    <m/>
    <x v="2"/>
    <s v="10031955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2T00:00:00"/>
    <n v="9574"/>
    <n v="10262"/>
    <x v="2"/>
    <n v="931"/>
    <n v="50238"/>
    <x v="4"/>
    <s v="081315"/>
    <x v="0"/>
    <x v="0"/>
    <x v="1"/>
    <x v="1"/>
    <x v="1"/>
    <x v="1"/>
    <n v="86"/>
    <n v="19.3"/>
    <n v="7.5"/>
    <n v="6.5"/>
    <x v="14"/>
    <x v="3"/>
    <n v="1003195"/>
    <x v="6"/>
    <x v="0"/>
    <x v="0"/>
    <x v="1"/>
    <x v="2"/>
    <x v="0"/>
    <x v="0"/>
    <x v="0"/>
    <x v="0"/>
    <x v="0"/>
    <x v="0"/>
    <m/>
    <m/>
    <x v="2"/>
    <s v="10031956"/>
    <x v="13"/>
    <x v="7"/>
    <x v="6"/>
    <x v="2"/>
    <x v="4"/>
    <x v="2"/>
    <n v="78.5"/>
    <x v="1"/>
    <n v="86"/>
    <x v="3"/>
    <s v=""/>
    <x v="5"/>
    <s v=""/>
    <x v="2"/>
    <n v="1.277999999999998"/>
    <n v="0.78210913986362052"/>
    <x v="1"/>
    <x v="1"/>
    <x v="2"/>
    <x v="1"/>
    <x v="1"/>
    <x v="1"/>
    <x v="1"/>
  </r>
  <r>
    <d v="2022-07-12T00:00:00"/>
    <n v="9575"/>
    <n v="10262"/>
    <x v="5"/>
    <n v="949"/>
    <n v="50239"/>
    <x v="4"/>
    <s v="081249"/>
    <x v="0"/>
    <x v="0"/>
    <x v="1"/>
    <x v="1"/>
    <x v="1"/>
    <x v="1"/>
    <n v="86"/>
    <n v="15.3"/>
    <n v="5.6"/>
    <n v="5.8"/>
    <x v="5"/>
    <x v="3"/>
    <n v="1003195"/>
    <x v="7"/>
    <x v="0"/>
    <x v="0"/>
    <x v="1"/>
    <x v="2"/>
    <x v="0"/>
    <x v="0"/>
    <x v="0"/>
    <x v="0"/>
    <x v="0"/>
    <x v="0"/>
    <m/>
    <m/>
    <x v="2"/>
    <s v="10031957"/>
    <x v="13"/>
    <x v="7"/>
    <x v="6"/>
    <x v="2"/>
    <x v="4"/>
    <x v="2"/>
    <n v="80.400000000000006"/>
    <x v="1"/>
    <n v="86"/>
    <x v="3"/>
    <s v=""/>
    <x v="5"/>
    <s v=""/>
    <x v="2"/>
    <n v="4.3579999999999988"/>
    <n v="0.98735789908221472"/>
    <x v="1"/>
    <x v="1"/>
    <x v="2"/>
    <x v="1"/>
    <x v="1"/>
    <x v="1"/>
    <x v="1"/>
  </r>
  <r>
    <d v="2022-07-12T00:00:00"/>
    <n v="9575"/>
    <n v="10262"/>
    <x v="5"/>
    <n v="953"/>
    <n v="50240"/>
    <x v="4"/>
    <s v="081279"/>
    <x v="0"/>
    <x v="0"/>
    <x v="2"/>
    <x v="1"/>
    <x v="1"/>
    <x v="1"/>
    <n v="73.5"/>
    <m/>
    <m/>
    <m/>
    <x v="0"/>
    <x v="2"/>
    <n v="1003195"/>
    <x v="8"/>
    <x v="0"/>
    <x v="0"/>
    <x v="1"/>
    <x v="2"/>
    <x v="0"/>
    <x v="0"/>
    <x v="0"/>
    <x v="0"/>
    <x v="0"/>
    <x v="0"/>
    <m/>
    <m/>
    <x v="2"/>
    <s v="10031958"/>
    <x v="13"/>
    <x v="7"/>
    <x v="6"/>
    <x v="2"/>
    <x v="4"/>
    <x v="2"/>
    <n v="66.917449999999988"/>
    <x v="2"/>
    <n v="73.5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2"/>
    <x v="5"/>
    <n v="956"/>
    <n v="50241"/>
    <x v="4"/>
    <s v="081252"/>
    <x v="0"/>
    <x v="0"/>
    <x v="1"/>
    <x v="1"/>
    <x v="1"/>
    <x v="1"/>
    <n v="69"/>
    <m/>
    <m/>
    <m/>
    <x v="0"/>
    <x v="2"/>
    <n v="1003195"/>
    <x v="9"/>
    <x v="0"/>
    <x v="0"/>
    <x v="1"/>
    <x v="2"/>
    <x v="0"/>
    <x v="0"/>
    <x v="0"/>
    <x v="0"/>
    <x v="0"/>
    <x v="0"/>
    <m/>
    <m/>
    <x v="2"/>
    <s v="10031959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2"/>
    <x v="5"/>
    <n v="958"/>
    <n v="50242"/>
    <x v="4"/>
    <s v="081317"/>
    <x v="0"/>
    <x v="0"/>
    <x v="1"/>
    <x v="1"/>
    <x v="1"/>
    <x v="1"/>
    <n v="66"/>
    <m/>
    <m/>
    <m/>
    <x v="0"/>
    <x v="2"/>
    <n v="1003195"/>
    <x v="10"/>
    <x v="0"/>
    <x v="0"/>
    <x v="1"/>
    <x v="2"/>
    <x v="0"/>
    <x v="0"/>
    <x v="0"/>
    <x v="0"/>
    <x v="0"/>
    <x v="0"/>
    <m/>
    <m/>
    <x v="2"/>
    <s v="100319510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2"/>
    <x v="5"/>
    <n v="958"/>
    <n v="50243"/>
    <x v="4"/>
    <s v="082189"/>
    <x v="0"/>
    <x v="0"/>
    <x v="2"/>
    <x v="2"/>
    <x v="1"/>
    <x v="1"/>
    <n v="88"/>
    <n v="19.899999999999999"/>
    <n v="8.6999999999999993"/>
    <n v="6.8"/>
    <x v="5"/>
    <x v="3"/>
    <n v="1003196"/>
    <x v="1"/>
    <x v="0"/>
    <x v="1"/>
    <x v="0"/>
    <x v="3"/>
    <x v="0"/>
    <x v="0"/>
    <x v="0"/>
    <x v="0"/>
    <x v="0"/>
    <x v="0"/>
    <m/>
    <m/>
    <x v="2"/>
    <s v="10031961"/>
    <x v="13"/>
    <x v="7"/>
    <x v="6"/>
    <x v="2"/>
    <x v="4"/>
    <x v="2"/>
    <n v="79.3"/>
    <x v="1"/>
    <n v="88"/>
    <x v="3"/>
    <s v=""/>
    <x v="5"/>
    <s v=""/>
    <x v="2"/>
    <n v="0.5699999999999974"/>
    <n v="0.63876317514884129"/>
    <x v="1"/>
    <x v="1"/>
    <x v="2"/>
    <x v="1"/>
    <x v="1"/>
    <x v="1"/>
    <x v="1"/>
  </r>
  <r>
    <d v="2022-07-12T00:00:00"/>
    <n v="9575"/>
    <n v="10262"/>
    <x v="5"/>
    <n v="958"/>
    <n v="50244"/>
    <x v="4"/>
    <s v="081273"/>
    <x v="0"/>
    <x v="0"/>
    <x v="2"/>
    <x v="2"/>
    <x v="1"/>
    <x v="1"/>
    <n v="77"/>
    <n v="16.2"/>
    <n v="6.3"/>
    <n v="5.2"/>
    <x v="9"/>
    <x v="3"/>
    <n v="1003196"/>
    <x v="2"/>
    <x v="0"/>
    <x v="1"/>
    <x v="0"/>
    <x v="3"/>
    <x v="0"/>
    <x v="0"/>
    <x v="0"/>
    <x v="0"/>
    <x v="0"/>
    <x v="0"/>
    <m/>
    <m/>
    <x v="2"/>
    <s v="10031962"/>
    <x v="13"/>
    <x v="7"/>
    <x v="6"/>
    <x v="2"/>
    <x v="4"/>
    <x v="2"/>
    <n v="70.7"/>
    <x v="1"/>
    <n v="77"/>
    <x v="3"/>
    <s v=""/>
    <x v="5"/>
    <s v=""/>
    <x v="2"/>
    <n v="0.42999999999999972"/>
    <n v="0.60587366843176049"/>
    <x v="1"/>
    <x v="1"/>
    <x v="2"/>
    <x v="1"/>
    <x v="1"/>
    <x v="1"/>
    <x v="1"/>
  </r>
  <r>
    <d v="2022-07-12T00:00:00"/>
    <n v="9575"/>
    <n v="10262"/>
    <x v="5"/>
    <n v="958"/>
    <n v="50245"/>
    <x v="4"/>
    <s v="081328"/>
    <x v="0"/>
    <x v="0"/>
    <x v="1"/>
    <x v="1"/>
    <x v="1"/>
    <x v="1"/>
    <n v="59"/>
    <m/>
    <m/>
    <m/>
    <x v="0"/>
    <x v="2"/>
    <n v="1003196"/>
    <x v="3"/>
    <x v="0"/>
    <x v="1"/>
    <x v="0"/>
    <x v="3"/>
    <x v="0"/>
    <x v="0"/>
    <x v="0"/>
    <x v="0"/>
    <x v="0"/>
    <x v="0"/>
    <m/>
    <m/>
    <x v="2"/>
    <s v="10031963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2"/>
    <x v="5"/>
    <n v="958"/>
    <n v="50246"/>
    <x v="4"/>
    <s v="081312"/>
    <x v="0"/>
    <x v="0"/>
    <x v="1"/>
    <x v="1"/>
    <x v="1"/>
    <x v="1"/>
    <n v="60"/>
    <m/>
    <m/>
    <m/>
    <x v="0"/>
    <x v="2"/>
    <n v="1003196"/>
    <x v="4"/>
    <x v="0"/>
    <x v="1"/>
    <x v="0"/>
    <x v="3"/>
    <x v="0"/>
    <x v="0"/>
    <x v="0"/>
    <x v="0"/>
    <x v="0"/>
    <x v="0"/>
    <m/>
    <m/>
    <x v="2"/>
    <s v="10031964"/>
    <x v="13"/>
    <x v="7"/>
    <x v="6"/>
    <x v="2"/>
    <x v="4"/>
    <x v="2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2"/>
    <x v="5"/>
    <n v="958"/>
    <n v="50247"/>
    <x v="4"/>
    <s v="081300"/>
    <x v="0"/>
    <x v="0"/>
    <x v="2"/>
    <x v="2"/>
    <x v="1"/>
    <x v="1"/>
    <n v="78"/>
    <n v="15.9"/>
    <n v="6.2"/>
    <n v="5.8"/>
    <x v="15"/>
    <x v="3"/>
    <n v="1003196"/>
    <x v="5"/>
    <x v="0"/>
    <x v="1"/>
    <x v="0"/>
    <x v="3"/>
    <x v="0"/>
    <x v="0"/>
    <x v="0"/>
    <x v="0"/>
    <x v="0"/>
    <x v="0"/>
    <m/>
    <m/>
    <x v="2"/>
    <s v="10031965"/>
    <x v="13"/>
    <x v="7"/>
    <x v="6"/>
    <x v="2"/>
    <x v="4"/>
    <x v="2"/>
    <n v="71.8"/>
    <x v="1"/>
    <n v="78"/>
    <x v="3"/>
    <s v=""/>
    <x v="5"/>
    <s v=""/>
    <x v="2"/>
    <n v="0.49399999999999911"/>
    <n v="0.6210482763808286"/>
    <x v="1"/>
    <x v="1"/>
    <x v="2"/>
    <x v="1"/>
    <x v="1"/>
    <x v="1"/>
    <x v="1"/>
  </r>
  <r>
    <d v="2022-07-12T00:00:00"/>
    <n v="9575"/>
    <n v="10262"/>
    <x v="5"/>
    <n v="958"/>
    <n v="50248"/>
    <x v="4"/>
    <s v="081281"/>
    <x v="0"/>
    <x v="0"/>
    <x v="1"/>
    <x v="1"/>
    <x v="1"/>
    <x v="1"/>
    <n v="76"/>
    <n v="16.3"/>
    <n v="6"/>
    <n v="4.2"/>
    <x v="5"/>
    <x v="3"/>
    <n v="1003196"/>
    <x v="6"/>
    <x v="0"/>
    <x v="1"/>
    <x v="0"/>
    <x v="3"/>
    <x v="0"/>
    <x v="0"/>
    <x v="0"/>
    <x v="0"/>
    <x v="0"/>
    <x v="0"/>
    <m/>
    <m/>
    <x v="2"/>
    <s v="10031966"/>
    <x v="13"/>
    <x v="7"/>
    <x v="6"/>
    <x v="2"/>
    <x v="4"/>
    <x v="2"/>
    <n v="70"/>
    <x v="1"/>
    <n v="76"/>
    <x v="3"/>
    <s v=""/>
    <x v="5"/>
    <s v=""/>
    <x v="2"/>
    <n v="0.63400000000000056"/>
    <n v="0.65339589595346048"/>
    <x v="1"/>
    <x v="1"/>
    <x v="2"/>
    <x v="1"/>
    <x v="1"/>
    <x v="1"/>
    <x v="1"/>
  </r>
  <r>
    <d v="2022-07-12T00:00:00"/>
    <n v="9575"/>
    <n v="10262"/>
    <x v="5"/>
    <n v="1008"/>
    <n v="50249"/>
    <x v="4"/>
    <s v="081298"/>
    <x v="0"/>
    <x v="0"/>
    <x v="1"/>
    <x v="1"/>
    <x v="1"/>
    <x v="1"/>
    <n v="95"/>
    <n v="21.4"/>
    <n v="8.3000000000000007"/>
    <n v="6.8"/>
    <x v="4"/>
    <x v="3"/>
    <n v="1003196"/>
    <x v="7"/>
    <x v="0"/>
    <x v="1"/>
    <x v="0"/>
    <x v="3"/>
    <x v="0"/>
    <x v="0"/>
    <x v="0"/>
    <x v="0"/>
    <x v="0"/>
    <x v="0"/>
    <m/>
    <m/>
    <x v="2"/>
    <s v="10031967"/>
    <x v="13"/>
    <x v="7"/>
    <x v="6"/>
    <x v="2"/>
    <x v="4"/>
    <x v="2"/>
    <n v="86.7"/>
    <x v="1"/>
    <n v="95"/>
    <x v="3"/>
    <s v=""/>
    <x v="5"/>
    <s v=""/>
    <x v="2"/>
    <n v="3.4900000000000011"/>
    <n v="0.97040189582086089"/>
    <x v="1"/>
    <x v="1"/>
    <x v="2"/>
    <x v="1"/>
    <x v="1"/>
    <x v="1"/>
    <x v="1"/>
  </r>
  <r>
    <d v="2022-07-12T00:00:00"/>
    <n v="9575"/>
    <n v="10262"/>
    <x v="5"/>
    <n v="1008"/>
    <n v="50250"/>
    <x v="4"/>
    <s v="081270"/>
    <x v="0"/>
    <x v="0"/>
    <x v="1"/>
    <x v="1"/>
    <x v="1"/>
    <x v="1"/>
    <n v="64"/>
    <m/>
    <m/>
    <m/>
    <x v="0"/>
    <x v="2"/>
    <n v="1003196"/>
    <x v="8"/>
    <x v="0"/>
    <x v="1"/>
    <x v="0"/>
    <x v="3"/>
    <x v="0"/>
    <x v="0"/>
    <x v="0"/>
    <x v="0"/>
    <x v="0"/>
    <x v="0"/>
    <m/>
    <m/>
    <x v="2"/>
    <s v="10031968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2"/>
    <x v="5"/>
    <n v="1011"/>
    <n v="50251"/>
    <x v="4"/>
    <s v="081295"/>
    <x v="0"/>
    <x v="0"/>
    <x v="1"/>
    <x v="1"/>
    <x v="1"/>
    <x v="1"/>
    <n v="78"/>
    <n v="15"/>
    <n v="5.5"/>
    <n v="5.5"/>
    <x v="5"/>
    <x v="3"/>
    <n v="1003196"/>
    <x v="9"/>
    <x v="0"/>
    <x v="1"/>
    <x v="0"/>
    <x v="3"/>
    <x v="0"/>
    <x v="0"/>
    <x v="0"/>
    <x v="0"/>
    <x v="0"/>
    <x v="0"/>
    <m/>
    <m/>
    <x v="2"/>
    <s v="10031969"/>
    <x v="13"/>
    <x v="7"/>
    <x v="6"/>
    <x v="2"/>
    <x v="4"/>
    <x v="2"/>
    <n v="72.5"/>
    <x v="1"/>
    <n v="78"/>
    <x v="3"/>
    <s v=""/>
    <x v="5"/>
    <s v=""/>
    <x v="2"/>
    <n v="1.2499999999999998"/>
    <n v="0.77729986117469108"/>
    <x v="1"/>
    <x v="1"/>
    <x v="2"/>
    <x v="1"/>
    <x v="1"/>
    <x v="1"/>
    <x v="1"/>
  </r>
  <r>
    <d v="2022-07-12T00:00:00"/>
    <n v="9575"/>
    <n v="10263"/>
    <x v="5"/>
    <n v="1012"/>
    <n v="50252"/>
    <x v="4"/>
    <s v="081245"/>
    <x v="0"/>
    <x v="0"/>
    <x v="1"/>
    <x v="1"/>
    <x v="1"/>
    <x v="1"/>
    <n v="63"/>
    <m/>
    <m/>
    <m/>
    <x v="0"/>
    <x v="2"/>
    <n v="1003196"/>
    <x v="10"/>
    <x v="0"/>
    <x v="1"/>
    <x v="0"/>
    <x v="3"/>
    <x v="0"/>
    <x v="0"/>
    <x v="0"/>
    <x v="0"/>
    <x v="0"/>
    <x v="0"/>
    <m/>
    <m/>
    <x v="2"/>
    <s v="100319610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12"/>
    <n v="50253"/>
    <x v="4"/>
    <s v="081283"/>
    <x v="0"/>
    <x v="0"/>
    <x v="1"/>
    <x v="1"/>
    <x v="1"/>
    <x v="1"/>
    <n v="59"/>
    <m/>
    <m/>
    <m/>
    <x v="0"/>
    <x v="2"/>
    <n v="1003197"/>
    <x v="1"/>
    <x v="0"/>
    <x v="1"/>
    <x v="0"/>
    <x v="3"/>
    <x v="0"/>
    <x v="0"/>
    <x v="0"/>
    <x v="0"/>
    <x v="0"/>
    <x v="0"/>
    <m/>
    <m/>
    <x v="2"/>
    <s v="10031971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12"/>
    <n v="50254"/>
    <x v="4"/>
    <s v="081248"/>
    <x v="0"/>
    <x v="0"/>
    <x v="1"/>
    <x v="1"/>
    <x v="1"/>
    <x v="1"/>
    <n v="58"/>
    <m/>
    <m/>
    <m/>
    <x v="0"/>
    <x v="2"/>
    <n v="1003197"/>
    <x v="2"/>
    <x v="0"/>
    <x v="1"/>
    <x v="0"/>
    <x v="3"/>
    <x v="0"/>
    <x v="0"/>
    <x v="0"/>
    <x v="0"/>
    <x v="0"/>
    <x v="0"/>
    <m/>
    <m/>
    <x v="2"/>
    <s v="10031972"/>
    <x v="13"/>
    <x v="7"/>
    <x v="6"/>
    <x v="2"/>
    <x v="4"/>
    <x v="2"/>
    <n v="52.572200000000002"/>
    <x v="2"/>
    <n v="58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16"/>
    <n v="50255"/>
    <x v="4"/>
    <s v="081292"/>
    <x v="0"/>
    <x v="0"/>
    <x v="2"/>
    <x v="2"/>
    <x v="1"/>
    <x v="1"/>
    <n v="89.5"/>
    <n v="19.5"/>
    <n v="7"/>
    <n v="6.2"/>
    <x v="5"/>
    <x v="3"/>
    <n v="1003197"/>
    <x v="3"/>
    <x v="0"/>
    <x v="1"/>
    <x v="0"/>
    <x v="3"/>
    <x v="0"/>
    <x v="0"/>
    <x v="0"/>
    <x v="0"/>
    <x v="0"/>
    <x v="0"/>
    <m/>
    <m/>
    <x v="2"/>
    <s v="10031973"/>
    <x v="13"/>
    <x v="7"/>
    <x v="6"/>
    <x v="2"/>
    <x v="4"/>
    <x v="2"/>
    <n v="82.5"/>
    <x v="1"/>
    <n v="89.5"/>
    <x v="3"/>
    <s v=""/>
    <x v="5"/>
    <s v=""/>
    <x v="2"/>
    <n v="3.7989999999999995"/>
    <n v="0.97809731634691455"/>
    <x v="1"/>
    <x v="1"/>
    <x v="2"/>
    <x v="1"/>
    <x v="1"/>
    <x v="1"/>
    <x v="1"/>
  </r>
  <r>
    <d v="2022-07-12T00:00:00"/>
    <n v="9575"/>
    <n v="10263"/>
    <x v="5"/>
    <n v="1016"/>
    <n v="50256"/>
    <x v="4"/>
    <s v="081259"/>
    <x v="0"/>
    <x v="0"/>
    <x v="1"/>
    <x v="1"/>
    <x v="1"/>
    <x v="1"/>
    <n v="62"/>
    <m/>
    <m/>
    <m/>
    <x v="0"/>
    <x v="2"/>
    <n v="1003197"/>
    <x v="4"/>
    <x v="0"/>
    <x v="1"/>
    <x v="0"/>
    <x v="3"/>
    <x v="0"/>
    <x v="0"/>
    <x v="0"/>
    <x v="0"/>
    <x v="0"/>
    <x v="0"/>
    <m/>
    <m/>
    <x v="2"/>
    <s v="10031974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16"/>
    <n v="50257"/>
    <x v="4"/>
    <s v="081307"/>
    <x v="0"/>
    <x v="0"/>
    <x v="1"/>
    <x v="1"/>
    <x v="1"/>
    <x v="1"/>
    <n v="59"/>
    <m/>
    <m/>
    <m/>
    <x v="0"/>
    <x v="2"/>
    <n v="1003197"/>
    <x v="5"/>
    <x v="0"/>
    <x v="1"/>
    <x v="0"/>
    <x v="3"/>
    <x v="0"/>
    <x v="0"/>
    <x v="0"/>
    <x v="0"/>
    <x v="0"/>
    <x v="0"/>
    <m/>
    <m/>
    <x v="2"/>
    <s v="10031975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21"/>
    <n v="50258"/>
    <x v="4"/>
    <s v="081305"/>
    <x v="0"/>
    <x v="0"/>
    <x v="1"/>
    <x v="1"/>
    <x v="1"/>
    <x v="1"/>
    <n v="87"/>
    <n v="19.600000000000001"/>
    <n v="7.4"/>
    <n v="6.6"/>
    <x v="6"/>
    <x v="3"/>
    <n v="1003197"/>
    <x v="6"/>
    <x v="0"/>
    <x v="1"/>
    <x v="0"/>
    <x v="3"/>
    <x v="0"/>
    <x v="0"/>
    <x v="0"/>
    <x v="0"/>
    <x v="0"/>
    <x v="0"/>
    <m/>
    <m/>
    <x v="2"/>
    <s v="10031976"/>
    <x v="13"/>
    <x v="7"/>
    <x v="6"/>
    <x v="2"/>
    <x v="4"/>
    <x v="2"/>
    <n v="79.599999999999994"/>
    <x v="1"/>
    <n v="87"/>
    <x v="3"/>
    <s v=""/>
    <x v="5"/>
    <s v=""/>
    <x v="2"/>
    <n v="1.8539999999999957"/>
    <n v="0.86459606512979215"/>
    <x v="1"/>
    <x v="1"/>
    <x v="2"/>
    <x v="1"/>
    <x v="1"/>
    <x v="1"/>
    <x v="1"/>
  </r>
  <r>
    <d v="2022-07-12T00:00:00"/>
    <n v="9575"/>
    <n v="10263"/>
    <x v="5"/>
    <n v="1021"/>
    <n v="50259"/>
    <x v="4"/>
    <s v="081325"/>
    <x v="0"/>
    <x v="0"/>
    <x v="2"/>
    <x v="2"/>
    <x v="1"/>
    <x v="1"/>
    <n v="81"/>
    <n v="16.5"/>
    <n v="6.5"/>
    <n v="5.5"/>
    <x v="20"/>
    <x v="3"/>
    <n v="1003197"/>
    <x v="7"/>
    <x v="0"/>
    <x v="1"/>
    <x v="0"/>
    <x v="3"/>
    <x v="0"/>
    <x v="0"/>
    <x v="0"/>
    <x v="0"/>
    <x v="0"/>
    <x v="0"/>
    <m/>
    <m/>
    <x v="2"/>
    <s v="10031977"/>
    <x v="13"/>
    <x v="7"/>
    <x v="6"/>
    <x v="2"/>
    <x v="4"/>
    <x v="2"/>
    <n v="74.5"/>
    <x v="1"/>
    <n v="81"/>
    <x v="3"/>
    <s v=""/>
    <x v="5"/>
    <s v=""/>
    <x v="2"/>
    <n v="1.9479999999999986"/>
    <n v="0.87522839836949229"/>
    <x v="1"/>
    <x v="1"/>
    <x v="2"/>
    <x v="1"/>
    <x v="1"/>
    <x v="1"/>
    <x v="1"/>
  </r>
  <r>
    <d v="2022-07-12T00:00:00"/>
    <n v="9575"/>
    <n v="10263"/>
    <x v="5"/>
    <n v="1023"/>
    <n v="50260"/>
    <x v="4"/>
    <s v="081247"/>
    <x v="0"/>
    <x v="0"/>
    <x v="1"/>
    <x v="1"/>
    <x v="1"/>
    <x v="1"/>
    <n v="89.5"/>
    <n v="18.5"/>
    <n v="7"/>
    <n v="5.8"/>
    <x v="5"/>
    <x v="3"/>
    <n v="1003197"/>
    <x v="8"/>
    <x v="0"/>
    <x v="1"/>
    <x v="0"/>
    <x v="3"/>
    <x v="0"/>
    <x v="0"/>
    <x v="0"/>
    <x v="0"/>
    <x v="0"/>
    <x v="0"/>
    <m/>
    <m/>
    <x v="2"/>
    <s v="10031978"/>
    <x v="13"/>
    <x v="7"/>
    <x v="6"/>
    <x v="2"/>
    <x v="4"/>
    <x v="2"/>
    <n v="82.5"/>
    <x v="1"/>
    <n v="89.5"/>
    <x v="3"/>
    <s v=""/>
    <x v="5"/>
    <s v=""/>
    <x v="2"/>
    <n v="4.0709999999999997"/>
    <n v="0.98322585266071927"/>
    <x v="1"/>
    <x v="1"/>
    <x v="2"/>
    <x v="1"/>
    <x v="1"/>
    <x v="1"/>
    <x v="1"/>
  </r>
  <r>
    <d v="2022-07-12T00:00:00"/>
    <n v="9575"/>
    <n v="10263"/>
    <x v="5"/>
    <n v="1023"/>
    <n v="50261"/>
    <x v="4"/>
    <s v="081254"/>
    <x v="0"/>
    <x v="0"/>
    <x v="2"/>
    <x v="1"/>
    <x v="1"/>
    <x v="1"/>
    <n v="74"/>
    <m/>
    <m/>
    <m/>
    <x v="0"/>
    <x v="2"/>
    <n v="1003197"/>
    <x v="9"/>
    <x v="0"/>
    <x v="1"/>
    <x v="0"/>
    <x v="3"/>
    <x v="0"/>
    <x v="0"/>
    <x v="0"/>
    <x v="0"/>
    <x v="0"/>
    <x v="0"/>
    <m/>
    <m/>
    <x v="2"/>
    <s v="10031979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23"/>
    <n v="50262"/>
    <x v="4"/>
    <s v="081261"/>
    <x v="0"/>
    <x v="0"/>
    <x v="1"/>
    <x v="1"/>
    <x v="1"/>
    <x v="1"/>
    <n v="66"/>
    <m/>
    <m/>
    <m/>
    <x v="0"/>
    <x v="2"/>
    <n v="1003197"/>
    <x v="10"/>
    <x v="0"/>
    <x v="1"/>
    <x v="0"/>
    <x v="3"/>
    <x v="0"/>
    <x v="0"/>
    <x v="0"/>
    <x v="0"/>
    <x v="0"/>
    <x v="0"/>
    <m/>
    <m/>
    <x v="2"/>
    <s v="100319710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23"/>
    <n v="50263"/>
    <x v="4"/>
    <s v="081334"/>
    <x v="0"/>
    <x v="0"/>
    <x v="2"/>
    <x v="2"/>
    <x v="1"/>
    <x v="1"/>
    <n v="85"/>
    <n v="17"/>
    <n v="5.5"/>
    <n v="6"/>
    <x v="15"/>
    <x v="3"/>
    <n v="1003198"/>
    <x v="1"/>
    <x v="0"/>
    <x v="0"/>
    <x v="1"/>
    <x v="2"/>
    <x v="0"/>
    <x v="0"/>
    <x v="0"/>
    <x v="0"/>
    <x v="0"/>
    <x v="0"/>
    <m/>
    <m/>
    <x v="2"/>
    <s v="10031981"/>
    <x v="13"/>
    <x v="7"/>
    <x v="6"/>
    <x v="2"/>
    <x v="4"/>
    <x v="2"/>
    <n v="79.5"/>
    <x v="1"/>
    <n v="85"/>
    <x v="3"/>
    <s v=""/>
    <x v="5"/>
    <s v=""/>
    <x v="2"/>
    <n v="4.2639999999999985"/>
    <n v="0.98612917990101112"/>
    <x v="1"/>
    <x v="1"/>
    <x v="2"/>
    <x v="3"/>
    <x v="1"/>
    <x v="1"/>
    <x v="1"/>
  </r>
  <r>
    <d v="2022-07-12T00:00:00"/>
    <n v="9575"/>
    <n v="10263"/>
    <x v="5"/>
    <n v="1023"/>
    <n v="50264"/>
    <x v="4"/>
    <s v="081256"/>
    <x v="0"/>
    <x v="0"/>
    <x v="1"/>
    <x v="1"/>
    <x v="1"/>
    <x v="1"/>
    <n v="67"/>
    <m/>
    <m/>
    <m/>
    <x v="0"/>
    <x v="2"/>
    <n v="1003198"/>
    <x v="2"/>
    <x v="0"/>
    <x v="0"/>
    <x v="1"/>
    <x v="2"/>
    <x v="0"/>
    <x v="0"/>
    <x v="0"/>
    <x v="0"/>
    <x v="0"/>
    <x v="0"/>
    <m/>
    <m/>
    <x v="2"/>
    <s v="10031982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23"/>
    <n v="50265"/>
    <x v="4"/>
    <s v="081286"/>
    <x v="0"/>
    <x v="0"/>
    <x v="1"/>
    <x v="1"/>
    <x v="1"/>
    <x v="1"/>
    <n v="65"/>
    <m/>
    <m/>
    <m/>
    <x v="0"/>
    <x v="2"/>
    <n v="1003198"/>
    <x v="3"/>
    <x v="0"/>
    <x v="0"/>
    <x v="1"/>
    <x v="2"/>
    <x v="0"/>
    <x v="0"/>
    <x v="0"/>
    <x v="0"/>
    <x v="0"/>
    <x v="0"/>
    <m/>
    <m/>
    <x v="2"/>
    <s v="10031983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31"/>
    <n v="50266"/>
    <x v="4"/>
    <s v="081301"/>
    <x v="0"/>
    <x v="0"/>
    <x v="1"/>
    <x v="1"/>
    <x v="1"/>
    <x v="1"/>
    <n v="70"/>
    <m/>
    <m/>
    <m/>
    <x v="0"/>
    <x v="2"/>
    <n v="1003198"/>
    <x v="4"/>
    <x v="0"/>
    <x v="0"/>
    <x v="1"/>
    <x v="2"/>
    <x v="0"/>
    <x v="0"/>
    <x v="0"/>
    <x v="0"/>
    <x v="0"/>
    <x v="0"/>
    <m/>
    <m/>
    <x v="2"/>
    <s v="10031984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2T00:00:00"/>
    <n v="9575"/>
    <n v="10263"/>
    <x v="5"/>
    <n v="1033"/>
    <n v="50267"/>
    <x v="4"/>
    <s v="081291"/>
    <x v="0"/>
    <x v="0"/>
    <x v="2"/>
    <x v="2"/>
    <x v="1"/>
    <x v="1"/>
    <n v="88"/>
    <n v="14.5"/>
    <n v="6.2"/>
    <n v="5.5"/>
    <x v="15"/>
    <x v="3"/>
    <n v="1003198"/>
    <x v="5"/>
    <x v="0"/>
    <x v="0"/>
    <x v="1"/>
    <x v="2"/>
    <x v="0"/>
    <x v="0"/>
    <x v="0"/>
    <x v="0"/>
    <x v="0"/>
    <x v="0"/>
    <m/>
    <m/>
    <x v="2"/>
    <s v="10031985"/>
    <x v="13"/>
    <x v="7"/>
    <x v="6"/>
    <x v="2"/>
    <x v="4"/>
    <x v="2"/>
    <n v="81.8"/>
    <x v="1"/>
    <n v="88"/>
    <x v="3"/>
    <s v=""/>
    <x v="5"/>
    <s v=""/>
    <x v="2"/>
    <n v="4.9979999999999967"/>
    <n v="0.99329383983572339"/>
    <x v="1"/>
    <x v="1"/>
    <x v="2"/>
    <x v="1"/>
    <x v="1"/>
    <x v="1"/>
    <x v="1"/>
  </r>
  <r>
    <d v="2022-07-12T00:00:00"/>
    <n v="9575"/>
    <n v="10263"/>
    <x v="5"/>
    <n v="1034"/>
    <n v="50268"/>
    <x v="4"/>
    <s v="081276"/>
    <x v="0"/>
    <x v="0"/>
    <x v="2"/>
    <x v="2"/>
    <x v="1"/>
    <x v="1"/>
    <n v="89"/>
    <n v="18.899999999999999"/>
    <n v="6.6"/>
    <n v="5.6"/>
    <x v="10"/>
    <x v="3"/>
    <n v="1003198"/>
    <x v="6"/>
    <x v="0"/>
    <x v="0"/>
    <x v="1"/>
    <x v="2"/>
    <x v="0"/>
    <x v="0"/>
    <x v="0"/>
    <x v="0"/>
    <x v="0"/>
    <x v="0"/>
    <m/>
    <m/>
    <x v="2"/>
    <s v="10031986"/>
    <x v="13"/>
    <x v="7"/>
    <x v="6"/>
    <x v="2"/>
    <x v="4"/>
    <x v="2"/>
    <n v="82.4"/>
    <x v="1"/>
    <n v="89"/>
    <x v="3"/>
    <s v=""/>
    <x v="5"/>
    <s v=""/>
    <x v="2"/>
    <n v="5.1059999999999963"/>
    <n v="0.99397623009740466"/>
    <x v="1"/>
    <x v="1"/>
    <x v="2"/>
    <x v="1"/>
    <x v="1"/>
    <x v="1"/>
    <x v="1"/>
  </r>
  <r>
    <d v="2022-07-12T00:00:00"/>
    <n v="9575"/>
    <n v="10263"/>
    <x v="5"/>
    <n v="1034"/>
    <n v="50269"/>
    <x v="4"/>
    <s v="081308"/>
    <x v="0"/>
    <x v="0"/>
    <x v="2"/>
    <x v="2"/>
    <x v="1"/>
    <x v="1"/>
    <n v="85"/>
    <n v="17.399999999999999"/>
    <n v="5.8"/>
    <n v="5.5"/>
    <x v="5"/>
    <x v="3"/>
    <n v="1003198"/>
    <x v="7"/>
    <x v="0"/>
    <x v="0"/>
    <x v="1"/>
    <x v="2"/>
    <x v="0"/>
    <x v="0"/>
    <x v="0"/>
    <x v="0"/>
    <x v="0"/>
    <x v="0"/>
    <m/>
    <m/>
    <x v="2"/>
    <s v="10031987"/>
    <x v="13"/>
    <x v="7"/>
    <x v="6"/>
    <x v="2"/>
    <x v="4"/>
    <x v="2"/>
    <n v="79.2"/>
    <x v="1"/>
    <n v="85"/>
    <x v="3"/>
    <s v=""/>
    <x v="5"/>
    <s v=""/>
    <x v="2"/>
    <n v="3.8759999999999986"/>
    <n v="0.97968755605453861"/>
    <x v="1"/>
    <x v="1"/>
    <x v="2"/>
    <x v="1"/>
    <x v="1"/>
    <x v="1"/>
    <x v="1"/>
  </r>
  <r>
    <d v="2022-07-12T00:00:00"/>
    <n v="9576"/>
    <n v="10263"/>
    <x v="2"/>
    <n v="1514"/>
    <n v="50270"/>
    <x v="4"/>
    <s v="081265"/>
    <x v="0"/>
    <x v="0"/>
    <x v="2"/>
    <x v="2"/>
    <x v="1"/>
    <x v="1"/>
    <n v="88"/>
    <n v="18.600000000000001"/>
    <n v="6.8"/>
    <n v="5.6"/>
    <x v="12"/>
    <x v="3"/>
    <n v="1003198"/>
    <x v="8"/>
    <x v="0"/>
    <x v="0"/>
    <x v="1"/>
    <x v="2"/>
    <x v="0"/>
    <x v="0"/>
    <x v="0"/>
    <x v="0"/>
    <x v="0"/>
    <x v="0"/>
    <m/>
    <m/>
    <x v="2"/>
    <s v="10031988"/>
    <x v="13"/>
    <x v="7"/>
    <x v="6"/>
    <x v="2"/>
    <x v="4"/>
    <x v="2"/>
    <n v="81.2"/>
    <x v="1"/>
    <n v="88"/>
    <x v="3"/>
    <s v=""/>
    <x v="5"/>
    <s v=""/>
    <x v="2"/>
    <n v="3.9899999999999967"/>
    <n v="0.98183630897156737"/>
    <x v="1"/>
    <x v="1"/>
    <x v="2"/>
    <x v="1"/>
    <x v="1"/>
    <x v="1"/>
    <x v="1"/>
  </r>
  <r>
    <d v="2022-07-12T00:00:00"/>
    <n v="9576"/>
    <n v="10263"/>
    <x v="2"/>
    <n v="1514"/>
    <n v="50271"/>
    <x v="4"/>
    <s v="081299"/>
    <x v="0"/>
    <x v="0"/>
    <x v="1"/>
    <x v="1"/>
    <x v="1"/>
    <x v="1"/>
    <n v="81.5"/>
    <n v="20"/>
    <n v="8.6999999999999993"/>
    <n v="6.8"/>
    <x v="18"/>
    <x v="3"/>
    <n v="1003198"/>
    <x v="9"/>
    <x v="0"/>
    <x v="0"/>
    <x v="1"/>
    <x v="2"/>
    <x v="0"/>
    <x v="0"/>
    <x v="0"/>
    <x v="0"/>
    <x v="0"/>
    <x v="0"/>
    <m/>
    <m/>
    <x v="2"/>
    <s v="10031989"/>
    <x v="13"/>
    <x v="7"/>
    <x v="6"/>
    <x v="2"/>
    <x v="4"/>
    <x v="2"/>
    <n v="72.8"/>
    <x v="1"/>
    <n v="81.5"/>
    <x v="3"/>
    <s v=""/>
    <x v="5"/>
    <s v=""/>
    <x v="3"/>
    <n v="-2.7409999999999974"/>
    <n v="6.0596953333822111E-2"/>
    <x v="1"/>
    <x v="1"/>
    <x v="1"/>
    <x v="1"/>
    <x v="1"/>
    <x v="1"/>
    <x v="1"/>
  </r>
  <r>
    <d v="2022-07-12T00:00:00"/>
    <n v="9576"/>
    <n v="10263"/>
    <x v="2"/>
    <n v="1514"/>
    <n v="50272"/>
    <x v="4"/>
    <s v="081302"/>
    <x v="0"/>
    <x v="0"/>
    <x v="1"/>
    <x v="1"/>
    <x v="1"/>
    <x v="1"/>
    <n v="51"/>
    <m/>
    <m/>
    <m/>
    <x v="0"/>
    <x v="2"/>
    <n v="1003198"/>
    <x v="10"/>
    <x v="0"/>
    <x v="0"/>
    <x v="1"/>
    <x v="2"/>
    <x v="0"/>
    <x v="0"/>
    <x v="0"/>
    <x v="0"/>
    <x v="0"/>
    <x v="0"/>
    <m/>
    <m/>
    <x v="2"/>
    <s v="100319810"/>
    <x v="13"/>
    <x v="7"/>
    <x v="6"/>
    <x v="2"/>
    <x v="4"/>
    <x v="2"/>
    <n v="46.093699999999998"/>
    <x v="2"/>
    <n v="51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3"/>
    <x v="2"/>
    <n v="1514"/>
    <n v="50273"/>
    <x v="4"/>
    <s v="081278"/>
    <x v="0"/>
    <x v="0"/>
    <x v="2"/>
    <x v="1"/>
    <x v="1"/>
    <x v="1"/>
    <n v="72"/>
    <m/>
    <m/>
    <m/>
    <x v="0"/>
    <x v="2"/>
    <n v="1003199"/>
    <x v="1"/>
    <x v="0"/>
    <x v="1"/>
    <x v="0"/>
    <x v="3"/>
    <x v="0"/>
    <x v="0"/>
    <x v="0"/>
    <x v="0"/>
    <x v="0"/>
    <x v="0"/>
    <m/>
    <m/>
    <x v="2"/>
    <s v="10031991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3"/>
    <x v="2"/>
    <n v="1514"/>
    <n v="50274"/>
    <x v="4"/>
    <s v="081257"/>
    <x v="0"/>
    <x v="0"/>
    <x v="1"/>
    <x v="1"/>
    <x v="1"/>
    <x v="1"/>
    <n v="83"/>
    <n v="18.3"/>
    <n v="7.2"/>
    <n v="5.9"/>
    <x v="7"/>
    <x v="3"/>
    <n v="1003199"/>
    <x v="2"/>
    <x v="0"/>
    <x v="1"/>
    <x v="0"/>
    <x v="3"/>
    <x v="0"/>
    <x v="0"/>
    <x v="0"/>
    <x v="0"/>
    <x v="0"/>
    <x v="0"/>
    <m/>
    <m/>
    <x v="2"/>
    <s v="10031992"/>
    <x v="13"/>
    <x v="7"/>
    <x v="6"/>
    <x v="2"/>
    <x v="4"/>
    <x v="2"/>
    <n v="75.8"/>
    <x v="1"/>
    <n v="83"/>
    <x v="3"/>
    <s v=""/>
    <x v="5"/>
    <s v=""/>
    <x v="2"/>
    <n v="1.2099999999999971"/>
    <n v="0.77029894904660146"/>
    <x v="1"/>
    <x v="1"/>
    <x v="2"/>
    <x v="1"/>
    <x v="1"/>
    <x v="1"/>
    <x v="1"/>
  </r>
  <r>
    <d v="2022-07-12T00:00:00"/>
    <n v="9576"/>
    <n v="10263"/>
    <x v="2"/>
    <n v="1514"/>
    <n v="50275"/>
    <x v="4"/>
    <s v="081246"/>
    <x v="0"/>
    <x v="0"/>
    <x v="2"/>
    <x v="2"/>
    <x v="1"/>
    <x v="1"/>
    <n v="86"/>
    <n v="16.7"/>
    <n v="5.6"/>
    <n v="6.6"/>
    <x v="12"/>
    <x v="3"/>
    <n v="1003199"/>
    <x v="3"/>
    <x v="0"/>
    <x v="1"/>
    <x v="0"/>
    <x v="3"/>
    <x v="0"/>
    <x v="0"/>
    <x v="0"/>
    <x v="0"/>
    <x v="0"/>
    <x v="0"/>
    <m/>
    <m/>
    <x v="2"/>
    <s v="10031993"/>
    <x v="13"/>
    <x v="7"/>
    <x v="6"/>
    <x v="2"/>
    <x v="4"/>
    <x v="2"/>
    <n v="80.400000000000006"/>
    <x v="1"/>
    <n v="86"/>
    <x v="3"/>
    <s v=""/>
    <x v="5"/>
    <s v=""/>
    <x v="2"/>
    <n v="3.985999999999998"/>
    <n v="0.98176483622878741"/>
    <x v="1"/>
    <x v="1"/>
    <x v="2"/>
    <x v="1"/>
    <x v="1"/>
    <x v="1"/>
    <x v="1"/>
  </r>
  <r>
    <d v="2022-07-12T00:00:00"/>
    <n v="9576"/>
    <n v="10263"/>
    <x v="2"/>
    <n v="1514"/>
    <n v="50276"/>
    <x v="4"/>
    <s v="081268"/>
    <x v="1"/>
    <x v="0"/>
    <x v="2"/>
    <x v="2"/>
    <x v="1"/>
    <x v="1"/>
    <n v="86"/>
    <n v="18.3"/>
    <n v="6.8"/>
    <n v="4.8"/>
    <x v="15"/>
    <x v="3"/>
    <n v="1003199"/>
    <x v="4"/>
    <x v="0"/>
    <x v="1"/>
    <x v="0"/>
    <x v="3"/>
    <x v="0"/>
    <x v="0"/>
    <x v="0"/>
    <x v="0"/>
    <x v="0"/>
    <x v="0"/>
    <m/>
    <m/>
    <x v="2"/>
    <s v="10031994"/>
    <x v="13"/>
    <x v="7"/>
    <x v="6"/>
    <x v="2"/>
    <x v="4"/>
    <x v="2"/>
    <n v="79.2"/>
    <x v="1"/>
    <n v="86"/>
    <x v="3"/>
    <s v=""/>
    <x v="5"/>
    <s v=""/>
    <x v="2"/>
    <n v="3.8459999999999965"/>
    <n v="0.97908189010929869"/>
    <x v="1"/>
    <x v="1"/>
    <x v="2"/>
    <x v="1"/>
    <x v="1"/>
    <x v="1"/>
    <x v="1"/>
  </r>
  <r>
    <d v="2022-07-12T00:00:00"/>
    <n v="9576"/>
    <n v="10264"/>
    <x v="2"/>
    <n v="1534"/>
    <n v="50277"/>
    <x v="4"/>
    <s v="?"/>
    <x v="0"/>
    <x v="0"/>
    <x v="2"/>
    <x v="1"/>
    <x v="1"/>
    <x v="1"/>
    <n v="67"/>
    <m/>
    <m/>
    <m/>
    <x v="0"/>
    <x v="2"/>
    <n v="1003199"/>
    <x v="5"/>
    <x v="0"/>
    <x v="1"/>
    <x v="0"/>
    <x v="3"/>
    <x v="0"/>
    <x v="0"/>
    <x v="0"/>
    <x v="0"/>
    <x v="0"/>
    <x v="0"/>
    <m/>
    <m/>
    <x v="2"/>
    <s v="10031995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78"/>
    <x v="4"/>
    <s v="081275"/>
    <x v="0"/>
    <x v="0"/>
    <x v="1"/>
    <x v="1"/>
    <x v="1"/>
    <x v="1"/>
    <n v="87"/>
    <n v="19.399999999999999"/>
    <n v="7.7"/>
    <n v="6.2"/>
    <x v="0"/>
    <x v="3"/>
    <n v="1003199"/>
    <x v="6"/>
    <x v="0"/>
    <x v="1"/>
    <x v="0"/>
    <x v="3"/>
    <x v="0"/>
    <x v="0"/>
    <x v="0"/>
    <x v="0"/>
    <x v="0"/>
    <x v="0"/>
    <m/>
    <m/>
    <x v="2"/>
    <s v="10031996"/>
    <x v="13"/>
    <x v="7"/>
    <x v="6"/>
    <x v="2"/>
    <x v="4"/>
    <x v="2"/>
    <n v="79.3"/>
    <x v="1"/>
    <n v="87"/>
    <x v="2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79"/>
    <x v="4"/>
    <s v="081250"/>
    <x v="8"/>
    <x v="0"/>
    <x v="2"/>
    <x v="1"/>
    <x v="1"/>
    <x v="1"/>
    <n v="59"/>
    <m/>
    <m/>
    <m/>
    <x v="0"/>
    <x v="2"/>
    <n v="1003199"/>
    <x v="7"/>
    <x v="0"/>
    <x v="1"/>
    <x v="0"/>
    <x v="3"/>
    <x v="0"/>
    <x v="0"/>
    <x v="0"/>
    <x v="0"/>
    <x v="0"/>
    <x v="0"/>
    <m/>
    <m/>
    <x v="2"/>
    <s v="10031997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80"/>
    <x v="4"/>
    <s v="081282"/>
    <x v="0"/>
    <x v="0"/>
    <x v="1"/>
    <x v="1"/>
    <x v="1"/>
    <x v="1"/>
    <n v="59"/>
    <m/>
    <m/>
    <m/>
    <x v="0"/>
    <x v="2"/>
    <n v="1003199"/>
    <x v="8"/>
    <x v="0"/>
    <x v="1"/>
    <x v="0"/>
    <x v="3"/>
    <x v="0"/>
    <x v="0"/>
    <x v="0"/>
    <x v="0"/>
    <x v="0"/>
    <x v="0"/>
    <m/>
    <m/>
    <x v="2"/>
    <s v="10031998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81"/>
    <x v="4"/>
    <s v="081284"/>
    <x v="0"/>
    <x v="0"/>
    <x v="1"/>
    <x v="1"/>
    <x v="1"/>
    <x v="1"/>
    <n v="95"/>
    <n v="20"/>
    <n v="7.2"/>
    <n v="7"/>
    <x v="18"/>
    <x v="3"/>
    <n v="1003199"/>
    <x v="9"/>
    <x v="0"/>
    <x v="1"/>
    <x v="0"/>
    <x v="3"/>
    <x v="0"/>
    <x v="0"/>
    <x v="0"/>
    <x v="0"/>
    <x v="0"/>
    <x v="0"/>
    <m/>
    <m/>
    <x v="2"/>
    <s v="10031999"/>
    <x v="13"/>
    <x v="7"/>
    <x v="6"/>
    <x v="2"/>
    <x v="4"/>
    <x v="2"/>
    <n v="87.8"/>
    <x v="1"/>
    <n v="95"/>
    <x v="3"/>
    <s v=""/>
    <x v="5"/>
    <s v=""/>
    <x v="2"/>
    <n v="4.8480000000000008"/>
    <n v="0.99221700026730919"/>
    <x v="1"/>
    <x v="1"/>
    <x v="2"/>
    <x v="1"/>
    <x v="1"/>
    <x v="1"/>
    <x v="1"/>
  </r>
  <r>
    <d v="2022-07-12T00:00:00"/>
    <n v="9576"/>
    <n v="10264"/>
    <x v="2"/>
    <n v="1536"/>
    <n v="50282"/>
    <x v="4"/>
    <s v="081306"/>
    <x v="0"/>
    <x v="0"/>
    <x v="1"/>
    <x v="1"/>
    <x v="1"/>
    <x v="1"/>
    <n v="65"/>
    <m/>
    <m/>
    <m/>
    <x v="0"/>
    <x v="2"/>
    <n v="1003199"/>
    <x v="10"/>
    <x v="0"/>
    <x v="1"/>
    <x v="0"/>
    <x v="3"/>
    <x v="0"/>
    <x v="0"/>
    <x v="0"/>
    <x v="0"/>
    <x v="0"/>
    <x v="0"/>
    <m/>
    <m/>
    <x v="2"/>
    <s v="100319910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84"/>
    <x v="4"/>
    <s v="081260"/>
    <x v="0"/>
    <x v="0"/>
    <x v="1"/>
    <x v="1"/>
    <x v="1"/>
    <x v="1"/>
    <n v="61"/>
    <m/>
    <m/>
    <m/>
    <x v="0"/>
    <x v="2"/>
    <n v="1003200"/>
    <x v="1"/>
    <x v="0"/>
    <x v="1"/>
    <x v="0"/>
    <x v="3"/>
    <x v="0"/>
    <x v="0"/>
    <x v="0"/>
    <x v="0"/>
    <x v="0"/>
    <x v="0"/>
    <s v="50283 bad tag"/>
    <m/>
    <x v="2"/>
    <s v="10032001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85"/>
    <x v="4"/>
    <s v="081288"/>
    <x v="0"/>
    <x v="0"/>
    <x v="1"/>
    <x v="1"/>
    <x v="1"/>
    <x v="1"/>
    <n v="70.5"/>
    <m/>
    <m/>
    <m/>
    <x v="0"/>
    <x v="2"/>
    <n v="1003200"/>
    <x v="2"/>
    <x v="0"/>
    <x v="1"/>
    <x v="0"/>
    <x v="3"/>
    <x v="0"/>
    <x v="0"/>
    <x v="0"/>
    <x v="0"/>
    <x v="0"/>
    <x v="0"/>
    <m/>
    <m/>
    <x v="2"/>
    <s v="10032002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86"/>
    <x v="4"/>
    <s v="081255"/>
    <x v="0"/>
    <x v="0"/>
    <x v="1"/>
    <x v="1"/>
    <x v="1"/>
    <x v="1"/>
    <n v="72"/>
    <m/>
    <m/>
    <m/>
    <x v="0"/>
    <x v="2"/>
    <n v="1003200"/>
    <x v="3"/>
    <x v="0"/>
    <x v="1"/>
    <x v="0"/>
    <x v="3"/>
    <x v="0"/>
    <x v="0"/>
    <x v="0"/>
    <x v="0"/>
    <x v="0"/>
    <x v="0"/>
    <m/>
    <m/>
    <x v="2"/>
    <s v="10032003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536"/>
    <n v="50287"/>
    <x v="4"/>
    <s v="081244"/>
    <x v="0"/>
    <x v="0"/>
    <x v="2"/>
    <x v="2"/>
    <x v="1"/>
    <x v="1"/>
    <n v="92"/>
    <n v="19.600000000000001"/>
    <n v="7.1"/>
    <n v="6.2"/>
    <x v="14"/>
    <x v="3"/>
    <n v="1003200"/>
    <x v="4"/>
    <x v="0"/>
    <x v="1"/>
    <x v="0"/>
    <x v="3"/>
    <x v="0"/>
    <x v="0"/>
    <x v="0"/>
    <x v="0"/>
    <x v="0"/>
    <x v="0"/>
    <m/>
    <m/>
    <x v="2"/>
    <s v="10032004"/>
    <x v="13"/>
    <x v="7"/>
    <x v="6"/>
    <x v="2"/>
    <x v="4"/>
    <x v="2"/>
    <n v="84.9"/>
    <x v="1"/>
    <n v="92"/>
    <x v="3"/>
    <s v=""/>
    <x v="5"/>
    <s v=""/>
    <x v="2"/>
    <n v="4.5740000000000034"/>
    <n v="0.98978873501288622"/>
    <x v="1"/>
    <x v="1"/>
    <x v="2"/>
    <x v="1"/>
    <x v="1"/>
    <x v="1"/>
    <x v="1"/>
  </r>
  <r>
    <d v="2022-07-12T00:00:00"/>
    <n v="9576"/>
    <n v="10264"/>
    <x v="2"/>
    <n v="1536"/>
    <n v="50288"/>
    <x v="4"/>
    <s v="081272"/>
    <x v="0"/>
    <x v="0"/>
    <x v="1"/>
    <x v="1"/>
    <x v="1"/>
    <x v="1"/>
    <n v="95"/>
    <n v="23.2"/>
    <n v="9.9"/>
    <n v="7"/>
    <x v="4"/>
    <x v="3"/>
    <n v="1003200"/>
    <x v="5"/>
    <x v="0"/>
    <x v="1"/>
    <x v="0"/>
    <x v="3"/>
    <x v="0"/>
    <x v="0"/>
    <x v="0"/>
    <x v="0"/>
    <x v="0"/>
    <x v="0"/>
    <m/>
    <m/>
    <x v="2"/>
    <s v="10032005"/>
    <x v="13"/>
    <x v="7"/>
    <x v="6"/>
    <x v="2"/>
    <x v="4"/>
    <x v="2"/>
    <n v="85.1"/>
    <x v="1"/>
    <n v="95"/>
    <x v="3"/>
    <s v=""/>
    <x v="5"/>
    <s v=""/>
    <x v="2"/>
    <n v="1.3060000000000009"/>
    <n v="0.78684304136320193"/>
    <x v="1"/>
    <x v="1"/>
    <x v="2"/>
    <x v="1"/>
    <x v="1"/>
    <x v="1"/>
    <x v="1"/>
  </r>
  <r>
    <d v="2022-07-12T00:00:00"/>
    <n v="9576"/>
    <n v="10264"/>
    <x v="2"/>
    <n v="1536"/>
    <n v="50289"/>
    <x v="4"/>
    <s v="081337"/>
    <x v="0"/>
    <x v="0"/>
    <x v="2"/>
    <x v="2"/>
    <x v="1"/>
    <x v="1"/>
    <n v="80"/>
    <n v="18.2"/>
    <n v="6"/>
    <n v="5.3"/>
    <x v="5"/>
    <x v="3"/>
    <n v="1003200"/>
    <x v="6"/>
    <x v="0"/>
    <x v="1"/>
    <x v="0"/>
    <x v="3"/>
    <x v="0"/>
    <x v="0"/>
    <x v="0"/>
    <x v="0"/>
    <x v="0"/>
    <x v="0"/>
    <m/>
    <m/>
    <x v="2"/>
    <s v="10032006"/>
    <x v="13"/>
    <x v="7"/>
    <x v="6"/>
    <x v="2"/>
    <x v="4"/>
    <x v="2"/>
    <n v="74"/>
    <x v="1"/>
    <n v="80"/>
    <x v="3"/>
    <s v=""/>
    <x v="5"/>
    <s v=""/>
    <x v="2"/>
    <n v="1.6059999999999997"/>
    <n v="0.83285529815173331"/>
    <x v="1"/>
    <x v="1"/>
    <x v="2"/>
    <x v="1"/>
    <x v="1"/>
    <x v="1"/>
    <x v="1"/>
  </r>
  <r>
    <d v="2022-07-12T00:00:00"/>
    <n v="9576"/>
    <n v="10264"/>
    <x v="2"/>
    <n v="1600"/>
    <n v="50290"/>
    <x v="4"/>
    <s v="081333"/>
    <x v="2"/>
    <x v="1"/>
    <x v="1"/>
    <x v="1"/>
    <x v="1"/>
    <x v="1"/>
    <n v="94"/>
    <n v="22"/>
    <n v="5.6"/>
    <n v="6.5"/>
    <x v="6"/>
    <x v="3"/>
    <n v="1003200"/>
    <x v="7"/>
    <x v="0"/>
    <x v="1"/>
    <x v="0"/>
    <x v="3"/>
    <x v="0"/>
    <x v="0"/>
    <x v="0"/>
    <x v="0"/>
    <x v="0"/>
    <x v="0"/>
    <m/>
    <m/>
    <x v="2"/>
    <s v="10032007"/>
    <x v="13"/>
    <x v="7"/>
    <x v="6"/>
    <x v="2"/>
    <x v="4"/>
    <x v="2"/>
    <n v="88.4"/>
    <x v="1"/>
    <n v="94"/>
    <x v="3"/>
    <s v=""/>
    <x v="5"/>
    <s v=""/>
    <x v="2"/>
    <n v="7.2360000000000033"/>
    <n v="0.99928033154238705"/>
    <x v="1"/>
    <x v="1"/>
    <x v="2"/>
    <x v="1"/>
    <x v="1"/>
    <x v="1"/>
    <x v="1"/>
  </r>
  <r>
    <d v="2022-07-12T00:00:00"/>
    <n v="9576"/>
    <n v="10264"/>
    <x v="2"/>
    <n v="1600"/>
    <n v="50291"/>
    <x v="4"/>
    <s v="081340"/>
    <x v="0"/>
    <x v="0"/>
    <x v="1"/>
    <x v="1"/>
    <x v="1"/>
    <x v="1"/>
    <n v="70"/>
    <m/>
    <m/>
    <m/>
    <x v="0"/>
    <x v="2"/>
    <n v="1003200"/>
    <x v="8"/>
    <x v="0"/>
    <x v="1"/>
    <x v="0"/>
    <x v="3"/>
    <x v="0"/>
    <x v="0"/>
    <x v="0"/>
    <x v="0"/>
    <x v="0"/>
    <x v="0"/>
    <m/>
    <m/>
    <x v="2"/>
    <s v="10032008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600"/>
    <n v="50292"/>
    <x v="4"/>
    <s v="081280"/>
    <x v="0"/>
    <x v="0"/>
    <x v="2"/>
    <x v="2"/>
    <x v="1"/>
    <x v="1"/>
    <n v="89"/>
    <n v="20"/>
    <n v="7"/>
    <n v="6.5"/>
    <x v="18"/>
    <x v="3"/>
    <n v="1003200"/>
    <x v="9"/>
    <x v="0"/>
    <x v="1"/>
    <x v="0"/>
    <x v="3"/>
    <x v="0"/>
    <x v="0"/>
    <x v="0"/>
    <x v="0"/>
    <x v="0"/>
    <x v="0"/>
    <m/>
    <m/>
    <x v="2"/>
    <s v="10032009"/>
    <x v="13"/>
    <x v="7"/>
    <x v="6"/>
    <x v="2"/>
    <x v="4"/>
    <x v="2"/>
    <n v="82"/>
    <x v="1"/>
    <n v="89"/>
    <x v="3"/>
    <s v=""/>
    <x v="5"/>
    <s v=""/>
    <x v="2"/>
    <n v="2.8639999999999959"/>
    <n v="0.94603786511355403"/>
    <x v="1"/>
    <x v="1"/>
    <x v="2"/>
    <x v="1"/>
    <x v="1"/>
    <x v="1"/>
    <x v="1"/>
  </r>
  <r>
    <d v="2022-07-12T00:00:00"/>
    <n v="9576"/>
    <n v="10264"/>
    <x v="2"/>
    <n v="1604"/>
    <n v="50293"/>
    <x v="4"/>
    <s v="081311"/>
    <x v="0"/>
    <x v="0"/>
    <x v="2"/>
    <x v="2"/>
    <x v="1"/>
    <x v="1"/>
    <n v="81"/>
    <n v="16.2"/>
    <n v="5.3"/>
    <n v="5"/>
    <x v="12"/>
    <x v="3"/>
    <n v="1003200"/>
    <x v="10"/>
    <x v="0"/>
    <x v="1"/>
    <x v="0"/>
    <x v="3"/>
    <x v="0"/>
    <x v="0"/>
    <x v="0"/>
    <x v="0"/>
    <x v="0"/>
    <x v="0"/>
    <m/>
    <m/>
    <x v="2"/>
    <s v="100320010"/>
    <x v="13"/>
    <x v="7"/>
    <x v="6"/>
    <x v="2"/>
    <x v="4"/>
    <x v="2"/>
    <n v="75.7"/>
    <x v="1"/>
    <n v="81"/>
    <x v="3"/>
    <s v=""/>
    <x v="5"/>
    <s v=""/>
    <x v="2"/>
    <n v="3.3079999999999998"/>
    <n v="0.96470224039826979"/>
    <x v="1"/>
    <x v="1"/>
    <x v="2"/>
    <x v="1"/>
    <x v="1"/>
    <x v="1"/>
    <x v="1"/>
  </r>
  <r>
    <d v="2022-07-12T00:00:00"/>
    <n v="9576"/>
    <n v="10264"/>
    <x v="2"/>
    <n v="1604"/>
    <n v="50294"/>
    <x v="4"/>
    <s v="081332"/>
    <x v="0"/>
    <x v="1"/>
    <x v="1"/>
    <x v="1"/>
    <x v="1"/>
    <x v="1"/>
    <n v="92"/>
    <n v="23"/>
    <n v="9.1999999999999993"/>
    <n v="7.2"/>
    <x v="16"/>
    <x v="3"/>
    <n v="1003101"/>
    <x v="1"/>
    <x v="0"/>
    <x v="1"/>
    <x v="0"/>
    <x v="3"/>
    <x v="0"/>
    <x v="0"/>
    <x v="0"/>
    <x v="0"/>
    <x v="0"/>
    <x v="0"/>
    <m/>
    <m/>
    <x v="2"/>
    <s v="10031011"/>
    <x v="13"/>
    <x v="7"/>
    <x v="6"/>
    <x v="2"/>
    <x v="4"/>
    <x v="2"/>
    <n v="82.8"/>
    <x v="1"/>
    <n v="92"/>
    <x v="3"/>
    <s v=""/>
    <x v="5"/>
    <s v=""/>
    <x v="2"/>
    <n v="0.51800000000000246"/>
    <n v="0.62667998062227015"/>
    <x v="1"/>
    <x v="1"/>
    <x v="2"/>
    <x v="1"/>
    <x v="1"/>
    <x v="1"/>
    <x v="1"/>
  </r>
  <r>
    <d v="2022-07-12T00:00:00"/>
    <n v="9576"/>
    <n v="10264"/>
    <x v="2"/>
    <n v="1604"/>
    <n v="50295"/>
    <x v="4"/>
    <s v="081262"/>
    <x v="0"/>
    <x v="0"/>
    <x v="1"/>
    <x v="1"/>
    <x v="1"/>
    <x v="1"/>
    <n v="68"/>
    <m/>
    <m/>
    <m/>
    <x v="0"/>
    <x v="2"/>
    <n v="1003101"/>
    <x v="2"/>
    <x v="0"/>
    <x v="1"/>
    <x v="0"/>
    <x v="3"/>
    <x v="0"/>
    <x v="0"/>
    <x v="0"/>
    <x v="0"/>
    <x v="0"/>
    <x v="0"/>
    <m/>
    <m/>
    <x v="2"/>
    <s v="10031012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604"/>
    <n v="50296"/>
    <x v="4"/>
    <s v="081338"/>
    <x v="0"/>
    <x v="0"/>
    <x v="2"/>
    <x v="2"/>
    <x v="1"/>
    <x v="1"/>
    <n v="87"/>
    <n v="19.100000000000001"/>
    <n v="6.7"/>
    <n v="5.5"/>
    <x v="6"/>
    <x v="3"/>
    <n v="1003101"/>
    <x v="3"/>
    <x v="0"/>
    <x v="1"/>
    <x v="0"/>
    <x v="3"/>
    <x v="0"/>
    <x v="0"/>
    <x v="0"/>
    <x v="0"/>
    <x v="0"/>
    <x v="0"/>
    <m/>
    <m/>
    <x v="2"/>
    <s v="10031013"/>
    <x v="13"/>
    <x v="7"/>
    <x v="6"/>
    <x v="2"/>
    <x v="4"/>
    <x v="2"/>
    <n v="80.3"/>
    <x v="1"/>
    <n v="87"/>
    <x v="3"/>
    <s v=""/>
    <x v="5"/>
    <s v=""/>
    <x v="2"/>
    <n v="3.4979999999999967"/>
    <n v="0.97063080959945025"/>
    <x v="1"/>
    <x v="1"/>
    <x v="2"/>
    <x v="1"/>
    <x v="1"/>
    <x v="1"/>
    <x v="1"/>
  </r>
  <r>
    <d v="2022-07-12T00:00:00"/>
    <n v="9576"/>
    <n v="10264"/>
    <x v="2"/>
    <n v="1604"/>
    <n v="50297"/>
    <x v="4"/>
    <s v="081339"/>
    <x v="0"/>
    <x v="0"/>
    <x v="1"/>
    <x v="1"/>
    <x v="1"/>
    <x v="1"/>
    <n v="70"/>
    <m/>
    <m/>
    <m/>
    <x v="0"/>
    <x v="2"/>
    <n v="1003101"/>
    <x v="4"/>
    <x v="0"/>
    <x v="1"/>
    <x v="0"/>
    <x v="3"/>
    <x v="0"/>
    <x v="0"/>
    <x v="0"/>
    <x v="0"/>
    <x v="0"/>
    <x v="0"/>
    <m/>
    <m/>
    <x v="2"/>
    <s v="10031014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604"/>
    <n v="50298"/>
    <x v="4"/>
    <s v="081258"/>
    <x v="0"/>
    <x v="0"/>
    <x v="1"/>
    <x v="1"/>
    <x v="1"/>
    <x v="1"/>
    <n v="65"/>
    <m/>
    <m/>
    <m/>
    <x v="0"/>
    <x v="2"/>
    <n v="1003101"/>
    <x v="5"/>
    <x v="0"/>
    <x v="1"/>
    <x v="0"/>
    <x v="3"/>
    <x v="0"/>
    <x v="0"/>
    <x v="0"/>
    <x v="0"/>
    <x v="0"/>
    <x v="0"/>
    <m/>
    <m/>
    <x v="2"/>
    <s v="10031015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612"/>
    <n v="50299"/>
    <x v="4"/>
    <s v="081324"/>
    <x v="0"/>
    <x v="0"/>
    <x v="1"/>
    <x v="1"/>
    <x v="1"/>
    <x v="1"/>
    <n v="84"/>
    <n v="19.5"/>
    <n v="7.2"/>
    <n v="5.8"/>
    <x v="17"/>
    <x v="3"/>
    <n v="1003101"/>
    <x v="6"/>
    <x v="0"/>
    <x v="1"/>
    <x v="0"/>
    <x v="3"/>
    <x v="0"/>
    <x v="0"/>
    <x v="0"/>
    <x v="0"/>
    <x v="0"/>
    <x v="0"/>
    <m/>
    <m/>
    <x v="2"/>
    <s v="10031016"/>
    <x v="13"/>
    <x v="7"/>
    <x v="6"/>
    <x v="2"/>
    <x v="4"/>
    <x v="2"/>
    <n v="76.8"/>
    <x v="1"/>
    <n v="84"/>
    <x v="3"/>
    <s v=""/>
    <x v="5"/>
    <s v=""/>
    <x v="2"/>
    <n v="1.1919999999999975"/>
    <n v="0.76709857179478425"/>
    <x v="1"/>
    <x v="1"/>
    <x v="2"/>
    <x v="1"/>
    <x v="1"/>
    <x v="1"/>
    <x v="1"/>
  </r>
  <r>
    <d v="2022-07-12T00:00:00"/>
    <n v="9576"/>
    <n v="10264"/>
    <x v="2"/>
    <n v="1613"/>
    <n v="50300"/>
    <x v="4"/>
    <s v="081318"/>
    <x v="0"/>
    <x v="0"/>
    <x v="1"/>
    <x v="1"/>
    <x v="1"/>
    <x v="1"/>
    <n v="71"/>
    <m/>
    <m/>
    <m/>
    <x v="0"/>
    <x v="2"/>
    <n v="1003101"/>
    <x v="7"/>
    <x v="0"/>
    <x v="1"/>
    <x v="0"/>
    <x v="3"/>
    <x v="0"/>
    <x v="0"/>
    <x v="0"/>
    <x v="0"/>
    <x v="0"/>
    <x v="0"/>
    <m/>
    <m/>
    <x v="2"/>
    <s v="10031017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4"/>
    <x v="2"/>
    <n v="1615"/>
    <n v="50301"/>
    <x v="4"/>
    <s v="081342"/>
    <x v="0"/>
    <x v="0"/>
    <x v="2"/>
    <x v="2"/>
    <x v="1"/>
    <x v="1"/>
    <n v="90"/>
    <n v="18.3"/>
    <n v="6.2"/>
    <n v="5.4"/>
    <x v="12"/>
    <x v="3"/>
    <n v="1003101"/>
    <x v="8"/>
    <x v="0"/>
    <x v="1"/>
    <x v="0"/>
    <x v="3"/>
    <x v="0"/>
    <x v="0"/>
    <x v="0"/>
    <x v="0"/>
    <x v="0"/>
    <x v="0"/>
    <m/>
    <m/>
    <x v="2"/>
    <s v="10031018"/>
    <x v="13"/>
    <x v="7"/>
    <x v="6"/>
    <x v="2"/>
    <x v="4"/>
    <x v="2"/>
    <n v="83.8"/>
    <x v="1"/>
    <n v="90"/>
    <x v="3"/>
    <s v=""/>
    <x v="5"/>
    <s v=""/>
    <x v="2"/>
    <n v="5.7540000000000031"/>
    <n v="0.99683994251788954"/>
    <x v="1"/>
    <x v="1"/>
    <x v="2"/>
    <x v="1"/>
    <x v="1"/>
    <x v="1"/>
    <x v="1"/>
  </r>
  <r>
    <d v="2022-07-12T00:00:00"/>
    <n v="9576"/>
    <n v="10264"/>
    <x v="2"/>
    <n v="1604"/>
    <n v="50302"/>
    <x v="4"/>
    <s v="081323"/>
    <x v="0"/>
    <x v="0"/>
    <x v="1"/>
    <x v="1"/>
    <x v="1"/>
    <x v="1"/>
    <n v="66"/>
    <m/>
    <m/>
    <m/>
    <x v="0"/>
    <x v="2"/>
    <n v="1003101"/>
    <x v="9"/>
    <x v="0"/>
    <x v="1"/>
    <x v="0"/>
    <x v="3"/>
    <x v="0"/>
    <x v="0"/>
    <x v="0"/>
    <x v="0"/>
    <x v="0"/>
    <x v="0"/>
    <m/>
    <m/>
    <x v="2"/>
    <s v="10031019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5"/>
    <x v="2"/>
    <n v="1616"/>
    <n v="50303"/>
    <x v="4"/>
    <s v="081326"/>
    <x v="0"/>
    <x v="0"/>
    <x v="2"/>
    <x v="2"/>
    <x v="1"/>
    <x v="1"/>
    <n v="82"/>
    <n v="19.100000000000001"/>
    <n v="6.7"/>
    <n v="5.5"/>
    <x v="12"/>
    <x v="3"/>
    <n v="1003101"/>
    <x v="10"/>
    <x v="0"/>
    <x v="1"/>
    <x v="0"/>
    <x v="3"/>
    <x v="0"/>
    <x v="0"/>
    <x v="0"/>
    <x v="0"/>
    <x v="0"/>
    <x v="0"/>
    <m/>
    <m/>
    <x v="2"/>
    <s v="100310110"/>
    <x v="13"/>
    <x v="7"/>
    <x v="6"/>
    <x v="2"/>
    <x v="4"/>
    <x v="2"/>
    <n v="75.3"/>
    <x v="1"/>
    <n v="82"/>
    <x v="3"/>
    <s v=""/>
    <x v="5"/>
    <s v=""/>
    <x v="2"/>
    <n v="1.6059999999999981"/>
    <n v="0.83285529815173298"/>
    <x v="1"/>
    <x v="1"/>
    <x v="2"/>
    <x v="1"/>
    <x v="1"/>
    <x v="1"/>
    <x v="1"/>
  </r>
  <r>
    <d v="2022-07-12T00:00:00"/>
    <n v="9576"/>
    <n v="10265"/>
    <x v="2"/>
    <n v="1616"/>
    <n v="50304"/>
    <x v="4"/>
    <s v="081316"/>
    <x v="0"/>
    <x v="0"/>
    <x v="2"/>
    <x v="2"/>
    <x v="1"/>
    <x v="1"/>
    <n v="87"/>
    <n v="18.2"/>
    <n v="6.6"/>
    <n v="5.2"/>
    <x v="5"/>
    <x v="3"/>
    <n v="1003102"/>
    <x v="1"/>
    <x v="0"/>
    <x v="0"/>
    <x v="1"/>
    <x v="2"/>
    <x v="0"/>
    <x v="0"/>
    <x v="0"/>
    <x v="0"/>
    <x v="0"/>
    <x v="0"/>
    <m/>
    <m/>
    <x v="2"/>
    <s v="10031021"/>
    <x v="13"/>
    <x v="7"/>
    <x v="6"/>
    <x v="2"/>
    <x v="4"/>
    <x v="2"/>
    <n v="80.400000000000006"/>
    <x v="1"/>
    <n v="87"/>
    <x v="3"/>
    <s v=""/>
    <x v="5"/>
    <s v=""/>
    <x v="2"/>
    <n v="3.9159999999999968"/>
    <n v="0.98046846223996342"/>
    <x v="1"/>
    <x v="1"/>
    <x v="2"/>
    <x v="1"/>
    <x v="1"/>
    <x v="1"/>
    <x v="1"/>
  </r>
  <r>
    <d v="2022-07-12T00:00:00"/>
    <n v="9576"/>
    <n v="10265"/>
    <x v="2"/>
    <n v="1616"/>
    <n v="50305"/>
    <x v="4"/>
    <s v="081290"/>
    <x v="0"/>
    <x v="0"/>
    <x v="1"/>
    <x v="1"/>
    <x v="1"/>
    <x v="1"/>
    <n v="86"/>
    <n v="20.2"/>
    <n v="7.5"/>
    <n v="6"/>
    <x v="18"/>
    <x v="3"/>
    <n v="1003102"/>
    <x v="2"/>
    <x v="0"/>
    <x v="0"/>
    <x v="1"/>
    <x v="2"/>
    <x v="0"/>
    <x v="0"/>
    <x v="0"/>
    <x v="0"/>
    <x v="0"/>
    <x v="0"/>
    <m/>
    <m/>
    <x v="2"/>
    <s v="10031022"/>
    <x v="13"/>
    <x v="7"/>
    <x v="6"/>
    <x v="2"/>
    <x v="4"/>
    <x v="2"/>
    <n v="78.5"/>
    <x v="1"/>
    <n v="86"/>
    <x v="3"/>
    <s v=""/>
    <x v="5"/>
    <s v=""/>
    <x v="2"/>
    <n v="1.2739999999999978"/>
    <n v="0.7814267129652398"/>
    <x v="1"/>
    <x v="1"/>
    <x v="2"/>
    <x v="1"/>
    <x v="1"/>
    <x v="1"/>
    <x v="1"/>
  </r>
  <r>
    <d v="2022-07-12T00:00:00"/>
    <n v="9576"/>
    <n v="10265"/>
    <x v="2"/>
    <n v="1616"/>
    <n v="50306"/>
    <x v="4"/>
    <s v="081327"/>
    <x v="0"/>
    <x v="0"/>
    <x v="2"/>
    <x v="2"/>
    <x v="1"/>
    <x v="1"/>
    <n v="89"/>
    <n v="19"/>
    <n v="6.5"/>
    <n v="5.5"/>
    <x v="6"/>
    <x v="3"/>
    <n v="1003102"/>
    <x v="3"/>
    <x v="0"/>
    <x v="0"/>
    <x v="1"/>
    <x v="2"/>
    <x v="0"/>
    <x v="0"/>
    <x v="0"/>
    <x v="0"/>
    <x v="0"/>
    <x v="0"/>
    <m/>
    <m/>
    <x v="2"/>
    <s v="10031023"/>
    <x v="13"/>
    <x v="7"/>
    <x v="6"/>
    <x v="2"/>
    <x v="4"/>
    <x v="2"/>
    <n v="82.5"/>
    <x v="1"/>
    <n v="89"/>
    <x v="3"/>
    <s v=""/>
    <x v="5"/>
    <s v=""/>
    <x v="2"/>
    <n v="4.6139999999999963"/>
    <n v="0.99018519469572219"/>
    <x v="1"/>
    <x v="1"/>
    <x v="2"/>
    <x v="1"/>
    <x v="1"/>
    <x v="1"/>
    <x v="1"/>
  </r>
  <r>
    <d v="2022-07-12T00:00:00"/>
    <n v="9576"/>
    <n v="10265"/>
    <x v="2"/>
    <n v="1616"/>
    <n v="50307"/>
    <x v="4"/>
    <s v="081321"/>
    <x v="0"/>
    <x v="0"/>
    <x v="2"/>
    <x v="2"/>
    <x v="1"/>
    <x v="1"/>
    <n v="99"/>
    <n v="20.8"/>
    <n v="9.3000000000000007"/>
    <n v="6.5"/>
    <x v="7"/>
    <x v="3"/>
    <n v="1003102"/>
    <x v="4"/>
    <x v="0"/>
    <x v="0"/>
    <x v="1"/>
    <x v="2"/>
    <x v="0"/>
    <x v="0"/>
    <x v="0"/>
    <x v="0"/>
    <x v="0"/>
    <x v="0"/>
    <m/>
    <m/>
    <x v="2"/>
    <s v="10031024"/>
    <x v="13"/>
    <x v="7"/>
    <x v="6"/>
    <x v="2"/>
    <x v="4"/>
    <x v="2"/>
    <n v="89.7"/>
    <x v="1"/>
    <n v="99"/>
    <x v="3"/>
    <s v=""/>
    <x v="5"/>
    <s v=""/>
    <x v="2"/>
    <n v="4.9939999999999998"/>
    <n v="0.99326714244236081"/>
    <x v="1"/>
    <x v="1"/>
    <x v="2"/>
    <x v="1"/>
    <x v="1"/>
    <x v="1"/>
    <x v="1"/>
  </r>
  <r>
    <d v="2022-07-12T00:00:00"/>
    <n v="9576"/>
    <n v="10265"/>
    <x v="2"/>
    <n v="1616"/>
    <n v="50308"/>
    <x v="4"/>
    <s v="081264"/>
    <x v="0"/>
    <x v="0"/>
    <x v="2"/>
    <x v="2"/>
    <x v="1"/>
    <x v="1"/>
    <n v="88"/>
    <n v="18"/>
    <n v="5.8"/>
    <n v="5.5"/>
    <x v="6"/>
    <x v="3"/>
    <n v="1003102"/>
    <x v="5"/>
    <x v="0"/>
    <x v="0"/>
    <x v="1"/>
    <x v="2"/>
    <x v="0"/>
    <x v="0"/>
    <x v="0"/>
    <x v="0"/>
    <x v="0"/>
    <x v="0"/>
    <m/>
    <m/>
    <x v="2"/>
    <s v="10031025"/>
    <x v="13"/>
    <x v="7"/>
    <x v="6"/>
    <x v="2"/>
    <x v="4"/>
    <x v="2"/>
    <n v="82.2"/>
    <x v="1"/>
    <n v="88"/>
    <x v="3"/>
    <s v=""/>
    <x v="5"/>
    <s v=""/>
    <x v="2"/>
    <n v="5.0799999999999974"/>
    <n v="0.99381853910838891"/>
    <x v="1"/>
    <x v="1"/>
    <x v="2"/>
    <x v="1"/>
    <x v="1"/>
    <x v="1"/>
    <x v="1"/>
  </r>
  <r>
    <d v="2022-07-12T00:00:00"/>
    <n v="9576"/>
    <n v="10265"/>
    <x v="2"/>
    <n v="1616"/>
    <n v="50309"/>
    <x v="4"/>
    <s v="081251"/>
    <x v="0"/>
    <x v="0"/>
    <x v="1"/>
    <x v="1"/>
    <x v="1"/>
    <x v="1"/>
    <n v="72"/>
    <m/>
    <m/>
    <m/>
    <x v="0"/>
    <x v="2"/>
    <n v="1003102"/>
    <x v="6"/>
    <x v="0"/>
    <x v="0"/>
    <x v="1"/>
    <x v="2"/>
    <x v="0"/>
    <x v="0"/>
    <x v="0"/>
    <x v="0"/>
    <x v="0"/>
    <x v="0"/>
    <m/>
    <m/>
    <x v="2"/>
    <s v="10031026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5"/>
    <x v="2"/>
    <n v="1631"/>
    <n v="50310"/>
    <x v="4"/>
    <s v="081285"/>
    <x v="0"/>
    <x v="0"/>
    <x v="2"/>
    <x v="2"/>
    <x v="1"/>
    <x v="1"/>
    <n v="91.5"/>
    <n v="19.600000000000001"/>
    <n v="7.2"/>
    <n v="6.2"/>
    <x v="5"/>
    <x v="3"/>
    <n v="1003102"/>
    <x v="7"/>
    <x v="0"/>
    <x v="0"/>
    <x v="1"/>
    <x v="2"/>
    <x v="0"/>
    <x v="0"/>
    <x v="0"/>
    <x v="0"/>
    <x v="0"/>
    <x v="0"/>
    <m/>
    <m/>
    <x v="2"/>
    <s v="10031027"/>
    <x v="13"/>
    <x v="7"/>
    <x v="6"/>
    <x v="2"/>
    <x v="4"/>
    <x v="2"/>
    <n v="84.3"/>
    <x v="1"/>
    <n v="91.5"/>
    <x v="3"/>
    <s v=""/>
    <x v="5"/>
    <s v=""/>
    <x v="2"/>
    <n v="4.4029999999999987"/>
    <n v="0.98790745646570088"/>
    <x v="1"/>
    <x v="1"/>
    <x v="2"/>
    <x v="1"/>
    <x v="1"/>
    <x v="1"/>
    <x v="1"/>
  </r>
  <r>
    <d v="2022-07-12T00:00:00"/>
    <n v="9576"/>
    <n v="10265"/>
    <x v="2"/>
    <n v="1634"/>
    <n v="50311"/>
    <x v="4"/>
    <s v="081293"/>
    <x v="0"/>
    <x v="0"/>
    <x v="2"/>
    <x v="2"/>
    <x v="1"/>
    <x v="1"/>
    <n v="88"/>
    <n v="17.5"/>
    <n v="5.8"/>
    <n v="5"/>
    <x v="11"/>
    <x v="3"/>
    <n v="1003102"/>
    <x v="8"/>
    <x v="0"/>
    <x v="0"/>
    <x v="1"/>
    <x v="2"/>
    <x v="0"/>
    <x v="0"/>
    <x v="0"/>
    <x v="0"/>
    <x v="0"/>
    <x v="0"/>
    <m/>
    <m/>
    <x v="2"/>
    <s v="10031028"/>
    <x v="13"/>
    <x v="7"/>
    <x v="6"/>
    <x v="2"/>
    <x v="4"/>
    <x v="2"/>
    <n v="82.2"/>
    <x v="1"/>
    <n v="88"/>
    <x v="3"/>
    <s v=""/>
    <x v="5"/>
    <s v=""/>
    <x v="2"/>
    <n v="5.591999999999997"/>
    <n v="0.99628627786762114"/>
    <x v="1"/>
    <x v="1"/>
    <x v="2"/>
    <x v="1"/>
    <x v="1"/>
    <x v="1"/>
    <x v="1"/>
  </r>
  <r>
    <d v="2022-07-12T00:00:00"/>
    <n v="9576"/>
    <n v="10265"/>
    <x v="2"/>
    <n v="1634"/>
    <n v="50312"/>
    <x v="4"/>
    <s v="081294"/>
    <x v="0"/>
    <x v="0"/>
    <x v="1"/>
    <x v="1"/>
    <x v="1"/>
    <x v="1"/>
    <n v="72"/>
    <m/>
    <m/>
    <m/>
    <x v="0"/>
    <x v="2"/>
    <n v="1003102"/>
    <x v="9"/>
    <x v="0"/>
    <x v="0"/>
    <x v="1"/>
    <x v="2"/>
    <x v="0"/>
    <x v="0"/>
    <x v="0"/>
    <x v="0"/>
    <x v="0"/>
    <x v="0"/>
    <m/>
    <m/>
    <x v="2"/>
    <s v="10031029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5"/>
    <x v="2"/>
    <n v="1636"/>
    <n v="50313"/>
    <x v="4"/>
    <s v="081313"/>
    <x v="0"/>
    <x v="0"/>
    <x v="2"/>
    <x v="1"/>
    <x v="1"/>
    <x v="1"/>
    <n v="66"/>
    <m/>
    <m/>
    <m/>
    <x v="0"/>
    <x v="2"/>
    <n v="1003102"/>
    <x v="10"/>
    <x v="0"/>
    <x v="0"/>
    <x v="1"/>
    <x v="2"/>
    <x v="0"/>
    <x v="0"/>
    <x v="0"/>
    <x v="0"/>
    <x v="0"/>
    <x v="0"/>
    <m/>
    <m/>
    <x v="2"/>
    <s v="100310210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6"/>
    <n v="10265"/>
    <x v="2"/>
    <n v="1637"/>
    <n v="50314"/>
    <x v="4"/>
    <s v="081277"/>
    <x v="0"/>
    <x v="0"/>
    <x v="2"/>
    <x v="1"/>
    <x v="1"/>
    <x v="1"/>
    <n v="70"/>
    <n v="17"/>
    <n v="6.5"/>
    <n v="5.2"/>
    <x v="11"/>
    <x v="2"/>
    <m/>
    <x v="0"/>
    <x v="0"/>
    <x v="0"/>
    <x v="0"/>
    <x v="0"/>
    <x v="0"/>
    <x v="0"/>
    <x v="0"/>
    <x v="0"/>
    <x v="0"/>
    <x v="0"/>
    <s v="no scale"/>
    <m/>
    <x v="2"/>
    <s v=""/>
    <x v="6"/>
    <x v="2"/>
    <x v="4"/>
    <x v="2"/>
    <x v="4"/>
    <x v="2"/>
    <n v="63.5"/>
    <x v="2"/>
    <n v="70"/>
    <x v="1"/>
    <s v=""/>
    <x v="3"/>
    <s v=""/>
    <x v="1"/>
    <s v=""/>
    <s v=""/>
    <x v="1"/>
    <x v="1"/>
    <x v="1"/>
    <x v="1"/>
    <x v="1"/>
    <x v="1"/>
    <x v="1"/>
  </r>
  <r>
    <d v="2022-07-12T00:00:00"/>
    <n v="9576"/>
    <n v="10265"/>
    <x v="2"/>
    <n v="1637"/>
    <n v="50315"/>
    <x v="4"/>
    <s v="081304"/>
    <x v="0"/>
    <x v="0"/>
    <x v="2"/>
    <x v="2"/>
    <x v="1"/>
    <x v="1"/>
    <n v="89"/>
    <n v="18"/>
    <n v="6.3"/>
    <n v="5"/>
    <x v="5"/>
    <x v="3"/>
    <n v="1003103"/>
    <x v="1"/>
    <x v="0"/>
    <x v="0"/>
    <x v="1"/>
    <x v="2"/>
    <x v="0"/>
    <x v="0"/>
    <x v="0"/>
    <x v="0"/>
    <x v="0"/>
    <x v="0"/>
    <s v="last pit?"/>
    <s v="PIT added based on downloaded data."/>
    <x v="2"/>
    <s v="10031031"/>
    <x v="13"/>
    <x v="7"/>
    <x v="6"/>
    <x v="2"/>
    <x v="4"/>
    <x v="2"/>
    <n v="82.7"/>
    <x v="1"/>
    <n v="89"/>
    <x v="3"/>
    <s v=""/>
    <x v="5"/>
    <s v=""/>
    <x v="2"/>
    <n v="5.2959999999999967"/>
    <n v="0.9950133906243005"/>
    <x v="1"/>
    <x v="1"/>
    <x v="2"/>
    <x v="1"/>
    <x v="1"/>
    <x v="1"/>
    <x v="1"/>
  </r>
  <r>
    <d v="2022-07-12T00:00:00"/>
    <n v="9577"/>
    <n v="10265"/>
    <x v="5"/>
    <n v="1659"/>
    <n v="50316"/>
    <x v="4"/>
    <s v="081309"/>
    <x v="1"/>
    <x v="0"/>
    <x v="2"/>
    <x v="2"/>
    <x v="1"/>
    <x v="1"/>
    <n v="92.5"/>
    <n v="18.2"/>
    <n v="6.6"/>
    <n v="6.1"/>
    <x v="17"/>
    <x v="3"/>
    <n v="1003103"/>
    <x v="2"/>
    <x v="0"/>
    <x v="0"/>
    <x v="1"/>
    <x v="2"/>
    <x v="0"/>
    <x v="0"/>
    <x v="0"/>
    <x v="0"/>
    <x v="0"/>
    <x v="0"/>
    <s v="pit?"/>
    <m/>
    <x v="2"/>
    <s v="10031032"/>
    <x v="13"/>
    <x v="7"/>
    <x v="6"/>
    <x v="2"/>
    <x v="4"/>
    <x v="2"/>
    <n v="85.9"/>
    <x v="1"/>
    <n v="92.5"/>
    <x v="3"/>
    <s v=""/>
    <x v="5"/>
    <s v=""/>
    <x v="2"/>
    <n v="5.4109999999999996"/>
    <n v="0.99555269606011454"/>
    <x v="1"/>
    <x v="1"/>
    <x v="2"/>
    <x v="1"/>
    <x v="1"/>
    <x v="1"/>
    <x v="1"/>
  </r>
  <r>
    <d v="2022-07-12T00:00:00"/>
    <n v="9577"/>
    <n v="10265"/>
    <x v="5"/>
    <n v="1659"/>
    <n v="50317"/>
    <x v="4"/>
    <s v="081341"/>
    <x v="0"/>
    <x v="0"/>
    <x v="2"/>
    <x v="2"/>
    <x v="1"/>
    <x v="1"/>
    <n v="93"/>
    <n v="19.2"/>
    <n v="7.5"/>
    <n v="7"/>
    <x v="17"/>
    <x v="3"/>
    <n v="1003103"/>
    <x v="3"/>
    <x v="0"/>
    <x v="0"/>
    <x v="1"/>
    <x v="2"/>
    <x v="0"/>
    <x v="0"/>
    <x v="0"/>
    <x v="0"/>
    <x v="0"/>
    <x v="0"/>
    <m/>
    <m/>
    <x v="2"/>
    <s v="10031033"/>
    <x v="13"/>
    <x v="7"/>
    <x v="6"/>
    <x v="2"/>
    <x v="4"/>
    <x v="2"/>
    <n v="85.5"/>
    <x v="1"/>
    <n v="93"/>
    <x v="3"/>
    <s v=""/>
    <x v="5"/>
    <s v=""/>
    <x v="2"/>
    <n v="3.8620000000000028"/>
    <n v="0.97940707917797176"/>
    <x v="1"/>
    <x v="1"/>
    <x v="2"/>
    <x v="1"/>
    <x v="1"/>
    <x v="1"/>
    <x v="1"/>
  </r>
  <r>
    <d v="2022-07-12T00:00:00"/>
    <n v="9577"/>
    <n v="10265"/>
    <x v="5"/>
    <n v="1659"/>
    <n v="50318"/>
    <x v="4"/>
    <s v="081310"/>
    <x v="0"/>
    <x v="0"/>
    <x v="2"/>
    <x v="2"/>
    <x v="1"/>
    <x v="1"/>
    <n v="78"/>
    <n v="18.5"/>
    <n v="7.7"/>
    <n v="5.0999999999999996"/>
    <x v="12"/>
    <x v="3"/>
    <n v="1003103"/>
    <x v="4"/>
    <x v="0"/>
    <x v="0"/>
    <x v="1"/>
    <x v="2"/>
    <x v="0"/>
    <x v="0"/>
    <x v="0"/>
    <x v="0"/>
    <x v="0"/>
    <x v="0"/>
    <m/>
    <m/>
    <x v="2"/>
    <s v="10031034"/>
    <x v="13"/>
    <x v="7"/>
    <x v="6"/>
    <x v="2"/>
    <x v="4"/>
    <x v="2"/>
    <n v="70.3"/>
    <x v="1"/>
    <n v="78"/>
    <x v="3"/>
    <s v=""/>
    <x v="5"/>
    <s v=""/>
    <x v="3"/>
    <n v="-1.1219999999999999"/>
    <n v="0.24564049256426931"/>
    <x v="1"/>
    <x v="1"/>
    <x v="1"/>
    <x v="1"/>
    <x v="1"/>
    <x v="1"/>
    <x v="1"/>
  </r>
  <r>
    <d v="2022-07-12T00:00:00"/>
    <n v="9577"/>
    <n v="10265"/>
    <x v="5"/>
    <n v="1704"/>
    <n v="50319"/>
    <x v="4"/>
    <s v="081287"/>
    <x v="0"/>
    <x v="0"/>
    <x v="1"/>
    <x v="1"/>
    <x v="1"/>
    <x v="1"/>
    <n v="64"/>
    <m/>
    <m/>
    <m/>
    <x v="0"/>
    <x v="2"/>
    <n v="1003103"/>
    <x v="5"/>
    <x v="0"/>
    <x v="0"/>
    <x v="1"/>
    <x v="2"/>
    <x v="0"/>
    <x v="0"/>
    <x v="0"/>
    <x v="0"/>
    <x v="0"/>
    <x v="0"/>
    <m/>
    <m/>
    <x v="2"/>
    <s v="10031035"/>
    <x v="13"/>
    <x v="7"/>
    <x v="6"/>
    <x v="2"/>
    <x v="4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5"/>
    <x v="5"/>
    <n v="1704"/>
    <n v="50320"/>
    <x v="4"/>
    <s v="909535"/>
    <x v="0"/>
    <x v="0"/>
    <x v="1"/>
    <x v="1"/>
    <x v="1"/>
    <x v="1"/>
    <n v="98"/>
    <n v="24.5"/>
    <n v="10.6"/>
    <n v="7.2"/>
    <x v="23"/>
    <x v="3"/>
    <n v="1003103"/>
    <x v="6"/>
    <x v="0"/>
    <x v="0"/>
    <x v="1"/>
    <x v="2"/>
    <x v="0"/>
    <x v="0"/>
    <x v="0"/>
    <x v="0"/>
    <x v="0"/>
    <x v="0"/>
    <m/>
    <m/>
    <x v="2"/>
    <s v="10031036"/>
    <x v="13"/>
    <x v="7"/>
    <x v="6"/>
    <x v="2"/>
    <x v="4"/>
    <x v="2"/>
    <n v="87.4"/>
    <x v="1"/>
    <n v="98"/>
    <x v="3"/>
    <s v=""/>
    <x v="5"/>
    <s v=""/>
    <x v="2"/>
    <n v="1.1340000000000008"/>
    <n v="0.75657632928908081"/>
    <x v="1"/>
    <x v="1"/>
    <x v="2"/>
    <x v="1"/>
    <x v="1"/>
    <x v="1"/>
    <x v="1"/>
  </r>
  <r>
    <d v="2022-07-12T00:00:00"/>
    <n v="9577"/>
    <n v="10265"/>
    <x v="5"/>
    <n v="1707"/>
    <n v="50321"/>
    <x v="4"/>
    <s v="909550"/>
    <x v="0"/>
    <x v="0"/>
    <x v="2"/>
    <x v="1"/>
    <x v="1"/>
    <x v="1"/>
    <n v="68"/>
    <m/>
    <m/>
    <m/>
    <x v="0"/>
    <x v="2"/>
    <n v="1003103"/>
    <x v="7"/>
    <x v="0"/>
    <x v="0"/>
    <x v="1"/>
    <x v="2"/>
    <x v="0"/>
    <x v="0"/>
    <x v="0"/>
    <x v="0"/>
    <x v="0"/>
    <x v="0"/>
    <m/>
    <m/>
    <x v="2"/>
    <s v="10031037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5"/>
    <x v="5"/>
    <n v="1708"/>
    <n v="50322"/>
    <x v="4"/>
    <s v="909503"/>
    <x v="0"/>
    <x v="0"/>
    <x v="1"/>
    <x v="1"/>
    <x v="1"/>
    <x v="1"/>
    <n v="53"/>
    <m/>
    <m/>
    <m/>
    <x v="0"/>
    <x v="2"/>
    <n v="1003103"/>
    <x v="8"/>
    <x v="0"/>
    <x v="0"/>
    <x v="1"/>
    <x v="2"/>
    <x v="0"/>
    <x v="0"/>
    <x v="0"/>
    <x v="0"/>
    <x v="0"/>
    <x v="0"/>
    <m/>
    <m/>
    <x v="2"/>
    <s v="10031038"/>
    <x v="13"/>
    <x v="7"/>
    <x v="6"/>
    <x v="2"/>
    <x v="4"/>
    <x v="2"/>
    <n v="47.944699999999997"/>
    <x v="2"/>
    <n v="53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5"/>
    <x v="5"/>
    <n v="1710"/>
    <n v="50323"/>
    <x v="4"/>
    <s v="909517"/>
    <x v="0"/>
    <x v="0"/>
    <x v="2"/>
    <x v="2"/>
    <x v="1"/>
    <x v="1"/>
    <n v="87"/>
    <n v="18.600000000000001"/>
    <n v="6.4"/>
    <n v="4.5999999999999996"/>
    <x v="19"/>
    <x v="3"/>
    <n v="1003103"/>
    <x v="9"/>
    <x v="0"/>
    <x v="0"/>
    <x v="1"/>
    <x v="2"/>
    <x v="0"/>
    <x v="0"/>
    <x v="0"/>
    <x v="0"/>
    <x v="0"/>
    <x v="0"/>
    <m/>
    <m/>
    <x v="2"/>
    <s v="10031039"/>
    <x v="13"/>
    <x v="7"/>
    <x v="6"/>
    <x v="2"/>
    <x v="4"/>
    <x v="2"/>
    <n v="80.599999999999994"/>
    <x v="1"/>
    <n v="87"/>
    <x v="3"/>
    <s v=""/>
    <x v="5"/>
    <s v=""/>
    <x v="2"/>
    <n v="5.0959999999999974"/>
    <n v="0.99391605852457898"/>
    <x v="1"/>
    <x v="1"/>
    <x v="2"/>
    <x v="1"/>
    <x v="1"/>
    <x v="1"/>
    <x v="1"/>
  </r>
  <r>
    <d v="2022-07-12T00:00:00"/>
    <n v="9577"/>
    <n v="10265"/>
    <x v="5"/>
    <n v="1710"/>
    <n v="50324"/>
    <x v="4"/>
    <s v="909544"/>
    <x v="0"/>
    <x v="0"/>
    <x v="2"/>
    <x v="2"/>
    <x v="1"/>
    <x v="1"/>
    <n v="89"/>
    <n v="20.5"/>
    <n v="8.3000000000000007"/>
    <n v="5.5"/>
    <x v="7"/>
    <x v="3"/>
    <n v="1003103"/>
    <x v="10"/>
    <x v="0"/>
    <x v="0"/>
    <x v="1"/>
    <x v="2"/>
    <x v="0"/>
    <x v="0"/>
    <x v="0"/>
    <x v="0"/>
    <x v="0"/>
    <x v="0"/>
    <m/>
    <m/>
    <x v="2"/>
    <s v="100310310"/>
    <x v="13"/>
    <x v="7"/>
    <x v="6"/>
    <x v="2"/>
    <x v="4"/>
    <x v="2"/>
    <n v="80.7"/>
    <x v="1"/>
    <n v="89"/>
    <x v="3"/>
    <s v=""/>
    <x v="5"/>
    <s v=""/>
    <x v="2"/>
    <n v="2.6539999999999964"/>
    <n v="0.93425710076288382"/>
    <x v="1"/>
    <x v="1"/>
    <x v="2"/>
    <x v="1"/>
    <x v="1"/>
    <x v="1"/>
    <x v="1"/>
  </r>
  <r>
    <d v="2022-07-12T00:00:00"/>
    <n v="9577"/>
    <n v="10265"/>
    <x v="5"/>
    <n v="1713"/>
    <n v="50325"/>
    <x v="4"/>
    <s v="909548"/>
    <x v="0"/>
    <x v="0"/>
    <x v="1"/>
    <x v="1"/>
    <x v="1"/>
    <x v="1"/>
    <n v="92"/>
    <n v="21.6"/>
    <n v="9.6"/>
    <n v="8.3000000000000007"/>
    <x v="17"/>
    <x v="3"/>
    <n v="1003104"/>
    <x v="1"/>
    <x v="0"/>
    <x v="0"/>
    <x v="1"/>
    <x v="2"/>
    <x v="0"/>
    <x v="0"/>
    <x v="0"/>
    <x v="0"/>
    <x v="0"/>
    <x v="0"/>
    <m/>
    <m/>
    <x v="2"/>
    <s v="10031041"/>
    <x v="13"/>
    <x v="7"/>
    <x v="6"/>
    <x v="2"/>
    <x v="4"/>
    <x v="2"/>
    <n v="82.4"/>
    <x v="1"/>
    <n v="92"/>
    <x v="3"/>
    <s v=""/>
    <x v="5"/>
    <s v=""/>
    <x v="3"/>
    <n v="-0.1399999999999979"/>
    <n v="0.46505705484178594"/>
    <x v="1"/>
    <x v="1"/>
    <x v="1"/>
    <x v="1"/>
    <x v="1"/>
    <x v="1"/>
    <x v="1"/>
  </r>
  <r>
    <d v="2022-07-12T00:00:00"/>
    <n v="9577"/>
    <n v="10265"/>
    <x v="5"/>
    <n v="1713"/>
    <n v="50326"/>
    <x v="4"/>
    <s v="909504"/>
    <x v="0"/>
    <x v="0"/>
    <x v="2"/>
    <x v="2"/>
    <x v="1"/>
    <x v="1"/>
    <n v="87"/>
    <n v="17.3"/>
    <n v="6"/>
    <n v="6.2"/>
    <x v="20"/>
    <x v="3"/>
    <n v="1003104"/>
    <x v="2"/>
    <x v="0"/>
    <x v="0"/>
    <x v="1"/>
    <x v="2"/>
    <x v="0"/>
    <x v="0"/>
    <x v="0"/>
    <x v="0"/>
    <x v="0"/>
    <x v="0"/>
    <m/>
    <m/>
    <x v="2"/>
    <s v="10031042"/>
    <x v="13"/>
    <x v="7"/>
    <x v="6"/>
    <x v="2"/>
    <x v="4"/>
    <x v="2"/>
    <n v="81"/>
    <x v="1"/>
    <n v="87"/>
    <x v="3"/>
    <s v=""/>
    <x v="5"/>
    <s v=""/>
    <x v="2"/>
    <n v="4.6919999999999975"/>
    <n v="0.99091496347823482"/>
    <x v="1"/>
    <x v="1"/>
    <x v="2"/>
    <x v="1"/>
    <x v="1"/>
    <x v="1"/>
    <x v="1"/>
  </r>
  <r>
    <d v="2022-07-12T00:00:00"/>
    <n v="9577"/>
    <n v="10265"/>
    <x v="5"/>
    <n v="1717"/>
    <n v="50327"/>
    <x v="4"/>
    <s v="909457"/>
    <x v="0"/>
    <x v="0"/>
    <x v="1"/>
    <x v="1"/>
    <x v="1"/>
    <x v="1"/>
    <n v="79"/>
    <n v="18.2"/>
    <n v="7.6"/>
    <n v="6.2"/>
    <x v="12"/>
    <x v="3"/>
    <n v="1003104"/>
    <x v="3"/>
    <x v="0"/>
    <x v="0"/>
    <x v="1"/>
    <x v="2"/>
    <x v="0"/>
    <x v="0"/>
    <x v="0"/>
    <x v="0"/>
    <x v="0"/>
    <x v="0"/>
    <m/>
    <m/>
    <x v="2"/>
    <s v="10031043"/>
    <x v="13"/>
    <x v="7"/>
    <x v="6"/>
    <x v="2"/>
    <x v="4"/>
    <x v="2"/>
    <n v="71.400000000000006"/>
    <x v="1"/>
    <n v="79"/>
    <x v="3"/>
    <s v=""/>
    <x v="5"/>
    <s v=""/>
    <x v="3"/>
    <n v="-1.3120000000000003"/>
    <n v="0.21215236419839478"/>
    <x v="1"/>
    <x v="1"/>
    <x v="1"/>
    <x v="1"/>
    <x v="1"/>
    <x v="1"/>
    <x v="1"/>
  </r>
  <r>
    <d v="2022-07-12T00:00:00"/>
    <n v="9577"/>
    <n v="10266"/>
    <x v="5"/>
    <n v="1720"/>
    <n v="50328"/>
    <x v="4"/>
    <s v="909539"/>
    <x v="0"/>
    <x v="0"/>
    <x v="2"/>
    <x v="2"/>
    <x v="1"/>
    <x v="1"/>
    <n v="88"/>
    <n v="17.899999999999999"/>
    <n v="5.8"/>
    <n v="6"/>
    <x v="25"/>
    <x v="3"/>
    <n v="1003104"/>
    <x v="4"/>
    <x v="0"/>
    <x v="0"/>
    <x v="1"/>
    <x v="2"/>
    <x v="0"/>
    <x v="0"/>
    <x v="0"/>
    <x v="0"/>
    <x v="0"/>
    <x v="0"/>
    <m/>
    <m/>
    <x v="2"/>
    <s v="10031044"/>
    <x v="13"/>
    <x v="7"/>
    <x v="6"/>
    <x v="2"/>
    <x v="4"/>
    <x v="2"/>
    <n v="82.2"/>
    <x v="1"/>
    <n v="88"/>
    <x v="3"/>
    <s v=""/>
    <x v="5"/>
    <s v=""/>
    <x v="2"/>
    <n v="5.5999999999999979"/>
    <n v="0.99631576010056411"/>
    <x v="1"/>
    <x v="1"/>
    <x v="2"/>
    <x v="1"/>
    <x v="1"/>
    <x v="1"/>
    <x v="1"/>
  </r>
  <r>
    <d v="2022-07-12T00:00:00"/>
    <n v="9577"/>
    <n v="10266"/>
    <x v="5"/>
    <n v="1720"/>
    <n v="50329"/>
    <x v="4"/>
    <s v="909525"/>
    <x v="0"/>
    <x v="0"/>
    <x v="1"/>
    <x v="1"/>
    <x v="1"/>
    <x v="1"/>
    <n v="61"/>
    <m/>
    <m/>
    <m/>
    <x v="0"/>
    <x v="2"/>
    <n v="1003104"/>
    <x v="5"/>
    <x v="0"/>
    <x v="0"/>
    <x v="1"/>
    <x v="2"/>
    <x v="0"/>
    <x v="0"/>
    <x v="0"/>
    <x v="0"/>
    <x v="0"/>
    <x v="0"/>
    <m/>
    <m/>
    <x v="2"/>
    <s v="10031045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22"/>
    <n v="50330"/>
    <x v="4"/>
    <s v="909552"/>
    <x v="0"/>
    <x v="0"/>
    <x v="1"/>
    <x v="1"/>
    <x v="1"/>
    <x v="1"/>
    <n v="87.5"/>
    <n v="16.5"/>
    <n v="6.5"/>
    <n v="6"/>
    <x v="15"/>
    <x v="3"/>
    <n v="1003104"/>
    <x v="6"/>
    <x v="0"/>
    <x v="0"/>
    <x v="1"/>
    <x v="2"/>
    <x v="0"/>
    <x v="0"/>
    <x v="0"/>
    <x v="0"/>
    <x v="0"/>
    <x v="0"/>
    <m/>
    <m/>
    <x v="2"/>
    <s v="10031046"/>
    <x v="13"/>
    <x v="7"/>
    <x v="6"/>
    <x v="2"/>
    <x v="4"/>
    <x v="2"/>
    <n v="81"/>
    <x v="1"/>
    <n v="87.5"/>
    <x v="3"/>
    <s v=""/>
    <x v="5"/>
    <s v=""/>
    <x v="2"/>
    <n v="4.0590000000000002"/>
    <n v="0.9830267874240276"/>
    <x v="1"/>
    <x v="1"/>
    <x v="2"/>
    <x v="1"/>
    <x v="1"/>
    <x v="1"/>
    <x v="1"/>
  </r>
  <r>
    <d v="2022-07-12T00:00:00"/>
    <n v="9577"/>
    <n v="10266"/>
    <x v="5"/>
    <n v="1722"/>
    <n v="50331"/>
    <x v="4"/>
    <s v="909545"/>
    <x v="0"/>
    <x v="0"/>
    <x v="1"/>
    <x v="1"/>
    <x v="1"/>
    <x v="1"/>
    <n v="65"/>
    <m/>
    <m/>
    <m/>
    <x v="0"/>
    <x v="2"/>
    <n v="1003104"/>
    <x v="7"/>
    <x v="0"/>
    <x v="0"/>
    <x v="1"/>
    <x v="2"/>
    <x v="0"/>
    <x v="0"/>
    <x v="0"/>
    <x v="0"/>
    <x v="0"/>
    <x v="0"/>
    <m/>
    <m/>
    <x v="2"/>
    <s v="10031047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22"/>
    <n v="50332"/>
    <x v="4"/>
    <s v="909532"/>
    <x v="0"/>
    <x v="0"/>
    <x v="1"/>
    <x v="1"/>
    <x v="1"/>
    <x v="1"/>
    <n v="70"/>
    <m/>
    <m/>
    <m/>
    <x v="0"/>
    <x v="2"/>
    <n v="1003104"/>
    <x v="8"/>
    <x v="0"/>
    <x v="0"/>
    <x v="1"/>
    <x v="2"/>
    <x v="0"/>
    <x v="0"/>
    <x v="0"/>
    <x v="0"/>
    <x v="0"/>
    <x v="0"/>
    <m/>
    <m/>
    <x v="2"/>
    <s v="10031048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22"/>
    <n v="50333"/>
    <x v="4"/>
    <s v="909549"/>
    <x v="0"/>
    <x v="0"/>
    <x v="1"/>
    <x v="1"/>
    <x v="1"/>
    <x v="1"/>
    <n v="61"/>
    <m/>
    <m/>
    <m/>
    <x v="0"/>
    <x v="2"/>
    <n v="1003104"/>
    <x v="9"/>
    <x v="0"/>
    <x v="0"/>
    <x v="1"/>
    <x v="2"/>
    <x v="0"/>
    <x v="0"/>
    <x v="0"/>
    <x v="0"/>
    <x v="0"/>
    <x v="0"/>
    <m/>
    <m/>
    <x v="2"/>
    <s v="10031049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22"/>
    <n v="50334"/>
    <x v="4"/>
    <s v="909533"/>
    <x v="0"/>
    <x v="0"/>
    <x v="1"/>
    <x v="1"/>
    <x v="1"/>
    <x v="1"/>
    <n v="67"/>
    <m/>
    <m/>
    <m/>
    <x v="0"/>
    <x v="2"/>
    <n v="1003104"/>
    <x v="10"/>
    <x v="0"/>
    <x v="0"/>
    <x v="1"/>
    <x v="2"/>
    <x v="0"/>
    <x v="0"/>
    <x v="0"/>
    <x v="0"/>
    <x v="0"/>
    <x v="0"/>
    <m/>
    <m/>
    <x v="2"/>
    <s v="100310410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22"/>
    <n v="50335"/>
    <x v="4"/>
    <s v="909489"/>
    <x v="0"/>
    <x v="0"/>
    <x v="1"/>
    <x v="1"/>
    <x v="1"/>
    <x v="1"/>
    <n v="86"/>
    <n v="18.3"/>
    <n v="6.5"/>
    <n v="6.1"/>
    <x v="7"/>
    <x v="3"/>
    <n v="1003105"/>
    <x v="1"/>
    <x v="0"/>
    <x v="1"/>
    <x v="0"/>
    <x v="3"/>
    <x v="0"/>
    <x v="0"/>
    <x v="0"/>
    <x v="0"/>
    <x v="0"/>
    <x v="0"/>
    <m/>
    <m/>
    <x v="2"/>
    <s v="10031051"/>
    <x v="13"/>
    <x v="7"/>
    <x v="6"/>
    <x v="2"/>
    <x v="4"/>
    <x v="2"/>
    <n v="79.5"/>
    <x v="1"/>
    <n v="86"/>
    <x v="3"/>
    <s v=""/>
    <x v="5"/>
    <s v=""/>
    <x v="2"/>
    <n v="3.259999999999998"/>
    <n v="0.96303079070332287"/>
    <x v="1"/>
    <x v="1"/>
    <x v="2"/>
    <x v="1"/>
    <x v="1"/>
    <x v="1"/>
    <x v="1"/>
  </r>
  <r>
    <d v="2022-07-12T00:00:00"/>
    <n v="9577"/>
    <n v="10266"/>
    <x v="5"/>
    <n v="1722"/>
    <n v="50336"/>
    <x v="4"/>
    <s v="909524"/>
    <x v="0"/>
    <x v="0"/>
    <x v="1"/>
    <x v="1"/>
    <x v="1"/>
    <x v="1"/>
    <n v="70"/>
    <m/>
    <m/>
    <m/>
    <x v="0"/>
    <x v="2"/>
    <n v="1003105"/>
    <x v="2"/>
    <x v="0"/>
    <x v="1"/>
    <x v="0"/>
    <x v="3"/>
    <x v="0"/>
    <x v="0"/>
    <x v="0"/>
    <x v="0"/>
    <x v="0"/>
    <x v="0"/>
    <m/>
    <m/>
    <x v="2"/>
    <s v="10031052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35"/>
    <n v="50337"/>
    <x v="4"/>
    <s v="909538"/>
    <x v="0"/>
    <x v="0"/>
    <x v="1"/>
    <x v="1"/>
    <x v="1"/>
    <x v="1"/>
    <n v="61"/>
    <m/>
    <m/>
    <m/>
    <x v="0"/>
    <x v="2"/>
    <n v="1003105"/>
    <x v="3"/>
    <x v="0"/>
    <x v="1"/>
    <x v="0"/>
    <x v="3"/>
    <x v="0"/>
    <x v="0"/>
    <x v="0"/>
    <x v="0"/>
    <x v="0"/>
    <x v="0"/>
    <m/>
    <m/>
    <x v="2"/>
    <s v="10031053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36"/>
    <n v="50338"/>
    <x v="4"/>
    <s v="909527"/>
    <x v="0"/>
    <x v="0"/>
    <x v="1"/>
    <x v="1"/>
    <x v="1"/>
    <x v="1"/>
    <n v="74.5"/>
    <m/>
    <m/>
    <m/>
    <x v="0"/>
    <x v="2"/>
    <n v="1003105"/>
    <x v="4"/>
    <x v="0"/>
    <x v="1"/>
    <x v="0"/>
    <x v="3"/>
    <x v="0"/>
    <x v="0"/>
    <x v="0"/>
    <x v="0"/>
    <x v="0"/>
    <x v="0"/>
    <m/>
    <m/>
    <x v="2"/>
    <s v="10031054"/>
    <x v="13"/>
    <x v="7"/>
    <x v="6"/>
    <x v="2"/>
    <x v="4"/>
    <x v="2"/>
    <n v="67.842949999999988"/>
    <x v="2"/>
    <n v="74.5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37"/>
    <n v="50339"/>
    <x v="4"/>
    <s v="909501"/>
    <x v="1"/>
    <x v="0"/>
    <x v="1"/>
    <x v="1"/>
    <x v="1"/>
    <x v="1"/>
    <n v="75.5"/>
    <n v="16.2"/>
    <n v="5.5"/>
    <n v="5.0999999999999996"/>
    <x v="10"/>
    <x v="3"/>
    <n v="1003105"/>
    <x v="5"/>
    <x v="0"/>
    <x v="1"/>
    <x v="0"/>
    <x v="3"/>
    <x v="0"/>
    <x v="0"/>
    <x v="0"/>
    <x v="0"/>
    <x v="0"/>
    <x v="0"/>
    <m/>
    <m/>
    <x v="2"/>
    <s v="10031055"/>
    <x v="13"/>
    <x v="7"/>
    <x v="6"/>
    <x v="2"/>
    <x v="4"/>
    <x v="2"/>
    <n v="70"/>
    <x v="1"/>
    <n v="75.5"/>
    <x v="3"/>
    <s v=""/>
    <x v="5"/>
    <s v=""/>
    <x v="2"/>
    <n v="1.048999999999997"/>
    <n v="0.74058282550371524"/>
    <x v="1"/>
    <x v="1"/>
    <x v="2"/>
    <x v="1"/>
    <x v="1"/>
    <x v="1"/>
    <x v="1"/>
  </r>
  <r>
    <d v="2022-07-12T00:00:00"/>
    <n v="9577"/>
    <n v="10266"/>
    <x v="5"/>
    <n v="1738"/>
    <n v="50340"/>
    <x v="4"/>
    <s v="909519"/>
    <x v="0"/>
    <x v="0"/>
    <x v="1"/>
    <x v="1"/>
    <x v="1"/>
    <x v="1"/>
    <n v="61"/>
    <m/>
    <m/>
    <m/>
    <x v="0"/>
    <x v="2"/>
    <n v="1003105"/>
    <x v="6"/>
    <x v="0"/>
    <x v="1"/>
    <x v="0"/>
    <x v="3"/>
    <x v="0"/>
    <x v="0"/>
    <x v="0"/>
    <x v="0"/>
    <x v="0"/>
    <x v="0"/>
    <m/>
    <m/>
    <x v="2"/>
    <s v="10031056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39"/>
    <n v="50341"/>
    <x v="4"/>
    <s v="909520"/>
    <x v="0"/>
    <x v="0"/>
    <x v="1"/>
    <x v="1"/>
    <x v="1"/>
    <x v="1"/>
    <n v="64.5"/>
    <m/>
    <m/>
    <m/>
    <x v="0"/>
    <x v="2"/>
    <n v="1003105"/>
    <x v="7"/>
    <x v="0"/>
    <x v="1"/>
    <x v="0"/>
    <x v="3"/>
    <x v="0"/>
    <x v="0"/>
    <x v="0"/>
    <x v="0"/>
    <x v="0"/>
    <x v="0"/>
    <m/>
    <m/>
    <x v="2"/>
    <s v="10031057"/>
    <x v="13"/>
    <x v="7"/>
    <x v="6"/>
    <x v="2"/>
    <x v="4"/>
    <x v="2"/>
    <n v="58.587949999999999"/>
    <x v="2"/>
    <n v="64.5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39"/>
    <n v="50342"/>
    <x v="4"/>
    <s v="909537"/>
    <x v="0"/>
    <x v="0"/>
    <x v="1"/>
    <x v="1"/>
    <x v="1"/>
    <x v="1"/>
    <n v="58"/>
    <m/>
    <m/>
    <m/>
    <x v="0"/>
    <x v="2"/>
    <n v="1003105"/>
    <x v="8"/>
    <x v="0"/>
    <x v="1"/>
    <x v="0"/>
    <x v="3"/>
    <x v="0"/>
    <x v="0"/>
    <x v="0"/>
    <x v="0"/>
    <x v="0"/>
    <x v="0"/>
    <m/>
    <m/>
    <x v="2"/>
    <s v="10031058"/>
    <x v="13"/>
    <x v="7"/>
    <x v="6"/>
    <x v="2"/>
    <x v="4"/>
    <x v="2"/>
    <n v="52.572200000000002"/>
    <x v="2"/>
    <n v="58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39"/>
    <n v="50343"/>
    <x v="4"/>
    <s v="909546"/>
    <x v="0"/>
    <x v="0"/>
    <x v="1"/>
    <x v="1"/>
    <x v="1"/>
    <x v="1"/>
    <n v="62"/>
    <m/>
    <m/>
    <m/>
    <x v="0"/>
    <x v="2"/>
    <n v="1003105"/>
    <x v="9"/>
    <x v="0"/>
    <x v="1"/>
    <x v="0"/>
    <x v="3"/>
    <x v="0"/>
    <x v="0"/>
    <x v="0"/>
    <x v="0"/>
    <x v="0"/>
    <x v="0"/>
    <m/>
    <m/>
    <x v="2"/>
    <s v="10031059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41"/>
    <n v="50344"/>
    <x v="4"/>
    <s v="909492"/>
    <x v="0"/>
    <x v="0"/>
    <x v="1"/>
    <x v="1"/>
    <x v="1"/>
    <x v="1"/>
    <n v="68.5"/>
    <m/>
    <m/>
    <m/>
    <x v="0"/>
    <x v="2"/>
    <n v="1003105"/>
    <x v="10"/>
    <x v="0"/>
    <x v="1"/>
    <x v="0"/>
    <x v="3"/>
    <x v="0"/>
    <x v="0"/>
    <x v="0"/>
    <x v="0"/>
    <x v="0"/>
    <x v="0"/>
    <m/>
    <m/>
    <x v="2"/>
    <s v="100310510"/>
    <x v="13"/>
    <x v="7"/>
    <x v="6"/>
    <x v="2"/>
    <x v="4"/>
    <x v="2"/>
    <n v="62.289949999999997"/>
    <x v="2"/>
    <n v="68.5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43"/>
    <n v="50345"/>
    <x v="4"/>
    <s v="909513"/>
    <x v="0"/>
    <x v="0"/>
    <x v="1"/>
    <x v="1"/>
    <x v="1"/>
    <x v="1"/>
    <n v="61"/>
    <m/>
    <m/>
    <m/>
    <x v="0"/>
    <x v="2"/>
    <n v="1003106"/>
    <x v="1"/>
    <x v="0"/>
    <x v="0"/>
    <x v="1"/>
    <x v="2"/>
    <x v="0"/>
    <x v="0"/>
    <x v="0"/>
    <x v="0"/>
    <x v="0"/>
    <x v="0"/>
    <m/>
    <m/>
    <x v="2"/>
    <s v="10031061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43"/>
    <n v="50346"/>
    <x v="4"/>
    <s v="909542"/>
    <x v="0"/>
    <x v="0"/>
    <x v="1"/>
    <x v="1"/>
    <x v="1"/>
    <x v="1"/>
    <n v="66"/>
    <m/>
    <m/>
    <m/>
    <x v="0"/>
    <x v="2"/>
    <n v="1003106"/>
    <x v="2"/>
    <x v="0"/>
    <x v="0"/>
    <x v="1"/>
    <x v="2"/>
    <x v="0"/>
    <x v="0"/>
    <x v="0"/>
    <x v="0"/>
    <x v="0"/>
    <x v="0"/>
    <m/>
    <m/>
    <x v="2"/>
    <s v="10031062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45"/>
    <n v="50348"/>
    <x v="4"/>
    <s v="909541"/>
    <x v="0"/>
    <x v="0"/>
    <x v="1"/>
    <x v="1"/>
    <x v="1"/>
    <x v="1"/>
    <n v="70"/>
    <m/>
    <m/>
    <m/>
    <x v="0"/>
    <x v="2"/>
    <n v="1003106"/>
    <x v="3"/>
    <x v="0"/>
    <x v="0"/>
    <x v="1"/>
    <x v="2"/>
    <x v="0"/>
    <x v="0"/>
    <x v="0"/>
    <x v="0"/>
    <x v="0"/>
    <x v="0"/>
    <s v="50347 out of sequence, no scale no mofo's."/>
    <m/>
    <x v="2"/>
    <s v="10031063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45"/>
    <n v="50349"/>
    <x v="4"/>
    <s v="909506"/>
    <x v="0"/>
    <x v="0"/>
    <x v="2"/>
    <x v="2"/>
    <x v="1"/>
    <x v="1"/>
    <n v="90.5"/>
    <n v="16.5"/>
    <n v="7"/>
    <n v="5.3"/>
    <x v="5"/>
    <x v="3"/>
    <n v="1003106"/>
    <x v="4"/>
    <x v="0"/>
    <x v="0"/>
    <x v="1"/>
    <x v="2"/>
    <x v="0"/>
    <x v="0"/>
    <x v="0"/>
    <x v="0"/>
    <x v="0"/>
    <x v="0"/>
    <m/>
    <m/>
    <x v="2"/>
    <s v="10031064"/>
    <x v="13"/>
    <x v="7"/>
    <x v="6"/>
    <x v="2"/>
    <x v="4"/>
    <x v="2"/>
    <n v="83.5"/>
    <x v="1"/>
    <n v="90.5"/>
    <x v="3"/>
    <s v=""/>
    <x v="5"/>
    <s v=""/>
    <x v="2"/>
    <n v="4.8409999999999993"/>
    <n v="0.99216275661874698"/>
    <x v="1"/>
    <x v="1"/>
    <x v="2"/>
    <x v="1"/>
    <x v="1"/>
    <x v="1"/>
    <x v="1"/>
  </r>
  <r>
    <d v="2022-07-12T00:00:00"/>
    <n v="9577"/>
    <n v="10266"/>
    <x v="5"/>
    <n v="1745"/>
    <n v="50350"/>
    <x v="4"/>
    <s v="909521"/>
    <x v="0"/>
    <x v="0"/>
    <x v="1"/>
    <x v="1"/>
    <x v="1"/>
    <x v="1"/>
    <n v="90.5"/>
    <n v="16.8"/>
    <n v="6"/>
    <n v="5.8"/>
    <x v="12"/>
    <x v="3"/>
    <n v="1003106"/>
    <x v="5"/>
    <x v="0"/>
    <x v="0"/>
    <x v="1"/>
    <x v="2"/>
    <x v="0"/>
    <x v="0"/>
    <x v="0"/>
    <x v="0"/>
    <x v="0"/>
    <x v="0"/>
    <m/>
    <m/>
    <x v="2"/>
    <s v="10031065"/>
    <x v="13"/>
    <x v="7"/>
    <x v="6"/>
    <x v="2"/>
    <x v="4"/>
    <x v="2"/>
    <n v="84.5"/>
    <x v="1"/>
    <n v="90.5"/>
    <x v="3"/>
    <s v=""/>
    <x v="5"/>
    <s v=""/>
    <x v="2"/>
    <n v="5.9530000000000003"/>
    <n v="0.99740869758221118"/>
    <x v="1"/>
    <x v="1"/>
    <x v="2"/>
    <x v="1"/>
    <x v="1"/>
    <x v="1"/>
    <x v="1"/>
  </r>
  <r>
    <d v="2022-07-12T00:00:00"/>
    <n v="9577"/>
    <n v="10266"/>
    <x v="5"/>
    <n v="1745"/>
    <n v="50351"/>
    <x v="4"/>
    <s v="909498"/>
    <x v="0"/>
    <x v="0"/>
    <x v="1"/>
    <x v="1"/>
    <x v="1"/>
    <x v="1"/>
    <n v="70"/>
    <m/>
    <m/>
    <m/>
    <x v="0"/>
    <x v="2"/>
    <n v="1003106"/>
    <x v="6"/>
    <x v="0"/>
    <x v="0"/>
    <x v="1"/>
    <x v="2"/>
    <x v="0"/>
    <x v="0"/>
    <x v="0"/>
    <x v="0"/>
    <x v="0"/>
    <x v="0"/>
    <m/>
    <m/>
    <x v="2"/>
    <s v="10031066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45"/>
    <n v="50352"/>
    <x v="4"/>
    <s v="909543"/>
    <x v="0"/>
    <x v="0"/>
    <x v="1"/>
    <x v="1"/>
    <x v="1"/>
    <x v="1"/>
    <n v="58.5"/>
    <m/>
    <m/>
    <m/>
    <x v="0"/>
    <x v="2"/>
    <n v="1003106"/>
    <x v="7"/>
    <x v="0"/>
    <x v="0"/>
    <x v="1"/>
    <x v="2"/>
    <x v="0"/>
    <x v="0"/>
    <x v="0"/>
    <x v="0"/>
    <x v="0"/>
    <x v="0"/>
    <m/>
    <m/>
    <x v="2"/>
    <s v="10031067"/>
    <x v="13"/>
    <x v="7"/>
    <x v="6"/>
    <x v="2"/>
    <x v="4"/>
    <x v="2"/>
    <n v="53.034950000000002"/>
    <x v="2"/>
    <n v="58.5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6"/>
    <x v="5"/>
    <n v="1745"/>
    <n v="50353"/>
    <x v="4"/>
    <s v="909490"/>
    <x v="0"/>
    <x v="0"/>
    <x v="2"/>
    <x v="2"/>
    <x v="1"/>
    <x v="1"/>
    <n v="86.5"/>
    <n v="17"/>
    <n v="6"/>
    <n v="5.4"/>
    <x v="12"/>
    <x v="3"/>
    <n v="1003106"/>
    <x v="8"/>
    <x v="0"/>
    <x v="0"/>
    <x v="1"/>
    <x v="2"/>
    <x v="0"/>
    <x v="0"/>
    <x v="0"/>
    <x v="0"/>
    <x v="0"/>
    <x v="0"/>
    <m/>
    <m/>
    <x v="2"/>
    <s v="10031068"/>
    <x v="13"/>
    <x v="7"/>
    <x v="6"/>
    <x v="2"/>
    <x v="4"/>
    <x v="2"/>
    <n v="80.5"/>
    <x v="1"/>
    <n v="86.5"/>
    <x v="3"/>
    <s v=""/>
    <x v="5"/>
    <s v=""/>
    <x v="2"/>
    <n v="4.5050000000000008"/>
    <n v="0.98906725588619249"/>
    <x v="1"/>
    <x v="1"/>
    <x v="2"/>
    <x v="0"/>
    <x v="1"/>
    <x v="1"/>
    <x v="1"/>
  </r>
  <r>
    <d v="2022-07-12T00:00:00"/>
    <n v="9577"/>
    <n v="10267"/>
    <x v="5"/>
    <n v="1805"/>
    <n v="50354"/>
    <x v="4"/>
    <s v="909473"/>
    <x v="0"/>
    <x v="0"/>
    <x v="1"/>
    <x v="1"/>
    <x v="1"/>
    <x v="1"/>
    <n v="91.5"/>
    <n v="21.2"/>
    <n v="8"/>
    <n v="7.8"/>
    <x v="24"/>
    <x v="3"/>
    <n v="1003106"/>
    <x v="9"/>
    <x v="0"/>
    <x v="0"/>
    <x v="1"/>
    <x v="2"/>
    <x v="0"/>
    <x v="0"/>
    <x v="0"/>
    <x v="0"/>
    <x v="0"/>
    <x v="0"/>
    <m/>
    <m/>
    <x v="2"/>
    <s v="10031069"/>
    <x v="13"/>
    <x v="7"/>
    <x v="6"/>
    <x v="2"/>
    <x v="4"/>
    <x v="2"/>
    <n v="83.5"/>
    <x v="1"/>
    <n v="91.5"/>
    <x v="3"/>
    <s v=""/>
    <x v="5"/>
    <s v=""/>
    <x v="2"/>
    <n v="1.5169999999999995"/>
    <n v="0.82009629046007793"/>
    <x v="1"/>
    <x v="1"/>
    <x v="2"/>
    <x v="1"/>
    <x v="1"/>
    <x v="1"/>
    <x v="1"/>
  </r>
  <r>
    <d v="2022-07-12T00:00:00"/>
    <n v="9577"/>
    <n v="10267"/>
    <x v="5"/>
    <n v="1805"/>
    <n v="50355"/>
    <x v="4"/>
    <s v="909536"/>
    <x v="0"/>
    <x v="0"/>
    <x v="1"/>
    <x v="1"/>
    <x v="1"/>
    <x v="1"/>
    <n v="61"/>
    <m/>
    <m/>
    <m/>
    <x v="0"/>
    <x v="2"/>
    <n v="1003106"/>
    <x v="10"/>
    <x v="0"/>
    <x v="0"/>
    <x v="1"/>
    <x v="2"/>
    <x v="0"/>
    <x v="0"/>
    <x v="0"/>
    <x v="0"/>
    <x v="0"/>
    <x v="0"/>
    <m/>
    <m/>
    <x v="2"/>
    <s v="100310610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56"/>
    <x v="4"/>
    <s v="909529"/>
    <x v="0"/>
    <x v="0"/>
    <x v="1"/>
    <x v="1"/>
    <x v="1"/>
    <x v="1"/>
    <n v="76"/>
    <n v="17"/>
    <n v="6"/>
    <n v="6"/>
    <x v="5"/>
    <x v="3"/>
    <n v="1003107"/>
    <x v="1"/>
    <x v="0"/>
    <x v="1"/>
    <x v="0"/>
    <x v="3"/>
    <x v="0"/>
    <x v="0"/>
    <x v="0"/>
    <x v="0"/>
    <x v="0"/>
    <x v="0"/>
    <m/>
    <m/>
    <x v="2"/>
    <s v="10031071"/>
    <x v="13"/>
    <x v="7"/>
    <x v="6"/>
    <x v="2"/>
    <x v="4"/>
    <x v="2"/>
    <n v="70"/>
    <x v="1"/>
    <n v="76"/>
    <x v="3"/>
    <s v=""/>
    <x v="5"/>
    <s v=""/>
    <x v="3"/>
    <n v="-0.58999999999999919"/>
    <n v="0.35663485430559849"/>
    <x v="1"/>
    <x v="1"/>
    <x v="1"/>
    <x v="1"/>
    <x v="1"/>
    <x v="1"/>
    <x v="1"/>
  </r>
  <r>
    <d v="2022-07-12T00:00:00"/>
    <n v="9577"/>
    <n v="10267"/>
    <x v="5"/>
    <n v="1805"/>
    <n v="50357"/>
    <x v="4"/>
    <s v="909505"/>
    <x v="0"/>
    <x v="0"/>
    <x v="1"/>
    <x v="1"/>
    <x v="1"/>
    <x v="1"/>
    <n v="59.5"/>
    <m/>
    <m/>
    <m/>
    <x v="0"/>
    <x v="2"/>
    <n v="1003107"/>
    <x v="2"/>
    <x v="0"/>
    <x v="1"/>
    <x v="0"/>
    <x v="3"/>
    <x v="0"/>
    <x v="0"/>
    <x v="0"/>
    <x v="0"/>
    <x v="0"/>
    <x v="0"/>
    <m/>
    <m/>
    <x v="2"/>
    <s v="10031072"/>
    <x v="13"/>
    <x v="7"/>
    <x v="6"/>
    <x v="2"/>
    <x v="4"/>
    <x v="2"/>
    <n v="53.960450000000002"/>
    <x v="2"/>
    <n v="59.5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58"/>
    <x v="4"/>
    <s v="909475"/>
    <x v="0"/>
    <x v="0"/>
    <x v="1"/>
    <x v="1"/>
    <x v="1"/>
    <x v="1"/>
    <n v="61"/>
    <m/>
    <m/>
    <m/>
    <x v="0"/>
    <x v="2"/>
    <n v="1003107"/>
    <x v="3"/>
    <x v="0"/>
    <x v="1"/>
    <x v="0"/>
    <x v="3"/>
    <x v="0"/>
    <x v="0"/>
    <x v="0"/>
    <x v="0"/>
    <x v="0"/>
    <x v="0"/>
    <m/>
    <m/>
    <x v="2"/>
    <s v="10031073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59"/>
    <x v="4"/>
    <s v="909463"/>
    <x v="0"/>
    <x v="0"/>
    <x v="1"/>
    <x v="1"/>
    <x v="1"/>
    <x v="1"/>
    <n v="62"/>
    <m/>
    <m/>
    <m/>
    <x v="0"/>
    <x v="2"/>
    <n v="1003107"/>
    <x v="4"/>
    <x v="0"/>
    <x v="1"/>
    <x v="0"/>
    <x v="3"/>
    <x v="0"/>
    <x v="0"/>
    <x v="0"/>
    <x v="0"/>
    <x v="0"/>
    <x v="0"/>
    <m/>
    <m/>
    <x v="2"/>
    <s v="10031074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60"/>
    <x v="4"/>
    <s v="909522"/>
    <x v="0"/>
    <x v="0"/>
    <x v="2"/>
    <x v="2"/>
    <x v="1"/>
    <x v="1"/>
    <n v="77.2"/>
    <n v="18"/>
    <m/>
    <n v="5.7"/>
    <x v="14"/>
    <x v="3"/>
    <n v="1003107"/>
    <x v="5"/>
    <x v="0"/>
    <x v="1"/>
    <x v="0"/>
    <x v="3"/>
    <x v="0"/>
    <x v="0"/>
    <x v="0"/>
    <x v="0"/>
    <x v="0"/>
    <x v="0"/>
    <m/>
    <m/>
    <x v="2"/>
    <s v="10031075"/>
    <x v="13"/>
    <x v="7"/>
    <x v="6"/>
    <x v="2"/>
    <x v="4"/>
    <x v="2"/>
    <n v="70.341799999999992"/>
    <x v="1"/>
    <n v="77.2"/>
    <x v="2"/>
    <s v=""/>
    <x v="5"/>
    <s v=""/>
    <x v="1"/>
    <s v=""/>
    <s v=""/>
    <x v="1"/>
    <x v="1"/>
    <x v="2"/>
    <x v="4"/>
    <x v="1"/>
    <x v="1"/>
    <x v="1"/>
  </r>
  <r>
    <d v="2022-07-12T00:00:00"/>
    <n v="9577"/>
    <n v="10267"/>
    <x v="5"/>
    <n v="1805"/>
    <n v="50361"/>
    <x v="4"/>
    <s v="909466"/>
    <x v="0"/>
    <x v="0"/>
    <x v="1"/>
    <x v="1"/>
    <x v="1"/>
    <x v="1"/>
    <n v="76"/>
    <m/>
    <m/>
    <m/>
    <x v="0"/>
    <x v="3"/>
    <n v="1003107"/>
    <x v="6"/>
    <x v="0"/>
    <x v="1"/>
    <x v="0"/>
    <x v="3"/>
    <x v="0"/>
    <x v="0"/>
    <x v="0"/>
    <x v="0"/>
    <x v="0"/>
    <x v="0"/>
    <s v="no morphs"/>
    <m/>
    <x v="2"/>
    <s v="10031076"/>
    <x v="13"/>
    <x v="7"/>
    <x v="6"/>
    <x v="2"/>
    <x v="4"/>
    <x v="2"/>
    <n v="69.231199999999987"/>
    <x v="1"/>
    <n v="76"/>
    <x v="2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62"/>
    <x v="4"/>
    <s v="909496"/>
    <x v="0"/>
    <x v="0"/>
    <x v="1"/>
    <x v="1"/>
    <x v="1"/>
    <x v="1"/>
    <n v="61"/>
    <m/>
    <m/>
    <m/>
    <x v="0"/>
    <x v="2"/>
    <n v="1003107"/>
    <x v="7"/>
    <x v="0"/>
    <x v="1"/>
    <x v="0"/>
    <x v="3"/>
    <x v="0"/>
    <x v="0"/>
    <x v="0"/>
    <x v="0"/>
    <x v="0"/>
    <x v="0"/>
    <m/>
    <m/>
    <x v="2"/>
    <s v="10031077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63"/>
    <x v="4"/>
    <s v="909511"/>
    <x v="0"/>
    <x v="0"/>
    <x v="1"/>
    <x v="1"/>
    <x v="1"/>
    <x v="1"/>
    <n v="66"/>
    <m/>
    <m/>
    <m/>
    <x v="0"/>
    <x v="2"/>
    <n v="1003107"/>
    <x v="8"/>
    <x v="0"/>
    <x v="1"/>
    <x v="0"/>
    <x v="3"/>
    <x v="0"/>
    <x v="0"/>
    <x v="0"/>
    <x v="0"/>
    <x v="0"/>
    <x v="0"/>
    <m/>
    <m/>
    <x v="2"/>
    <s v="10031078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64"/>
    <x v="4"/>
    <s v="909523"/>
    <x v="0"/>
    <x v="0"/>
    <x v="2"/>
    <x v="1"/>
    <x v="1"/>
    <x v="1"/>
    <n v="67"/>
    <m/>
    <m/>
    <m/>
    <x v="0"/>
    <x v="2"/>
    <n v="1003107"/>
    <x v="9"/>
    <x v="0"/>
    <x v="1"/>
    <x v="0"/>
    <x v="3"/>
    <x v="0"/>
    <x v="0"/>
    <x v="0"/>
    <x v="0"/>
    <x v="0"/>
    <x v="0"/>
    <m/>
    <m/>
    <x v="2"/>
    <s v="10031079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05"/>
    <n v="50365"/>
    <x v="4"/>
    <s v="909494"/>
    <x v="0"/>
    <x v="0"/>
    <x v="2"/>
    <x v="2"/>
    <x v="1"/>
    <x v="1"/>
    <n v="86.5"/>
    <n v="17"/>
    <n v="5.8"/>
    <n v="6"/>
    <x v="19"/>
    <x v="3"/>
    <n v="1003107"/>
    <x v="10"/>
    <x v="0"/>
    <x v="1"/>
    <x v="0"/>
    <x v="3"/>
    <x v="0"/>
    <x v="0"/>
    <x v="0"/>
    <x v="0"/>
    <x v="0"/>
    <x v="0"/>
    <m/>
    <m/>
    <x v="2"/>
    <s v="100310710"/>
    <x v="13"/>
    <x v="7"/>
    <x v="6"/>
    <x v="2"/>
    <x v="4"/>
    <x v="2"/>
    <n v="80.7"/>
    <x v="1"/>
    <n v="86.5"/>
    <x v="3"/>
    <s v=""/>
    <x v="5"/>
    <s v=""/>
    <x v="2"/>
    <n v="4.6970000000000018"/>
    <n v="0.99095986566208483"/>
    <x v="1"/>
    <x v="1"/>
    <x v="2"/>
    <x v="1"/>
    <x v="1"/>
    <x v="1"/>
    <x v="1"/>
  </r>
  <r>
    <d v="2022-07-12T00:00:00"/>
    <n v="9577"/>
    <n v="10267"/>
    <x v="5"/>
    <n v="1828"/>
    <n v="50366"/>
    <x v="4"/>
    <s v="909508"/>
    <x v="0"/>
    <x v="0"/>
    <x v="1"/>
    <x v="1"/>
    <x v="1"/>
    <x v="1"/>
    <n v="84"/>
    <m/>
    <m/>
    <m/>
    <x v="0"/>
    <x v="3"/>
    <n v="1003108"/>
    <x v="1"/>
    <x v="0"/>
    <x v="1"/>
    <x v="0"/>
    <x v="3"/>
    <x v="0"/>
    <x v="0"/>
    <x v="0"/>
    <x v="0"/>
    <x v="0"/>
    <x v="0"/>
    <s v="no morphs"/>
    <m/>
    <x v="2"/>
    <s v="10031081"/>
    <x v="13"/>
    <x v="7"/>
    <x v="6"/>
    <x v="2"/>
    <x v="4"/>
    <x v="2"/>
    <n v="76.635199999999998"/>
    <x v="1"/>
    <n v="84"/>
    <x v="2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28"/>
    <n v="50367"/>
    <x v="4"/>
    <s v="909514"/>
    <x v="0"/>
    <x v="0"/>
    <x v="1"/>
    <x v="1"/>
    <x v="1"/>
    <x v="1"/>
    <n v="59"/>
    <m/>
    <m/>
    <m/>
    <x v="0"/>
    <x v="2"/>
    <n v="1003108"/>
    <x v="2"/>
    <x v="0"/>
    <x v="1"/>
    <x v="0"/>
    <x v="3"/>
    <x v="0"/>
    <x v="0"/>
    <x v="0"/>
    <x v="0"/>
    <x v="0"/>
    <x v="0"/>
    <m/>
    <m/>
    <x v="2"/>
    <s v="10031082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4"/>
    <x v="1"/>
    <x v="1"/>
    <x v="1"/>
  </r>
  <r>
    <d v="2022-07-12T00:00:00"/>
    <n v="9577"/>
    <n v="10267"/>
    <x v="5"/>
    <n v="1828"/>
    <n v="50368"/>
    <x v="4"/>
    <s v="909512"/>
    <x v="0"/>
    <x v="0"/>
    <x v="1"/>
    <x v="1"/>
    <x v="1"/>
    <x v="1"/>
    <n v="68"/>
    <m/>
    <m/>
    <m/>
    <x v="0"/>
    <x v="2"/>
    <n v="1003108"/>
    <x v="3"/>
    <x v="0"/>
    <x v="1"/>
    <x v="0"/>
    <x v="3"/>
    <x v="0"/>
    <x v="0"/>
    <x v="0"/>
    <x v="0"/>
    <x v="0"/>
    <x v="0"/>
    <m/>
    <m/>
    <x v="2"/>
    <s v="10031083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28"/>
    <n v="50369"/>
    <x v="4"/>
    <s v="909531"/>
    <x v="0"/>
    <x v="0"/>
    <x v="1"/>
    <x v="1"/>
    <x v="1"/>
    <x v="1"/>
    <n v="56"/>
    <m/>
    <m/>
    <m/>
    <x v="0"/>
    <x v="2"/>
    <n v="1003108"/>
    <x v="4"/>
    <x v="0"/>
    <x v="1"/>
    <x v="0"/>
    <x v="3"/>
    <x v="0"/>
    <x v="0"/>
    <x v="0"/>
    <x v="0"/>
    <x v="0"/>
    <x v="0"/>
    <m/>
    <m/>
    <x v="2"/>
    <s v="10031084"/>
    <x v="13"/>
    <x v="7"/>
    <x v="6"/>
    <x v="2"/>
    <x v="4"/>
    <x v="2"/>
    <n v="50.721200000000003"/>
    <x v="2"/>
    <n v="56"/>
    <x v="1"/>
    <s v=""/>
    <x v="5"/>
    <s v=""/>
    <x v="1"/>
    <s v=""/>
    <s v=""/>
    <x v="1"/>
    <x v="1"/>
    <x v="1"/>
    <x v="1"/>
    <x v="1"/>
    <x v="1"/>
    <x v="1"/>
  </r>
  <r>
    <d v="2022-07-12T00:00:00"/>
    <n v="9577"/>
    <n v="10267"/>
    <x v="5"/>
    <n v="1834"/>
    <n v="50370"/>
    <x v="4"/>
    <s v="909534"/>
    <x v="0"/>
    <x v="0"/>
    <x v="2"/>
    <x v="2"/>
    <x v="1"/>
    <x v="1"/>
    <n v="92.5"/>
    <n v="18"/>
    <n v="6.5"/>
    <n v="6.5"/>
    <x v="9"/>
    <x v="3"/>
    <n v="1003108"/>
    <x v="5"/>
    <x v="0"/>
    <x v="1"/>
    <x v="0"/>
    <x v="3"/>
    <x v="0"/>
    <x v="0"/>
    <x v="0"/>
    <x v="0"/>
    <x v="0"/>
    <x v="0"/>
    <m/>
    <m/>
    <x v="2"/>
    <s v="10031085"/>
    <x v="13"/>
    <x v="7"/>
    <x v="6"/>
    <x v="2"/>
    <x v="4"/>
    <x v="2"/>
    <n v="86"/>
    <x v="1"/>
    <n v="92.5"/>
    <x v="3"/>
    <s v=""/>
    <x v="5"/>
    <s v=""/>
    <x v="2"/>
    <n v="5.9549999999999992"/>
    <n v="0.99741386161835588"/>
    <x v="1"/>
    <x v="1"/>
    <x v="2"/>
    <x v="1"/>
    <x v="1"/>
    <x v="1"/>
    <x v="1"/>
  </r>
  <r>
    <d v="2022-07-12T00:00:00"/>
    <n v="9577"/>
    <n v="10267"/>
    <x v="5"/>
    <n v="1834"/>
    <n v="50371"/>
    <x v="4"/>
    <s v="909551"/>
    <x v="0"/>
    <x v="0"/>
    <x v="2"/>
    <x v="2"/>
    <x v="1"/>
    <x v="1"/>
    <n v="84"/>
    <n v="17.2"/>
    <n v="6"/>
    <n v="5"/>
    <x v="20"/>
    <x v="3"/>
    <n v="1003108"/>
    <x v="6"/>
    <x v="0"/>
    <x v="1"/>
    <x v="0"/>
    <x v="3"/>
    <x v="0"/>
    <x v="0"/>
    <x v="0"/>
    <x v="0"/>
    <x v="0"/>
    <x v="0"/>
    <m/>
    <m/>
    <x v="2"/>
    <s v="10031086"/>
    <x v="13"/>
    <x v="7"/>
    <x v="6"/>
    <x v="2"/>
    <x v="4"/>
    <x v="2"/>
    <n v="78"/>
    <x v="1"/>
    <n v="84"/>
    <x v="3"/>
    <s v=""/>
    <x v="5"/>
    <s v=""/>
    <x v="2"/>
    <n v="4.2179999999999982"/>
    <n v="0.98548569648493645"/>
    <x v="1"/>
    <x v="1"/>
    <x v="2"/>
    <x v="1"/>
    <x v="1"/>
    <x v="1"/>
    <x v="1"/>
  </r>
  <r>
    <d v="2022-07-12T00:00:00"/>
    <n v="9577"/>
    <n v="10267"/>
    <x v="5"/>
    <n v="1834"/>
    <n v="50372"/>
    <x v="4"/>
    <s v="909547"/>
    <x v="0"/>
    <x v="0"/>
    <x v="2"/>
    <x v="2"/>
    <x v="1"/>
    <x v="1"/>
    <n v="87"/>
    <n v="17.3"/>
    <n v="6.3"/>
    <n v="4.8"/>
    <x v="15"/>
    <x v="3"/>
    <n v="1003108"/>
    <x v="7"/>
    <x v="0"/>
    <x v="1"/>
    <x v="0"/>
    <x v="3"/>
    <x v="0"/>
    <x v="0"/>
    <x v="0"/>
    <x v="0"/>
    <x v="0"/>
    <x v="0"/>
    <m/>
    <m/>
    <x v="2"/>
    <s v="10031087"/>
    <x v="13"/>
    <x v="7"/>
    <x v="6"/>
    <x v="2"/>
    <x v="4"/>
    <x v="2"/>
    <n v="80.7"/>
    <x v="1"/>
    <n v="87"/>
    <x v="3"/>
    <s v=""/>
    <x v="5"/>
    <s v=""/>
    <x v="2"/>
    <n v="4.9159999999999968"/>
    <n v="0.9927249286884352"/>
    <x v="1"/>
    <x v="1"/>
    <x v="2"/>
    <x v="1"/>
    <x v="1"/>
    <x v="1"/>
    <x v="1"/>
  </r>
  <r>
    <d v="2022-07-12T00:00:00"/>
    <n v="9577"/>
    <n v="10267"/>
    <x v="5"/>
    <n v="1845"/>
    <n v="50373"/>
    <x v="4"/>
    <s v="909553"/>
    <x v="0"/>
    <x v="0"/>
    <x v="1"/>
    <x v="1"/>
    <x v="1"/>
    <x v="1"/>
    <n v="87"/>
    <n v="19.5"/>
    <n v="7.2"/>
    <n v="7"/>
    <x v="6"/>
    <x v="3"/>
    <n v="1003108"/>
    <x v="8"/>
    <x v="0"/>
    <x v="1"/>
    <x v="0"/>
    <x v="3"/>
    <x v="0"/>
    <x v="0"/>
    <x v="0"/>
    <x v="0"/>
    <x v="0"/>
    <x v="0"/>
    <m/>
    <m/>
    <x v="2"/>
    <s v="10031088"/>
    <x v="13"/>
    <x v="7"/>
    <x v="6"/>
    <x v="2"/>
    <x v="4"/>
    <x v="2"/>
    <n v="79.8"/>
    <x v="1"/>
    <n v="87"/>
    <x v="3"/>
    <s v=""/>
    <x v="5"/>
    <s v=""/>
    <x v="2"/>
    <n v="1.8379999999999956"/>
    <n v="0.86271199920600106"/>
    <x v="1"/>
    <x v="1"/>
    <x v="2"/>
    <x v="1"/>
    <x v="1"/>
    <x v="1"/>
    <x v="1"/>
  </r>
  <r>
    <d v="2022-07-12T00:00:00"/>
    <n v="9578"/>
    <n v="10267"/>
    <x v="2"/>
    <n v="1909"/>
    <n v="50374"/>
    <x v="4"/>
    <s v="909540"/>
    <x v="0"/>
    <x v="0"/>
    <x v="1"/>
    <x v="1"/>
    <x v="1"/>
    <x v="1"/>
    <n v="55"/>
    <m/>
    <m/>
    <m/>
    <x v="0"/>
    <x v="2"/>
    <n v="1003108"/>
    <x v="9"/>
    <x v="0"/>
    <x v="1"/>
    <x v="0"/>
    <x v="3"/>
    <x v="0"/>
    <x v="0"/>
    <x v="0"/>
    <x v="0"/>
    <x v="0"/>
    <x v="0"/>
    <m/>
    <m/>
    <x v="2"/>
    <s v="10031089"/>
    <x v="13"/>
    <x v="7"/>
    <x v="6"/>
    <x v="2"/>
    <x v="4"/>
    <x v="2"/>
    <n v="49.795699999999997"/>
    <x v="2"/>
    <n v="55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7"/>
    <x v="2"/>
    <n v="1909"/>
    <n v="50375"/>
    <x v="4"/>
    <s v="909470"/>
    <x v="6"/>
    <x v="0"/>
    <x v="1"/>
    <x v="1"/>
    <x v="1"/>
    <x v="1"/>
    <n v="53"/>
    <m/>
    <m/>
    <m/>
    <x v="0"/>
    <x v="2"/>
    <n v="1003108"/>
    <x v="10"/>
    <x v="0"/>
    <x v="1"/>
    <x v="0"/>
    <x v="3"/>
    <x v="0"/>
    <x v="0"/>
    <x v="0"/>
    <x v="0"/>
    <x v="0"/>
    <x v="0"/>
    <m/>
    <m/>
    <x v="2"/>
    <s v="100310810"/>
    <x v="13"/>
    <x v="7"/>
    <x v="6"/>
    <x v="2"/>
    <x v="4"/>
    <x v="2"/>
    <n v="47.944699999999997"/>
    <x v="2"/>
    <n v="53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7"/>
    <x v="2"/>
    <n v="1909"/>
    <n v="50376"/>
    <x v="4"/>
    <s v="909502"/>
    <x v="0"/>
    <x v="0"/>
    <x v="2"/>
    <x v="1"/>
    <x v="1"/>
    <x v="1"/>
    <n v="73"/>
    <m/>
    <m/>
    <m/>
    <x v="0"/>
    <x v="2"/>
    <n v="1003109"/>
    <x v="1"/>
    <x v="0"/>
    <x v="0"/>
    <x v="1"/>
    <x v="2"/>
    <x v="0"/>
    <x v="0"/>
    <x v="0"/>
    <x v="0"/>
    <x v="0"/>
    <x v="0"/>
    <m/>
    <m/>
    <x v="2"/>
    <s v="10031091"/>
    <x v="13"/>
    <x v="7"/>
    <x v="6"/>
    <x v="2"/>
    <x v="4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7"/>
    <x v="2"/>
    <n v="1909"/>
    <n v="50377"/>
    <x v="4"/>
    <s v="909530"/>
    <x v="0"/>
    <x v="0"/>
    <x v="1"/>
    <x v="1"/>
    <x v="1"/>
    <x v="1"/>
    <n v="63"/>
    <m/>
    <m/>
    <m/>
    <x v="0"/>
    <x v="2"/>
    <n v="1003109"/>
    <x v="2"/>
    <x v="0"/>
    <x v="0"/>
    <x v="1"/>
    <x v="2"/>
    <x v="0"/>
    <x v="0"/>
    <x v="0"/>
    <x v="0"/>
    <x v="0"/>
    <x v="0"/>
    <m/>
    <m/>
    <x v="2"/>
    <s v="10031092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7"/>
    <x v="2"/>
    <n v="1914"/>
    <n v="50378"/>
    <x v="4"/>
    <s v="909499"/>
    <x v="0"/>
    <x v="0"/>
    <x v="1"/>
    <x v="1"/>
    <x v="1"/>
    <x v="1"/>
    <n v="78"/>
    <n v="17.899999999999999"/>
    <n v="7"/>
    <n v="5.9"/>
    <x v="11"/>
    <x v="3"/>
    <n v="1003109"/>
    <x v="3"/>
    <x v="0"/>
    <x v="0"/>
    <x v="1"/>
    <x v="2"/>
    <x v="0"/>
    <x v="0"/>
    <x v="0"/>
    <x v="0"/>
    <x v="0"/>
    <x v="0"/>
    <m/>
    <m/>
    <x v="2"/>
    <s v="10031093"/>
    <x v="13"/>
    <x v="7"/>
    <x v="6"/>
    <x v="2"/>
    <x v="4"/>
    <x v="2"/>
    <n v="71"/>
    <x v="1"/>
    <n v="78"/>
    <x v="3"/>
    <s v=""/>
    <x v="5"/>
    <s v=""/>
    <x v="3"/>
    <n v="-0.8560000000000012"/>
    <n v="0.29817573719142615"/>
    <x v="1"/>
    <x v="1"/>
    <x v="1"/>
    <x v="1"/>
    <x v="1"/>
    <x v="1"/>
    <x v="1"/>
  </r>
  <r>
    <d v="2022-07-12T00:00:00"/>
    <n v="9578"/>
    <n v="10268"/>
    <x v="2"/>
    <n v="1915"/>
    <n v="50379"/>
    <x v="4"/>
    <s v="909477"/>
    <x v="0"/>
    <x v="0"/>
    <x v="1"/>
    <x v="1"/>
    <x v="1"/>
    <x v="1"/>
    <n v="56"/>
    <m/>
    <m/>
    <m/>
    <x v="0"/>
    <x v="2"/>
    <n v="1003109"/>
    <x v="4"/>
    <x v="0"/>
    <x v="0"/>
    <x v="1"/>
    <x v="2"/>
    <x v="0"/>
    <x v="0"/>
    <x v="0"/>
    <x v="0"/>
    <x v="0"/>
    <x v="0"/>
    <m/>
    <m/>
    <x v="2"/>
    <s v="10031094"/>
    <x v="13"/>
    <x v="7"/>
    <x v="6"/>
    <x v="2"/>
    <x v="4"/>
    <x v="2"/>
    <n v="50.721200000000003"/>
    <x v="2"/>
    <n v="56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15"/>
    <n v="50380"/>
    <x v="4"/>
    <s v="909509"/>
    <x v="0"/>
    <x v="0"/>
    <x v="2"/>
    <x v="2"/>
    <x v="1"/>
    <x v="1"/>
    <n v="91"/>
    <n v="19"/>
    <n v="6.6"/>
    <n v="7.2"/>
    <x v="13"/>
    <x v="3"/>
    <n v="1003109"/>
    <x v="5"/>
    <x v="0"/>
    <x v="0"/>
    <x v="1"/>
    <x v="2"/>
    <x v="0"/>
    <x v="0"/>
    <x v="0"/>
    <x v="0"/>
    <x v="0"/>
    <x v="0"/>
    <m/>
    <m/>
    <x v="2"/>
    <s v="10031095"/>
    <x v="13"/>
    <x v="7"/>
    <x v="6"/>
    <x v="2"/>
    <x v="4"/>
    <x v="2"/>
    <n v="84.4"/>
    <x v="1"/>
    <n v="91"/>
    <x v="3"/>
    <s v=""/>
    <x v="5"/>
    <s v=""/>
    <x v="2"/>
    <n v="3.8460000000000023"/>
    <n v="0.97908189010929891"/>
    <x v="1"/>
    <x v="1"/>
    <x v="2"/>
    <x v="1"/>
    <x v="1"/>
    <x v="1"/>
    <x v="1"/>
  </r>
  <r>
    <d v="2022-07-12T00:00:00"/>
    <n v="9578"/>
    <n v="10268"/>
    <x v="2"/>
    <n v="1915"/>
    <n v="50381"/>
    <x v="4"/>
    <s v="909518"/>
    <x v="0"/>
    <x v="0"/>
    <x v="1"/>
    <x v="1"/>
    <x v="1"/>
    <x v="1"/>
    <n v="88"/>
    <n v="20"/>
    <n v="7.6"/>
    <n v="5.2"/>
    <x v="5"/>
    <x v="3"/>
    <n v="1003109"/>
    <x v="6"/>
    <x v="0"/>
    <x v="0"/>
    <x v="1"/>
    <x v="2"/>
    <x v="0"/>
    <x v="0"/>
    <x v="0"/>
    <x v="0"/>
    <x v="0"/>
    <x v="0"/>
    <m/>
    <m/>
    <x v="2"/>
    <s v="10031096"/>
    <x v="13"/>
    <x v="7"/>
    <x v="6"/>
    <x v="2"/>
    <x v="4"/>
    <x v="2"/>
    <n v="80.400000000000006"/>
    <x v="1"/>
    <n v="88"/>
    <x v="3"/>
    <s v=""/>
    <x v="5"/>
    <s v=""/>
    <x v="2"/>
    <n v="3.0659999999999972"/>
    <n v="0.95546828758995084"/>
    <x v="1"/>
    <x v="1"/>
    <x v="2"/>
    <x v="1"/>
    <x v="1"/>
    <x v="1"/>
    <x v="1"/>
  </r>
  <r>
    <d v="2022-07-12T00:00:00"/>
    <n v="9578"/>
    <n v="10268"/>
    <x v="2"/>
    <n v="1915"/>
    <n v="50382"/>
    <x v="4"/>
    <s v="909471"/>
    <x v="0"/>
    <x v="0"/>
    <x v="2"/>
    <x v="2"/>
    <x v="1"/>
    <x v="1"/>
    <n v="86"/>
    <n v="17.5"/>
    <n v="5.8"/>
    <n v="5.5"/>
    <x v="6"/>
    <x v="3"/>
    <n v="1003109"/>
    <x v="7"/>
    <x v="0"/>
    <x v="0"/>
    <x v="1"/>
    <x v="2"/>
    <x v="0"/>
    <x v="0"/>
    <x v="0"/>
    <x v="0"/>
    <x v="0"/>
    <x v="0"/>
    <m/>
    <m/>
    <x v="2"/>
    <s v="10031097"/>
    <x v="13"/>
    <x v="7"/>
    <x v="6"/>
    <x v="2"/>
    <x v="4"/>
    <x v="2"/>
    <n v="80.2"/>
    <x v="1"/>
    <n v="86"/>
    <x v="3"/>
    <s v=""/>
    <x v="5"/>
    <s v=""/>
    <x v="2"/>
    <n v="4.219999999999998"/>
    <n v="0.98551427600253316"/>
    <x v="1"/>
    <x v="1"/>
    <x v="2"/>
    <x v="1"/>
    <x v="1"/>
    <x v="1"/>
    <x v="1"/>
  </r>
  <r>
    <d v="2022-07-12T00:00:00"/>
    <n v="9578"/>
    <n v="10268"/>
    <x v="2"/>
    <n v="1922"/>
    <n v="50383"/>
    <x v="4"/>
    <s v="909468"/>
    <x v="0"/>
    <x v="0"/>
    <x v="2"/>
    <x v="2"/>
    <x v="1"/>
    <x v="1"/>
    <n v="82"/>
    <n v="16.5"/>
    <n v="5.2"/>
    <n v="5"/>
    <x v="12"/>
    <x v="3"/>
    <n v="1003109"/>
    <x v="8"/>
    <x v="0"/>
    <x v="0"/>
    <x v="1"/>
    <x v="2"/>
    <x v="0"/>
    <x v="0"/>
    <x v="0"/>
    <x v="0"/>
    <x v="0"/>
    <x v="0"/>
    <m/>
    <m/>
    <x v="2"/>
    <s v="10031098"/>
    <x v="13"/>
    <x v="7"/>
    <x v="6"/>
    <x v="2"/>
    <x v="4"/>
    <x v="2"/>
    <n v="76.8"/>
    <x v="1"/>
    <n v="82"/>
    <x v="3"/>
    <s v=""/>
    <x v="5"/>
    <s v=""/>
    <x v="2"/>
    <n v="3.8659999999999979"/>
    <n v="0.97948760007120172"/>
    <x v="1"/>
    <x v="1"/>
    <x v="2"/>
    <x v="1"/>
    <x v="1"/>
    <x v="1"/>
    <x v="1"/>
  </r>
  <r>
    <d v="2022-07-12T00:00:00"/>
    <n v="9578"/>
    <n v="10268"/>
    <x v="2"/>
    <n v="1922"/>
    <n v="50384"/>
    <x v="4"/>
    <s v="909480"/>
    <x v="0"/>
    <x v="0"/>
    <x v="1"/>
    <x v="1"/>
    <x v="1"/>
    <x v="1"/>
    <n v="63"/>
    <m/>
    <m/>
    <m/>
    <x v="0"/>
    <x v="2"/>
    <n v="1003109"/>
    <x v="9"/>
    <x v="0"/>
    <x v="0"/>
    <x v="1"/>
    <x v="2"/>
    <x v="0"/>
    <x v="0"/>
    <x v="0"/>
    <x v="0"/>
    <x v="0"/>
    <x v="0"/>
    <m/>
    <m/>
    <x v="2"/>
    <s v="10031099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22"/>
    <n v="50385"/>
    <x v="4"/>
    <s v="909497"/>
    <x v="0"/>
    <x v="0"/>
    <x v="2"/>
    <x v="2"/>
    <x v="1"/>
    <x v="1"/>
    <n v="87"/>
    <n v="17.8"/>
    <n v="6.3"/>
    <n v="5.3"/>
    <x v="17"/>
    <x v="3"/>
    <n v="1003109"/>
    <x v="10"/>
    <x v="0"/>
    <x v="0"/>
    <x v="1"/>
    <x v="2"/>
    <x v="0"/>
    <x v="0"/>
    <x v="0"/>
    <x v="0"/>
    <x v="0"/>
    <x v="0"/>
    <m/>
    <m/>
    <x v="2"/>
    <s v="100310910"/>
    <x v="13"/>
    <x v="7"/>
    <x v="6"/>
    <x v="2"/>
    <x v="4"/>
    <x v="2"/>
    <n v="80.7"/>
    <x v="1"/>
    <n v="87"/>
    <x v="3"/>
    <s v=""/>
    <x v="5"/>
    <s v=""/>
    <x v="2"/>
    <n v="3.9739999999999975"/>
    <n v="0.98154875792368823"/>
    <x v="1"/>
    <x v="1"/>
    <x v="2"/>
    <x v="4"/>
    <x v="1"/>
    <x v="1"/>
    <x v="1"/>
  </r>
  <r>
    <d v="2022-07-12T00:00:00"/>
    <n v="9578"/>
    <n v="10268"/>
    <x v="2"/>
    <n v="1922"/>
    <n v="50386"/>
    <x v="4"/>
    <s v="909474"/>
    <x v="0"/>
    <x v="0"/>
    <x v="2"/>
    <x v="2"/>
    <x v="1"/>
    <x v="1"/>
    <n v="86"/>
    <n v="18.100000000000001"/>
    <n v="6"/>
    <n v="5.5"/>
    <x v="14"/>
    <x v="3"/>
    <n v="1003110"/>
    <x v="1"/>
    <x v="0"/>
    <x v="0"/>
    <x v="1"/>
    <x v="2"/>
    <x v="0"/>
    <x v="0"/>
    <x v="0"/>
    <x v="0"/>
    <x v="0"/>
    <x v="0"/>
    <m/>
    <m/>
    <x v="2"/>
    <s v="10031101"/>
    <x v="13"/>
    <x v="7"/>
    <x v="6"/>
    <x v="2"/>
    <x v="4"/>
    <x v="2"/>
    <n v="80"/>
    <x v="1"/>
    <n v="86"/>
    <x v="3"/>
    <s v=""/>
    <x v="5"/>
    <s v=""/>
    <x v="2"/>
    <n v="3.8779999999999974"/>
    <n v="0.9797273175921879"/>
    <x v="1"/>
    <x v="1"/>
    <x v="2"/>
    <x v="1"/>
    <x v="1"/>
    <x v="1"/>
    <x v="1"/>
  </r>
  <r>
    <d v="2022-07-12T00:00:00"/>
    <n v="9578"/>
    <n v="10268"/>
    <x v="2"/>
    <n v="1922"/>
    <n v="50387"/>
    <x v="4"/>
    <s v="909486"/>
    <x v="0"/>
    <x v="0"/>
    <x v="1"/>
    <x v="1"/>
    <x v="1"/>
    <x v="1"/>
    <n v="59"/>
    <m/>
    <m/>
    <m/>
    <x v="0"/>
    <x v="2"/>
    <n v="1003110"/>
    <x v="2"/>
    <x v="0"/>
    <x v="0"/>
    <x v="1"/>
    <x v="2"/>
    <x v="0"/>
    <x v="0"/>
    <x v="0"/>
    <x v="0"/>
    <x v="0"/>
    <x v="0"/>
    <m/>
    <m/>
    <x v="2"/>
    <s v="10031102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22"/>
    <n v="50388"/>
    <x v="4"/>
    <s v="909510"/>
    <x v="0"/>
    <x v="0"/>
    <x v="2"/>
    <x v="2"/>
    <x v="1"/>
    <x v="1"/>
    <n v="79"/>
    <n v="17.399999999999999"/>
    <n v="5.5"/>
    <n v="4.4000000000000004"/>
    <x v="15"/>
    <x v="3"/>
    <n v="1003110"/>
    <x v="3"/>
    <x v="0"/>
    <x v="0"/>
    <x v="1"/>
    <x v="2"/>
    <x v="0"/>
    <x v="0"/>
    <x v="0"/>
    <x v="0"/>
    <x v="0"/>
    <x v="0"/>
    <m/>
    <m/>
    <x v="2"/>
    <s v="10031103"/>
    <x v="13"/>
    <x v="7"/>
    <x v="6"/>
    <x v="2"/>
    <x v="4"/>
    <x v="2"/>
    <n v="73.5"/>
    <x v="1"/>
    <n v="79"/>
    <x v="3"/>
    <s v=""/>
    <x v="5"/>
    <s v=""/>
    <x v="2"/>
    <n v="2.7719999999999994"/>
    <n v="0.94114386850261278"/>
    <x v="1"/>
    <x v="1"/>
    <x v="2"/>
    <x v="1"/>
    <x v="1"/>
    <x v="1"/>
    <x v="1"/>
  </r>
  <r>
    <d v="2022-07-12T00:00:00"/>
    <n v="9578"/>
    <n v="10268"/>
    <x v="2"/>
    <n v="1922"/>
    <n v="50389"/>
    <x v="4"/>
    <s v="909493"/>
    <x v="0"/>
    <x v="0"/>
    <x v="1"/>
    <x v="1"/>
    <x v="1"/>
    <x v="1"/>
    <n v="71"/>
    <m/>
    <m/>
    <m/>
    <x v="0"/>
    <x v="2"/>
    <n v="1003110"/>
    <x v="4"/>
    <x v="0"/>
    <x v="0"/>
    <x v="1"/>
    <x v="2"/>
    <x v="0"/>
    <x v="0"/>
    <x v="0"/>
    <x v="0"/>
    <x v="0"/>
    <x v="0"/>
    <m/>
    <m/>
    <x v="2"/>
    <s v="10031104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22"/>
    <n v="50390"/>
    <x v="4"/>
    <s v="909454"/>
    <x v="0"/>
    <x v="0"/>
    <x v="1"/>
    <x v="1"/>
    <x v="1"/>
    <x v="1"/>
    <n v="67"/>
    <m/>
    <m/>
    <m/>
    <x v="0"/>
    <x v="2"/>
    <n v="1003110"/>
    <x v="5"/>
    <x v="0"/>
    <x v="0"/>
    <x v="1"/>
    <x v="2"/>
    <x v="0"/>
    <x v="0"/>
    <x v="0"/>
    <x v="0"/>
    <x v="0"/>
    <x v="0"/>
    <m/>
    <m/>
    <x v="2"/>
    <s v="10031105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22"/>
    <n v="50391"/>
    <x v="4"/>
    <s v="909464"/>
    <x v="0"/>
    <x v="0"/>
    <x v="1"/>
    <x v="1"/>
    <x v="1"/>
    <x v="1"/>
    <n v="68"/>
    <m/>
    <m/>
    <m/>
    <x v="0"/>
    <x v="2"/>
    <n v="1003110"/>
    <x v="6"/>
    <x v="0"/>
    <x v="0"/>
    <x v="1"/>
    <x v="2"/>
    <x v="0"/>
    <x v="0"/>
    <x v="0"/>
    <x v="0"/>
    <x v="0"/>
    <x v="0"/>
    <s v="50392 bad tag"/>
    <m/>
    <x v="2"/>
    <s v="10031106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22"/>
    <n v="50393"/>
    <x v="4"/>
    <s v="909483"/>
    <x v="0"/>
    <x v="0"/>
    <x v="1"/>
    <x v="1"/>
    <x v="1"/>
    <x v="1"/>
    <n v="63"/>
    <m/>
    <m/>
    <m/>
    <x v="0"/>
    <x v="2"/>
    <n v="1003110"/>
    <x v="7"/>
    <x v="0"/>
    <x v="0"/>
    <x v="1"/>
    <x v="2"/>
    <x v="0"/>
    <x v="0"/>
    <x v="0"/>
    <x v="0"/>
    <x v="0"/>
    <x v="0"/>
    <m/>
    <m/>
    <x v="2"/>
    <s v="10031107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22"/>
    <n v="50394"/>
    <x v="4"/>
    <s v="909488"/>
    <x v="0"/>
    <x v="0"/>
    <x v="1"/>
    <x v="1"/>
    <x v="1"/>
    <x v="1"/>
    <n v="60"/>
    <m/>
    <m/>
    <m/>
    <x v="0"/>
    <x v="2"/>
    <n v="1003110"/>
    <x v="8"/>
    <x v="0"/>
    <x v="0"/>
    <x v="1"/>
    <x v="2"/>
    <x v="0"/>
    <x v="0"/>
    <x v="0"/>
    <x v="0"/>
    <x v="0"/>
    <x v="0"/>
    <m/>
    <m/>
    <x v="2"/>
    <s v="10031108"/>
    <x v="13"/>
    <x v="7"/>
    <x v="6"/>
    <x v="2"/>
    <x v="4"/>
    <x v="2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2T00:00:00"/>
    <n v="9578"/>
    <n v="10268"/>
    <x v="2"/>
    <n v="1936"/>
    <n v="50395"/>
    <x v="4"/>
    <s v="909526"/>
    <x v="0"/>
    <x v="0"/>
    <x v="2"/>
    <x v="1"/>
    <x v="1"/>
    <x v="1"/>
    <n v="74"/>
    <m/>
    <m/>
    <m/>
    <x v="0"/>
    <x v="2"/>
    <n v="1003110"/>
    <x v="9"/>
    <x v="0"/>
    <x v="0"/>
    <x v="1"/>
    <x v="2"/>
    <x v="0"/>
    <x v="0"/>
    <x v="0"/>
    <x v="0"/>
    <x v="0"/>
    <x v="0"/>
    <m/>
    <m/>
    <x v="2"/>
    <s v="10031109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2T00:00:00"/>
    <n v="9579"/>
    <n v="10268"/>
    <x v="5"/>
    <n v="1936"/>
    <n v="50396"/>
    <x v="4"/>
    <s v="909484"/>
    <x v="0"/>
    <x v="0"/>
    <x v="1"/>
    <x v="1"/>
    <x v="1"/>
    <x v="1"/>
    <n v="69"/>
    <m/>
    <m/>
    <m/>
    <x v="0"/>
    <x v="2"/>
    <n v="1003110"/>
    <x v="10"/>
    <x v="0"/>
    <x v="0"/>
    <x v="1"/>
    <x v="2"/>
    <x v="0"/>
    <x v="0"/>
    <x v="0"/>
    <x v="0"/>
    <x v="0"/>
    <x v="0"/>
    <m/>
    <m/>
    <x v="2"/>
    <s v="100311010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2T00:00:00"/>
    <n v="9579"/>
    <n v="10268"/>
    <x v="5"/>
    <n v="1956"/>
    <n v="50397"/>
    <x v="4"/>
    <s v="909495"/>
    <x v="0"/>
    <x v="0"/>
    <x v="1"/>
    <x v="1"/>
    <x v="1"/>
    <x v="1"/>
    <n v="71.5"/>
    <m/>
    <m/>
    <m/>
    <x v="0"/>
    <x v="2"/>
    <n v="1003111"/>
    <x v="1"/>
    <x v="0"/>
    <x v="1"/>
    <x v="0"/>
    <x v="3"/>
    <x v="0"/>
    <x v="0"/>
    <x v="0"/>
    <x v="0"/>
    <x v="0"/>
    <x v="0"/>
    <m/>
    <m/>
    <x v="2"/>
    <s v="10031111"/>
    <x v="13"/>
    <x v="7"/>
    <x v="6"/>
    <x v="2"/>
    <x v="4"/>
    <x v="2"/>
    <n v="65.066449999999989"/>
    <x v="2"/>
    <n v="71.5"/>
    <x v="1"/>
    <s v=""/>
    <x v="5"/>
    <s v=""/>
    <x v="1"/>
    <s v=""/>
    <s v=""/>
    <x v="1"/>
    <x v="1"/>
    <x v="1"/>
    <x v="1"/>
    <x v="1"/>
    <x v="1"/>
    <x v="1"/>
  </r>
  <r>
    <d v="2022-07-12T00:00:00"/>
    <n v="9579"/>
    <n v="10268"/>
    <x v="5"/>
    <n v="1957"/>
    <n v="50398"/>
    <x v="4"/>
    <s v="909485"/>
    <x v="0"/>
    <x v="0"/>
    <x v="2"/>
    <x v="2"/>
    <x v="1"/>
    <x v="1"/>
    <n v="83"/>
    <n v="16.8"/>
    <n v="5.4"/>
    <n v="4.7"/>
    <x v="12"/>
    <x v="3"/>
    <n v="1003111"/>
    <x v="2"/>
    <x v="0"/>
    <x v="1"/>
    <x v="0"/>
    <x v="3"/>
    <x v="0"/>
    <x v="0"/>
    <x v="0"/>
    <x v="0"/>
    <x v="0"/>
    <x v="0"/>
    <m/>
    <m/>
    <x v="2"/>
    <s v="10031112"/>
    <x v="13"/>
    <x v="7"/>
    <x v="6"/>
    <x v="2"/>
    <x v="4"/>
    <x v="2"/>
    <n v="77.599999999999994"/>
    <x v="1"/>
    <n v="83"/>
    <x v="3"/>
    <s v=""/>
    <x v="5"/>
    <s v=""/>
    <x v="2"/>
    <n v="4.243999999999998"/>
    <n v="0.9858529348848788"/>
    <x v="1"/>
    <x v="1"/>
    <x v="2"/>
    <x v="1"/>
    <x v="1"/>
    <x v="1"/>
    <x v="1"/>
  </r>
  <r>
    <d v="2022-07-12T00:00:00"/>
    <n v="9579"/>
    <n v="10268"/>
    <x v="5"/>
    <n v="1957"/>
    <n v="50399"/>
    <x v="4"/>
    <s v="909482"/>
    <x v="0"/>
    <x v="0"/>
    <x v="2"/>
    <x v="2"/>
    <x v="1"/>
    <x v="1"/>
    <n v="84"/>
    <n v="17.2"/>
    <n v="5.5"/>
    <n v="6.1"/>
    <x v="6"/>
    <x v="3"/>
    <n v="1003111"/>
    <x v="3"/>
    <x v="0"/>
    <x v="1"/>
    <x v="0"/>
    <x v="3"/>
    <x v="0"/>
    <x v="0"/>
    <x v="0"/>
    <x v="0"/>
    <x v="0"/>
    <x v="0"/>
    <m/>
    <m/>
    <x v="2"/>
    <s v="10031113"/>
    <x v="13"/>
    <x v="7"/>
    <x v="6"/>
    <x v="2"/>
    <x v="4"/>
    <x v="2"/>
    <n v="78.5"/>
    <x v="1"/>
    <n v="84"/>
    <x v="3"/>
    <s v=""/>
    <x v="5"/>
    <s v=""/>
    <x v="2"/>
    <n v="3.3359999999999994"/>
    <n v="0.96564338424225649"/>
    <x v="1"/>
    <x v="1"/>
    <x v="2"/>
    <x v="1"/>
    <x v="1"/>
    <x v="1"/>
    <x v="1"/>
  </r>
  <r>
    <d v="2022-07-12T00:00:00"/>
    <n v="9579"/>
    <n v="10268"/>
    <x v="5"/>
    <n v="1957"/>
    <n v="50400"/>
    <x v="4"/>
    <s v="909479"/>
    <x v="0"/>
    <x v="0"/>
    <x v="2"/>
    <x v="2"/>
    <x v="1"/>
    <x v="1"/>
    <n v="85.5"/>
    <n v="18.8"/>
    <n v="6.7"/>
    <n v="5"/>
    <x v="6"/>
    <x v="3"/>
    <n v="1003111"/>
    <x v="4"/>
    <x v="0"/>
    <x v="1"/>
    <x v="0"/>
    <x v="3"/>
    <x v="0"/>
    <x v="0"/>
    <x v="0"/>
    <x v="0"/>
    <x v="0"/>
    <x v="0"/>
    <m/>
    <m/>
    <x v="2"/>
    <s v="10031114"/>
    <x v="13"/>
    <x v="7"/>
    <x v="6"/>
    <x v="2"/>
    <x v="4"/>
    <x v="2"/>
    <n v="78.8"/>
    <x v="1"/>
    <n v="85.5"/>
    <x v="3"/>
    <s v=""/>
    <x v="5"/>
    <s v=""/>
    <x v="2"/>
    <n v="3.1930000000000005"/>
    <n v="0.96057000339466403"/>
    <x v="1"/>
    <x v="1"/>
    <x v="2"/>
    <x v="1"/>
    <x v="1"/>
    <x v="1"/>
    <x v="1"/>
  </r>
  <r>
    <d v="2022-07-12T00:00:00"/>
    <n v="9579"/>
    <n v="10268"/>
    <x v="5"/>
    <n v="1957"/>
    <n v="50401"/>
    <x v="4"/>
    <s v="909455"/>
    <x v="0"/>
    <x v="0"/>
    <x v="1"/>
    <x v="1"/>
    <x v="1"/>
    <x v="1"/>
    <n v="76"/>
    <n v="18.8"/>
    <n v="7.4"/>
    <n v="5.5"/>
    <x v="14"/>
    <x v="3"/>
    <n v="1003111"/>
    <x v="5"/>
    <x v="0"/>
    <x v="1"/>
    <x v="0"/>
    <x v="3"/>
    <x v="0"/>
    <x v="0"/>
    <x v="0"/>
    <x v="0"/>
    <x v="0"/>
    <x v="0"/>
    <m/>
    <m/>
    <x v="2"/>
    <s v="10031115"/>
    <x v="13"/>
    <x v="7"/>
    <x v="6"/>
    <x v="2"/>
    <x v="4"/>
    <x v="2"/>
    <n v="68.599999999999994"/>
    <x v="2"/>
    <n v="76"/>
    <x v="3"/>
    <s v=""/>
    <x v="5"/>
    <s v=""/>
    <x v="3"/>
    <n v="-2.2140000000000013"/>
    <n v="9.8500310301093894E-2"/>
    <x v="1"/>
    <x v="1"/>
    <x v="1"/>
    <x v="1"/>
    <x v="1"/>
    <x v="1"/>
    <x v="1"/>
  </r>
  <r>
    <d v="2022-07-12T00:00:00"/>
    <n v="9579"/>
    <n v="10268"/>
    <x v="5"/>
    <n v="2005"/>
    <n v="50402"/>
    <x v="4"/>
    <s v="909456"/>
    <x v="0"/>
    <x v="0"/>
    <x v="1"/>
    <x v="1"/>
    <x v="1"/>
    <x v="1"/>
    <n v="65"/>
    <m/>
    <m/>
    <m/>
    <x v="0"/>
    <x v="2"/>
    <n v="1003111"/>
    <x v="6"/>
    <x v="0"/>
    <x v="1"/>
    <x v="0"/>
    <x v="3"/>
    <x v="0"/>
    <x v="0"/>
    <x v="0"/>
    <x v="0"/>
    <x v="0"/>
    <x v="0"/>
    <m/>
    <s v="PIT added based on downloaded data."/>
    <x v="2"/>
    <s v="10031116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2T00:00:00"/>
    <n v="9579"/>
    <n v="10268"/>
    <x v="5"/>
    <n v="2007"/>
    <n v="50403"/>
    <x v="4"/>
    <s v="909461"/>
    <x v="0"/>
    <x v="0"/>
    <x v="1"/>
    <x v="1"/>
    <x v="1"/>
    <x v="1"/>
    <n v="86"/>
    <n v="17.899999999999999"/>
    <n v="6.4"/>
    <n v="6.1"/>
    <x v="6"/>
    <x v="3"/>
    <n v="1003111"/>
    <x v="7"/>
    <x v="0"/>
    <x v="1"/>
    <x v="0"/>
    <x v="3"/>
    <x v="0"/>
    <x v="0"/>
    <x v="0"/>
    <x v="0"/>
    <x v="0"/>
    <x v="0"/>
    <m/>
    <m/>
    <x v="2"/>
    <s v="10031117"/>
    <x v="13"/>
    <x v="7"/>
    <x v="6"/>
    <x v="2"/>
    <x v="4"/>
    <x v="2"/>
    <n v="79.599999999999994"/>
    <x v="1"/>
    <n v="86"/>
    <x v="3"/>
    <s v=""/>
    <x v="5"/>
    <s v=""/>
    <x v="2"/>
    <n v="3.0439999999999978"/>
    <n v="0.9545227814092796"/>
    <x v="1"/>
    <x v="1"/>
    <x v="2"/>
    <x v="1"/>
    <x v="1"/>
    <x v="1"/>
    <x v="1"/>
  </r>
  <r>
    <d v="2022-07-12T00:00:00"/>
    <n v="9579"/>
    <n v="10268"/>
    <x v="5"/>
    <n v="2009"/>
    <n v="50404"/>
    <x v="4"/>
    <s v="909467"/>
    <x v="0"/>
    <x v="0"/>
    <x v="2"/>
    <x v="1"/>
    <x v="1"/>
    <x v="1"/>
    <n v="74"/>
    <m/>
    <m/>
    <m/>
    <x v="0"/>
    <x v="2"/>
    <n v="1003111"/>
    <x v="8"/>
    <x v="0"/>
    <x v="1"/>
    <x v="0"/>
    <x v="3"/>
    <x v="0"/>
    <x v="0"/>
    <x v="0"/>
    <x v="0"/>
    <x v="0"/>
    <x v="0"/>
    <m/>
    <m/>
    <x v="2"/>
    <s v="10031118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2T00:00:00"/>
    <n v="9579"/>
    <n v="10269"/>
    <x v="5"/>
    <n v="2010"/>
    <n v="50405"/>
    <x v="4"/>
    <s v="909478"/>
    <x v="0"/>
    <x v="0"/>
    <x v="1"/>
    <x v="1"/>
    <x v="1"/>
    <x v="1"/>
    <n v="73"/>
    <m/>
    <m/>
    <m/>
    <x v="0"/>
    <x v="2"/>
    <n v="1003111"/>
    <x v="9"/>
    <x v="0"/>
    <x v="1"/>
    <x v="0"/>
    <x v="3"/>
    <x v="0"/>
    <x v="0"/>
    <x v="0"/>
    <x v="0"/>
    <x v="0"/>
    <x v="0"/>
    <m/>
    <m/>
    <x v="2"/>
    <s v="10031119"/>
    <x v="13"/>
    <x v="7"/>
    <x v="6"/>
    <x v="2"/>
    <x v="4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12T00:00:00"/>
    <n v="9579"/>
    <n v="10269"/>
    <x v="5"/>
    <n v="2010"/>
    <n v="50406"/>
    <x v="4"/>
    <s v="909476"/>
    <x v="0"/>
    <x v="0"/>
    <x v="1"/>
    <x v="1"/>
    <x v="1"/>
    <x v="1"/>
    <n v="53"/>
    <m/>
    <m/>
    <m/>
    <x v="0"/>
    <x v="2"/>
    <m/>
    <x v="0"/>
    <x v="0"/>
    <x v="0"/>
    <x v="0"/>
    <x v="0"/>
    <x v="0"/>
    <x v="0"/>
    <x v="0"/>
    <x v="0"/>
    <x v="0"/>
    <x v="0"/>
    <s v="no scale"/>
    <m/>
    <x v="2"/>
    <s v=""/>
    <x v="6"/>
    <x v="2"/>
    <x v="4"/>
    <x v="2"/>
    <x v="4"/>
    <x v="2"/>
    <n v="47.944699999999997"/>
    <x v="2"/>
    <n v="53"/>
    <x v="1"/>
    <s v=""/>
    <x v="3"/>
    <s v=""/>
    <x v="1"/>
    <s v=""/>
    <s v=""/>
    <x v="1"/>
    <x v="1"/>
    <x v="1"/>
    <x v="1"/>
    <x v="1"/>
    <x v="1"/>
    <x v="1"/>
  </r>
  <r>
    <d v="2022-07-12T00:00:00"/>
    <n v="9579"/>
    <n v="10269"/>
    <x v="5"/>
    <n v="2010"/>
    <n v="50407"/>
    <x v="4"/>
    <s v="909491"/>
    <x v="0"/>
    <x v="0"/>
    <x v="1"/>
    <x v="1"/>
    <x v="1"/>
    <x v="1"/>
    <n v="63"/>
    <m/>
    <m/>
    <m/>
    <x v="0"/>
    <x v="2"/>
    <n v="1003111"/>
    <x v="10"/>
    <x v="0"/>
    <x v="1"/>
    <x v="0"/>
    <x v="3"/>
    <x v="0"/>
    <x v="0"/>
    <x v="0"/>
    <x v="0"/>
    <x v="0"/>
    <x v="0"/>
    <m/>
    <m/>
    <x v="2"/>
    <s v="100311110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2T00:00:00"/>
    <n v="9579"/>
    <n v="10269"/>
    <x v="5"/>
    <n v="2015"/>
    <n v="50408"/>
    <x v="4"/>
    <s v="909507"/>
    <x v="0"/>
    <x v="0"/>
    <x v="2"/>
    <x v="2"/>
    <x v="1"/>
    <x v="1"/>
    <n v="86"/>
    <n v="17.600000000000001"/>
    <n v="6"/>
    <n v="5.5"/>
    <x v="7"/>
    <x v="3"/>
    <n v="1003112"/>
    <x v="1"/>
    <x v="0"/>
    <x v="0"/>
    <x v="1"/>
    <x v="2"/>
    <x v="0"/>
    <x v="0"/>
    <x v="0"/>
    <x v="0"/>
    <x v="0"/>
    <x v="0"/>
    <m/>
    <m/>
    <x v="2"/>
    <s v="10031121"/>
    <x v="13"/>
    <x v="7"/>
    <x v="6"/>
    <x v="2"/>
    <x v="4"/>
    <x v="2"/>
    <n v="80"/>
    <x v="1"/>
    <n v="86"/>
    <x v="3"/>
    <s v=""/>
    <x v="5"/>
    <s v=""/>
    <x v="2"/>
    <n v="4.3079999999999981"/>
    <n v="0.98671833354351202"/>
    <x v="1"/>
    <x v="1"/>
    <x v="2"/>
    <x v="1"/>
    <x v="1"/>
    <x v="1"/>
    <x v="1"/>
  </r>
  <r>
    <d v="2022-07-12T00:00:00"/>
    <n v="9579"/>
    <n v="10269"/>
    <x v="5"/>
    <n v="2021"/>
    <n v="50409"/>
    <x v="4"/>
    <s v="909458"/>
    <x v="0"/>
    <x v="0"/>
    <x v="1"/>
    <x v="1"/>
    <x v="1"/>
    <x v="1"/>
    <n v="87"/>
    <n v="16"/>
    <n v="5"/>
    <n v="6"/>
    <x v="5"/>
    <x v="3"/>
    <n v="1003112"/>
    <x v="2"/>
    <x v="0"/>
    <x v="0"/>
    <x v="1"/>
    <x v="2"/>
    <x v="0"/>
    <x v="0"/>
    <x v="0"/>
    <x v="0"/>
    <x v="0"/>
    <x v="0"/>
    <m/>
    <m/>
    <x v="2"/>
    <s v="10031122"/>
    <x v="13"/>
    <x v="7"/>
    <x v="6"/>
    <x v="2"/>
    <x v="4"/>
    <x v="2"/>
    <n v="82"/>
    <x v="1"/>
    <n v="87"/>
    <x v="3"/>
    <s v=""/>
    <x v="5"/>
    <s v=""/>
    <x v="2"/>
    <n v="5.4199999999999973"/>
    <n v="0.99559236659163708"/>
    <x v="1"/>
    <x v="1"/>
    <x v="2"/>
    <x v="1"/>
    <x v="1"/>
    <x v="1"/>
    <x v="1"/>
  </r>
  <r>
    <d v="2022-07-13T00:00:00"/>
    <n v="9634"/>
    <n v="10329"/>
    <x v="1"/>
    <n v="907"/>
    <m/>
    <x v="1"/>
    <m/>
    <x v="0"/>
    <x v="0"/>
    <x v="1"/>
    <x v="1"/>
    <x v="1"/>
    <x v="1"/>
    <n v="42"/>
    <m/>
    <m/>
    <m/>
    <x v="0"/>
    <x v="1"/>
    <n v="1015490"/>
    <x v="6"/>
    <x v="1"/>
    <x v="0"/>
    <x v="0"/>
    <x v="1"/>
    <x v="0"/>
    <x v="0"/>
    <x v="0"/>
    <x v="0"/>
    <x v="0"/>
    <x v="1"/>
    <m/>
    <m/>
    <x v="1"/>
    <s v="10154906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3T00:00:00"/>
    <n v="9634"/>
    <n v="10329"/>
    <x v="1"/>
    <n v="912"/>
    <m/>
    <x v="1"/>
    <m/>
    <x v="0"/>
    <x v="0"/>
    <x v="1"/>
    <x v="1"/>
    <x v="1"/>
    <x v="1"/>
    <n v="44"/>
    <m/>
    <m/>
    <m/>
    <x v="0"/>
    <x v="1"/>
    <n v="1015490"/>
    <x v="7"/>
    <x v="1"/>
    <x v="0"/>
    <x v="0"/>
    <x v="1"/>
    <x v="0"/>
    <x v="0"/>
    <x v="0"/>
    <x v="0"/>
    <x v="0"/>
    <x v="1"/>
    <m/>
    <m/>
    <x v="1"/>
    <s v="10154907"/>
    <x v="2"/>
    <x v="2"/>
    <x v="2"/>
    <x v="2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3T00:00:00"/>
    <n v="9634"/>
    <n v="10329"/>
    <x v="1"/>
    <n v="915"/>
    <m/>
    <x v="1"/>
    <m/>
    <x v="0"/>
    <x v="0"/>
    <x v="1"/>
    <x v="1"/>
    <x v="1"/>
    <x v="1"/>
    <n v="42"/>
    <m/>
    <m/>
    <m/>
    <x v="0"/>
    <x v="1"/>
    <n v="1015490"/>
    <x v="8"/>
    <x v="1"/>
    <x v="0"/>
    <x v="0"/>
    <x v="1"/>
    <x v="0"/>
    <x v="0"/>
    <x v="0"/>
    <x v="0"/>
    <x v="0"/>
    <x v="1"/>
    <m/>
    <m/>
    <x v="1"/>
    <s v="10154908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3T00:00:00"/>
    <n v="9634"/>
    <n v="10329"/>
    <x v="1"/>
    <n v="923"/>
    <m/>
    <x v="1"/>
    <m/>
    <x v="0"/>
    <x v="0"/>
    <x v="1"/>
    <x v="1"/>
    <x v="1"/>
    <x v="1"/>
    <n v="37"/>
    <m/>
    <m/>
    <m/>
    <x v="0"/>
    <x v="1"/>
    <n v="1015490"/>
    <x v="9"/>
    <x v="1"/>
    <x v="0"/>
    <x v="0"/>
    <x v="1"/>
    <x v="0"/>
    <x v="0"/>
    <x v="0"/>
    <x v="0"/>
    <x v="0"/>
    <x v="1"/>
    <m/>
    <m/>
    <x v="1"/>
    <s v="10154909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3T00:00:00"/>
    <n v="9634"/>
    <n v="10329"/>
    <x v="1"/>
    <n v="939"/>
    <m/>
    <x v="1"/>
    <m/>
    <x v="0"/>
    <x v="0"/>
    <x v="1"/>
    <x v="1"/>
    <x v="1"/>
    <x v="1"/>
    <n v="36"/>
    <m/>
    <m/>
    <m/>
    <x v="0"/>
    <x v="1"/>
    <n v="1015490"/>
    <x v="10"/>
    <x v="1"/>
    <x v="0"/>
    <x v="0"/>
    <x v="1"/>
    <x v="0"/>
    <x v="0"/>
    <x v="0"/>
    <x v="0"/>
    <x v="0"/>
    <x v="1"/>
    <m/>
    <m/>
    <x v="1"/>
    <s v="101549010"/>
    <x v="1"/>
    <x v="1"/>
    <x v="1"/>
    <x v="1"/>
    <x v="4"/>
    <x v="1"/>
    <s v="No MEF"/>
    <x v="1"/>
    <s v="No"/>
    <x v="1"/>
    <s v=""/>
    <x v="4"/>
    <s v=""/>
    <x v="1"/>
    <s v=""/>
    <s v=""/>
    <x v="1"/>
    <x v="1"/>
    <x v="1"/>
    <x v="1"/>
    <x v="1"/>
    <x v="1"/>
    <x v="1"/>
  </r>
  <r>
    <d v="2022-07-13T00:00:00"/>
    <n v="9634"/>
    <n v="10329"/>
    <x v="1"/>
    <n v="945"/>
    <n v="40548"/>
    <x v="2"/>
    <s v="908974"/>
    <x v="0"/>
    <x v="0"/>
    <x v="1"/>
    <x v="1"/>
    <x v="1"/>
    <x v="1"/>
    <n v="54"/>
    <m/>
    <m/>
    <m/>
    <x v="0"/>
    <x v="2"/>
    <n v="1015494"/>
    <x v="1"/>
    <x v="1"/>
    <x v="0"/>
    <x v="0"/>
    <x v="1"/>
    <x v="0"/>
    <x v="0"/>
    <x v="0"/>
    <x v="0"/>
    <x v="0"/>
    <x v="1"/>
    <m/>
    <m/>
    <x v="2"/>
    <s v="10154941"/>
    <x v="3"/>
    <x v="3"/>
    <x v="2"/>
    <x v="3"/>
    <x v="4"/>
    <x v="1"/>
    <n v="48.870199999999997"/>
    <x v="2"/>
    <n v="54"/>
    <x v="1"/>
    <s v=""/>
    <x v="4"/>
    <s v=""/>
    <x v="1"/>
    <s v=""/>
    <s v=""/>
    <x v="1"/>
    <x v="1"/>
    <x v="1"/>
    <x v="1"/>
    <x v="1"/>
    <x v="1"/>
    <x v="1"/>
  </r>
  <r>
    <d v="2022-07-13T00:00:00"/>
    <n v="9634"/>
    <n v="10329"/>
    <x v="1"/>
    <n v="948"/>
    <n v="40549"/>
    <x v="2"/>
    <s v="909019"/>
    <x v="0"/>
    <x v="0"/>
    <x v="2"/>
    <x v="1"/>
    <x v="1"/>
    <x v="1"/>
    <n v="74"/>
    <m/>
    <m/>
    <m/>
    <x v="0"/>
    <x v="2"/>
    <n v="1015494"/>
    <x v="2"/>
    <x v="1"/>
    <x v="0"/>
    <x v="0"/>
    <x v="1"/>
    <x v="0"/>
    <x v="0"/>
    <x v="0"/>
    <x v="0"/>
    <x v="0"/>
    <x v="1"/>
    <m/>
    <m/>
    <x v="2"/>
    <s v="10154942"/>
    <x v="3"/>
    <x v="3"/>
    <x v="2"/>
    <x v="3"/>
    <x v="4"/>
    <x v="1"/>
    <n v="67.380199999999988"/>
    <x v="2"/>
    <n v="74"/>
    <x v="1"/>
    <n v="209"/>
    <x v="4"/>
    <n v="209"/>
    <x v="1"/>
    <s v=""/>
    <s v=""/>
    <x v="1"/>
    <x v="1"/>
    <x v="1"/>
    <x v="1"/>
    <x v="1"/>
    <x v="1"/>
    <x v="1"/>
  </r>
  <r>
    <d v="2022-07-13T00:00:00"/>
    <n v="9634"/>
    <n v="10329"/>
    <x v="1"/>
    <n v="950"/>
    <n v="40550"/>
    <x v="2"/>
    <s v="909033"/>
    <x v="1"/>
    <x v="0"/>
    <x v="2"/>
    <x v="2"/>
    <x v="1"/>
    <x v="1"/>
    <n v="78"/>
    <n v="15.9"/>
    <n v="5.8"/>
    <n v="5"/>
    <x v="9"/>
    <x v="3"/>
    <n v="1015494"/>
    <x v="3"/>
    <x v="1"/>
    <x v="0"/>
    <x v="0"/>
    <x v="1"/>
    <x v="5"/>
    <x v="0"/>
    <x v="11"/>
    <x v="0"/>
    <x v="0"/>
    <x v="1"/>
    <m/>
    <m/>
    <x v="2"/>
    <s v="10154943"/>
    <x v="4"/>
    <x v="4"/>
    <x v="3"/>
    <x v="4"/>
    <x v="4"/>
    <x v="1"/>
    <n v="72.2"/>
    <x v="1"/>
    <n v="78"/>
    <x v="3"/>
    <s v=""/>
    <x v="4"/>
    <s v=""/>
    <x v="2"/>
    <n v="1.6360000000000001"/>
    <n v="0.83698992163443064"/>
    <x v="1"/>
    <x v="1"/>
    <x v="2"/>
    <x v="1"/>
    <x v="1"/>
    <x v="1"/>
    <x v="1"/>
  </r>
  <r>
    <d v="2022-07-13T00:00:00"/>
    <n v="9634"/>
    <n v="10329"/>
    <x v="1"/>
    <n v="954"/>
    <n v="40551"/>
    <x v="2"/>
    <s v="909009"/>
    <x v="0"/>
    <x v="0"/>
    <x v="1"/>
    <x v="1"/>
    <x v="1"/>
    <x v="1"/>
    <n v="68"/>
    <m/>
    <m/>
    <m/>
    <x v="0"/>
    <x v="2"/>
    <n v="1015494"/>
    <x v="4"/>
    <x v="1"/>
    <x v="0"/>
    <x v="0"/>
    <x v="1"/>
    <x v="0"/>
    <x v="0"/>
    <x v="0"/>
    <x v="0"/>
    <x v="0"/>
    <x v="1"/>
    <m/>
    <m/>
    <x v="2"/>
    <s v="10154944"/>
    <x v="2"/>
    <x v="2"/>
    <x v="2"/>
    <x v="2"/>
    <x v="4"/>
    <x v="1"/>
    <n v="61.827199999999998"/>
    <x v="2"/>
    <n v="68"/>
    <x v="1"/>
    <s v=""/>
    <x v="4"/>
    <s v=""/>
    <x v="1"/>
    <s v=""/>
    <s v=""/>
    <x v="1"/>
    <x v="1"/>
    <x v="1"/>
    <x v="1"/>
    <x v="1"/>
    <x v="1"/>
    <x v="1"/>
  </r>
  <r>
    <d v="2022-07-13T00:00:00"/>
    <n v="9634"/>
    <n v="10329"/>
    <x v="1"/>
    <n v="1001"/>
    <n v="40552"/>
    <x v="2"/>
    <s v="908972"/>
    <x v="1"/>
    <x v="0"/>
    <x v="2"/>
    <x v="1"/>
    <x v="1"/>
    <x v="1"/>
    <n v="70"/>
    <m/>
    <m/>
    <m/>
    <x v="0"/>
    <x v="2"/>
    <n v="1015494"/>
    <x v="5"/>
    <x v="1"/>
    <x v="0"/>
    <x v="0"/>
    <x v="1"/>
    <x v="0"/>
    <x v="0"/>
    <x v="0"/>
    <x v="0"/>
    <x v="0"/>
    <x v="1"/>
    <m/>
    <m/>
    <x v="2"/>
    <s v="10154945"/>
    <x v="2"/>
    <x v="2"/>
    <x v="2"/>
    <x v="2"/>
    <x v="4"/>
    <x v="1"/>
    <n v="63.678199999999997"/>
    <x v="2"/>
    <n v="70"/>
    <x v="1"/>
    <s v=""/>
    <x v="4"/>
    <s v=""/>
    <x v="1"/>
    <s v=""/>
    <s v=""/>
    <x v="1"/>
    <x v="1"/>
    <x v="1"/>
    <x v="1"/>
    <x v="1"/>
    <x v="1"/>
    <x v="1"/>
  </r>
  <r>
    <d v="2022-07-13T00:00:00"/>
    <n v="9635"/>
    <n v="10329"/>
    <x v="0"/>
    <n v="1055"/>
    <n v="40553"/>
    <x v="2"/>
    <s v="908969"/>
    <x v="0"/>
    <x v="1"/>
    <x v="1"/>
    <x v="1"/>
    <x v="1"/>
    <x v="1"/>
    <n v="77"/>
    <n v="16.2"/>
    <n v="5.4"/>
    <n v="5.2"/>
    <x v="6"/>
    <x v="3"/>
    <n v="1015494"/>
    <x v="6"/>
    <x v="1"/>
    <x v="0"/>
    <x v="0"/>
    <x v="1"/>
    <x v="0"/>
    <x v="0"/>
    <x v="0"/>
    <x v="0"/>
    <x v="0"/>
    <x v="1"/>
    <m/>
    <m/>
    <x v="2"/>
    <s v="10154946"/>
    <x v="3"/>
    <x v="3"/>
    <x v="2"/>
    <x v="3"/>
    <x v="4"/>
    <x v="1"/>
    <n v="71.599999999999994"/>
    <x v="1"/>
    <n v="77"/>
    <x v="3"/>
    <n v="210"/>
    <x v="4"/>
    <n v="210"/>
    <x v="2"/>
    <n v="1.0659999999999989"/>
    <n v="0.74383548247064646"/>
    <x v="1"/>
    <x v="1"/>
    <x v="2"/>
    <x v="1"/>
    <x v="1"/>
    <x v="1"/>
    <x v="1"/>
  </r>
  <r>
    <d v="2022-07-13T00:00:00"/>
    <n v="9635"/>
    <n v="10329"/>
    <x v="0"/>
    <n v="1058"/>
    <n v="40554"/>
    <x v="2"/>
    <s v="908992"/>
    <x v="0"/>
    <x v="0"/>
    <x v="1"/>
    <x v="1"/>
    <x v="1"/>
    <x v="1"/>
    <n v="55"/>
    <m/>
    <m/>
    <m/>
    <x v="0"/>
    <x v="2"/>
    <n v="1015494"/>
    <x v="7"/>
    <x v="1"/>
    <x v="0"/>
    <x v="0"/>
    <x v="1"/>
    <x v="0"/>
    <x v="0"/>
    <x v="0"/>
    <x v="0"/>
    <x v="0"/>
    <x v="1"/>
    <m/>
    <m/>
    <x v="2"/>
    <s v="10154947"/>
    <x v="2"/>
    <x v="2"/>
    <x v="2"/>
    <x v="2"/>
    <x v="4"/>
    <x v="1"/>
    <n v="49.795699999999997"/>
    <x v="2"/>
    <n v="55"/>
    <x v="1"/>
    <n v="211"/>
    <x v="4"/>
    <n v="211"/>
    <x v="1"/>
    <s v=""/>
    <s v=""/>
    <x v="1"/>
    <x v="1"/>
    <x v="1"/>
    <x v="1"/>
    <x v="1"/>
    <x v="1"/>
    <x v="1"/>
  </r>
  <r>
    <d v="2022-07-13T00:00:00"/>
    <n v="9635"/>
    <n v="10329"/>
    <x v="0"/>
    <n v="1059"/>
    <n v="40555"/>
    <x v="2"/>
    <s v="909031"/>
    <x v="0"/>
    <x v="0"/>
    <x v="2"/>
    <x v="1"/>
    <x v="1"/>
    <x v="1"/>
    <n v="73"/>
    <m/>
    <m/>
    <m/>
    <x v="0"/>
    <x v="2"/>
    <n v="1015494"/>
    <x v="8"/>
    <x v="1"/>
    <x v="0"/>
    <x v="0"/>
    <x v="1"/>
    <x v="0"/>
    <x v="0"/>
    <x v="0"/>
    <x v="0"/>
    <x v="0"/>
    <x v="1"/>
    <m/>
    <m/>
    <x v="2"/>
    <s v="10154948"/>
    <x v="3"/>
    <x v="3"/>
    <x v="2"/>
    <x v="3"/>
    <x v="4"/>
    <x v="1"/>
    <n v="66.454699999999988"/>
    <x v="2"/>
    <n v="73"/>
    <x v="1"/>
    <s v=""/>
    <x v="4"/>
    <s v=""/>
    <x v="1"/>
    <s v=""/>
    <s v=""/>
    <x v="1"/>
    <x v="1"/>
    <x v="1"/>
    <x v="1"/>
    <x v="1"/>
    <x v="1"/>
    <x v="1"/>
  </r>
  <r>
    <d v="2022-07-13T00:00:00"/>
    <n v="9635"/>
    <n v="10329"/>
    <x v="0"/>
    <n v="1109"/>
    <n v="40556"/>
    <x v="2"/>
    <s v="909003"/>
    <x v="0"/>
    <x v="0"/>
    <x v="2"/>
    <x v="2"/>
    <x v="1"/>
    <x v="1"/>
    <n v="86"/>
    <n v="17.899999999999999"/>
    <n v="6.1"/>
    <n v="5"/>
    <x v="5"/>
    <x v="3"/>
    <n v="1015494"/>
    <x v="9"/>
    <x v="1"/>
    <x v="0"/>
    <x v="0"/>
    <x v="1"/>
    <x v="0"/>
    <x v="0"/>
    <x v="0"/>
    <x v="0"/>
    <x v="0"/>
    <x v="1"/>
    <m/>
    <m/>
    <x v="2"/>
    <s v="10154949"/>
    <x v="5"/>
    <x v="2"/>
    <x v="3"/>
    <x v="2"/>
    <x v="4"/>
    <x v="1"/>
    <n v="79.900000000000006"/>
    <x v="1"/>
    <n v="86"/>
    <x v="3"/>
    <n v="212"/>
    <x v="4"/>
    <n v="212"/>
    <x v="2"/>
    <n v="4.2619999999999978"/>
    <n v="0.98610179644544793"/>
    <x v="1"/>
    <x v="1"/>
    <x v="2"/>
    <x v="1"/>
    <x v="1"/>
    <x v="1"/>
    <x v="1"/>
  </r>
  <r>
    <d v="2022-07-13T00:00:00"/>
    <n v="9636"/>
    <n v="10329"/>
    <x v="1"/>
    <n v="1516"/>
    <n v="40557"/>
    <x v="2"/>
    <s v="908962"/>
    <x v="0"/>
    <x v="0"/>
    <x v="1"/>
    <x v="1"/>
    <x v="1"/>
    <x v="1"/>
    <n v="56.5"/>
    <m/>
    <m/>
    <m/>
    <x v="0"/>
    <x v="2"/>
    <n v="1015494"/>
    <x v="10"/>
    <x v="1"/>
    <x v="0"/>
    <x v="0"/>
    <x v="1"/>
    <x v="0"/>
    <x v="0"/>
    <x v="0"/>
    <x v="0"/>
    <x v="0"/>
    <x v="1"/>
    <m/>
    <m/>
    <x v="2"/>
    <s v="101549410"/>
    <x v="6"/>
    <x v="2"/>
    <x v="4"/>
    <x v="2"/>
    <x v="4"/>
    <x v="1"/>
    <n v="51.183950000000003"/>
    <x v="2"/>
    <n v="56.5"/>
    <x v="1"/>
    <n v="213"/>
    <x v="4"/>
    <n v="213"/>
    <x v="1"/>
    <s v=""/>
    <s v=""/>
    <x v="1"/>
    <x v="1"/>
    <x v="1"/>
    <x v="1"/>
    <x v="1"/>
    <x v="1"/>
    <x v="1"/>
  </r>
  <r>
    <d v="2022-07-13T00:00:00"/>
    <n v="9636"/>
    <n v="10329"/>
    <x v="1"/>
    <n v="1527"/>
    <n v="40558"/>
    <x v="2"/>
    <s v="908994"/>
    <x v="0"/>
    <x v="0"/>
    <x v="1"/>
    <x v="1"/>
    <x v="1"/>
    <x v="1"/>
    <n v="57"/>
    <m/>
    <m/>
    <m/>
    <x v="0"/>
    <x v="2"/>
    <n v="1015498"/>
    <x v="1"/>
    <x v="1"/>
    <x v="0"/>
    <x v="0"/>
    <x v="1"/>
    <x v="0"/>
    <x v="0"/>
    <x v="0"/>
    <x v="0"/>
    <x v="0"/>
    <x v="1"/>
    <m/>
    <m/>
    <x v="2"/>
    <s v="10154981"/>
    <x v="3"/>
    <x v="3"/>
    <x v="2"/>
    <x v="3"/>
    <x v="4"/>
    <x v="1"/>
    <n v="51.646700000000003"/>
    <x v="2"/>
    <n v="57"/>
    <x v="1"/>
    <n v="214"/>
    <x v="4"/>
    <n v="214"/>
    <x v="1"/>
    <s v=""/>
    <s v=""/>
    <x v="1"/>
    <x v="1"/>
    <x v="1"/>
    <x v="1"/>
    <x v="1"/>
    <x v="1"/>
    <x v="1"/>
  </r>
  <r>
    <d v="2022-07-13T00:00:00"/>
    <n v="9636"/>
    <n v="10329"/>
    <x v="1"/>
    <n v="1530"/>
    <n v="40559"/>
    <x v="2"/>
    <s v="909020"/>
    <x v="1"/>
    <x v="0"/>
    <x v="1"/>
    <x v="1"/>
    <x v="1"/>
    <x v="1"/>
    <n v="66"/>
    <m/>
    <m/>
    <m/>
    <x v="0"/>
    <x v="2"/>
    <n v="1015498"/>
    <x v="2"/>
    <x v="1"/>
    <x v="0"/>
    <x v="0"/>
    <x v="1"/>
    <x v="0"/>
    <x v="0"/>
    <x v="0"/>
    <x v="0"/>
    <x v="0"/>
    <x v="1"/>
    <m/>
    <m/>
    <x v="2"/>
    <s v="10154982"/>
    <x v="3"/>
    <x v="3"/>
    <x v="2"/>
    <x v="3"/>
    <x v="4"/>
    <x v="1"/>
    <n v="59.976199999999999"/>
    <x v="2"/>
    <n v="66"/>
    <x v="1"/>
    <s v=""/>
    <x v="4"/>
    <s v=""/>
    <x v="1"/>
    <s v=""/>
    <s v=""/>
    <x v="1"/>
    <x v="1"/>
    <x v="1"/>
    <x v="1"/>
    <x v="1"/>
    <x v="1"/>
    <x v="1"/>
  </r>
  <r>
    <d v="2022-07-13T00:00:00"/>
    <n v="9636"/>
    <n v="10329"/>
    <x v="1"/>
    <n v="1539"/>
    <n v="40560"/>
    <x v="2"/>
    <s v="908965"/>
    <x v="0"/>
    <x v="0"/>
    <x v="2"/>
    <x v="2"/>
    <x v="1"/>
    <x v="1"/>
    <n v="87.5"/>
    <n v="18.399999999999999"/>
    <n v="6.4"/>
    <n v="6.2"/>
    <x v="5"/>
    <x v="3"/>
    <n v="1015498"/>
    <x v="3"/>
    <x v="1"/>
    <x v="0"/>
    <x v="0"/>
    <x v="1"/>
    <x v="2"/>
    <x v="1"/>
    <x v="2"/>
    <x v="4"/>
    <x v="0"/>
    <x v="1"/>
    <m/>
    <m/>
    <x v="2"/>
    <s v="10154983"/>
    <x v="4"/>
    <x v="4"/>
    <x v="3"/>
    <x v="4"/>
    <x v="4"/>
    <x v="1"/>
    <n v="81.099999999999994"/>
    <x v="1"/>
    <n v="87.5"/>
    <x v="3"/>
    <s v=""/>
    <x v="4"/>
    <s v=""/>
    <x v="2"/>
    <n v="3.7070000000000007"/>
    <n v="0.97603724507945189"/>
    <x v="1"/>
    <x v="1"/>
    <x v="2"/>
    <x v="1"/>
    <x v="1"/>
    <x v="1"/>
    <x v="1"/>
  </r>
  <r>
    <d v="2022-07-13T00:00:00"/>
    <n v="9636"/>
    <n v="10329"/>
    <x v="1"/>
    <n v="1603"/>
    <n v="40561"/>
    <x v="2"/>
    <s v="909038"/>
    <x v="0"/>
    <x v="0"/>
    <x v="2"/>
    <x v="2"/>
    <x v="1"/>
    <x v="1"/>
    <n v="92"/>
    <n v="20.2"/>
    <n v="7.5"/>
    <n v="6.5"/>
    <x v="12"/>
    <x v="3"/>
    <n v="1015498"/>
    <x v="4"/>
    <x v="1"/>
    <x v="0"/>
    <x v="0"/>
    <x v="1"/>
    <x v="0"/>
    <x v="0"/>
    <x v="0"/>
    <x v="0"/>
    <x v="0"/>
    <x v="1"/>
    <m/>
    <m/>
    <x v="2"/>
    <s v="10154984"/>
    <x v="7"/>
    <x v="5"/>
    <x v="5"/>
    <x v="5"/>
    <x v="4"/>
    <x v="1"/>
    <n v="84.5"/>
    <x v="1"/>
    <n v="92"/>
    <x v="3"/>
    <s v=""/>
    <x v="4"/>
    <s v=""/>
    <x v="2"/>
    <n v="4.2020000000000035"/>
    <n v="0.98525505159246318"/>
    <x v="1"/>
    <x v="1"/>
    <x v="2"/>
    <x v="1"/>
    <x v="1"/>
    <x v="1"/>
    <x v="1"/>
  </r>
  <r>
    <d v="2022-07-13T00:00:00"/>
    <n v="9636"/>
    <n v="10329"/>
    <x v="1"/>
    <n v="1608"/>
    <n v="40562"/>
    <x v="2"/>
    <s v="909044"/>
    <x v="0"/>
    <x v="0"/>
    <x v="1"/>
    <x v="1"/>
    <x v="1"/>
    <x v="1"/>
    <n v="63"/>
    <m/>
    <m/>
    <m/>
    <x v="0"/>
    <x v="2"/>
    <n v="1015498"/>
    <x v="5"/>
    <x v="1"/>
    <x v="0"/>
    <x v="0"/>
    <x v="1"/>
    <x v="0"/>
    <x v="0"/>
    <x v="0"/>
    <x v="0"/>
    <x v="0"/>
    <x v="1"/>
    <m/>
    <m/>
    <x v="2"/>
    <s v="10154985"/>
    <x v="3"/>
    <x v="3"/>
    <x v="2"/>
    <x v="3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3T00:00:00"/>
    <n v="9636"/>
    <n v="10329"/>
    <x v="1"/>
    <n v="1618"/>
    <n v="40563"/>
    <x v="2"/>
    <s v="909035"/>
    <x v="1"/>
    <x v="0"/>
    <x v="2"/>
    <x v="2"/>
    <x v="1"/>
    <x v="1"/>
    <n v="78.5"/>
    <n v="16.2"/>
    <n v="5.5"/>
    <n v="5.5"/>
    <x v="5"/>
    <x v="3"/>
    <n v="1015498"/>
    <x v="6"/>
    <x v="1"/>
    <x v="0"/>
    <x v="0"/>
    <x v="1"/>
    <x v="0"/>
    <x v="0"/>
    <x v="0"/>
    <x v="0"/>
    <x v="0"/>
    <x v="1"/>
    <m/>
    <m/>
    <x v="2"/>
    <s v="10154986"/>
    <x v="3"/>
    <x v="3"/>
    <x v="2"/>
    <x v="3"/>
    <x v="4"/>
    <x v="1"/>
    <n v="73"/>
    <x v="1"/>
    <n v="78.5"/>
    <x v="3"/>
    <s v=""/>
    <x v="4"/>
    <s v=""/>
    <x v="2"/>
    <n v="1.4650000000000032"/>
    <n v="0.81229622081048725"/>
    <x v="1"/>
    <x v="1"/>
    <x v="2"/>
    <x v="1"/>
    <x v="1"/>
    <x v="1"/>
    <x v="1"/>
  </r>
  <r>
    <d v="2022-07-13T00:00:00"/>
    <n v="9637"/>
    <n v="10329"/>
    <x v="0"/>
    <n v="1720"/>
    <n v="40564"/>
    <x v="2"/>
    <s v="908963"/>
    <x v="0"/>
    <x v="0"/>
    <x v="2"/>
    <x v="1"/>
    <x v="1"/>
    <x v="1"/>
    <n v="73"/>
    <m/>
    <m/>
    <m/>
    <x v="0"/>
    <x v="2"/>
    <n v="1015498"/>
    <x v="7"/>
    <x v="1"/>
    <x v="0"/>
    <x v="0"/>
    <x v="1"/>
    <x v="0"/>
    <x v="0"/>
    <x v="0"/>
    <x v="0"/>
    <x v="0"/>
    <x v="1"/>
    <m/>
    <m/>
    <x v="2"/>
    <s v="10154987"/>
    <x v="3"/>
    <x v="3"/>
    <x v="2"/>
    <x v="3"/>
    <x v="4"/>
    <x v="1"/>
    <n v="66.454699999999988"/>
    <x v="2"/>
    <n v="73"/>
    <x v="1"/>
    <n v="215"/>
    <x v="4"/>
    <n v="215"/>
    <x v="1"/>
    <s v=""/>
    <s v=""/>
    <x v="1"/>
    <x v="1"/>
    <x v="1"/>
    <x v="1"/>
    <x v="1"/>
    <x v="1"/>
    <x v="1"/>
  </r>
  <r>
    <d v="2022-07-13T00:00:00"/>
    <n v="9638"/>
    <n v="10329"/>
    <x v="1"/>
    <n v="1958"/>
    <n v="40565"/>
    <x v="2"/>
    <s v="909747"/>
    <x v="0"/>
    <x v="0"/>
    <x v="2"/>
    <x v="2"/>
    <x v="1"/>
    <x v="1"/>
    <n v="78.900000000000006"/>
    <n v="14.5"/>
    <n v="5.6"/>
    <n v="5.5"/>
    <x v="5"/>
    <x v="3"/>
    <n v="1015498"/>
    <x v="8"/>
    <x v="1"/>
    <x v="0"/>
    <x v="0"/>
    <x v="1"/>
    <x v="0"/>
    <x v="0"/>
    <x v="0"/>
    <x v="0"/>
    <x v="0"/>
    <x v="1"/>
    <m/>
    <m/>
    <x v="2"/>
    <s v="10154988"/>
    <x v="4"/>
    <x v="4"/>
    <x v="3"/>
    <x v="4"/>
    <x v="4"/>
    <x v="1"/>
    <n v="73.300000000000011"/>
    <x v="1"/>
    <n v="78.900000000000006"/>
    <x v="3"/>
    <s v=""/>
    <x v="4"/>
    <s v=""/>
    <x v="2"/>
    <n v="1.509000000000001"/>
    <n v="0.81891295961398591"/>
    <x v="1"/>
    <x v="1"/>
    <x v="2"/>
    <x v="1"/>
    <x v="1"/>
    <x v="1"/>
    <x v="1"/>
  </r>
  <r>
    <d v="2022-07-13T00:00:00"/>
    <n v="9638"/>
    <n v="10329"/>
    <x v="1"/>
    <n v="2007"/>
    <n v="40566"/>
    <x v="2"/>
    <s v="909655"/>
    <x v="0"/>
    <x v="0"/>
    <x v="1"/>
    <x v="1"/>
    <x v="1"/>
    <x v="1"/>
    <n v="57"/>
    <m/>
    <m/>
    <m/>
    <x v="0"/>
    <x v="2"/>
    <n v="1015498"/>
    <x v="9"/>
    <x v="1"/>
    <x v="0"/>
    <x v="0"/>
    <x v="1"/>
    <x v="0"/>
    <x v="0"/>
    <x v="0"/>
    <x v="0"/>
    <x v="0"/>
    <x v="1"/>
    <m/>
    <m/>
    <x v="2"/>
    <s v="10154989"/>
    <x v="3"/>
    <x v="3"/>
    <x v="2"/>
    <x v="3"/>
    <x v="4"/>
    <x v="1"/>
    <n v="51.646700000000003"/>
    <x v="2"/>
    <n v="57"/>
    <x v="1"/>
    <s v=""/>
    <x v="4"/>
    <s v=""/>
    <x v="1"/>
    <s v=""/>
    <s v=""/>
    <x v="1"/>
    <x v="1"/>
    <x v="1"/>
    <x v="1"/>
    <x v="1"/>
    <x v="1"/>
    <x v="1"/>
  </r>
  <r>
    <d v="2022-07-13T00:00:00"/>
    <n v="9638"/>
    <n v="10329"/>
    <x v="1"/>
    <n v="2039"/>
    <n v="40567"/>
    <x v="2"/>
    <s v="909715"/>
    <x v="0"/>
    <x v="0"/>
    <x v="1"/>
    <x v="1"/>
    <x v="1"/>
    <x v="1"/>
    <n v="52"/>
    <m/>
    <m/>
    <m/>
    <x v="0"/>
    <x v="2"/>
    <n v="1015498"/>
    <x v="10"/>
    <x v="1"/>
    <x v="0"/>
    <x v="0"/>
    <x v="1"/>
    <x v="0"/>
    <x v="0"/>
    <x v="0"/>
    <x v="0"/>
    <x v="0"/>
    <x v="1"/>
    <m/>
    <m/>
    <x v="2"/>
    <s v="101549810"/>
    <x v="3"/>
    <x v="3"/>
    <x v="2"/>
    <x v="3"/>
    <x v="4"/>
    <x v="1"/>
    <n v="47.019199999999998"/>
    <x v="2"/>
    <n v="52"/>
    <x v="1"/>
    <n v="216"/>
    <x v="4"/>
    <n v="216"/>
    <x v="1"/>
    <s v=""/>
    <s v=""/>
    <x v="1"/>
    <x v="1"/>
    <x v="1"/>
    <x v="1"/>
    <x v="1"/>
    <x v="1"/>
    <x v="1"/>
  </r>
  <r>
    <d v="2022-07-13T00:00:00"/>
    <n v="9580"/>
    <n v="10270"/>
    <x v="2"/>
    <n v="921"/>
    <n v="50410"/>
    <x v="4"/>
    <s v="909487"/>
    <x v="0"/>
    <x v="0"/>
    <x v="1"/>
    <x v="1"/>
    <x v="1"/>
    <x v="1"/>
    <n v="65"/>
    <m/>
    <m/>
    <m/>
    <x v="0"/>
    <x v="2"/>
    <n v="1003112"/>
    <x v="3"/>
    <x v="0"/>
    <x v="0"/>
    <x v="1"/>
    <x v="2"/>
    <x v="0"/>
    <x v="0"/>
    <x v="0"/>
    <x v="0"/>
    <x v="0"/>
    <x v="0"/>
    <m/>
    <m/>
    <x v="2"/>
    <s v="10031123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24"/>
    <n v="50412"/>
    <x v="4"/>
    <s v="909469"/>
    <x v="0"/>
    <x v="0"/>
    <x v="1"/>
    <x v="1"/>
    <x v="1"/>
    <x v="1"/>
    <n v="66"/>
    <m/>
    <m/>
    <m/>
    <x v="0"/>
    <x v="2"/>
    <n v="1003112"/>
    <x v="4"/>
    <x v="0"/>
    <x v="0"/>
    <x v="1"/>
    <x v="2"/>
    <x v="0"/>
    <x v="0"/>
    <x v="0"/>
    <x v="0"/>
    <x v="0"/>
    <x v="0"/>
    <s v="50411 Bad Tag"/>
    <m/>
    <x v="2"/>
    <s v="10031124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26"/>
    <n v="50413"/>
    <x v="4"/>
    <s v="909481"/>
    <x v="0"/>
    <x v="0"/>
    <x v="1"/>
    <x v="1"/>
    <x v="1"/>
    <x v="1"/>
    <n v="66"/>
    <m/>
    <m/>
    <m/>
    <x v="0"/>
    <x v="2"/>
    <n v="1003112"/>
    <x v="5"/>
    <x v="0"/>
    <x v="0"/>
    <x v="1"/>
    <x v="2"/>
    <x v="0"/>
    <x v="0"/>
    <x v="0"/>
    <x v="0"/>
    <x v="0"/>
    <x v="0"/>
    <m/>
    <m/>
    <x v="2"/>
    <s v="10031125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28"/>
    <n v="50414"/>
    <x v="4"/>
    <s v="909462"/>
    <x v="0"/>
    <x v="0"/>
    <x v="1"/>
    <x v="1"/>
    <x v="1"/>
    <x v="1"/>
    <n v="72"/>
    <m/>
    <m/>
    <m/>
    <x v="0"/>
    <x v="2"/>
    <n v="1003112"/>
    <x v="6"/>
    <x v="0"/>
    <x v="0"/>
    <x v="1"/>
    <x v="2"/>
    <x v="0"/>
    <x v="0"/>
    <x v="0"/>
    <x v="0"/>
    <x v="0"/>
    <x v="0"/>
    <m/>
    <m/>
    <x v="2"/>
    <s v="10031126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30"/>
    <n v="50415"/>
    <x v="4"/>
    <s v="909516"/>
    <x v="0"/>
    <x v="0"/>
    <x v="1"/>
    <x v="1"/>
    <x v="1"/>
    <x v="1"/>
    <n v="71"/>
    <m/>
    <m/>
    <m/>
    <x v="0"/>
    <x v="2"/>
    <n v="1003112"/>
    <x v="7"/>
    <x v="0"/>
    <x v="0"/>
    <x v="1"/>
    <x v="2"/>
    <x v="0"/>
    <x v="0"/>
    <x v="0"/>
    <x v="0"/>
    <x v="0"/>
    <x v="0"/>
    <m/>
    <m/>
    <x v="2"/>
    <s v="10031127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32"/>
    <n v="50416"/>
    <x v="4"/>
    <s v="909500"/>
    <x v="0"/>
    <x v="0"/>
    <x v="1"/>
    <x v="1"/>
    <x v="1"/>
    <x v="1"/>
    <n v="68"/>
    <m/>
    <m/>
    <m/>
    <x v="0"/>
    <x v="2"/>
    <n v="1003112"/>
    <x v="8"/>
    <x v="0"/>
    <x v="0"/>
    <x v="1"/>
    <x v="2"/>
    <x v="0"/>
    <x v="0"/>
    <x v="0"/>
    <x v="0"/>
    <x v="0"/>
    <x v="0"/>
    <m/>
    <m/>
    <x v="2"/>
    <s v="10031128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35"/>
    <n v="50417"/>
    <x v="4"/>
    <s v="909465"/>
    <x v="0"/>
    <x v="0"/>
    <x v="1"/>
    <x v="1"/>
    <x v="1"/>
    <x v="1"/>
    <n v="67"/>
    <m/>
    <m/>
    <m/>
    <x v="0"/>
    <x v="2"/>
    <n v="1003112"/>
    <x v="9"/>
    <x v="0"/>
    <x v="0"/>
    <x v="1"/>
    <x v="2"/>
    <x v="0"/>
    <x v="0"/>
    <x v="0"/>
    <x v="0"/>
    <x v="0"/>
    <x v="0"/>
    <m/>
    <m/>
    <x v="2"/>
    <s v="10031129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37"/>
    <n v="50418"/>
    <x v="4"/>
    <s v="909472"/>
    <x v="0"/>
    <x v="0"/>
    <x v="1"/>
    <x v="1"/>
    <x v="1"/>
    <x v="1"/>
    <n v="67"/>
    <m/>
    <m/>
    <m/>
    <x v="0"/>
    <x v="2"/>
    <n v="1003112"/>
    <x v="10"/>
    <x v="0"/>
    <x v="0"/>
    <x v="1"/>
    <x v="2"/>
    <x v="0"/>
    <x v="0"/>
    <x v="0"/>
    <x v="0"/>
    <x v="0"/>
    <x v="0"/>
    <m/>
    <m/>
    <x v="2"/>
    <s v="100311210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3T00:00:00"/>
    <n v="9580"/>
    <n v="10270"/>
    <x v="2"/>
    <n v="941"/>
    <n v="50419"/>
    <x v="4"/>
    <s v="909515"/>
    <x v="0"/>
    <x v="0"/>
    <x v="1"/>
    <x v="1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1"/>
    <x v="1"/>
    <x v="1"/>
    <x v="1"/>
    <x v="1"/>
  </r>
  <r>
    <d v="2022-07-13T00:00:00"/>
    <n v="9580"/>
    <n v="10270"/>
    <x v="2"/>
    <n v="942"/>
    <n v="50420"/>
    <x v="4"/>
    <s v="909460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s v="No Morphos"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3T00:00:00"/>
    <n v="9580"/>
    <n v="10270"/>
    <x v="2"/>
    <n v="943"/>
    <n v="50421"/>
    <x v="4"/>
    <s v="909459"/>
    <x v="0"/>
    <x v="0"/>
    <x v="1"/>
    <x v="1"/>
    <x v="1"/>
    <x v="1"/>
    <n v="87"/>
    <n v="17.5"/>
    <n v="6.1"/>
    <n v="6.8"/>
    <x v="1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900000000000006"/>
    <x v="1"/>
    <n v="87"/>
    <x v="3"/>
    <s v=""/>
    <x v="3"/>
    <s v=""/>
    <x v="2"/>
    <n v="3.2099999999999973"/>
    <n v="0.96120886553976392"/>
    <x v="1"/>
    <x v="1"/>
    <x v="2"/>
    <x v="1"/>
    <x v="1"/>
    <x v="1"/>
    <x v="1"/>
  </r>
  <r>
    <d v="2022-07-13T00:00:00"/>
    <n v="9580"/>
    <n v="10270"/>
    <x v="2"/>
    <n v="944"/>
    <n v="50422"/>
    <x v="4"/>
    <s v="?"/>
    <x v="0"/>
    <x v="0"/>
    <x v="2"/>
    <x v="2"/>
    <x v="1"/>
    <x v="1"/>
    <n v="101.5"/>
    <n v="21"/>
    <n v="7.1"/>
    <n v="6.8"/>
    <x v="14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4.4"/>
    <x v="1"/>
    <n v="101.5"/>
    <x v="3"/>
    <s v=""/>
    <x v="3"/>
    <s v=""/>
    <x v="2"/>
    <n v="8.2509999999999977"/>
    <n v="0.99973907067255352"/>
    <x v="1"/>
    <x v="1"/>
    <x v="2"/>
    <x v="1"/>
    <x v="1"/>
    <x v="1"/>
    <x v="1"/>
  </r>
  <r>
    <d v="2022-07-13T00:00:00"/>
    <n v="9580"/>
    <n v="10270"/>
    <x v="2"/>
    <n v="948"/>
    <n v="50423"/>
    <x v="4"/>
    <s v="909340"/>
    <x v="0"/>
    <x v="0"/>
    <x v="2"/>
    <x v="2"/>
    <x v="1"/>
    <x v="1"/>
    <n v="86"/>
    <n v="18"/>
    <n v="6.2"/>
    <n v="4"/>
    <x v="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8"/>
    <x v="1"/>
    <n v="86"/>
    <x v="3"/>
    <s v=""/>
    <x v="3"/>
    <s v=""/>
    <x v="2"/>
    <n v="4.7279999999999971"/>
    <n v="0.991233391480979"/>
    <x v="1"/>
    <x v="1"/>
    <x v="2"/>
    <x v="1"/>
    <x v="1"/>
    <x v="1"/>
    <x v="1"/>
  </r>
  <r>
    <d v="2022-07-13T00:00:00"/>
    <n v="9580"/>
    <n v="10270"/>
    <x v="2"/>
    <n v="950"/>
    <n v="50424"/>
    <x v="4"/>
    <s v="909344"/>
    <x v="0"/>
    <x v="0"/>
    <x v="1"/>
    <x v="1"/>
    <x v="1"/>
    <x v="1"/>
    <n v="66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438949999999998"/>
    <x v="2"/>
    <n v="66.5"/>
    <x v="1"/>
    <s v=""/>
    <x v="3"/>
    <s v=""/>
    <x v="1"/>
    <s v=""/>
    <s v=""/>
    <x v="1"/>
    <x v="1"/>
    <x v="1"/>
    <x v="1"/>
    <x v="1"/>
    <x v="1"/>
    <x v="1"/>
  </r>
  <r>
    <d v="2022-07-13T00:00:00"/>
    <n v="9580"/>
    <n v="10270"/>
    <x v="2"/>
    <n v="952"/>
    <n v="50425"/>
    <x v="4"/>
    <s v="909334"/>
    <x v="0"/>
    <x v="0"/>
    <x v="2"/>
    <x v="2"/>
    <x v="1"/>
    <x v="1"/>
    <n v="99.5"/>
    <n v="18.8"/>
    <n v="6.7"/>
    <n v="5.8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2.8"/>
    <x v="1"/>
    <n v="99.5"/>
    <x v="3"/>
    <s v=""/>
    <x v="3"/>
    <s v=""/>
    <x v="2"/>
    <n v="8.7549999999999972"/>
    <n v="0.99984235386026421"/>
    <x v="1"/>
    <x v="1"/>
    <x v="2"/>
    <x v="1"/>
    <x v="1"/>
    <x v="1"/>
    <x v="1"/>
  </r>
  <r>
    <d v="2022-07-13T00:00:00"/>
    <n v="9580"/>
    <n v="10270"/>
    <x v="2"/>
    <n v="953"/>
    <n v="50426"/>
    <x v="4"/>
    <s v="909345"/>
    <x v="0"/>
    <x v="0"/>
    <x v="2"/>
    <x v="2"/>
    <x v="1"/>
    <x v="1"/>
    <n v="85.5"/>
    <n v="17.5"/>
    <n v="6.4"/>
    <n v="5.3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099999999999994"/>
    <x v="1"/>
    <n v="85.5"/>
    <x v="3"/>
    <s v=""/>
    <x v="3"/>
    <s v=""/>
    <x v="2"/>
    <n v="3.4590000000000014"/>
    <n v="0.96949840937135656"/>
    <x v="1"/>
    <x v="1"/>
    <x v="2"/>
    <x v="1"/>
    <x v="1"/>
    <x v="1"/>
    <x v="1"/>
  </r>
  <r>
    <d v="2022-07-13T00:00:00"/>
    <n v="9580"/>
    <n v="10270"/>
    <x v="2"/>
    <n v="955"/>
    <n v="50427"/>
    <x v="4"/>
    <s v="909339"/>
    <x v="0"/>
    <x v="0"/>
    <x v="1"/>
    <x v="1"/>
    <x v="1"/>
    <x v="1"/>
    <n v="87.5"/>
    <n v="18.5"/>
    <n v="7"/>
    <n v="5.8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5"/>
    <x v="1"/>
    <n v="87.5"/>
    <x v="3"/>
    <s v=""/>
    <x v="3"/>
    <s v=""/>
    <x v="2"/>
    <n v="3.2110000000000003"/>
    <n v="0.96124613473012466"/>
    <x v="1"/>
    <x v="1"/>
    <x v="2"/>
    <x v="1"/>
    <x v="1"/>
    <x v="1"/>
    <x v="1"/>
  </r>
  <r>
    <d v="2022-07-13T00:00:00"/>
    <n v="9580"/>
    <n v="10270"/>
    <x v="2"/>
    <n v="957"/>
    <n v="50428"/>
    <x v="4"/>
    <s v="909333"/>
    <x v="0"/>
    <x v="0"/>
    <x v="1"/>
    <x v="1"/>
    <x v="1"/>
    <x v="1"/>
    <n v="84"/>
    <n v="18.2"/>
    <n v="7.3"/>
    <n v="5.8"/>
    <x v="13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7"/>
    <x v="1"/>
    <n v="84"/>
    <x v="3"/>
    <s v=""/>
    <x v="3"/>
    <s v=""/>
    <x v="2"/>
    <n v="0.89199999999999902"/>
    <n v="0.70930272986188192"/>
    <x v="1"/>
    <x v="1"/>
    <x v="2"/>
    <x v="1"/>
    <x v="1"/>
    <x v="1"/>
    <x v="1"/>
  </r>
  <r>
    <d v="2022-07-13T00:00:00"/>
    <n v="9580"/>
    <n v="10270"/>
    <x v="2"/>
    <n v="959"/>
    <n v="50429"/>
    <x v="4"/>
    <s v="909314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s v="Columbia Recap"/>
    <s v="Yellow pigment"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3T00:00:00"/>
    <n v="9580"/>
    <n v="10270"/>
    <x v="2"/>
    <n v="1001"/>
    <n v="50430"/>
    <x v="4"/>
    <s v="909308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3T00:00:00"/>
    <n v="9580"/>
    <n v="10270"/>
    <x v="2"/>
    <n v="1002"/>
    <n v="50431"/>
    <x v="4"/>
    <s v="909289"/>
    <x v="0"/>
    <x v="0"/>
    <x v="2"/>
    <x v="2"/>
    <x v="1"/>
    <x v="1"/>
    <n v="82.5"/>
    <n v="17"/>
    <n v="6.2"/>
    <n v="5.0999999999999996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3"/>
    <x v="1"/>
    <n v="82.5"/>
    <x v="3"/>
    <s v=""/>
    <x v="3"/>
    <s v=""/>
    <x v="2"/>
    <n v="2.7330000000000014"/>
    <n v="0.93894604293222073"/>
    <x v="1"/>
    <x v="1"/>
    <x v="2"/>
    <x v="1"/>
    <x v="1"/>
    <x v="1"/>
    <x v="1"/>
  </r>
  <r>
    <d v="2022-07-13T00:00:00"/>
    <n v="9581"/>
    <n v="10271"/>
    <x v="5"/>
    <n v="1021"/>
    <n v="50432"/>
    <x v="4"/>
    <s v="909294"/>
    <x v="0"/>
    <x v="0"/>
    <x v="2"/>
    <x v="2"/>
    <x v="1"/>
    <x v="1"/>
    <n v="84.5"/>
    <n v="16.8"/>
    <n v="5.8"/>
    <n v="4.5"/>
    <x v="9"/>
    <x v="3"/>
    <n v="1003113"/>
    <x v="1"/>
    <x v="0"/>
    <x v="0"/>
    <x v="1"/>
    <x v="2"/>
    <x v="0"/>
    <x v="0"/>
    <x v="0"/>
    <x v="0"/>
    <x v="0"/>
    <x v="0"/>
    <m/>
    <m/>
    <x v="2"/>
    <s v="10031131"/>
    <x v="13"/>
    <x v="7"/>
    <x v="6"/>
    <x v="2"/>
    <x v="4"/>
    <x v="2"/>
    <n v="78.7"/>
    <x v="1"/>
    <n v="84.5"/>
    <x v="3"/>
    <s v=""/>
    <x v="5"/>
    <s v=""/>
    <x v="2"/>
    <n v="4.7710000000000017"/>
    <n v="0.99159926619193717"/>
    <x v="1"/>
    <x v="1"/>
    <x v="2"/>
    <x v="1"/>
    <x v="1"/>
    <x v="1"/>
    <x v="1"/>
  </r>
  <r>
    <d v="2022-07-13T00:00:00"/>
    <n v="9581"/>
    <n v="10271"/>
    <x v="5"/>
    <n v="1023"/>
    <n v="50433"/>
    <x v="4"/>
    <s v="909305"/>
    <x v="0"/>
    <x v="0"/>
    <x v="1"/>
    <x v="1"/>
    <x v="1"/>
    <x v="1"/>
    <n v="69"/>
    <m/>
    <m/>
    <m/>
    <x v="0"/>
    <x v="2"/>
    <n v="1003113"/>
    <x v="2"/>
    <x v="0"/>
    <x v="0"/>
    <x v="1"/>
    <x v="2"/>
    <x v="0"/>
    <x v="0"/>
    <x v="0"/>
    <x v="0"/>
    <x v="0"/>
    <x v="0"/>
    <m/>
    <m/>
    <x v="2"/>
    <s v="10031132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3T00:00:00"/>
    <n v="9581"/>
    <n v="10271"/>
    <x v="5"/>
    <n v="1026"/>
    <n v="50434"/>
    <x v="4"/>
    <s v="909336"/>
    <x v="0"/>
    <x v="0"/>
    <x v="1"/>
    <x v="1"/>
    <x v="1"/>
    <x v="1"/>
    <n v="80.5"/>
    <n v="17.600000000000001"/>
    <n v="6.5"/>
    <n v="5.8"/>
    <x v="13"/>
    <x v="3"/>
    <n v="1003113"/>
    <x v="3"/>
    <x v="0"/>
    <x v="0"/>
    <x v="1"/>
    <x v="2"/>
    <x v="0"/>
    <x v="0"/>
    <x v="0"/>
    <x v="0"/>
    <x v="0"/>
    <x v="0"/>
    <s v="Found Tag # 50435 on wheel deck"/>
    <m/>
    <x v="2"/>
    <s v="10031133"/>
    <x v="13"/>
    <x v="7"/>
    <x v="6"/>
    <x v="2"/>
    <x v="4"/>
    <x v="2"/>
    <n v="74"/>
    <x v="1"/>
    <n v="80.5"/>
    <x v="3"/>
    <s v=""/>
    <x v="5"/>
    <s v=""/>
    <x v="2"/>
    <n v="0.4110000000000027"/>
    <n v="0.60132763583261561"/>
    <x v="1"/>
    <x v="1"/>
    <x v="2"/>
    <x v="1"/>
    <x v="1"/>
    <x v="1"/>
    <x v="1"/>
  </r>
  <r>
    <d v="2022-07-13T00:00:00"/>
    <n v="9581"/>
    <n v="10271"/>
    <x v="5"/>
    <n v="1030"/>
    <n v="50435"/>
    <x v="3"/>
    <s v="na"/>
    <x v="0"/>
    <x v="0"/>
    <x v="1"/>
    <x v="1"/>
    <x v="1"/>
    <x v="1"/>
    <m/>
    <m/>
    <m/>
    <m/>
    <x v="0"/>
    <x v="3"/>
    <m/>
    <x v="0"/>
    <x v="0"/>
    <x v="0"/>
    <x v="0"/>
    <x v="0"/>
    <x v="0"/>
    <x v="0"/>
    <x v="0"/>
    <x v="0"/>
    <x v="0"/>
    <x v="0"/>
    <s v="No V-Clip/No Pit/No Scales/No Tag"/>
    <m/>
    <x v="2"/>
    <s v=""/>
    <x v="6"/>
    <x v="2"/>
    <x v="4"/>
    <x v="2"/>
    <x v="4"/>
    <x v="2"/>
    <s v=""/>
    <x v="3"/>
    <s v=""/>
    <x v="4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31"/>
    <n v="50436"/>
    <x v="4"/>
    <s v="909298"/>
    <x v="0"/>
    <x v="0"/>
    <x v="1"/>
    <x v="1"/>
    <x v="1"/>
    <x v="1"/>
    <n v="69"/>
    <m/>
    <m/>
    <m/>
    <x v="0"/>
    <x v="2"/>
    <n v="1003113"/>
    <x v="4"/>
    <x v="0"/>
    <x v="0"/>
    <x v="1"/>
    <x v="2"/>
    <x v="0"/>
    <x v="0"/>
    <x v="0"/>
    <x v="0"/>
    <x v="0"/>
    <x v="0"/>
    <m/>
    <m/>
    <x v="2"/>
    <s v="10031134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3T00:00:00"/>
    <n v="9581"/>
    <n v="10271"/>
    <x v="5"/>
    <n v="1034"/>
    <n v="50437"/>
    <x v="4"/>
    <s v="909277"/>
    <x v="0"/>
    <x v="0"/>
    <x v="2"/>
    <x v="2"/>
    <x v="1"/>
    <x v="1"/>
    <n v="83.5"/>
    <n v="17.2"/>
    <n v="6.5"/>
    <n v="4.9000000000000004"/>
    <x v="9"/>
    <x v="3"/>
    <n v="1003113"/>
    <x v="5"/>
    <x v="0"/>
    <x v="0"/>
    <x v="1"/>
    <x v="2"/>
    <x v="0"/>
    <x v="0"/>
    <x v="0"/>
    <x v="0"/>
    <x v="0"/>
    <x v="0"/>
    <m/>
    <m/>
    <x v="2"/>
    <s v="10031135"/>
    <x v="13"/>
    <x v="7"/>
    <x v="6"/>
    <x v="2"/>
    <x v="4"/>
    <x v="2"/>
    <n v="77"/>
    <x v="1"/>
    <n v="83.5"/>
    <x v="3"/>
    <s v=""/>
    <x v="5"/>
    <s v=""/>
    <x v="2"/>
    <n v="3.1730000000000009"/>
    <n v="0.95980548111856312"/>
    <x v="1"/>
    <x v="1"/>
    <x v="2"/>
    <x v="1"/>
    <x v="1"/>
    <x v="1"/>
    <x v="1"/>
  </r>
  <r>
    <d v="2022-07-13T00:00:00"/>
    <n v="9581"/>
    <n v="10271"/>
    <x v="5"/>
    <n v="1037"/>
    <n v="50438"/>
    <x v="4"/>
    <s v="909351"/>
    <x v="0"/>
    <x v="0"/>
    <x v="1"/>
    <x v="1"/>
    <x v="1"/>
    <x v="1"/>
    <n v="96.5"/>
    <n v="22.5"/>
    <n v="9.5"/>
    <n v="9.4"/>
    <x v="22"/>
    <x v="3"/>
    <n v="1003113"/>
    <x v="6"/>
    <x v="0"/>
    <x v="0"/>
    <x v="1"/>
    <x v="2"/>
    <x v="0"/>
    <x v="0"/>
    <x v="0"/>
    <x v="0"/>
    <x v="0"/>
    <x v="0"/>
    <m/>
    <m/>
    <x v="2"/>
    <s v="10031136"/>
    <x v="13"/>
    <x v="7"/>
    <x v="6"/>
    <x v="2"/>
    <x v="4"/>
    <x v="2"/>
    <n v="87"/>
    <x v="1"/>
    <n v="96.5"/>
    <x v="3"/>
    <s v=""/>
    <x v="5"/>
    <s v=""/>
    <x v="2"/>
    <n v="0.14299999999999802"/>
    <n v="0.5356892033408952"/>
    <x v="1"/>
    <x v="1"/>
    <x v="2"/>
    <x v="1"/>
    <x v="1"/>
    <x v="1"/>
    <x v="1"/>
  </r>
  <r>
    <d v="2022-07-13T00:00:00"/>
    <n v="9581"/>
    <n v="10271"/>
    <x v="5"/>
    <n v="1039"/>
    <n v="50439"/>
    <x v="4"/>
    <s v="909337"/>
    <x v="0"/>
    <x v="0"/>
    <x v="1"/>
    <x v="1"/>
    <x v="1"/>
    <x v="1"/>
    <n v="70.5"/>
    <m/>
    <m/>
    <m/>
    <x v="0"/>
    <x v="2"/>
    <n v="1003113"/>
    <x v="7"/>
    <x v="0"/>
    <x v="0"/>
    <x v="1"/>
    <x v="2"/>
    <x v="0"/>
    <x v="0"/>
    <x v="0"/>
    <x v="0"/>
    <x v="0"/>
    <x v="0"/>
    <m/>
    <m/>
    <x v="2"/>
    <s v="10031137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3T00:00:00"/>
    <n v="9581"/>
    <n v="10271"/>
    <x v="5"/>
    <n v="1042"/>
    <n v="50440"/>
    <x v="4"/>
    <s v="909348"/>
    <x v="0"/>
    <x v="0"/>
    <x v="1"/>
    <x v="1"/>
    <x v="1"/>
    <x v="1"/>
    <n v="61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811450000000001"/>
    <x v="2"/>
    <n v="61.5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44"/>
    <n v="50441"/>
    <x v="4"/>
    <s v="909335"/>
    <x v="0"/>
    <x v="0"/>
    <x v="2"/>
    <x v="2"/>
    <x v="1"/>
    <x v="1"/>
    <n v="86"/>
    <n v="18.2"/>
    <n v="6.1"/>
    <n v="5.0999999999999996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900000000000006"/>
    <x v="1"/>
    <n v="86"/>
    <x v="3"/>
    <s v=""/>
    <x v="3"/>
    <s v=""/>
    <x v="2"/>
    <n v="4.1939999999999982"/>
    <n v="0.98513837900779544"/>
    <x v="1"/>
    <x v="1"/>
    <x v="2"/>
    <x v="1"/>
    <x v="1"/>
    <x v="1"/>
    <x v="1"/>
  </r>
  <r>
    <d v="2022-07-13T00:00:00"/>
    <n v="9581"/>
    <n v="10271"/>
    <x v="5"/>
    <n v="1047"/>
    <n v="50442"/>
    <x v="4"/>
    <s v="909326"/>
    <x v="0"/>
    <x v="0"/>
    <x v="1"/>
    <x v="1"/>
    <x v="1"/>
    <x v="1"/>
    <n v="5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646700000000003"/>
    <x v="2"/>
    <n v="57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48"/>
    <n v="50443"/>
    <x v="4"/>
    <s v="909347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49"/>
    <n v="50444"/>
    <x v="4"/>
    <s v="909317"/>
    <x v="0"/>
    <x v="0"/>
    <x v="1"/>
    <x v="1"/>
    <x v="1"/>
    <x v="1"/>
    <n v="69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215449999999997"/>
    <x v="2"/>
    <n v="69.5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51"/>
    <n v="50446"/>
    <x v="4"/>
    <s v="909313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s v="Bad Tag #50445"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53"/>
    <n v="50447"/>
    <x v="4"/>
    <s v="909304"/>
    <x v="0"/>
    <x v="0"/>
    <x v="2"/>
    <x v="2"/>
    <x v="1"/>
    <x v="1"/>
    <n v="86"/>
    <n v="17"/>
    <n v="6.1"/>
    <n v="5.8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900000000000006"/>
    <x v="1"/>
    <n v="86"/>
    <x v="3"/>
    <s v=""/>
    <x v="3"/>
    <s v=""/>
    <x v="2"/>
    <n v="4.1479999999999979"/>
    <n v="0.98444965600632173"/>
    <x v="1"/>
    <x v="1"/>
    <x v="2"/>
    <x v="1"/>
    <x v="1"/>
    <x v="1"/>
    <x v="1"/>
  </r>
  <r>
    <d v="2022-07-13T00:00:00"/>
    <n v="9581"/>
    <n v="10271"/>
    <x v="5"/>
    <n v="1055"/>
    <n v="50448"/>
    <x v="4"/>
    <s v="909310"/>
    <x v="0"/>
    <x v="0"/>
    <x v="1"/>
    <x v="1"/>
    <x v="1"/>
    <x v="1"/>
    <n v="96"/>
    <n v="22.6"/>
    <n v="9"/>
    <n v="6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7"/>
    <x v="1"/>
    <n v="96"/>
    <x v="3"/>
    <s v=""/>
    <x v="3"/>
    <s v=""/>
    <x v="2"/>
    <n v="4.1700000000000026"/>
    <n v="0.98478287879134363"/>
    <x v="1"/>
    <x v="1"/>
    <x v="2"/>
    <x v="1"/>
    <x v="1"/>
    <x v="1"/>
    <x v="1"/>
  </r>
  <r>
    <d v="2022-07-13T00:00:00"/>
    <n v="9581"/>
    <n v="10271"/>
    <x v="5"/>
    <n v="1057"/>
    <n v="50449"/>
    <x v="4"/>
    <s v="909315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58"/>
    <n v="50450"/>
    <x v="4"/>
    <s v="909338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059"/>
    <n v="50451"/>
    <x v="4"/>
    <s v="909350"/>
    <x v="0"/>
    <x v="0"/>
    <x v="2"/>
    <x v="2"/>
    <x v="1"/>
    <x v="1"/>
    <n v="89.5"/>
    <n v="19"/>
    <n v="6.8"/>
    <n v="5.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7"/>
    <x v="1"/>
    <n v="89.5"/>
    <x v="3"/>
    <s v=""/>
    <x v="3"/>
    <s v=""/>
    <x v="2"/>
    <n v="4.9609999999999994"/>
    <n v="0.99304282300434765"/>
    <x v="1"/>
    <x v="1"/>
    <x v="2"/>
    <x v="1"/>
    <x v="1"/>
    <x v="1"/>
    <x v="1"/>
  </r>
  <r>
    <d v="2022-07-13T00:00:00"/>
    <n v="9581"/>
    <n v="10271"/>
    <x v="5"/>
    <n v="1101"/>
    <n v="50452"/>
    <x v="4"/>
    <s v="909331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102"/>
    <n v="50453"/>
    <x v="4"/>
    <s v="909327"/>
    <x v="0"/>
    <x v="0"/>
    <x v="2"/>
    <x v="2"/>
    <x v="1"/>
    <x v="1"/>
    <n v="88"/>
    <n v="17.5"/>
    <n v="6.7"/>
    <n v="4.4000000000000004"/>
    <x v="3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3"/>
    <x v="1"/>
    <n v="88"/>
    <x v="3"/>
    <s v=""/>
    <x v="3"/>
    <s v=""/>
    <x v="2"/>
    <n v="5.6219999999999954"/>
    <n v="0.99639563933970521"/>
    <x v="1"/>
    <x v="1"/>
    <x v="2"/>
    <x v="1"/>
    <x v="1"/>
    <x v="1"/>
    <x v="1"/>
  </r>
  <r>
    <d v="2022-07-13T00:00:00"/>
    <n v="9581"/>
    <n v="10271"/>
    <x v="5"/>
    <n v="1103"/>
    <n v="50454"/>
    <x v="4"/>
    <s v="909300"/>
    <x v="0"/>
    <x v="0"/>
    <x v="1"/>
    <x v="1"/>
    <x v="1"/>
    <x v="1"/>
    <n v="89.5"/>
    <n v="19.5"/>
    <n v="7.7"/>
    <n v="5.9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8"/>
    <x v="1"/>
    <n v="89.5"/>
    <x v="3"/>
    <s v=""/>
    <x v="3"/>
    <s v=""/>
    <x v="2"/>
    <n v="3.5369999999999999"/>
    <n v="0.97172239463727517"/>
    <x v="1"/>
    <x v="1"/>
    <x v="2"/>
    <x v="1"/>
    <x v="1"/>
    <x v="1"/>
    <x v="1"/>
  </r>
  <r>
    <d v="2022-07-13T00:00:00"/>
    <n v="9581"/>
    <n v="10271"/>
    <x v="5"/>
    <n v="1105"/>
    <n v="50455"/>
    <x v="4"/>
    <s v="909322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1"/>
    <x v="5"/>
    <n v="1106"/>
    <n v="50456"/>
    <x v="4"/>
    <s v="909341"/>
    <x v="0"/>
    <x v="0"/>
    <x v="2"/>
    <x v="2"/>
    <x v="1"/>
    <x v="1"/>
    <n v="86"/>
    <n v="17.100000000000001"/>
    <n v="5.6"/>
    <n v="4.5999999999999996"/>
    <x v="1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400000000000006"/>
    <x v="1"/>
    <n v="86"/>
    <x v="3"/>
    <s v=""/>
    <x v="3"/>
    <s v=""/>
    <x v="2"/>
    <n v="5.6899999999999986"/>
    <n v="0.99663179020875314"/>
    <x v="1"/>
    <x v="1"/>
    <x v="2"/>
    <x v="1"/>
    <x v="1"/>
    <x v="1"/>
    <x v="1"/>
  </r>
  <r>
    <d v="2022-07-13T00:00:00"/>
    <n v="9581"/>
    <n v="10271"/>
    <x v="5"/>
    <n v="1108"/>
    <n v="50457"/>
    <x v="4"/>
    <s v="909346"/>
    <x v="0"/>
    <x v="0"/>
    <x v="1"/>
    <x v="1"/>
    <x v="1"/>
    <x v="1"/>
    <n v="75"/>
    <n v="15.8"/>
    <n v="5.8"/>
    <n v="4.9000000000000004"/>
    <x v="25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"/>
    <x v="1"/>
    <n v="75"/>
    <x v="1"/>
    <s v=""/>
    <x v="3"/>
    <s v=""/>
    <x v="1"/>
    <s v=""/>
    <s v=""/>
    <x v="1"/>
    <x v="1"/>
    <x v="1"/>
    <x v="1"/>
    <x v="1"/>
    <x v="1"/>
    <x v="1"/>
  </r>
  <r>
    <d v="2022-07-13T00:00:00"/>
    <n v="9581"/>
    <n v="10272"/>
    <x v="5"/>
    <n v="1109"/>
    <n v="50458"/>
    <x v="4"/>
    <s v="909297"/>
    <x v="0"/>
    <x v="0"/>
    <x v="2"/>
    <x v="2"/>
    <x v="1"/>
    <x v="1"/>
    <n v="88.5"/>
    <n v="17.5"/>
    <n v="6.3"/>
    <n v="6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2"/>
    <x v="1"/>
    <n v="88.5"/>
    <x v="3"/>
    <s v=""/>
    <x v="3"/>
    <s v=""/>
    <x v="2"/>
    <n v="4.4010000000000007"/>
    <n v="0.98788354050827465"/>
    <x v="1"/>
    <x v="1"/>
    <x v="2"/>
    <x v="1"/>
    <x v="1"/>
    <x v="1"/>
    <x v="1"/>
  </r>
  <r>
    <d v="2022-07-13T00:00:00"/>
    <n v="9581"/>
    <n v="10272"/>
    <x v="5"/>
    <n v="1111"/>
    <n v="50459"/>
    <x v="4"/>
    <s v="909262"/>
    <x v="0"/>
    <x v="0"/>
    <x v="2"/>
    <x v="2"/>
    <x v="1"/>
    <x v="1"/>
    <n v="89.5"/>
    <n v="18"/>
    <n v="6.5"/>
    <n v="4.3"/>
    <x v="1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"/>
    <x v="1"/>
    <n v="89.5"/>
    <x v="3"/>
    <s v=""/>
    <x v="3"/>
    <s v=""/>
    <x v="2"/>
    <n v="6.2470000000000008"/>
    <n v="0.99806748764078768"/>
    <x v="1"/>
    <x v="1"/>
    <x v="2"/>
    <x v="1"/>
    <x v="1"/>
    <x v="1"/>
    <x v="1"/>
  </r>
  <r>
    <d v="2022-07-13T00:00:00"/>
    <n v="9583"/>
    <n v="10273"/>
    <x v="2"/>
    <n v="1501"/>
    <n v="50460"/>
    <x v="4"/>
    <s v="909328"/>
    <x v="0"/>
    <x v="0"/>
    <x v="2"/>
    <x v="2"/>
    <x v="1"/>
    <x v="1"/>
    <n v="85"/>
    <n v="17"/>
    <n v="5.5"/>
    <n v="5"/>
    <x v="9"/>
    <x v="3"/>
    <n v="1003113"/>
    <x v="8"/>
    <x v="0"/>
    <x v="0"/>
    <x v="1"/>
    <x v="2"/>
    <x v="0"/>
    <x v="0"/>
    <x v="0"/>
    <x v="0"/>
    <x v="0"/>
    <x v="0"/>
    <m/>
    <m/>
    <x v="2"/>
    <s v="10031138"/>
    <x v="13"/>
    <x v="7"/>
    <x v="6"/>
    <x v="2"/>
    <x v="4"/>
    <x v="2"/>
    <n v="79.5"/>
    <x v="1"/>
    <n v="85"/>
    <x v="3"/>
    <s v=""/>
    <x v="5"/>
    <s v=""/>
    <x v="2"/>
    <n v="5.0299999999999985"/>
    <n v="0.99350366771566156"/>
    <x v="1"/>
    <x v="1"/>
    <x v="2"/>
    <x v="1"/>
    <x v="1"/>
    <x v="1"/>
    <x v="1"/>
  </r>
  <r>
    <d v="2022-07-13T00:00:00"/>
    <n v="9583"/>
    <n v="10273"/>
    <x v="2"/>
    <n v="1505"/>
    <n v="50461"/>
    <x v="4"/>
    <s v="909265"/>
    <x v="0"/>
    <x v="0"/>
    <x v="2"/>
    <x v="2"/>
    <x v="1"/>
    <x v="1"/>
    <n v="85.5"/>
    <n v="18"/>
    <n v="6.8"/>
    <n v="5.5"/>
    <x v="9"/>
    <x v="3"/>
    <n v="1003113"/>
    <x v="9"/>
    <x v="0"/>
    <x v="0"/>
    <x v="1"/>
    <x v="2"/>
    <x v="0"/>
    <x v="0"/>
    <x v="0"/>
    <x v="0"/>
    <x v="0"/>
    <x v="0"/>
    <m/>
    <m/>
    <x v="2"/>
    <s v="10031139"/>
    <x v="13"/>
    <x v="7"/>
    <x v="6"/>
    <x v="2"/>
    <x v="4"/>
    <x v="2"/>
    <n v="78.7"/>
    <x v="1"/>
    <n v="85.5"/>
    <x v="3"/>
    <s v=""/>
    <x v="5"/>
    <s v=""/>
    <x v="2"/>
    <n v="3.2410000000000005"/>
    <n v="0.96234836024262949"/>
    <x v="1"/>
    <x v="1"/>
    <x v="2"/>
    <x v="1"/>
    <x v="1"/>
    <x v="1"/>
    <x v="1"/>
  </r>
  <r>
    <d v="2022-07-13T00:00:00"/>
    <n v="9583"/>
    <n v="10273"/>
    <x v="2"/>
    <n v="1507"/>
    <n v="50462"/>
    <x v="4"/>
    <s v="909263"/>
    <x v="0"/>
    <x v="0"/>
    <x v="1"/>
    <x v="1"/>
    <x v="1"/>
    <x v="1"/>
    <n v="71"/>
    <m/>
    <m/>
    <m/>
    <x v="0"/>
    <x v="2"/>
    <n v="1003113"/>
    <x v="10"/>
    <x v="0"/>
    <x v="0"/>
    <x v="1"/>
    <x v="2"/>
    <x v="0"/>
    <x v="0"/>
    <x v="0"/>
    <x v="0"/>
    <x v="0"/>
    <x v="0"/>
    <m/>
    <m/>
    <x v="2"/>
    <s v="100311310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3T00:00:00"/>
    <n v="9583"/>
    <n v="10273"/>
    <x v="2"/>
    <n v="1509"/>
    <n v="50463"/>
    <x v="4"/>
    <s v="909324"/>
    <x v="0"/>
    <x v="0"/>
    <x v="1"/>
    <x v="1"/>
    <x v="1"/>
    <x v="1"/>
    <n v="90.5"/>
    <n v="20"/>
    <n v="7.5"/>
    <n v="7.5"/>
    <x v="5"/>
    <x v="3"/>
    <n v="1003114"/>
    <x v="1"/>
    <x v="0"/>
    <x v="0"/>
    <x v="1"/>
    <x v="2"/>
    <x v="0"/>
    <x v="0"/>
    <x v="0"/>
    <x v="0"/>
    <x v="0"/>
    <x v="0"/>
    <m/>
    <m/>
    <x v="2"/>
    <s v="10031141"/>
    <x v="13"/>
    <x v="7"/>
    <x v="6"/>
    <x v="2"/>
    <x v="4"/>
    <x v="2"/>
    <n v="83"/>
    <x v="1"/>
    <n v="90.5"/>
    <x v="3"/>
    <s v=""/>
    <x v="5"/>
    <s v=""/>
    <x v="2"/>
    <n v="2.7050000000000001"/>
    <n v="0.93732103860055527"/>
    <x v="1"/>
    <x v="1"/>
    <x v="2"/>
    <x v="1"/>
    <x v="1"/>
    <x v="1"/>
    <x v="1"/>
  </r>
  <r>
    <d v="2022-07-13T00:00:00"/>
    <n v="9583"/>
    <n v="10273"/>
    <x v="2"/>
    <n v="1512"/>
    <n v="50464"/>
    <x v="4"/>
    <s v="909292"/>
    <x v="0"/>
    <x v="0"/>
    <x v="1"/>
    <x v="1"/>
    <x v="1"/>
    <x v="1"/>
    <n v="76.5"/>
    <n v="15.4"/>
    <n v="5.5"/>
    <n v="5"/>
    <x v="12"/>
    <x v="3"/>
    <n v="1003114"/>
    <x v="2"/>
    <x v="0"/>
    <x v="0"/>
    <x v="1"/>
    <x v="2"/>
    <x v="0"/>
    <x v="0"/>
    <x v="0"/>
    <x v="0"/>
    <x v="0"/>
    <x v="0"/>
    <m/>
    <m/>
    <x v="2"/>
    <s v="10031142"/>
    <x v="13"/>
    <x v="7"/>
    <x v="6"/>
    <x v="2"/>
    <x v="4"/>
    <x v="2"/>
    <n v="71"/>
    <x v="1"/>
    <n v="76.5"/>
    <x v="3"/>
    <s v=""/>
    <x v="5"/>
    <s v=""/>
    <x v="2"/>
    <n v="1.1169999999999964"/>
    <n v="0.75343182333716741"/>
    <x v="1"/>
    <x v="1"/>
    <x v="2"/>
    <x v="1"/>
    <x v="1"/>
    <x v="1"/>
    <x v="1"/>
  </r>
  <r>
    <d v="2022-07-13T00:00:00"/>
    <n v="9583"/>
    <n v="10273"/>
    <x v="2"/>
    <n v="1514"/>
    <n v="50465"/>
    <x v="4"/>
    <s v="909309"/>
    <x v="0"/>
    <x v="0"/>
    <x v="1"/>
    <x v="1"/>
    <x v="1"/>
    <x v="1"/>
    <n v="94"/>
    <n v="20.8"/>
    <n v="7.9"/>
    <n v="5.7"/>
    <x v="12"/>
    <x v="3"/>
    <n v="1003114"/>
    <x v="3"/>
    <x v="0"/>
    <x v="0"/>
    <x v="1"/>
    <x v="2"/>
    <x v="0"/>
    <x v="0"/>
    <x v="0"/>
    <x v="0"/>
    <x v="0"/>
    <x v="0"/>
    <m/>
    <m/>
    <x v="2"/>
    <s v="10031143"/>
    <x v="13"/>
    <x v="7"/>
    <x v="6"/>
    <x v="2"/>
    <x v="4"/>
    <x v="2"/>
    <n v="86.1"/>
    <x v="1"/>
    <n v="94"/>
    <x v="3"/>
    <s v=""/>
    <x v="5"/>
    <s v=""/>
    <x v="2"/>
    <n v="5.0940000000000021"/>
    <n v="0.99390395271584453"/>
    <x v="1"/>
    <x v="1"/>
    <x v="2"/>
    <x v="1"/>
    <x v="1"/>
    <x v="1"/>
    <x v="1"/>
  </r>
  <r>
    <d v="2022-07-13T00:00:00"/>
    <n v="9583"/>
    <n v="10273"/>
    <x v="2"/>
    <n v="1516"/>
    <n v="50466"/>
    <x v="4"/>
    <s v="909295"/>
    <x v="0"/>
    <x v="0"/>
    <x v="1"/>
    <x v="1"/>
    <x v="1"/>
    <x v="1"/>
    <n v="90.5"/>
    <n v="20"/>
    <n v="7.4"/>
    <n v="6.5"/>
    <x v="14"/>
    <x v="3"/>
    <n v="1003114"/>
    <x v="4"/>
    <x v="0"/>
    <x v="0"/>
    <x v="1"/>
    <x v="2"/>
    <x v="0"/>
    <x v="0"/>
    <x v="0"/>
    <x v="0"/>
    <x v="0"/>
    <x v="0"/>
    <m/>
    <m/>
    <x v="2"/>
    <s v="10031144"/>
    <x v="13"/>
    <x v="7"/>
    <x v="6"/>
    <x v="2"/>
    <x v="4"/>
    <x v="2"/>
    <n v="83.1"/>
    <x v="1"/>
    <n v="90.5"/>
    <x v="3"/>
    <s v=""/>
    <x v="5"/>
    <s v=""/>
    <x v="2"/>
    <n v="3.3409999999999984"/>
    <n v="0.96580887978151642"/>
    <x v="1"/>
    <x v="1"/>
    <x v="2"/>
    <x v="1"/>
    <x v="1"/>
    <x v="1"/>
    <x v="1"/>
  </r>
  <r>
    <d v="2022-07-13T00:00:00"/>
    <n v="9583"/>
    <n v="10273"/>
    <x v="2"/>
    <n v="1518"/>
    <n v="50467"/>
    <x v="4"/>
    <s v="909273"/>
    <x v="0"/>
    <x v="0"/>
    <x v="1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3"/>
    <x v="2"/>
    <n v="1519"/>
    <n v="50468"/>
    <x v="4"/>
    <s v="909321"/>
    <x v="0"/>
    <x v="0"/>
    <x v="2"/>
    <x v="2"/>
    <x v="1"/>
    <x v="1"/>
    <n v="77.5"/>
    <n v="17"/>
    <n v="5.8"/>
    <n v="5"/>
    <x v="11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7"/>
    <x v="1"/>
    <n v="77.5"/>
    <x v="3"/>
    <s v=""/>
    <x v="3"/>
    <s v=""/>
    <x v="2"/>
    <n v="1.077000000000004"/>
    <n v="0.74592584148458885"/>
    <x v="1"/>
    <x v="1"/>
    <x v="2"/>
    <x v="1"/>
    <x v="1"/>
    <x v="1"/>
    <x v="1"/>
  </r>
  <r>
    <d v="2022-07-13T00:00:00"/>
    <n v="9583"/>
    <n v="10273"/>
    <x v="2"/>
    <n v="1520"/>
    <n v="50469"/>
    <x v="4"/>
    <s v="909320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3"/>
    <x v="2"/>
    <n v="1521"/>
    <n v="50470"/>
    <x v="4"/>
    <s v="909267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3"/>
    <x v="2"/>
    <n v="1523"/>
    <n v="50471"/>
    <x v="4"/>
    <s v="909285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3"/>
    <x v="2"/>
    <n v="1523"/>
    <n v="50472"/>
    <x v="4"/>
    <s v="909302"/>
    <x v="0"/>
    <x v="0"/>
    <x v="2"/>
    <x v="2"/>
    <x v="1"/>
    <x v="1"/>
    <n v="83"/>
    <n v="17.399999999999999"/>
    <n v="6"/>
    <n v="5"/>
    <x v="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"/>
    <x v="1"/>
    <n v="83"/>
    <x v="3"/>
    <s v=""/>
    <x v="3"/>
    <s v=""/>
    <x v="2"/>
    <n v="3.0139999999999985"/>
    <n v="0.95320260771483611"/>
    <x v="1"/>
    <x v="1"/>
    <x v="2"/>
    <x v="1"/>
    <x v="1"/>
    <x v="1"/>
    <x v="1"/>
  </r>
  <r>
    <d v="2022-07-13T00:00:00"/>
    <n v="9583"/>
    <n v="10273"/>
    <x v="2"/>
    <n v="1525"/>
    <n v="50473"/>
    <x v="4"/>
    <s v="909311"/>
    <x v="0"/>
    <x v="0"/>
    <x v="1"/>
    <x v="1"/>
    <x v="1"/>
    <x v="1"/>
    <n v="87"/>
    <n v="20.2"/>
    <n v="8"/>
    <n v="7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"/>
    <x v="1"/>
    <n v="87"/>
    <x v="3"/>
    <s v=""/>
    <x v="3"/>
    <s v=""/>
    <x v="2"/>
    <n v="0.89999999999999658"/>
    <n v="0.71094950262500323"/>
    <x v="1"/>
    <x v="1"/>
    <x v="2"/>
    <x v="1"/>
    <x v="1"/>
    <x v="1"/>
    <x v="1"/>
  </r>
  <r>
    <d v="2022-07-13T00:00:00"/>
    <n v="9583"/>
    <n v="10273"/>
    <x v="2"/>
    <n v="1525"/>
    <n v="50474"/>
    <x v="4"/>
    <s v="909319"/>
    <x v="0"/>
    <x v="0"/>
    <x v="2"/>
    <x v="2"/>
    <x v="1"/>
    <x v="1"/>
    <n v="95"/>
    <n v="24.7"/>
    <n v="11.5"/>
    <n v="8.3000000000000007"/>
    <x v="1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5"/>
    <x v="1"/>
    <n v="95"/>
    <x v="3"/>
    <s v=""/>
    <x v="3"/>
    <s v=""/>
    <x v="3"/>
    <n v="-1.8839999999999995"/>
    <n v="0.13193010051522208"/>
    <x v="1"/>
    <x v="1"/>
    <x v="1"/>
    <x v="1"/>
    <x v="1"/>
    <x v="1"/>
    <x v="1"/>
  </r>
  <r>
    <d v="2022-07-13T00:00:00"/>
    <n v="9583"/>
    <n v="10273"/>
    <x v="2"/>
    <n v="1526"/>
    <n v="50475"/>
    <x v="4"/>
    <s v="909293"/>
    <x v="0"/>
    <x v="0"/>
    <x v="1"/>
    <x v="1"/>
    <x v="1"/>
    <x v="1"/>
    <n v="83.5"/>
    <n v="19.8"/>
    <n v="7.4"/>
    <n v="6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099999999999994"/>
    <x v="1"/>
    <n v="83.5"/>
    <x v="3"/>
    <s v=""/>
    <x v="3"/>
    <s v=""/>
    <x v="2"/>
    <n v="0.84300000000000064"/>
    <n v="0.69909667423557265"/>
    <x v="1"/>
    <x v="1"/>
    <x v="2"/>
    <x v="1"/>
    <x v="1"/>
    <x v="1"/>
    <x v="1"/>
  </r>
  <r>
    <d v="2022-07-13T00:00:00"/>
    <n v="9583"/>
    <n v="10273"/>
    <x v="2"/>
    <n v="1529"/>
    <n v="50476"/>
    <x v="4"/>
    <s v="909288"/>
    <x v="0"/>
    <x v="0"/>
    <x v="2"/>
    <x v="2"/>
    <x v="1"/>
    <x v="1"/>
    <n v="87.5"/>
    <n v="19"/>
    <n v="6.6"/>
    <n v="5"/>
    <x v="1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900000000000006"/>
    <x v="1"/>
    <n v="87.5"/>
    <x v="3"/>
    <s v=""/>
    <x v="3"/>
    <s v=""/>
    <x v="2"/>
    <n v="4.6109999999999998"/>
    <n v="0.99015599635513485"/>
    <x v="1"/>
    <x v="1"/>
    <x v="2"/>
    <x v="1"/>
    <x v="1"/>
    <x v="1"/>
    <x v="1"/>
  </r>
  <r>
    <d v="2022-07-13T00:00:00"/>
    <n v="9583"/>
    <n v="10273"/>
    <x v="2"/>
    <n v="1530"/>
    <n v="50477"/>
    <x v="4"/>
    <s v="909258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3"/>
    <x v="2"/>
    <n v="1531"/>
    <n v="50478"/>
    <x v="4"/>
    <s v="909272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4"/>
    <x v="1"/>
    <x v="1"/>
    <x v="1"/>
  </r>
  <r>
    <d v="2022-07-13T00:00:00"/>
    <n v="9583"/>
    <n v="10273"/>
    <x v="2"/>
    <n v="1533"/>
    <n v="50479"/>
    <x v="4"/>
    <s v="909283"/>
    <x v="0"/>
    <x v="0"/>
    <x v="1"/>
    <x v="1"/>
    <x v="1"/>
    <x v="1"/>
    <n v="78"/>
    <n v="17"/>
    <n v="6.5"/>
    <n v="6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5"/>
    <x v="1"/>
    <n v="78"/>
    <x v="3"/>
    <s v=""/>
    <x v="3"/>
    <s v=""/>
    <x v="2"/>
    <n v="5.9999999999999609E-2"/>
    <n v="0.51499550161940999"/>
    <x v="1"/>
    <x v="1"/>
    <x v="2"/>
    <x v="1"/>
    <x v="1"/>
    <x v="1"/>
    <x v="1"/>
  </r>
  <r>
    <d v="2022-07-13T00:00:00"/>
    <n v="9583"/>
    <n v="10273"/>
    <x v="2"/>
    <n v="1535"/>
    <n v="50480"/>
    <x v="4"/>
    <s v="909325"/>
    <x v="0"/>
    <x v="0"/>
    <x v="1"/>
    <x v="1"/>
    <x v="1"/>
    <x v="1"/>
    <n v="85"/>
    <n v="17.5"/>
    <n v="5.5"/>
    <n v="6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5"/>
    <x v="1"/>
    <n v="85"/>
    <x v="3"/>
    <s v=""/>
    <x v="3"/>
    <s v=""/>
    <x v="2"/>
    <n v="4.3499999999999988"/>
    <n v="0.98725765053588843"/>
    <x v="1"/>
    <x v="1"/>
    <x v="2"/>
    <x v="1"/>
    <x v="1"/>
    <x v="1"/>
    <x v="1"/>
  </r>
  <r>
    <d v="2022-07-13T00:00:00"/>
    <n v="9583"/>
    <n v="10273"/>
    <x v="2"/>
    <n v="1536"/>
    <n v="50481"/>
    <x v="4"/>
    <s v="909259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3"/>
    <x v="2"/>
    <n v="1537"/>
    <n v="50482"/>
    <x v="4"/>
    <s v="909290"/>
    <x v="0"/>
    <x v="0"/>
    <x v="2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3"/>
    <x v="2"/>
    <n v="1538"/>
    <n v="50483"/>
    <x v="4"/>
    <s v="909255"/>
    <x v="0"/>
    <x v="0"/>
    <x v="2"/>
    <x v="2"/>
    <x v="1"/>
    <x v="1"/>
    <n v="79.5"/>
    <n v="16"/>
    <n v="5.5"/>
    <n v="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"/>
    <x v="1"/>
    <n v="79.5"/>
    <x v="3"/>
    <s v=""/>
    <x v="3"/>
    <s v=""/>
    <x v="2"/>
    <n v="2.6650000000000027"/>
    <n v="0.93492951047197503"/>
    <x v="1"/>
    <x v="1"/>
    <x v="2"/>
    <x v="1"/>
    <x v="1"/>
    <x v="1"/>
    <x v="1"/>
  </r>
  <r>
    <d v="2022-07-13T00:00:00"/>
    <n v="9583"/>
    <n v="10273"/>
    <x v="2"/>
    <n v="1539"/>
    <n v="50484"/>
    <x v="4"/>
    <s v="909318"/>
    <x v="0"/>
    <x v="0"/>
    <x v="2"/>
    <x v="2"/>
    <x v="1"/>
    <x v="1"/>
    <n v="83"/>
    <n v="17.5"/>
    <n v="6.2"/>
    <n v="5.2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8"/>
    <x v="1"/>
    <n v="83"/>
    <x v="3"/>
    <s v=""/>
    <x v="3"/>
    <s v=""/>
    <x v="2"/>
    <n v="3.1379999999999972"/>
    <n v="0.95843327584867366"/>
    <x v="1"/>
    <x v="1"/>
    <x v="2"/>
    <x v="1"/>
    <x v="1"/>
    <x v="1"/>
    <x v="1"/>
  </r>
  <r>
    <d v="2022-07-13T00:00:00"/>
    <n v="9583"/>
    <n v="10274"/>
    <x v="2"/>
    <n v="1541"/>
    <n v="50485"/>
    <x v="4"/>
    <s v="909306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542"/>
    <n v="50486"/>
    <x v="4"/>
    <s v="909301"/>
    <x v="0"/>
    <x v="0"/>
    <x v="2"/>
    <x v="2"/>
    <x v="1"/>
    <x v="1"/>
    <n v="92"/>
    <n v="18.8"/>
    <n v="6.5"/>
    <n v="6.5"/>
    <x v="1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5"/>
    <x v="1"/>
    <n v="92"/>
    <x v="3"/>
    <s v=""/>
    <x v="3"/>
    <s v=""/>
    <x v="2"/>
    <n v="5.0520000000000032"/>
    <n v="0.99364412792161538"/>
    <x v="1"/>
    <x v="1"/>
    <x v="2"/>
    <x v="1"/>
    <x v="1"/>
    <x v="1"/>
    <x v="1"/>
  </r>
  <r>
    <d v="2022-07-13T00:00:00"/>
    <n v="9583"/>
    <n v="10274"/>
    <x v="2"/>
    <n v="1543"/>
    <n v="50487"/>
    <x v="4"/>
    <s v="909284"/>
    <x v="0"/>
    <x v="0"/>
    <x v="2"/>
    <x v="2"/>
    <x v="1"/>
    <x v="1"/>
    <n v="85"/>
    <n v="17"/>
    <n v="6.5"/>
    <n v="5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5"/>
    <x v="1"/>
    <n v="85"/>
    <x v="3"/>
    <s v=""/>
    <x v="3"/>
    <s v=""/>
    <x v="2"/>
    <n v="3.4919999999999973"/>
    <n v="0.97045928592172248"/>
    <x v="1"/>
    <x v="1"/>
    <x v="2"/>
    <x v="1"/>
    <x v="1"/>
    <x v="1"/>
    <x v="1"/>
  </r>
  <r>
    <d v="2022-07-13T00:00:00"/>
    <n v="9583"/>
    <n v="10274"/>
    <x v="2"/>
    <n v="1544"/>
    <n v="50488"/>
    <x v="4"/>
    <s v="909268"/>
    <x v="0"/>
    <x v="0"/>
    <x v="2"/>
    <x v="2"/>
    <x v="1"/>
    <x v="1"/>
    <n v="77.5"/>
    <n v="17"/>
    <n v="6"/>
    <n v="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5"/>
    <x v="1"/>
    <n v="77.5"/>
    <x v="3"/>
    <s v=""/>
    <x v="3"/>
    <s v=""/>
    <x v="2"/>
    <n v="1.1650000000000036"/>
    <n v="0.76224005342710988"/>
    <x v="1"/>
    <x v="1"/>
    <x v="2"/>
    <x v="1"/>
    <x v="1"/>
    <x v="1"/>
    <x v="1"/>
  </r>
  <r>
    <d v="2022-07-13T00:00:00"/>
    <n v="9583"/>
    <n v="10274"/>
    <x v="2"/>
    <n v="1545"/>
    <n v="50489"/>
    <x v="4"/>
    <s v="909261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546"/>
    <n v="50490"/>
    <x v="4"/>
    <s v="909299"/>
    <x v="0"/>
    <x v="0"/>
    <x v="1"/>
    <x v="1"/>
    <x v="1"/>
    <x v="1"/>
    <n v="90"/>
    <n v="22"/>
    <n v="8.8000000000000007"/>
    <n v="6.5"/>
    <x v="1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"/>
    <x v="1"/>
    <n v="90"/>
    <x v="3"/>
    <s v=""/>
    <x v="3"/>
    <s v=""/>
    <x v="2"/>
    <n v="1.2480000000000029"/>
    <n v="0.77695345960195783"/>
    <x v="1"/>
    <x v="1"/>
    <x v="2"/>
    <x v="1"/>
    <x v="1"/>
    <x v="1"/>
    <x v="1"/>
  </r>
  <r>
    <d v="2022-07-13T00:00:00"/>
    <n v="9583"/>
    <n v="10274"/>
    <x v="2"/>
    <n v="1548"/>
    <n v="50491"/>
    <x v="4"/>
    <s v="909275"/>
    <x v="0"/>
    <x v="0"/>
    <x v="2"/>
    <x v="2"/>
    <x v="1"/>
    <x v="1"/>
    <n v="85"/>
    <n v="17.5"/>
    <n v="6"/>
    <n v="5.5"/>
    <x v="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"/>
    <x v="1"/>
    <n v="85"/>
    <x v="3"/>
    <s v=""/>
    <x v="3"/>
    <s v=""/>
    <x v="2"/>
    <n v="3.8779999999999983"/>
    <n v="0.9797273175921879"/>
    <x v="1"/>
    <x v="1"/>
    <x v="2"/>
    <x v="1"/>
    <x v="1"/>
    <x v="1"/>
    <x v="1"/>
  </r>
  <r>
    <d v="2022-07-13T00:00:00"/>
    <n v="9583"/>
    <n v="10274"/>
    <x v="2"/>
    <n v="1550"/>
    <n v="50492"/>
    <x v="4"/>
    <s v="909296"/>
    <x v="0"/>
    <x v="0"/>
    <x v="1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551"/>
    <n v="50493"/>
    <x v="4"/>
    <s v="909282"/>
    <x v="0"/>
    <x v="0"/>
    <x v="2"/>
    <x v="2"/>
    <x v="1"/>
    <x v="1"/>
    <n v="83"/>
    <n v="17"/>
    <n v="6"/>
    <n v="5.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"/>
    <x v="1"/>
    <n v="83"/>
    <x v="3"/>
    <s v=""/>
    <x v="3"/>
    <s v=""/>
    <x v="2"/>
    <n v="3.1899999999999986"/>
    <n v="0.96045622044904699"/>
    <x v="1"/>
    <x v="1"/>
    <x v="2"/>
    <x v="1"/>
    <x v="1"/>
    <x v="1"/>
    <x v="1"/>
  </r>
  <r>
    <d v="2022-07-13T00:00:00"/>
    <n v="9583"/>
    <n v="10274"/>
    <x v="2"/>
    <n v="1552"/>
    <n v="50494"/>
    <x v="4"/>
    <s v="909332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554"/>
    <n v="50495"/>
    <x v="4"/>
    <s v="909291"/>
    <x v="0"/>
    <x v="0"/>
    <x v="1"/>
    <x v="1"/>
    <x v="1"/>
    <x v="1"/>
    <n v="85.5"/>
    <n v="21"/>
    <n v="8.5"/>
    <n v="6.5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"/>
    <x v="1"/>
    <n v="85.5"/>
    <x v="3"/>
    <s v=""/>
    <x v="3"/>
    <s v=""/>
    <x v="3"/>
    <n v="-4.4999999999999263E-2"/>
    <n v="0.48875189805314534"/>
    <x v="1"/>
    <x v="1"/>
    <x v="1"/>
    <x v="1"/>
    <x v="1"/>
    <x v="1"/>
    <x v="1"/>
  </r>
  <r>
    <d v="2022-07-13T00:00:00"/>
    <n v="9583"/>
    <n v="10274"/>
    <x v="2"/>
    <n v="1555"/>
    <n v="50496"/>
    <x v="4"/>
    <s v="909280"/>
    <x v="0"/>
    <x v="0"/>
    <x v="2"/>
    <x v="2"/>
    <x v="1"/>
    <x v="1"/>
    <n v="86"/>
    <n v="20"/>
    <n v="7.6"/>
    <n v="6.5"/>
    <x v="1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00000000000006"/>
    <x v="1"/>
    <n v="86"/>
    <x v="3"/>
    <s v=""/>
    <x v="3"/>
    <s v=""/>
    <x v="2"/>
    <n v="1.0639999999999983"/>
    <n v="0.74345420814634355"/>
    <x v="1"/>
    <x v="1"/>
    <x v="2"/>
    <x v="1"/>
    <x v="1"/>
    <x v="1"/>
    <x v="1"/>
  </r>
  <r>
    <d v="2022-07-13T00:00:00"/>
    <n v="9583"/>
    <n v="10274"/>
    <x v="2"/>
    <n v="1555"/>
    <n v="50497"/>
    <x v="4"/>
    <s v="909257"/>
    <x v="0"/>
    <x v="1"/>
    <x v="2"/>
    <x v="1"/>
    <x v="1"/>
    <x v="1"/>
    <n v="74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842949999999988"/>
    <x v="2"/>
    <n v="74.5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557"/>
    <n v="50498"/>
    <x v="4"/>
    <s v="909303"/>
    <x v="0"/>
    <x v="0"/>
    <x v="1"/>
    <x v="1"/>
    <x v="1"/>
    <x v="1"/>
    <n v="76"/>
    <n v="17"/>
    <n v="6.6"/>
    <n v="5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400000000000006"/>
    <x v="1"/>
    <n v="76"/>
    <x v="3"/>
    <s v=""/>
    <x v="3"/>
    <s v=""/>
    <x v="3"/>
    <n v="-0.67800000000000016"/>
    <n v="0.3367078279517105"/>
    <x v="1"/>
    <x v="1"/>
    <x v="1"/>
    <x v="1"/>
    <x v="1"/>
    <x v="1"/>
    <x v="1"/>
  </r>
  <r>
    <d v="2022-07-13T00:00:00"/>
    <n v="9583"/>
    <n v="10274"/>
    <x v="2"/>
    <n v="1558"/>
    <n v="50499"/>
    <x v="4"/>
    <s v="909278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559"/>
    <n v="50500"/>
    <x v="4"/>
    <s v="909254"/>
    <x v="0"/>
    <x v="0"/>
    <x v="2"/>
    <x v="2"/>
    <x v="1"/>
    <x v="1"/>
    <n v="83"/>
    <n v="18"/>
    <n v="6"/>
    <n v="5.5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"/>
    <x v="1"/>
    <n v="83"/>
    <x v="3"/>
    <s v=""/>
    <x v="3"/>
    <s v=""/>
    <x v="2"/>
    <n v="2.9319999999999986"/>
    <n v="0.94940583026155989"/>
    <x v="1"/>
    <x v="1"/>
    <x v="2"/>
    <x v="1"/>
    <x v="1"/>
    <x v="1"/>
    <x v="1"/>
  </r>
  <r>
    <d v="2022-07-13T00:00:00"/>
    <n v="9583"/>
    <n v="10274"/>
    <x v="2"/>
    <n v="1601"/>
    <n v="50501"/>
    <x v="4"/>
    <s v="909260"/>
    <x v="0"/>
    <x v="0"/>
    <x v="1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602"/>
    <n v="50502"/>
    <x v="4"/>
    <s v="909266"/>
    <x v="0"/>
    <x v="0"/>
    <x v="1"/>
    <x v="1"/>
    <x v="1"/>
    <x v="1"/>
    <n v="82"/>
    <n v="19"/>
    <n v="7"/>
    <n v="7"/>
    <x v="13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"/>
    <x v="1"/>
    <n v="82"/>
    <x v="3"/>
    <s v=""/>
    <x v="3"/>
    <s v=""/>
    <x v="3"/>
    <n v="-0.40000000000000258"/>
    <n v="0.40131233988754744"/>
    <x v="1"/>
    <x v="1"/>
    <x v="1"/>
    <x v="1"/>
    <x v="1"/>
    <x v="1"/>
    <x v="1"/>
  </r>
  <r>
    <d v="2022-07-13T00:00:00"/>
    <n v="9583"/>
    <n v="10274"/>
    <x v="2"/>
    <n v="1604"/>
    <n v="50503"/>
    <x v="4"/>
    <s v="909276"/>
    <x v="0"/>
    <x v="0"/>
    <x v="2"/>
    <x v="2"/>
    <x v="1"/>
    <x v="1"/>
    <n v="85.5"/>
    <n v="17.5"/>
    <n v="6.5"/>
    <n v="6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"/>
    <x v="1"/>
    <n v="85.5"/>
    <x v="3"/>
    <s v=""/>
    <x v="3"/>
    <s v=""/>
    <x v="2"/>
    <n v="2.8550000000000013"/>
    <n v="0.945576564403109"/>
    <x v="1"/>
    <x v="1"/>
    <x v="2"/>
    <x v="1"/>
    <x v="1"/>
    <x v="1"/>
    <x v="1"/>
  </r>
  <r>
    <d v="2022-07-13T00:00:00"/>
    <n v="9583"/>
    <n v="10274"/>
    <x v="2"/>
    <n v="1605"/>
    <n v="50504"/>
    <x v="4"/>
    <s v="909279"/>
    <x v="0"/>
    <x v="0"/>
    <x v="1"/>
    <x v="1"/>
    <x v="1"/>
    <x v="1"/>
    <n v="84"/>
    <n v="18.5"/>
    <n v="7"/>
    <n v="6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"/>
    <x v="1"/>
    <n v="84"/>
    <x v="3"/>
    <s v=""/>
    <x v="3"/>
    <s v=""/>
    <x v="2"/>
    <n v="1.7419999999999973"/>
    <n v="0.85094092449860526"/>
    <x v="1"/>
    <x v="1"/>
    <x v="2"/>
    <x v="1"/>
    <x v="1"/>
    <x v="1"/>
    <x v="1"/>
  </r>
  <r>
    <d v="2022-07-13T00:00:00"/>
    <n v="9583"/>
    <n v="10274"/>
    <x v="2"/>
    <n v="1607"/>
    <n v="50505"/>
    <x v="4"/>
    <s v="909330"/>
    <x v="0"/>
    <x v="0"/>
    <x v="2"/>
    <x v="2"/>
    <x v="1"/>
    <x v="1"/>
    <n v="82"/>
    <n v="17"/>
    <n v="5.5"/>
    <n v="4.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5"/>
    <x v="1"/>
    <n v="82"/>
    <x v="3"/>
    <s v=""/>
    <x v="3"/>
    <s v=""/>
    <x v="2"/>
    <n v="4.0799999999999992"/>
    <n v="0.98337364389211834"/>
    <x v="1"/>
    <x v="1"/>
    <x v="2"/>
    <x v="1"/>
    <x v="1"/>
    <x v="1"/>
    <x v="1"/>
  </r>
  <r>
    <d v="2022-07-13T00:00:00"/>
    <n v="9583"/>
    <n v="10274"/>
    <x v="2"/>
    <n v="1608"/>
    <n v="50506"/>
    <x v="4"/>
    <s v="909269"/>
    <x v="0"/>
    <x v="0"/>
    <x v="2"/>
    <x v="2"/>
    <x v="1"/>
    <x v="1"/>
    <n v="83"/>
    <n v="17"/>
    <n v="6"/>
    <n v="5.5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"/>
    <x v="1"/>
    <n v="83"/>
    <x v="3"/>
    <s v=""/>
    <x v="3"/>
    <s v=""/>
    <x v="2"/>
    <n v="2.7599999999999989"/>
    <n v="0.94047563402349843"/>
    <x v="1"/>
    <x v="1"/>
    <x v="2"/>
    <x v="1"/>
    <x v="1"/>
    <x v="1"/>
    <x v="1"/>
  </r>
  <r>
    <d v="2022-07-13T00:00:00"/>
    <n v="9583"/>
    <n v="10274"/>
    <x v="2"/>
    <n v="1609"/>
    <n v="50507"/>
    <x v="4"/>
    <s v="909270"/>
    <x v="0"/>
    <x v="0"/>
    <x v="1"/>
    <x v="1"/>
    <x v="1"/>
    <x v="1"/>
    <n v="83"/>
    <n v="18"/>
    <n v="6.5"/>
    <n v="6.5"/>
    <x v="1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5"/>
    <x v="1"/>
    <n v="83"/>
    <x v="3"/>
    <s v=""/>
    <x v="3"/>
    <s v=""/>
    <x v="2"/>
    <n v="1.1819999999999986"/>
    <n v="0.76530721851422356"/>
    <x v="1"/>
    <x v="1"/>
    <x v="2"/>
    <x v="1"/>
    <x v="1"/>
    <x v="1"/>
    <x v="1"/>
  </r>
  <r>
    <d v="2022-07-13T00:00:00"/>
    <n v="9583"/>
    <n v="10274"/>
    <x v="2"/>
    <n v="1610"/>
    <n v="50508"/>
    <x v="4"/>
    <s v="909274"/>
    <x v="0"/>
    <x v="0"/>
    <x v="2"/>
    <x v="1"/>
    <x v="1"/>
    <x v="1"/>
    <n v="65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513449999999999"/>
    <x v="2"/>
    <n v="65.5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4"/>
    <x v="2"/>
    <n v="1611"/>
    <n v="50509"/>
    <x v="4"/>
    <s v="909312"/>
    <x v="0"/>
    <x v="0"/>
    <x v="2"/>
    <x v="2"/>
    <x v="1"/>
    <x v="1"/>
    <n v="92"/>
    <n v="20.5"/>
    <n v="8"/>
    <n v="7"/>
    <x v="1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"/>
    <x v="1"/>
    <n v="92"/>
    <x v="3"/>
    <s v=""/>
    <x v="3"/>
    <s v=""/>
    <x v="2"/>
    <n v="2.7060000000000022"/>
    <n v="0.93737976322334604"/>
    <x v="1"/>
    <x v="1"/>
    <x v="2"/>
    <x v="1"/>
    <x v="1"/>
    <x v="1"/>
    <x v="1"/>
  </r>
  <r>
    <d v="2022-07-13T00:00:00"/>
    <n v="9583"/>
    <n v="10275"/>
    <x v="2"/>
    <n v="1614"/>
    <n v="50510"/>
    <x v="4"/>
    <s v="909287"/>
    <x v="0"/>
    <x v="0"/>
    <x v="2"/>
    <x v="2"/>
    <x v="1"/>
    <x v="1"/>
    <n v="90"/>
    <n v="19"/>
    <n v="6.8"/>
    <n v="5.5"/>
    <x v="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2"/>
    <x v="1"/>
    <n v="90"/>
    <x v="3"/>
    <s v=""/>
    <x v="3"/>
    <s v=""/>
    <x v="2"/>
    <n v="4.6600000000000028"/>
    <n v="0.99062231113732324"/>
    <x v="1"/>
    <x v="1"/>
    <x v="2"/>
    <x v="1"/>
    <x v="1"/>
    <x v="1"/>
    <x v="1"/>
  </r>
  <r>
    <d v="2022-07-13T00:00:00"/>
    <n v="9583"/>
    <n v="10275"/>
    <x v="2"/>
    <n v="1615"/>
    <n v="50511"/>
    <x v="4"/>
    <s v="909307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5"/>
    <x v="2"/>
    <n v="1616"/>
    <n v="50512"/>
    <x v="4"/>
    <s v="909264"/>
    <x v="0"/>
    <x v="0"/>
    <x v="2"/>
    <x v="2"/>
    <x v="1"/>
    <x v="1"/>
    <n v="85"/>
    <n v="18.5"/>
    <n v="6.8"/>
    <n v="4.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2"/>
    <x v="1"/>
    <n v="85"/>
    <x v="3"/>
    <s v=""/>
    <x v="3"/>
    <s v=""/>
    <x v="2"/>
    <n v="3.7059999999999969"/>
    <n v="0.97601384540098612"/>
    <x v="1"/>
    <x v="1"/>
    <x v="2"/>
    <x v="1"/>
    <x v="1"/>
    <x v="1"/>
    <x v="1"/>
  </r>
  <r>
    <d v="2022-07-13T00:00:00"/>
    <n v="9583"/>
    <n v="10275"/>
    <x v="2"/>
    <n v="1618"/>
    <n v="50513"/>
    <x v="4"/>
    <s v="909256"/>
    <x v="0"/>
    <x v="0"/>
    <x v="1"/>
    <x v="1"/>
    <x v="1"/>
    <x v="1"/>
    <n v="81.5"/>
    <n v="20"/>
    <n v="7.5"/>
    <n v="6"/>
    <x v="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"/>
    <x v="1"/>
    <n v="81.5"/>
    <x v="3"/>
    <s v=""/>
    <x v="3"/>
    <s v=""/>
    <x v="3"/>
    <n v="-0.23099999999999721"/>
    <n v="0.44250543686239485"/>
    <x v="1"/>
    <x v="1"/>
    <x v="1"/>
    <x v="1"/>
    <x v="1"/>
    <x v="1"/>
    <x v="1"/>
  </r>
  <r>
    <d v="2022-07-13T00:00:00"/>
    <n v="9583"/>
    <n v="10275"/>
    <x v="2"/>
    <n v="1619"/>
    <n v="50514"/>
    <x v="4"/>
    <s v="909316"/>
    <x v="0"/>
    <x v="0"/>
    <x v="2"/>
    <x v="2"/>
    <x v="1"/>
    <x v="1"/>
    <n v="85.5"/>
    <n v="17.5"/>
    <n v="6.5"/>
    <n v="5.5"/>
    <x v="11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"/>
    <x v="1"/>
    <n v="85.5"/>
    <x v="3"/>
    <s v=""/>
    <x v="3"/>
    <s v=""/>
    <x v="2"/>
    <n v="3.281000000000001"/>
    <n v="0.96377121608224214"/>
    <x v="1"/>
    <x v="1"/>
    <x v="2"/>
    <x v="1"/>
    <x v="1"/>
    <x v="1"/>
    <x v="1"/>
  </r>
  <r>
    <d v="2022-07-13T00:00:00"/>
    <n v="9583"/>
    <n v="10275"/>
    <x v="2"/>
    <n v="1620"/>
    <n v="50515"/>
    <x v="4"/>
    <s v="909343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5"/>
    <x v="2"/>
    <n v="1621"/>
    <n v="50516"/>
    <x v="4"/>
    <s v="909286"/>
    <x v="0"/>
    <x v="0"/>
    <x v="1"/>
    <x v="1"/>
    <x v="1"/>
    <x v="1"/>
    <n v="69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215449999999997"/>
    <x v="2"/>
    <n v="69.5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5"/>
    <x v="2"/>
    <n v="1623"/>
    <n v="50517"/>
    <x v="4"/>
    <s v="909349"/>
    <x v="0"/>
    <x v="0"/>
    <x v="1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2"/>
    <x v="1"/>
    <x v="1"/>
    <x v="1"/>
  </r>
  <r>
    <d v="2022-07-13T00:00:00"/>
    <n v="9583"/>
    <n v="10275"/>
    <x v="2"/>
    <n v="1624"/>
    <n v="50518"/>
    <x v="4"/>
    <s v="909352"/>
    <x v="0"/>
    <x v="0"/>
    <x v="2"/>
    <x v="2"/>
    <x v="1"/>
    <x v="1"/>
    <n v="83.5"/>
    <n v="16.5"/>
    <n v="5.7"/>
    <n v="6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8"/>
    <x v="1"/>
    <n v="83.5"/>
    <x v="3"/>
    <s v=""/>
    <x v="3"/>
    <s v=""/>
    <x v="2"/>
    <n v="3.1910000000000025"/>
    <n v="0.9604941830348247"/>
    <x v="1"/>
    <x v="1"/>
    <x v="2"/>
    <x v="1"/>
    <x v="1"/>
    <x v="1"/>
    <x v="1"/>
  </r>
  <r>
    <d v="2022-07-13T00:00:00"/>
    <n v="9583"/>
    <n v="10275"/>
    <x v="2"/>
    <n v="1625"/>
    <n v="50519"/>
    <x v="4"/>
    <s v="909342"/>
    <x v="0"/>
    <x v="0"/>
    <x v="1"/>
    <x v="1"/>
    <x v="1"/>
    <x v="1"/>
    <n v="65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513449999999999"/>
    <x v="2"/>
    <n v="65.5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5"/>
    <x v="2"/>
    <n v="1626"/>
    <n v="50520"/>
    <x v="4"/>
    <s v="909353"/>
    <x v="0"/>
    <x v="0"/>
    <x v="1"/>
    <x v="1"/>
    <x v="1"/>
    <x v="1"/>
    <n v="5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5"/>
    <x v="2"/>
    <n v="1627"/>
    <n v="50521"/>
    <x v="4"/>
    <s v="909271"/>
    <x v="0"/>
    <x v="0"/>
    <x v="2"/>
    <x v="2"/>
    <x v="1"/>
    <x v="1"/>
    <n v="94"/>
    <n v="21"/>
    <n v="8"/>
    <n v="7"/>
    <x v="1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6"/>
    <x v="1"/>
    <n v="94"/>
    <x v="3"/>
    <s v=""/>
    <x v="3"/>
    <s v=""/>
    <x v="2"/>
    <n v="3.0500000000000016"/>
    <n v="0.95478252651671269"/>
    <x v="1"/>
    <x v="1"/>
    <x v="2"/>
    <x v="1"/>
    <x v="1"/>
    <x v="1"/>
    <x v="1"/>
  </r>
  <r>
    <d v="2022-07-13T00:00:00"/>
    <n v="9583"/>
    <n v="10275"/>
    <x v="2"/>
    <n v="1628"/>
    <n v="50522"/>
    <x v="4"/>
    <s v="909323"/>
    <x v="0"/>
    <x v="0"/>
    <x v="2"/>
    <x v="2"/>
    <x v="1"/>
    <x v="1"/>
    <n v="81"/>
    <n v="17.8"/>
    <n v="6.3"/>
    <n v="5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"/>
    <x v="1"/>
    <n v="81"/>
    <x v="3"/>
    <s v=""/>
    <x v="3"/>
    <s v=""/>
    <x v="2"/>
    <n v="1.8559999999999988"/>
    <n v="0.86483003386222823"/>
    <x v="1"/>
    <x v="1"/>
    <x v="2"/>
    <x v="1"/>
    <x v="1"/>
    <x v="1"/>
    <x v="1"/>
  </r>
  <r>
    <d v="2022-07-13T00:00:00"/>
    <n v="9583"/>
    <n v="10275"/>
    <x v="2"/>
    <n v="1621"/>
    <n v="50523"/>
    <x v="4"/>
    <s v="909329"/>
    <x v="0"/>
    <x v="0"/>
    <x v="2"/>
    <x v="2"/>
    <x v="1"/>
    <x v="1"/>
    <n v="84"/>
    <n v="17"/>
    <n v="6"/>
    <n v="6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"/>
    <x v="1"/>
    <n v="84"/>
    <x v="3"/>
    <s v=""/>
    <x v="3"/>
    <s v=""/>
    <x v="2"/>
    <n v="2.8499999999999988"/>
    <n v="0.94531868278405917"/>
    <x v="1"/>
    <x v="1"/>
    <x v="2"/>
    <x v="1"/>
    <x v="1"/>
    <x v="1"/>
    <x v="1"/>
  </r>
  <r>
    <d v="2022-07-13T00:00:00"/>
    <n v="9583"/>
    <n v="10275"/>
    <x v="2"/>
    <n v="1632"/>
    <n v="50524"/>
    <x v="4"/>
    <s v="909281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5"/>
    <x v="2"/>
    <n v="1633"/>
    <n v="50525"/>
    <x v="4"/>
    <s v="910230"/>
    <x v="0"/>
    <x v="0"/>
    <x v="2"/>
    <x v="2"/>
    <x v="1"/>
    <x v="1"/>
    <n v="83"/>
    <n v="16"/>
    <n v="5.5"/>
    <n v="6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"/>
    <x v="1"/>
    <n v="83"/>
    <x v="3"/>
    <s v=""/>
    <x v="3"/>
    <s v=""/>
    <x v="2"/>
    <n v="3.4899999999999993"/>
    <n v="0.97040189582086089"/>
    <x v="1"/>
    <x v="1"/>
    <x v="2"/>
    <x v="1"/>
    <x v="1"/>
    <x v="1"/>
    <x v="1"/>
  </r>
  <r>
    <d v="2022-07-13T00:00:00"/>
    <n v="9583"/>
    <n v="10275"/>
    <x v="2"/>
    <n v="1635"/>
    <n v="50526"/>
    <x v="4"/>
    <s v="910201"/>
    <x v="0"/>
    <x v="0"/>
    <x v="2"/>
    <x v="2"/>
    <x v="1"/>
    <x v="1"/>
    <n v="84.5"/>
    <n v="17"/>
    <n v="5.5"/>
    <n v="5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"/>
    <x v="1"/>
    <n v="84.5"/>
    <x v="3"/>
    <s v=""/>
    <x v="3"/>
    <s v=""/>
    <x v="2"/>
    <n v="4.5570000000000022"/>
    <n v="0.98961547765804347"/>
    <x v="1"/>
    <x v="1"/>
    <x v="2"/>
    <x v="1"/>
    <x v="1"/>
    <x v="1"/>
    <x v="1"/>
  </r>
  <r>
    <d v="2022-07-13T00:00:00"/>
    <n v="9583"/>
    <n v="10275"/>
    <x v="2"/>
    <n v="1639"/>
    <n v="50527"/>
    <x v="4"/>
    <s v="910181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3T00:00:00"/>
    <n v="9583"/>
    <n v="10275"/>
    <x v="2"/>
    <n v="1641"/>
    <n v="50528"/>
    <x v="4"/>
    <s v="910163"/>
    <x v="0"/>
    <x v="0"/>
    <x v="2"/>
    <x v="2"/>
    <x v="1"/>
    <x v="1"/>
    <n v="77"/>
    <n v="15"/>
    <n v="5"/>
    <n v="6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"/>
    <x v="1"/>
    <n v="77"/>
    <x v="3"/>
    <s v=""/>
    <x v="3"/>
    <s v=""/>
    <x v="2"/>
    <n v="1.5499999999999998"/>
    <n v="0.82491373183596017"/>
    <x v="1"/>
    <x v="1"/>
    <x v="2"/>
    <x v="1"/>
    <x v="1"/>
    <x v="1"/>
    <x v="1"/>
  </r>
  <r>
    <d v="2022-07-13T00:00:00"/>
    <n v="9583"/>
    <n v="10275"/>
    <x v="2"/>
    <n v="1641"/>
    <n v="50529"/>
    <x v="4"/>
    <s v="910207"/>
    <x v="0"/>
    <x v="0"/>
    <x v="2"/>
    <x v="2"/>
    <x v="1"/>
    <x v="1"/>
    <n v="89.5"/>
    <n v="19"/>
    <n v="6.5"/>
    <n v="6.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"/>
    <x v="1"/>
    <n v="89.5"/>
    <x v="3"/>
    <s v=""/>
    <x v="3"/>
    <s v=""/>
    <x v="2"/>
    <n v="4.665"/>
    <n v="0.99066864611499428"/>
    <x v="1"/>
    <x v="1"/>
    <x v="2"/>
    <x v="1"/>
    <x v="1"/>
    <x v="1"/>
    <x v="1"/>
  </r>
  <r>
    <d v="2022-07-13T00:00:00"/>
    <n v="9583"/>
    <n v="10275"/>
    <x v="2"/>
    <n v="1643"/>
    <n v="50530"/>
    <x v="4"/>
    <s v="910231"/>
    <x v="0"/>
    <x v="0"/>
    <x v="1"/>
    <x v="1"/>
    <x v="1"/>
    <x v="1"/>
    <n v="5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2.572200000000002"/>
    <x v="2"/>
    <n v="58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06"/>
    <n v="50531"/>
    <x v="4"/>
    <s v="910218"/>
    <x v="0"/>
    <x v="0"/>
    <x v="1"/>
    <x v="1"/>
    <x v="1"/>
    <x v="1"/>
    <n v="59"/>
    <m/>
    <m/>
    <m/>
    <x v="0"/>
    <x v="2"/>
    <n v="1003114"/>
    <x v="5"/>
    <x v="0"/>
    <x v="0"/>
    <x v="1"/>
    <x v="2"/>
    <x v="0"/>
    <x v="0"/>
    <x v="0"/>
    <x v="0"/>
    <x v="0"/>
    <x v="0"/>
    <m/>
    <m/>
    <x v="2"/>
    <s v="10031145"/>
    <x v="13"/>
    <x v="7"/>
    <x v="6"/>
    <x v="2"/>
    <x v="4"/>
    <x v="2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7-13T00:00:00"/>
    <n v="9584"/>
    <n v="10276"/>
    <x v="5"/>
    <n v="1706"/>
    <n v="50532"/>
    <x v="4"/>
    <s v="910249"/>
    <x v="0"/>
    <x v="0"/>
    <x v="2"/>
    <x v="2"/>
    <x v="1"/>
    <x v="1"/>
    <n v="87.5"/>
    <n v="18.2"/>
    <n v="6.5"/>
    <n v="5.5"/>
    <x v="15"/>
    <x v="3"/>
    <n v="1003114"/>
    <x v="6"/>
    <x v="0"/>
    <x v="0"/>
    <x v="1"/>
    <x v="2"/>
    <x v="0"/>
    <x v="0"/>
    <x v="0"/>
    <x v="0"/>
    <x v="0"/>
    <x v="0"/>
    <m/>
    <m/>
    <x v="2"/>
    <s v="10031146"/>
    <x v="13"/>
    <x v="7"/>
    <x v="6"/>
    <x v="2"/>
    <x v="4"/>
    <x v="2"/>
    <n v="81"/>
    <x v="1"/>
    <n v="87.5"/>
    <x v="3"/>
    <s v=""/>
    <x v="5"/>
    <s v=""/>
    <x v="2"/>
    <n v="4.399"/>
    <n v="0.98785957783246969"/>
    <x v="1"/>
    <x v="1"/>
    <x v="2"/>
    <x v="1"/>
    <x v="1"/>
    <x v="1"/>
    <x v="1"/>
  </r>
  <r>
    <d v="2022-07-13T00:00:00"/>
    <n v="9584"/>
    <n v="10276"/>
    <x v="5"/>
    <n v="1709"/>
    <n v="50533"/>
    <x v="4"/>
    <s v="910243"/>
    <x v="0"/>
    <x v="0"/>
    <x v="2"/>
    <x v="2"/>
    <x v="1"/>
    <x v="1"/>
    <n v="83.5"/>
    <n v="17"/>
    <n v="6"/>
    <n v="6"/>
    <x v="6"/>
    <x v="3"/>
    <n v="1003114"/>
    <x v="7"/>
    <x v="0"/>
    <x v="0"/>
    <x v="1"/>
    <x v="2"/>
    <x v="0"/>
    <x v="0"/>
    <x v="0"/>
    <x v="0"/>
    <x v="0"/>
    <x v="0"/>
    <m/>
    <m/>
    <x v="2"/>
    <s v="10031147"/>
    <x v="13"/>
    <x v="7"/>
    <x v="6"/>
    <x v="2"/>
    <x v="4"/>
    <x v="2"/>
    <n v="77.5"/>
    <x v="1"/>
    <n v="83.5"/>
    <x v="3"/>
    <s v=""/>
    <x v="5"/>
    <s v=""/>
    <x v="2"/>
    <n v="2.5490000000000022"/>
    <n v="0.92750630501744968"/>
    <x v="1"/>
    <x v="1"/>
    <x v="2"/>
    <x v="1"/>
    <x v="1"/>
    <x v="1"/>
    <x v="1"/>
  </r>
  <r>
    <d v="2022-07-13T00:00:00"/>
    <n v="9584"/>
    <n v="10276"/>
    <x v="5"/>
    <n v="1710"/>
    <n v="50534"/>
    <x v="4"/>
    <s v="910253"/>
    <x v="0"/>
    <x v="0"/>
    <x v="2"/>
    <x v="1"/>
    <x v="1"/>
    <x v="1"/>
    <n v="74"/>
    <m/>
    <m/>
    <m/>
    <x v="0"/>
    <x v="2"/>
    <n v="1003114"/>
    <x v="8"/>
    <x v="0"/>
    <x v="0"/>
    <x v="1"/>
    <x v="2"/>
    <x v="0"/>
    <x v="0"/>
    <x v="0"/>
    <x v="0"/>
    <x v="0"/>
    <x v="0"/>
    <m/>
    <m/>
    <x v="2"/>
    <s v="10031148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3T00:00:00"/>
    <n v="9584"/>
    <n v="10276"/>
    <x v="5"/>
    <n v="1712"/>
    <n v="50535"/>
    <x v="4"/>
    <s v="910190"/>
    <x v="0"/>
    <x v="0"/>
    <x v="2"/>
    <x v="1"/>
    <x v="1"/>
    <x v="1"/>
    <n v="72.5"/>
    <m/>
    <m/>
    <m/>
    <x v="0"/>
    <x v="2"/>
    <n v="1003114"/>
    <x v="9"/>
    <x v="0"/>
    <x v="0"/>
    <x v="1"/>
    <x v="2"/>
    <x v="0"/>
    <x v="0"/>
    <x v="0"/>
    <x v="0"/>
    <x v="0"/>
    <x v="0"/>
    <m/>
    <m/>
    <x v="2"/>
    <s v="10031149"/>
    <x v="13"/>
    <x v="7"/>
    <x v="6"/>
    <x v="2"/>
    <x v="4"/>
    <x v="2"/>
    <n v="65.991949999999989"/>
    <x v="2"/>
    <n v="72.5"/>
    <x v="1"/>
    <s v=""/>
    <x v="5"/>
    <s v=""/>
    <x v="1"/>
    <s v=""/>
    <s v=""/>
    <x v="1"/>
    <x v="1"/>
    <x v="1"/>
    <x v="3"/>
    <x v="1"/>
    <x v="1"/>
    <x v="1"/>
  </r>
  <r>
    <d v="2022-07-13T00:00:00"/>
    <n v="9584"/>
    <n v="10276"/>
    <x v="5"/>
    <n v="1715"/>
    <n v="50536"/>
    <x v="4"/>
    <s v="910227"/>
    <x v="0"/>
    <x v="0"/>
    <x v="1"/>
    <x v="1"/>
    <x v="1"/>
    <x v="1"/>
    <n v="90.5"/>
    <n v="19.600000000000001"/>
    <n v="7.5"/>
    <n v="4.3"/>
    <x v="7"/>
    <x v="3"/>
    <n v="1003114"/>
    <x v="10"/>
    <x v="0"/>
    <x v="0"/>
    <x v="1"/>
    <x v="2"/>
    <x v="0"/>
    <x v="0"/>
    <x v="0"/>
    <x v="0"/>
    <x v="0"/>
    <x v="0"/>
    <m/>
    <m/>
    <x v="2"/>
    <s v="100311410"/>
    <x v="13"/>
    <x v="7"/>
    <x v="6"/>
    <x v="2"/>
    <x v="4"/>
    <x v="2"/>
    <n v="83"/>
    <x v="1"/>
    <n v="90.5"/>
    <x v="3"/>
    <s v=""/>
    <x v="5"/>
    <s v=""/>
    <x v="2"/>
    <n v="5.1390000000000011"/>
    <n v="0.99417063046878484"/>
    <x v="1"/>
    <x v="1"/>
    <x v="2"/>
    <x v="1"/>
    <x v="1"/>
    <x v="1"/>
    <x v="1"/>
  </r>
  <r>
    <d v="2022-07-13T00:00:00"/>
    <n v="9584"/>
    <n v="10276"/>
    <x v="5"/>
    <n v="1717"/>
    <n v="50537"/>
    <x v="4"/>
    <s v="910179"/>
    <x v="0"/>
    <x v="0"/>
    <x v="1"/>
    <x v="1"/>
    <x v="1"/>
    <x v="1"/>
    <n v="97.5"/>
    <n v="23.4"/>
    <n v="9"/>
    <n v="6.7"/>
    <x v="13"/>
    <x v="3"/>
    <n v="1003115"/>
    <x v="1"/>
    <x v="0"/>
    <x v="0"/>
    <x v="1"/>
    <x v="2"/>
    <x v="0"/>
    <x v="0"/>
    <x v="0"/>
    <x v="0"/>
    <x v="0"/>
    <x v="0"/>
    <m/>
    <m/>
    <x v="2"/>
    <s v="10031151"/>
    <x v="13"/>
    <x v="7"/>
    <x v="6"/>
    <x v="2"/>
    <x v="4"/>
    <x v="2"/>
    <n v="88.5"/>
    <x v="1"/>
    <n v="97.5"/>
    <x v="3"/>
    <s v=""/>
    <x v="5"/>
    <s v=""/>
    <x v="2"/>
    <n v="3.9089999999999985"/>
    <n v="0.98033396002311801"/>
    <x v="1"/>
    <x v="1"/>
    <x v="2"/>
    <x v="1"/>
    <x v="1"/>
    <x v="1"/>
    <x v="1"/>
  </r>
  <r>
    <d v="2022-07-13T00:00:00"/>
    <n v="9584"/>
    <n v="10276"/>
    <x v="5"/>
    <n v="1719"/>
    <n v="50538"/>
    <x v="4"/>
    <s v="910228"/>
    <x v="0"/>
    <x v="0"/>
    <x v="1"/>
    <x v="1"/>
    <x v="1"/>
    <x v="1"/>
    <n v="88.5"/>
    <n v="20.2"/>
    <n v="8.1"/>
    <n v="6.3"/>
    <x v="1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400000000000006"/>
    <x v="1"/>
    <n v="88.5"/>
    <x v="3"/>
    <s v=""/>
    <x v="3"/>
    <s v=""/>
    <x v="2"/>
    <n v="1.6350000000000007"/>
    <n v="0.836853437859431"/>
    <x v="1"/>
    <x v="1"/>
    <x v="2"/>
    <x v="1"/>
    <x v="1"/>
    <x v="1"/>
    <x v="1"/>
  </r>
  <r>
    <d v="2022-07-13T00:00:00"/>
    <n v="9584"/>
    <n v="10276"/>
    <x v="5"/>
    <n v="1721"/>
    <n v="50539"/>
    <x v="4"/>
    <s v="910235"/>
    <x v="0"/>
    <x v="0"/>
    <x v="1"/>
    <x v="1"/>
    <x v="1"/>
    <x v="1"/>
    <n v="5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2.572200000000002"/>
    <x v="2"/>
    <n v="58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22"/>
    <n v="50540"/>
    <x v="4"/>
    <s v="910221"/>
    <x v="0"/>
    <x v="0"/>
    <x v="1"/>
    <x v="1"/>
    <x v="1"/>
    <x v="1"/>
    <n v="97"/>
    <m/>
    <m/>
    <m/>
    <x v="0"/>
    <x v="3"/>
    <m/>
    <x v="0"/>
    <x v="0"/>
    <x v="0"/>
    <x v="0"/>
    <x v="0"/>
    <x v="0"/>
    <x v="0"/>
    <x v="0"/>
    <x v="0"/>
    <x v="0"/>
    <x v="0"/>
    <s v="No Morphos"/>
    <m/>
    <x v="2"/>
    <s v=""/>
    <x v="6"/>
    <x v="2"/>
    <x v="4"/>
    <x v="2"/>
    <x v="4"/>
    <x v="2"/>
    <n v="88.666699999999992"/>
    <x v="1"/>
    <n v="97"/>
    <x v="2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23"/>
    <n v="50541"/>
    <x v="4"/>
    <s v="910215"/>
    <x v="0"/>
    <x v="0"/>
    <x v="1"/>
    <x v="1"/>
    <x v="1"/>
    <x v="1"/>
    <n v="6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73695"/>
    <x v="2"/>
    <n v="62.5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25"/>
    <n v="50542"/>
    <x v="4"/>
    <s v="910251"/>
    <x v="0"/>
    <x v="0"/>
    <x v="1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25"/>
    <n v="50543"/>
    <x v="4"/>
    <s v="910254"/>
    <x v="0"/>
    <x v="0"/>
    <x v="2"/>
    <x v="2"/>
    <x v="1"/>
    <x v="1"/>
    <n v="88"/>
    <n v="18"/>
    <n v="6.5"/>
    <n v="4.8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5"/>
    <x v="1"/>
    <n v="88"/>
    <x v="3"/>
    <s v=""/>
    <x v="3"/>
    <s v=""/>
    <x v="2"/>
    <n v="5.1759999999999966"/>
    <n v="0.99438118594156266"/>
    <x v="1"/>
    <x v="1"/>
    <x v="2"/>
    <x v="1"/>
    <x v="1"/>
    <x v="1"/>
    <x v="1"/>
  </r>
  <r>
    <d v="2022-07-13T00:00:00"/>
    <n v="9584"/>
    <n v="10276"/>
    <x v="5"/>
    <n v="1728"/>
    <n v="50544"/>
    <x v="4"/>
    <s v="910216"/>
    <x v="0"/>
    <x v="0"/>
    <x v="1"/>
    <x v="1"/>
    <x v="1"/>
    <x v="1"/>
    <n v="87"/>
    <n v="21"/>
    <n v="8.5"/>
    <n v="6.3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5"/>
    <x v="1"/>
    <n v="87"/>
    <x v="3"/>
    <s v=""/>
    <x v="3"/>
    <s v=""/>
    <x v="2"/>
    <n v="0.73599999999999688"/>
    <n v="0.67612054783426045"/>
    <x v="1"/>
    <x v="1"/>
    <x v="2"/>
    <x v="6"/>
    <x v="1"/>
    <x v="1"/>
    <x v="1"/>
  </r>
  <r>
    <d v="2022-07-13T00:00:00"/>
    <n v="9584"/>
    <n v="10276"/>
    <x v="5"/>
    <n v="1730"/>
    <n v="50545"/>
    <x v="4"/>
    <s v="910197"/>
    <x v="0"/>
    <x v="0"/>
    <x v="1"/>
    <x v="1"/>
    <x v="1"/>
    <x v="1"/>
    <n v="78"/>
    <n v="16"/>
    <n v="5.6"/>
    <n v="4.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400000000000006"/>
    <x v="1"/>
    <n v="78"/>
    <x v="3"/>
    <s v=""/>
    <x v="3"/>
    <s v=""/>
    <x v="2"/>
    <n v="2.2320000000000007"/>
    <n v="0.90308654266169874"/>
    <x v="1"/>
    <x v="1"/>
    <x v="2"/>
    <x v="1"/>
    <x v="1"/>
    <x v="1"/>
    <x v="1"/>
  </r>
  <r>
    <d v="2022-07-13T00:00:00"/>
    <n v="9584"/>
    <n v="10276"/>
    <x v="5"/>
    <n v="1731"/>
    <n v="50546"/>
    <x v="4"/>
    <s v="910202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32"/>
    <n v="50547"/>
    <x v="4"/>
    <s v="910210"/>
    <x v="0"/>
    <x v="0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34"/>
    <n v="50548"/>
    <x v="4"/>
    <s v="910208"/>
    <x v="0"/>
    <x v="0"/>
    <x v="1"/>
    <x v="1"/>
    <x v="1"/>
    <x v="1"/>
    <n v="75.5"/>
    <n v="17.5"/>
    <n v="3.2"/>
    <m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3"/>
    <x v="1"/>
    <n v="75.5"/>
    <x v="2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35"/>
    <n v="50549"/>
    <x v="4"/>
    <s v="910238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37"/>
    <n v="50550"/>
    <x v="4"/>
    <s v="910250"/>
    <x v="0"/>
    <x v="0"/>
    <x v="2"/>
    <x v="2"/>
    <x v="1"/>
    <x v="1"/>
    <n v="91"/>
    <n v="19.5"/>
    <n v="7"/>
    <n v="5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"/>
    <x v="1"/>
    <n v="91"/>
    <x v="3"/>
    <s v=""/>
    <x v="3"/>
    <s v=""/>
    <x v="2"/>
    <n v="5.4320000000000022"/>
    <n v="0.99564471312707292"/>
    <x v="1"/>
    <x v="1"/>
    <x v="2"/>
    <x v="3"/>
    <x v="1"/>
    <x v="1"/>
    <x v="1"/>
  </r>
  <r>
    <d v="2022-07-13T00:00:00"/>
    <n v="9584"/>
    <n v="10276"/>
    <x v="5"/>
    <n v="1738"/>
    <n v="50551"/>
    <x v="4"/>
    <s v="910223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39"/>
    <n v="50552"/>
    <x v="4"/>
    <s v="910199"/>
    <x v="0"/>
    <x v="0"/>
    <x v="2"/>
    <x v="2"/>
    <x v="1"/>
    <x v="1"/>
    <n v="84"/>
    <n v="18.600000000000001"/>
    <n v="7.8"/>
    <n v="5.3"/>
    <x v="1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2"/>
    <x v="1"/>
    <n v="84"/>
    <x v="3"/>
    <s v=""/>
    <x v="3"/>
    <s v=""/>
    <x v="2"/>
    <n v="1.3659999999999981"/>
    <n v="0.79673312460022472"/>
    <x v="1"/>
    <x v="1"/>
    <x v="2"/>
    <x v="1"/>
    <x v="1"/>
    <x v="1"/>
    <x v="1"/>
  </r>
  <r>
    <d v="2022-07-13T00:00:00"/>
    <n v="9584"/>
    <n v="10276"/>
    <x v="5"/>
    <n v="1740"/>
    <n v="50553"/>
    <x v="4"/>
    <s v="910244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41"/>
    <n v="50554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s v="No Pit/Not Scanned Used"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6"/>
    <x v="5"/>
    <n v="1742"/>
    <n v="50555"/>
    <x v="4"/>
    <s v="910180"/>
    <x v="0"/>
    <x v="0"/>
    <x v="1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744"/>
    <n v="50556"/>
    <x v="4"/>
    <s v="910224"/>
    <x v="0"/>
    <x v="0"/>
    <x v="1"/>
    <x v="1"/>
    <x v="1"/>
    <x v="1"/>
    <n v="5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0.721200000000003"/>
    <x v="2"/>
    <n v="56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745"/>
    <n v="50557"/>
    <x v="4"/>
    <s v="910194"/>
    <x v="0"/>
    <x v="0"/>
    <x v="1"/>
    <x v="1"/>
    <x v="1"/>
    <x v="1"/>
    <n v="76"/>
    <n v="18.399999999999999"/>
    <n v="8"/>
    <n v="5.8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"/>
    <x v="2"/>
    <n v="76"/>
    <x v="3"/>
    <s v=""/>
    <x v="3"/>
    <s v=""/>
    <x v="3"/>
    <n v="-3.0139999999999993"/>
    <n v="4.6797392285163872E-2"/>
    <x v="1"/>
    <x v="1"/>
    <x v="1"/>
    <x v="1"/>
    <x v="1"/>
    <x v="1"/>
    <x v="1"/>
  </r>
  <r>
    <d v="2022-07-13T00:00:00"/>
    <n v="9584"/>
    <n v="10277"/>
    <x v="5"/>
    <n v="1745"/>
    <n v="50558"/>
    <x v="4"/>
    <s v="910184"/>
    <x v="0"/>
    <x v="0"/>
    <x v="1"/>
    <x v="1"/>
    <x v="1"/>
    <x v="1"/>
    <n v="84"/>
    <n v="21"/>
    <n v="9"/>
    <n v="5"/>
    <x v="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"/>
    <x v="1"/>
    <n v="84"/>
    <x v="3"/>
    <s v=""/>
    <x v="3"/>
    <s v=""/>
    <x v="3"/>
    <n v="-5.20000000000016E-2"/>
    <n v="0.48700292854145794"/>
    <x v="1"/>
    <x v="1"/>
    <x v="1"/>
    <x v="1"/>
    <x v="1"/>
    <x v="1"/>
    <x v="1"/>
  </r>
  <r>
    <d v="2022-07-13T00:00:00"/>
    <n v="9584"/>
    <n v="10277"/>
    <x v="5"/>
    <n v="1746"/>
    <n v="50559"/>
    <x v="4"/>
    <s v="910174"/>
    <x v="0"/>
    <x v="0"/>
    <x v="2"/>
    <x v="2"/>
    <x v="1"/>
    <x v="1"/>
    <n v="77.5"/>
    <n v="17"/>
    <n v="6.8"/>
    <n v="4.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7"/>
    <x v="1"/>
    <n v="77.5"/>
    <x v="3"/>
    <s v=""/>
    <x v="3"/>
    <s v=""/>
    <x v="2"/>
    <n v="0.48100000000000298"/>
    <n v="0.61798398238639118"/>
    <x v="1"/>
    <x v="1"/>
    <x v="2"/>
    <x v="1"/>
    <x v="1"/>
    <x v="1"/>
    <x v="1"/>
  </r>
  <r>
    <d v="2022-07-13T00:00:00"/>
    <n v="9584"/>
    <n v="10277"/>
    <x v="5"/>
    <n v="1748"/>
    <n v="50560"/>
    <x v="4"/>
    <s v="910209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751"/>
    <n v="50561"/>
    <x v="4"/>
    <s v="910205"/>
    <x v="0"/>
    <x v="0"/>
    <x v="1"/>
    <x v="1"/>
    <x v="1"/>
    <x v="1"/>
    <n v="56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183950000000003"/>
    <x v="2"/>
    <n v="56.5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751"/>
    <n v="50562"/>
    <x v="4"/>
    <s v="910212"/>
    <x v="0"/>
    <x v="0"/>
    <x v="2"/>
    <x v="2"/>
    <x v="1"/>
    <x v="1"/>
    <n v="85"/>
    <n v="17.899999999999999"/>
    <n v="7"/>
    <n v="4.5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"/>
    <x v="1"/>
    <n v="85"/>
    <x v="3"/>
    <s v=""/>
    <x v="3"/>
    <s v=""/>
    <x v="2"/>
    <n v="3.1919999999999966"/>
    <n v="0.96053211067359767"/>
    <x v="1"/>
    <x v="1"/>
    <x v="2"/>
    <x v="1"/>
    <x v="1"/>
    <x v="1"/>
    <x v="1"/>
  </r>
  <r>
    <d v="2022-07-13T00:00:00"/>
    <n v="9584"/>
    <n v="10277"/>
    <x v="5"/>
    <n v="1752"/>
    <n v="50563"/>
    <x v="4"/>
    <s v="910219"/>
    <x v="0"/>
    <x v="1"/>
    <x v="1"/>
    <x v="1"/>
    <x v="1"/>
    <x v="1"/>
    <n v="93"/>
    <n v="22.2"/>
    <n v="9.5"/>
    <n v="7.1"/>
    <x v="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5"/>
    <x v="1"/>
    <n v="93"/>
    <x v="3"/>
    <s v=""/>
    <x v="3"/>
    <s v=""/>
    <x v="2"/>
    <n v="0.80400000000000249"/>
    <n v="0.69082946907014753"/>
    <x v="1"/>
    <x v="1"/>
    <x v="2"/>
    <x v="1"/>
    <x v="1"/>
    <x v="1"/>
    <x v="1"/>
  </r>
  <r>
    <d v="2022-07-13T00:00:00"/>
    <n v="9584"/>
    <n v="10277"/>
    <x v="5"/>
    <n v="1754"/>
    <n v="50564"/>
    <x v="4"/>
    <s v="910192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755"/>
    <n v="50565"/>
    <x v="4"/>
    <s v="910213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756"/>
    <n v="50566"/>
    <x v="4"/>
    <s v="910234"/>
    <x v="0"/>
    <x v="0"/>
    <x v="2"/>
    <x v="2"/>
    <x v="1"/>
    <x v="1"/>
    <n v="91.5"/>
    <n v="19.399999999999999"/>
    <n v="7.5"/>
    <n v="6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"/>
    <x v="1"/>
    <n v="91.5"/>
    <x v="3"/>
    <s v=""/>
    <x v="3"/>
    <s v=""/>
    <x v="2"/>
    <n v="4.1550000000000002"/>
    <n v="0.98455645312102302"/>
    <x v="1"/>
    <x v="1"/>
    <x v="2"/>
    <x v="1"/>
    <x v="1"/>
    <x v="1"/>
    <x v="1"/>
  </r>
  <r>
    <d v="2022-07-13T00:00:00"/>
    <n v="9584"/>
    <n v="10277"/>
    <x v="5"/>
    <n v="1757"/>
    <n v="50567"/>
    <x v="4"/>
    <s v="910196"/>
    <x v="0"/>
    <x v="0"/>
    <x v="1"/>
    <x v="1"/>
    <x v="1"/>
    <x v="1"/>
    <n v="5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758"/>
    <n v="50568"/>
    <x v="4"/>
    <s v="910193"/>
    <x v="0"/>
    <x v="1"/>
    <x v="1"/>
    <x v="1"/>
    <x v="1"/>
    <x v="1"/>
    <n v="97.5"/>
    <n v="22.2"/>
    <n v="9"/>
    <n v="6.5"/>
    <x v="1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8.5"/>
    <x v="1"/>
    <n v="97.5"/>
    <x v="3"/>
    <s v=""/>
    <x v="3"/>
    <s v=""/>
    <x v="2"/>
    <n v="3.6149999999999984"/>
    <n v="0.97378860494335095"/>
    <x v="1"/>
    <x v="1"/>
    <x v="2"/>
    <x v="1"/>
    <x v="1"/>
    <x v="1"/>
    <x v="1"/>
  </r>
  <r>
    <d v="2022-07-13T00:00:00"/>
    <n v="9584"/>
    <n v="10277"/>
    <x v="5"/>
    <n v="1759"/>
    <n v="50569"/>
    <x v="4"/>
    <s v="910173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800"/>
    <n v="50570"/>
    <x v="4"/>
    <s v="910161"/>
    <x v="0"/>
    <x v="0"/>
    <x v="2"/>
    <x v="2"/>
    <x v="1"/>
    <x v="1"/>
    <n v="88.8"/>
    <n v="18.3"/>
    <n v="7"/>
    <n v="5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8"/>
    <x v="1"/>
    <n v="88.8"/>
    <x v="3"/>
    <s v=""/>
    <x v="3"/>
    <s v=""/>
    <x v="2"/>
    <n v="4.3139999999999974"/>
    <n v="0.98679673593178219"/>
    <x v="1"/>
    <x v="1"/>
    <x v="2"/>
    <x v="1"/>
    <x v="1"/>
    <x v="1"/>
    <x v="1"/>
  </r>
  <r>
    <d v="2022-07-13T00:00:00"/>
    <n v="9584"/>
    <n v="10277"/>
    <x v="5"/>
    <n v="1803"/>
    <n v="50571"/>
    <x v="4"/>
    <s v="910185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804"/>
    <n v="50572"/>
    <x v="4"/>
    <s v="910182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805"/>
    <n v="50573"/>
    <x v="4"/>
    <s v="910187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806"/>
    <n v="50574"/>
    <x v="4"/>
    <s v="910225"/>
    <x v="0"/>
    <x v="0"/>
    <x v="1"/>
    <x v="1"/>
    <x v="1"/>
    <x v="1"/>
    <n v="88.5"/>
    <n v="19.5"/>
    <n v="7.5"/>
    <n v="6"/>
    <x v="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"/>
    <x v="1"/>
    <n v="88.5"/>
    <x v="3"/>
    <s v=""/>
    <x v="3"/>
    <s v=""/>
    <x v="2"/>
    <n v="2.1770000000000009"/>
    <n v="0.89816500579427005"/>
    <x v="1"/>
    <x v="1"/>
    <x v="2"/>
    <x v="1"/>
    <x v="1"/>
    <x v="1"/>
    <x v="1"/>
  </r>
  <r>
    <d v="2022-07-13T00:00:00"/>
    <n v="9584"/>
    <n v="10277"/>
    <x v="5"/>
    <n v="1807"/>
    <n v="50575"/>
    <x v="4"/>
    <s v="910170"/>
    <x v="0"/>
    <x v="0"/>
    <x v="1"/>
    <x v="1"/>
    <x v="1"/>
    <x v="1"/>
    <n v="5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0.721200000000003"/>
    <x v="2"/>
    <n v="56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7"/>
    <x v="5"/>
    <n v="1808"/>
    <n v="50576"/>
    <x v="4"/>
    <s v="910158"/>
    <x v="0"/>
    <x v="0"/>
    <x v="2"/>
    <x v="2"/>
    <x v="1"/>
    <x v="1"/>
    <n v="77"/>
    <n v="16"/>
    <n v="6"/>
    <n v="4.5"/>
    <x v="1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"/>
    <x v="1"/>
    <n v="77"/>
    <x v="3"/>
    <s v=""/>
    <x v="3"/>
    <s v=""/>
    <x v="2"/>
    <n v="1.3760000000000006"/>
    <n v="0.79834781435279412"/>
    <x v="1"/>
    <x v="1"/>
    <x v="2"/>
    <x v="1"/>
    <x v="1"/>
    <x v="1"/>
    <x v="1"/>
  </r>
  <r>
    <d v="2022-07-13T00:00:00"/>
    <n v="9584"/>
    <n v="10277"/>
    <x v="5"/>
    <n v="1809"/>
    <n v="50577"/>
    <x v="4"/>
    <s v="910156"/>
    <x v="0"/>
    <x v="0"/>
    <x v="1"/>
    <x v="1"/>
    <x v="1"/>
    <x v="1"/>
    <n v="85.5"/>
    <n v="17.5"/>
    <n v="5.5"/>
    <n v="4.8"/>
    <x v="9"/>
    <x v="3"/>
    <m/>
    <x v="0"/>
    <x v="0"/>
    <x v="0"/>
    <x v="0"/>
    <x v="0"/>
    <x v="0"/>
    <x v="0"/>
    <x v="0"/>
    <x v="0"/>
    <x v="0"/>
    <x v="0"/>
    <s v="50578 Bad Tag"/>
    <m/>
    <x v="2"/>
    <s v=""/>
    <x v="6"/>
    <x v="2"/>
    <x v="4"/>
    <x v="2"/>
    <x v="4"/>
    <x v="2"/>
    <n v="80"/>
    <x v="1"/>
    <n v="85.5"/>
    <x v="3"/>
    <s v=""/>
    <x v="3"/>
    <s v=""/>
    <x v="2"/>
    <n v="5.381000000000002"/>
    <n v="0.9954178760967437"/>
    <x v="1"/>
    <x v="1"/>
    <x v="2"/>
    <x v="1"/>
    <x v="1"/>
    <x v="1"/>
    <x v="1"/>
  </r>
  <r>
    <d v="2022-07-13T00:00:00"/>
    <n v="9584"/>
    <n v="10277"/>
    <x v="5"/>
    <n v="1811"/>
    <n v="50579"/>
    <x v="4"/>
    <s v="910177"/>
    <x v="0"/>
    <x v="0"/>
    <x v="2"/>
    <x v="2"/>
    <x v="1"/>
    <x v="1"/>
    <n v="84.5"/>
    <n v="19.5"/>
    <n v="7.3"/>
    <n v="5"/>
    <x v="1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2"/>
    <x v="1"/>
    <n v="84.5"/>
    <x v="3"/>
    <s v=""/>
    <x v="3"/>
    <s v=""/>
    <x v="2"/>
    <n v="2.6830000000000016"/>
    <n v="0.93601602885237645"/>
    <x v="1"/>
    <x v="1"/>
    <x v="2"/>
    <x v="1"/>
    <x v="1"/>
    <x v="1"/>
    <x v="1"/>
  </r>
  <r>
    <d v="2022-07-13T00:00:00"/>
    <n v="9584"/>
    <n v="10277"/>
    <x v="5"/>
    <n v="1812"/>
    <n v="50580"/>
    <x v="4"/>
    <s v="910167"/>
    <x v="0"/>
    <x v="0"/>
    <x v="2"/>
    <x v="2"/>
    <x v="1"/>
    <x v="1"/>
    <n v="90.5"/>
    <n v="19.3"/>
    <n v="6.6"/>
    <n v="5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9"/>
    <x v="1"/>
    <n v="90.5"/>
    <x v="3"/>
    <s v=""/>
    <x v="3"/>
    <s v=""/>
    <x v="2"/>
    <n v="5.9869999999999992"/>
    <n v="0.9974951039406017"/>
    <x v="1"/>
    <x v="1"/>
    <x v="2"/>
    <x v="1"/>
    <x v="1"/>
    <x v="1"/>
    <x v="1"/>
  </r>
  <r>
    <d v="2022-07-13T00:00:00"/>
    <n v="9584"/>
    <n v="10277"/>
    <x v="5"/>
    <n v="1815"/>
    <n v="50581"/>
    <x v="4"/>
    <s v="910183"/>
    <x v="0"/>
    <x v="0"/>
    <x v="2"/>
    <x v="2"/>
    <x v="1"/>
    <x v="1"/>
    <n v="76"/>
    <n v="15.6"/>
    <n v="5.5"/>
    <n v="4.7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5"/>
    <x v="1"/>
    <n v="76"/>
    <x v="3"/>
    <s v=""/>
    <x v="3"/>
    <s v=""/>
    <x v="2"/>
    <n v="1.3640000000000003"/>
    <n v="0.79640903346557546"/>
    <x v="1"/>
    <x v="1"/>
    <x v="2"/>
    <x v="1"/>
    <x v="1"/>
    <x v="1"/>
    <x v="1"/>
  </r>
  <r>
    <d v="2022-07-13T00:00:00"/>
    <n v="9584"/>
    <n v="10278"/>
    <x v="5"/>
    <n v="1816"/>
    <n v="50582"/>
    <x v="4"/>
    <s v="910165"/>
    <x v="0"/>
    <x v="0"/>
    <x v="2"/>
    <x v="2"/>
    <x v="1"/>
    <x v="1"/>
    <n v="87"/>
    <n v="18.5"/>
    <n v="6.5"/>
    <n v="5.9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5"/>
    <x v="1"/>
    <n v="87"/>
    <x v="3"/>
    <s v=""/>
    <x v="3"/>
    <s v=""/>
    <x v="2"/>
    <n v="3.9979999999999967"/>
    <n v="0.98197843054974665"/>
    <x v="1"/>
    <x v="1"/>
    <x v="2"/>
    <x v="1"/>
    <x v="1"/>
    <x v="1"/>
    <x v="1"/>
  </r>
  <r>
    <d v="2022-07-13T00:00:00"/>
    <n v="9584"/>
    <n v="10278"/>
    <x v="5"/>
    <n v="1817"/>
    <n v="50583"/>
    <x v="4"/>
    <s v="910189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8"/>
    <x v="5"/>
    <n v="1819"/>
    <n v="50584"/>
    <x v="4"/>
    <s v="910252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8"/>
    <x v="5"/>
    <n v="1820"/>
    <n v="50585"/>
    <x v="4"/>
    <s v="910157"/>
    <x v="0"/>
    <x v="0"/>
    <x v="2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8"/>
    <x v="5"/>
    <n v="1821"/>
    <n v="50586"/>
    <x v="4"/>
    <s v="910178"/>
    <x v="0"/>
    <x v="0"/>
    <x v="1"/>
    <x v="1"/>
    <x v="1"/>
    <x v="1"/>
    <n v="5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2.572200000000002"/>
    <x v="2"/>
    <n v="58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8"/>
    <x v="5"/>
    <n v="1821"/>
    <n v="50587"/>
    <x v="4"/>
    <s v="910211"/>
    <x v="0"/>
    <x v="0"/>
    <x v="2"/>
    <x v="2"/>
    <x v="1"/>
    <x v="1"/>
    <n v="94.5"/>
    <n v="19.600000000000001"/>
    <n v="7.9"/>
    <n v="6.8"/>
    <x v="11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6.6"/>
    <x v="1"/>
    <n v="94.5"/>
    <x v="3"/>
    <s v=""/>
    <x v="3"/>
    <s v=""/>
    <x v="2"/>
    <n v="4.4749999999999979"/>
    <n v="0.98873805394263425"/>
    <x v="1"/>
    <x v="1"/>
    <x v="2"/>
    <x v="1"/>
    <x v="1"/>
    <x v="1"/>
    <x v="1"/>
  </r>
  <r>
    <d v="2022-07-13T00:00:00"/>
    <n v="9584"/>
    <n v="10278"/>
    <x v="5"/>
    <n v="1822"/>
    <n v="50588"/>
    <x v="4"/>
    <s v="910164"/>
    <x v="0"/>
    <x v="0"/>
    <x v="1"/>
    <x v="1"/>
    <x v="1"/>
    <x v="1"/>
    <n v="86"/>
    <n v="19.2"/>
    <n v="6.8"/>
    <n v="5.8"/>
    <x v="1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2"/>
    <x v="1"/>
    <n v="86"/>
    <x v="3"/>
    <s v=""/>
    <x v="3"/>
    <s v=""/>
    <x v="2"/>
    <n v="2.9939999999999971"/>
    <n v="0.95230232962917416"/>
    <x v="1"/>
    <x v="1"/>
    <x v="2"/>
    <x v="1"/>
    <x v="1"/>
    <x v="1"/>
    <x v="1"/>
  </r>
  <r>
    <d v="2022-07-13T00:00:00"/>
    <n v="9584"/>
    <n v="10278"/>
    <x v="5"/>
    <n v="1824"/>
    <n v="50589"/>
    <x v="4"/>
    <s v="910175"/>
    <x v="0"/>
    <x v="0"/>
    <x v="1"/>
    <x v="1"/>
    <x v="1"/>
    <x v="1"/>
    <n v="89.5"/>
    <n v="18"/>
    <n v="7.3"/>
    <n v="6.2"/>
    <x v="7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2"/>
    <x v="1"/>
    <n v="89.5"/>
    <x v="3"/>
    <s v=""/>
    <x v="3"/>
    <s v=""/>
    <x v="2"/>
    <n v="3.6730000000000009"/>
    <n v="0.97522903137775241"/>
    <x v="1"/>
    <x v="1"/>
    <x v="2"/>
    <x v="1"/>
    <x v="1"/>
    <x v="1"/>
    <x v="1"/>
  </r>
  <r>
    <d v="2022-07-13T00:00:00"/>
    <n v="9584"/>
    <n v="10278"/>
    <x v="5"/>
    <n v="1825"/>
    <n v="50590"/>
    <x v="4"/>
    <s v="910237"/>
    <x v="0"/>
    <x v="0"/>
    <x v="1"/>
    <x v="1"/>
    <x v="1"/>
    <x v="1"/>
    <n v="96"/>
    <n v="22.6"/>
    <n v="9.1999999999999993"/>
    <n v="8"/>
    <x v="8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6.8"/>
    <x v="1"/>
    <n v="96"/>
    <x v="3"/>
    <s v=""/>
    <x v="3"/>
    <s v=""/>
    <x v="2"/>
    <n v="1.4360000000000022"/>
    <n v="0.80783446415481563"/>
    <x v="1"/>
    <x v="1"/>
    <x v="2"/>
    <x v="1"/>
    <x v="1"/>
    <x v="1"/>
    <x v="1"/>
  </r>
  <r>
    <d v="2022-07-13T00:00:00"/>
    <n v="9584"/>
    <n v="10278"/>
    <x v="5"/>
    <n v="1826"/>
    <n v="50591"/>
    <x v="4"/>
    <s v="910239"/>
    <x v="0"/>
    <x v="0"/>
    <x v="1"/>
    <x v="1"/>
    <x v="1"/>
    <x v="1"/>
    <n v="67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364449999999998"/>
    <x v="2"/>
    <n v="67.5"/>
    <x v="1"/>
    <s v=""/>
    <x v="3"/>
    <s v=""/>
    <x v="1"/>
    <s v=""/>
    <s v=""/>
    <x v="1"/>
    <x v="1"/>
    <x v="1"/>
    <x v="1"/>
    <x v="1"/>
    <x v="1"/>
    <x v="1"/>
  </r>
  <r>
    <d v="2022-07-13T00:00:00"/>
    <n v="9584"/>
    <n v="10278"/>
    <x v="5"/>
    <n v="1827"/>
    <n v="50592"/>
    <x v="4"/>
    <s v="910176"/>
    <x v="0"/>
    <x v="0"/>
    <x v="1"/>
    <x v="1"/>
    <x v="1"/>
    <x v="1"/>
    <n v="85"/>
    <n v="16.899999999999999"/>
    <n v="6.4"/>
    <n v="6.5"/>
    <x v="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599999999999994"/>
    <x v="1"/>
    <n v="85"/>
    <x v="3"/>
    <s v=""/>
    <x v="3"/>
    <s v=""/>
    <x v="2"/>
    <n v="2.4279999999999982"/>
    <n v="0.91893767510958269"/>
    <x v="1"/>
    <x v="1"/>
    <x v="2"/>
    <x v="1"/>
    <x v="1"/>
    <x v="1"/>
    <x v="1"/>
  </r>
  <r>
    <d v="2022-07-13T00:00:00"/>
    <n v="9584"/>
    <n v="10278"/>
    <x v="5"/>
    <n v="1828"/>
    <n v="50593"/>
    <x v="4"/>
    <s v="910162"/>
    <x v="0"/>
    <x v="0"/>
    <x v="1"/>
    <x v="1"/>
    <x v="1"/>
    <x v="1"/>
    <n v="75.5"/>
    <n v="13.3"/>
    <n v="7.5"/>
    <n v="4.5999999999999996"/>
    <x v="25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"/>
    <x v="2"/>
    <n v="75.5"/>
    <x v="3"/>
    <s v=""/>
    <x v="3"/>
    <s v=""/>
    <x v="3"/>
    <n v="-0.99900000000000266"/>
    <n v="0.26913807872621714"/>
    <x v="1"/>
    <x v="1"/>
    <x v="1"/>
    <x v="1"/>
    <x v="1"/>
    <x v="1"/>
    <x v="1"/>
  </r>
  <r>
    <d v="2022-07-13T00:00:00"/>
    <n v="9585"/>
    <n v="10279"/>
    <x v="4"/>
    <n v="1907"/>
    <n v="50594"/>
    <x v="4"/>
    <s v="910160"/>
    <x v="0"/>
    <x v="0"/>
    <x v="1"/>
    <x v="1"/>
    <x v="1"/>
    <x v="1"/>
    <n v="58"/>
    <m/>
    <m/>
    <m/>
    <x v="0"/>
    <x v="2"/>
    <n v="1003115"/>
    <x v="2"/>
    <x v="0"/>
    <x v="0"/>
    <x v="1"/>
    <x v="2"/>
    <x v="0"/>
    <x v="0"/>
    <x v="0"/>
    <x v="0"/>
    <x v="0"/>
    <x v="0"/>
    <m/>
    <m/>
    <x v="2"/>
    <s v="10031152"/>
    <x v="13"/>
    <x v="7"/>
    <x v="6"/>
    <x v="2"/>
    <x v="4"/>
    <x v="2"/>
    <n v="52.572200000000002"/>
    <x v="2"/>
    <n v="58"/>
    <x v="1"/>
    <s v=""/>
    <x v="5"/>
    <s v=""/>
    <x v="1"/>
    <s v=""/>
    <s v=""/>
    <x v="1"/>
    <x v="1"/>
    <x v="1"/>
    <x v="1"/>
    <x v="1"/>
    <x v="1"/>
    <x v="1"/>
  </r>
  <r>
    <d v="2022-07-13T00:00:00"/>
    <n v="9585"/>
    <n v="10279"/>
    <x v="4"/>
    <n v="1908"/>
    <n v="50595"/>
    <x v="4"/>
    <s v="910195"/>
    <x v="0"/>
    <x v="0"/>
    <x v="1"/>
    <x v="1"/>
    <x v="1"/>
    <x v="1"/>
    <n v="91"/>
    <n v="21.5"/>
    <n v="8.8000000000000007"/>
    <n v="8"/>
    <x v="16"/>
    <x v="3"/>
    <n v="1003115"/>
    <x v="3"/>
    <x v="0"/>
    <x v="0"/>
    <x v="1"/>
    <x v="2"/>
    <x v="0"/>
    <x v="0"/>
    <x v="0"/>
    <x v="0"/>
    <x v="0"/>
    <x v="0"/>
    <m/>
    <m/>
    <x v="2"/>
    <s v="10031153"/>
    <x v="13"/>
    <x v="7"/>
    <x v="6"/>
    <x v="2"/>
    <x v="4"/>
    <x v="2"/>
    <n v="82.2"/>
    <x v="1"/>
    <n v="91"/>
    <x v="3"/>
    <s v=""/>
    <x v="5"/>
    <s v=""/>
    <x v="2"/>
    <n v="5.6000000000001826E-2"/>
    <n v="0.51399634248032766"/>
    <x v="1"/>
    <x v="1"/>
    <x v="2"/>
    <x v="1"/>
    <x v="1"/>
    <x v="1"/>
    <x v="1"/>
  </r>
  <r>
    <d v="2022-07-13T00:00:00"/>
    <n v="9585"/>
    <n v="10279"/>
    <x v="4"/>
    <n v="1910"/>
    <n v="50596"/>
    <x v="4"/>
    <s v="910222"/>
    <x v="0"/>
    <x v="0"/>
    <x v="1"/>
    <x v="1"/>
    <x v="1"/>
    <x v="1"/>
    <n v="81"/>
    <m/>
    <m/>
    <m/>
    <x v="0"/>
    <x v="3"/>
    <n v="1003115"/>
    <x v="4"/>
    <x v="0"/>
    <x v="0"/>
    <x v="1"/>
    <x v="2"/>
    <x v="0"/>
    <x v="0"/>
    <x v="0"/>
    <x v="0"/>
    <x v="0"/>
    <x v="0"/>
    <s v="No Morphos"/>
    <m/>
    <x v="2"/>
    <s v="10031154"/>
    <x v="13"/>
    <x v="7"/>
    <x v="6"/>
    <x v="2"/>
    <x v="4"/>
    <x v="2"/>
    <n v="73.858699999999999"/>
    <x v="1"/>
    <n v="81"/>
    <x v="2"/>
    <s v=""/>
    <x v="5"/>
    <s v=""/>
    <x v="1"/>
    <s v=""/>
    <s v=""/>
    <x v="1"/>
    <x v="1"/>
    <x v="1"/>
    <x v="1"/>
    <x v="1"/>
    <x v="1"/>
    <x v="1"/>
  </r>
  <r>
    <d v="2022-07-13T00:00:00"/>
    <n v="9585"/>
    <n v="10279"/>
    <x v="4"/>
    <n v="1913"/>
    <n v="50597"/>
    <x v="4"/>
    <s v="910236"/>
    <x v="0"/>
    <x v="0"/>
    <x v="2"/>
    <x v="2"/>
    <x v="1"/>
    <x v="1"/>
    <n v="86"/>
    <n v="18.5"/>
    <n v="6.8"/>
    <n v="5"/>
    <x v="19"/>
    <x v="3"/>
    <n v="1003115"/>
    <x v="5"/>
    <x v="0"/>
    <x v="0"/>
    <x v="1"/>
    <x v="2"/>
    <x v="0"/>
    <x v="0"/>
    <x v="0"/>
    <x v="0"/>
    <x v="0"/>
    <x v="0"/>
    <m/>
    <m/>
    <x v="2"/>
    <s v="10031155"/>
    <x v="13"/>
    <x v="7"/>
    <x v="6"/>
    <x v="2"/>
    <x v="4"/>
    <x v="2"/>
    <n v="79.2"/>
    <x v="1"/>
    <n v="86"/>
    <x v="3"/>
    <s v=""/>
    <x v="5"/>
    <s v=""/>
    <x v="2"/>
    <n v="3.881999999999997"/>
    <n v="0.9798066121304605"/>
    <x v="1"/>
    <x v="1"/>
    <x v="2"/>
    <x v="1"/>
    <x v="1"/>
    <x v="1"/>
    <x v="1"/>
  </r>
  <r>
    <d v="2022-07-13T00:00:00"/>
    <n v="9585"/>
    <n v="10279"/>
    <x v="4"/>
    <n v="1915"/>
    <n v="50598"/>
    <x v="3"/>
    <s v="910240"/>
    <x v="0"/>
    <x v="0"/>
    <x v="2"/>
    <x v="2"/>
    <x v="1"/>
    <x v="1"/>
    <n v="92"/>
    <n v="19.5"/>
    <n v="7.1"/>
    <m/>
    <x v="0"/>
    <x v="3"/>
    <n v="1003115"/>
    <x v="6"/>
    <x v="0"/>
    <x v="0"/>
    <x v="1"/>
    <x v="2"/>
    <x v="6"/>
    <x v="0"/>
    <x v="0"/>
    <x v="0"/>
    <x v="0"/>
    <x v="0"/>
    <s v="Damaged adipose"/>
    <m/>
    <x v="2"/>
    <s v="10031156"/>
    <x v="13"/>
    <x v="7"/>
    <x v="6"/>
    <x v="2"/>
    <x v="4"/>
    <x v="2"/>
    <n v="84.9"/>
    <x v="1"/>
    <n v="92"/>
    <x v="2"/>
    <s v=""/>
    <x v="5"/>
    <s v=""/>
    <x v="1"/>
    <s v=""/>
    <s v=""/>
    <x v="1"/>
    <x v="1"/>
    <x v="2"/>
    <x v="1"/>
    <x v="1"/>
    <x v="1"/>
    <x v="1"/>
  </r>
  <r>
    <d v="2022-07-13T00:00:00"/>
    <n v="9585"/>
    <n v="10279"/>
    <x v="4"/>
    <n v="1917"/>
    <n v="50599"/>
    <x v="4"/>
    <s v="910204"/>
    <x v="0"/>
    <x v="0"/>
    <x v="1"/>
    <x v="1"/>
    <x v="1"/>
    <x v="1"/>
    <n v="72"/>
    <m/>
    <m/>
    <m/>
    <x v="0"/>
    <x v="2"/>
    <n v="1003115"/>
    <x v="7"/>
    <x v="0"/>
    <x v="0"/>
    <x v="1"/>
    <x v="2"/>
    <x v="0"/>
    <x v="0"/>
    <x v="0"/>
    <x v="0"/>
    <x v="0"/>
    <x v="0"/>
    <m/>
    <m/>
    <x v="2"/>
    <s v="10031157"/>
    <x v="13"/>
    <x v="7"/>
    <x v="6"/>
    <x v="2"/>
    <x v="4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3T00:00:00"/>
    <n v="9585"/>
    <n v="10279"/>
    <x v="4"/>
    <n v="1919"/>
    <n v="50600"/>
    <x v="4"/>
    <s v="910172"/>
    <x v="0"/>
    <x v="0"/>
    <x v="2"/>
    <x v="2"/>
    <x v="1"/>
    <x v="1"/>
    <n v="88"/>
    <n v="19.7"/>
    <n v="6.7"/>
    <n v="6"/>
    <x v="5"/>
    <x v="3"/>
    <n v="1003115"/>
    <x v="8"/>
    <x v="0"/>
    <x v="0"/>
    <x v="1"/>
    <x v="2"/>
    <x v="0"/>
    <x v="0"/>
    <x v="0"/>
    <x v="0"/>
    <x v="0"/>
    <x v="0"/>
    <m/>
    <m/>
    <x v="2"/>
    <s v="10031158"/>
    <x v="13"/>
    <x v="7"/>
    <x v="6"/>
    <x v="2"/>
    <x v="4"/>
    <x v="2"/>
    <n v="81.3"/>
    <x v="1"/>
    <n v="88"/>
    <x v="3"/>
    <s v=""/>
    <x v="5"/>
    <s v=""/>
    <x v="2"/>
    <n v="3.6739999999999968"/>
    <n v="0.97525317726864758"/>
    <x v="1"/>
    <x v="1"/>
    <x v="2"/>
    <x v="1"/>
    <x v="1"/>
    <x v="1"/>
    <x v="1"/>
  </r>
  <r>
    <d v="2022-07-13T00:00:00"/>
    <n v="9585"/>
    <n v="10279"/>
    <x v="4"/>
    <n v="1920"/>
    <n v="50601"/>
    <x v="4"/>
    <s v="910188"/>
    <x v="0"/>
    <x v="0"/>
    <x v="1"/>
    <x v="1"/>
    <x v="1"/>
    <x v="1"/>
    <n v="70.5"/>
    <m/>
    <m/>
    <m/>
    <x v="0"/>
    <x v="2"/>
    <n v="1003115"/>
    <x v="9"/>
    <x v="0"/>
    <x v="0"/>
    <x v="1"/>
    <x v="2"/>
    <x v="0"/>
    <x v="0"/>
    <x v="0"/>
    <x v="0"/>
    <x v="0"/>
    <x v="0"/>
    <m/>
    <m/>
    <x v="2"/>
    <s v="10031159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3T00:00:00"/>
    <n v="9585"/>
    <n v="10279"/>
    <x v="4"/>
    <n v="1921"/>
    <n v="50602"/>
    <x v="4"/>
    <s v="910169"/>
    <x v="0"/>
    <x v="0"/>
    <x v="2"/>
    <x v="2"/>
    <x v="1"/>
    <x v="1"/>
    <n v="84.5"/>
    <n v="19"/>
    <n v="7.2"/>
    <n v="6.8"/>
    <x v="6"/>
    <x v="3"/>
    <n v="1003115"/>
    <x v="10"/>
    <x v="0"/>
    <x v="0"/>
    <x v="1"/>
    <x v="2"/>
    <x v="0"/>
    <x v="0"/>
    <x v="0"/>
    <x v="0"/>
    <x v="0"/>
    <x v="0"/>
    <m/>
    <m/>
    <x v="2"/>
    <s v="100311510"/>
    <x v="13"/>
    <x v="7"/>
    <x v="6"/>
    <x v="2"/>
    <x v="4"/>
    <x v="2"/>
    <n v="77.3"/>
    <x v="1"/>
    <n v="84.5"/>
    <x v="3"/>
    <s v=""/>
    <x v="5"/>
    <s v=""/>
    <x v="2"/>
    <n v="0.89900000000000002"/>
    <n v="0.71074395897545972"/>
    <x v="1"/>
    <x v="1"/>
    <x v="2"/>
    <x v="1"/>
    <x v="1"/>
    <x v="1"/>
    <x v="1"/>
  </r>
  <r>
    <d v="2022-07-13T00:00:00"/>
    <n v="9585"/>
    <n v="10279"/>
    <x v="4"/>
    <n v="1923"/>
    <n v="50603"/>
    <x v="4"/>
    <s v="910200"/>
    <x v="0"/>
    <x v="0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25"/>
    <n v="50604"/>
    <x v="4"/>
    <s v="910241"/>
    <x v="0"/>
    <x v="0"/>
    <x v="2"/>
    <x v="2"/>
    <x v="1"/>
    <x v="1"/>
    <n v="88"/>
    <n v="18.399999999999999"/>
    <n v="6.6"/>
    <n v="5.8"/>
    <x v="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400000000000006"/>
    <x v="1"/>
    <n v="88"/>
    <x v="3"/>
    <s v=""/>
    <x v="3"/>
    <s v=""/>
    <x v="2"/>
    <n v="3.8519999999999968"/>
    <n v="0.97920442078375991"/>
    <x v="1"/>
    <x v="1"/>
    <x v="2"/>
    <x v="1"/>
    <x v="1"/>
    <x v="1"/>
    <x v="1"/>
  </r>
  <r>
    <d v="2022-07-13T00:00:00"/>
    <n v="9585"/>
    <n v="10279"/>
    <x v="4"/>
    <n v="1926"/>
    <n v="50605"/>
    <x v="4"/>
    <s v="910198"/>
    <x v="0"/>
    <x v="0"/>
    <x v="2"/>
    <x v="2"/>
    <x v="1"/>
    <x v="1"/>
    <n v="86"/>
    <n v="17.5"/>
    <n v="6.3"/>
    <n v="6"/>
    <x v="11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7"/>
    <x v="1"/>
    <n v="86"/>
    <x v="3"/>
    <s v=""/>
    <x v="3"/>
    <s v=""/>
    <x v="2"/>
    <n v="3.4119999999999977"/>
    <n v="0.96807746737401579"/>
    <x v="1"/>
    <x v="1"/>
    <x v="2"/>
    <x v="1"/>
    <x v="1"/>
    <x v="1"/>
    <x v="1"/>
  </r>
  <r>
    <d v="2022-07-13T00:00:00"/>
    <n v="9585"/>
    <n v="10279"/>
    <x v="4"/>
    <n v="1927"/>
    <n v="50606"/>
    <x v="4"/>
    <s v="910214"/>
    <x v="0"/>
    <x v="0"/>
    <x v="2"/>
    <x v="2"/>
    <x v="1"/>
    <x v="1"/>
    <n v="88.5"/>
    <n v="18"/>
    <n v="6"/>
    <n v="8"/>
    <x v="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5"/>
    <x v="1"/>
    <n v="88.5"/>
    <x v="3"/>
    <s v=""/>
    <x v="3"/>
    <s v=""/>
    <x v="2"/>
    <n v="3.8550000000000004"/>
    <n v="0.97926542241056513"/>
    <x v="1"/>
    <x v="1"/>
    <x v="2"/>
    <x v="1"/>
    <x v="1"/>
    <x v="1"/>
    <x v="1"/>
  </r>
  <r>
    <d v="2022-07-13T00:00:00"/>
    <n v="9585"/>
    <n v="10279"/>
    <x v="4"/>
    <n v="1929"/>
    <n v="50607"/>
    <x v="4"/>
    <s v="910206"/>
    <x v="0"/>
    <x v="0"/>
    <x v="1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30"/>
    <n v="50608"/>
    <x v="4"/>
    <s v="910186"/>
    <x v="0"/>
    <x v="0"/>
    <x v="2"/>
    <x v="2"/>
    <x v="1"/>
    <x v="1"/>
    <n v="90"/>
    <n v="18.5"/>
    <n v="6.5"/>
    <n v="6.6"/>
    <x v="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5"/>
    <x v="1"/>
    <n v="90"/>
    <x v="3"/>
    <s v=""/>
    <x v="3"/>
    <s v=""/>
    <x v="2"/>
    <n v="4.2960000000000029"/>
    <n v="0.98656014837676909"/>
    <x v="1"/>
    <x v="1"/>
    <x v="2"/>
    <x v="1"/>
    <x v="1"/>
    <x v="1"/>
    <x v="1"/>
  </r>
  <r>
    <d v="2022-07-13T00:00:00"/>
    <n v="9585"/>
    <n v="10279"/>
    <x v="4"/>
    <n v="1932"/>
    <n v="50609"/>
    <x v="4"/>
    <s v="910229"/>
    <x v="0"/>
    <x v="0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s v="No Morphos"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33"/>
    <n v="50610"/>
    <x v="4"/>
    <s v="910232"/>
    <x v="0"/>
    <x v="0"/>
    <x v="2"/>
    <x v="2"/>
    <x v="1"/>
    <x v="1"/>
    <n v="85"/>
    <n v="18"/>
    <n v="6.5"/>
    <n v="3.8"/>
    <x v="19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5"/>
    <x v="1"/>
    <n v="85"/>
    <x v="3"/>
    <s v=""/>
    <x v="3"/>
    <s v=""/>
    <x v="2"/>
    <n v="4.6519999999999984"/>
    <n v="0.99054770070840226"/>
    <x v="1"/>
    <x v="1"/>
    <x v="2"/>
    <x v="1"/>
    <x v="1"/>
    <x v="1"/>
    <x v="1"/>
  </r>
  <r>
    <d v="2022-07-13T00:00:00"/>
    <n v="9585"/>
    <n v="10279"/>
    <x v="4"/>
    <n v="1935"/>
    <n v="50611"/>
    <x v="4"/>
    <s v="910166"/>
    <x v="0"/>
    <x v="0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37"/>
    <n v="50612"/>
    <x v="4"/>
    <s v="910168"/>
    <x v="0"/>
    <x v="0"/>
    <x v="1"/>
    <x v="1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39"/>
    <n v="50613"/>
    <x v="4"/>
    <s v="910155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40"/>
    <n v="50614"/>
    <x v="4"/>
    <s v="910217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41"/>
    <n v="50615"/>
    <x v="4"/>
    <s v="910191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79"/>
    <x v="4"/>
    <n v="1941"/>
    <n v="50616"/>
    <x v="4"/>
    <s v="910246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79"/>
    <x v="4"/>
    <n v="1942"/>
    <n v="50617"/>
    <x v="4"/>
    <s v="910226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79"/>
    <x v="4"/>
    <n v="1942"/>
    <n v="50618"/>
    <x v="4"/>
    <s v="910242"/>
    <x v="0"/>
    <x v="0"/>
    <x v="2"/>
    <x v="2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44"/>
    <n v="50619"/>
    <x v="4"/>
    <s v="910248"/>
    <x v="0"/>
    <x v="0"/>
    <x v="1"/>
    <x v="1"/>
    <x v="1"/>
    <x v="1"/>
    <n v="7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544949999999986"/>
    <x v="1"/>
    <n v="78.5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45"/>
    <n v="50620"/>
    <x v="4"/>
    <s v="910245"/>
    <x v="0"/>
    <x v="0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46"/>
    <n v="50621"/>
    <x v="4"/>
    <s v="910203"/>
    <x v="0"/>
    <x v="0"/>
    <x v="1"/>
    <x v="1"/>
    <x v="1"/>
    <x v="1"/>
    <n v="7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768449999999987"/>
    <x v="2"/>
    <n v="75.5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46"/>
    <n v="50622"/>
    <x v="4"/>
    <s v="910233"/>
    <x v="0"/>
    <x v="0"/>
    <x v="1"/>
    <x v="1"/>
    <x v="1"/>
    <x v="1"/>
    <n v="61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811450000000001"/>
    <x v="2"/>
    <n v="61.5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46"/>
    <n v="50623"/>
    <x v="4"/>
    <s v="910220"/>
    <x v="0"/>
    <x v="0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3"/>
    <x v="1"/>
    <x v="1"/>
    <x v="1"/>
  </r>
  <r>
    <d v="2022-07-13T00:00:00"/>
    <n v="9585"/>
    <n v="10280"/>
    <x v="4"/>
    <n v="1948"/>
    <n v="50624"/>
    <x v="4"/>
    <s v="910159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49"/>
    <n v="50625"/>
    <x v="4"/>
    <s v="910171"/>
    <x v="0"/>
    <x v="0"/>
    <x v="1"/>
    <x v="1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50"/>
    <n v="50626"/>
    <x v="4"/>
    <s v="910311"/>
    <x v="0"/>
    <x v="0"/>
    <x v="1"/>
    <x v="1"/>
    <x v="1"/>
    <x v="1"/>
    <n v="10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3.294199999999989"/>
    <x v="1"/>
    <n v="102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51"/>
    <n v="50627"/>
    <x v="4"/>
    <s v="910348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52"/>
    <n v="50628"/>
    <x v="4"/>
    <s v="910336"/>
    <x v="0"/>
    <x v="1"/>
    <x v="1"/>
    <x v="1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1954"/>
    <n v="50629"/>
    <x v="4"/>
    <s v="910306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55"/>
    <n v="50630"/>
    <x v="4"/>
    <s v="910352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56"/>
    <n v="50631"/>
    <x v="4"/>
    <s v="910310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57"/>
    <n v="50632"/>
    <x v="4"/>
    <s v="910322"/>
    <x v="0"/>
    <x v="0"/>
    <x v="2"/>
    <x v="2"/>
    <x v="1"/>
    <x v="1"/>
    <n v="87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874449999999996"/>
    <x v="1"/>
    <n v="87.5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58"/>
    <n v="50633"/>
    <x v="4"/>
    <s v="910258"/>
    <x v="0"/>
    <x v="0"/>
    <x v="2"/>
    <x v="2"/>
    <x v="1"/>
    <x v="1"/>
    <n v="89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725449999999995"/>
    <x v="1"/>
    <n v="89.5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59"/>
    <n v="50634"/>
    <x v="4"/>
    <s v="910275"/>
    <x v="0"/>
    <x v="0"/>
    <x v="2"/>
    <x v="2"/>
    <x v="1"/>
    <x v="1"/>
    <n v="9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427449999999993"/>
    <x v="1"/>
    <n v="93.5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1959"/>
    <n v="50635"/>
    <x v="4"/>
    <s v="910343"/>
    <x v="0"/>
    <x v="1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2000"/>
    <n v="50636"/>
    <x v="4"/>
    <s v="910263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2001"/>
    <n v="50637"/>
    <x v="4"/>
    <s v="910267"/>
    <x v="0"/>
    <x v="0"/>
    <x v="2"/>
    <x v="2"/>
    <x v="1"/>
    <x v="1"/>
    <n v="89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725449999999995"/>
    <x v="1"/>
    <n v="89.5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2002"/>
    <n v="50638"/>
    <x v="4"/>
    <s v="910341"/>
    <x v="0"/>
    <x v="0"/>
    <x v="2"/>
    <x v="2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2002"/>
    <n v="50639"/>
    <x v="4"/>
    <s v="910337"/>
    <x v="0"/>
    <x v="0"/>
    <x v="1"/>
    <x v="1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1"/>
    <x v="1"/>
    <x v="1"/>
    <x v="1"/>
    <x v="1"/>
  </r>
  <r>
    <d v="2022-07-13T00:00:00"/>
    <n v="9585"/>
    <n v="10280"/>
    <x v="4"/>
    <n v="2003"/>
    <n v="50640"/>
    <x v="4"/>
    <s v="910319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2004"/>
    <n v="50641"/>
    <x v="4"/>
    <s v="910345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3T00:00:00"/>
    <n v="9585"/>
    <n v="10280"/>
    <x v="4"/>
    <n v="2005"/>
    <n v="50642"/>
    <x v="4"/>
    <s v="910293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23"/>
    <n v="50643"/>
    <x v="4"/>
    <s v="910286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s v="No Morphos "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24"/>
    <n v="50644"/>
    <x v="4"/>
    <s v="910304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6"/>
    <x v="1"/>
    <x v="1"/>
    <x v="1"/>
  </r>
  <r>
    <d v="2022-07-13T00:00:00"/>
    <n v="9586"/>
    <n v="10281"/>
    <x v="5"/>
    <n v="2025"/>
    <n v="50645"/>
    <x v="4"/>
    <s v="910294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1"/>
    <x v="1"/>
    <x v="1"/>
    <x v="1"/>
  </r>
  <r>
    <d v="2022-07-13T00:00:00"/>
    <n v="9586"/>
    <n v="10281"/>
    <x v="5"/>
    <n v="2026"/>
    <n v="50646"/>
    <x v="4"/>
    <s v="910312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3T00:00:00"/>
    <n v="9586"/>
    <n v="10281"/>
    <x v="5"/>
    <n v="2027"/>
    <n v="50647"/>
    <x v="4"/>
    <s v="910351"/>
    <x v="0"/>
    <x v="0"/>
    <x v="2"/>
    <x v="2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2"/>
    <x v="1"/>
    <x v="1"/>
    <x v="1"/>
    <x v="1"/>
  </r>
  <r>
    <d v="2022-07-13T00:00:00"/>
    <n v="9586"/>
    <n v="10281"/>
    <x v="5"/>
    <n v="2028"/>
    <n v="50648"/>
    <x v="4"/>
    <s v="910353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3T00:00:00"/>
    <n v="9586"/>
    <n v="10281"/>
    <x v="5"/>
    <n v="2029"/>
    <n v="50649"/>
    <x v="4"/>
    <s v="910325"/>
    <x v="0"/>
    <x v="0"/>
    <x v="1"/>
    <x v="1"/>
    <x v="1"/>
    <x v="1"/>
    <n v="5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646700000000003"/>
    <x v="2"/>
    <n v="57"/>
    <x v="1"/>
    <s v=""/>
    <x v="3"/>
    <s v=""/>
    <x v="1"/>
    <s v=""/>
    <s v=""/>
    <x v="1"/>
    <x v="1"/>
    <x v="1"/>
    <x v="7"/>
    <x v="1"/>
    <x v="1"/>
    <x v="1"/>
  </r>
  <r>
    <d v="2022-07-13T00:00:00"/>
    <n v="9586"/>
    <n v="10281"/>
    <x v="5"/>
    <n v="2030"/>
    <n v="50650"/>
    <x v="4"/>
    <s v="910334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1"/>
    <n v="50651"/>
    <x v="4"/>
    <s v="910344"/>
    <x v="0"/>
    <x v="0"/>
    <x v="1"/>
    <x v="1"/>
    <x v="1"/>
    <x v="1"/>
    <n v="5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47.944699999999997"/>
    <x v="2"/>
    <n v="53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2"/>
    <n v="50653"/>
    <x v="4"/>
    <s v="910347"/>
    <x v="0"/>
    <x v="0"/>
    <x v="1"/>
    <x v="1"/>
    <x v="1"/>
    <x v="1"/>
    <n v="6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73695"/>
    <x v="2"/>
    <n v="62.5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3"/>
    <n v="50654"/>
    <x v="4"/>
    <s v="910303"/>
    <x v="0"/>
    <x v="0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4"/>
    <n v="50655"/>
    <x v="3"/>
    <s v="910316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s v="No Clip"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5"/>
    <n v="50656"/>
    <x v="4"/>
    <s v="910349"/>
    <x v="0"/>
    <x v="0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7"/>
    <n v="50657"/>
    <x v="4"/>
    <s v="910338"/>
    <x v="0"/>
    <x v="0"/>
    <x v="1"/>
    <x v="1"/>
    <x v="1"/>
    <x v="1"/>
    <n v="10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2.36869999999999"/>
    <x v="1"/>
    <n v="101"/>
    <x v="2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7"/>
    <n v="50658"/>
    <x v="4"/>
    <s v="910290"/>
    <x v="0"/>
    <x v="0"/>
    <x v="2"/>
    <x v="2"/>
    <x v="1"/>
    <x v="1"/>
    <n v="8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948949999999996"/>
    <x v="1"/>
    <n v="86.5"/>
    <x v="2"/>
    <s v=""/>
    <x v="3"/>
    <s v=""/>
    <x v="1"/>
    <s v=""/>
    <s v=""/>
    <x v="1"/>
    <x v="1"/>
    <x v="2"/>
    <x v="1"/>
    <x v="1"/>
    <x v="1"/>
    <x v="1"/>
  </r>
  <r>
    <d v="2022-07-13T00:00:00"/>
    <n v="9586"/>
    <n v="10281"/>
    <x v="5"/>
    <n v="2038"/>
    <n v="50659"/>
    <x v="4"/>
    <s v="910330"/>
    <x v="0"/>
    <x v="0"/>
    <x v="1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3T00:00:00"/>
    <n v="9586"/>
    <n v="10281"/>
    <x v="5"/>
    <n v="2038"/>
    <n v="50660"/>
    <x v="4"/>
    <s v="910320"/>
    <x v="0"/>
    <x v="0"/>
    <x v="1"/>
    <x v="1"/>
    <x v="1"/>
    <x v="1"/>
    <n v="69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215449999999997"/>
    <x v="2"/>
    <n v="69.5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055"/>
    <n v="50661"/>
    <x v="4"/>
    <s v="910335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s v="No Morphos"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055"/>
    <n v="50662"/>
    <x v="4"/>
    <s v="910285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056"/>
    <n v="50663"/>
    <x v="4"/>
    <s v="910256"/>
    <x v="0"/>
    <x v="0"/>
    <x v="1"/>
    <x v="1"/>
    <x v="1"/>
    <x v="1"/>
    <n v="6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885950000000001"/>
    <x v="2"/>
    <n v="60.5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057"/>
    <n v="50664"/>
    <x v="4"/>
    <s v="910271"/>
    <x v="0"/>
    <x v="0"/>
    <x v="2"/>
    <x v="2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2"/>
    <x v="1"/>
    <x v="1"/>
    <x v="1"/>
    <x v="1"/>
  </r>
  <r>
    <d v="2022-07-13T00:00:00"/>
    <n v="9587"/>
    <n v="10282"/>
    <x v="2"/>
    <n v="2058"/>
    <n v="50665"/>
    <x v="4"/>
    <s v="910269"/>
    <x v="0"/>
    <x v="0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059"/>
    <n v="50666"/>
    <x v="4"/>
    <s v="910295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059"/>
    <n v="50667"/>
    <x v="4"/>
    <s v="910327"/>
    <x v="0"/>
    <x v="0"/>
    <x v="1"/>
    <x v="1"/>
    <x v="1"/>
    <x v="1"/>
    <n v="9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9.592199999999991"/>
    <x v="1"/>
    <n v="98"/>
    <x v="2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100"/>
    <n v="50668"/>
    <x v="4"/>
    <s v="910332"/>
    <x v="0"/>
    <x v="0"/>
    <x v="1"/>
    <x v="1"/>
    <x v="1"/>
    <x v="1"/>
    <n v="65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513449999999999"/>
    <x v="2"/>
    <n v="65.5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101"/>
    <n v="50669"/>
    <x v="4"/>
    <s v="910268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3T00:00:00"/>
    <n v="9587"/>
    <n v="10282"/>
    <x v="2"/>
    <n v="2102"/>
    <n v="50670"/>
    <x v="4"/>
    <s v="910298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3T00:00:00"/>
    <n v="9587"/>
    <n v="10282"/>
    <x v="2"/>
    <n v="2104"/>
    <n v="50671"/>
    <x v="4"/>
    <s v="910277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3T00:00:00"/>
    <n v="9587"/>
    <n v="10282"/>
    <x v="2"/>
    <n v="2105"/>
    <n v="50672"/>
    <x v="4"/>
    <s v="910284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106"/>
    <n v="50673"/>
    <x v="4"/>
    <s v="910255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3T00:00:00"/>
    <n v="9587"/>
    <n v="10282"/>
    <x v="2"/>
    <n v="2107"/>
    <n v="50674"/>
    <x v="4"/>
    <s v="910299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108"/>
    <n v="50676"/>
    <x v="4"/>
    <s v="910324"/>
    <x v="2"/>
    <x v="0"/>
    <x v="1"/>
    <x v="1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110"/>
    <n v="50677"/>
    <x v="4"/>
    <s v="910340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3T00:00:00"/>
    <n v="9587"/>
    <n v="10282"/>
    <x v="2"/>
    <n v="2111"/>
    <n v="50678"/>
    <x v="4"/>
    <s v="910259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3T00:00:00"/>
    <n v="9587"/>
    <n v="10282"/>
    <x v="2"/>
    <n v="2112"/>
    <n v="50679"/>
    <x v="4"/>
    <s v="910280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3T00:00:00"/>
    <n v="9587"/>
    <n v="10282"/>
    <x v="2"/>
    <n v="2113"/>
    <n v="50680"/>
    <x v="4"/>
    <s v="910342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3T00:00:00"/>
    <n v="9588"/>
    <n v="10283"/>
    <x v="4"/>
    <n v="2129"/>
    <n v="50681"/>
    <x v="4"/>
    <s v="910346"/>
    <x v="0"/>
    <x v="0"/>
    <x v="1"/>
    <x v="1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1"/>
    <x v="1"/>
    <x v="1"/>
    <x v="1"/>
    <x v="1"/>
  </r>
  <r>
    <d v="2022-07-13T00:00:00"/>
    <n v="9588"/>
    <n v="10283"/>
    <x v="4"/>
    <n v="2130"/>
    <n v="50682"/>
    <x v="4"/>
    <s v="910261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3T00:00:00"/>
    <n v="9588"/>
    <n v="10283"/>
    <x v="4"/>
    <n v="2132"/>
    <n v="50684"/>
    <x v="4"/>
    <s v="910308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3T00:00:00"/>
    <n v="9588"/>
    <n v="10283"/>
    <x v="4"/>
    <n v="2133"/>
    <n v="50685"/>
    <x v="4"/>
    <s v="910273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3T00:00:00"/>
    <n v="9588"/>
    <n v="10283"/>
    <x v="4"/>
    <n v="2134"/>
    <n v="50686"/>
    <x v="4"/>
    <s v="910283"/>
    <x v="0"/>
    <x v="0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3T00:00:00"/>
    <n v="9588"/>
    <n v="10283"/>
    <x v="4"/>
    <n v="2135"/>
    <n v="50687"/>
    <x v="4"/>
    <s v="910260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3T00:00:00"/>
    <n v="9588"/>
    <n v="10283"/>
    <x v="4"/>
    <n v="2136"/>
    <n v="50688"/>
    <x v="4"/>
    <s v="910305"/>
    <x v="0"/>
    <x v="0"/>
    <x v="2"/>
    <x v="1"/>
    <x v="1"/>
    <x v="1"/>
    <n v="73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917449999999988"/>
    <x v="2"/>
    <n v="73.5"/>
    <x v="1"/>
    <s v=""/>
    <x v="3"/>
    <s v=""/>
    <x v="1"/>
    <s v=""/>
    <s v=""/>
    <x v="1"/>
    <x v="1"/>
    <x v="1"/>
    <x v="1"/>
    <x v="1"/>
    <x v="1"/>
    <x v="1"/>
  </r>
  <r>
    <d v="2022-07-13T00:00:00"/>
    <n v="9588"/>
    <n v="10283"/>
    <x v="4"/>
    <n v="2138"/>
    <n v="50689"/>
    <x v="4"/>
    <s v="910265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3T00:00:00"/>
    <n v="9588"/>
    <n v="10283"/>
    <x v="4"/>
    <n v="2138"/>
    <n v="50690"/>
    <x v="4"/>
    <s v="910291"/>
    <x v="0"/>
    <x v="0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640"/>
    <n v="10332"/>
    <x v="1"/>
    <n v="1019"/>
    <n v="40568"/>
    <x v="2"/>
    <s v="909753"/>
    <x v="0"/>
    <x v="1"/>
    <x v="1"/>
    <x v="1"/>
    <x v="1"/>
    <x v="1"/>
    <n v="63"/>
    <m/>
    <m/>
    <m/>
    <x v="0"/>
    <x v="2"/>
    <n v="1015500"/>
    <x v="1"/>
    <x v="1"/>
    <x v="0"/>
    <x v="0"/>
    <x v="1"/>
    <x v="0"/>
    <x v="0"/>
    <x v="0"/>
    <x v="0"/>
    <x v="0"/>
    <x v="1"/>
    <m/>
    <m/>
    <x v="2"/>
    <s v="10155001"/>
    <x v="3"/>
    <x v="3"/>
    <x v="2"/>
    <x v="3"/>
    <x v="4"/>
    <x v="1"/>
    <n v="57.1997"/>
    <x v="2"/>
    <n v="63"/>
    <x v="1"/>
    <s v=""/>
    <x v="4"/>
    <s v=""/>
    <x v="1"/>
    <s v=""/>
    <s v=""/>
    <x v="1"/>
    <x v="1"/>
    <x v="1"/>
    <x v="1"/>
    <x v="1"/>
    <x v="1"/>
    <x v="1"/>
  </r>
  <r>
    <d v="2022-07-14T00:00:00"/>
    <n v="9640"/>
    <n v="10332"/>
    <x v="1"/>
    <n v="1019"/>
    <n v="40569"/>
    <x v="2"/>
    <s v="909720"/>
    <x v="0"/>
    <x v="1"/>
    <x v="1"/>
    <x v="1"/>
    <x v="1"/>
    <x v="1"/>
    <n v="73"/>
    <m/>
    <m/>
    <m/>
    <x v="0"/>
    <x v="2"/>
    <n v="1015500"/>
    <x v="2"/>
    <x v="1"/>
    <x v="0"/>
    <x v="0"/>
    <x v="1"/>
    <x v="0"/>
    <x v="0"/>
    <x v="0"/>
    <x v="0"/>
    <x v="0"/>
    <x v="1"/>
    <m/>
    <m/>
    <x v="2"/>
    <s v="10155002"/>
    <x v="3"/>
    <x v="3"/>
    <x v="2"/>
    <x v="3"/>
    <x v="4"/>
    <x v="1"/>
    <n v="66.454699999999988"/>
    <x v="2"/>
    <n v="73"/>
    <x v="1"/>
    <n v="217"/>
    <x v="4"/>
    <n v="217"/>
    <x v="1"/>
    <s v=""/>
    <s v=""/>
    <x v="1"/>
    <x v="1"/>
    <x v="1"/>
    <x v="4"/>
    <x v="1"/>
    <x v="1"/>
    <x v="1"/>
  </r>
  <r>
    <d v="2022-07-14T00:00:00"/>
    <n v="9640"/>
    <n v="10332"/>
    <x v="1"/>
    <n v="1019"/>
    <n v="40570"/>
    <x v="2"/>
    <s v="909700"/>
    <x v="0"/>
    <x v="1"/>
    <x v="1"/>
    <x v="1"/>
    <x v="1"/>
    <x v="1"/>
    <n v="62"/>
    <m/>
    <m/>
    <m/>
    <x v="0"/>
    <x v="2"/>
    <n v="1015500"/>
    <x v="3"/>
    <x v="1"/>
    <x v="0"/>
    <x v="0"/>
    <x v="1"/>
    <x v="0"/>
    <x v="0"/>
    <x v="0"/>
    <x v="0"/>
    <x v="0"/>
    <x v="1"/>
    <m/>
    <m/>
    <x v="2"/>
    <s v="10155003"/>
    <x v="3"/>
    <x v="3"/>
    <x v="2"/>
    <x v="3"/>
    <x v="4"/>
    <x v="1"/>
    <n v="56.2742"/>
    <x v="2"/>
    <n v="62"/>
    <x v="1"/>
    <n v="218"/>
    <x v="4"/>
    <n v="218"/>
    <x v="1"/>
    <s v=""/>
    <s v=""/>
    <x v="1"/>
    <x v="1"/>
    <x v="1"/>
    <x v="1"/>
    <x v="1"/>
    <x v="1"/>
    <x v="1"/>
  </r>
  <r>
    <d v="2022-07-14T00:00:00"/>
    <n v="9640"/>
    <n v="10332"/>
    <x v="1"/>
    <n v="1019"/>
    <n v="40571"/>
    <x v="2"/>
    <s v="909737"/>
    <x v="0"/>
    <x v="1"/>
    <x v="1"/>
    <x v="1"/>
    <x v="1"/>
    <x v="1"/>
    <n v="108"/>
    <n v="26.5"/>
    <n v="11.5"/>
    <n v="7.5"/>
    <x v="24"/>
    <x v="3"/>
    <n v="1015500"/>
    <x v="4"/>
    <x v="1"/>
    <x v="0"/>
    <x v="0"/>
    <x v="1"/>
    <x v="0"/>
    <x v="0"/>
    <x v="0"/>
    <x v="0"/>
    <x v="0"/>
    <x v="1"/>
    <m/>
    <m/>
    <x v="2"/>
    <s v="10155004"/>
    <x v="7"/>
    <x v="5"/>
    <x v="5"/>
    <x v="5"/>
    <x v="4"/>
    <x v="1"/>
    <n v="96.5"/>
    <x v="1"/>
    <n v="108"/>
    <x v="3"/>
    <s v=""/>
    <x v="4"/>
    <s v=""/>
    <x v="2"/>
    <n v="4.3359999999999976"/>
    <n v="0.98708032403255697"/>
    <x v="1"/>
    <x v="1"/>
    <x v="2"/>
    <x v="1"/>
    <x v="1"/>
    <x v="1"/>
    <x v="1"/>
  </r>
  <r>
    <d v="2022-07-14T00:00:00"/>
    <n v="9640"/>
    <n v="10332"/>
    <x v="1"/>
    <n v="1036"/>
    <n v="40572"/>
    <x v="2"/>
    <s v="909746"/>
    <x v="0"/>
    <x v="1"/>
    <x v="1"/>
    <x v="1"/>
    <x v="1"/>
    <x v="1"/>
    <n v="61"/>
    <m/>
    <m/>
    <m/>
    <x v="0"/>
    <x v="2"/>
    <n v="1015500"/>
    <x v="5"/>
    <x v="1"/>
    <x v="0"/>
    <x v="0"/>
    <x v="1"/>
    <x v="0"/>
    <x v="0"/>
    <x v="0"/>
    <x v="0"/>
    <x v="0"/>
    <x v="1"/>
    <m/>
    <m/>
    <x v="2"/>
    <s v="10155005"/>
    <x v="2"/>
    <x v="2"/>
    <x v="2"/>
    <x v="2"/>
    <x v="4"/>
    <x v="1"/>
    <n v="55.348700000000001"/>
    <x v="2"/>
    <n v="61"/>
    <x v="1"/>
    <n v="219"/>
    <x v="4"/>
    <n v="219"/>
    <x v="1"/>
    <s v=""/>
    <s v=""/>
    <x v="1"/>
    <x v="1"/>
    <x v="1"/>
    <x v="1"/>
    <x v="1"/>
    <x v="1"/>
    <x v="1"/>
  </r>
  <r>
    <d v="2022-07-14T00:00:00"/>
    <n v="9640"/>
    <n v="10332"/>
    <x v="1"/>
    <n v="1036"/>
    <n v="40573"/>
    <x v="2"/>
    <s v="909744"/>
    <x v="0"/>
    <x v="0"/>
    <x v="2"/>
    <x v="2"/>
    <x v="1"/>
    <x v="1"/>
    <n v="85"/>
    <n v="18.899999999999999"/>
    <n v="7.2"/>
    <n v="5"/>
    <x v="1"/>
    <x v="3"/>
    <n v="1015500"/>
    <x v="6"/>
    <x v="1"/>
    <x v="0"/>
    <x v="0"/>
    <x v="1"/>
    <x v="0"/>
    <x v="0"/>
    <x v="0"/>
    <x v="0"/>
    <x v="0"/>
    <x v="1"/>
    <m/>
    <m/>
    <x v="2"/>
    <s v="10155006"/>
    <x v="5"/>
    <x v="2"/>
    <x v="3"/>
    <x v="2"/>
    <x v="4"/>
    <x v="1"/>
    <n v="77.8"/>
    <x v="1"/>
    <n v="85"/>
    <x v="3"/>
    <s v=""/>
    <x v="4"/>
    <s v=""/>
    <x v="2"/>
    <n v="2.0799999999999965"/>
    <n v="0.88894403328859206"/>
    <x v="1"/>
    <x v="1"/>
    <x v="2"/>
    <x v="1"/>
    <x v="1"/>
    <x v="1"/>
    <x v="1"/>
  </r>
  <r>
    <d v="2022-07-14T00:00:00"/>
    <n v="9640"/>
    <n v="10332"/>
    <x v="1"/>
    <n v="1036"/>
    <n v="40574"/>
    <x v="2"/>
    <s v="909730"/>
    <x v="0"/>
    <x v="0"/>
    <x v="2"/>
    <x v="2"/>
    <x v="1"/>
    <x v="1"/>
    <n v="88"/>
    <n v="20"/>
    <n v="8.5"/>
    <n v="5"/>
    <x v="7"/>
    <x v="3"/>
    <n v="1015500"/>
    <x v="7"/>
    <x v="1"/>
    <x v="0"/>
    <x v="0"/>
    <x v="1"/>
    <x v="2"/>
    <x v="0"/>
    <x v="11"/>
    <x v="0"/>
    <x v="0"/>
    <x v="1"/>
    <m/>
    <m/>
    <x v="2"/>
    <s v="10155007"/>
    <x v="5"/>
    <x v="2"/>
    <x v="3"/>
    <x v="2"/>
    <x v="4"/>
    <x v="1"/>
    <n v="79.5"/>
    <x v="1"/>
    <n v="88"/>
    <x v="3"/>
    <s v=""/>
    <x v="4"/>
    <s v=""/>
    <x v="2"/>
    <n v="2.3079999999999963"/>
    <n v="0.90953743184316715"/>
    <x v="1"/>
    <x v="1"/>
    <x v="2"/>
    <x v="1"/>
    <x v="1"/>
    <x v="1"/>
    <x v="1"/>
  </r>
  <r>
    <d v="2022-07-14T00:00:00"/>
    <n v="9640"/>
    <n v="10332"/>
    <x v="1"/>
    <n v="1036"/>
    <n v="40575"/>
    <x v="2"/>
    <s v="909718"/>
    <x v="0"/>
    <x v="1"/>
    <x v="1"/>
    <x v="1"/>
    <x v="1"/>
    <x v="1"/>
    <n v="67"/>
    <m/>
    <m/>
    <m/>
    <x v="0"/>
    <x v="2"/>
    <n v="1015500"/>
    <x v="8"/>
    <x v="1"/>
    <x v="0"/>
    <x v="0"/>
    <x v="1"/>
    <x v="0"/>
    <x v="0"/>
    <x v="0"/>
    <x v="0"/>
    <x v="0"/>
    <x v="1"/>
    <m/>
    <m/>
    <x v="2"/>
    <s v="10155008"/>
    <x v="2"/>
    <x v="2"/>
    <x v="2"/>
    <x v="2"/>
    <x v="4"/>
    <x v="1"/>
    <n v="60.901699999999998"/>
    <x v="2"/>
    <n v="67"/>
    <x v="1"/>
    <n v="220"/>
    <x v="4"/>
    <n v="220"/>
    <x v="1"/>
    <s v=""/>
    <s v=""/>
    <x v="1"/>
    <x v="1"/>
    <x v="1"/>
    <x v="1"/>
    <x v="1"/>
    <x v="1"/>
    <x v="1"/>
  </r>
  <r>
    <d v="2022-07-14T00:00:00"/>
    <n v="9640"/>
    <n v="10332"/>
    <x v="1"/>
    <n v="1036"/>
    <n v="40576"/>
    <x v="2"/>
    <s v="909728"/>
    <x v="0"/>
    <x v="0"/>
    <x v="2"/>
    <x v="2"/>
    <x v="1"/>
    <x v="1"/>
    <n v="90.5"/>
    <n v="19.2"/>
    <n v="6.8"/>
    <n v="4.5999999999999996"/>
    <x v="12"/>
    <x v="3"/>
    <n v="1015500"/>
    <x v="9"/>
    <x v="1"/>
    <x v="0"/>
    <x v="0"/>
    <x v="1"/>
    <x v="0"/>
    <x v="0"/>
    <x v="0"/>
    <x v="0"/>
    <x v="0"/>
    <x v="1"/>
    <m/>
    <m/>
    <x v="2"/>
    <s v="10155009"/>
    <x v="4"/>
    <x v="4"/>
    <x v="3"/>
    <x v="4"/>
    <x v="4"/>
    <x v="1"/>
    <n v="83.7"/>
    <x v="1"/>
    <n v="90.5"/>
    <x v="3"/>
    <n v="221"/>
    <x v="4"/>
    <n v="221"/>
    <x v="2"/>
    <n v="5.7449999999999992"/>
    <n v="0.996811464726306"/>
    <x v="1"/>
    <x v="1"/>
    <x v="2"/>
    <x v="6"/>
    <x v="1"/>
    <x v="1"/>
    <x v="1"/>
  </r>
  <r>
    <d v="2022-07-14T00:00:00"/>
    <n v="9640"/>
    <n v="10332"/>
    <x v="1"/>
    <n v="1059"/>
    <n v="40577"/>
    <x v="2"/>
    <s v="909684"/>
    <x v="0"/>
    <x v="1"/>
    <x v="1"/>
    <x v="1"/>
    <x v="1"/>
    <x v="1"/>
    <n v="96"/>
    <n v="22.4"/>
    <n v="9.5"/>
    <n v="6.5"/>
    <x v="24"/>
    <x v="3"/>
    <n v="1015500"/>
    <x v="10"/>
    <x v="1"/>
    <x v="0"/>
    <x v="0"/>
    <x v="1"/>
    <x v="0"/>
    <x v="0"/>
    <x v="0"/>
    <x v="0"/>
    <x v="0"/>
    <x v="1"/>
    <m/>
    <m/>
    <x v="2"/>
    <s v="101550010"/>
    <x v="4"/>
    <x v="4"/>
    <x v="3"/>
    <x v="4"/>
    <x v="4"/>
    <x v="1"/>
    <n v="86.5"/>
    <x v="1"/>
    <n v="96"/>
    <x v="3"/>
    <s v=""/>
    <x v="4"/>
    <s v=""/>
    <x v="2"/>
    <n v="2.4160000000000021"/>
    <n v="0.91803927471259306"/>
    <x v="1"/>
    <x v="1"/>
    <x v="2"/>
    <x v="1"/>
    <x v="1"/>
    <x v="1"/>
    <x v="1"/>
  </r>
  <r>
    <d v="2022-07-14T00:00:00"/>
    <n v="9641"/>
    <n v="10332"/>
    <x v="0"/>
    <n v="1138"/>
    <n v="40578"/>
    <x v="2"/>
    <s v="909741"/>
    <x v="0"/>
    <x v="0"/>
    <x v="2"/>
    <x v="2"/>
    <x v="1"/>
    <x v="1"/>
    <n v="88"/>
    <n v="19.3"/>
    <n v="9.5"/>
    <n v="4.7"/>
    <x v="12"/>
    <x v="3"/>
    <n v="1015505"/>
    <x v="1"/>
    <x v="1"/>
    <x v="0"/>
    <x v="0"/>
    <x v="1"/>
    <x v="0"/>
    <x v="0"/>
    <x v="0"/>
    <x v="0"/>
    <x v="0"/>
    <x v="1"/>
    <m/>
    <m/>
    <x v="2"/>
    <s v="10155051"/>
    <x v="5"/>
    <x v="2"/>
    <x v="3"/>
    <x v="2"/>
    <x v="4"/>
    <x v="1"/>
    <n v="78.5"/>
    <x v="1"/>
    <n v="88"/>
    <x v="3"/>
    <n v="222"/>
    <x v="6"/>
    <n v="222"/>
    <x v="2"/>
    <n v="1.1459999999999968"/>
    <n v="0.7587795423896091"/>
    <x v="1"/>
    <x v="1"/>
    <x v="2"/>
    <x v="1"/>
    <x v="1"/>
    <x v="1"/>
    <x v="1"/>
  </r>
  <r>
    <d v="2022-07-14T00:00:00"/>
    <n v="9641"/>
    <n v="10332"/>
    <x v="0"/>
    <n v="1140"/>
    <n v="40579"/>
    <x v="2"/>
    <s v="909710"/>
    <x v="0"/>
    <x v="0"/>
    <x v="2"/>
    <x v="2"/>
    <x v="1"/>
    <x v="1"/>
    <n v="79"/>
    <n v="17"/>
    <n v="6"/>
    <m/>
    <x v="19"/>
    <x v="3"/>
    <n v="1015505"/>
    <x v="2"/>
    <x v="1"/>
    <x v="0"/>
    <x v="0"/>
    <x v="1"/>
    <x v="0"/>
    <x v="0"/>
    <x v="0"/>
    <x v="0"/>
    <x v="0"/>
    <x v="1"/>
    <m/>
    <m/>
    <x v="2"/>
    <s v="10155052"/>
    <x v="3"/>
    <x v="3"/>
    <x v="2"/>
    <x v="3"/>
    <x v="4"/>
    <x v="1"/>
    <n v="73"/>
    <x v="1"/>
    <n v="79"/>
    <x v="2"/>
    <s v=""/>
    <x v="6"/>
    <s v=""/>
    <x v="1"/>
    <s v=""/>
    <s v=""/>
    <x v="1"/>
    <x v="1"/>
    <x v="2"/>
    <x v="1"/>
    <x v="1"/>
    <x v="1"/>
    <x v="1"/>
  </r>
  <r>
    <d v="2022-07-14T00:00:00"/>
    <n v="9641"/>
    <n v="10332"/>
    <x v="0"/>
    <n v="1146"/>
    <n v="40580"/>
    <x v="2"/>
    <s v="909752"/>
    <x v="0"/>
    <x v="1"/>
    <x v="1"/>
    <x v="1"/>
    <x v="1"/>
    <x v="1"/>
    <n v="62"/>
    <m/>
    <m/>
    <m/>
    <x v="0"/>
    <x v="2"/>
    <n v="1015505"/>
    <x v="3"/>
    <x v="1"/>
    <x v="0"/>
    <x v="0"/>
    <x v="1"/>
    <x v="0"/>
    <x v="0"/>
    <x v="0"/>
    <x v="0"/>
    <x v="0"/>
    <x v="1"/>
    <m/>
    <m/>
    <x v="2"/>
    <s v="10155053"/>
    <x v="3"/>
    <x v="3"/>
    <x v="2"/>
    <x v="3"/>
    <x v="4"/>
    <x v="1"/>
    <n v="56.2742"/>
    <x v="2"/>
    <n v="62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2"/>
    <x v="1"/>
    <n v="1623"/>
    <n v="40581"/>
    <x v="2"/>
    <s v="909723"/>
    <x v="0"/>
    <x v="1"/>
    <x v="1"/>
    <x v="1"/>
    <x v="1"/>
    <x v="1"/>
    <n v="58"/>
    <m/>
    <m/>
    <m/>
    <x v="0"/>
    <x v="2"/>
    <n v="1015505"/>
    <x v="4"/>
    <x v="1"/>
    <x v="0"/>
    <x v="0"/>
    <x v="1"/>
    <x v="0"/>
    <x v="0"/>
    <x v="0"/>
    <x v="0"/>
    <x v="0"/>
    <x v="1"/>
    <m/>
    <m/>
    <x v="2"/>
    <s v="10155054"/>
    <x v="3"/>
    <x v="3"/>
    <x v="2"/>
    <x v="3"/>
    <x v="4"/>
    <x v="1"/>
    <n v="52.572200000000002"/>
    <x v="2"/>
    <n v="58"/>
    <x v="1"/>
    <n v="223"/>
    <x v="6"/>
    <n v="223"/>
    <x v="1"/>
    <s v=""/>
    <s v=""/>
    <x v="1"/>
    <x v="1"/>
    <x v="1"/>
    <x v="1"/>
    <x v="1"/>
    <x v="1"/>
    <x v="1"/>
  </r>
  <r>
    <d v="2022-07-14T00:00:00"/>
    <n v="9642"/>
    <n v="10332"/>
    <x v="1"/>
    <n v="1623"/>
    <n v="40582"/>
    <x v="2"/>
    <s v="909745"/>
    <x v="0"/>
    <x v="1"/>
    <x v="1"/>
    <x v="1"/>
    <x v="1"/>
    <x v="1"/>
    <n v="88"/>
    <n v="18.100000000000001"/>
    <n v="7.1"/>
    <n v="6"/>
    <x v="13"/>
    <x v="3"/>
    <n v="1015505"/>
    <x v="5"/>
    <x v="1"/>
    <x v="0"/>
    <x v="0"/>
    <x v="1"/>
    <x v="0"/>
    <x v="0"/>
    <x v="0"/>
    <x v="0"/>
    <x v="0"/>
    <x v="1"/>
    <m/>
    <m/>
    <x v="2"/>
    <s v="10155055"/>
    <x v="6"/>
    <x v="2"/>
    <x v="4"/>
    <x v="2"/>
    <x v="4"/>
    <x v="1"/>
    <n v="80.900000000000006"/>
    <x v="1"/>
    <n v="88"/>
    <x v="3"/>
    <n v="224"/>
    <x v="6"/>
    <n v="224"/>
    <x v="2"/>
    <n v="2.731999999999998"/>
    <n v="0.93888869139137365"/>
    <x v="1"/>
    <x v="1"/>
    <x v="2"/>
    <x v="1"/>
    <x v="1"/>
    <x v="1"/>
    <x v="1"/>
  </r>
  <r>
    <d v="2022-07-14T00:00:00"/>
    <n v="9642"/>
    <n v="10332"/>
    <x v="1"/>
    <n v="1623"/>
    <n v="40583"/>
    <x v="2"/>
    <s v="909735"/>
    <x v="0"/>
    <x v="1"/>
    <x v="1"/>
    <x v="1"/>
    <x v="1"/>
    <x v="1"/>
    <n v="69"/>
    <m/>
    <m/>
    <m/>
    <x v="0"/>
    <x v="2"/>
    <n v="1015505"/>
    <x v="6"/>
    <x v="1"/>
    <x v="0"/>
    <x v="0"/>
    <x v="1"/>
    <x v="0"/>
    <x v="0"/>
    <x v="0"/>
    <x v="0"/>
    <x v="0"/>
    <x v="1"/>
    <m/>
    <m/>
    <x v="2"/>
    <s v="10155056"/>
    <x v="3"/>
    <x v="3"/>
    <x v="2"/>
    <x v="3"/>
    <x v="4"/>
    <x v="1"/>
    <n v="62.752699999999997"/>
    <x v="2"/>
    <n v="69"/>
    <x v="1"/>
    <n v="225"/>
    <x v="6"/>
    <n v="225"/>
    <x v="1"/>
    <s v=""/>
    <s v=""/>
    <x v="1"/>
    <x v="1"/>
    <x v="1"/>
    <x v="1"/>
    <x v="1"/>
    <x v="1"/>
    <x v="1"/>
  </r>
  <r>
    <d v="2022-07-14T00:00:00"/>
    <n v="9642"/>
    <n v="10332"/>
    <x v="1"/>
    <n v="1632"/>
    <n v="40584"/>
    <x v="2"/>
    <s v="909712"/>
    <x v="0"/>
    <x v="1"/>
    <x v="1"/>
    <x v="1"/>
    <x v="1"/>
    <x v="1"/>
    <n v="84"/>
    <n v="17"/>
    <n v="6.7"/>
    <n v="4.8"/>
    <x v="12"/>
    <x v="3"/>
    <n v="1015505"/>
    <x v="7"/>
    <x v="1"/>
    <x v="0"/>
    <x v="0"/>
    <x v="1"/>
    <x v="0"/>
    <x v="0"/>
    <x v="0"/>
    <x v="0"/>
    <x v="0"/>
    <x v="1"/>
    <m/>
    <m/>
    <x v="2"/>
    <s v="10155057"/>
    <x v="5"/>
    <x v="2"/>
    <x v="3"/>
    <x v="2"/>
    <x v="4"/>
    <x v="1"/>
    <n v="77.3"/>
    <x v="1"/>
    <n v="84"/>
    <x v="3"/>
    <s v=""/>
    <x v="6"/>
    <s v=""/>
    <x v="2"/>
    <n v="2.9419999999999975"/>
    <n v="0.94988402125570315"/>
    <x v="1"/>
    <x v="1"/>
    <x v="2"/>
    <x v="1"/>
    <x v="1"/>
    <x v="1"/>
    <x v="1"/>
  </r>
  <r>
    <d v="2022-07-14T00:00:00"/>
    <n v="9642"/>
    <n v="10332"/>
    <x v="1"/>
    <n v="1632"/>
    <n v="40585"/>
    <x v="2"/>
    <s v="909725"/>
    <x v="0"/>
    <x v="1"/>
    <x v="1"/>
    <x v="1"/>
    <x v="1"/>
    <x v="1"/>
    <n v="79"/>
    <m/>
    <m/>
    <m/>
    <x v="0"/>
    <x v="3"/>
    <n v="1015505"/>
    <x v="8"/>
    <x v="1"/>
    <x v="0"/>
    <x v="0"/>
    <x v="1"/>
    <x v="0"/>
    <x v="0"/>
    <x v="0"/>
    <x v="0"/>
    <x v="0"/>
    <x v="1"/>
    <m/>
    <m/>
    <x v="2"/>
    <s v="10155058"/>
    <x v="3"/>
    <x v="3"/>
    <x v="2"/>
    <x v="3"/>
    <x v="4"/>
    <x v="1"/>
    <n v="72.007699999999986"/>
    <x v="1"/>
    <n v="79"/>
    <x v="2"/>
    <s v=""/>
    <x v="6"/>
    <s v=""/>
    <x v="1"/>
    <s v=""/>
    <s v=""/>
    <x v="1"/>
    <x v="1"/>
    <x v="1"/>
    <x v="1"/>
    <x v="1"/>
    <x v="1"/>
    <x v="1"/>
  </r>
  <r>
    <d v="2022-07-14T00:00:00"/>
    <n v="9642"/>
    <n v="10332"/>
    <x v="1"/>
    <n v="1632"/>
    <n v="40586"/>
    <x v="2"/>
    <s v="909698"/>
    <x v="0"/>
    <x v="1"/>
    <x v="1"/>
    <x v="1"/>
    <x v="1"/>
    <x v="1"/>
    <n v="60"/>
    <m/>
    <m/>
    <m/>
    <x v="0"/>
    <x v="2"/>
    <n v="1015505"/>
    <x v="9"/>
    <x v="1"/>
    <x v="0"/>
    <x v="0"/>
    <x v="1"/>
    <x v="0"/>
    <x v="0"/>
    <x v="0"/>
    <x v="0"/>
    <x v="0"/>
    <x v="1"/>
    <m/>
    <m/>
    <x v="2"/>
    <s v="10155059"/>
    <x v="3"/>
    <x v="3"/>
    <x v="2"/>
    <x v="3"/>
    <x v="4"/>
    <x v="1"/>
    <n v="54.423200000000001"/>
    <x v="2"/>
    <n v="60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2"/>
    <x v="1"/>
    <n v="1632"/>
    <n v="40587"/>
    <x v="2"/>
    <s v="909726"/>
    <x v="0"/>
    <x v="1"/>
    <x v="1"/>
    <x v="1"/>
    <x v="1"/>
    <x v="1"/>
    <n v="69.5"/>
    <m/>
    <m/>
    <m/>
    <x v="0"/>
    <x v="2"/>
    <n v="1015505"/>
    <x v="10"/>
    <x v="1"/>
    <x v="0"/>
    <x v="0"/>
    <x v="1"/>
    <x v="0"/>
    <x v="0"/>
    <x v="0"/>
    <x v="0"/>
    <x v="0"/>
    <x v="1"/>
    <m/>
    <m/>
    <x v="2"/>
    <s v="101550510"/>
    <x v="1"/>
    <x v="1"/>
    <x v="1"/>
    <x v="1"/>
    <x v="4"/>
    <x v="1"/>
    <n v="63.215449999999997"/>
    <x v="2"/>
    <n v="69.5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2"/>
    <x v="1"/>
    <n v="1632"/>
    <m/>
    <x v="1"/>
    <m/>
    <x v="0"/>
    <x v="0"/>
    <x v="1"/>
    <x v="1"/>
    <x v="1"/>
    <x v="1"/>
    <n v="45"/>
    <m/>
    <m/>
    <m/>
    <x v="0"/>
    <x v="1"/>
    <m/>
    <x v="0"/>
    <x v="0"/>
    <x v="0"/>
    <x v="0"/>
    <x v="0"/>
    <x v="0"/>
    <x v="0"/>
    <x v="0"/>
    <x v="0"/>
    <x v="0"/>
    <x v="1"/>
    <m/>
    <m/>
    <x v="1"/>
    <s v=""/>
    <x v="6"/>
    <x v="2"/>
    <x v="4"/>
    <x v="2"/>
    <x v="4"/>
    <x v="1"/>
    <s v="No MEF"/>
    <x v="1"/>
    <s v="No"/>
    <x v="1"/>
    <s v=""/>
    <x v="3"/>
    <s v=""/>
    <x v="1"/>
    <s v=""/>
    <s v=""/>
    <x v="1"/>
    <x v="1"/>
    <x v="1"/>
    <x v="1"/>
    <x v="1"/>
    <x v="1"/>
    <x v="1"/>
  </r>
  <r>
    <d v="2022-07-14T00:00:00"/>
    <n v="9642"/>
    <n v="10332"/>
    <x v="1"/>
    <n v="1632"/>
    <m/>
    <x v="0"/>
    <m/>
    <x v="0"/>
    <x v="0"/>
    <x v="0"/>
    <x v="4"/>
    <x v="1"/>
    <x v="1"/>
    <n v="88"/>
    <n v="19.8"/>
    <n v="5.2"/>
    <n v="5.2"/>
    <x v="6"/>
    <x v="3"/>
    <n v="1015506"/>
    <x v="1"/>
    <x v="1"/>
    <x v="0"/>
    <x v="0"/>
    <x v="1"/>
    <x v="0"/>
    <x v="0"/>
    <x v="0"/>
    <x v="0"/>
    <x v="0"/>
    <x v="1"/>
    <m/>
    <s v="GG data"/>
    <x v="2"/>
    <s v="10155061"/>
    <x v="4"/>
    <x v="4"/>
    <x v="3"/>
    <x v="4"/>
    <x v="4"/>
    <x v="1"/>
    <n v="82.8"/>
    <x v="1"/>
    <n v="88"/>
    <x v="3"/>
    <s v=""/>
    <x v="6"/>
    <s v=""/>
    <x v="2"/>
    <n v="6.051999999999996"/>
    <n v="0.99765237332498735"/>
    <x v="1"/>
    <x v="1"/>
    <x v="2"/>
    <x v="1"/>
    <x v="1"/>
    <x v="1"/>
    <x v="1"/>
  </r>
  <r>
    <d v="2022-07-14T00:00:00"/>
    <n v="9642"/>
    <n v="10332"/>
    <x v="1"/>
    <n v="1643"/>
    <n v="40588"/>
    <x v="2"/>
    <s v="909683"/>
    <x v="0"/>
    <x v="1"/>
    <x v="1"/>
    <x v="1"/>
    <x v="1"/>
    <x v="1"/>
    <n v="70"/>
    <m/>
    <m/>
    <m/>
    <x v="0"/>
    <x v="2"/>
    <n v="1015506"/>
    <x v="2"/>
    <x v="1"/>
    <x v="0"/>
    <x v="0"/>
    <x v="1"/>
    <x v="0"/>
    <x v="0"/>
    <x v="0"/>
    <x v="0"/>
    <x v="0"/>
    <x v="1"/>
    <m/>
    <m/>
    <x v="2"/>
    <s v="10155062"/>
    <x v="3"/>
    <x v="3"/>
    <x v="2"/>
    <x v="3"/>
    <x v="4"/>
    <x v="1"/>
    <n v="63.678199999999997"/>
    <x v="2"/>
    <n v="70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2"/>
    <x v="1"/>
    <n v="1646"/>
    <n v="40589"/>
    <x v="2"/>
    <s v="909748"/>
    <x v="0"/>
    <x v="1"/>
    <x v="1"/>
    <x v="1"/>
    <x v="1"/>
    <x v="1"/>
    <n v="58"/>
    <m/>
    <m/>
    <m/>
    <x v="0"/>
    <x v="2"/>
    <n v="1015506"/>
    <x v="3"/>
    <x v="1"/>
    <x v="0"/>
    <x v="0"/>
    <x v="1"/>
    <x v="0"/>
    <x v="0"/>
    <x v="0"/>
    <x v="0"/>
    <x v="0"/>
    <x v="1"/>
    <m/>
    <m/>
    <x v="2"/>
    <s v="10155063"/>
    <x v="3"/>
    <x v="3"/>
    <x v="2"/>
    <x v="3"/>
    <x v="4"/>
    <x v="1"/>
    <n v="52.572200000000002"/>
    <x v="2"/>
    <n v="58"/>
    <x v="1"/>
    <n v="226"/>
    <x v="6"/>
    <n v="226"/>
    <x v="1"/>
    <s v=""/>
    <s v=""/>
    <x v="1"/>
    <x v="1"/>
    <x v="1"/>
    <x v="1"/>
    <x v="1"/>
    <x v="1"/>
    <x v="1"/>
  </r>
  <r>
    <d v="2022-07-14T00:00:00"/>
    <n v="9642"/>
    <n v="10332"/>
    <x v="1"/>
    <n v="1712"/>
    <n v="40590"/>
    <x v="2"/>
    <s v="909742"/>
    <x v="0"/>
    <x v="0"/>
    <x v="2"/>
    <x v="2"/>
    <x v="1"/>
    <x v="1"/>
    <n v="87"/>
    <n v="18"/>
    <n v="7.2"/>
    <n v="5.5"/>
    <x v="2"/>
    <x v="3"/>
    <n v="1015506"/>
    <x v="4"/>
    <x v="1"/>
    <x v="0"/>
    <x v="0"/>
    <x v="1"/>
    <x v="0"/>
    <x v="0"/>
    <x v="0"/>
    <x v="0"/>
    <x v="0"/>
    <x v="1"/>
    <m/>
    <m/>
    <x v="2"/>
    <s v="10155064"/>
    <x v="6"/>
    <x v="2"/>
    <x v="4"/>
    <x v="2"/>
    <x v="4"/>
    <x v="1"/>
    <n v="79.8"/>
    <x v="1"/>
    <n v="87"/>
    <x v="3"/>
    <s v=""/>
    <x v="6"/>
    <s v=""/>
    <x v="2"/>
    <n v="2.2559999999999962"/>
    <n v="0.90516682771018497"/>
    <x v="1"/>
    <x v="1"/>
    <x v="2"/>
    <x v="1"/>
    <x v="1"/>
    <x v="1"/>
    <x v="1"/>
  </r>
  <r>
    <d v="2022-07-14T00:00:00"/>
    <n v="9642"/>
    <n v="10336"/>
    <x v="1"/>
    <n v="1713"/>
    <n v="40591"/>
    <x v="2"/>
    <s v="909702"/>
    <x v="0"/>
    <x v="0"/>
    <x v="2"/>
    <x v="2"/>
    <x v="1"/>
    <x v="1"/>
    <n v="89.5"/>
    <n v="19.100000000000001"/>
    <n v="7"/>
    <n v="5.8"/>
    <x v="9"/>
    <x v="3"/>
    <n v="1015506"/>
    <x v="5"/>
    <x v="1"/>
    <x v="0"/>
    <x v="0"/>
    <x v="1"/>
    <x v="0"/>
    <x v="0"/>
    <x v="0"/>
    <x v="0"/>
    <x v="0"/>
    <x v="1"/>
    <m/>
    <m/>
    <x v="2"/>
    <s v="10155065"/>
    <x v="4"/>
    <x v="4"/>
    <x v="3"/>
    <x v="4"/>
    <x v="4"/>
    <x v="1"/>
    <n v="82.5"/>
    <x v="1"/>
    <n v="89.5"/>
    <x v="3"/>
    <s v=""/>
    <x v="6"/>
    <s v=""/>
    <x v="2"/>
    <n v="4.5009999999999994"/>
    <n v="0.98902391828709346"/>
    <x v="1"/>
    <x v="1"/>
    <x v="2"/>
    <x v="1"/>
    <x v="1"/>
    <x v="1"/>
    <x v="1"/>
  </r>
  <r>
    <d v="2022-07-14T00:00:00"/>
    <n v="9642"/>
    <n v="10336"/>
    <x v="1"/>
    <n v="1713"/>
    <m/>
    <x v="3"/>
    <s v="909743"/>
    <x v="0"/>
    <x v="0"/>
    <x v="2"/>
    <x v="2"/>
    <x v="1"/>
    <x v="1"/>
    <n v="86.5"/>
    <m/>
    <m/>
    <m/>
    <x v="0"/>
    <x v="3"/>
    <m/>
    <x v="0"/>
    <x v="0"/>
    <x v="0"/>
    <x v="0"/>
    <x v="0"/>
    <x v="0"/>
    <x v="0"/>
    <x v="0"/>
    <x v="0"/>
    <x v="0"/>
    <x v="1"/>
    <s v="jack"/>
    <s v="GG data; assuming this fish escaped after being PIT tagged and before operc tag was applied."/>
    <x v="2"/>
    <s v=""/>
    <x v="6"/>
    <x v="2"/>
    <x v="4"/>
    <x v="2"/>
    <x v="4"/>
    <x v="1"/>
    <n v="78.948949999999996"/>
    <x v="1"/>
    <n v="86.5"/>
    <x v="2"/>
    <s v=""/>
    <x v="3"/>
    <s v=""/>
    <x v="1"/>
    <s v=""/>
    <s v=""/>
    <x v="1"/>
    <x v="1"/>
    <x v="2"/>
    <x v="1"/>
    <x v="1"/>
    <x v="1"/>
    <x v="1"/>
  </r>
  <r>
    <d v="2022-07-14T00:00:00"/>
    <n v="9642"/>
    <n v="10336"/>
    <x v="1"/>
    <n v="1722"/>
    <m/>
    <x v="1"/>
    <m/>
    <x v="0"/>
    <x v="0"/>
    <x v="1"/>
    <x v="1"/>
    <x v="1"/>
    <x v="1"/>
    <n v="48.5"/>
    <m/>
    <m/>
    <m/>
    <x v="0"/>
    <x v="1"/>
    <n v="1015506"/>
    <x v="6"/>
    <x v="1"/>
    <x v="0"/>
    <x v="0"/>
    <x v="1"/>
    <x v="0"/>
    <x v="0"/>
    <x v="0"/>
    <x v="0"/>
    <x v="0"/>
    <x v="1"/>
    <s v="jack"/>
    <m/>
    <x v="1"/>
    <s v="10155066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6"/>
    <x v="1"/>
    <n v="1722"/>
    <m/>
    <x v="1"/>
    <m/>
    <x v="0"/>
    <x v="0"/>
    <x v="1"/>
    <x v="1"/>
    <x v="1"/>
    <x v="1"/>
    <n v="35"/>
    <m/>
    <m/>
    <m/>
    <x v="0"/>
    <x v="1"/>
    <n v="1015506"/>
    <x v="7"/>
    <x v="1"/>
    <x v="0"/>
    <x v="0"/>
    <x v="1"/>
    <x v="0"/>
    <x v="0"/>
    <x v="0"/>
    <x v="0"/>
    <x v="0"/>
    <x v="1"/>
    <s v="jack"/>
    <m/>
    <x v="1"/>
    <s v="10155067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6"/>
    <x v="1"/>
    <n v="1722"/>
    <m/>
    <x v="1"/>
    <m/>
    <x v="0"/>
    <x v="0"/>
    <x v="1"/>
    <x v="1"/>
    <x v="1"/>
    <x v="1"/>
    <n v="31.5"/>
    <m/>
    <m/>
    <m/>
    <x v="0"/>
    <x v="1"/>
    <n v="1015506"/>
    <x v="8"/>
    <x v="1"/>
    <x v="0"/>
    <x v="0"/>
    <x v="1"/>
    <x v="0"/>
    <x v="0"/>
    <x v="0"/>
    <x v="0"/>
    <x v="0"/>
    <x v="1"/>
    <s v="jack"/>
    <m/>
    <x v="1"/>
    <s v="10155068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6"/>
    <x v="1"/>
    <n v="1733"/>
    <n v="40592"/>
    <x v="2"/>
    <s v="909739"/>
    <x v="0"/>
    <x v="1"/>
    <x v="1"/>
    <x v="1"/>
    <x v="1"/>
    <x v="1"/>
    <n v="64.5"/>
    <m/>
    <m/>
    <m/>
    <x v="0"/>
    <x v="2"/>
    <n v="1015506"/>
    <x v="9"/>
    <x v="1"/>
    <x v="0"/>
    <x v="0"/>
    <x v="1"/>
    <x v="0"/>
    <x v="0"/>
    <x v="0"/>
    <x v="0"/>
    <x v="0"/>
    <x v="1"/>
    <m/>
    <m/>
    <x v="2"/>
    <s v="10155069"/>
    <x v="3"/>
    <x v="3"/>
    <x v="2"/>
    <x v="3"/>
    <x v="4"/>
    <x v="1"/>
    <n v="58.587949999999999"/>
    <x v="2"/>
    <n v="64.5"/>
    <x v="1"/>
    <n v="227"/>
    <x v="6"/>
    <n v="227"/>
    <x v="1"/>
    <s v=""/>
    <s v=""/>
    <x v="1"/>
    <x v="1"/>
    <x v="1"/>
    <x v="1"/>
    <x v="1"/>
    <x v="1"/>
    <x v="1"/>
  </r>
  <r>
    <d v="2022-07-14T00:00:00"/>
    <n v="9642"/>
    <n v="10336"/>
    <x v="1"/>
    <n v="1734"/>
    <n v="40593"/>
    <x v="2"/>
    <s v="909738"/>
    <x v="0"/>
    <x v="1"/>
    <x v="1"/>
    <x v="1"/>
    <x v="1"/>
    <x v="1"/>
    <n v="64"/>
    <m/>
    <m/>
    <m/>
    <x v="0"/>
    <x v="2"/>
    <n v="1015506"/>
    <x v="10"/>
    <x v="1"/>
    <x v="0"/>
    <x v="0"/>
    <x v="1"/>
    <x v="0"/>
    <x v="0"/>
    <x v="0"/>
    <x v="0"/>
    <x v="0"/>
    <x v="1"/>
    <m/>
    <m/>
    <x v="2"/>
    <s v="101550610"/>
    <x v="2"/>
    <x v="2"/>
    <x v="2"/>
    <x v="2"/>
    <x v="4"/>
    <x v="1"/>
    <n v="58.1252"/>
    <x v="2"/>
    <n v="64"/>
    <x v="1"/>
    <s v=""/>
    <x v="6"/>
    <s v=""/>
    <x v="1"/>
    <s v=""/>
    <s v=""/>
    <x v="1"/>
    <x v="1"/>
    <x v="1"/>
    <x v="1"/>
    <x v="1"/>
    <x v="1"/>
    <x v="1"/>
  </r>
  <r>
    <d v="2022-07-14T00:00:00"/>
    <n v="9642"/>
    <n v="10336"/>
    <x v="1"/>
    <n v="1737"/>
    <n v="40594"/>
    <x v="2"/>
    <s v="909732"/>
    <x v="0"/>
    <x v="1"/>
    <x v="1"/>
    <x v="1"/>
    <x v="1"/>
    <x v="1"/>
    <n v="60.5"/>
    <m/>
    <m/>
    <m/>
    <x v="0"/>
    <x v="2"/>
    <n v="1015508"/>
    <x v="1"/>
    <x v="1"/>
    <x v="0"/>
    <x v="0"/>
    <x v="1"/>
    <x v="0"/>
    <x v="0"/>
    <x v="0"/>
    <x v="0"/>
    <x v="0"/>
    <x v="1"/>
    <m/>
    <m/>
    <x v="2"/>
    <s v="10155081"/>
    <x v="3"/>
    <x v="3"/>
    <x v="2"/>
    <x v="3"/>
    <x v="4"/>
    <x v="1"/>
    <n v="54.885950000000001"/>
    <x v="2"/>
    <n v="60.5"/>
    <x v="1"/>
    <s v=""/>
    <x v="6"/>
    <s v=""/>
    <x v="1"/>
    <s v=""/>
    <s v=""/>
    <x v="1"/>
    <x v="1"/>
    <x v="1"/>
    <x v="1"/>
    <x v="1"/>
    <x v="1"/>
    <x v="1"/>
  </r>
  <r>
    <d v="2022-07-14T00:00:00"/>
    <n v="9643"/>
    <n v="10336"/>
    <x v="0"/>
    <n v="1833"/>
    <n v="40595"/>
    <x v="2"/>
    <s v="909751"/>
    <x v="0"/>
    <x v="0"/>
    <x v="2"/>
    <x v="2"/>
    <x v="1"/>
    <x v="1"/>
    <n v="80.5"/>
    <n v="15.8"/>
    <n v="5.7"/>
    <n v="4.7"/>
    <x v="11"/>
    <x v="3"/>
    <n v="1015508"/>
    <x v="2"/>
    <x v="1"/>
    <x v="0"/>
    <x v="0"/>
    <x v="1"/>
    <x v="0"/>
    <x v="0"/>
    <x v="0"/>
    <x v="0"/>
    <x v="0"/>
    <x v="1"/>
    <m/>
    <m/>
    <x v="2"/>
    <s v="10155082"/>
    <x v="3"/>
    <x v="3"/>
    <x v="2"/>
    <x v="3"/>
    <x v="4"/>
    <x v="1"/>
    <n v="74.8"/>
    <x v="1"/>
    <n v="80.5"/>
    <x v="3"/>
    <s v=""/>
    <x v="6"/>
    <s v=""/>
    <x v="2"/>
    <n v="2.6990000000000021"/>
    <n v="0.93696761043622379"/>
    <x v="1"/>
    <x v="1"/>
    <x v="2"/>
    <x v="1"/>
    <x v="1"/>
    <x v="1"/>
    <x v="1"/>
  </r>
  <r>
    <d v="2022-07-14T00:00:00"/>
    <n v="9643"/>
    <n v="10336"/>
    <x v="0"/>
    <n v="1834"/>
    <n v="40596"/>
    <x v="2"/>
    <s v="909733"/>
    <x v="0"/>
    <x v="0"/>
    <x v="2"/>
    <x v="2"/>
    <x v="1"/>
    <x v="1"/>
    <n v="91"/>
    <n v="19.5"/>
    <n v="7.5"/>
    <n v="5.7"/>
    <x v="5"/>
    <x v="3"/>
    <n v="1015508"/>
    <x v="3"/>
    <x v="1"/>
    <x v="0"/>
    <x v="0"/>
    <x v="1"/>
    <x v="0"/>
    <x v="0"/>
    <x v="0"/>
    <x v="0"/>
    <x v="0"/>
    <x v="1"/>
    <m/>
    <m/>
    <x v="2"/>
    <s v="10155083"/>
    <x v="4"/>
    <x v="4"/>
    <x v="3"/>
    <x v="4"/>
    <x v="4"/>
    <x v="1"/>
    <n v="83.5"/>
    <x v="1"/>
    <n v="91"/>
    <x v="3"/>
    <s v=""/>
    <x v="6"/>
    <s v=""/>
    <x v="2"/>
    <n v="4.1440000000000037"/>
    <n v="0.98438830307531899"/>
    <x v="1"/>
    <x v="1"/>
    <x v="2"/>
    <x v="1"/>
    <x v="1"/>
    <x v="1"/>
    <x v="1"/>
  </r>
  <r>
    <d v="2022-07-14T00:00:00"/>
    <n v="9643"/>
    <n v="10336"/>
    <x v="0"/>
    <n v="1837"/>
    <n v="40597"/>
    <x v="2"/>
    <s v="909749"/>
    <x v="0"/>
    <x v="1"/>
    <x v="1"/>
    <x v="1"/>
    <x v="1"/>
    <x v="1"/>
    <n v="66"/>
    <m/>
    <m/>
    <m/>
    <x v="0"/>
    <x v="2"/>
    <n v="1015508"/>
    <x v="4"/>
    <x v="1"/>
    <x v="0"/>
    <x v="0"/>
    <x v="1"/>
    <x v="0"/>
    <x v="0"/>
    <x v="0"/>
    <x v="0"/>
    <x v="0"/>
    <x v="1"/>
    <m/>
    <m/>
    <x v="2"/>
    <s v="10155084"/>
    <x v="3"/>
    <x v="3"/>
    <x v="2"/>
    <x v="3"/>
    <x v="4"/>
    <x v="1"/>
    <n v="59.976199999999999"/>
    <x v="2"/>
    <n v="66"/>
    <x v="1"/>
    <n v="228"/>
    <x v="6"/>
    <n v="228"/>
    <x v="1"/>
    <s v=""/>
    <s v=""/>
    <x v="1"/>
    <x v="1"/>
    <x v="1"/>
    <x v="1"/>
    <x v="1"/>
    <x v="1"/>
    <x v="1"/>
  </r>
  <r>
    <d v="2022-07-14T00:00:00"/>
    <n v="9643"/>
    <n v="10336"/>
    <x v="0"/>
    <n v="1842"/>
    <n v="40598"/>
    <x v="2"/>
    <s v="909740"/>
    <x v="0"/>
    <x v="0"/>
    <x v="2"/>
    <x v="2"/>
    <x v="1"/>
    <x v="1"/>
    <n v="88"/>
    <n v="18.5"/>
    <n v="6.5"/>
    <n v="4.8"/>
    <x v="5"/>
    <x v="3"/>
    <n v="1015508"/>
    <x v="5"/>
    <x v="1"/>
    <x v="0"/>
    <x v="0"/>
    <x v="1"/>
    <x v="0"/>
    <x v="0"/>
    <x v="0"/>
    <x v="0"/>
    <x v="0"/>
    <x v="1"/>
    <m/>
    <m/>
    <x v="2"/>
    <s v="10155085"/>
    <x v="4"/>
    <x v="4"/>
    <x v="3"/>
    <x v="4"/>
    <x v="4"/>
    <x v="1"/>
    <n v="81.5"/>
    <x v="1"/>
    <n v="88"/>
    <x v="3"/>
    <s v=""/>
    <x v="6"/>
    <s v=""/>
    <x v="2"/>
    <n v="4.7459999999999969"/>
    <n v="0.99138843198727455"/>
    <x v="1"/>
    <x v="1"/>
    <x v="2"/>
    <x v="1"/>
    <x v="1"/>
    <x v="1"/>
    <x v="1"/>
  </r>
  <r>
    <d v="2022-07-14T00:00:00"/>
    <n v="9643"/>
    <n v="10336"/>
    <x v="0"/>
    <n v="1844"/>
    <n v="40599"/>
    <x v="2"/>
    <s v="909722"/>
    <x v="0"/>
    <x v="1"/>
    <x v="1"/>
    <x v="1"/>
    <x v="1"/>
    <x v="1"/>
    <n v="64"/>
    <m/>
    <m/>
    <m/>
    <x v="0"/>
    <x v="2"/>
    <n v="1015508"/>
    <x v="6"/>
    <x v="1"/>
    <x v="0"/>
    <x v="0"/>
    <x v="1"/>
    <x v="0"/>
    <x v="0"/>
    <x v="0"/>
    <x v="0"/>
    <x v="0"/>
    <x v="1"/>
    <m/>
    <m/>
    <x v="2"/>
    <s v="10155086"/>
    <x v="3"/>
    <x v="3"/>
    <x v="2"/>
    <x v="3"/>
    <x v="4"/>
    <x v="1"/>
    <n v="58.1252"/>
    <x v="2"/>
    <n v="64"/>
    <x v="1"/>
    <s v=""/>
    <x v="6"/>
    <s v=""/>
    <x v="1"/>
    <s v=""/>
    <s v=""/>
    <x v="1"/>
    <x v="1"/>
    <x v="1"/>
    <x v="1"/>
    <x v="1"/>
    <x v="1"/>
    <x v="1"/>
  </r>
  <r>
    <d v="2022-07-14T00:00:00"/>
    <n v="9643"/>
    <n v="10336"/>
    <x v="0"/>
    <n v="1845"/>
    <n v="40600"/>
    <x v="2"/>
    <s v="909687"/>
    <x v="1"/>
    <x v="1"/>
    <x v="1"/>
    <x v="1"/>
    <x v="1"/>
    <x v="1"/>
    <n v="93.5"/>
    <n v="22.4"/>
    <n v="4.2"/>
    <n v="5.9"/>
    <x v="8"/>
    <x v="3"/>
    <n v="1015508"/>
    <x v="7"/>
    <x v="1"/>
    <x v="0"/>
    <x v="0"/>
    <x v="1"/>
    <x v="0"/>
    <x v="0"/>
    <x v="0"/>
    <x v="0"/>
    <x v="0"/>
    <x v="1"/>
    <m/>
    <m/>
    <x v="2"/>
    <s v="10155087"/>
    <x v="4"/>
    <x v="4"/>
    <x v="3"/>
    <x v="4"/>
    <x v="4"/>
    <x v="1"/>
    <n v="89.3"/>
    <x v="1"/>
    <n v="93.5"/>
    <x v="3"/>
    <n v="229"/>
    <x v="6"/>
    <n v="229"/>
    <x v="2"/>
    <n v="8.1889999999999983"/>
    <n v="0.99972238565424854"/>
    <x v="1"/>
    <x v="1"/>
    <x v="2"/>
    <x v="1"/>
    <x v="1"/>
    <x v="1"/>
    <x v="1"/>
  </r>
  <r>
    <d v="2022-07-14T00:00:00"/>
    <n v="9643"/>
    <n v="10336"/>
    <x v="0"/>
    <n v="1854"/>
    <n v="40601"/>
    <x v="2"/>
    <s v="na"/>
    <x v="0"/>
    <x v="1"/>
    <x v="1"/>
    <x v="1"/>
    <x v="1"/>
    <x v="1"/>
    <n v="69"/>
    <m/>
    <m/>
    <m/>
    <x v="0"/>
    <x v="2"/>
    <m/>
    <x v="0"/>
    <x v="0"/>
    <x v="0"/>
    <x v="0"/>
    <x v="1"/>
    <x v="0"/>
    <x v="0"/>
    <x v="0"/>
    <x v="0"/>
    <x v="0"/>
    <x v="1"/>
    <m/>
    <s v="Assuming escaped and no PIT applied."/>
    <x v="2"/>
    <s v=""/>
    <x v="6"/>
    <x v="2"/>
    <x v="4"/>
    <x v="2"/>
    <x v="4"/>
    <x v="1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643"/>
    <n v="10336"/>
    <x v="0"/>
    <n v="1855"/>
    <n v="40602"/>
    <x v="2"/>
    <s v="909727"/>
    <x v="0"/>
    <x v="0"/>
    <x v="2"/>
    <x v="2"/>
    <x v="1"/>
    <x v="1"/>
    <n v="87"/>
    <n v="17"/>
    <n v="5.2"/>
    <n v="5"/>
    <x v="5"/>
    <x v="3"/>
    <n v="1015508"/>
    <x v="8"/>
    <x v="1"/>
    <x v="0"/>
    <x v="0"/>
    <x v="1"/>
    <x v="0"/>
    <x v="0"/>
    <x v="0"/>
    <x v="0"/>
    <x v="0"/>
    <x v="1"/>
    <m/>
    <m/>
    <x v="2"/>
    <s v="10155088"/>
    <x v="4"/>
    <x v="4"/>
    <x v="3"/>
    <x v="4"/>
    <x v="4"/>
    <x v="1"/>
    <n v="81.8"/>
    <x v="1"/>
    <n v="87"/>
    <x v="3"/>
    <n v="230"/>
    <x v="6"/>
    <n v="230"/>
    <x v="2"/>
    <n v="5.8439999999999968"/>
    <n v="0.9971111392005505"/>
    <x v="1"/>
    <x v="1"/>
    <x v="2"/>
    <x v="1"/>
    <x v="1"/>
    <x v="1"/>
    <x v="1"/>
  </r>
  <r>
    <d v="2022-07-14T00:00:00"/>
    <n v="9643"/>
    <n v="10336"/>
    <x v="0"/>
    <n v="1855"/>
    <n v="40603"/>
    <x v="2"/>
    <s v="909703"/>
    <x v="0"/>
    <x v="1"/>
    <x v="1"/>
    <x v="1"/>
    <x v="1"/>
    <x v="1"/>
    <n v="59"/>
    <m/>
    <m/>
    <m/>
    <x v="0"/>
    <x v="2"/>
    <n v="1015508"/>
    <x v="9"/>
    <x v="1"/>
    <x v="0"/>
    <x v="0"/>
    <x v="1"/>
    <x v="0"/>
    <x v="0"/>
    <x v="0"/>
    <x v="0"/>
    <x v="0"/>
    <x v="1"/>
    <m/>
    <m/>
    <x v="2"/>
    <s v="10155089"/>
    <x v="3"/>
    <x v="3"/>
    <x v="2"/>
    <x v="3"/>
    <x v="4"/>
    <x v="1"/>
    <n v="53.497700000000002"/>
    <x v="2"/>
    <n v="59"/>
    <x v="1"/>
    <s v=""/>
    <x v="6"/>
    <s v=""/>
    <x v="1"/>
    <s v=""/>
    <s v=""/>
    <x v="1"/>
    <x v="1"/>
    <x v="1"/>
    <x v="1"/>
    <x v="1"/>
    <x v="1"/>
    <x v="1"/>
  </r>
  <r>
    <d v="2022-07-14T00:00:00"/>
    <n v="9643"/>
    <n v="10336"/>
    <x v="0"/>
    <n v="1902"/>
    <n v="40604"/>
    <x v="2"/>
    <s v="909704"/>
    <x v="9"/>
    <x v="1"/>
    <x v="1"/>
    <x v="1"/>
    <x v="1"/>
    <x v="1"/>
    <n v="68"/>
    <m/>
    <m/>
    <m/>
    <x v="0"/>
    <x v="2"/>
    <n v="1015508"/>
    <x v="10"/>
    <x v="1"/>
    <x v="0"/>
    <x v="0"/>
    <x v="1"/>
    <x v="0"/>
    <x v="0"/>
    <x v="0"/>
    <x v="0"/>
    <x v="0"/>
    <x v="1"/>
    <m/>
    <m/>
    <x v="2"/>
    <s v="101550810"/>
    <x v="3"/>
    <x v="3"/>
    <x v="2"/>
    <x v="3"/>
    <x v="4"/>
    <x v="1"/>
    <n v="61.827199999999998"/>
    <x v="2"/>
    <n v="68"/>
    <x v="1"/>
    <s v=""/>
    <x v="6"/>
    <s v=""/>
    <x v="1"/>
    <s v=""/>
    <s v=""/>
    <x v="1"/>
    <x v="1"/>
    <x v="1"/>
    <x v="1"/>
    <x v="1"/>
    <x v="1"/>
    <x v="1"/>
  </r>
  <r>
    <d v="2022-07-14T00:00:00"/>
    <n v="9643"/>
    <n v="10336"/>
    <x v="0"/>
    <n v="1905"/>
    <n v="40605"/>
    <x v="2"/>
    <s v="909750"/>
    <x v="0"/>
    <x v="0"/>
    <x v="2"/>
    <x v="2"/>
    <x v="1"/>
    <x v="1"/>
    <n v="85"/>
    <n v="19.25"/>
    <n v="7.5"/>
    <n v="5.4"/>
    <x v="6"/>
    <x v="3"/>
    <n v="1015509"/>
    <x v="1"/>
    <x v="1"/>
    <x v="0"/>
    <x v="0"/>
    <x v="1"/>
    <x v="0"/>
    <x v="0"/>
    <x v="0"/>
    <x v="0"/>
    <x v="0"/>
    <x v="1"/>
    <m/>
    <m/>
    <x v="2"/>
    <s v="10155091"/>
    <x v="4"/>
    <x v="4"/>
    <x v="3"/>
    <x v="4"/>
    <x v="4"/>
    <x v="1"/>
    <n v="77.5"/>
    <x v="1"/>
    <n v="85"/>
    <x v="3"/>
    <n v="231"/>
    <x v="6"/>
    <n v="231"/>
    <x v="2"/>
    <n v="1.6819999999999977"/>
    <n v="0.84316918249109973"/>
    <x v="1"/>
    <x v="1"/>
    <x v="2"/>
    <x v="1"/>
    <x v="1"/>
    <x v="1"/>
    <x v="1"/>
  </r>
  <r>
    <d v="2022-07-14T00:00:00"/>
    <n v="9643"/>
    <n v="10336"/>
    <x v="0"/>
    <n v="1907"/>
    <n v="40606"/>
    <x v="2"/>
    <s v="909711"/>
    <x v="0"/>
    <x v="1"/>
    <x v="1"/>
    <x v="1"/>
    <x v="1"/>
    <x v="1"/>
    <n v="61.5"/>
    <m/>
    <m/>
    <m/>
    <x v="0"/>
    <x v="2"/>
    <n v="1015509"/>
    <x v="2"/>
    <x v="1"/>
    <x v="0"/>
    <x v="0"/>
    <x v="1"/>
    <x v="0"/>
    <x v="0"/>
    <x v="0"/>
    <x v="0"/>
    <x v="0"/>
    <x v="1"/>
    <m/>
    <m/>
    <x v="2"/>
    <s v="10155092"/>
    <x v="3"/>
    <x v="3"/>
    <x v="2"/>
    <x v="3"/>
    <x v="4"/>
    <x v="1"/>
    <n v="55.811450000000001"/>
    <x v="2"/>
    <n v="61.5"/>
    <x v="1"/>
    <n v="232"/>
    <x v="6"/>
    <n v="232"/>
    <x v="1"/>
    <s v=""/>
    <s v=""/>
    <x v="1"/>
    <x v="1"/>
    <x v="1"/>
    <x v="1"/>
    <x v="1"/>
    <x v="1"/>
    <x v="1"/>
  </r>
  <r>
    <d v="2022-07-14T00:00:00"/>
    <n v="9643"/>
    <n v="10336"/>
    <x v="0"/>
    <n v="1911"/>
    <n v="40607"/>
    <x v="2"/>
    <s v="909729"/>
    <x v="1"/>
    <x v="0"/>
    <x v="2"/>
    <x v="2"/>
    <x v="1"/>
    <x v="1"/>
    <n v="85"/>
    <n v="17.2"/>
    <n v="5.9"/>
    <n v="5.5"/>
    <x v="5"/>
    <x v="3"/>
    <n v="1015509"/>
    <x v="3"/>
    <x v="1"/>
    <x v="0"/>
    <x v="0"/>
    <x v="1"/>
    <x v="2"/>
    <x v="0"/>
    <x v="2"/>
    <x v="0"/>
    <x v="0"/>
    <x v="1"/>
    <m/>
    <m/>
    <x v="2"/>
    <s v="10155093"/>
    <x v="4"/>
    <x v="4"/>
    <x v="3"/>
    <x v="4"/>
    <x v="4"/>
    <x v="1"/>
    <n v="79.099999999999994"/>
    <x v="1"/>
    <n v="85"/>
    <x v="3"/>
    <s v=""/>
    <x v="6"/>
    <s v=""/>
    <x v="2"/>
    <n v="3.7479999999999984"/>
    <n v="0.97697768840779198"/>
    <x v="1"/>
    <x v="1"/>
    <x v="2"/>
    <x v="1"/>
    <x v="1"/>
    <x v="1"/>
    <x v="1"/>
  </r>
  <r>
    <d v="2022-07-14T00:00:00"/>
    <n v="9643"/>
    <n v="10336"/>
    <x v="0"/>
    <n v="1915"/>
    <n v="40608"/>
    <x v="2"/>
    <s v="909692"/>
    <x v="0"/>
    <x v="1"/>
    <x v="1"/>
    <x v="1"/>
    <x v="1"/>
    <x v="1"/>
    <n v="73.5"/>
    <m/>
    <m/>
    <m/>
    <x v="0"/>
    <x v="2"/>
    <n v="1015509"/>
    <x v="4"/>
    <x v="1"/>
    <x v="0"/>
    <x v="0"/>
    <x v="1"/>
    <x v="0"/>
    <x v="0"/>
    <x v="0"/>
    <x v="0"/>
    <x v="0"/>
    <x v="1"/>
    <m/>
    <m/>
    <x v="2"/>
    <s v="10155094"/>
    <x v="3"/>
    <x v="3"/>
    <x v="2"/>
    <x v="3"/>
    <x v="4"/>
    <x v="1"/>
    <n v="66.917449999999988"/>
    <x v="2"/>
    <n v="73.5"/>
    <x v="1"/>
    <s v=""/>
    <x v="6"/>
    <s v=""/>
    <x v="1"/>
    <s v=""/>
    <s v=""/>
    <x v="1"/>
    <x v="1"/>
    <x v="1"/>
    <x v="1"/>
    <x v="1"/>
    <x v="1"/>
    <x v="1"/>
  </r>
  <r>
    <d v="2022-07-14T00:00:00"/>
    <n v="9643"/>
    <n v="10336"/>
    <x v="0"/>
    <n v="1917"/>
    <n v="40609"/>
    <x v="2"/>
    <s v="909724"/>
    <x v="0"/>
    <x v="0"/>
    <x v="2"/>
    <x v="2"/>
    <x v="1"/>
    <x v="1"/>
    <n v="86"/>
    <n v="18.5"/>
    <n v="6.5"/>
    <n v="6.1"/>
    <x v="5"/>
    <x v="3"/>
    <n v="1015509"/>
    <x v="5"/>
    <x v="1"/>
    <x v="0"/>
    <x v="0"/>
    <x v="1"/>
    <x v="0"/>
    <x v="0"/>
    <x v="0"/>
    <x v="0"/>
    <x v="0"/>
    <x v="1"/>
    <m/>
    <m/>
    <x v="2"/>
    <s v="10155095"/>
    <x v="5"/>
    <x v="2"/>
    <x v="3"/>
    <x v="2"/>
    <x v="4"/>
    <x v="1"/>
    <n v="79.5"/>
    <x v="1"/>
    <n v="86"/>
    <x v="3"/>
    <s v=""/>
    <x v="6"/>
    <s v=""/>
    <x v="2"/>
    <n v="3.001999999999998"/>
    <n v="0.95266439840264128"/>
    <x v="1"/>
    <x v="1"/>
    <x v="2"/>
    <x v="1"/>
    <x v="1"/>
    <x v="1"/>
    <x v="1"/>
  </r>
  <r>
    <d v="2022-07-14T00:00:00"/>
    <n v="9643"/>
    <n v="10336"/>
    <x v="0"/>
    <n v="1922"/>
    <n v="40610"/>
    <x v="2"/>
    <s v="909719"/>
    <x v="0"/>
    <x v="1"/>
    <x v="1"/>
    <x v="1"/>
    <x v="1"/>
    <x v="1"/>
    <n v="62"/>
    <m/>
    <m/>
    <m/>
    <x v="0"/>
    <x v="2"/>
    <n v="1015509"/>
    <x v="6"/>
    <x v="1"/>
    <x v="0"/>
    <x v="0"/>
    <x v="1"/>
    <x v="0"/>
    <x v="0"/>
    <x v="0"/>
    <x v="0"/>
    <x v="0"/>
    <x v="1"/>
    <m/>
    <m/>
    <x v="2"/>
    <s v="10155096"/>
    <x v="3"/>
    <x v="3"/>
    <x v="2"/>
    <x v="3"/>
    <x v="4"/>
    <x v="1"/>
    <n v="56.2742"/>
    <x v="2"/>
    <n v="62"/>
    <x v="1"/>
    <s v=""/>
    <x v="6"/>
    <s v=""/>
    <x v="1"/>
    <s v=""/>
    <s v=""/>
    <x v="1"/>
    <x v="1"/>
    <x v="1"/>
    <x v="1"/>
    <x v="1"/>
    <x v="1"/>
    <x v="1"/>
  </r>
  <r>
    <d v="2022-07-14T00:00:00"/>
    <n v="9589"/>
    <n v="10284"/>
    <x v="4"/>
    <n v="903"/>
    <n v="50691"/>
    <x v="4"/>
    <s v="910317"/>
    <x v="0"/>
    <x v="0"/>
    <x v="1"/>
    <x v="1"/>
    <x v="1"/>
    <x v="1"/>
    <n v="5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06"/>
    <n v="50692"/>
    <x v="4"/>
    <s v="910309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07"/>
    <n v="50693"/>
    <x v="4"/>
    <s v="910296"/>
    <x v="0"/>
    <x v="0"/>
    <x v="1"/>
    <x v="1"/>
    <x v="1"/>
    <x v="1"/>
    <n v="67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364449999999998"/>
    <x v="2"/>
    <n v="67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11"/>
    <n v="50694"/>
    <x v="4"/>
    <s v="910264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11"/>
    <n v="50695"/>
    <x v="4"/>
    <s v="910289"/>
    <x v="0"/>
    <x v="0"/>
    <x v="2"/>
    <x v="2"/>
    <x v="1"/>
    <x v="1"/>
    <n v="80"/>
    <n v="18.5"/>
    <n v="6.5"/>
    <n v="5.5"/>
    <x v="5"/>
    <x v="3"/>
    <n v="1003116"/>
    <x v="1"/>
    <x v="0"/>
    <x v="1"/>
    <x v="0"/>
    <x v="3"/>
    <x v="0"/>
    <x v="0"/>
    <x v="0"/>
    <x v="0"/>
    <x v="0"/>
    <x v="0"/>
    <m/>
    <s v="Scalebook changed to 1003116 from 1003115"/>
    <x v="2"/>
    <s v="10031161"/>
    <x v="13"/>
    <x v="7"/>
    <x v="6"/>
    <x v="2"/>
    <x v="4"/>
    <x v="2"/>
    <n v="73.5"/>
    <x v="1"/>
    <n v="80"/>
    <x v="3"/>
    <s v=""/>
    <x v="5"/>
    <s v=""/>
    <x v="2"/>
    <n v="0.82999999999999896"/>
    <n v="0.69635492982383396"/>
    <x v="1"/>
    <x v="1"/>
    <x v="2"/>
    <x v="1"/>
    <x v="1"/>
    <x v="1"/>
    <x v="1"/>
  </r>
  <r>
    <d v="2022-07-14T00:00:00"/>
    <n v="9589"/>
    <n v="10284"/>
    <x v="4"/>
    <n v="926"/>
    <n v="50696"/>
    <x v="4"/>
    <s v="910315"/>
    <x v="0"/>
    <x v="0"/>
    <x v="2"/>
    <x v="1"/>
    <x v="1"/>
    <x v="1"/>
    <n v="68.5"/>
    <m/>
    <m/>
    <m/>
    <x v="0"/>
    <x v="2"/>
    <n v="1003116"/>
    <x v="2"/>
    <x v="0"/>
    <x v="1"/>
    <x v="0"/>
    <x v="3"/>
    <x v="0"/>
    <x v="0"/>
    <x v="0"/>
    <x v="0"/>
    <x v="0"/>
    <x v="0"/>
    <m/>
    <s v="Scalebook changed to 1003116 from 1003115"/>
    <x v="2"/>
    <s v="10031162"/>
    <x v="13"/>
    <x v="7"/>
    <x v="6"/>
    <x v="2"/>
    <x v="4"/>
    <x v="2"/>
    <n v="62.289949999999997"/>
    <x v="2"/>
    <n v="68.5"/>
    <x v="1"/>
    <s v=""/>
    <x v="5"/>
    <s v=""/>
    <x v="1"/>
    <s v=""/>
    <s v=""/>
    <x v="1"/>
    <x v="1"/>
    <x v="1"/>
    <x v="1"/>
    <x v="1"/>
    <x v="1"/>
    <x v="1"/>
  </r>
  <r>
    <d v="2022-07-14T00:00:00"/>
    <n v="9589"/>
    <n v="10284"/>
    <x v="4"/>
    <n v="928"/>
    <n v="50697"/>
    <x v="4"/>
    <s v="910288"/>
    <x v="0"/>
    <x v="1"/>
    <x v="1"/>
    <x v="1"/>
    <x v="1"/>
    <x v="1"/>
    <n v="69"/>
    <m/>
    <m/>
    <m/>
    <x v="0"/>
    <x v="2"/>
    <n v="1003116"/>
    <x v="3"/>
    <x v="0"/>
    <x v="1"/>
    <x v="0"/>
    <x v="3"/>
    <x v="0"/>
    <x v="0"/>
    <x v="0"/>
    <x v="0"/>
    <x v="0"/>
    <x v="0"/>
    <m/>
    <s v="Scalebook changed to 1003116 from 1003115"/>
    <x v="2"/>
    <s v="10031163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4T00:00:00"/>
    <n v="9589"/>
    <n v="10284"/>
    <x v="4"/>
    <n v="930"/>
    <n v="50698"/>
    <x v="4"/>
    <s v="910279"/>
    <x v="0"/>
    <x v="1"/>
    <x v="1"/>
    <x v="1"/>
    <x v="1"/>
    <x v="1"/>
    <n v="71"/>
    <m/>
    <m/>
    <m/>
    <x v="0"/>
    <x v="2"/>
    <n v="1003116"/>
    <x v="4"/>
    <x v="0"/>
    <x v="1"/>
    <x v="0"/>
    <x v="3"/>
    <x v="0"/>
    <x v="0"/>
    <x v="0"/>
    <x v="0"/>
    <x v="0"/>
    <x v="0"/>
    <m/>
    <s v="Scalebook changed to 1003116 from 1003115"/>
    <x v="2"/>
    <s v="10031164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4T00:00:00"/>
    <n v="9589"/>
    <n v="10284"/>
    <x v="4"/>
    <n v="933"/>
    <n v="50699"/>
    <x v="4"/>
    <s v="910314"/>
    <x v="0"/>
    <x v="0"/>
    <x v="2"/>
    <x v="2"/>
    <x v="1"/>
    <x v="1"/>
    <n v="84"/>
    <n v="18.399999999999999"/>
    <n v="6.7"/>
    <n v="5.0999999999999996"/>
    <x v="6"/>
    <x v="3"/>
    <n v="1003116"/>
    <x v="5"/>
    <x v="0"/>
    <x v="1"/>
    <x v="0"/>
    <x v="3"/>
    <x v="0"/>
    <x v="0"/>
    <x v="0"/>
    <x v="0"/>
    <x v="0"/>
    <x v="0"/>
    <m/>
    <s v="Scalebook changed to 1003116 from 1003115"/>
    <x v="2"/>
    <s v="10031165"/>
    <x v="13"/>
    <x v="7"/>
    <x v="6"/>
    <x v="2"/>
    <x v="4"/>
    <x v="2"/>
    <n v="77.3"/>
    <x v="1"/>
    <n v="84"/>
    <x v="3"/>
    <s v=""/>
    <x v="5"/>
    <s v=""/>
    <x v="2"/>
    <n v="2.4799999999999978"/>
    <n v="0.92272779786333992"/>
    <x v="1"/>
    <x v="1"/>
    <x v="2"/>
    <x v="1"/>
    <x v="1"/>
    <x v="1"/>
    <x v="1"/>
  </r>
  <r>
    <d v="2022-07-14T00:00:00"/>
    <n v="9589"/>
    <n v="10284"/>
    <x v="4"/>
    <n v="935"/>
    <n v="50700"/>
    <x v="4"/>
    <s v="910282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4"/>
    <x v="4"/>
    <n v="937"/>
    <n v="50701"/>
    <x v="4"/>
    <s v="910326"/>
    <x v="0"/>
    <x v="1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38"/>
    <n v="50702"/>
    <x v="4"/>
    <s v="910333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39"/>
    <n v="50703"/>
    <x v="4"/>
    <s v="910321"/>
    <x v="0"/>
    <x v="0"/>
    <x v="2"/>
    <x v="2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4"/>
    <x v="4"/>
    <n v="940"/>
    <n v="50704"/>
    <x v="4"/>
    <s v="910297"/>
    <x v="0"/>
    <x v="1"/>
    <x v="1"/>
    <x v="1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40"/>
    <n v="50705"/>
    <x v="4"/>
    <s v="910350"/>
    <x v="0"/>
    <x v="1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41"/>
    <n v="50706"/>
    <x v="4"/>
    <s v="910328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4"/>
    <x v="4"/>
    <n v="942"/>
    <n v="50707"/>
    <x v="4"/>
    <s v="910331"/>
    <x v="0"/>
    <x v="0"/>
    <x v="1"/>
    <x v="1"/>
    <x v="1"/>
    <x v="1"/>
    <n v="65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513449999999999"/>
    <x v="2"/>
    <n v="65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43"/>
    <n v="50708"/>
    <x v="4"/>
    <s v="910274"/>
    <x v="0"/>
    <x v="0"/>
    <x v="2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44"/>
    <n v="50709"/>
    <x v="4"/>
    <s v="910354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45"/>
    <n v="50710"/>
    <x v="4"/>
    <s v="910266"/>
    <x v="0"/>
    <x v="0"/>
    <x v="1"/>
    <x v="1"/>
    <x v="1"/>
    <x v="1"/>
    <n v="61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811450000000001"/>
    <x v="2"/>
    <n v="61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48"/>
    <n v="50711"/>
    <x v="4"/>
    <s v="910276"/>
    <x v="0"/>
    <x v="0"/>
    <x v="1"/>
    <x v="1"/>
    <x v="1"/>
    <x v="1"/>
    <n v="5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646700000000003"/>
    <x v="2"/>
    <n v="57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4"/>
    <x v="4"/>
    <n v="948"/>
    <n v="50712"/>
    <x v="4"/>
    <s v="910272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4"/>
    <x v="4"/>
    <n v="949"/>
    <n v="50713"/>
    <x v="4"/>
    <s v="910270"/>
    <x v="0"/>
    <x v="0"/>
    <x v="2"/>
    <x v="2"/>
    <x v="1"/>
    <x v="1"/>
    <n v="7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693949999999987"/>
    <x v="1"/>
    <n v="76.5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4"/>
    <x v="4"/>
    <n v="950"/>
    <n v="50714"/>
    <x v="4"/>
    <s v="910318"/>
    <x v="0"/>
    <x v="0"/>
    <x v="2"/>
    <x v="2"/>
    <x v="1"/>
    <x v="1"/>
    <n v="8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799949999999995"/>
    <x v="1"/>
    <n v="88.5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4"/>
    <x v="4"/>
    <n v="952"/>
    <n v="50716"/>
    <x v="4"/>
    <s v="910287"/>
    <x v="0"/>
    <x v="0"/>
    <x v="1"/>
    <x v="1"/>
    <x v="1"/>
    <x v="1"/>
    <n v="64.5"/>
    <m/>
    <m/>
    <m/>
    <x v="0"/>
    <x v="2"/>
    <m/>
    <x v="0"/>
    <x v="0"/>
    <x v="0"/>
    <x v="0"/>
    <x v="0"/>
    <x v="0"/>
    <x v="0"/>
    <x v="0"/>
    <x v="0"/>
    <x v="0"/>
    <x v="0"/>
    <s v="50715 bad tag"/>
    <m/>
    <x v="2"/>
    <s v=""/>
    <x v="6"/>
    <x v="2"/>
    <x v="4"/>
    <x v="2"/>
    <x v="4"/>
    <x v="2"/>
    <n v="58.587949999999999"/>
    <x v="2"/>
    <n v="64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955"/>
    <n v="50717"/>
    <x v="4"/>
    <s v="910329"/>
    <x v="0"/>
    <x v="0"/>
    <x v="2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956"/>
    <n v="50718"/>
    <x v="4"/>
    <s v="910300"/>
    <x v="0"/>
    <x v="0"/>
    <x v="2"/>
    <x v="1"/>
    <x v="1"/>
    <x v="1"/>
    <n v="59"/>
    <m/>
    <m/>
    <m/>
    <x v="0"/>
    <x v="2"/>
    <m/>
    <x v="0"/>
    <x v="0"/>
    <x v="0"/>
    <x v="0"/>
    <x v="0"/>
    <x v="2"/>
    <x v="0"/>
    <x v="12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957"/>
    <n v="50719"/>
    <x v="4"/>
    <s v="910313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5"/>
    <x v="4"/>
    <n v="958"/>
    <n v="50720"/>
    <x v="4"/>
    <s v="910262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959"/>
    <n v="50721"/>
    <x v="4"/>
    <s v="910301"/>
    <x v="0"/>
    <x v="1"/>
    <x v="1"/>
    <x v="1"/>
    <x v="1"/>
    <x v="1"/>
    <n v="77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619449999999986"/>
    <x v="1"/>
    <n v="77.5"/>
    <x v="2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01"/>
    <n v="50722"/>
    <x v="4"/>
    <s v="910307"/>
    <x v="0"/>
    <x v="1"/>
    <x v="1"/>
    <x v="1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04"/>
    <n v="50723"/>
    <x v="4"/>
    <s v="910302"/>
    <x v="0"/>
    <x v="0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05"/>
    <n v="50724"/>
    <x v="4"/>
    <s v="910292"/>
    <x v="0"/>
    <x v="0"/>
    <x v="2"/>
    <x v="1"/>
    <x v="1"/>
    <x v="1"/>
    <n v="6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73695"/>
    <x v="2"/>
    <n v="62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06"/>
    <n v="50725"/>
    <x v="4"/>
    <s v="910281"/>
    <x v="0"/>
    <x v="0"/>
    <x v="1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07"/>
    <n v="50726"/>
    <x v="4"/>
    <s v="910257"/>
    <x v="0"/>
    <x v="0"/>
    <x v="2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09"/>
    <n v="50727"/>
    <x v="4"/>
    <s v="910278"/>
    <x v="0"/>
    <x v="0"/>
    <x v="1"/>
    <x v="1"/>
    <x v="1"/>
    <x v="1"/>
    <n v="67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364449999999998"/>
    <x v="2"/>
    <n v="67.5"/>
    <x v="1"/>
    <s v=""/>
    <x v="3"/>
    <s v=""/>
    <x v="1"/>
    <s v=""/>
    <s v=""/>
    <x v="1"/>
    <x v="1"/>
    <x v="1"/>
    <x v="4"/>
    <x v="1"/>
    <x v="1"/>
    <x v="1"/>
  </r>
  <r>
    <d v="2022-07-14T00:00:00"/>
    <n v="9589"/>
    <n v="10285"/>
    <x v="4"/>
    <n v="1010"/>
    <n v="50728"/>
    <x v="4"/>
    <s v="910323"/>
    <x v="0"/>
    <x v="0"/>
    <x v="2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11"/>
    <n v="50729"/>
    <x v="4"/>
    <s v="910414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11"/>
    <n v="50730"/>
    <x v="4"/>
    <s v="910424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s v="red eye"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5"/>
    <x v="4"/>
    <n v="1013"/>
    <n v="50731"/>
    <x v="4"/>
    <s v="910394"/>
    <x v="0"/>
    <x v="0"/>
    <x v="2"/>
    <x v="2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5"/>
    <x v="4"/>
    <n v="1014"/>
    <n v="50733"/>
    <x v="4"/>
    <s v="910379"/>
    <x v="0"/>
    <x v="1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s v="50732 bad tag"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15"/>
    <n v="50735"/>
    <x v="4"/>
    <s v="910413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s v="50734 bad tag"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16"/>
    <n v="50736"/>
    <x v="4"/>
    <s v="910450"/>
    <x v="0"/>
    <x v="0"/>
    <x v="2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21"/>
    <n v="50737"/>
    <x v="4"/>
    <s v="910443"/>
    <x v="0"/>
    <x v="1"/>
    <x v="1"/>
    <x v="1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22"/>
    <n v="50738"/>
    <x v="4"/>
    <s v="910441"/>
    <x v="0"/>
    <x v="1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23"/>
    <n v="50739"/>
    <x v="4"/>
    <s v="910429"/>
    <x v="0"/>
    <x v="0"/>
    <x v="1"/>
    <x v="1"/>
    <x v="1"/>
    <x v="1"/>
    <n v="6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885950000000001"/>
    <x v="2"/>
    <n v="60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24"/>
    <n v="50740"/>
    <x v="4"/>
    <s v="910452"/>
    <x v="0"/>
    <x v="0"/>
    <x v="1"/>
    <x v="1"/>
    <x v="1"/>
    <x v="1"/>
    <n v="81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321449999999999"/>
    <x v="1"/>
    <n v="81.5"/>
    <x v="2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25"/>
    <n v="50741"/>
    <x v="4"/>
    <s v="910449"/>
    <x v="0"/>
    <x v="1"/>
    <x v="1"/>
    <x v="1"/>
    <x v="1"/>
    <x v="1"/>
    <n v="10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1.44319999999999"/>
    <x v="1"/>
    <n v="100"/>
    <x v="2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26"/>
    <n v="50742"/>
    <x v="4"/>
    <s v="910410"/>
    <x v="0"/>
    <x v="1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5"/>
    <x v="4"/>
    <n v="1028"/>
    <n v="50743"/>
    <x v="4"/>
    <s v="910409"/>
    <x v="0"/>
    <x v="1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s v="910339 not used"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4T00:00:00"/>
    <n v="9589"/>
    <n v="10286"/>
    <x v="4"/>
    <n v="1028"/>
    <n v="50744"/>
    <x v="4"/>
    <s v="910427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6"/>
    <x v="4"/>
    <n v="1030"/>
    <n v="50745"/>
    <x v="4"/>
    <s v="910431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6"/>
    <x v="4"/>
    <n v="1032"/>
    <n v="50746"/>
    <x v="4"/>
    <s v="910437"/>
    <x v="0"/>
    <x v="0"/>
    <x v="1"/>
    <x v="1"/>
    <x v="1"/>
    <x v="1"/>
    <n v="5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49.795699999999997"/>
    <x v="2"/>
    <n v="5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6"/>
    <x v="4"/>
    <n v="1033"/>
    <n v="50747"/>
    <x v="4"/>
    <s v="910454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6"/>
    <x v="4"/>
    <n v="1034"/>
    <n v="50748"/>
    <x v="4"/>
    <s v="910407"/>
    <x v="0"/>
    <x v="0"/>
    <x v="2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6"/>
    <x v="4"/>
    <n v="1035"/>
    <n v="50749"/>
    <x v="4"/>
    <s v="910389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89"/>
    <n v="10286"/>
    <x v="4"/>
    <n v="1036"/>
    <n v="50750"/>
    <x v="4"/>
    <s v="910442"/>
    <x v="0"/>
    <x v="0"/>
    <x v="2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4T00:00:00"/>
    <n v="9589"/>
    <n v="10286"/>
    <x v="4"/>
    <n v="1039"/>
    <n v="50751"/>
    <x v="4"/>
    <s v="910398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05"/>
    <n v="50752"/>
    <x v="4"/>
    <s v="910397"/>
    <x v="0"/>
    <x v="0"/>
    <x v="2"/>
    <x v="1"/>
    <x v="1"/>
    <x v="1"/>
    <n v="73.5"/>
    <m/>
    <m/>
    <m/>
    <x v="0"/>
    <x v="2"/>
    <n v="1003116"/>
    <x v="6"/>
    <x v="0"/>
    <x v="1"/>
    <x v="0"/>
    <x v="3"/>
    <x v="0"/>
    <x v="0"/>
    <x v="0"/>
    <x v="0"/>
    <x v="0"/>
    <x v="0"/>
    <m/>
    <s v="Scalebook changed to 1003116 from 1003115"/>
    <x v="2"/>
    <s v="10031166"/>
    <x v="13"/>
    <x v="7"/>
    <x v="6"/>
    <x v="2"/>
    <x v="4"/>
    <x v="2"/>
    <n v="66.917449999999988"/>
    <x v="2"/>
    <n v="73.5"/>
    <x v="1"/>
    <s v=""/>
    <x v="5"/>
    <s v=""/>
    <x v="1"/>
    <s v=""/>
    <s v=""/>
    <x v="1"/>
    <x v="1"/>
    <x v="1"/>
    <x v="1"/>
    <x v="1"/>
    <x v="1"/>
    <x v="1"/>
  </r>
  <r>
    <d v="2022-07-14T00:00:00"/>
    <n v="9590"/>
    <n v="10287"/>
    <x v="5"/>
    <n v="1106"/>
    <n v="50753"/>
    <x v="4"/>
    <s v="910404"/>
    <x v="0"/>
    <x v="0"/>
    <x v="2"/>
    <x v="2"/>
    <x v="1"/>
    <x v="1"/>
    <n v="83"/>
    <n v="19"/>
    <n v="9.5"/>
    <n v="5.5"/>
    <x v="5"/>
    <x v="3"/>
    <n v="1003116"/>
    <x v="7"/>
    <x v="0"/>
    <x v="1"/>
    <x v="0"/>
    <x v="3"/>
    <x v="0"/>
    <x v="0"/>
    <x v="0"/>
    <x v="0"/>
    <x v="0"/>
    <x v="0"/>
    <m/>
    <s v="Scalebook changed to 1003116 from 1003115"/>
    <x v="2"/>
    <s v="10031167"/>
    <x v="13"/>
    <x v="7"/>
    <x v="6"/>
    <x v="2"/>
    <x v="4"/>
    <x v="2"/>
    <n v="73.5"/>
    <x v="1"/>
    <n v="83"/>
    <x v="3"/>
    <s v=""/>
    <x v="5"/>
    <s v=""/>
    <x v="3"/>
    <n v="-1.7200000000000017"/>
    <n v="0.15187116365665906"/>
    <x v="1"/>
    <x v="1"/>
    <x v="1"/>
    <x v="1"/>
    <x v="1"/>
    <x v="1"/>
    <x v="1"/>
  </r>
  <r>
    <d v="2022-07-14T00:00:00"/>
    <n v="9590"/>
    <n v="10287"/>
    <x v="5"/>
    <n v="1121"/>
    <n v="50754"/>
    <x v="4"/>
    <s v="910446"/>
    <x v="0"/>
    <x v="0"/>
    <x v="2"/>
    <x v="1"/>
    <x v="1"/>
    <x v="1"/>
    <n v="73"/>
    <m/>
    <m/>
    <m/>
    <x v="0"/>
    <x v="2"/>
    <n v="1003116"/>
    <x v="8"/>
    <x v="0"/>
    <x v="1"/>
    <x v="0"/>
    <x v="3"/>
    <x v="0"/>
    <x v="0"/>
    <x v="0"/>
    <x v="0"/>
    <x v="0"/>
    <x v="0"/>
    <m/>
    <s v="Scalebook changed to 1003116 from 1003115"/>
    <x v="2"/>
    <s v="10031168"/>
    <x v="13"/>
    <x v="7"/>
    <x v="6"/>
    <x v="2"/>
    <x v="4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14T00:00:00"/>
    <n v="9590"/>
    <n v="10287"/>
    <x v="5"/>
    <n v="1123"/>
    <n v="50755"/>
    <x v="4"/>
    <s v="910390"/>
    <x v="0"/>
    <x v="0"/>
    <x v="2"/>
    <x v="1"/>
    <x v="1"/>
    <x v="1"/>
    <n v="69.5"/>
    <m/>
    <m/>
    <m/>
    <x v="0"/>
    <x v="2"/>
    <n v="1003116"/>
    <x v="9"/>
    <x v="0"/>
    <x v="1"/>
    <x v="0"/>
    <x v="3"/>
    <x v="0"/>
    <x v="0"/>
    <x v="0"/>
    <x v="0"/>
    <x v="0"/>
    <x v="0"/>
    <m/>
    <s v="Scalebook changed to 1003116 from 1003115"/>
    <x v="2"/>
    <s v="10031169"/>
    <x v="13"/>
    <x v="7"/>
    <x v="6"/>
    <x v="2"/>
    <x v="4"/>
    <x v="2"/>
    <n v="63.215449999999997"/>
    <x v="2"/>
    <n v="69.5"/>
    <x v="1"/>
    <s v=""/>
    <x v="5"/>
    <s v=""/>
    <x v="1"/>
    <s v=""/>
    <s v=""/>
    <x v="1"/>
    <x v="1"/>
    <x v="1"/>
    <x v="1"/>
    <x v="1"/>
    <x v="1"/>
    <x v="1"/>
  </r>
  <r>
    <d v="2022-07-14T00:00:00"/>
    <n v="9590"/>
    <n v="10287"/>
    <x v="5"/>
    <n v="1124"/>
    <n v="50756"/>
    <x v="4"/>
    <s v="910406"/>
    <x v="0"/>
    <x v="0"/>
    <x v="2"/>
    <x v="1"/>
    <x v="1"/>
    <x v="1"/>
    <n v="74"/>
    <m/>
    <m/>
    <m/>
    <x v="0"/>
    <x v="2"/>
    <n v="1003116"/>
    <x v="10"/>
    <x v="0"/>
    <x v="1"/>
    <x v="0"/>
    <x v="3"/>
    <x v="0"/>
    <x v="0"/>
    <x v="0"/>
    <x v="0"/>
    <x v="0"/>
    <x v="0"/>
    <m/>
    <s v="Scalebook changed to 1003116 from 1003115"/>
    <x v="2"/>
    <s v="100311610"/>
    <x v="13"/>
    <x v="7"/>
    <x v="6"/>
    <x v="2"/>
    <x v="4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4T00:00:00"/>
    <n v="9590"/>
    <n v="10287"/>
    <x v="5"/>
    <n v="1129"/>
    <n v="50757"/>
    <x v="4"/>
    <s v="910433"/>
    <x v="0"/>
    <x v="1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30"/>
    <n v="50758"/>
    <x v="4"/>
    <s v="910425"/>
    <x v="0"/>
    <x v="1"/>
    <x v="1"/>
    <x v="1"/>
    <x v="1"/>
    <x v="1"/>
    <n v="104"/>
    <n v="24.4"/>
    <n v="11.1"/>
    <n v="7.3"/>
    <x v="1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2.9"/>
    <x v="1"/>
    <n v="104"/>
    <x v="3"/>
    <s v=""/>
    <x v="3"/>
    <s v=""/>
    <x v="2"/>
    <n v="3.177999999999999"/>
    <n v="0.95999793286345303"/>
    <x v="1"/>
    <x v="1"/>
    <x v="2"/>
    <x v="1"/>
    <x v="1"/>
    <x v="1"/>
    <x v="1"/>
  </r>
  <r>
    <d v="2022-07-14T00:00:00"/>
    <n v="9590"/>
    <n v="10287"/>
    <x v="5"/>
    <n v="1131"/>
    <n v="50759"/>
    <x v="4"/>
    <s v="910417"/>
    <x v="0"/>
    <x v="0"/>
    <x v="2"/>
    <x v="2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33"/>
    <n v="50760"/>
    <x v="4"/>
    <s v="910435"/>
    <x v="0"/>
    <x v="1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5"/>
    <x v="1"/>
    <x v="1"/>
    <x v="1"/>
  </r>
  <r>
    <d v="2022-07-14T00:00:00"/>
    <n v="9590"/>
    <n v="10287"/>
    <x v="5"/>
    <n v="1135"/>
    <n v="50762"/>
    <x v="4"/>
    <s v="910416"/>
    <x v="0"/>
    <x v="0"/>
    <x v="1"/>
    <x v="1"/>
    <x v="1"/>
    <x v="1"/>
    <n v="66.5"/>
    <m/>
    <m/>
    <m/>
    <x v="0"/>
    <x v="2"/>
    <m/>
    <x v="0"/>
    <x v="0"/>
    <x v="0"/>
    <x v="0"/>
    <x v="0"/>
    <x v="0"/>
    <x v="0"/>
    <x v="0"/>
    <x v="0"/>
    <x v="0"/>
    <x v="0"/>
    <s v="50761 bad tag"/>
    <m/>
    <x v="2"/>
    <s v=""/>
    <x v="6"/>
    <x v="2"/>
    <x v="4"/>
    <x v="2"/>
    <x v="4"/>
    <x v="2"/>
    <n v="60.438949999999998"/>
    <x v="2"/>
    <n v="66.5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37"/>
    <n v="50763"/>
    <x v="4"/>
    <s v="910402"/>
    <x v="0"/>
    <x v="0"/>
    <x v="2"/>
    <x v="2"/>
    <x v="1"/>
    <x v="1"/>
    <n v="8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172449999999998"/>
    <x v="1"/>
    <n v="83.5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39"/>
    <n v="50764"/>
    <x v="4"/>
    <s v="910388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40"/>
    <n v="50765"/>
    <x v="4"/>
    <s v="910357"/>
    <x v="0"/>
    <x v="0"/>
    <x v="2"/>
    <x v="2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40"/>
    <n v="50766"/>
    <x v="4"/>
    <s v="910430"/>
    <x v="0"/>
    <x v="1"/>
    <x v="1"/>
    <x v="1"/>
    <x v="1"/>
    <x v="1"/>
    <n v="73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917449999999988"/>
    <x v="2"/>
    <n v="73.5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41"/>
    <n v="50767"/>
    <x v="4"/>
    <s v="910384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43"/>
    <n v="50768"/>
    <x v="4"/>
    <s v="910434"/>
    <x v="0"/>
    <x v="1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45"/>
    <n v="50769"/>
    <x v="4"/>
    <s v="910412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45"/>
    <n v="50770"/>
    <x v="4"/>
    <s v="910419"/>
    <x v="0"/>
    <x v="0"/>
    <x v="1"/>
    <x v="1"/>
    <x v="1"/>
    <x v="1"/>
    <n v="5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46"/>
    <n v="50771"/>
    <x v="4"/>
    <s v="910448"/>
    <x v="0"/>
    <x v="1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46"/>
    <n v="50772"/>
    <x v="4"/>
    <s v="910403"/>
    <x v="0"/>
    <x v="0"/>
    <x v="2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47"/>
    <n v="50773"/>
    <x v="4"/>
    <s v="910447"/>
    <x v="0"/>
    <x v="0"/>
    <x v="2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47"/>
    <n v="50774"/>
    <x v="4"/>
    <s v="910392"/>
    <x v="0"/>
    <x v="0"/>
    <x v="2"/>
    <x v="2"/>
    <x v="1"/>
    <x v="1"/>
    <n v="8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172449999999998"/>
    <x v="1"/>
    <n v="83.5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48"/>
    <n v="50775"/>
    <x v="4"/>
    <s v="910418"/>
    <x v="0"/>
    <x v="1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7"/>
    <x v="5"/>
    <n v="1151"/>
    <n v="50776"/>
    <x v="4"/>
    <s v="910366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7"/>
    <x v="5"/>
    <n v="1153"/>
    <n v="50777"/>
    <x v="4"/>
    <s v="910453"/>
    <x v="0"/>
    <x v="0"/>
    <x v="2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8"/>
    <x v="5"/>
    <n v="1155"/>
    <n v="50778"/>
    <x v="4"/>
    <s v="910420"/>
    <x v="0"/>
    <x v="0"/>
    <x v="2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4T00:00:00"/>
    <n v="9590"/>
    <n v="10288"/>
    <x v="5"/>
    <n v="1156"/>
    <n v="50779"/>
    <x v="4"/>
    <s v="910438"/>
    <x v="0"/>
    <x v="0"/>
    <x v="2"/>
    <x v="2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2"/>
    <x v="1"/>
    <x v="1"/>
    <x v="1"/>
    <x v="1"/>
  </r>
  <r>
    <d v="2022-07-14T00:00:00"/>
    <n v="9590"/>
    <n v="10288"/>
    <x v="5"/>
    <n v="1157"/>
    <n v="50780"/>
    <x v="4"/>
    <s v="910439"/>
    <x v="0"/>
    <x v="0"/>
    <x v="1"/>
    <x v="1"/>
    <x v="1"/>
    <x v="1"/>
    <n v="5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646700000000003"/>
    <x v="2"/>
    <n v="57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248"/>
    <n v="50781"/>
    <x v="4"/>
    <s v="910428"/>
    <x v="0"/>
    <x v="0"/>
    <x v="2"/>
    <x v="2"/>
    <x v="1"/>
    <x v="1"/>
    <n v="83"/>
    <m/>
    <m/>
    <m/>
    <x v="0"/>
    <x v="3"/>
    <n v="1003117"/>
    <x v="1"/>
    <x v="0"/>
    <x v="1"/>
    <x v="0"/>
    <x v="3"/>
    <x v="0"/>
    <x v="0"/>
    <x v="0"/>
    <x v="0"/>
    <x v="0"/>
    <x v="0"/>
    <m/>
    <m/>
    <x v="2"/>
    <s v="10031171"/>
    <x v="13"/>
    <x v="7"/>
    <x v="6"/>
    <x v="2"/>
    <x v="4"/>
    <x v="2"/>
    <n v="75.709699999999998"/>
    <x v="1"/>
    <n v="83"/>
    <x v="2"/>
    <s v=""/>
    <x v="5"/>
    <s v=""/>
    <x v="1"/>
    <s v=""/>
    <s v=""/>
    <x v="1"/>
    <x v="1"/>
    <x v="2"/>
    <x v="1"/>
    <x v="1"/>
    <x v="1"/>
    <x v="1"/>
  </r>
  <r>
    <d v="2022-07-14T00:00:00"/>
    <n v="9591"/>
    <n v="10289"/>
    <x v="2"/>
    <n v="1250"/>
    <n v="50782"/>
    <x v="4"/>
    <s v="910436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89"/>
    <x v="2"/>
    <n v="1253"/>
    <n v="50783"/>
    <x v="4"/>
    <s v="910432"/>
    <x v="0"/>
    <x v="1"/>
    <x v="1"/>
    <x v="1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254"/>
    <n v="50784"/>
    <x v="4"/>
    <s v="910362"/>
    <x v="0"/>
    <x v="1"/>
    <x v="1"/>
    <x v="1"/>
    <x v="1"/>
    <x v="1"/>
    <n v="95"/>
    <m/>
    <m/>
    <m/>
    <x v="0"/>
    <x v="3"/>
    <n v="1003117"/>
    <x v="2"/>
    <x v="0"/>
    <x v="1"/>
    <x v="0"/>
    <x v="3"/>
    <x v="0"/>
    <x v="0"/>
    <x v="0"/>
    <x v="0"/>
    <x v="0"/>
    <x v="0"/>
    <m/>
    <m/>
    <x v="2"/>
    <s v="10031172"/>
    <x v="13"/>
    <x v="7"/>
    <x v="6"/>
    <x v="2"/>
    <x v="4"/>
    <x v="2"/>
    <n v="86.815699999999993"/>
    <x v="1"/>
    <n v="95"/>
    <x v="2"/>
    <s v=""/>
    <x v="5"/>
    <s v=""/>
    <x v="1"/>
    <s v=""/>
    <s v=""/>
    <x v="1"/>
    <x v="1"/>
    <x v="1"/>
    <x v="1"/>
    <x v="1"/>
    <x v="1"/>
    <x v="1"/>
  </r>
  <r>
    <d v="2022-07-14T00:00:00"/>
    <n v="9591"/>
    <n v="10289"/>
    <x v="2"/>
    <n v="1255"/>
    <n v="50785"/>
    <x v="4"/>
    <s v="910363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256"/>
    <n v="50786"/>
    <x v="4"/>
    <s v="910401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257"/>
    <n v="50787"/>
    <x v="4"/>
    <s v="910423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258"/>
    <n v="50788"/>
    <x v="4"/>
    <s v="910387"/>
    <x v="0"/>
    <x v="0"/>
    <x v="2"/>
    <x v="2"/>
    <x v="1"/>
    <x v="1"/>
    <n v="87"/>
    <m/>
    <m/>
    <m/>
    <x v="0"/>
    <x v="3"/>
    <n v="1003117"/>
    <x v="3"/>
    <x v="0"/>
    <x v="1"/>
    <x v="0"/>
    <x v="3"/>
    <x v="0"/>
    <x v="0"/>
    <x v="0"/>
    <x v="0"/>
    <x v="0"/>
    <x v="0"/>
    <m/>
    <m/>
    <x v="2"/>
    <s v="10031173"/>
    <x v="13"/>
    <x v="7"/>
    <x v="6"/>
    <x v="2"/>
    <x v="4"/>
    <x v="2"/>
    <n v="79.411699999999996"/>
    <x v="1"/>
    <n v="87"/>
    <x v="2"/>
    <s v=""/>
    <x v="5"/>
    <s v=""/>
    <x v="1"/>
    <s v=""/>
    <s v=""/>
    <x v="1"/>
    <x v="1"/>
    <x v="2"/>
    <x v="1"/>
    <x v="1"/>
    <x v="1"/>
    <x v="1"/>
  </r>
  <r>
    <d v="2022-07-14T00:00:00"/>
    <n v="9591"/>
    <n v="10289"/>
    <x v="2"/>
    <n v="1259"/>
    <n v="50789"/>
    <x v="4"/>
    <s v="910358"/>
    <x v="0"/>
    <x v="1"/>
    <x v="1"/>
    <x v="1"/>
    <x v="1"/>
    <x v="1"/>
    <n v="94"/>
    <m/>
    <m/>
    <m/>
    <x v="0"/>
    <x v="3"/>
    <n v="1003117"/>
    <x v="4"/>
    <x v="0"/>
    <x v="1"/>
    <x v="0"/>
    <x v="3"/>
    <x v="0"/>
    <x v="0"/>
    <x v="0"/>
    <x v="0"/>
    <x v="0"/>
    <x v="0"/>
    <s v="Columbia recap tagged off our own number"/>
    <s v="Yellow pigment"/>
    <x v="2"/>
    <s v="10031174"/>
    <x v="13"/>
    <x v="7"/>
    <x v="6"/>
    <x v="2"/>
    <x v="4"/>
    <x v="2"/>
    <n v="85.890199999999993"/>
    <x v="1"/>
    <n v="94"/>
    <x v="2"/>
    <s v=""/>
    <x v="5"/>
    <s v=""/>
    <x v="1"/>
    <s v=""/>
    <s v=""/>
    <x v="1"/>
    <x v="1"/>
    <x v="1"/>
    <x v="1"/>
    <x v="1"/>
    <x v="1"/>
    <x v="1"/>
  </r>
  <r>
    <d v="2022-07-14T00:00:00"/>
    <n v="9591"/>
    <n v="10289"/>
    <x v="2"/>
    <n v="1301"/>
    <n v="50790"/>
    <x v="4"/>
    <s v="910400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303"/>
    <n v="50791"/>
    <x v="4"/>
    <s v="910393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89"/>
    <x v="2"/>
    <n v="1305"/>
    <n v="50792"/>
    <x v="4"/>
    <s v="910381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89"/>
    <x v="2"/>
    <n v="1306"/>
    <n v="50793"/>
    <x v="4"/>
    <s v="910445"/>
    <x v="0"/>
    <x v="0"/>
    <x v="1"/>
    <x v="1"/>
    <x v="1"/>
    <x v="1"/>
    <n v="92"/>
    <m/>
    <m/>
    <m/>
    <x v="0"/>
    <x v="3"/>
    <n v="1003117"/>
    <x v="5"/>
    <x v="0"/>
    <x v="1"/>
    <x v="0"/>
    <x v="3"/>
    <x v="0"/>
    <x v="0"/>
    <x v="0"/>
    <x v="0"/>
    <x v="0"/>
    <x v="0"/>
    <m/>
    <m/>
    <x v="2"/>
    <s v="10031175"/>
    <x v="13"/>
    <x v="7"/>
    <x v="6"/>
    <x v="2"/>
    <x v="4"/>
    <x v="2"/>
    <n v="84.039199999999994"/>
    <x v="1"/>
    <n v="92"/>
    <x v="2"/>
    <s v=""/>
    <x v="5"/>
    <s v=""/>
    <x v="1"/>
    <s v=""/>
    <s v=""/>
    <x v="1"/>
    <x v="1"/>
    <x v="1"/>
    <x v="1"/>
    <x v="1"/>
    <x v="1"/>
    <x v="1"/>
  </r>
  <r>
    <d v="2022-07-14T00:00:00"/>
    <n v="9591"/>
    <n v="10289"/>
    <x v="2"/>
    <n v="1307"/>
    <n v="50794"/>
    <x v="4"/>
    <s v="910440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89"/>
    <x v="2"/>
    <n v="1308"/>
    <n v="50795"/>
    <x v="4"/>
    <s v="910451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89"/>
    <x v="2"/>
    <n v="1309"/>
    <n v="50796"/>
    <x v="4"/>
    <s v="910444"/>
    <x v="0"/>
    <x v="1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310"/>
    <n v="50797"/>
    <x v="4"/>
    <s v="910395"/>
    <x v="0"/>
    <x v="0"/>
    <x v="2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312"/>
    <n v="50798"/>
    <x v="4"/>
    <s v="910415"/>
    <x v="0"/>
    <x v="0"/>
    <x v="1"/>
    <x v="1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313"/>
    <n v="50799"/>
    <x v="4"/>
    <s v="910399"/>
    <x v="0"/>
    <x v="1"/>
    <x v="1"/>
    <x v="1"/>
    <x v="1"/>
    <x v="1"/>
    <n v="10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2.36869999999999"/>
    <x v="1"/>
    <n v="101"/>
    <x v="2"/>
    <s v=""/>
    <x v="3"/>
    <s v=""/>
    <x v="1"/>
    <s v=""/>
    <s v=""/>
    <x v="1"/>
    <x v="1"/>
    <x v="1"/>
    <x v="8"/>
    <x v="1"/>
    <x v="1"/>
    <x v="1"/>
  </r>
  <r>
    <d v="2022-07-14T00:00:00"/>
    <n v="9591"/>
    <n v="10289"/>
    <x v="2"/>
    <n v="1315"/>
    <n v="50800"/>
    <x v="4"/>
    <s v="910422"/>
    <x v="0"/>
    <x v="0"/>
    <x v="1"/>
    <x v="1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316"/>
    <n v="50801"/>
    <x v="4"/>
    <s v="910376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316"/>
    <n v="50802"/>
    <x v="4"/>
    <s v="910411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89"/>
    <x v="2"/>
    <n v="1317"/>
    <n v="50803"/>
    <x v="4"/>
    <s v="910375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89"/>
    <x v="2"/>
    <n v="1318"/>
    <n v="50804"/>
    <x v="4"/>
    <s v="910367"/>
    <x v="0"/>
    <x v="0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89"/>
    <x v="2"/>
    <n v="1319"/>
    <n v="50806"/>
    <x v="4"/>
    <s v="910355"/>
    <x v="0"/>
    <x v="1"/>
    <x v="1"/>
    <x v="1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s v="50805 bad tag"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90"/>
    <x v="2"/>
    <n v="1320"/>
    <n v="50807"/>
    <x v="4"/>
    <s v="910380"/>
    <x v="0"/>
    <x v="1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90"/>
    <x v="2"/>
    <n v="1322"/>
    <n v="50808"/>
    <x v="4"/>
    <s v="910370"/>
    <x v="0"/>
    <x v="1"/>
    <x v="1"/>
    <x v="1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90"/>
    <x v="2"/>
    <n v="1323"/>
    <n v="50809"/>
    <x v="4"/>
    <s v="910382"/>
    <x v="0"/>
    <x v="0"/>
    <x v="1"/>
    <x v="1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90"/>
    <x v="2"/>
    <n v="1324"/>
    <n v="50810"/>
    <x v="4"/>
    <s v="910371"/>
    <x v="0"/>
    <x v="1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4T00:00:00"/>
    <n v="9591"/>
    <n v="10290"/>
    <x v="2"/>
    <n v="1325"/>
    <n v="50811"/>
    <x v="4"/>
    <s v="910385"/>
    <x v="0"/>
    <x v="1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90"/>
    <x v="2"/>
    <n v="1326"/>
    <n v="50812"/>
    <x v="4"/>
    <s v="910383"/>
    <x v="0"/>
    <x v="1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90"/>
    <x v="2"/>
    <n v="1327"/>
    <n v="50813"/>
    <x v="4"/>
    <s v="910426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1"/>
    <n v="10290"/>
    <x v="2"/>
    <n v="1329"/>
    <n v="50814"/>
    <x v="4"/>
    <s v="910374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4T00:00:00"/>
    <n v="9591"/>
    <n v="10290"/>
    <x v="2"/>
    <n v="1329"/>
    <n v="50815"/>
    <x v="4"/>
    <s v="910368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456"/>
    <n v="50816"/>
    <x v="4"/>
    <s v="910373"/>
    <x v="0"/>
    <x v="0"/>
    <x v="1"/>
    <x v="1"/>
    <x v="1"/>
    <x v="1"/>
    <n v="70"/>
    <m/>
    <m/>
    <m/>
    <x v="0"/>
    <x v="2"/>
    <n v="1003117"/>
    <x v="6"/>
    <x v="0"/>
    <x v="1"/>
    <x v="0"/>
    <x v="3"/>
    <x v="0"/>
    <x v="0"/>
    <x v="0"/>
    <x v="0"/>
    <x v="0"/>
    <x v="0"/>
    <m/>
    <m/>
    <x v="2"/>
    <s v="10031176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4T00:00:00"/>
    <n v="9592"/>
    <n v="10291"/>
    <x v="4"/>
    <n v="1457"/>
    <n v="50817"/>
    <x v="4"/>
    <s v="910408"/>
    <x v="0"/>
    <x v="1"/>
    <x v="1"/>
    <x v="1"/>
    <x v="1"/>
    <x v="1"/>
    <n v="66"/>
    <m/>
    <m/>
    <m/>
    <x v="0"/>
    <x v="2"/>
    <n v="1003117"/>
    <x v="7"/>
    <x v="0"/>
    <x v="1"/>
    <x v="0"/>
    <x v="3"/>
    <x v="0"/>
    <x v="0"/>
    <x v="0"/>
    <x v="0"/>
    <x v="0"/>
    <x v="0"/>
    <m/>
    <m/>
    <x v="2"/>
    <s v="10031177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4T00:00:00"/>
    <n v="9592"/>
    <n v="10291"/>
    <x v="4"/>
    <n v="1500"/>
    <n v="50818"/>
    <x v="4"/>
    <s v="910359"/>
    <x v="0"/>
    <x v="0"/>
    <x v="1"/>
    <x v="1"/>
    <x v="1"/>
    <x v="1"/>
    <n v="63"/>
    <m/>
    <m/>
    <m/>
    <x v="0"/>
    <x v="2"/>
    <n v="1003117"/>
    <x v="8"/>
    <x v="0"/>
    <x v="1"/>
    <x v="0"/>
    <x v="3"/>
    <x v="0"/>
    <x v="0"/>
    <x v="0"/>
    <x v="0"/>
    <x v="0"/>
    <x v="0"/>
    <m/>
    <m/>
    <x v="2"/>
    <s v="10031178"/>
    <x v="13"/>
    <x v="7"/>
    <x v="6"/>
    <x v="2"/>
    <x v="4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4T00:00:00"/>
    <n v="9592"/>
    <n v="10291"/>
    <x v="4"/>
    <n v="1501"/>
    <n v="50819"/>
    <x v="4"/>
    <s v="910372"/>
    <x v="0"/>
    <x v="1"/>
    <x v="1"/>
    <x v="1"/>
    <x v="1"/>
    <x v="1"/>
    <n v="93"/>
    <n v="23.1"/>
    <n v="9.5"/>
    <n v="8"/>
    <x v="13"/>
    <x v="3"/>
    <n v="1003117"/>
    <x v="9"/>
    <x v="0"/>
    <x v="1"/>
    <x v="0"/>
    <x v="3"/>
    <x v="0"/>
    <x v="0"/>
    <x v="0"/>
    <x v="0"/>
    <x v="0"/>
    <x v="0"/>
    <m/>
    <m/>
    <x v="2"/>
    <s v="10031179"/>
    <x v="13"/>
    <x v="7"/>
    <x v="6"/>
    <x v="2"/>
    <x v="4"/>
    <x v="2"/>
    <n v="83.5"/>
    <x v="1"/>
    <n v="93"/>
    <x v="3"/>
    <s v=""/>
    <x v="5"/>
    <s v=""/>
    <x v="2"/>
    <n v="0.4500000000000024"/>
    <n v="0.61063923394922248"/>
    <x v="1"/>
    <x v="1"/>
    <x v="2"/>
    <x v="1"/>
    <x v="1"/>
    <x v="1"/>
    <x v="1"/>
  </r>
  <r>
    <d v="2022-07-14T00:00:00"/>
    <n v="9592"/>
    <n v="10291"/>
    <x v="4"/>
    <n v="1504"/>
    <n v="50820"/>
    <x v="4"/>
    <s v="910386"/>
    <x v="0"/>
    <x v="0"/>
    <x v="2"/>
    <x v="2"/>
    <x v="1"/>
    <x v="1"/>
    <n v="83"/>
    <n v="18.2"/>
    <n v="6.5"/>
    <n v="4.4000000000000004"/>
    <x v="15"/>
    <x v="3"/>
    <n v="1003117"/>
    <x v="10"/>
    <x v="0"/>
    <x v="1"/>
    <x v="0"/>
    <x v="3"/>
    <x v="0"/>
    <x v="0"/>
    <x v="0"/>
    <x v="0"/>
    <x v="0"/>
    <x v="0"/>
    <m/>
    <m/>
    <x v="2"/>
    <s v="100311710"/>
    <x v="13"/>
    <x v="7"/>
    <x v="6"/>
    <x v="2"/>
    <x v="4"/>
    <x v="2"/>
    <n v="76.5"/>
    <x v="1"/>
    <n v="83"/>
    <x v="3"/>
    <s v=""/>
    <x v="5"/>
    <s v=""/>
    <x v="2"/>
    <n v="3.2119999999999971"/>
    <n v="0.96128336955579885"/>
    <x v="1"/>
    <x v="1"/>
    <x v="2"/>
    <x v="1"/>
    <x v="1"/>
    <x v="1"/>
    <x v="1"/>
  </r>
  <r>
    <d v="2022-07-14T00:00:00"/>
    <n v="9592"/>
    <n v="10291"/>
    <x v="4"/>
    <n v="1505"/>
    <n v="50821"/>
    <x v="4"/>
    <s v="910421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07"/>
    <n v="50822"/>
    <x v="4"/>
    <s v="910391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08"/>
    <n v="50823"/>
    <x v="4"/>
    <s v="910396"/>
    <x v="0"/>
    <x v="1"/>
    <x v="1"/>
    <x v="1"/>
    <x v="1"/>
    <x v="1"/>
    <n v="9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0.517699999999991"/>
    <x v="1"/>
    <n v="99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09"/>
    <n v="50824"/>
    <x v="4"/>
    <s v="910356"/>
    <x v="0"/>
    <x v="1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10"/>
    <n v="50825"/>
    <x v="4"/>
    <s v="910364"/>
    <x v="0"/>
    <x v="0"/>
    <x v="1"/>
    <x v="1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11"/>
    <n v="50826"/>
    <x v="4"/>
    <s v="910363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12"/>
    <n v="50827"/>
    <x v="4"/>
    <s v="910360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512"/>
    <n v="50828"/>
    <x v="4"/>
    <s v="910377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14"/>
    <n v="50829"/>
    <x v="4"/>
    <s v="910361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515"/>
    <n v="50830"/>
    <x v="4"/>
    <s v="910365"/>
    <x v="0"/>
    <x v="0"/>
    <x v="2"/>
    <x v="2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516"/>
    <n v="50831"/>
    <x v="4"/>
    <s v="910378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517"/>
    <n v="50832"/>
    <x v="4"/>
    <s v="910405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18"/>
    <n v="50833"/>
    <x v="4"/>
    <s v="909399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519"/>
    <n v="50834"/>
    <x v="4"/>
    <s v="909447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8"/>
    <x v="1"/>
    <x v="1"/>
    <x v="1"/>
  </r>
  <r>
    <d v="2022-07-14T00:00:00"/>
    <n v="9592"/>
    <n v="10291"/>
    <x v="4"/>
    <n v="1523"/>
    <n v="50835"/>
    <x v="4"/>
    <s v="909436"/>
    <x v="0"/>
    <x v="0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24"/>
    <n v="50836"/>
    <x v="4"/>
    <s v="909400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526"/>
    <n v="50837"/>
    <x v="4"/>
    <s v="909437"/>
    <x v="0"/>
    <x v="1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1"/>
    <x v="4"/>
    <n v="1527"/>
    <n v="50838"/>
    <x v="4"/>
    <s v="909424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1"/>
    <x v="4"/>
    <n v="1528"/>
    <n v="50839"/>
    <x v="4"/>
    <s v="909445"/>
    <x v="0"/>
    <x v="0"/>
    <x v="2"/>
    <x v="2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2"/>
    <x v="6"/>
    <x v="1"/>
    <x v="1"/>
    <x v="1"/>
  </r>
  <r>
    <d v="2022-07-14T00:00:00"/>
    <n v="9592"/>
    <n v="10291"/>
    <x v="4"/>
    <n v="1529"/>
    <n v="50840"/>
    <x v="4"/>
    <s v="909425"/>
    <x v="0"/>
    <x v="1"/>
    <x v="1"/>
    <x v="1"/>
    <x v="1"/>
    <x v="1"/>
    <n v="10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6.996199999999988"/>
    <x v="1"/>
    <n v="106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30"/>
    <n v="50841"/>
    <x v="4"/>
    <s v="909452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2"/>
    <x v="4"/>
    <n v="1533"/>
    <n v="50842"/>
    <x v="4"/>
    <s v="909448"/>
    <x v="0"/>
    <x v="1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35"/>
    <n v="50843"/>
    <x v="4"/>
    <s v="909421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2"/>
    <x v="4"/>
    <n v="1537"/>
    <n v="50844"/>
    <x v="4"/>
    <s v="909449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37"/>
    <n v="50845"/>
    <x v="4"/>
    <s v="909419"/>
    <x v="0"/>
    <x v="1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38"/>
    <n v="50846"/>
    <x v="4"/>
    <s v="909432"/>
    <x v="0"/>
    <x v="1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39"/>
    <n v="50847"/>
    <x v="4"/>
    <s v="909430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40"/>
    <n v="50848"/>
    <x v="4"/>
    <s v="909441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41"/>
    <n v="50849"/>
    <x v="4"/>
    <s v="909446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41"/>
    <n v="50850"/>
    <x v="4"/>
    <s v="909426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2"/>
    <x v="4"/>
    <n v="1542"/>
    <n v="50851"/>
    <x v="4"/>
    <s v="909412"/>
    <x v="0"/>
    <x v="1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42"/>
    <n v="50852"/>
    <x v="4"/>
    <s v="909434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43"/>
    <n v="50853"/>
    <x v="4"/>
    <s v="909414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2"/>
    <x v="4"/>
    <n v="1543"/>
    <n v="50854"/>
    <x v="4"/>
    <s v="909440"/>
    <x v="0"/>
    <x v="0"/>
    <x v="2"/>
    <x v="2"/>
    <x v="1"/>
    <x v="1"/>
    <n v="9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8.666699999999992"/>
    <x v="1"/>
    <n v="97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2"/>
    <x v="4"/>
    <n v="1544"/>
    <n v="50855"/>
    <x v="4"/>
    <s v="909433"/>
    <x v="0"/>
    <x v="1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47"/>
    <n v="50856"/>
    <x v="4"/>
    <s v="909439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49"/>
    <n v="50857"/>
    <x v="4"/>
    <s v="909354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2"/>
    <x v="4"/>
    <n v="1549"/>
    <n v="50858"/>
    <x v="4"/>
    <s v="909356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50"/>
    <n v="50859"/>
    <x v="4"/>
    <s v="909420"/>
    <x v="0"/>
    <x v="0"/>
    <x v="2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50"/>
    <n v="50860"/>
    <x v="4"/>
    <s v="909435"/>
    <x v="6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52"/>
    <n v="50861"/>
    <x v="4"/>
    <s v="909427"/>
    <x v="0"/>
    <x v="0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53"/>
    <n v="50862"/>
    <x v="4"/>
    <s v="909443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6"/>
    <x v="1"/>
    <x v="1"/>
    <x v="1"/>
  </r>
  <r>
    <d v="2022-07-14T00:00:00"/>
    <n v="9592"/>
    <n v="10292"/>
    <x v="4"/>
    <n v="1554"/>
    <n v="50863"/>
    <x v="4"/>
    <s v="909406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2"/>
    <x v="4"/>
    <n v="1555"/>
    <n v="50864"/>
    <x v="4"/>
    <s v="909450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2"/>
    <x v="4"/>
    <n v="1556"/>
    <n v="50865"/>
    <x v="4"/>
    <s v="909389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558"/>
    <n v="50866"/>
    <x v="4"/>
    <s v="909423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559"/>
    <n v="50867"/>
    <x v="4"/>
    <s v="909397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00"/>
    <n v="50868"/>
    <x v="4"/>
    <s v="909410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02"/>
    <n v="50869"/>
    <x v="4"/>
    <s v="909375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4"/>
    <x v="1"/>
    <x v="1"/>
    <x v="1"/>
  </r>
  <r>
    <d v="2022-07-14T00:00:00"/>
    <n v="9592"/>
    <n v="10293"/>
    <x v="4"/>
    <n v="1604"/>
    <n v="50870"/>
    <x v="4"/>
    <s v="909431"/>
    <x v="0"/>
    <x v="0"/>
    <x v="1"/>
    <x v="1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04"/>
    <n v="50871"/>
    <x v="4"/>
    <s v="909393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05"/>
    <n v="50872"/>
    <x v="4"/>
    <s v="909408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05"/>
    <n v="50873"/>
    <x v="4"/>
    <s v="909385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06"/>
    <n v="50874"/>
    <x v="4"/>
    <s v="909403"/>
    <x v="0"/>
    <x v="0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06"/>
    <n v="50875"/>
    <x v="4"/>
    <s v="909416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07"/>
    <n v="50876"/>
    <x v="4"/>
    <s v="909411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07"/>
    <n v="50877"/>
    <x v="4"/>
    <s v="909387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08"/>
    <n v="50878"/>
    <x v="4"/>
    <s v="909370"/>
    <x v="0"/>
    <x v="1"/>
    <x v="1"/>
    <x v="1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08"/>
    <n v="50879"/>
    <x v="4"/>
    <s v="909402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09"/>
    <n v="50880"/>
    <x v="4"/>
    <s v="909453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3"/>
    <x v="1"/>
    <x v="1"/>
    <x v="1"/>
  </r>
  <r>
    <d v="2022-07-14T00:00:00"/>
    <n v="9592"/>
    <n v="10293"/>
    <x v="4"/>
    <n v="1610"/>
    <n v="50881"/>
    <x v="4"/>
    <s v="909407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10"/>
    <n v="50882"/>
    <x v="4"/>
    <s v="909368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11"/>
    <n v="50884"/>
    <x v="4"/>
    <s v="909383"/>
    <x v="0"/>
    <x v="1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s v="50883 bad tag"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11"/>
    <n v="50885"/>
    <x v="4"/>
    <s v="909429"/>
    <x v="0"/>
    <x v="1"/>
    <x v="1"/>
    <x v="1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12"/>
    <n v="50886"/>
    <x v="4"/>
    <s v="909388"/>
    <x v="0"/>
    <x v="1"/>
    <x v="1"/>
    <x v="1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1"/>
    <x v="3"/>
    <x v="1"/>
    <x v="1"/>
    <x v="1"/>
  </r>
  <r>
    <d v="2022-07-14T00:00:00"/>
    <n v="9592"/>
    <n v="10293"/>
    <x v="4"/>
    <n v="1614"/>
    <n v="50887"/>
    <x v="4"/>
    <s v="909395"/>
    <x v="0"/>
    <x v="1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15"/>
    <n v="50888"/>
    <x v="4"/>
    <s v="909358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23"/>
    <n v="50889"/>
    <x v="4"/>
    <s v="909398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3"/>
    <x v="4"/>
    <n v="1624"/>
    <n v="50890"/>
    <x v="4"/>
    <s v="909444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3"/>
    <x v="4"/>
    <n v="1625"/>
    <n v="50891"/>
    <x v="4"/>
    <s v="909428"/>
    <x v="0"/>
    <x v="1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4"/>
    <x v="4"/>
    <n v="1627"/>
    <n v="50892"/>
    <x v="4"/>
    <s v="909413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4"/>
    <x v="4"/>
    <n v="1627"/>
    <n v="50893"/>
    <x v="4"/>
    <s v="909373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4"/>
    <x v="4"/>
    <n v="1628"/>
    <n v="50894"/>
    <x v="4"/>
    <s v="909394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4T00:00:00"/>
    <n v="9592"/>
    <n v="10294"/>
    <x v="4"/>
    <n v="1628"/>
    <n v="50895"/>
    <x v="4"/>
    <s v="909374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4"/>
    <x v="4"/>
    <n v="1629"/>
    <n v="50896"/>
    <x v="4"/>
    <s v="909380"/>
    <x v="0"/>
    <x v="1"/>
    <x v="1"/>
    <x v="1"/>
    <x v="1"/>
    <x v="1"/>
    <n v="10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3.294199999999989"/>
    <x v="1"/>
    <n v="102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4"/>
    <x v="4"/>
    <n v="1630"/>
    <n v="50897"/>
    <x v="4"/>
    <s v="909376"/>
    <x v="0"/>
    <x v="0"/>
    <x v="2"/>
    <x v="2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4"/>
    <x v="4"/>
    <n v="1632"/>
    <n v="50898"/>
    <x v="4"/>
    <s v="909377"/>
    <x v="0"/>
    <x v="1"/>
    <x v="1"/>
    <x v="1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1"/>
    <x v="1"/>
    <x v="1"/>
    <x v="1"/>
    <x v="1"/>
  </r>
  <r>
    <d v="2022-07-14T00:00:00"/>
    <n v="9592"/>
    <n v="10294"/>
    <x v="4"/>
    <n v="1632"/>
    <n v="50899"/>
    <x v="4"/>
    <s v="909404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4"/>
    <x v="4"/>
    <n v="1634"/>
    <n v="50900"/>
    <x v="4"/>
    <s v="909378"/>
    <x v="0"/>
    <x v="0"/>
    <x v="2"/>
    <x v="2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2"/>
    <x v="1"/>
    <x v="1"/>
    <x v="1"/>
    <x v="1"/>
  </r>
  <r>
    <d v="2022-07-14T00:00:00"/>
    <n v="9592"/>
    <n v="10294"/>
    <x v="4"/>
    <n v="1636"/>
    <n v="50901"/>
    <x v="4"/>
    <s v="909386"/>
    <x v="0"/>
    <x v="1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00"/>
    <n v="50902"/>
    <x v="4"/>
    <s v="909401"/>
    <x v="0"/>
    <x v="0"/>
    <x v="2"/>
    <x v="2"/>
    <x v="1"/>
    <x v="1"/>
    <n v="88"/>
    <n v="19"/>
    <n v="6.8"/>
    <n v="6.5"/>
    <x v="13"/>
    <x v="3"/>
    <n v="1003118"/>
    <x v="1"/>
    <x v="0"/>
    <x v="0"/>
    <x v="1"/>
    <x v="2"/>
    <x v="0"/>
    <x v="0"/>
    <x v="0"/>
    <x v="0"/>
    <x v="0"/>
    <x v="0"/>
    <m/>
    <s v="scalebook was not recorded - NP"/>
    <x v="2"/>
    <s v="10031181"/>
    <x v="13"/>
    <x v="7"/>
    <x v="6"/>
    <x v="2"/>
    <x v="4"/>
    <x v="2"/>
    <n v="81.2"/>
    <x v="1"/>
    <n v="88"/>
    <x v="3"/>
    <s v=""/>
    <x v="5"/>
    <s v=""/>
    <x v="2"/>
    <n v="2.7759999999999967"/>
    <n v="0.94136504627197204"/>
    <x v="1"/>
    <x v="1"/>
    <x v="2"/>
    <x v="1"/>
    <x v="1"/>
    <x v="1"/>
    <x v="1"/>
  </r>
  <r>
    <d v="2022-07-14T00:00:00"/>
    <n v="9593"/>
    <n v="10295"/>
    <x v="5"/>
    <n v="1701"/>
    <n v="50903"/>
    <x v="4"/>
    <s v="909382"/>
    <x v="0"/>
    <x v="0"/>
    <x v="1"/>
    <x v="1"/>
    <x v="1"/>
    <x v="1"/>
    <n v="71"/>
    <m/>
    <m/>
    <m/>
    <x v="0"/>
    <x v="2"/>
    <n v="1003118"/>
    <x v="2"/>
    <x v="0"/>
    <x v="0"/>
    <x v="1"/>
    <x v="2"/>
    <x v="0"/>
    <x v="0"/>
    <x v="0"/>
    <x v="0"/>
    <x v="0"/>
    <x v="0"/>
    <m/>
    <s v="scalebook was not recorded - NP"/>
    <x v="2"/>
    <s v="10031182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4T00:00:00"/>
    <n v="9593"/>
    <n v="10295"/>
    <x v="5"/>
    <n v="1705"/>
    <n v="50904"/>
    <x v="4"/>
    <s v="909409"/>
    <x v="0"/>
    <x v="0"/>
    <x v="2"/>
    <x v="2"/>
    <x v="1"/>
    <x v="1"/>
    <n v="95"/>
    <n v="19.2"/>
    <n v="5.9"/>
    <n v="8.5"/>
    <x v="13"/>
    <x v="3"/>
    <n v="1003118"/>
    <x v="3"/>
    <x v="0"/>
    <x v="0"/>
    <x v="1"/>
    <x v="2"/>
    <x v="0"/>
    <x v="0"/>
    <x v="0"/>
    <x v="0"/>
    <x v="0"/>
    <x v="0"/>
    <m/>
    <s v="scalebook was not recorded - NP"/>
    <x v="2"/>
    <s v="10031183"/>
    <x v="13"/>
    <x v="7"/>
    <x v="6"/>
    <x v="2"/>
    <x v="4"/>
    <x v="2"/>
    <n v="89.1"/>
    <x v="1"/>
    <n v="95"/>
    <x v="3"/>
    <s v=""/>
    <x v="5"/>
    <s v=""/>
    <x v="2"/>
    <n v="5.578000000000003"/>
    <n v="0.99623411728180866"/>
    <x v="1"/>
    <x v="1"/>
    <x v="2"/>
    <x v="1"/>
    <x v="1"/>
    <x v="1"/>
    <x v="1"/>
  </r>
  <r>
    <d v="2022-07-14T00:00:00"/>
    <n v="9593"/>
    <n v="10295"/>
    <x v="5"/>
    <n v="1707"/>
    <n v="50905"/>
    <x v="4"/>
    <s v="909390"/>
    <x v="0"/>
    <x v="0"/>
    <x v="2"/>
    <x v="1"/>
    <x v="1"/>
    <x v="1"/>
    <n v="66"/>
    <m/>
    <m/>
    <m/>
    <x v="0"/>
    <x v="2"/>
    <n v="1003118"/>
    <x v="4"/>
    <x v="0"/>
    <x v="0"/>
    <x v="1"/>
    <x v="2"/>
    <x v="0"/>
    <x v="0"/>
    <x v="0"/>
    <x v="0"/>
    <x v="0"/>
    <x v="0"/>
    <m/>
    <s v="scalebook was not recorded - NP"/>
    <x v="2"/>
    <s v="10031184"/>
    <x v="13"/>
    <x v="7"/>
    <x v="6"/>
    <x v="2"/>
    <x v="4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4T00:00:00"/>
    <n v="9593"/>
    <n v="10295"/>
    <x v="5"/>
    <n v="1709"/>
    <n v="50906"/>
    <x v="4"/>
    <s v="na"/>
    <x v="0"/>
    <x v="0"/>
    <x v="1"/>
    <x v="1"/>
    <x v="1"/>
    <x v="1"/>
    <n v="71"/>
    <m/>
    <m/>
    <m/>
    <x v="0"/>
    <x v="2"/>
    <n v="1003118"/>
    <x v="5"/>
    <x v="0"/>
    <x v="0"/>
    <x v="1"/>
    <x v="2"/>
    <x v="0"/>
    <x v="0"/>
    <x v="0"/>
    <x v="0"/>
    <x v="0"/>
    <x v="0"/>
    <s v="no pit"/>
    <s v="scalebook was not recorded - NP"/>
    <x v="2"/>
    <s v="10031185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4T00:00:00"/>
    <n v="9593"/>
    <n v="10295"/>
    <x v="5"/>
    <n v="1711"/>
    <n v="50907"/>
    <x v="4"/>
    <s v="909438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13"/>
    <n v="50908"/>
    <x v="4"/>
    <s v="909362"/>
    <x v="0"/>
    <x v="0"/>
    <x v="1"/>
    <x v="1"/>
    <x v="1"/>
    <x v="1"/>
    <n v="5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14"/>
    <n v="50909"/>
    <x v="4"/>
    <s v="909371"/>
    <x v="0"/>
    <x v="0"/>
    <x v="2"/>
    <x v="2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5"/>
    <x v="5"/>
    <n v="1714"/>
    <n v="50910"/>
    <x v="4"/>
    <s v="909361"/>
    <x v="0"/>
    <x v="0"/>
    <x v="2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15"/>
    <n v="50911"/>
    <x v="4"/>
    <s v="909405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5"/>
    <x v="5"/>
    <n v="1715"/>
    <n v="50912"/>
    <x v="4"/>
    <s v="909372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18"/>
    <n v="50913"/>
    <x v="4"/>
    <s v="909391"/>
    <x v="0"/>
    <x v="0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20"/>
    <n v="50914"/>
    <x v="4"/>
    <s v="909357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23"/>
    <n v="50915"/>
    <x v="4"/>
    <s v="909359"/>
    <x v="0"/>
    <x v="0"/>
    <x v="2"/>
    <x v="2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5"/>
    <x v="5"/>
    <n v="1725"/>
    <n v="50916"/>
    <x v="3"/>
    <s v="na"/>
    <x v="0"/>
    <x v="0"/>
    <x v="1"/>
    <x v="1"/>
    <x v="1"/>
    <x v="1"/>
    <n v="98"/>
    <m/>
    <m/>
    <m/>
    <x v="0"/>
    <x v="3"/>
    <m/>
    <x v="0"/>
    <x v="0"/>
    <x v="0"/>
    <x v="0"/>
    <x v="0"/>
    <x v="0"/>
    <x v="0"/>
    <x v="0"/>
    <x v="0"/>
    <x v="0"/>
    <x v="0"/>
    <s v="no pit, no clip"/>
    <m/>
    <x v="2"/>
    <s v=""/>
    <x v="6"/>
    <x v="2"/>
    <x v="4"/>
    <x v="2"/>
    <x v="4"/>
    <x v="2"/>
    <n v="89.592199999999991"/>
    <x v="1"/>
    <n v="98"/>
    <x v="2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27"/>
    <n v="50917"/>
    <x v="4"/>
    <s v="909366"/>
    <x v="0"/>
    <x v="0"/>
    <x v="1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28"/>
    <n v="50918"/>
    <x v="4"/>
    <s v="909384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5"/>
    <x v="5"/>
    <n v="1728"/>
    <n v="50919"/>
    <x v="4"/>
    <s v="909417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29"/>
    <n v="50920"/>
    <x v="4"/>
    <s v="909367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5"/>
    <x v="5"/>
    <n v="1730"/>
    <n v="50921"/>
    <x v="4"/>
    <s v="909365"/>
    <x v="0"/>
    <x v="0"/>
    <x v="2"/>
    <x v="2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5"/>
    <x v="5"/>
    <n v="1730"/>
    <n v="50922"/>
    <x v="4"/>
    <s v="909363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31"/>
    <n v="50923"/>
    <x v="4"/>
    <s v="909369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5"/>
    <x v="1"/>
    <x v="1"/>
    <x v="1"/>
  </r>
  <r>
    <d v="2022-07-14T00:00:00"/>
    <n v="9593"/>
    <n v="10295"/>
    <x v="5"/>
    <n v="1733"/>
    <n v="50924"/>
    <x v="4"/>
    <s v="909360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5"/>
    <x v="5"/>
    <n v="1735"/>
    <n v="50925"/>
    <x v="4"/>
    <s v="909379"/>
    <x v="0"/>
    <x v="0"/>
    <x v="2"/>
    <x v="2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5"/>
    <x v="5"/>
    <n v="1736"/>
    <n v="50926"/>
    <x v="4"/>
    <s v="909392"/>
    <x v="0"/>
    <x v="0"/>
    <x v="1"/>
    <x v="1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1"/>
    <x v="1"/>
    <x v="1"/>
    <x v="1"/>
    <x v="1"/>
  </r>
  <r>
    <d v="2022-07-14T00:00:00"/>
    <n v="9593"/>
    <n v="10296"/>
    <x v="5"/>
    <n v="1737"/>
    <n v="50927"/>
    <x v="4"/>
    <s v="909355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37"/>
    <n v="50928"/>
    <x v="4"/>
    <s v="909381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6"/>
    <x v="5"/>
    <n v="1738"/>
    <n v="50929"/>
    <x v="4"/>
    <s v="909451"/>
    <x v="0"/>
    <x v="0"/>
    <x v="1"/>
    <x v="1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1"/>
    <x v="1"/>
    <x v="1"/>
    <x v="1"/>
    <x v="1"/>
  </r>
  <r>
    <d v="2022-07-14T00:00:00"/>
    <n v="9593"/>
    <n v="10296"/>
    <x v="5"/>
    <n v="1739"/>
    <n v="50930"/>
    <x v="4"/>
    <s v="909442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41"/>
    <n v="50931"/>
    <x v="4"/>
    <s v="909418"/>
    <x v="0"/>
    <x v="0"/>
    <x v="2"/>
    <x v="2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41"/>
    <n v="50932"/>
    <x v="4"/>
    <s v="909422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4T00:00:00"/>
    <n v="9593"/>
    <n v="10296"/>
    <x v="5"/>
    <n v="1742"/>
    <n v="50933"/>
    <x v="4"/>
    <s v="909415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44"/>
    <n v="50934"/>
    <x v="4"/>
    <s v="909364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47"/>
    <n v="50935"/>
    <x v="4"/>
    <s v="910531"/>
    <x v="0"/>
    <x v="0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1"/>
    <x v="1"/>
    <x v="1"/>
    <x v="1"/>
  </r>
  <r>
    <d v="2022-07-14T00:00:00"/>
    <n v="9593"/>
    <n v="10296"/>
    <x v="5"/>
    <n v="1748"/>
    <n v="50936"/>
    <x v="4"/>
    <s v="910492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49"/>
    <n v="50937"/>
    <x v="4"/>
    <s v="910471"/>
    <x v="0"/>
    <x v="0"/>
    <x v="2"/>
    <x v="2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50"/>
    <n v="50938"/>
    <x v="4"/>
    <s v="910516"/>
    <x v="0"/>
    <x v="0"/>
    <x v="1"/>
    <x v="1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1"/>
    <x v="1"/>
    <x v="1"/>
    <x v="1"/>
    <x v="1"/>
  </r>
  <r>
    <d v="2022-07-14T00:00:00"/>
    <n v="9593"/>
    <n v="10296"/>
    <x v="5"/>
    <n v="1751"/>
    <n v="50939"/>
    <x v="4"/>
    <s v="910477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93"/>
    <n v="10296"/>
    <x v="5"/>
    <n v="1758"/>
    <n v="50940"/>
    <x v="4"/>
    <s v="910507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24"/>
    <n v="50941"/>
    <x v="4"/>
    <s v="910510"/>
    <x v="0"/>
    <x v="1"/>
    <x v="1"/>
    <x v="1"/>
    <x v="1"/>
    <x v="1"/>
    <n v="99"/>
    <m/>
    <m/>
    <m/>
    <x v="0"/>
    <x v="3"/>
    <n v="1003118"/>
    <x v="6"/>
    <x v="0"/>
    <x v="0"/>
    <x v="1"/>
    <x v="2"/>
    <x v="0"/>
    <x v="0"/>
    <x v="0"/>
    <x v="0"/>
    <x v="0"/>
    <x v="0"/>
    <m/>
    <s v="scalebook was not recorded - NP"/>
    <x v="2"/>
    <s v="10031186"/>
    <x v="13"/>
    <x v="7"/>
    <x v="6"/>
    <x v="2"/>
    <x v="4"/>
    <x v="2"/>
    <n v="90.517699999999991"/>
    <x v="1"/>
    <n v="99"/>
    <x v="2"/>
    <s v=""/>
    <x v="5"/>
    <s v=""/>
    <x v="1"/>
    <s v=""/>
    <s v=""/>
    <x v="1"/>
    <x v="1"/>
    <x v="1"/>
    <x v="1"/>
    <x v="1"/>
    <x v="1"/>
    <x v="1"/>
  </r>
  <r>
    <d v="2022-07-14T00:00:00"/>
    <n v="9594"/>
    <n v="10297"/>
    <x v="2"/>
    <n v="1825"/>
    <n v="50942"/>
    <x v="4"/>
    <s v="910525"/>
    <x v="0"/>
    <x v="1"/>
    <x v="1"/>
    <x v="1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28"/>
    <n v="50943"/>
    <x v="4"/>
    <s v="910523"/>
    <x v="0"/>
    <x v="0"/>
    <x v="2"/>
    <x v="1"/>
    <x v="1"/>
    <x v="1"/>
    <n v="67"/>
    <m/>
    <m/>
    <m/>
    <x v="0"/>
    <x v="2"/>
    <n v="1003118"/>
    <x v="7"/>
    <x v="0"/>
    <x v="0"/>
    <x v="1"/>
    <x v="2"/>
    <x v="0"/>
    <x v="0"/>
    <x v="0"/>
    <x v="0"/>
    <x v="0"/>
    <x v="0"/>
    <m/>
    <s v="scalebook was not recorded - NP"/>
    <x v="2"/>
    <s v="10031187"/>
    <x v="13"/>
    <x v="7"/>
    <x v="6"/>
    <x v="2"/>
    <x v="4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4T00:00:00"/>
    <n v="9594"/>
    <n v="10297"/>
    <x v="2"/>
    <n v="1528"/>
    <n v="50944"/>
    <x v="4"/>
    <s v="910551"/>
    <x v="0"/>
    <x v="0"/>
    <x v="2"/>
    <x v="2"/>
    <x v="1"/>
    <x v="1"/>
    <n v="98"/>
    <m/>
    <m/>
    <m/>
    <x v="0"/>
    <x v="3"/>
    <n v="1003118"/>
    <x v="8"/>
    <x v="0"/>
    <x v="0"/>
    <x v="1"/>
    <x v="2"/>
    <x v="0"/>
    <x v="0"/>
    <x v="0"/>
    <x v="0"/>
    <x v="0"/>
    <x v="0"/>
    <m/>
    <s v="scalebook was not recorded - NP"/>
    <x v="2"/>
    <s v="10031188"/>
    <x v="13"/>
    <x v="7"/>
    <x v="6"/>
    <x v="2"/>
    <x v="4"/>
    <x v="2"/>
    <n v="89.592199999999991"/>
    <x v="1"/>
    <n v="98"/>
    <x v="2"/>
    <s v=""/>
    <x v="5"/>
    <s v=""/>
    <x v="1"/>
    <s v=""/>
    <s v=""/>
    <x v="1"/>
    <x v="1"/>
    <x v="2"/>
    <x v="1"/>
    <x v="1"/>
    <x v="1"/>
    <x v="1"/>
  </r>
  <r>
    <d v="2022-07-14T00:00:00"/>
    <n v="9594"/>
    <n v="10297"/>
    <x v="2"/>
    <n v="1830"/>
    <n v="50945"/>
    <x v="4"/>
    <s v="910552"/>
    <x v="0"/>
    <x v="0"/>
    <x v="2"/>
    <x v="2"/>
    <x v="1"/>
    <x v="1"/>
    <n v="87"/>
    <m/>
    <m/>
    <m/>
    <x v="0"/>
    <x v="3"/>
    <n v="1003118"/>
    <x v="9"/>
    <x v="0"/>
    <x v="0"/>
    <x v="1"/>
    <x v="2"/>
    <x v="0"/>
    <x v="0"/>
    <x v="0"/>
    <x v="0"/>
    <x v="0"/>
    <x v="0"/>
    <m/>
    <s v="scalebook was not recorded - NP"/>
    <x v="2"/>
    <s v="10031189"/>
    <x v="13"/>
    <x v="7"/>
    <x v="6"/>
    <x v="2"/>
    <x v="4"/>
    <x v="2"/>
    <n v="79.411699999999996"/>
    <x v="1"/>
    <n v="87"/>
    <x v="2"/>
    <s v=""/>
    <x v="5"/>
    <s v=""/>
    <x v="1"/>
    <s v=""/>
    <s v=""/>
    <x v="1"/>
    <x v="1"/>
    <x v="2"/>
    <x v="1"/>
    <x v="1"/>
    <x v="1"/>
    <x v="1"/>
  </r>
  <r>
    <d v="2022-07-14T00:00:00"/>
    <n v="9594"/>
    <n v="10297"/>
    <x v="2"/>
    <n v="1832"/>
    <n v="50946"/>
    <x v="4"/>
    <s v="910458"/>
    <x v="0"/>
    <x v="0"/>
    <x v="2"/>
    <x v="2"/>
    <x v="1"/>
    <x v="1"/>
    <n v="92"/>
    <m/>
    <m/>
    <m/>
    <x v="0"/>
    <x v="3"/>
    <n v="1003118"/>
    <x v="10"/>
    <x v="0"/>
    <x v="0"/>
    <x v="1"/>
    <x v="2"/>
    <x v="0"/>
    <x v="0"/>
    <x v="0"/>
    <x v="0"/>
    <x v="0"/>
    <x v="0"/>
    <m/>
    <s v="scalebook was not recorded - NP"/>
    <x v="2"/>
    <s v="100311810"/>
    <x v="13"/>
    <x v="7"/>
    <x v="6"/>
    <x v="2"/>
    <x v="4"/>
    <x v="2"/>
    <n v="84.039199999999994"/>
    <x v="1"/>
    <n v="92"/>
    <x v="2"/>
    <s v=""/>
    <x v="5"/>
    <s v=""/>
    <x v="1"/>
    <s v=""/>
    <s v=""/>
    <x v="1"/>
    <x v="1"/>
    <x v="2"/>
    <x v="1"/>
    <x v="1"/>
    <x v="1"/>
    <x v="1"/>
  </r>
  <r>
    <d v="2022-07-14T00:00:00"/>
    <n v="9594"/>
    <n v="10297"/>
    <x v="2"/>
    <n v="1834"/>
    <n v="50947"/>
    <x v="4"/>
    <s v="910503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36"/>
    <n v="50948"/>
    <x v="4"/>
    <s v="910519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37"/>
    <n v="50949"/>
    <x v="4"/>
    <s v="910513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37"/>
    <n v="50950"/>
    <x v="4"/>
    <s v="910472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38"/>
    <n v="50951"/>
    <x v="4"/>
    <s v="910498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39"/>
    <n v="50952"/>
    <x v="4"/>
    <s v="910518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40"/>
    <n v="50953"/>
    <x v="4"/>
    <s v="910497"/>
    <x v="0"/>
    <x v="1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41"/>
    <n v="50954"/>
    <x v="4"/>
    <s v="910536"/>
    <x v="0"/>
    <x v="0"/>
    <x v="2"/>
    <x v="2"/>
    <x v="1"/>
    <x v="1"/>
    <n v="9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0.517699999999991"/>
    <x v="1"/>
    <n v="99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42"/>
    <n v="50955"/>
    <x v="4"/>
    <s v="910470"/>
    <x v="0"/>
    <x v="1"/>
    <x v="1"/>
    <x v="1"/>
    <x v="1"/>
    <x v="1"/>
    <n v="97"/>
    <m/>
    <m/>
    <m/>
    <x v="0"/>
    <x v="3"/>
    <m/>
    <x v="0"/>
    <x v="0"/>
    <x v="0"/>
    <x v="0"/>
    <x v="0"/>
    <x v="0"/>
    <x v="0"/>
    <x v="0"/>
    <x v="0"/>
    <x v="0"/>
    <x v="0"/>
    <s v="910457 double pit on 50955"/>
    <m/>
    <x v="2"/>
    <s v=""/>
    <x v="6"/>
    <x v="2"/>
    <x v="4"/>
    <x v="2"/>
    <x v="4"/>
    <x v="2"/>
    <n v="88.666699999999992"/>
    <x v="1"/>
    <n v="97"/>
    <x v="2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44"/>
    <n v="50956"/>
    <x v="4"/>
    <s v="910550"/>
    <x v="0"/>
    <x v="0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44"/>
    <n v="50957"/>
    <x v="4"/>
    <s v="910475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46"/>
    <n v="50958"/>
    <x v="4"/>
    <s v="910511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48"/>
    <n v="50959"/>
    <x v="4"/>
    <s v="910485"/>
    <x v="0"/>
    <x v="1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50"/>
    <n v="50960"/>
    <x v="4"/>
    <s v="910489"/>
    <x v="0"/>
    <x v="1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51"/>
    <n v="50961"/>
    <x v="4"/>
    <s v="910535"/>
    <x v="0"/>
    <x v="0"/>
    <x v="2"/>
    <x v="2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52"/>
    <n v="50962"/>
    <x v="4"/>
    <s v="910514"/>
    <x v="0"/>
    <x v="1"/>
    <x v="1"/>
    <x v="1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1"/>
    <x v="1"/>
    <x v="1"/>
    <x v="1"/>
    <x v="1"/>
  </r>
  <r>
    <d v="2022-07-14T00:00:00"/>
    <n v="9594"/>
    <n v="10297"/>
    <x v="2"/>
    <n v="1853"/>
    <n v="50963"/>
    <x v="4"/>
    <s v="910548"/>
    <x v="0"/>
    <x v="0"/>
    <x v="2"/>
    <x v="2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55"/>
    <n v="50964"/>
    <x v="4"/>
    <s v="910474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7"/>
    <x v="2"/>
    <n v="1855"/>
    <n v="50965"/>
    <x v="4"/>
    <s v="910540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8"/>
    <x v="2"/>
    <n v="1856"/>
    <n v="50966"/>
    <x v="4"/>
    <s v="910501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8"/>
    <x v="2"/>
    <n v="1857"/>
    <n v="50967"/>
    <x v="4"/>
    <s v="910473"/>
    <x v="0"/>
    <x v="0"/>
    <x v="2"/>
    <x v="2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2"/>
    <x v="1"/>
    <x v="1"/>
    <x v="1"/>
    <x v="1"/>
  </r>
  <r>
    <d v="2022-07-14T00:00:00"/>
    <n v="9594"/>
    <n v="10298"/>
    <x v="2"/>
    <n v="1858"/>
    <n v="50968"/>
    <x v="4"/>
    <s v="910521"/>
    <x v="0"/>
    <x v="0"/>
    <x v="1"/>
    <x v="1"/>
    <x v="1"/>
    <x v="1"/>
    <n v="5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47.019199999999998"/>
    <x v="2"/>
    <n v="52"/>
    <x v="1"/>
    <s v=""/>
    <x v="3"/>
    <s v=""/>
    <x v="1"/>
    <s v=""/>
    <s v=""/>
    <x v="1"/>
    <x v="1"/>
    <x v="1"/>
    <x v="1"/>
    <x v="1"/>
    <x v="1"/>
    <x v="1"/>
  </r>
  <r>
    <d v="2022-07-14T00:00:00"/>
    <n v="9594"/>
    <n v="10298"/>
    <x v="2"/>
    <n v="1859"/>
    <n v="50969"/>
    <x v="4"/>
    <s v="910465"/>
    <x v="0"/>
    <x v="1"/>
    <x v="1"/>
    <x v="1"/>
    <x v="1"/>
    <x v="1"/>
    <n v="9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9.592199999999991"/>
    <x v="1"/>
    <n v="98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31"/>
    <n v="50970"/>
    <x v="4"/>
    <s v="910459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s v="CH scalebook #1003118 is a bad book. Did not use."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32"/>
    <n v="50971"/>
    <x v="4"/>
    <s v="910538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33"/>
    <n v="50972"/>
    <x v="4"/>
    <s v="910466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34"/>
    <n v="50973"/>
    <x v="4"/>
    <s v="910520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35"/>
    <n v="50974"/>
    <x v="4"/>
    <s v="910496"/>
    <x v="0"/>
    <x v="0"/>
    <x v="1"/>
    <x v="1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36"/>
    <n v="50975"/>
    <x v="4"/>
    <s v="910500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37"/>
    <n v="50976"/>
    <x v="4"/>
    <s v="910478"/>
    <x v="0"/>
    <x v="0"/>
    <x v="1"/>
    <x v="1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37"/>
    <n v="50977"/>
    <x v="4"/>
    <s v="910495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38"/>
    <n v="50978"/>
    <x v="4"/>
    <s v="910480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39"/>
    <n v="50979"/>
    <x v="4"/>
    <s v="910439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40"/>
    <n v="50980"/>
    <x v="4"/>
    <s v="910546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42"/>
    <n v="50981"/>
    <x v="4"/>
    <s v="910542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43"/>
    <n v="50982"/>
    <x v="4"/>
    <s v="910509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44"/>
    <n v="50983"/>
    <x v="4"/>
    <s v="910553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47"/>
    <n v="50984"/>
    <x v="4"/>
    <s v="910495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48"/>
    <n v="50985"/>
    <x v="4"/>
    <s v="910462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48"/>
    <n v="50986"/>
    <x v="4"/>
    <s v="910488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49"/>
    <n v="50987"/>
    <x v="4"/>
    <s v="910528"/>
    <x v="0"/>
    <x v="0"/>
    <x v="2"/>
    <x v="2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51"/>
    <n v="50988"/>
    <x v="4"/>
    <s v="910468"/>
    <x v="0"/>
    <x v="0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52"/>
    <n v="50989"/>
    <x v="4"/>
    <s v="910461"/>
    <x v="1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53"/>
    <n v="50990"/>
    <x v="4"/>
    <s v="910533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54"/>
    <n v="50991"/>
    <x v="4"/>
    <s v="910517"/>
    <x v="0"/>
    <x v="0"/>
    <x v="2"/>
    <x v="2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299"/>
    <x v="4"/>
    <n v="1955"/>
    <n v="50992"/>
    <x v="4"/>
    <s v="910554"/>
    <x v="0"/>
    <x v="0"/>
    <x v="1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56"/>
    <n v="50993"/>
    <x v="4"/>
    <s v="910539"/>
    <x v="0"/>
    <x v="0"/>
    <x v="2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299"/>
    <x v="4"/>
    <n v="1956"/>
    <n v="50994"/>
    <x v="4"/>
    <s v="910508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300"/>
    <x v="4"/>
    <n v="1958"/>
    <n v="50995"/>
    <x v="4"/>
    <s v="910469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95"/>
    <n v="10300"/>
    <x v="4"/>
    <n v="1959"/>
    <n v="50996"/>
    <x v="4"/>
    <s v="910512"/>
    <x v="0"/>
    <x v="0"/>
    <x v="1"/>
    <x v="1"/>
    <x v="1"/>
    <x v="1"/>
    <n v="91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576449999999994"/>
    <x v="1"/>
    <n v="91.5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0"/>
    <n v="50997"/>
    <x v="4"/>
    <s v="910500"/>
    <x v="0"/>
    <x v="0"/>
    <x v="1"/>
    <x v="1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1"/>
    <n v="50998"/>
    <x v="4"/>
    <s v="910464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2"/>
    <n v="50999"/>
    <x v="4"/>
    <s v="910493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2"/>
    <n v="51000"/>
    <x v="4"/>
    <s v="910524"/>
    <x v="0"/>
    <x v="0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4"/>
    <n v="51001"/>
    <x v="4"/>
    <s v="910467"/>
    <x v="0"/>
    <x v="0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4"/>
    <n v="51002"/>
    <x v="4"/>
    <s v="910530"/>
    <x v="0"/>
    <x v="0"/>
    <x v="1"/>
    <x v="1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5"/>
    <n v="51003"/>
    <x v="4"/>
    <s v="910544"/>
    <x v="0"/>
    <x v="0"/>
    <x v="1"/>
    <x v="1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6"/>
    <n v="51004"/>
    <x v="4"/>
    <s v="910491"/>
    <x v="0"/>
    <x v="0"/>
    <x v="1"/>
    <x v="1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6"/>
    <n v="51005"/>
    <x v="4"/>
    <s v="910460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7"/>
    <n v="51006"/>
    <x v="4"/>
    <s v="910527"/>
    <x v="0"/>
    <x v="0"/>
    <x v="1"/>
    <x v="1"/>
    <x v="1"/>
    <x v="1"/>
    <n v="10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2.36869999999999"/>
    <x v="1"/>
    <n v="101"/>
    <x v="2"/>
    <s v=""/>
    <x v="3"/>
    <s v=""/>
    <x v="1"/>
    <s v=""/>
    <s v=""/>
    <x v="1"/>
    <x v="1"/>
    <x v="1"/>
    <x v="1"/>
    <x v="1"/>
    <x v="1"/>
    <x v="1"/>
  </r>
  <r>
    <d v="2022-07-14T00:00:00"/>
    <n v="9595"/>
    <n v="10300"/>
    <x v="4"/>
    <n v="2008"/>
    <n v="51007"/>
    <x v="4"/>
    <s v="910505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25"/>
    <n v="51008"/>
    <x v="4"/>
    <s v="910486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26"/>
    <n v="51009"/>
    <x v="4"/>
    <s v="910532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26"/>
    <n v="51010"/>
    <x v="4"/>
    <s v="910537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28"/>
    <n v="51011"/>
    <x v="4"/>
    <s v="910541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29"/>
    <n v="51012"/>
    <x v="4"/>
    <s v="910455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30"/>
    <n v="51013"/>
    <x v="4"/>
    <s v="910534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30"/>
    <n v="51014"/>
    <x v="4"/>
    <s v="910484"/>
    <x v="0"/>
    <x v="0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31"/>
    <n v="51015"/>
    <x v="4"/>
    <s v="910479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32"/>
    <n v="51016"/>
    <x v="4"/>
    <s v="910482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4"/>
    <x v="1"/>
    <x v="1"/>
    <x v="1"/>
  </r>
  <r>
    <d v="2022-07-14T00:00:00"/>
    <n v="9596"/>
    <n v="10451"/>
    <x v="5"/>
    <n v="2036"/>
    <n v="51017"/>
    <x v="4"/>
    <s v="910543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37"/>
    <n v="51018"/>
    <x v="4"/>
    <s v="910483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38"/>
    <n v="51019"/>
    <x v="4"/>
    <s v="910487"/>
    <x v="0"/>
    <x v="1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40"/>
    <n v="51020"/>
    <x v="4"/>
    <s v="910490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0"/>
    <n v="51021"/>
    <x v="4"/>
    <s v="910526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1"/>
    <n v="51022"/>
    <x v="4"/>
    <s v="910529"/>
    <x v="0"/>
    <x v="0"/>
    <x v="2"/>
    <x v="2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2"/>
    <n v="51023"/>
    <x v="4"/>
    <s v="910549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2"/>
    <n v="51024"/>
    <x v="4"/>
    <s v="910463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4"/>
    <n v="51025"/>
    <x v="4"/>
    <s v="910481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45"/>
    <n v="51026"/>
    <x v="4"/>
    <s v="910522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46"/>
    <n v="51027"/>
    <x v="4"/>
    <s v="910504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6"/>
    <n v="51028"/>
    <x v="4"/>
    <s v="910476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8"/>
    <n v="51029"/>
    <x v="4"/>
    <s v="910502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49"/>
    <n v="51030"/>
    <x v="4"/>
    <s v="910547"/>
    <x v="0"/>
    <x v="0"/>
    <x v="2"/>
    <x v="2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1"/>
    <x v="5"/>
    <n v="2050"/>
    <n v="51031"/>
    <x v="4"/>
    <s v="910515"/>
    <x v="0"/>
    <x v="0"/>
    <x v="1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1"/>
    <x v="5"/>
    <n v="2051"/>
    <n v="51032"/>
    <x v="4"/>
    <s v="910494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052"/>
    <n v="51033"/>
    <x v="4"/>
    <s v="910545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s v="Columbia"/>
    <s v="Yellow pigment"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054"/>
    <n v="51034"/>
    <x v="4"/>
    <s v="910062"/>
    <x v="0"/>
    <x v="0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056"/>
    <n v="51035"/>
    <x v="4"/>
    <s v="910069"/>
    <x v="0"/>
    <x v="1"/>
    <x v="1"/>
    <x v="1"/>
    <x v="1"/>
    <x v="1"/>
    <n v="10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4.219699999999989"/>
    <x v="1"/>
    <n v="103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056"/>
    <n v="51036"/>
    <x v="4"/>
    <s v="910137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057"/>
    <n v="51037"/>
    <x v="4"/>
    <s v="910107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059"/>
    <n v="51038"/>
    <x v="4"/>
    <s v="910146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00"/>
    <n v="51039"/>
    <x v="4"/>
    <s v="910151"/>
    <x v="0"/>
    <x v="1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s v="Columbia"/>
    <s v="Yellow pigment"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01"/>
    <n v="51040"/>
    <x v="4"/>
    <s v="910061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02"/>
    <n v="51041"/>
    <x v="4"/>
    <s v="910088"/>
    <x v="0"/>
    <x v="1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03"/>
    <n v="51042"/>
    <x v="4"/>
    <s v="910149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104"/>
    <n v="51043"/>
    <x v="4"/>
    <s v="910066"/>
    <x v="0"/>
    <x v="0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05"/>
    <n v="51044"/>
    <x v="4"/>
    <s v="910116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06"/>
    <n v="51045"/>
    <x v="4"/>
    <s v="910122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107"/>
    <n v="51046"/>
    <x v="4"/>
    <s v="910117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108"/>
    <n v="51047"/>
    <x v="4"/>
    <s v="910092"/>
    <x v="0"/>
    <x v="1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10"/>
    <n v="51048"/>
    <x v="4"/>
    <s v="910119"/>
    <x v="0"/>
    <x v="0"/>
    <x v="2"/>
    <x v="2"/>
    <x v="1"/>
    <x v="1"/>
    <n v="9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6.815699999999993"/>
    <x v="1"/>
    <n v="95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111"/>
    <n v="51049"/>
    <x v="4"/>
    <s v="910073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12"/>
    <n v="51050"/>
    <x v="4"/>
    <s v="910133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113"/>
    <n v="51051"/>
    <x v="4"/>
    <s v="910104"/>
    <x v="0"/>
    <x v="0"/>
    <x v="1"/>
    <x v="1"/>
    <x v="1"/>
    <x v="1"/>
    <n v="10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1.44319999999999"/>
    <x v="1"/>
    <n v="100"/>
    <x v="2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15"/>
    <n v="51052"/>
    <x v="4"/>
    <s v="910070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4T00:00:00"/>
    <n v="9596"/>
    <n v="10452"/>
    <x v="5"/>
    <n v="2116"/>
    <n v="51053"/>
    <x v="4"/>
    <s v="910071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117"/>
    <n v="51054"/>
    <x v="4"/>
    <s v="910055"/>
    <x v="0"/>
    <x v="0"/>
    <x v="2"/>
    <x v="2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2"/>
    <x v="1"/>
    <x v="1"/>
    <x v="1"/>
    <x v="1"/>
  </r>
  <r>
    <d v="2022-07-14T00:00:00"/>
    <n v="9596"/>
    <n v="10452"/>
    <x v="5"/>
    <n v="2117"/>
    <n v="51055"/>
    <x v="4"/>
    <s v="910109"/>
    <x v="0"/>
    <x v="0"/>
    <x v="1"/>
    <x v="1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1"/>
    <x v="1"/>
    <x v="1"/>
    <x v="1"/>
    <x v="1"/>
  </r>
  <r>
    <d v="2022-07-14T00:00:00"/>
    <n v="9597"/>
    <n v="10453"/>
    <x v="2"/>
    <n v="2140"/>
    <n v="51056"/>
    <x v="4"/>
    <s v="910101"/>
    <x v="0"/>
    <x v="1"/>
    <x v="1"/>
    <x v="1"/>
    <x v="1"/>
    <x v="1"/>
    <n v="9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0.517699999999991"/>
    <x v="1"/>
    <n v="99"/>
    <x v="2"/>
    <s v=""/>
    <x v="3"/>
    <s v=""/>
    <x v="1"/>
    <s v=""/>
    <s v=""/>
    <x v="1"/>
    <x v="1"/>
    <x v="1"/>
    <x v="1"/>
    <x v="1"/>
    <x v="1"/>
    <x v="1"/>
  </r>
  <r>
    <d v="2022-07-14T00:00:00"/>
    <n v="9597"/>
    <n v="10453"/>
    <x v="2"/>
    <n v="2142"/>
    <n v="51057"/>
    <x v="4"/>
    <s v="910059"/>
    <x v="0"/>
    <x v="1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4T00:00:00"/>
    <n v="9598"/>
    <n v="10454"/>
    <x v="4"/>
    <n v="2156"/>
    <n v="51058"/>
    <x v="4"/>
    <s v="910136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2"/>
    <x v="1"/>
    <x v="1"/>
    <x v="1"/>
  </r>
  <r>
    <d v="2022-07-14T00:00:00"/>
    <n v="9598"/>
    <n v="10454"/>
    <x v="4"/>
    <n v="2156"/>
    <n v="51059"/>
    <x v="4"/>
    <s v="910083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4T00:00:00"/>
    <n v="9598"/>
    <n v="10454"/>
    <x v="4"/>
    <n v="2157"/>
    <n v="51060"/>
    <x v="4"/>
    <s v="910080"/>
    <x v="0"/>
    <x v="0"/>
    <x v="2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4T00:00:00"/>
    <n v="9598"/>
    <n v="10454"/>
    <x v="4"/>
    <n v="2159"/>
    <n v="51061"/>
    <x v="4"/>
    <s v="910112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4T00:00:00"/>
    <n v="9598"/>
    <n v="10454"/>
    <x v="4"/>
    <n v="2200"/>
    <n v="51062"/>
    <x v="4"/>
    <s v="910076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644"/>
    <n v="10340"/>
    <x v="1"/>
    <n v="933"/>
    <n v="40611"/>
    <x v="2"/>
    <s v="909669"/>
    <x v="0"/>
    <x v="1"/>
    <x v="1"/>
    <x v="1"/>
    <x v="1"/>
    <x v="1"/>
    <n v="67"/>
    <m/>
    <m/>
    <m/>
    <x v="0"/>
    <x v="2"/>
    <n v="1015509"/>
    <x v="7"/>
    <x v="1"/>
    <x v="0"/>
    <x v="0"/>
    <x v="1"/>
    <x v="0"/>
    <x v="0"/>
    <x v="0"/>
    <x v="0"/>
    <x v="0"/>
    <x v="1"/>
    <m/>
    <m/>
    <x v="2"/>
    <s v="10155097"/>
    <x v="3"/>
    <x v="3"/>
    <x v="2"/>
    <x v="3"/>
    <x v="4"/>
    <x v="1"/>
    <n v="60.901699999999998"/>
    <x v="2"/>
    <n v="67"/>
    <x v="1"/>
    <n v="233"/>
    <x v="6"/>
    <n v="233"/>
    <x v="1"/>
    <s v=""/>
    <s v=""/>
    <x v="1"/>
    <x v="1"/>
    <x v="1"/>
    <x v="1"/>
    <x v="1"/>
    <x v="1"/>
    <x v="1"/>
  </r>
  <r>
    <d v="2022-07-15T00:00:00"/>
    <n v="9644"/>
    <n v="10340"/>
    <x v="1"/>
    <n v="933"/>
    <n v="40612"/>
    <x v="2"/>
    <s v="909731"/>
    <x v="0"/>
    <x v="1"/>
    <x v="1"/>
    <x v="1"/>
    <x v="1"/>
    <x v="1"/>
    <n v="62"/>
    <m/>
    <m/>
    <m/>
    <x v="0"/>
    <x v="2"/>
    <n v="1015509"/>
    <x v="8"/>
    <x v="1"/>
    <x v="0"/>
    <x v="0"/>
    <x v="1"/>
    <x v="0"/>
    <x v="0"/>
    <x v="0"/>
    <x v="0"/>
    <x v="0"/>
    <x v="1"/>
    <m/>
    <m/>
    <x v="2"/>
    <s v="10155098"/>
    <x v="3"/>
    <x v="3"/>
    <x v="2"/>
    <x v="3"/>
    <x v="4"/>
    <x v="1"/>
    <n v="56.2742"/>
    <x v="2"/>
    <n v="62"/>
    <x v="1"/>
    <n v="234"/>
    <x v="6"/>
    <n v="234"/>
    <x v="1"/>
    <s v=""/>
    <s v=""/>
    <x v="1"/>
    <x v="1"/>
    <x v="1"/>
    <x v="1"/>
    <x v="1"/>
    <x v="1"/>
    <x v="1"/>
  </r>
  <r>
    <d v="2022-07-15T00:00:00"/>
    <n v="9644"/>
    <n v="10340"/>
    <x v="1"/>
    <n v="956"/>
    <n v="40613"/>
    <x v="2"/>
    <s v="909721"/>
    <x v="0"/>
    <x v="1"/>
    <x v="1"/>
    <x v="1"/>
    <x v="1"/>
    <x v="1"/>
    <n v="88.5"/>
    <n v="20.6"/>
    <n v="8.3000000000000007"/>
    <n v="6.8"/>
    <x v="13"/>
    <x v="3"/>
    <n v="1015509"/>
    <x v="9"/>
    <x v="1"/>
    <x v="0"/>
    <x v="0"/>
    <x v="1"/>
    <x v="0"/>
    <x v="0"/>
    <x v="0"/>
    <x v="0"/>
    <x v="0"/>
    <x v="1"/>
    <m/>
    <m/>
    <x v="2"/>
    <s v="10155099"/>
    <x v="4"/>
    <x v="4"/>
    <x v="3"/>
    <x v="4"/>
    <x v="4"/>
    <x v="1"/>
    <n v="80.2"/>
    <x v="1"/>
    <n v="88.5"/>
    <x v="3"/>
    <n v="235"/>
    <x v="6"/>
    <n v="235"/>
    <x v="2"/>
    <n v="0.86699999999999955"/>
    <n v="0.70412107720384109"/>
    <x v="1"/>
    <x v="1"/>
    <x v="2"/>
    <x v="1"/>
    <x v="1"/>
    <x v="1"/>
    <x v="1"/>
  </r>
  <r>
    <d v="2022-07-15T00:00:00"/>
    <n v="9644"/>
    <n v="10340"/>
    <x v="1"/>
    <n v="956"/>
    <n v="40614"/>
    <x v="2"/>
    <s v="909713"/>
    <x v="0"/>
    <x v="1"/>
    <x v="1"/>
    <x v="1"/>
    <x v="1"/>
    <x v="1"/>
    <n v="67"/>
    <m/>
    <m/>
    <m/>
    <x v="0"/>
    <x v="2"/>
    <n v="1015509"/>
    <x v="10"/>
    <x v="1"/>
    <x v="0"/>
    <x v="0"/>
    <x v="1"/>
    <x v="0"/>
    <x v="0"/>
    <x v="0"/>
    <x v="0"/>
    <x v="0"/>
    <x v="1"/>
    <m/>
    <m/>
    <x v="2"/>
    <s v="101550910"/>
    <x v="3"/>
    <x v="3"/>
    <x v="2"/>
    <x v="3"/>
    <x v="4"/>
    <x v="1"/>
    <n v="60.901699999999998"/>
    <x v="2"/>
    <n v="67"/>
    <x v="1"/>
    <s v=""/>
    <x v="6"/>
    <s v=""/>
    <x v="1"/>
    <s v=""/>
    <s v=""/>
    <x v="1"/>
    <x v="1"/>
    <x v="1"/>
    <x v="2"/>
    <x v="1"/>
    <x v="1"/>
    <x v="1"/>
  </r>
  <r>
    <d v="2022-07-15T00:00:00"/>
    <n v="9644"/>
    <n v="10340"/>
    <x v="1"/>
    <n v="1015"/>
    <n v="40615"/>
    <x v="2"/>
    <s v="909680"/>
    <x v="0"/>
    <x v="1"/>
    <x v="1"/>
    <x v="1"/>
    <x v="1"/>
    <x v="1"/>
    <n v="99"/>
    <n v="23.3"/>
    <n v="9.3000000000000007"/>
    <n v="7.2"/>
    <x v="2"/>
    <x v="3"/>
    <m/>
    <x v="0"/>
    <x v="0"/>
    <x v="0"/>
    <x v="0"/>
    <x v="1"/>
    <x v="0"/>
    <x v="0"/>
    <x v="0"/>
    <x v="0"/>
    <x v="0"/>
    <x v="1"/>
    <s v="no scales"/>
    <m/>
    <x v="2"/>
    <s v=""/>
    <x v="6"/>
    <x v="2"/>
    <x v="4"/>
    <x v="2"/>
    <x v="4"/>
    <x v="1"/>
    <n v="89.7"/>
    <x v="1"/>
    <n v="99"/>
    <x v="3"/>
    <s v=""/>
    <x v="3"/>
    <s v=""/>
    <x v="2"/>
    <n v="3.5719999999999987"/>
    <n v="0.9726684084936581"/>
    <x v="1"/>
    <x v="1"/>
    <x v="2"/>
    <x v="1"/>
    <x v="1"/>
    <x v="1"/>
    <x v="1"/>
  </r>
  <r>
    <d v="2022-07-15T00:00:00"/>
    <n v="9646"/>
    <n v="10340"/>
    <x v="0"/>
    <n v="1518"/>
    <n v="40616"/>
    <x v="2"/>
    <s v="909686"/>
    <x v="1"/>
    <x v="0"/>
    <x v="2"/>
    <x v="2"/>
    <x v="1"/>
    <x v="1"/>
    <n v="76"/>
    <n v="17.399999999999999"/>
    <n v="6.6"/>
    <n v="5"/>
    <x v="14"/>
    <x v="3"/>
    <n v="1016143"/>
    <x v="1"/>
    <x v="1"/>
    <x v="0"/>
    <x v="0"/>
    <x v="1"/>
    <x v="0"/>
    <x v="0"/>
    <x v="0"/>
    <x v="0"/>
    <x v="0"/>
    <x v="1"/>
    <m/>
    <m/>
    <x v="2"/>
    <s v="10161431"/>
    <x v="2"/>
    <x v="2"/>
    <x v="2"/>
    <x v="2"/>
    <x v="4"/>
    <x v="1"/>
    <n v="69.400000000000006"/>
    <x v="1"/>
    <n v="76"/>
    <x v="3"/>
    <s v=""/>
    <x v="6"/>
    <s v=""/>
    <x v="3"/>
    <n v="-0.85000000000000031"/>
    <n v="0.299432857526027"/>
    <x v="1"/>
    <x v="1"/>
    <x v="1"/>
    <x v="1"/>
    <x v="1"/>
    <x v="1"/>
    <x v="1"/>
  </r>
  <r>
    <d v="2022-07-15T00:00:00"/>
    <n v="9646"/>
    <n v="10340"/>
    <x v="0"/>
    <n v="1518"/>
    <n v="40617"/>
    <x v="2"/>
    <s v="909736"/>
    <x v="0"/>
    <x v="0"/>
    <x v="2"/>
    <x v="2"/>
    <x v="1"/>
    <x v="1"/>
    <n v="87"/>
    <n v="18.2"/>
    <n v="5.6"/>
    <n v="4.2"/>
    <x v="14"/>
    <x v="3"/>
    <n v="1016143"/>
    <x v="2"/>
    <x v="1"/>
    <x v="0"/>
    <x v="0"/>
    <x v="1"/>
    <x v="0"/>
    <x v="0"/>
    <x v="0"/>
    <x v="0"/>
    <x v="0"/>
    <x v="1"/>
    <m/>
    <m/>
    <x v="2"/>
    <s v="10161432"/>
    <x v="4"/>
    <x v="4"/>
    <x v="3"/>
    <x v="4"/>
    <x v="4"/>
    <x v="1"/>
    <n v="81.400000000000006"/>
    <x v="1"/>
    <n v="87"/>
    <x v="3"/>
    <s v=""/>
    <x v="6"/>
    <s v=""/>
    <x v="2"/>
    <n v="5.703999999999998"/>
    <n v="0.99667846106061986"/>
    <x v="1"/>
    <x v="1"/>
    <x v="2"/>
    <x v="1"/>
    <x v="1"/>
    <x v="1"/>
    <x v="1"/>
  </r>
  <r>
    <d v="2022-07-15T00:00:00"/>
    <n v="9646"/>
    <n v="10340"/>
    <x v="0"/>
    <n v="1518"/>
    <m/>
    <x v="1"/>
    <m/>
    <x v="0"/>
    <x v="1"/>
    <x v="1"/>
    <x v="1"/>
    <x v="1"/>
    <x v="1"/>
    <n v="43"/>
    <m/>
    <m/>
    <m/>
    <x v="0"/>
    <x v="1"/>
    <n v="1016143"/>
    <x v="3"/>
    <x v="1"/>
    <x v="0"/>
    <x v="0"/>
    <x v="1"/>
    <x v="0"/>
    <x v="0"/>
    <x v="0"/>
    <x v="0"/>
    <x v="0"/>
    <x v="1"/>
    <s v="jack"/>
    <m/>
    <x v="1"/>
    <s v="10161433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5T00:00:00"/>
    <n v="9646"/>
    <n v="10340"/>
    <x v="0"/>
    <n v="1518"/>
    <n v="40618"/>
    <x v="2"/>
    <s v="909705"/>
    <x v="0"/>
    <x v="1"/>
    <x v="1"/>
    <x v="1"/>
    <x v="1"/>
    <x v="1"/>
    <n v="66"/>
    <m/>
    <m/>
    <m/>
    <x v="0"/>
    <x v="2"/>
    <n v="1016143"/>
    <x v="4"/>
    <x v="1"/>
    <x v="0"/>
    <x v="0"/>
    <x v="1"/>
    <x v="0"/>
    <x v="0"/>
    <x v="0"/>
    <x v="0"/>
    <x v="0"/>
    <x v="1"/>
    <m/>
    <m/>
    <x v="2"/>
    <s v="10161434"/>
    <x v="3"/>
    <x v="3"/>
    <x v="2"/>
    <x v="3"/>
    <x v="4"/>
    <x v="1"/>
    <n v="59.976199999999999"/>
    <x v="2"/>
    <n v="66"/>
    <x v="1"/>
    <s v=""/>
    <x v="6"/>
    <s v=""/>
    <x v="1"/>
    <s v=""/>
    <s v=""/>
    <x v="1"/>
    <x v="1"/>
    <x v="1"/>
    <x v="1"/>
    <x v="1"/>
    <x v="1"/>
    <x v="1"/>
  </r>
  <r>
    <d v="2022-07-15T00:00:00"/>
    <n v="9646"/>
    <n v="10340"/>
    <x v="0"/>
    <n v="1518"/>
    <n v="40619"/>
    <x v="2"/>
    <s v="909685"/>
    <x v="0"/>
    <x v="1"/>
    <x v="1"/>
    <x v="1"/>
    <x v="1"/>
    <x v="1"/>
    <n v="60.5"/>
    <m/>
    <m/>
    <m/>
    <x v="0"/>
    <x v="2"/>
    <n v="1016143"/>
    <x v="5"/>
    <x v="1"/>
    <x v="0"/>
    <x v="0"/>
    <x v="1"/>
    <x v="0"/>
    <x v="0"/>
    <x v="0"/>
    <x v="0"/>
    <x v="0"/>
    <x v="1"/>
    <m/>
    <m/>
    <x v="2"/>
    <s v="10161435"/>
    <x v="3"/>
    <x v="3"/>
    <x v="2"/>
    <x v="3"/>
    <x v="4"/>
    <x v="1"/>
    <n v="54.885950000000001"/>
    <x v="2"/>
    <n v="60.5"/>
    <x v="1"/>
    <s v=""/>
    <x v="6"/>
    <s v=""/>
    <x v="1"/>
    <s v=""/>
    <s v=""/>
    <x v="1"/>
    <x v="1"/>
    <x v="1"/>
    <x v="1"/>
    <x v="1"/>
    <x v="1"/>
    <x v="1"/>
  </r>
  <r>
    <d v="2022-07-15T00:00:00"/>
    <n v="9646"/>
    <n v="10340"/>
    <x v="0"/>
    <n v="1548"/>
    <n v="40620"/>
    <x v="2"/>
    <s v="909708"/>
    <x v="0"/>
    <x v="0"/>
    <x v="2"/>
    <x v="2"/>
    <x v="1"/>
    <x v="1"/>
    <n v="85.5"/>
    <n v="17.3"/>
    <n v="5.9"/>
    <n v="4.9000000000000004"/>
    <x v="5"/>
    <x v="3"/>
    <n v="1016143"/>
    <x v="6"/>
    <x v="1"/>
    <x v="0"/>
    <x v="0"/>
    <x v="1"/>
    <x v="0"/>
    <x v="0"/>
    <x v="0"/>
    <x v="0"/>
    <x v="0"/>
    <x v="1"/>
    <m/>
    <m/>
    <x v="2"/>
    <s v="10161436"/>
    <x v="7"/>
    <x v="5"/>
    <x v="5"/>
    <x v="5"/>
    <x v="4"/>
    <x v="1"/>
    <n v="79.599999999999994"/>
    <x v="1"/>
    <n v="85.5"/>
    <x v="3"/>
    <s v=""/>
    <x v="6"/>
    <s v=""/>
    <x v="2"/>
    <n v="4.3710000000000013"/>
    <n v="0.98751914483091063"/>
    <x v="1"/>
    <x v="1"/>
    <x v="2"/>
    <x v="1"/>
    <x v="1"/>
    <x v="1"/>
    <x v="1"/>
  </r>
  <r>
    <d v="2022-07-15T00:00:00"/>
    <n v="9646"/>
    <n v="10340"/>
    <x v="0"/>
    <n v="1558"/>
    <m/>
    <x v="1"/>
    <m/>
    <x v="0"/>
    <x v="0"/>
    <x v="1"/>
    <x v="1"/>
    <x v="1"/>
    <x v="1"/>
    <n v="42.5"/>
    <m/>
    <m/>
    <m/>
    <x v="0"/>
    <x v="1"/>
    <n v="1016143"/>
    <x v="7"/>
    <x v="1"/>
    <x v="0"/>
    <x v="0"/>
    <x v="1"/>
    <x v="0"/>
    <x v="0"/>
    <x v="0"/>
    <x v="0"/>
    <x v="0"/>
    <x v="1"/>
    <s v="jack"/>
    <m/>
    <x v="1"/>
    <s v="10161437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639"/>
    <m/>
    <x v="1"/>
    <m/>
    <x v="0"/>
    <x v="0"/>
    <x v="1"/>
    <x v="1"/>
    <x v="1"/>
    <x v="1"/>
    <n v="42.5"/>
    <m/>
    <m/>
    <m/>
    <x v="0"/>
    <x v="1"/>
    <n v="1016143"/>
    <x v="8"/>
    <x v="1"/>
    <x v="0"/>
    <x v="0"/>
    <x v="1"/>
    <x v="0"/>
    <x v="0"/>
    <x v="0"/>
    <x v="0"/>
    <x v="0"/>
    <x v="1"/>
    <s v="jack"/>
    <m/>
    <x v="1"/>
    <s v="10161438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641"/>
    <m/>
    <x v="1"/>
    <m/>
    <x v="0"/>
    <x v="0"/>
    <x v="1"/>
    <x v="1"/>
    <x v="1"/>
    <x v="1"/>
    <n v="41"/>
    <m/>
    <m/>
    <m/>
    <x v="0"/>
    <x v="1"/>
    <n v="1016143"/>
    <x v="9"/>
    <x v="1"/>
    <x v="0"/>
    <x v="0"/>
    <x v="1"/>
    <x v="0"/>
    <x v="0"/>
    <x v="0"/>
    <x v="0"/>
    <x v="0"/>
    <x v="1"/>
    <s v="jack"/>
    <m/>
    <x v="1"/>
    <s v="10161439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642"/>
    <n v="40621"/>
    <x v="2"/>
    <s v="909701"/>
    <x v="0"/>
    <x v="1"/>
    <x v="1"/>
    <x v="1"/>
    <x v="1"/>
    <x v="1"/>
    <n v="84"/>
    <n v="16.600000000000001"/>
    <n v="5.3"/>
    <n v="4.8"/>
    <x v="11"/>
    <x v="3"/>
    <n v="1016143"/>
    <x v="10"/>
    <x v="1"/>
    <x v="0"/>
    <x v="0"/>
    <x v="1"/>
    <x v="0"/>
    <x v="0"/>
    <x v="0"/>
    <x v="0"/>
    <x v="0"/>
    <x v="1"/>
    <m/>
    <m/>
    <x v="2"/>
    <s v="101614310"/>
    <x v="4"/>
    <x v="4"/>
    <x v="3"/>
    <x v="4"/>
    <x v="4"/>
    <x v="1"/>
    <n v="78.7"/>
    <x v="1"/>
    <n v="84"/>
    <x v="3"/>
    <n v="236"/>
    <x v="6"/>
    <n v="236"/>
    <x v="2"/>
    <n v="4.6479999999999997"/>
    <n v="0.99051017531313179"/>
    <x v="1"/>
    <x v="1"/>
    <x v="2"/>
    <x v="1"/>
    <x v="1"/>
    <x v="1"/>
    <x v="1"/>
  </r>
  <r>
    <d v="2022-07-15T00:00:00"/>
    <n v="9647"/>
    <n v="10340"/>
    <x v="1"/>
    <n v="1651"/>
    <n v="40622"/>
    <x v="2"/>
    <s v="909696"/>
    <x v="0"/>
    <x v="1"/>
    <x v="1"/>
    <x v="1"/>
    <x v="1"/>
    <x v="1"/>
    <n v="60"/>
    <m/>
    <m/>
    <m/>
    <x v="0"/>
    <x v="2"/>
    <n v="1016145"/>
    <x v="1"/>
    <x v="1"/>
    <x v="0"/>
    <x v="0"/>
    <x v="1"/>
    <x v="0"/>
    <x v="0"/>
    <x v="0"/>
    <x v="0"/>
    <x v="0"/>
    <x v="1"/>
    <m/>
    <m/>
    <x v="2"/>
    <s v="10161451"/>
    <x v="3"/>
    <x v="3"/>
    <x v="2"/>
    <x v="3"/>
    <x v="4"/>
    <x v="1"/>
    <n v="54.423200000000001"/>
    <x v="2"/>
    <n v="60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655"/>
    <n v="40623"/>
    <x v="2"/>
    <s v="909716"/>
    <x v="0"/>
    <x v="0"/>
    <x v="2"/>
    <x v="2"/>
    <x v="1"/>
    <x v="1"/>
    <n v="85.5"/>
    <n v="18"/>
    <n v="6.4"/>
    <n v="4.4000000000000004"/>
    <x v="12"/>
    <x v="3"/>
    <n v="1016145"/>
    <x v="2"/>
    <x v="1"/>
    <x v="0"/>
    <x v="0"/>
    <x v="1"/>
    <x v="0"/>
    <x v="0"/>
    <x v="0"/>
    <x v="0"/>
    <x v="0"/>
    <x v="1"/>
    <m/>
    <m/>
    <x v="2"/>
    <s v="10161452"/>
    <x v="4"/>
    <x v="4"/>
    <x v="3"/>
    <x v="4"/>
    <x v="4"/>
    <x v="1"/>
    <n v="79.099999999999994"/>
    <x v="1"/>
    <n v="85.5"/>
    <x v="3"/>
    <s v=""/>
    <x v="6"/>
    <s v=""/>
    <x v="2"/>
    <n v="4.2430000000000003"/>
    <n v="0.98583898118092961"/>
    <x v="1"/>
    <x v="1"/>
    <x v="2"/>
    <x v="1"/>
    <x v="1"/>
    <x v="1"/>
    <x v="1"/>
  </r>
  <r>
    <d v="2022-07-15T00:00:00"/>
    <n v="9647"/>
    <n v="10340"/>
    <x v="1"/>
    <n v="1655"/>
    <n v="40624"/>
    <x v="2"/>
    <s v="909667"/>
    <x v="0"/>
    <x v="0"/>
    <x v="2"/>
    <x v="1"/>
    <x v="1"/>
    <x v="1"/>
    <n v="57.5"/>
    <m/>
    <m/>
    <m/>
    <x v="0"/>
    <x v="2"/>
    <n v="1016145"/>
    <x v="3"/>
    <x v="1"/>
    <x v="0"/>
    <x v="0"/>
    <x v="1"/>
    <x v="0"/>
    <x v="0"/>
    <x v="0"/>
    <x v="0"/>
    <x v="0"/>
    <x v="1"/>
    <m/>
    <m/>
    <x v="2"/>
    <s v="10161453"/>
    <x v="3"/>
    <x v="3"/>
    <x v="2"/>
    <x v="3"/>
    <x v="4"/>
    <x v="1"/>
    <n v="52.109450000000002"/>
    <x v="2"/>
    <n v="57.5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712"/>
    <n v="40625"/>
    <x v="2"/>
    <s v="909681"/>
    <x v="0"/>
    <x v="0"/>
    <x v="2"/>
    <x v="1"/>
    <x v="1"/>
    <x v="1"/>
    <n v="70.5"/>
    <m/>
    <m/>
    <m/>
    <x v="0"/>
    <x v="2"/>
    <n v="1016145"/>
    <x v="4"/>
    <x v="1"/>
    <x v="0"/>
    <x v="0"/>
    <x v="1"/>
    <x v="0"/>
    <x v="0"/>
    <x v="0"/>
    <x v="0"/>
    <x v="0"/>
    <x v="1"/>
    <m/>
    <m/>
    <x v="2"/>
    <s v="10161454"/>
    <x v="3"/>
    <x v="3"/>
    <x v="2"/>
    <x v="3"/>
    <x v="4"/>
    <x v="1"/>
    <n v="64.140949999999989"/>
    <x v="2"/>
    <n v="70.5"/>
    <x v="1"/>
    <n v="237"/>
    <x v="6"/>
    <n v="237"/>
    <x v="1"/>
    <s v=""/>
    <s v=""/>
    <x v="1"/>
    <x v="1"/>
    <x v="1"/>
    <x v="1"/>
    <x v="1"/>
    <x v="1"/>
    <x v="1"/>
  </r>
  <r>
    <d v="2022-07-15T00:00:00"/>
    <n v="9647"/>
    <n v="10340"/>
    <x v="1"/>
    <n v="1714"/>
    <m/>
    <x v="1"/>
    <m/>
    <x v="0"/>
    <x v="1"/>
    <x v="1"/>
    <x v="1"/>
    <x v="1"/>
    <x v="1"/>
    <n v="43.5"/>
    <m/>
    <m/>
    <m/>
    <x v="0"/>
    <x v="1"/>
    <n v="1016145"/>
    <x v="5"/>
    <x v="1"/>
    <x v="0"/>
    <x v="0"/>
    <x v="1"/>
    <x v="0"/>
    <x v="0"/>
    <x v="0"/>
    <x v="0"/>
    <x v="0"/>
    <x v="1"/>
    <m/>
    <m/>
    <x v="1"/>
    <s v="10161455"/>
    <x v="10"/>
    <x v="2"/>
    <x v="1"/>
    <x v="2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719"/>
    <n v="40626"/>
    <x v="2"/>
    <s v="na"/>
    <x v="0"/>
    <x v="1"/>
    <x v="1"/>
    <x v="1"/>
    <x v="1"/>
    <x v="1"/>
    <n v="58.5"/>
    <m/>
    <m/>
    <m/>
    <x v="0"/>
    <x v="2"/>
    <n v="1016145"/>
    <x v="6"/>
    <x v="1"/>
    <x v="0"/>
    <x v="0"/>
    <x v="1"/>
    <x v="0"/>
    <x v="0"/>
    <x v="0"/>
    <x v="0"/>
    <x v="0"/>
    <x v="1"/>
    <m/>
    <m/>
    <x v="2"/>
    <s v="10161456"/>
    <x v="3"/>
    <x v="3"/>
    <x v="2"/>
    <x v="3"/>
    <x v="4"/>
    <x v="1"/>
    <n v="53.034950000000002"/>
    <x v="2"/>
    <n v="58.5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719"/>
    <n v="40627"/>
    <x v="2"/>
    <s v="909679"/>
    <x v="0"/>
    <x v="1"/>
    <x v="1"/>
    <x v="1"/>
    <x v="1"/>
    <x v="1"/>
    <n v="64.5"/>
    <m/>
    <m/>
    <m/>
    <x v="0"/>
    <x v="2"/>
    <n v="1016145"/>
    <x v="7"/>
    <x v="1"/>
    <x v="0"/>
    <x v="0"/>
    <x v="1"/>
    <x v="0"/>
    <x v="0"/>
    <x v="0"/>
    <x v="0"/>
    <x v="0"/>
    <x v="1"/>
    <m/>
    <m/>
    <x v="2"/>
    <s v="10161457"/>
    <x v="3"/>
    <x v="3"/>
    <x v="2"/>
    <x v="3"/>
    <x v="4"/>
    <x v="1"/>
    <n v="58.587949999999999"/>
    <x v="2"/>
    <n v="64.5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728"/>
    <n v="40628"/>
    <x v="2"/>
    <s v="909717"/>
    <x v="0"/>
    <x v="0"/>
    <x v="2"/>
    <x v="2"/>
    <x v="1"/>
    <x v="1"/>
    <n v="80.5"/>
    <n v="17.5"/>
    <n v="6"/>
    <n v="4.7"/>
    <x v="11"/>
    <x v="3"/>
    <n v="1016145"/>
    <x v="8"/>
    <x v="1"/>
    <x v="0"/>
    <x v="0"/>
    <x v="1"/>
    <x v="0"/>
    <x v="0"/>
    <x v="0"/>
    <x v="0"/>
    <x v="0"/>
    <x v="1"/>
    <m/>
    <m/>
    <x v="2"/>
    <s v="10161458"/>
    <x v="5"/>
    <x v="2"/>
    <x v="3"/>
    <x v="2"/>
    <x v="4"/>
    <x v="1"/>
    <n v="74.5"/>
    <x v="1"/>
    <n v="80.5"/>
    <x v="3"/>
    <n v="238"/>
    <x v="6"/>
    <n v="238"/>
    <x v="2"/>
    <n v="2.3150000000000031"/>
    <n v="0.91011173674604129"/>
    <x v="1"/>
    <x v="1"/>
    <x v="2"/>
    <x v="1"/>
    <x v="1"/>
    <x v="1"/>
    <x v="1"/>
  </r>
  <r>
    <d v="2022-07-15T00:00:00"/>
    <n v="9647"/>
    <n v="10340"/>
    <x v="1"/>
    <n v="1730"/>
    <n v="40630"/>
    <x v="2"/>
    <s v="909668"/>
    <x v="0"/>
    <x v="1"/>
    <x v="1"/>
    <x v="1"/>
    <x v="1"/>
    <x v="1"/>
    <n v="55.5"/>
    <m/>
    <m/>
    <m/>
    <x v="0"/>
    <x v="2"/>
    <n v="1016145"/>
    <x v="9"/>
    <x v="1"/>
    <x v="0"/>
    <x v="0"/>
    <x v="1"/>
    <x v="0"/>
    <x v="0"/>
    <x v="0"/>
    <x v="0"/>
    <x v="0"/>
    <x v="1"/>
    <m/>
    <m/>
    <x v="2"/>
    <s v="10161459"/>
    <x v="3"/>
    <x v="3"/>
    <x v="2"/>
    <x v="3"/>
    <x v="4"/>
    <x v="1"/>
    <n v="50.258449999999996"/>
    <x v="2"/>
    <n v="55.5"/>
    <x v="1"/>
    <s v=""/>
    <x v="6"/>
    <s v=""/>
    <x v="1"/>
    <s v=""/>
    <s v=""/>
    <x v="1"/>
    <x v="1"/>
    <x v="1"/>
    <x v="1"/>
    <x v="1"/>
    <x v="1"/>
    <x v="1"/>
  </r>
  <r>
    <d v="2022-07-15T00:00:00"/>
    <n v="9647"/>
    <n v="10340"/>
    <x v="1"/>
    <n v="1732"/>
    <n v="40631"/>
    <x v="2"/>
    <s v="909654"/>
    <x v="0"/>
    <x v="0"/>
    <x v="2"/>
    <x v="2"/>
    <x v="1"/>
    <x v="1"/>
    <n v="88.5"/>
    <n v="17.600000000000001"/>
    <n v="8.6999999999999993"/>
    <n v="4.5"/>
    <x v="5"/>
    <x v="3"/>
    <n v="1016145"/>
    <x v="10"/>
    <x v="1"/>
    <x v="0"/>
    <x v="0"/>
    <x v="1"/>
    <x v="0"/>
    <x v="0"/>
    <x v="0"/>
    <x v="0"/>
    <x v="0"/>
    <x v="1"/>
    <m/>
    <m/>
    <x v="2"/>
    <s v="101614510"/>
    <x v="4"/>
    <x v="4"/>
    <x v="3"/>
    <x v="4"/>
    <x v="4"/>
    <x v="1"/>
    <n v="79.8"/>
    <x v="1"/>
    <n v="88.5"/>
    <x v="3"/>
    <s v=""/>
    <x v="6"/>
    <s v=""/>
    <x v="2"/>
    <n v="2.3490000000000011"/>
    <n v="0.91285470940687874"/>
    <x v="1"/>
    <x v="1"/>
    <x v="2"/>
    <x v="1"/>
    <x v="1"/>
    <x v="1"/>
    <x v="1"/>
  </r>
  <r>
    <d v="2022-07-15T00:00:00"/>
    <n v="9647"/>
    <n v="10343"/>
    <x v="1"/>
    <n v="1733"/>
    <n v="40632"/>
    <x v="2"/>
    <s v="909707"/>
    <x v="0"/>
    <x v="0"/>
    <x v="2"/>
    <x v="2"/>
    <x v="1"/>
    <x v="1"/>
    <n v="88"/>
    <n v="16.8"/>
    <n v="5.3"/>
    <n v="4.8"/>
    <x v="14"/>
    <x v="3"/>
    <n v="1016146"/>
    <x v="1"/>
    <x v="1"/>
    <x v="0"/>
    <x v="0"/>
    <x v="1"/>
    <x v="0"/>
    <x v="0"/>
    <x v="0"/>
    <x v="0"/>
    <x v="0"/>
    <x v="0"/>
    <m/>
    <m/>
    <x v="2"/>
    <s v="10161461"/>
    <x v="4"/>
    <x v="4"/>
    <x v="3"/>
    <x v="4"/>
    <x v="4"/>
    <x v="1"/>
    <n v="82.7"/>
    <x v="1"/>
    <n v="88"/>
    <x v="3"/>
    <s v=""/>
    <x v="6"/>
    <s v=""/>
    <x v="2"/>
    <n v="6.1099999999999985"/>
    <n v="0.99778436910817936"/>
    <x v="1"/>
    <x v="1"/>
    <x v="2"/>
    <x v="1"/>
    <x v="1"/>
    <x v="1"/>
    <x v="1"/>
  </r>
  <r>
    <d v="2022-07-15T00:00:00"/>
    <n v="9647"/>
    <n v="10343"/>
    <x v="1"/>
    <n v="1734"/>
    <n v="40633"/>
    <x v="2"/>
    <s v="909672"/>
    <x v="0"/>
    <x v="1"/>
    <x v="1"/>
    <x v="1"/>
    <x v="1"/>
    <x v="1"/>
    <n v="92"/>
    <n v="19.399999999999999"/>
    <n v="6.4"/>
    <n v="4.5999999999999996"/>
    <x v="5"/>
    <x v="3"/>
    <n v="1016146"/>
    <x v="2"/>
    <x v="1"/>
    <x v="0"/>
    <x v="0"/>
    <x v="1"/>
    <x v="0"/>
    <x v="0"/>
    <x v="0"/>
    <x v="0"/>
    <x v="0"/>
    <x v="0"/>
    <m/>
    <m/>
    <x v="2"/>
    <s v="10161462"/>
    <x v="3"/>
    <x v="3"/>
    <x v="2"/>
    <x v="3"/>
    <x v="4"/>
    <x v="1"/>
    <n v="85.6"/>
    <x v="1"/>
    <n v="92"/>
    <x v="3"/>
    <s v=""/>
    <x v="6"/>
    <s v=""/>
    <x v="2"/>
    <n v="6.7300000000000031"/>
    <n v="0.99880689224839081"/>
    <x v="1"/>
    <x v="1"/>
    <x v="2"/>
    <x v="1"/>
    <x v="1"/>
    <x v="1"/>
    <x v="1"/>
  </r>
  <r>
    <d v="2022-07-15T00:00:00"/>
    <n v="9599"/>
    <n v="10455"/>
    <x v="4"/>
    <n v="933"/>
    <n v="51063"/>
    <x v="4"/>
    <s v="na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s v="no wand and no gun for morning shift. FM"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34"/>
    <n v="51064"/>
    <x v="4"/>
    <s v="na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935"/>
    <n v="51065"/>
    <x v="4"/>
    <s v="na"/>
    <x v="0"/>
    <x v="0"/>
    <x v="1"/>
    <x v="1"/>
    <x v="1"/>
    <x v="1"/>
    <n v="53"/>
    <m/>
    <m/>
    <m/>
    <x v="0"/>
    <x v="2"/>
    <n v="1003119"/>
    <x v="1"/>
    <x v="0"/>
    <x v="0"/>
    <x v="1"/>
    <x v="2"/>
    <x v="0"/>
    <x v="0"/>
    <x v="0"/>
    <x v="0"/>
    <x v="0"/>
    <x v="0"/>
    <m/>
    <m/>
    <x v="2"/>
    <s v="10031191"/>
    <x v="13"/>
    <x v="7"/>
    <x v="6"/>
    <x v="2"/>
    <x v="4"/>
    <x v="2"/>
    <n v="47.944699999999997"/>
    <x v="2"/>
    <n v="53"/>
    <x v="1"/>
    <s v=""/>
    <x v="5"/>
    <s v=""/>
    <x v="1"/>
    <s v=""/>
    <s v=""/>
    <x v="1"/>
    <x v="1"/>
    <x v="1"/>
    <x v="1"/>
    <x v="1"/>
    <x v="1"/>
    <x v="1"/>
  </r>
  <r>
    <d v="2022-07-15T00:00:00"/>
    <n v="9599"/>
    <n v="10455"/>
    <x v="4"/>
    <n v="938"/>
    <n v="51066"/>
    <x v="4"/>
    <s v="na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940"/>
    <n v="51067"/>
    <x v="4"/>
    <s v="na"/>
    <x v="0"/>
    <x v="0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41"/>
    <n v="51068"/>
    <x v="4"/>
    <s v="na"/>
    <x v="0"/>
    <x v="1"/>
    <x v="1"/>
    <x v="1"/>
    <x v="1"/>
    <x v="1"/>
    <n v="87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874449999999996"/>
    <x v="1"/>
    <n v="87.5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42"/>
    <n v="51069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943"/>
    <n v="51070"/>
    <x v="4"/>
    <s v="na"/>
    <x v="0"/>
    <x v="0"/>
    <x v="1"/>
    <x v="1"/>
    <x v="1"/>
    <x v="1"/>
    <n v="68"/>
    <m/>
    <m/>
    <m/>
    <x v="0"/>
    <x v="2"/>
    <n v="1003119"/>
    <x v="2"/>
    <x v="0"/>
    <x v="0"/>
    <x v="1"/>
    <x v="2"/>
    <x v="0"/>
    <x v="0"/>
    <x v="0"/>
    <x v="0"/>
    <x v="0"/>
    <x v="0"/>
    <m/>
    <m/>
    <x v="2"/>
    <s v="10031192"/>
    <x v="13"/>
    <x v="7"/>
    <x v="6"/>
    <x v="2"/>
    <x v="4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7-15T00:00:00"/>
    <n v="9599"/>
    <n v="10455"/>
    <x v="4"/>
    <n v="945"/>
    <n v="51071"/>
    <x v="4"/>
    <s v="na"/>
    <x v="0"/>
    <x v="0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46"/>
    <n v="51072"/>
    <x v="4"/>
    <s v="na"/>
    <x v="0"/>
    <x v="0"/>
    <x v="2"/>
    <x v="2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949"/>
    <n v="51073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950"/>
    <n v="51074"/>
    <x v="4"/>
    <s v="na"/>
    <x v="0"/>
    <x v="0"/>
    <x v="2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53"/>
    <n v="51075"/>
    <x v="4"/>
    <s v="na"/>
    <x v="0"/>
    <x v="0"/>
    <x v="2"/>
    <x v="2"/>
    <x v="1"/>
    <x v="1"/>
    <n v="84"/>
    <m/>
    <m/>
    <m/>
    <x v="0"/>
    <x v="3"/>
    <n v="1003119"/>
    <x v="3"/>
    <x v="0"/>
    <x v="0"/>
    <x v="1"/>
    <x v="2"/>
    <x v="0"/>
    <x v="0"/>
    <x v="0"/>
    <x v="0"/>
    <x v="0"/>
    <x v="0"/>
    <m/>
    <m/>
    <x v="2"/>
    <s v="10031193"/>
    <x v="13"/>
    <x v="7"/>
    <x v="6"/>
    <x v="2"/>
    <x v="4"/>
    <x v="2"/>
    <n v="76.635199999999998"/>
    <x v="1"/>
    <n v="84"/>
    <x v="2"/>
    <s v=""/>
    <x v="5"/>
    <s v=""/>
    <x v="1"/>
    <s v=""/>
    <s v=""/>
    <x v="1"/>
    <x v="1"/>
    <x v="2"/>
    <x v="1"/>
    <x v="1"/>
    <x v="1"/>
    <x v="1"/>
  </r>
  <r>
    <d v="2022-07-15T00:00:00"/>
    <n v="9599"/>
    <n v="10455"/>
    <x v="4"/>
    <n v="955"/>
    <n v="51076"/>
    <x v="4"/>
    <s v="na"/>
    <x v="0"/>
    <x v="0"/>
    <x v="2"/>
    <x v="2"/>
    <x v="1"/>
    <x v="1"/>
    <n v="7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693949999999987"/>
    <x v="1"/>
    <n v="76.5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957"/>
    <n v="51077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57"/>
    <n v="51078"/>
    <x v="4"/>
    <s v="na"/>
    <x v="0"/>
    <x v="0"/>
    <x v="1"/>
    <x v="1"/>
    <x v="1"/>
    <x v="1"/>
    <n v="9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8.203949999999992"/>
    <x v="1"/>
    <n v="96.5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58"/>
    <n v="51079"/>
    <x v="4"/>
    <s v="na"/>
    <x v="0"/>
    <x v="0"/>
    <x v="1"/>
    <x v="1"/>
    <x v="1"/>
    <x v="1"/>
    <n v="10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4.219699999999989"/>
    <x v="1"/>
    <n v="103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959"/>
    <n v="51080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1000"/>
    <n v="51081"/>
    <x v="4"/>
    <s v="na"/>
    <x v="0"/>
    <x v="0"/>
    <x v="1"/>
    <x v="1"/>
    <x v="1"/>
    <x v="1"/>
    <n v="62"/>
    <m/>
    <m/>
    <m/>
    <x v="0"/>
    <x v="2"/>
    <n v="1003119"/>
    <x v="4"/>
    <x v="0"/>
    <x v="0"/>
    <x v="1"/>
    <x v="2"/>
    <x v="0"/>
    <x v="0"/>
    <x v="0"/>
    <x v="0"/>
    <x v="0"/>
    <x v="0"/>
    <m/>
    <m/>
    <x v="2"/>
    <s v="10031194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5T00:00:00"/>
    <n v="9599"/>
    <n v="10455"/>
    <x v="4"/>
    <n v="1002"/>
    <n v="51082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1005"/>
    <n v="51083"/>
    <x v="4"/>
    <s v="na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1006"/>
    <n v="51084"/>
    <x v="4"/>
    <s v="na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1007"/>
    <n v="51085"/>
    <x v="4"/>
    <s v="na"/>
    <x v="0"/>
    <x v="0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5"/>
    <x v="4"/>
    <n v="1008"/>
    <n v="51086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5"/>
    <x v="4"/>
    <n v="1008"/>
    <n v="51087"/>
    <x v="4"/>
    <s v="na"/>
    <x v="0"/>
    <x v="0"/>
    <x v="2"/>
    <x v="2"/>
    <x v="1"/>
    <x v="1"/>
    <n v="84"/>
    <m/>
    <m/>
    <m/>
    <x v="0"/>
    <x v="3"/>
    <n v="1003119"/>
    <x v="5"/>
    <x v="0"/>
    <x v="0"/>
    <x v="1"/>
    <x v="2"/>
    <x v="0"/>
    <x v="0"/>
    <x v="0"/>
    <x v="0"/>
    <x v="0"/>
    <x v="0"/>
    <m/>
    <m/>
    <x v="2"/>
    <s v="10031195"/>
    <x v="13"/>
    <x v="7"/>
    <x v="6"/>
    <x v="2"/>
    <x v="4"/>
    <x v="2"/>
    <n v="76.635199999999998"/>
    <x v="1"/>
    <n v="84"/>
    <x v="2"/>
    <s v=""/>
    <x v="5"/>
    <s v=""/>
    <x v="1"/>
    <s v=""/>
    <s v=""/>
    <x v="1"/>
    <x v="1"/>
    <x v="2"/>
    <x v="1"/>
    <x v="1"/>
    <x v="1"/>
    <x v="1"/>
  </r>
  <r>
    <d v="2022-07-15T00:00:00"/>
    <n v="9599"/>
    <n v="10456"/>
    <x v="4"/>
    <n v="1011"/>
    <n v="51088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s v="no wand, no gun"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11"/>
    <n v="51089"/>
    <x v="4"/>
    <s v="na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11"/>
    <n v="51090"/>
    <x v="4"/>
    <s v="na"/>
    <x v="0"/>
    <x v="0"/>
    <x v="1"/>
    <x v="1"/>
    <x v="1"/>
    <x v="1"/>
    <n v="81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321449999999999"/>
    <x v="1"/>
    <n v="81.5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12"/>
    <n v="51091"/>
    <x v="4"/>
    <s v="na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12"/>
    <n v="51092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13"/>
    <n v="51093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14"/>
    <n v="51094"/>
    <x v="4"/>
    <s v="na"/>
    <x v="0"/>
    <x v="0"/>
    <x v="2"/>
    <x v="2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17"/>
    <n v="51095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18"/>
    <n v="51096"/>
    <x v="4"/>
    <s v="na"/>
    <x v="0"/>
    <x v="0"/>
    <x v="1"/>
    <x v="1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19"/>
    <n v="51097"/>
    <x v="4"/>
    <s v="na"/>
    <x v="0"/>
    <x v="0"/>
    <x v="1"/>
    <x v="1"/>
    <x v="1"/>
    <x v="1"/>
    <n v="73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917449999999988"/>
    <x v="2"/>
    <n v="73.5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19"/>
    <n v="51098"/>
    <x v="4"/>
    <s v="na"/>
    <x v="0"/>
    <x v="0"/>
    <x v="1"/>
    <x v="1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22"/>
    <n v="51099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23"/>
    <n v="51100"/>
    <x v="4"/>
    <s v="na"/>
    <x v="0"/>
    <x v="0"/>
    <x v="1"/>
    <x v="1"/>
    <x v="1"/>
    <x v="1"/>
    <n v="63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66245"/>
    <x v="2"/>
    <n v="63.5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25"/>
    <n v="51101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26"/>
    <n v="51102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28"/>
    <n v="51103"/>
    <x v="4"/>
    <s v="na"/>
    <x v="0"/>
    <x v="0"/>
    <x v="2"/>
    <x v="2"/>
    <x v="1"/>
    <x v="1"/>
    <n v="9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6.815699999999993"/>
    <x v="1"/>
    <n v="95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29"/>
    <n v="51104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30"/>
    <n v="51105"/>
    <x v="4"/>
    <s v="na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5T00:00:00"/>
    <n v="9599"/>
    <n v="10456"/>
    <x v="4"/>
    <n v="1031"/>
    <n v="51106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33"/>
    <n v="51107"/>
    <x v="4"/>
    <s v="na"/>
    <x v="0"/>
    <x v="0"/>
    <x v="2"/>
    <x v="2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2"/>
    <x v="1"/>
    <x v="1"/>
    <x v="1"/>
    <x v="1"/>
  </r>
  <r>
    <d v="2022-07-15T00:00:00"/>
    <n v="9599"/>
    <n v="10456"/>
    <x v="4"/>
    <n v="1034"/>
    <n v="51108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052"/>
    <n v="51109"/>
    <x v="4"/>
    <s v="na"/>
    <x v="0"/>
    <x v="0"/>
    <x v="1"/>
    <x v="1"/>
    <x v="1"/>
    <x v="1"/>
    <n v="69"/>
    <m/>
    <m/>
    <m/>
    <x v="0"/>
    <x v="2"/>
    <n v="1003119"/>
    <x v="6"/>
    <x v="0"/>
    <x v="0"/>
    <x v="1"/>
    <x v="2"/>
    <x v="0"/>
    <x v="0"/>
    <x v="0"/>
    <x v="0"/>
    <x v="0"/>
    <x v="0"/>
    <s v="no wand and no gun for morning shift."/>
    <m/>
    <x v="2"/>
    <s v="10031196"/>
    <x v="13"/>
    <x v="7"/>
    <x v="6"/>
    <x v="2"/>
    <x v="4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15T00:00:00"/>
    <n v="9600"/>
    <n v="10457"/>
    <x v="5"/>
    <n v="1053"/>
    <n v="51110"/>
    <x v="4"/>
    <s v="na"/>
    <x v="0"/>
    <x v="0"/>
    <x v="1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053"/>
    <n v="51111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054"/>
    <n v="51112"/>
    <x v="4"/>
    <s v="na"/>
    <x v="0"/>
    <x v="0"/>
    <x v="2"/>
    <x v="2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055"/>
    <n v="51113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056"/>
    <n v="51114"/>
    <x v="4"/>
    <s v="na"/>
    <x v="0"/>
    <x v="0"/>
    <x v="1"/>
    <x v="1"/>
    <x v="1"/>
    <x v="1"/>
    <n v="70"/>
    <m/>
    <m/>
    <m/>
    <x v="0"/>
    <x v="2"/>
    <n v="1003119"/>
    <x v="7"/>
    <x v="0"/>
    <x v="0"/>
    <x v="1"/>
    <x v="2"/>
    <x v="0"/>
    <x v="0"/>
    <x v="0"/>
    <x v="0"/>
    <x v="0"/>
    <x v="0"/>
    <m/>
    <m/>
    <x v="2"/>
    <s v="10031197"/>
    <x v="13"/>
    <x v="7"/>
    <x v="6"/>
    <x v="2"/>
    <x v="4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5T00:00:00"/>
    <n v="9600"/>
    <n v="10457"/>
    <x v="5"/>
    <n v="1058"/>
    <n v="51115"/>
    <x v="4"/>
    <s v="na"/>
    <x v="0"/>
    <x v="0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059"/>
    <n v="51116"/>
    <x v="4"/>
    <s v="na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104"/>
    <n v="51117"/>
    <x v="4"/>
    <s v="na"/>
    <x v="0"/>
    <x v="0"/>
    <x v="1"/>
    <x v="1"/>
    <x v="1"/>
    <x v="1"/>
    <n v="9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6.815699999999993"/>
    <x v="1"/>
    <n v="95"/>
    <x v="2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05"/>
    <n v="51118"/>
    <x v="4"/>
    <s v="na"/>
    <x v="0"/>
    <x v="0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06"/>
    <n v="51119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108"/>
    <n v="51120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110"/>
    <n v="51121"/>
    <x v="4"/>
    <s v="na"/>
    <x v="0"/>
    <x v="0"/>
    <x v="1"/>
    <x v="1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13"/>
    <n v="51122"/>
    <x v="4"/>
    <s v="na"/>
    <x v="0"/>
    <x v="0"/>
    <x v="1"/>
    <x v="1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16"/>
    <n v="51123"/>
    <x v="4"/>
    <s v="na"/>
    <x v="0"/>
    <x v="0"/>
    <x v="1"/>
    <x v="1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18"/>
    <n v="51125"/>
    <x v="4"/>
    <s v="na"/>
    <x v="0"/>
    <x v="0"/>
    <x v="2"/>
    <x v="2"/>
    <x v="1"/>
    <x v="1"/>
    <n v="88"/>
    <m/>
    <m/>
    <m/>
    <x v="0"/>
    <x v="3"/>
    <n v="1003119"/>
    <x v="8"/>
    <x v="0"/>
    <x v="0"/>
    <x v="1"/>
    <x v="2"/>
    <x v="0"/>
    <x v="0"/>
    <x v="0"/>
    <x v="0"/>
    <x v="0"/>
    <x v="0"/>
    <s v="51124 bad tag."/>
    <m/>
    <x v="2"/>
    <s v="10031198"/>
    <x v="13"/>
    <x v="7"/>
    <x v="6"/>
    <x v="2"/>
    <x v="4"/>
    <x v="2"/>
    <n v="80.337199999999996"/>
    <x v="1"/>
    <n v="88"/>
    <x v="2"/>
    <s v=""/>
    <x v="5"/>
    <s v=""/>
    <x v="1"/>
    <s v=""/>
    <s v=""/>
    <x v="1"/>
    <x v="1"/>
    <x v="2"/>
    <x v="1"/>
    <x v="1"/>
    <x v="1"/>
    <x v="1"/>
  </r>
  <r>
    <d v="2022-07-15T00:00:00"/>
    <n v="9600"/>
    <n v="10457"/>
    <x v="5"/>
    <n v="1119"/>
    <n v="51126"/>
    <x v="4"/>
    <s v="na"/>
    <x v="0"/>
    <x v="0"/>
    <x v="1"/>
    <x v="1"/>
    <x v="1"/>
    <x v="1"/>
    <n v="10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2.36869999999999"/>
    <x v="1"/>
    <n v="101"/>
    <x v="2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20"/>
    <n v="51127"/>
    <x v="4"/>
    <s v="na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7"/>
    <x v="5"/>
    <n v="1122"/>
    <n v="51128"/>
    <x v="4"/>
    <s v="na"/>
    <x v="0"/>
    <x v="0"/>
    <x v="1"/>
    <x v="1"/>
    <x v="1"/>
    <x v="1"/>
    <n v="6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1252"/>
    <x v="2"/>
    <n v="64"/>
    <x v="1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24"/>
    <n v="51129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24"/>
    <n v="51130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25"/>
    <n v="51131"/>
    <x v="4"/>
    <s v="na"/>
    <x v="0"/>
    <x v="0"/>
    <x v="1"/>
    <x v="1"/>
    <x v="1"/>
    <x v="1"/>
    <n v="85"/>
    <m/>
    <m/>
    <m/>
    <x v="0"/>
    <x v="3"/>
    <n v="1003119"/>
    <x v="9"/>
    <x v="0"/>
    <x v="0"/>
    <x v="1"/>
    <x v="2"/>
    <x v="0"/>
    <x v="0"/>
    <x v="0"/>
    <x v="0"/>
    <x v="0"/>
    <x v="0"/>
    <m/>
    <m/>
    <x v="2"/>
    <s v="10031199"/>
    <x v="13"/>
    <x v="7"/>
    <x v="6"/>
    <x v="2"/>
    <x v="4"/>
    <x v="2"/>
    <n v="77.560699999999997"/>
    <x v="1"/>
    <n v="85"/>
    <x v="2"/>
    <s v=""/>
    <x v="5"/>
    <s v=""/>
    <x v="1"/>
    <s v=""/>
    <s v=""/>
    <x v="1"/>
    <x v="1"/>
    <x v="1"/>
    <x v="1"/>
    <x v="1"/>
    <x v="1"/>
    <x v="1"/>
  </r>
  <r>
    <d v="2022-07-15T00:00:00"/>
    <n v="9600"/>
    <n v="10457"/>
    <x v="5"/>
    <n v="1126"/>
    <n v="51132"/>
    <x v="4"/>
    <s v="na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7"/>
    <x v="1"/>
    <x v="1"/>
    <x v="1"/>
  </r>
  <r>
    <d v="2022-07-15T00:00:00"/>
    <n v="9600"/>
    <n v="10457"/>
    <x v="5"/>
    <n v="1128"/>
    <n v="51133"/>
    <x v="4"/>
    <s v="na"/>
    <x v="0"/>
    <x v="0"/>
    <x v="1"/>
    <x v="1"/>
    <x v="1"/>
    <x v="1"/>
    <n v="5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49.795699999999997"/>
    <x v="2"/>
    <n v="55"/>
    <x v="1"/>
    <s v=""/>
    <x v="3"/>
    <s v=""/>
    <x v="1"/>
    <s v=""/>
    <s v=""/>
    <x v="1"/>
    <x v="1"/>
    <x v="1"/>
    <x v="1"/>
    <x v="1"/>
    <x v="1"/>
    <x v="1"/>
  </r>
  <r>
    <d v="2022-07-15T00:00:00"/>
    <n v="9600"/>
    <n v="10457"/>
    <x v="5"/>
    <n v="1129"/>
    <n v="51134"/>
    <x v="4"/>
    <s v="na"/>
    <x v="0"/>
    <x v="0"/>
    <x v="2"/>
    <x v="2"/>
    <x v="1"/>
    <x v="1"/>
    <n v="83"/>
    <m/>
    <m/>
    <m/>
    <x v="0"/>
    <x v="3"/>
    <n v="1003119"/>
    <x v="10"/>
    <x v="0"/>
    <x v="0"/>
    <x v="1"/>
    <x v="2"/>
    <x v="0"/>
    <x v="0"/>
    <x v="0"/>
    <x v="0"/>
    <x v="0"/>
    <x v="0"/>
    <m/>
    <m/>
    <x v="2"/>
    <s v="100311910"/>
    <x v="13"/>
    <x v="7"/>
    <x v="6"/>
    <x v="2"/>
    <x v="4"/>
    <x v="2"/>
    <n v="75.709699999999998"/>
    <x v="1"/>
    <n v="83"/>
    <x v="2"/>
    <s v=""/>
    <x v="5"/>
    <s v=""/>
    <x v="1"/>
    <s v=""/>
    <s v=""/>
    <x v="1"/>
    <x v="1"/>
    <x v="2"/>
    <x v="1"/>
    <x v="1"/>
    <x v="1"/>
    <x v="1"/>
  </r>
  <r>
    <d v="2022-07-15T00:00:00"/>
    <n v="9600"/>
    <n v="10458"/>
    <x v="5"/>
    <n v="1130"/>
    <n v="51135"/>
    <x v="4"/>
    <s v="na"/>
    <x v="0"/>
    <x v="0"/>
    <x v="2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5T00:00:00"/>
    <n v="9600"/>
    <n v="10458"/>
    <x v="5"/>
    <n v="1131"/>
    <n v="51136"/>
    <x v="4"/>
    <s v="na"/>
    <x v="0"/>
    <x v="0"/>
    <x v="2"/>
    <x v="2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8"/>
    <x v="5"/>
    <n v="1132"/>
    <n v="51137"/>
    <x v="4"/>
    <s v="na"/>
    <x v="0"/>
    <x v="0"/>
    <x v="2"/>
    <x v="2"/>
    <x v="1"/>
    <x v="1"/>
    <n v="82.5"/>
    <m/>
    <m/>
    <m/>
    <x v="0"/>
    <x v="3"/>
    <m/>
    <x v="0"/>
    <x v="0"/>
    <x v="0"/>
    <x v="0"/>
    <x v="0"/>
    <x v="2"/>
    <x v="0"/>
    <x v="2"/>
    <x v="0"/>
    <x v="0"/>
    <x v="0"/>
    <m/>
    <m/>
    <x v="2"/>
    <s v=""/>
    <x v="6"/>
    <x v="2"/>
    <x v="4"/>
    <x v="2"/>
    <x v="4"/>
    <x v="2"/>
    <n v="75.246949999999998"/>
    <x v="1"/>
    <n v="82.5"/>
    <x v="2"/>
    <s v=""/>
    <x v="3"/>
    <s v=""/>
    <x v="1"/>
    <s v=""/>
    <s v=""/>
    <x v="1"/>
    <x v="1"/>
    <x v="2"/>
    <x v="1"/>
    <x v="1"/>
    <x v="1"/>
    <x v="1"/>
  </r>
  <r>
    <d v="2022-07-15T00:00:00"/>
    <n v="9600"/>
    <n v="10458"/>
    <x v="5"/>
    <n v="1133"/>
    <n v="51138"/>
    <x v="4"/>
    <s v="na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153"/>
    <n v="51139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s v="no wand and no gun."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154"/>
    <n v="51140"/>
    <x v="4"/>
    <s v="na"/>
    <x v="0"/>
    <x v="0"/>
    <x v="1"/>
    <x v="1"/>
    <x v="1"/>
    <x v="1"/>
    <n v="103"/>
    <m/>
    <m/>
    <m/>
    <x v="0"/>
    <x v="3"/>
    <n v="1003120"/>
    <x v="1"/>
    <x v="0"/>
    <x v="1"/>
    <x v="0"/>
    <x v="3"/>
    <x v="5"/>
    <x v="0"/>
    <x v="13"/>
    <x v="0"/>
    <x v="0"/>
    <x v="0"/>
    <m/>
    <m/>
    <x v="2"/>
    <s v="10031201"/>
    <x v="13"/>
    <x v="7"/>
    <x v="6"/>
    <x v="2"/>
    <x v="4"/>
    <x v="2"/>
    <n v="94.219699999999989"/>
    <x v="1"/>
    <n v="103"/>
    <x v="2"/>
    <s v=""/>
    <x v="5"/>
    <s v=""/>
    <x v="1"/>
    <s v=""/>
    <s v=""/>
    <x v="1"/>
    <x v="1"/>
    <x v="1"/>
    <x v="1"/>
    <x v="1"/>
    <x v="1"/>
    <x v="1"/>
  </r>
  <r>
    <d v="2022-07-15T00:00:00"/>
    <n v="9701"/>
    <n v="10459"/>
    <x v="2"/>
    <n v="1155"/>
    <n v="51141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156"/>
    <n v="51142"/>
    <x v="4"/>
    <s v="na"/>
    <x v="0"/>
    <x v="0"/>
    <x v="1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157"/>
    <n v="51143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158"/>
    <n v="51144"/>
    <x v="4"/>
    <s v="na"/>
    <x v="0"/>
    <x v="0"/>
    <x v="2"/>
    <x v="2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159"/>
    <n v="51145"/>
    <x v="4"/>
    <s v="na"/>
    <x v="0"/>
    <x v="0"/>
    <x v="2"/>
    <x v="2"/>
    <x v="1"/>
    <x v="1"/>
    <n v="84"/>
    <m/>
    <m/>
    <m/>
    <x v="0"/>
    <x v="3"/>
    <n v="1003120"/>
    <x v="2"/>
    <x v="0"/>
    <x v="1"/>
    <x v="0"/>
    <x v="3"/>
    <x v="0"/>
    <x v="0"/>
    <x v="0"/>
    <x v="0"/>
    <x v="0"/>
    <x v="0"/>
    <m/>
    <m/>
    <x v="2"/>
    <s v="10031202"/>
    <x v="13"/>
    <x v="7"/>
    <x v="6"/>
    <x v="2"/>
    <x v="4"/>
    <x v="2"/>
    <n v="76.635199999999998"/>
    <x v="1"/>
    <n v="84"/>
    <x v="2"/>
    <s v=""/>
    <x v="5"/>
    <s v=""/>
    <x v="1"/>
    <s v=""/>
    <s v=""/>
    <x v="1"/>
    <x v="1"/>
    <x v="2"/>
    <x v="1"/>
    <x v="1"/>
    <x v="1"/>
    <x v="1"/>
  </r>
  <r>
    <d v="2022-07-15T00:00:00"/>
    <n v="9701"/>
    <n v="10459"/>
    <x v="2"/>
    <n v="1200"/>
    <n v="51146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201"/>
    <n v="51147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02"/>
    <n v="51148"/>
    <x v="4"/>
    <s v="na"/>
    <x v="0"/>
    <x v="0"/>
    <x v="1"/>
    <x v="1"/>
    <x v="1"/>
    <x v="1"/>
    <n v="9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8.666699999999992"/>
    <x v="1"/>
    <n v="97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02"/>
    <n v="51149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205"/>
    <n v="51150"/>
    <x v="4"/>
    <s v="na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05"/>
    <n v="51151"/>
    <x v="4"/>
    <s v="na"/>
    <x v="0"/>
    <x v="0"/>
    <x v="1"/>
    <x v="1"/>
    <x v="1"/>
    <x v="1"/>
    <n v="71"/>
    <m/>
    <m/>
    <m/>
    <x v="0"/>
    <x v="2"/>
    <n v="1003120"/>
    <x v="3"/>
    <x v="0"/>
    <x v="1"/>
    <x v="0"/>
    <x v="3"/>
    <x v="0"/>
    <x v="0"/>
    <x v="0"/>
    <x v="0"/>
    <x v="0"/>
    <x v="0"/>
    <m/>
    <m/>
    <x v="2"/>
    <s v="10031203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5T00:00:00"/>
    <n v="9701"/>
    <n v="10459"/>
    <x v="2"/>
    <n v="1206"/>
    <n v="51152"/>
    <x v="4"/>
    <s v="na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207"/>
    <n v="51153"/>
    <x v="4"/>
    <s v="na"/>
    <x v="0"/>
    <x v="0"/>
    <x v="2"/>
    <x v="2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208"/>
    <n v="51154"/>
    <x v="4"/>
    <s v="na"/>
    <x v="0"/>
    <x v="0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s v="51155 bad tag"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09"/>
    <n v="51156"/>
    <x v="4"/>
    <s v="na"/>
    <x v="0"/>
    <x v="0"/>
    <x v="2"/>
    <x v="2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211"/>
    <n v="51157"/>
    <x v="4"/>
    <s v="na"/>
    <x v="0"/>
    <x v="0"/>
    <x v="1"/>
    <x v="1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12"/>
    <n v="51158"/>
    <x v="4"/>
    <s v="na"/>
    <x v="0"/>
    <x v="0"/>
    <x v="1"/>
    <x v="1"/>
    <x v="1"/>
    <x v="1"/>
    <n v="65"/>
    <m/>
    <m/>
    <m/>
    <x v="0"/>
    <x v="2"/>
    <n v="1003120"/>
    <x v="4"/>
    <x v="0"/>
    <x v="1"/>
    <x v="0"/>
    <x v="3"/>
    <x v="0"/>
    <x v="0"/>
    <x v="0"/>
    <x v="0"/>
    <x v="0"/>
    <x v="0"/>
    <m/>
    <m/>
    <x v="2"/>
    <s v="10031204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5T00:00:00"/>
    <n v="9701"/>
    <n v="10459"/>
    <x v="2"/>
    <n v="1213"/>
    <n v="51159"/>
    <x v="4"/>
    <s v="na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214"/>
    <n v="51160"/>
    <x v="4"/>
    <s v="na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s v="51161 bad tag"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15"/>
    <n v="51162"/>
    <x v="4"/>
    <s v="na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20"/>
    <n v="51163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59"/>
    <x v="2"/>
    <n v="1221"/>
    <n v="51164"/>
    <x v="4"/>
    <s v="na"/>
    <x v="0"/>
    <x v="0"/>
    <x v="1"/>
    <x v="1"/>
    <x v="1"/>
    <x v="1"/>
    <n v="7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768449999999987"/>
    <x v="2"/>
    <n v="75.5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59"/>
    <x v="2"/>
    <n v="1222"/>
    <n v="51165"/>
    <x v="4"/>
    <s v="na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23"/>
    <n v="51166"/>
    <x v="4"/>
    <s v="na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s v="no wand and no gun for morning shift"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24"/>
    <n v="51167"/>
    <x v="4"/>
    <s v="na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24"/>
    <n v="51168"/>
    <x v="4"/>
    <s v="na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25"/>
    <n v="51169"/>
    <x v="4"/>
    <s v="na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27"/>
    <n v="51170"/>
    <x v="4"/>
    <s v="na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28"/>
    <n v="51171"/>
    <x v="4"/>
    <s v="na"/>
    <x v="0"/>
    <x v="0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29"/>
    <n v="51172"/>
    <x v="4"/>
    <s v="na"/>
    <x v="0"/>
    <x v="0"/>
    <x v="1"/>
    <x v="1"/>
    <x v="1"/>
    <x v="1"/>
    <n v="6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423200000000001"/>
    <x v="2"/>
    <n v="60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30"/>
    <n v="51173"/>
    <x v="4"/>
    <s v="na"/>
    <x v="0"/>
    <x v="0"/>
    <x v="1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32"/>
    <n v="51174"/>
    <x v="4"/>
    <s v="na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3"/>
    <x v="1"/>
    <x v="1"/>
    <x v="1"/>
  </r>
  <r>
    <d v="2022-07-15T00:00:00"/>
    <n v="9701"/>
    <n v="10460"/>
    <x v="2"/>
    <n v="1233"/>
    <n v="51175"/>
    <x v="4"/>
    <s v="na"/>
    <x v="0"/>
    <x v="0"/>
    <x v="1"/>
    <x v="1"/>
    <x v="1"/>
    <x v="1"/>
    <n v="9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039199999999994"/>
    <x v="1"/>
    <n v="92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34"/>
    <n v="51176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35"/>
    <n v="51177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36"/>
    <n v="51178"/>
    <x v="4"/>
    <s v="na"/>
    <x v="0"/>
    <x v="0"/>
    <x v="1"/>
    <x v="1"/>
    <x v="1"/>
    <x v="1"/>
    <n v="9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7.741199999999992"/>
    <x v="1"/>
    <n v="96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37"/>
    <n v="51179"/>
    <x v="4"/>
    <s v="na"/>
    <x v="0"/>
    <x v="0"/>
    <x v="2"/>
    <x v="2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38"/>
    <n v="51180"/>
    <x v="4"/>
    <s v="na"/>
    <x v="0"/>
    <x v="0"/>
    <x v="2"/>
    <x v="2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38"/>
    <n v="51181"/>
    <x v="4"/>
    <s v="na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39"/>
    <n v="51182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40"/>
    <n v="51183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41"/>
    <n v="51184"/>
    <x v="4"/>
    <s v="na"/>
    <x v="0"/>
    <x v="0"/>
    <x v="2"/>
    <x v="2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42"/>
    <n v="51185"/>
    <x v="4"/>
    <s v="na"/>
    <x v="0"/>
    <x v="0"/>
    <x v="2"/>
    <x v="2"/>
    <x v="1"/>
    <x v="1"/>
    <n v="7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9.231199999999987"/>
    <x v="1"/>
    <n v="76"/>
    <x v="2"/>
    <s v=""/>
    <x v="3"/>
    <s v=""/>
    <x v="1"/>
    <s v=""/>
    <s v=""/>
    <x v="1"/>
    <x v="1"/>
    <x v="2"/>
    <x v="1"/>
    <x v="1"/>
    <x v="1"/>
    <x v="1"/>
  </r>
  <r>
    <d v="2022-07-15T00:00:00"/>
    <n v="9701"/>
    <n v="10460"/>
    <x v="2"/>
    <n v="1244"/>
    <n v="51186"/>
    <x v="4"/>
    <s v="na"/>
    <x v="0"/>
    <x v="0"/>
    <x v="1"/>
    <x v="1"/>
    <x v="1"/>
    <x v="1"/>
    <n v="78"/>
    <m/>
    <m/>
    <m/>
    <x v="0"/>
    <x v="3"/>
    <n v="1003120"/>
    <x v="5"/>
    <x v="0"/>
    <x v="1"/>
    <x v="0"/>
    <x v="3"/>
    <x v="0"/>
    <x v="0"/>
    <x v="0"/>
    <x v="0"/>
    <x v="0"/>
    <x v="0"/>
    <m/>
    <m/>
    <x v="2"/>
    <s v="10031205"/>
    <x v="13"/>
    <x v="7"/>
    <x v="6"/>
    <x v="2"/>
    <x v="4"/>
    <x v="2"/>
    <n v="71.082199999999986"/>
    <x v="1"/>
    <n v="78"/>
    <x v="2"/>
    <s v=""/>
    <x v="5"/>
    <s v=""/>
    <x v="1"/>
    <s v=""/>
    <s v=""/>
    <x v="1"/>
    <x v="1"/>
    <x v="1"/>
    <x v="1"/>
    <x v="1"/>
    <x v="1"/>
    <x v="1"/>
  </r>
  <r>
    <d v="2022-07-15T00:00:00"/>
    <n v="9701"/>
    <n v="10460"/>
    <x v="2"/>
    <n v="1246"/>
    <n v="51187"/>
    <x v="4"/>
    <s v="na"/>
    <x v="0"/>
    <x v="0"/>
    <x v="1"/>
    <x v="1"/>
    <x v="1"/>
    <x v="1"/>
    <n v="10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91.44319999999999"/>
    <x v="1"/>
    <n v="100"/>
    <x v="2"/>
    <s v=""/>
    <x v="3"/>
    <s v=""/>
    <x v="1"/>
    <s v=""/>
    <s v=""/>
    <x v="1"/>
    <x v="1"/>
    <x v="1"/>
    <x v="1"/>
    <x v="1"/>
    <x v="1"/>
    <x v="1"/>
  </r>
  <r>
    <d v="2022-07-15T00:00:00"/>
    <n v="9701"/>
    <n v="10460"/>
    <x v="2"/>
    <n v="1247"/>
    <n v="51188"/>
    <x v="4"/>
    <m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1"/>
    <x v="4"/>
    <n v="1337"/>
    <n v="51189"/>
    <x v="4"/>
    <s v="910114"/>
    <x v="0"/>
    <x v="0"/>
    <x v="2"/>
    <x v="2"/>
    <x v="1"/>
    <x v="1"/>
    <n v="92"/>
    <m/>
    <m/>
    <m/>
    <x v="0"/>
    <x v="3"/>
    <n v="1003120"/>
    <x v="6"/>
    <x v="0"/>
    <x v="1"/>
    <x v="0"/>
    <x v="3"/>
    <x v="0"/>
    <x v="0"/>
    <x v="0"/>
    <x v="0"/>
    <x v="0"/>
    <x v="0"/>
    <m/>
    <m/>
    <x v="2"/>
    <s v="10031206"/>
    <x v="13"/>
    <x v="7"/>
    <x v="6"/>
    <x v="2"/>
    <x v="4"/>
    <x v="2"/>
    <n v="84.039199999999994"/>
    <x v="1"/>
    <n v="92"/>
    <x v="2"/>
    <s v=""/>
    <x v="5"/>
    <s v=""/>
    <x v="1"/>
    <s v=""/>
    <s v=""/>
    <x v="1"/>
    <x v="1"/>
    <x v="2"/>
    <x v="1"/>
    <x v="1"/>
    <x v="1"/>
    <x v="1"/>
  </r>
  <r>
    <d v="2022-07-15T00:00:00"/>
    <n v="9702"/>
    <n v="10461"/>
    <x v="4"/>
    <n v="1339"/>
    <n v="51190"/>
    <x v="4"/>
    <s v="910105"/>
    <x v="0"/>
    <x v="0"/>
    <x v="2"/>
    <x v="2"/>
    <x v="1"/>
    <x v="1"/>
    <n v="91"/>
    <n v="19"/>
    <n v="6.5"/>
    <n v="6.2"/>
    <x v="5"/>
    <x v="3"/>
    <n v="1003120"/>
    <x v="7"/>
    <x v="0"/>
    <x v="1"/>
    <x v="0"/>
    <x v="3"/>
    <x v="0"/>
    <x v="0"/>
    <x v="0"/>
    <x v="0"/>
    <x v="0"/>
    <x v="0"/>
    <m/>
    <m/>
    <x v="2"/>
    <s v="10031207"/>
    <x v="13"/>
    <x v="7"/>
    <x v="6"/>
    <x v="2"/>
    <x v="4"/>
    <x v="2"/>
    <n v="84.5"/>
    <x v="1"/>
    <n v="91"/>
    <x v="3"/>
    <s v=""/>
    <x v="5"/>
    <s v=""/>
    <x v="2"/>
    <n v="5.0840000000000032"/>
    <n v="0.99384306363475783"/>
    <x v="1"/>
    <x v="1"/>
    <x v="2"/>
    <x v="1"/>
    <x v="1"/>
    <x v="1"/>
    <x v="1"/>
  </r>
  <r>
    <d v="2022-07-15T00:00:00"/>
    <n v="9702"/>
    <n v="10461"/>
    <x v="4"/>
    <n v="1341"/>
    <n v="51191"/>
    <x v="4"/>
    <s v="910064"/>
    <x v="0"/>
    <x v="0"/>
    <x v="1"/>
    <x v="1"/>
    <x v="1"/>
    <x v="1"/>
    <n v="65"/>
    <m/>
    <m/>
    <m/>
    <x v="0"/>
    <x v="2"/>
    <n v="1003120"/>
    <x v="8"/>
    <x v="0"/>
    <x v="1"/>
    <x v="0"/>
    <x v="3"/>
    <x v="0"/>
    <x v="0"/>
    <x v="0"/>
    <x v="0"/>
    <x v="0"/>
    <x v="0"/>
    <m/>
    <m/>
    <x v="2"/>
    <s v="10031208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5T00:00:00"/>
    <n v="9702"/>
    <n v="10461"/>
    <x v="4"/>
    <n v="1343"/>
    <n v="51192"/>
    <x v="4"/>
    <s v="910081"/>
    <x v="0"/>
    <x v="0"/>
    <x v="1"/>
    <x v="1"/>
    <x v="1"/>
    <x v="1"/>
    <n v="75.5"/>
    <m/>
    <m/>
    <m/>
    <x v="0"/>
    <x v="3"/>
    <n v="1003120"/>
    <x v="9"/>
    <x v="0"/>
    <x v="1"/>
    <x v="0"/>
    <x v="3"/>
    <x v="0"/>
    <x v="0"/>
    <x v="0"/>
    <x v="0"/>
    <x v="0"/>
    <x v="0"/>
    <m/>
    <m/>
    <x v="2"/>
    <s v="10031209"/>
    <x v="13"/>
    <x v="7"/>
    <x v="6"/>
    <x v="2"/>
    <x v="4"/>
    <x v="2"/>
    <n v="68.768449999999987"/>
    <x v="2"/>
    <n v="75.5"/>
    <x v="2"/>
    <s v=""/>
    <x v="5"/>
    <s v=""/>
    <x v="1"/>
    <s v=""/>
    <s v=""/>
    <x v="1"/>
    <x v="1"/>
    <x v="1"/>
    <x v="4"/>
    <x v="1"/>
    <x v="1"/>
    <x v="1"/>
  </r>
  <r>
    <d v="2022-07-15T00:00:00"/>
    <n v="9702"/>
    <n v="10461"/>
    <x v="4"/>
    <n v="1344"/>
    <n v="51193"/>
    <x v="4"/>
    <s v="910078"/>
    <x v="0"/>
    <x v="0"/>
    <x v="2"/>
    <x v="2"/>
    <x v="1"/>
    <x v="1"/>
    <n v="81"/>
    <n v="16.3"/>
    <n v="5"/>
    <n v="4.2"/>
    <x v="11"/>
    <x v="3"/>
    <n v="1003120"/>
    <x v="10"/>
    <x v="0"/>
    <x v="1"/>
    <x v="0"/>
    <x v="3"/>
    <x v="0"/>
    <x v="0"/>
    <x v="0"/>
    <x v="0"/>
    <x v="0"/>
    <x v="0"/>
    <m/>
    <m/>
    <x v="2"/>
    <s v="100312010"/>
    <x v="13"/>
    <x v="7"/>
    <x v="6"/>
    <x v="2"/>
    <x v="4"/>
    <x v="2"/>
    <n v="76"/>
    <x v="1"/>
    <n v="81"/>
    <x v="3"/>
    <s v=""/>
    <x v="5"/>
    <s v=""/>
    <x v="2"/>
    <n v="4.1499999999999986"/>
    <n v="0.98448024342159113"/>
    <x v="1"/>
    <x v="1"/>
    <x v="2"/>
    <x v="1"/>
    <x v="1"/>
    <x v="1"/>
    <x v="1"/>
  </r>
  <r>
    <d v="2022-07-15T00:00:00"/>
    <n v="9702"/>
    <n v="10461"/>
    <x v="4"/>
    <n v="1345"/>
    <n v="51194"/>
    <x v="4"/>
    <s v="na"/>
    <x v="0"/>
    <x v="0"/>
    <x v="1"/>
    <x v="1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1"/>
    <x v="4"/>
    <n v="1346"/>
    <n v="51195"/>
    <x v="4"/>
    <s v="na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1"/>
    <x v="4"/>
    <n v="1346"/>
    <n v="51196"/>
    <x v="4"/>
    <s v="na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1"/>
    <x v="4"/>
    <n v="1347"/>
    <n v="51197"/>
    <x v="4"/>
    <s v="na"/>
    <x v="0"/>
    <x v="0"/>
    <x v="2"/>
    <x v="2"/>
    <x v="1"/>
    <x v="1"/>
    <n v="9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427449999999993"/>
    <x v="1"/>
    <n v="93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48"/>
    <n v="51198"/>
    <x v="4"/>
    <s v="na"/>
    <x v="0"/>
    <x v="0"/>
    <x v="2"/>
    <x v="2"/>
    <x v="1"/>
    <x v="1"/>
    <n v="8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023449999999997"/>
    <x v="1"/>
    <n v="85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49"/>
    <n v="51199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50"/>
    <n v="51200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51"/>
    <n v="51201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52"/>
    <n v="51202"/>
    <x v="4"/>
    <s v="na"/>
    <x v="0"/>
    <x v="0"/>
    <x v="2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1"/>
    <x v="4"/>
    <n v="1352"/>
    <n v="51203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6"/>
    <x v="1"/>
    <x v="1"/>
    <x v="1"/>
  </r>
  <r>
    <d v="2022-07-15T00:00:00"/>
    <n v="9702"/>
    <n v="10461"/>
    <x v="4"/>
    <n v="1353"/>
    <n v="51204"/>
    <x v="4"/>
    <s v="na"/>
    <x v="0"/>
    <x v="0"/>
    <x v="2"/>
    <x v="2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55"/>
    <n v="51205"/>
    <x v="4"/>
    <s v="na"/>
    <x v="0"/>
    <x v="0"/>
    <x v="1"/>
    <x v="1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1"/>
    <x v="4"/>
    <n v="1355"/>
    <n v="51206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56"/>
    <n v="51208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s v="51207 bad tag"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59"/>
    <n v="51209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359"/>
    <n v="51210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400"/>
    <n v="51211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402"/>
    <n v="51212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406"/>
    <n v="51213"/>
    <x v="4"/>
    <s v="na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1"/>
    <x v="4"/>
    <n v="1407"/>
    <n v="51214"/>
    <x v="4"/>
    <s v="na"/>
    <x v="0"/>
    <x v="0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08"/>
    <n v="51215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08"/>
    <n v="51216"/>
    <x v="4"/>
    <s v="na"/>
    <x v="0"/>
    <x v="1"/>
    <x v="1"/>
    <x v="1"/>
    <x v="1"/>
    <x v="1"/>
    <n v="71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066449999999989"/>
    <x v="2"/>
    <n v="71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09"/>
    <n v="51217"/>
    <x v="4"/>
    <s v="na"/>
    <x v="0"/>
    <x v="0"/>
    <x v="2"/>
    <x v="2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10"/>
    <n v="51218"/>
    <x v="4"/>
    <s v="na"/>
    <x v="0"/>
    <x v="0"/>
    <x v="1"/>
    <x v="1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1"/>
    <n v="51219"/>
    <x v="4"/>
    <s v="na"/>
    <x v="0"/>
    <x v="1"/>
    <x v="1"/>
    <x v="1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1"/>
    <n v="51220"/>
    <x v="4"/>
    <s v="na"/>
    <x v="0"/>
    <x v="1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4"/>
    <n v="51221"/>
    <x v="4"/>
    <s v="na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5"/>
    <n v="51222"/>
    <x v="4"/>
    <s v="na"/>
    <x v="0"/>
    <x v="0"/>
    <x v="1"/>
    <x v="1"/>
    <x v="1"/>
    <x v="1"/>
    <n v="5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48.870199999999997"/>
    <x v="2"/>
    <n v="54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6"/>
    <n v="51223"/>
    <x v="4"/>
    <s v="na"/>
    <x v="0"/>
    <x v="0"/>
    <x v="1"/>
    <x v="1"/>
    <x v="1"/>
    <x v="1"/>
    <n v="6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885950000000001"/>
    <x v="2"/>
    <n v="60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7"/>
    <n v="51224"/>
    <x v="4"/>
    <s v="na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8"/>
    <n v="51225"/>
    <x v="4"/>
    <s v="na"/>
    <x v="0"/>
    <x v="0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19"/>
    <n v="51226"/>
    <x v="4"/>
    <s v="na"/>
    <x v="0"/>
    <x v="0"/>
    <x v="1"/>
    <x v="1"/>
    <x v="1"/>
    <x v="1"/>
    <n v="67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364449999999998"/>
    <x v="2"/>
    <n v="67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20"/>
    <n v="51227"/>
    <x v="4"/>
    <s v="na"/>
    <x v="0"/>
    <x v="1"/>
    <x v="1"/>
    <x v="1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22"/>
    <n v="51228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26"/>
    <n v="51229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24"/>
    <n v="51230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25"/>
    <n v="51231"/>
    <x v="4"/>
    <s v="na"/>
    <x v="0"/>
    <x v="0"/>
    <x v="2"/>
    <x v="1"/>
    <x v="1"/>
    <x v="1"/>
    <n v="7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454699999999988"/>
    <x v="2"/>
    <n v="73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25"/>
    <n v="51232"/>
    <x v="4"/>
    <s v="na"/>
    <x v="0"/>
    <x v="0"/>
    <x v="1"/>
    <x v="1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26"/>
    <n v="51233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27"/>
    <n v="51234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27"/>
    <n v="51235"/>
    <x v="4"/>
    <s v="na"/>
    <x v="0"/>
    <x v="0"/>
    <x v="2"/>
    <x v="2"/>
    <x v="1"/>
    <x v="1"/>
    <n v="81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321449999999999"/>
    <x v="1"/>
    <n v="81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2"/>
    <x v="4"/>
    <n v="1430"/>
    <n v="51236"/>
    <x v="4"/>
    <s v="na"/>
    <x v="0"/>
    <x v="1"/>
    <x v="1"/>
    <x v="1"/>
    <x v="1"/>
    <x v="1"/>
    <n v="9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7.741199999999992"/>
    <x v="1"/>
    <n v="96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31"/>
    <n v="51237"/>
    <x v="4"/>
    <s v="na"/>
    <x v="0"/>
    <x v="0"/>
    <x v="1"/>
    <x v="1"/>
    <x v="1"/>
    <x v="1"/>
    <n v="6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73695"/>
    <x v="2"/>
    <n v="62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32"/>
    <n v="51238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2"/>
    <x v="4"/>
    <n v="1434"/>
    <n v="51239"/>
    <x v="4"/>
    <s v="na"/>
    <x v="0"/>
    <x v="0"/>
    <x v="1"/>
    <x v="1"/>
    <x v="1"/>
    <x v="1"/>
    <n v="63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1997"/>
    <x v="2"/>
    <n v="63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34"/>
    <n v="51240"/>
    <x v="4"/>
    <s v="na"/>
    <x v="0"/>
    <x v="1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35"/>
    <n v="51241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35"/>
    <n v="51242"/>
    <x v="4"/>
    <s v="na"/>
    <x v="0"/>
    <x v="0"/>
    <x v="1"/>
    <x v="1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37"/>
    <n v="51243"/>
    <x v="4"/>
    <s v="na"/>
    <x v="0"/>
    <x v="0"/>
    <x v="1"/>
    <x v="1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39"/>
    <n v="51244"/>
    <x v="4"/>
    <s v="na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3"/>
    <x v="4"/>
    <n v="1440"/>
    <n v="51245"/>
    <x v="4"/>
    <s v="na"/>
    <x v="0"/>
    <x v="1"/>
    <x v="2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1"/>
    <n v="51246"/>
    <x v="4"/>
    <s v="na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1"/>
    <n v="51247"/>
    <x v="4"/>
    <s v="na"/>
    <x v="0"/>
    <x v="1"/>
    <x v="2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2"/>
    <n v="51248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3"/>
    <n v="51249"/>
    <x v="4"/>
    <s v="na"/>
    <x v="0"/>
    <x v="0"/>
    <x v="2"/>
    <x v="2"/>
    <x v="1"/>
    <x v="1"/>
    <n v="8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023449999999997"/>
    <x v="1"/>
    <n v="85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3"/>
    <x v="4"/>
    <n v="1444"/>
    <n v="51250"/>
    <x v="4"/>
    <s v="na"/>
    <x v="0"/>
    <x v="1"/>
    <x v="2"/>
    <x v="2"/>
    <x v="1"/>
    <x v="1"/>
    <n v="7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768449999999987"/>
    <x v="2"/>
    <n v="75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3"/>
    <x v="4"/>
    <n v="1445"/>
    <n v="51251"/>
    <x v="4"/>
    <s v="na"/>
    <x v="0"/>
    <x v="1"/>
    <x v="1"/>
    <x v="1"/>
    <x v="1"/>
    <x v="1"/>
    <n v="97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9.129449999999991"/>
    <x v="1"/>
    <n v="97.5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6"/>
    <n v="51252"/>
    <x v="4"/>
    <s v="na"/>
    <x v="0"/>
    <x v="1"/>
    <x v="1"/>
    <x v="1"/>
    <x v="1"/>
    <x v="1"/>
    <n v="9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8.666699999999992"/>
    <x v="1"/>
    <n v="97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7"/>
    <n v="51253"/>
    <x v="4"/>
    <s v="na"/>
    <x v="0"/>
    <x v="1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3"/>
    <x v="4"/>
    <n v="1448"/>
    <n v="51254"/>
    <x v="4"/>
    <s v="na"/>
    <x v="0"/>
    <x v="1"/>
    <x v="1"/>
    <x v="1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8"/>
    <n v="51255"/>
    <x v="4"/>
    <s v="na"/>
    <x v="0"/>
    <x v="0"/>
    <x v="1"/>
    <x v="1"/>
    <x v="1"/>
    <x v="1"/>
    <n v="6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4.885950000000001"/>
    <x v="2"/>
    <n v="60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49"/>
    <n v="51256"/>
    <x v="4"/>
    <s v="na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3"/>
    <x v="4"/>
    <n v="1450"/>
    <n v="51257"/>
    <x v="4"/>
    <s v="na"/>
    <x v="0"/>
    <x v="0"/>
    <x v="2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51"/>
    <n v="51258"/>
    <x v="4"/>
    <s v="na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53"/>
    <n v="51259"/>
    <x v="4"/>
    <s v="na"/>
    <x v="0"/>
    <x v="0"/>
    <x v="2"/>
    <x v="1"/>
    <x v="1"/>
    <x v="1"/>
    <n v="56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183950000000003"/>
    <x v="2"/>
    <n v="56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54"/>
    <n v="51260"/>
    <x v="4"/>
    <s v="na"/>
    <x v="0"/>
    <x v="0"/>
    <x v="2"/>
    <x v="2"/>
    <x v="1"/>
    <x v="1"/>
    <n v="82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246949999999998"/>
    <x v="1"/>
    <n v="82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3"/>
    <x v="4"/>
    <n v="1455"/>
    <n v="51261"/>
    <x v="4"/>
    <s v="na"/>
    <x v="0"/>
    <x v="0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55"/>
    <n v="51262"/>
    <x v="4"/>
    <s v="na"/>
    <x v="0"/>
    <x v="0"/>
    <x v="1"/>
    <x v="1"/>
    <x v="1"/>
    <x v="1"/>
    <n v="56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183950000000003"/>
    <x v="2"/>
    <n v="56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57"/>
    <n v="51263"/>
    <x v="4"/>
    <s v="na"/>
    <x v="0"/>
    <x v="0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3"/>
    <x v="4"/>
    <n v="1458"/>
    <n v="51264"/>
    <x v="4"/>
    <s v="na"/>
    <x v="0"/>
    <x v="0"/>
    <x v="2"/>
    <x v="2"/>
    <x v="1"/>
    <x v="1"/>
    <n v="8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948949999999996"/>
    <x v="1"/>
    <n v="86.5"/>
    <x v="2"/>
    <s v=""/>
    <x v="3"/>
    <s v=""/>
    <x v="1"/>
    <s v=""/>
    <s v=""/>
    <x v="1"/>
    <x v="1"/>
    <x v="2"/>
    <x v="3"/>
    <x v="1"/>
    <x v="1"/>
    <x v="1"/>
  </r>
  <r>
    <d v="2022-07-15T00:00:00"/>
    <n v="9702"/>
    <n v="10464"/>
    <x v="4"/>
    <n v="1459"/>
    <n v="51265"/>
    <x v="4"/>
    <s v="na"/>
    <x v="0"/>
    <x v="0"/>
    <x v="1"/>
    <x v="1"/>
    <x v="1"/>
    <x v="1"/>
    <n v="63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66245"/>
    <x v="2"/>
    <n v="63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00"/>
    <n v="51266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01"/>
    <n v="51267"/>
    <x v="4"/>
    <s v="na"/>
    <x v="0"/>
    <x v="0"/>
    <x v="1"/>
    <x v="1"/>
    <x v="1"/>
    <x v="1"/>
    <n v="87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874449999999996"/>
    <x v="1"/>
    <n v="87.5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01"/>
    <n v="51268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02"/>
    <n v="51269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04"/>
    <n v="51270"/>
    <x v="4"/>
    <s v="na"/>
    <x v="0"/>
    <x v="0"/>
    <x v="2"/>
    <x v="1"/>
    <x v="1"/>
    <x v="1"/>
    <n v="5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05"/>
    <n v="51271"/>
    <x v="4"/>
    <s v="na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06"/>
    <n v="51272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08"/>
    <n v="51273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08"/>
    <n v="51274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09"/>
    <n v="51275"/>
    <x v="4"/>
    <s v="na"/>
    <x v="0"/>
    <x v="1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10"/>
    <n v="51276"/>
    <x v="3"/>
    <s v="na"/>
    <x v="0"/>
    <x v="0"/>
    <x v="3"/>
    <x v="3"/>
    <x v="1"/>
    <x v="1"/>
    <m/>
    <m/>
    <m/>
    <m/>
    <x v="0"/>
    <x v="3"/>
    <m/>
    <x v="0"/>
    <x v="0"/>
    <x v="0"/>
    <x v="0"/>
    <x v="0"/>
    <x v="0"/>
    <x v="0"/>
    <x v="0"/>
    <x v="0"/>
    <x v="0"/>
    <x v="0"/>
    <s v="no measurements"/>
    <m/>
    <x v="2"/>
    <s v=""/>
    <x v="6"/>
    <x v="2"/>
    <x v="4"/>
    <x v="2"/>
    <x v="4"/>
    <x v="2"/>
    <s v=""/>
    <x v="3"/>
    <s v=""/>
    <x v="4"/>
    <s v=""/>
    <x v="3"/>
    <s v=""/>
    <x v="1"/>
    <s v=""/>
    <s v=""/>
    <x v="1"/>
    <x v="1"/>
    <x v="3"/>
    <x v="1"/>
    <x v="1"/>
    <x v="1"/>
    <x v="1"/>
  </r>
  <r>
    <d v="2022-07-15T00:00:00"/>
    <n v="9702"/>
    <n v="10464"/>
    <x v="4"/>
    <n v="1511"/>
    <n v="51277"/>
    <x v="4"/>
    <s v="na"/>
    <x v="0"/>
    <x v="0"/>
    <x v="1"/>
    <x v="1"/>
    <x v="1"/>
    <x v="1"/>
    <n v="57"/>
    <m/>
    <m/>
    <m/>
    <x v="0"/>
    <x v="2"/>
    <m/>
    <x v="0"/>
    <x v="0"/>
    <x v="0"/>
    <x v="0"/>
    <x v="0"/>
    <x v="0"/>
    <x v="0"/>
    <x v="0"/>
    <x v="0"/>
    <x v="0"/>
    <x v="0"/>
    <s v="lost tag, found on deck"/>
    <m/>
    <x v="2"/>
    <s v=""/>
    <x v="6"/>
    <x v="2"/>
    <x v="4"/>
    <x v="2"/>
    <x v="4"/>
    <x v="2"/>
    <n v="51.646700000000003"/>
    <x v="2"/>
    <n v="57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11"/>
    <n v="51278"/>
    <x v="4"/>
    <s v="na"/>
    <x v="0"/>
    <x v="1"/>
    <x v="2"/>
    <x v="2"/>
    <x v="1"/>
    <x v="1"/>
    <n v="9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8.666699999999992"/>
    <x v="1"/>
    <n v="97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12"/>
    <n v="51279"/>
    <x v="4"/>
    <s v="na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15"/>
    <n v="51280"/>
    <x v="4"/>
    <s v="na"/>
    <x v="0"/>
    <x v="0"/>
    <x v="2"/>
    <x v="2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858699999999999"/>
    <x v="1"/>
    <n v="81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16"/>
    <n v="51281"/>
    <x v="4"/>
    <s v="na"/>
    <x v="0"/>
    <x v="0"/>
    <x v="2"/>
    <x v="2"/>
    <x v="1"/>
    <x v="1"/>
    <n v="7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544949999999986"/>
    <x v="1"/>
    <n v="78.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16"/>
    <n v="51282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17"/>
    <n v="51283"/>
    <x v="4"/>
    <s v="na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19"/>
    <n v="51284"/>
    <x v="4"/>
    <s v="na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19"/>
    <n v="51285"/>
    <x v="4"/>
    <s v="na"/>
    <x v="0"/>
    <x v="0"/>
    <x v="2"/>
    <x v="1"/>
    <x v="1"/>
    <x v="1"/>
    <n v="6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73695"/>
    <x v="2"/>
    <n v="62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20"/>
    <n v="51286"/>
    <x v="4"/>
    <s v="na"/>
    <x v="0"/>
    <x v="0"/>
    <x v="1"/>
    <x v="1"/>
    <x v="1"/>
    <x v="1"/>
    <n v="64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587949999999999"/>
    <x v="2"/>
    <n v="64.5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4"/>
    <x v="4"/>
    <n v="1521"/>
    <n v="51287"/>
    <x v="4"/>
    <s v="na"/>
    <x v="0"/>
    <x v="0"/>
    <x v="2"/>
    <x v="2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21"/>
    <n v="51288"/>
    <x v="4"/>
    <s v="na"/>
    <x v="0"/>
    <x v="0"/>
    <x v="2"/>
    <x v="2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2"/>
    <x v="1"/>
    <x v="1"/>
    <x v="1"/>
    <x v="1"/>
  </r>
  <r>
    <d v="2022-07-15T00:00:00"/>
    <n v="9702"/>
    <n v="10464"/>
    <x v="4"/>
    <n v="1522"/>
    <n v="51290"/>
    <x v="4"/>
    <s v="na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s v="51289 bad tag"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5T00:00:00"/>
    <n v="9702"/>
    <n v="10465"/>
    <x v="4"/>
    <n v="1526"/>
    <n v="51291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14"/>
    <n v="51292"/>
    <x v="4"/>
    <s v="910131"/>
    <x v="0"/>
    <x v="0"/>
    <x v="2"/>
    <x v="2"/>
    <x v="1"/>
    <x v="1"/>
    <n v="88"/>
    <n v="18.5"/>
    <n v="6.5"/>
    <n v="6.5"/>
    <x v="13"/>
    <x v="3"/>
    <n v="1003121"/>
    <x v="1"/>
    <x v="0"/>
    <x v="0"/>
    <x v="1"/>
    <x v="2"/>
    <x v="0"/>
    <x v="0"/>
    <x v="0"/>
    <x v="0"/>
    <x v="0"/>
    <x v="0"/>
    <m/>
    <m/>
    <x v="2"/>
    <s v="10031211"/>
    <x v="13"/>
    <x v="7"/>
    <x v="6"/>
    <x v="2"/>
    <x v="4"/>
    <x v="2"/>
    <n v="81.5"/>
    <x v="1"/>
    <n v="88"/>
    <x v="3"/>
    <s v=""/>
    <x v="5"/>
    <s v=""/>
    <x v="2"/>
    <n v="3.159999999999997"/>
    <n v="0.95930094642853336"/>
    <x v="1"/>
    <x v="1"/>
    <x v="2"/>
    <x v="1"/>
    <x v="1"/>
    <x v="1"/>
    <x v="1"/>
  </r>
  <r>
    <d v="2022-07-15T00:00:00"/>
    <n v="9703"/>
    <n v="10466"/>
    <x v="5"/>
    <n v="1615"/>
    <n v="51293"/>
    <x v="4"/>
    <s v="910077"/>
    <x v="0"/>
    <x v="0"/>
    <x v="1"/>
    <x v="1"/>
    <x v="1"/>
    <x v="1"/>
    <n v="108"/>
    <n v="25"/>
    <n v="10"/>
    <n v="8.5"/>
    <x v="26"/>
    <x v="3"/>
    <m/>
    <x v="0"/>
    <x v="0"/>
    <x v="0"/>
    <x v="0"/>
    <x v="0"/>
    <x v="0"/>
    <x v="0"/>
    <x v="0"/>
    <x v="0"/>
    <x v="0"/>
    <x v="0"/>
    <m/>
    <s v="No scales"/>
    <x v="2"/>
    <s v=""/>
    <x v="6"/>
    <x v="2"/>
    <x v="4"/>
    <x v="2"/>
    <x v="4"/>
    <x v="2"/>
    <n v="98"/>
    <x v="1"/>
    <n v="108"/>
    <x v="3"/>
    <s v=""/>
    <x v="3"/>
    <s v=""/>
    <x v="2"/>
    <n v="5.1459999999999972"/>
    <n v="0.9942110581722936"/>
    <x v="1"/>
    <x v="1"/>
    <x v="2"/>
    <x v="1"/>
    <x v="1"/>
    <x v="1"/>
    <x v="1"/>
  </r>
  <r>
    <d v="2022-07-15T00:00:00"/>
    <n v="9703"/>
    <n v="10466"/>
    <x v="5"/>
    <n v="1617"/>
    <n v="51294"/>
    <x v="4"/>
    <s v="910094"/>
    <x v="0"/>
    <x v="0"/>
    <x v="2"/>
    <x v="2"/>
    <x v="1"/>
    <x v="1"/>
    <n v="88"/>
    <n v="19.3"/>
    <n v="6.8"/>
    <n v="6"/>
    <x v="5"/>
    <x v="3"/>
    <n v="1003121"/>
    <x v="2"/>
    <x v="0"/>
    <x v="0"/>
    <x v="1"/>
    <x v="2"/>
    <x v="0"/>
    <x v="0"/>
    <x v="0"/>
    <x v="0"/>
    <x v="0"/>
    <x v="0"/>
    <m/>
    <m/>
    <x v="2"/>
    <s v="10031212"/>
    <x v="13"/>
    <x v="7"/>
    <x v="6"/>
    <x v="2"/>
    <x v="4"/>
    <x v="2"/>
    <n v="81.2"/>
    <x v="1"/>
    <n v="88"/>
    <x v="3"/>
    <s v=""/>
    <x v="5"/>
    <s v=""/>
    <x v="2"/>
    <n v="3.5459999999999967"/>
    <n v="0.97196864934190641"/>
    <x v="1"/>
    <x v="1"/>
    <x v="2"/>
    <x v="1"/>
    <x v="1"/>
    <x v="1"/>
    <x v="1"/>
  </r>
  <r>
    <d v="2022-07-15T00:00:00"/>
    <n v="9703"/>
    <n v="10466"/>
    <x v="5"/>
    <n v="1620"/>
    <n v="51295"/>
    <x v="4"/>
    <s v="910103"/>
    <x v="0"/>
    <x v="0"/>
    <x v="1"/>
    <x v="1"/>
    <x v="1"/>
    <x v="1"/>
    <n v="93"/>
    <n v="21.5"/>
    <n v="7.6"/>
    <n v="7.5"/>
    <x v="2"/>
    <x v="3"/>
    <n v="1003121"/>
    <x v="3"/>
    <x v="0"/>
    <x v="0"/>
    <x v="1"/>
    <x v="2"/>
    <x v="0"/>
    <x v="0"/>
    <x v="0"/>
    <x v="0"/>
    <x v="0"/>
    <x v="0"/>
    <m/>
    <m/>
    <x v="2"/>
    <s v="10031213"/>
    <x v="13"/>
    <x v="7"/>
    <x v="6"/>
    <x v="2"/>
    <x v="4"/>
    <x v="2"/>
    <n v="85.4"/>
    <x v="1"/>
    <n v="93"/>
    <x v="3"/>
    <s v=""/>
    <x v="5"/>
    <s v=""/>
    <x v="2"/>
    <n v="2.9640000000000026"/>
    <n v="0.9509210119519852"/>
    <x v="1"/>
    <x v="1"/>
    <x v="2"/>
    <x v="1"/>
    <x v="1"/>
    <x v="1"/>
    <x v="1"/>
  </r>
  <r>
    <d v="2022-07-15T00:00:00"/>
    <n v="9703"/>
    <n v="10466"/>
    <x v="5"/>
    <n v="1622"/>
    <n v="51296"/>
    <x v="4"/>
    <s v="910063"/>
    <x v="0"/>
    <x v="1"/>
    <x v="1"/>
    <x v="1"/>
    <x v="1"/>
    <x v="1"/>
    <n v="97"/>
    <n v="23"/>
    <n v="9"/>
    <n v="7"/>
    <x v="13"/>
    <x v="3"/>
    <n v="1003121"/>
    <x v="4"/>
    <x v="0"/>
    <x v="0"/>
    <x v="1"/>
    <x v="2"/>
    <x v="0"/>
    <x v="0"/>
    <x v="0"/>
    <x v="0"/>
    <x v="0"/>
    <x v="0"/>
    <m/>
    <m/>
    <x v="2"/>
    <s v="10031214"/>
    <x v="13"/>
    <x v="7"/>
    <x v="6"/>
    <x v="2"/>
    <x v="4"/>
    <x v="2"/>
    <n v="88"/>
    <x v="1"/>
    <n v="97"/>
    <x v="3"/>
    <s v=""/>
    <x v="5"/>
    <s v=""/>
    <x v="2"/>
    <n v="3.4900000000000015"/>
    <n v="0.97040189582086089"/>
    <x v="1"/>
    <x v="1"/>
    <x v="2"/>
    <x v="1"/>
    <x v="1"/>
    <x v="1"/>
    <x v="1"/>
  </r>
  <r>
    <d v="2022-07-15T00:00:00"/>
    <n v="9703"/>
    <n v="10466"/>
    <x v="5"/>
    <n v="1623"/>
    <n v="51297"/>
    <x v="4"/>
    <s v="910154"/>
    <x v="0"/>
    <x v="1"/>
    <x v="1"/>
    <x v="1"/>
    <x v="1"/>
    <x v="1"/>
    <n v="91"/>
    <n v="21"/>
    <n v="8"/>
    <n v="6.5"/>
    <x v="13"/>
    <x v="3"/>
    <n v="1003121"/>
    <x v="5"/>
    <x v="0"/>
    <x v="0"/>
    <x v="1"/>
    <x v="2"/>
    <x v="0"/>
    <x v="0"/>
    <x v="0"/>
    <x v="0"/>
    <x v="0"/>
    <x v="0"/>
    <m/>
    <m/>
    <x v="2"/>
    <s v="10031215"/>
    <x v="13"/>
    <x v="7"/>
    <x v="6"/>
    <x v="2"/>
    <x v="4"/>
    <x v="2"/>
    <n v="83"/>
    <x v="1"/>
    <n v="91"/>
    <x v="3"/>
    <s v=""/>
    <x v="5"/>
    <s v=""/>
    <x v="2"/>
    <n v="2.5300000000000034"/>
    <n v="0.92621835339753489"/>
    <x v="1"/>
    <x v="1"/>
    <x v="2"/>
    <x v="1"/>
    <x v="1"/>
    <x v="1"/>
    <x v="1"/>
  </r>
  <r>
    <d v="2022-07-15T00:00:00"/>
    <n v="9703"/>
    <n v="10466"/>
    <x v="5"/>
    <n v="1625"/>
    <n v="51298"/>
    <x v="4"/>
    <s v="na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26"/>
    <n v="51299"/>
    <x v="4"/>
    <s v="na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27"/>
    <n v="51300"/>
    <x v="4"/>
    <s v="na"/>
    <x v="0"/>
    <x v="0"/>
    <x v="1"/>
    <x v="1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30"/>
    <n v="51301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30"/>
    <n v="51302"/>
    <x v="4"/>
    <s v="na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31"/>
    <n v="51303"/>
    <x v="4"/>
    <s v="na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32"/>
    <n v="51304"/>
    <x v="4"/>
    <s v="na"/>
    <x v="0"/>
    <x v="0"/>
    <x v="1"/>
    <x v="1"/>
    <x v="1"/>
    <x v="1"/>
    <n v="74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842949999999988"/>
    <x v="2"/>
    <n v="74.5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34"/>
    <n v="51305"/>
    <x v="4"/>
    <s v="na"/>
    <x v="0"/>
    <x v="0"/>
    <x v="1"/>
    <x v="1"/>
    <x v="1"/>
    <x v="1"/>
    <n v="5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646700000000003"/>
    <x v="2"/>
    <n v="57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35"/>
    <n v="51307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s v="51306 bad tag"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36"/>
    <n v="51308"/>
    <x v="4"/>
    <s v="na"/>
    <x v="0"/>
    <x v="0"/>
    <x v="1"/>
    <x v="1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1"/>
    <x v="3"/>
    <x v="1"/>
    <x v="1"/>
    <x v="1"/>
  </r>
  <r>
    <d v="2022-07-15T00:00:00"/>
    <n v="9703"/>
    <n v="10466"/>
    <x v="5"/>
    <n v="1636"/>
    <n v="51309"/>
    <x v="4"/>
    <s v="na"/>
    <x v="0"/>
    <x v="0"/>
    <x v="1"/>
    <x v="1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38"/>
    <n v="51310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39"/>
    <n v="51311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41"/>
    <n v="51312"/>
    <x v="4"/>
    <s v="na"/>
    <x v="0"/>
    <x v="0"/>
    <x v="1"/>
    <x v="1"/>
    <x v="1"/>
    <x v="1"/>
    <n v="6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2742"/>
    <x v="2"/>
    <n v="62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41"/>
    <n v="51313"/>
    <x v="4"/>
    <s v="na"/>
    <x v="0"/>
    <x v="0"/>
    <x v="1"/>
    <x v="1"/>
    <x v="1"/>
    <x v="1"/>
    <n v="5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47.019199999999998"/>
    <x v="2"/>
    <n v="52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42"/>
    <n v="51314"/>
    <x v="4"/>
    <s v="na"/>
    <x v="0"/>
    <x v="0"/>
    <x v="2"/>
    <x v="2"/>
    <x v="1"/>
    <x v="1"/>
    <n v="9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188199999999995"/>
    <x v="1"/>
    <n v="90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44"/>
    <n v="51315"/>
    <x v="4"/>
    <s v="na"/>
    <x v="0"/>
    <x v="0"/>
    <x v="1"/>
    <x v="1"/>
    <x v="1"/>
    <x v="1"/>
    <n v="80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933199999999985"/>
    <x v="1"/>
    <n v="80"/>
    <x v="2"/>
    <s v=""/>
    <x v="3"/>
    <s v=""/>
    <x v="1"/>
    <s v=""/>
    <s v=""/>
    <x v="1"/>
    <x v="1"/>
    <x v="1"/>
    <x v="1"/>
    <x v="1"/>
    <x v="1"/>
    <x v="1"/>
  </r>
  <r>
    <d v="2022-07-15T00:00:00"/>
    <n v="9703"/>
    <n v="10466"/>
    <x v="5"/>
    <n v="1645"/>
    <n v="51316"/>
    <x v="4"/>
    <s v="na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6"/>
    <x v="5"/>
    <n v="1645"/>
    <n v="51317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646"/>
    <n v="51318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648"/>
    <n v="51319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649"/>
    <n v="51321"/>
    <x v="4"/>
    <s v="na"/>
    <x v="0"/>
    <x v="0"/>
    <x v="1"/>
    <x v="1"/>
    <x v="1"/>
    <x v="1"/>
    <n v="5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0.721200000000003"/>
    <x v="2"/>
    <n v="56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650"/>
    <n v="51322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651"/>
    <n v="51323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651"/>
    <n v="51324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652"/>
    <n v="51325"/>
    <x v="4"/>
    <s v="na"/>
    <x v="0"/>
    <x v="0"/>
    <x v="1"/>
    <x v="1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653"/>
    <n v="51326"/>
    <x v="4"/>
    <s v="na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654"/>
    <n v="51327"/>
    <x v="4"/>
    <s v="na"/>
    <x v="0"/>
    <x v="0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655"/>
    <n v="51328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657"/>
    <n v="51329"/>
    <x v="4"/>
    <s v="na"/>
    <x v="0"/>
    <x v="0"/>
    <x v="1"/>
    <x v="1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658"/>
    <n v="51330"/>
    <x v="4"/>
    <s v="na"/>
    <x v="0"/>
    <x v="0"/>
    <x v="1"/>
    <x v="1"/>
    <x v="1"/>
    <x v="1"/>
    <n v="7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082199999999986"/>
    <x v="1"/>
    <n v="78"/>
    <x v="2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659"/>
    <n v="51331"/>
    <x v="4"/>
    <s v="na"/>
    <x v="0"/>
    <x v="0"/>
    <x v="2"/>
    <x v="2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700"/>
    <n v="51332"/>
    <x v="4"/>
    <s v="na"/>
    <x v="0"/>
    <x v="0"/>
    <x v="2"/>
    <x v="2"/>
    <x v="1"/>
    <x v="1"/>
    <n v="82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246949999999998"/>
    <x v="1"/>
    <n v="82.5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701"/>
    <n v="51333"/>
    <x v="4"/>
    <s v="na"/>
    <x v="0"/>
    <x v="0"/>
    <x v="1"/>
    <x v="1"/>
    <x v="1"/>
    <x v="1"/>
    <n v="6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5.348700000000001"/>
    <x v="2"/>
    <n v="61"/>
    <x v="1"/>
    <s v=""/>
    <x v="3"/>
    <s v=""/>
    <x v="1"/>
    <s v=""/>
    <s v=""/>
    <x v="1"/>
    <x v="1"/>
    <x v="1"/>
    <x v="1"/>
    <x v="1"/>
    <x v="1"/>
    <x v="1"/>
  </r>
  <r>
    <d v="2022-07-15T00:00:00"/>
    <n v="9703"/>
    <n v="10467"/>
    <x v="5"/>
    <n v="1702"/>
    <n v="51334"/>
    <x v="4"/>
    <s v="na"/>
    <x v="0"/>
    <x v="0"/>
    <x v="2"/>
    <x v="2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2"/>
    <x v="1"/>
    <x v="1"/>
    <x v="1"/>
    <x v="1"/>
  </r>
  <r>
    <d v="2022-07-15T00:00:00"/>
    <n v="9703"/>
    <n v="10467"/>
    <x v="5"/>
    <n v="1703"/>
    <n v="51335"/>
    <x v="4"/>
    <s v="na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s v="found tag # 50138"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720"/>
    <n v="51336"/>
    <x v="4"/>
    <s v="910089"/>
    <x v="0"/>
    <x v="0"/>
    <x v="2"/>
    <x v="2"/>
    <x v="1"/>
    <x v="1"/>
    <n v="80.5"/>
    <n v="16.5"/>
    <n v="6"/>
    <n v="4"/>
    <x v="3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5"/>
    <x v="1"/>
    <n v="80.5"/>
    <x v="3"/>
    <s v=""/>
    <x v="3"/>
    <s v=""/>
    <x v="2"/>
    <n v="3.5650000000000026"/>
    <n v="0.97248169946655749"/>
    <x v="1"/>
    <x v="1"/>
    <x v="2"/>
    <x v="1"/>
    <x v="1"/>
    <x v="1"/>
    <x v="1"/>
  </r>
  <r>
    <d v="2022-07-15T00:00:00"/>
    <n v="9704"/>
    <n v="10468"/>
    <x v="2"/>
    <n v="1722"/>
    <n v="51337"/>
    <x v="4"/>
    <s v="910106"/>
    <x v="0"/>
    <x v="0"/>
    <x v="2"/>
    <x v="2"/>
    <x v="1"/>
    <x v="1"/>
    <n v="75.5"/>
    <n v="17"/>
    <n v="6"/>
    <n v="5.5"/>
    <x v="9"/>
    <x v="3"/>
    <n v="1003121"/>
    <x v="6"/>
    <x v="0"/>
    <x v="0"/>
    <x v="1"/>
    <x v="2"/>
    <x v="0"/>
    <x v="0"/>
    <x v="0"/>
    <x v="0"/>
    <x v="0"/>
    <x v="0"/>
    <m/>
    <m/>
    <x v="2"/>
    <s v="10031216"/>
    <x v="13"/>
    <x v="7"/>
    <x v="6"/>
    <x v="2"/>
    <x v="4"/>
    <x v="2"/>
    <n v="69.5"/>
    <x v="1"/>
    <n v="75.5"/>
    <x v="3"/>
    <s v=""/>
    <x v="5"/>
    <s v=""/>
    <x v="3"/>
    <n v="-3.5000000000002807E-2"/>
    <n v="0.49125089311975895"/>
    <x v="1"/>
    <x v="1"/>
    <x v="1"/>
    <x v="1"/>
    <x v="1"/>
    <x v="1"/>
    <x v="1"/>
  </r>
  <r>
    <d v="2022-07-15T00:00:00"/>
    <n v="9704"/>
    <n v="10468"/>
    <x v="2"/>
    <n v="1727"/>
    <n v="51338"/>
    <x v="4"/>
    <s v="910110"/>
    <x v="0"/>
    <x v="0"/>
    <x v="2"/>
    <x v="2"/>
    <x v="1"/>
    <x v="1"/>
    <n v="85"/>
    <n v="25"/>
    <n v="6.9"/>
    <n v="4.5"/>
    <x v="5"/>
    <x v="3"/>
    <n v="1003121"/>
    <x v="7"/>
    <x v="0"/>
    <x v="0"/>
    <x v="1"/>
    <x v="2"/>
    <x v="6"/>
    <x v="0"/>
    <x v="0"/>
    <x v="0"/>
    <x v="0"/>
    <x v="0"/>
    <m/>
    <m/>
    <x v="2"/>
    <s v="10031217"/>
    <x v="13"/>
    <x v="7"/>
    <x v="6"/>
    <x v="2"/>
    <x v="4"/>
    <x v="2"/>
    <n v="78.099999999999994"/>
    <x v="1"/>
    <n v="85"/>
    <x v="3"/>
    <s v=""/>
    <x v="5"/>
    <s v=""/>
    <x v="2"/>
    <n v="3.147999999999997"/>
    <n v="0.95882984386016623"/>
    <x v="1"/>
    <x v="1"/>
    <x v="2"/>
    <x v="1"/>
    <x v="1"/>
    <x v="1"/>
    <x v="1"/>
  </r>
  <r>
    <d v="2022-07-15T00:00:00"/>
    <n v="9704"/>
    <n v="10468"/>
    <x v="2"/>
    <n v="1730"/>
    <n v="51339"/>
    <x v="4"/>
    <s v="910125"/>
    <x v="0"/>
    <x v="0"/>
    <x v="1"/>
    <x v="1"/>
    <x v="1"/>
    <x v="1"/>
    <n v="85.5"/>
    <n v="20.2"/>
    <n v="8"/>
    <n v="5.8"/>
    <x v="17"/>
    <x v="3"/>
    <n v="1003121"/>
    <x v="8"/>
    <x v="0"/>
    <x v="0"/>
    <x v="1"/>
    <x v="2"/>
    <x v="0"/>
    <x v="0"/>
    <x v="0"/>
    <x v="0"/>
    <x v="0"/>
    <x v="0"/>
    <m/>
    <m/>
    <x v="2"/>
    <s v="10031218"/>
    <x v="13"/>
    <x v="7"/>
    <x v="6"/>
    <x v="2"/>
    <x v="4"/>
    <x v="2"/>
    <n v="77.5"/>
    <x v="1"/>
    <n v="85.5"/>
    <x v="3"/>
    <s v=""/>
    <x v="5"/>
    <s v=""/>
    <x v="2"/>
    <n v="0.8130000000000015"/>
    <n v="0.69274841741383075"/>
    <x v="1"/>
    <x v="1"/>
    <x v="2"/>
    <x v="3"/>
    <x v="1"/>
    <x v="1"/>
    <x v="1"/>
  </r>
  <r>
    <d v="2022-07-15T00:00:00"/>
    <n v="9704"/>
    <n v="10468"/>
    <x v="2"/>
    <n v="1733"/>
    <n v="51340"/>
    <x v="4"/>
    <s v="910128"/>
    <x v="0"/>
    <x v="0"/>
    <x v="2"/>
    <x v="2"/>
    <x v="1"/>
    <x v="1"/>
    <n v="87"/>
    <n v="18.899999999999999"/>
    <n v="6.6"/>
    <n v="5"/>
    <x v="12"/>
    <x v="3"/>
    <n v="1003121"/>
    <x v="9"/>
    <x v="0"/>
    <x v="0"/>
    <x v="1"/>
    <x v="2"/>
    <x v="0"/>
    <x v="0"/>
    <x v="0"/>
    <x v="0"/>
    <x v="0"/>
    <x v="0"/>
    <m/>
    <m/>
    <x v="2"/>
    <s v="10031219"/>
    <x v="13"/>
    <x v="7"/>
    <x v="6"/>
    <x v="2"/>
    <x v="4"/>
    <x v="2"/>
    <n v="80.400000000000006"/>
    <x v="1"/>
    <n v="87"/>
    <x v="3"/>
    <s v=""/>
    <x v="5"/>
    <s v=""/>
    <x v="2"/>
    <n v="4.2239999999999966"/>
    <n v="0.98557126879447721"/>
    <x v="1"/>
    <x v="1"/>
    <x v="2"/>
    <x v="1"/>
    <x v="1"/>
    <x v="1"/>
    <x v="1"/>
  </r>
  <r>
    <d v="2022-07-15T00:00:00"/>
    <n v="9704"/>
    <n v="10468"/>
    <x v="2"/>
    <n v="1736"/>
    <n v="51341"/>
    <x v="4"/>
    <s v="910058"/>
    <x v="0"/>
    <x v="0"/>
    <x v="1"/>
    <x v="1"/>
    <x v="1"/>
    <x v="1"/>
    <n v="87.5"/>
    <n v="18.600000000000001"/>
    <n v="7.1"/>
    <n v="5.6"/>
    <x v="11"/>
    <x v="3"/>
    <n v="1003121"/>
    <x v="10"/>
    <x v="0"/>
    <x v="0"/>
    <x v="1"/>
    <x v="2"/>
    <x v="0"/>
    <x v="0"/>
    <x v="0"/>
    <x v="0"/>
    <x v="0"/>
    <x v="0"/>
    <m/>
    <m/>
    <x v="2"/>
    <s v="100312110"/>
    <x v="13"/>
    <x v="7"/>
    <x v="6"/>
    <x v="2"/>
    <x v="4"/>
    <x v="2"/>
    <n v="80.400000000000006"/>
    <x v="1"/>
    <n v="87.5"/>
    <x v="3"/>
    <s v=""/>
    <x v="5"/>
    <s v=""/>
    <x v="2"/>
    <n v="3.3050000000000019"/>
    <n v="0.96459994237732827"/>
    <x v="1"/>
    <x v="1"/>
    <x v="2"/>
    <x v="1"/>
    <x v="1"/>
    <x v="1"/>
    <x v="1"/>
  </r>
  <r>
    <d v="2022-07-15T00:00:00"/>
    <n v="9704"/>
    <n v="10468"/>
    <x v="2"/>
    <n v="1738"/>
    <n v="51343"/>
    <x v="4"/>
    <s v="na"/>
    <x v="0"/>
    <x v="0"/>
    <x v="2"/>
    <x v="2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s v="51342 bad tag"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740"/>
    <n v="51344"/>
    <x v="4"/>
    <s v="na"/>
    <x v="0"/>
    <x v="0"/>
    <x v="2"/>
    <x v="2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2"/>
    <x v="3"/>
    <x v="1"/>
    <x v="1"/>
    <x v="1"/>
  </r>
  <r>
    <d v="2022-07-15T00:00:00"/>
    <n v="9704"/>
    <n v="10468"/>
    <x v="2"/>
    <n v="1742"/>
    <n v="51345"/>
    <x v="4"/>
    <s v="na"/>
    <x v="0"/>
    <x v="1"/>
    <x v="1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743"/>
    <n v="51346"/>
    <x v="4"/>
    <s v="na"/>
    <x v="0"/>
    <x v="0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745"/>
    <n v="51347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747"/>
    <n v="51348"/>
    <x v="4"/>
    <s v="na"/>
    <x v="0"/>
    <x v="0"/>
    <x v="2"/>
    <x v="2"/>
    <x v="1"/>
    <x v="1"/>
    <n v="8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948949999999996"/>
    <x v="1"/>
    <n v="86.5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748"/>
    <n v="51349"/>
    <x v="4"/>
    <s v="na"/>
    <x v="0"/>
    <x v="0"/>
    <x v="2"/>
    <x v="2"/>
    <x v="1"/>
    <x v="1"/>
    <n v="8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799949999999995"/>
    <x v="1"/>
    <n v="88.5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749"/>
    <n v="51350"/>
    <x v="4"/>
    <s v="na"/>
    <x v="0"/>
    <x v="0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750"/>
    <n v="51351"/>
    <x v="4"/>
    <s v="na"/>
    <x v="0"/>
    <x v="1"/>
    <x v="2"/>
    <x v="2"/>
    <x v="1"/>
    <x v="1"/>
    <n v="82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246949999999998"/>
    <x v="1"/>
    <n v="82.5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752"/>
    <n v="51352"/>
    <x v="4"/>
    <s v="na"/>
    <x v="0"/>
    <x v="0"/>
    <x v="1"/>
    <x v="1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752"/>
    <n v="51353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754"/>
    <n v="51354"/>
    <x v="4"/>
    <s v="na"/>
    <x v="0"/>
    <x v="0"/>
    <x v="1"/>
    <x v="1"/>
    <x v="1"/>
    <x v="1"/>
    <n v="74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842949999999988"/>
    <x v="2"/>
    <n v="74.5"/>
    <x v="1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754"/>
    <n v="51356"/>
    <x v="4"/>
    <s v="na"/>
    <x v="0"/>
    <x v="0"/>
    <x v="2"/>
    <x v="2"/>
    <x v="1"/>
    <x v="1"/>
    <n v="88.8"/>
    <m/>
    <m/>
    <m/>
    <x v="0"/>
    <x v="3"/>
    <m/>
    <x v="0"/>
    <x v="0"/>
    <x v="0"/>
    <x v="0"/>
    <x v="0"/>
    <x v="0"/>
    <x v="0"/>
    <x v="0"/>
    <x v="0"/>
    <x v="0"/>
    <x v="0"/>
    <s v="51355 bad tag"/>
    <m/>
    <x v="2"/>
    <s v=""/>
    <x v="6"/>
    <x v="2"/>
    <x v="4"/>
    <x v="2"/>
    <x v="4"/>
    <x v="2"/>
    <n v="81.07759999999999"/>
    <x v="1"/>
    <n v="88.8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757"/>
    <n v="51357"/>
    <x v="4"/>
    <s v="na"/>
    <x v="0"/>
    <x v="1"/>
    <x v="1"/>
    <x v="1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759"/>
    <n v="51358"/>
    <x v="4"/>
    <s v="na"/>
    <x v="0"/>
    <x v="0"/>
    <x v="2"/>
    <x v="2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800"/>
    <n v="51359"/>
    <x v="4"/>
    <s v="na"/>
    <x v="0"/>
    <x v="0"/>
    <x v="2"/>
    <x v="2"/>
    <x v="1"/>
    <x v="1"/>
    <n v="84.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375599999999991"/>
    <x v="1"/>
    <n v="84.8"/>
    <x v="2"/>
    <s v=""/>
    <x v="3"/>
    <s v=""/>
    <x v="1"/>
    <s v=""/>
    <s v=""/>
    <x v="1"/>
    <x v="1"/>
    <x v="2"/>
    <x v="1"/>
    <x v="1"/>
    <x v="1"/>
    <x v="1"/>
  </r>
  <r>
    <d v="2022-07-15T00:00:00"/>
    <n v="9704"/>
    <n v="10468"/>
    <x v="2"/>
    <n v="1802"/>
    <n v="51360"/>
    <x v="4"/>
    <s v="na"/>
    <x v="0"/>
    <x v="0"/>
    <x v="1"/>
    <x v="1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803"/>
    <n v="51361"/>
    <x v="4"/>
    <s v="na"/>
    <x v="0"/>
    <x v="1"/>
    <x v="1"/>
    <x v="1"/>
    <x v="1"/>
    <x v="1"/>
    <n v="81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321449999999999"/>
    <x v="1"/>
    <n v="81.5"/>
    <x v="2"/>
    <s v=""/>
    <x v="3"/>
    <s v=""/>
    <x v="1"/>
    <s v=""/>
    <s v=""/>
    <x v="1"/>
    <x v="1"/>
    <x v="1"/>
    <x v="1"/>
    <x v="1"/>
    <x v="1"/>
    <x v="1"/>
  </r>
  <r>
    <d v="2022-07-15T00:00:00"/>
    <n v="9704"/>
    <n v="10468"/>
    <x v="2"/>
    <n v="1804"/>
    <n v="51362"/>
    <x v="4"/>
    <s v="na"/>
    <x v="0"/>
    <x v="1"/>
    <x v="2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5T00:00:00"/>
    <n v="9704"/>
    <n v="10469"/>
    <x v="2"/>
    <n v="1805"/>
    <n v="51363"/>
    <x v="4"/>
    <s v="na"/>
    <x v="0"/>
    <x v="0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27"/>
    <n v="51364"/>
    <x v="4"/>
    <s v="910124"/>
    <x v="0"/>
    <x v="0"/>
    <x v="1"/>
    <x v="1"/>
    <x v="1"/>
    <x v="1"/>
    <n v="70.5"/>
    <m/>
    <m/>
    <m/>
    <x v="0"/>
    <x v="2"/>
    <n v="1003122"/>
    <x v="1"/>
    <x v="0"/>
    <x v="1"/>
    <x v="0"/>
    <x v="3"/>
    <x v="0"/>
    <x v="0"/>
    <x v="0"/>
    <x v="0"/>
    <x v="0"/>
    <x v="0"/>
    <m/>
    <m/>
    <x v="2"/>
    <s v="10031221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5T00:00:00"/>
    <n v="9705"/>
    <n v="10470"/>
    <x v="4"/>
    <n v="1835"/>
    <n v="51365"/>
    <x v="4"/>
    <s v="910102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3"/>
    <x v="1"/>
    <x v="1"/>
    <x v="1"/>
  </r>
  <r>
    <d v="2022-07-15T00:00:00"/>
    <n v="9705"/>
    <n v="10470"/>
    <x v="4"/>
    <n v="1837"/>
    <n v="51366"/>
    <x v="4"/>
    <s v="910074"/>
    <x v="0"/>
    <x v="0"/>
    <x v="2"/>
    <x v="2"/>
    <x v="1"/>
    <x v="1"/>
    <n v="80"/>
    <n v="16.7"/>
    <n v="6.8"/>
    <n v="5.6"/>
    <x v="7"/>
    <x v="3"/>
    <n v="1003122"/>
    <x v="2"/>
    <x v="0"/>
    <x v="1"/>
    <x v="0"/>
    <x v="3"/>
    <x v="0"/>
    <x v="0"/>
    <x v="0"/>
    <x v="0"/>
    <x v="0"/>
    <x v="0"/>
    <m/>
    <m/>
    <x v="2"/>
    <s v="10031222"/>
    <x v="13"/>
    <x v="7"/>
    <x v="6"/>
    <x v="2"/>
    <x v="4"/>
    <x v="2"/>
    <n v="73.2"/>
    <x v="1"/>
    <n v="80"/>
    <x v="3"/>
    <s v=""/>
    <x v="5"/>
    <s v=""/>
    <x v="2"/>
    <n v="0.63599999999999901"/>
    <n v="0.65384869628531084"/>
    <x v="1"/>
    <x v="1"/>
    <x v="2"/>
    <x v="1"/>
    <x v="1"/>
    <x v="1"/>
    <x v="1"/>
  </r>
  <r>
    <d v="2022-07-15T00:00:00"/>
    <n v="9705"/>
    <n v="10470"/>
    <x v="4"/>
    <n v="1839"/>
    <n v="51367"/>
    <x v="4"/>
    <s v="910086"/>
    <x v="0"/>
    <x v="0"/>
    <x v="1"/>
    <x v="1"/>
    <x v="1"/>
    <x v="1"/>
    <n v="62"/>
    <m/>
    <m/>
    <m/>
    <x v="0"/>
    <x v="2"/>
    <n v="1003122"/>
    <x v="3"/>
    <x v="0"/>
    <x v="1"/>
    <x v="0"/>
    <x v="3"/>
    <x v="0"/>
    <x v="0"/>
    <x v="0"/>
    <x v="0"/>
    <x v="0"/>
    <x v="0"/>
    <m/>
    <m/>
    <x v="2"/>
    <s v="10031223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5T00:00:00"/>
    <n v="9705"/>
    <n v="10470"/>
    <x v="4"/>
    <n v="1840"/>
    <n v="51368"/>
    <x v="4"/>
    <s v="910075"/>
    <x v="0"/>
    <x v="0"/>
    <x v="2"/>
    <x v="2"/>
    <x v="1"/>
    <x v="1"/>
    <n v="83.5"/>
    <n v="16"/>
    <n v="5.5"/>
    <n v="6.2"/>
    <x v="12"/>
    <x v="3"/>
    <n v="1003122"/>
    <x v="4"/>
    <x v="0"/>
    <x v="1"/>
    <x v="0"/>
    <x v="3"/>
    <x v="0"/>
    <x v="0"/>
    <x v="0"/>
    <x v="0"/>
    <x v="0"/>
    <x v="0"/>
    <m/>
    <m/>
    <x v="2"/>
    <s v="10031224"/>
    <x v="13"/>
    <x v="7"/>
    <x v="6"/>
    <x v="2"/>
    <x v="4"/>
    <x v="2"/>
    <n v="78"/>
    <x v="1"/>
    <n v="83.5"/>
    <x v="3"/>
    <s v=""/>
    <x v="5"/>
    <s v=""/>
    <x v="2"/>
    <n v="3.3110000000000026"/>
    <n v="0.9648042535877932"/>
    <x v="1"/>
    <x v="1"/>
    <x v="2"/>
    <x v="1"/>
    <x v="1"/>
    <x v="1"/>
    <x v="1"/>
  </r>
  <r>
    <d v="2022-07-15T00:00:00"/>
    <n v="9705"/>
    <n v="10470"/>
    <x v="4"/>
    <n v="1841"/>
    <n v="51369"/>
    <x v="4"/>
    <s v="910095"/>
    <x v="0"/>
    <x v="0"/>
    <x v="1"/>
    <x v="1"/>
    <x v="1"/>
    <x v="1"/>
    <n v="65"/>
    <m/>
    <m/>
    <m/>
    <x v="0"/>
    <x v="2"/>
    <n v="1003122"/>
    <x v="5"/>
    <x v="0"/>
    <x v="1"/>
    <x v="0"/>
    <x v="3"/>
    <x v="0"/>
    <x v="0"/>
    <x v="0"/>
    <x v="0"/>
    <x v="0"/>
    <x v="0"/>
    <m/>
    <m/>
    <x v="2"/>
    <s v="10031225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5T00:00:00"/>
    <n v="9705"/>
    <n v="10470"/>
    <x v="4"/>
    <n v="1843"/>
    <n v="51370"/>
    <x v="4"/>
    <s v="na"/>
    <x v="0"/>
    <x v="0"/>
    <x v="2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43"/>
    <n v="51371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5"/>
    <n v="10470"/>
    <x v="4"/>
    <n v="1844"/>
    <n v="51372"/>
    <x v="4"/>
    <s v="na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5T00:00:00"/>
    <n v="9705"/>
    <n v="10470"/>
    <x v="4"/>
    <n v="1846"/>
    <n v="51373"/>
    <x v="4"/>
    <s v="na"/>
    <x v="0"/>
    <x v="0"/>
    <x v="2"/>
    <x v="1"/>
    <x v="1"/>
    <x v="1"/>
    <n v="7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305699999999987"/>
    <x v="2"/>
    <n v="75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47"/>
    <n v="51374"/>
    <x v="4"/>
    <s v="na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48"/>
    <n v="51375"/>
    <x v="4"/>
    <s v="na"/>
    <x v="0"/>
    <x v="0"/>
    <x v="1"/>
    <x v="1"/>
    <x v="1"/>
    <x v="1"/>
    <n v="69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215449999999997"/>
    <x v="2"/>
    <n v="69.5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48"/>
    <n v="51376"/>
    <x v="4"/>
    <s v="na"/>
    <x v="0"/>
    <x v="0"/>
    <x v="1"/>
    <x v="1"/>
    <x v="1"/>
    <x v="1"/>
    <n v="6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752699999999997"/>
    <x v="2"/>
    <n v="69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49"/>
    <n v="51377"/>
    <x v="4"/>
    <s v="na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50"/>
    <n v="51378"/>
    <x v="4"/>
    <s v="na"/>
    <x v="0"/>
    <x v="1"/>
    <x v="1"/>
    <x v="1"/>
    <x v="1"/>
    <x v="1"/>
    <n v="71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603699999999989"/>
    <x v="2"/>
    <n v="71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51"/>
    <n v="51379"/>
    <x v="4"/>
    <s v="na"/>
    <x v="0"/>
    <x v="1"/>
    <x v="1"/>
    <x v="1"/>
    <x v="1"/>
    <x v="1"/>
    <n v="7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51"/>
    <n v="51380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5"/>
    <n v="10470"/>
    <x v="4"/>
    <n v="1852"/>
    <n v="51381"/>
    <x v="4"/>
    <s v="na"/>
    <x v="0"/>
    <x v="1"/>
    <x v="1"/>
    <x v="1"/>
    <x v="1"/>
    <x v="1"/>
    <n v="9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964699999999993"/>
    <x v="1"/>
    <n v="93"/>
    <x v="2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53"/>
    <n v="51382"/>
    <x v="4"/>
    <s v="na"/>
    <x v="0"/>
    <x v="0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6"/>
    <x v="1"/>
    <x v="1"/>
    <x v="1"/>
  </r>
  <r>
    <d v="2022-07-15T00:00:00"/>
    <n v="9705"/>
    <n v="10470"/>
    <x v="4"/>
    <n v="1854"/>
    <n v="51383"/>
    <x v="4"/>
    <s v="na"/>
    <x v="0"/>
    <x v="0"/>
    <x v="0"/>
    <x v="4"/>
    <x v="1"/>
    <x v="1"/>
    <m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s v=""/>
    <x v="3"/>
    <s v=""/>
    <x v="4"/>
    <s v=""/>
    <x v="3"/>
    <s v=""/>
    <x v="1"/>
    <s v=""/>
    <s v=""/>
    <x v="1"/>
    <x v="1"/>
    <x v="4"/>
    <x v="1"/>
    <x v="1"/>
    <x v="1"/>
    <x v="1"/>
  </r>
  <r>
    <d v="2022-07-15T00:00:00"/>
    <n v="9705"/>
    <n v="10470"/>
    <x v="4"/>
    <n v="1856"/>
    <n v="51384"/>
    <x v="4"/>
    <s v="na"/>
    <x v="0"/>
    <x v="0"/>
    <x v="1"/>
    <x v="1"/>
    <x v="1"/>
    <x v="1"/>
    <n v="6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901699999999998"/>
    <x v="2"/>
    <n v="67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57"/>
    <n v="51385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3"/>
    <x v="1"/>
    <x v="1"/>
    <x v="1"/>
  </r>
  <r>
    <d v="2022-07-15T00:00:00"/>
    <n v="9705"/>
    <n v="10470"/>
    <x v="4"/>
    <n v="1858"/>
    <n v="51386"/>
    <x v="4"/>
    <s v="na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0"/>
    <x v="4"/>
    <n v="1858"/>
    <n v="51387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5"/>
    <n v="10470"/>
    <x v="4"/>
    <n v="1859"/>
    <n v="51388"/>
    <x v="4"/>
    <s v="na"/>
    <x v="0"/>
    <x v="0"/>
    <x v="2"/>
    <x v="2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2"/>
    <x v="1"/>
    <x v="1"/>
    <x v="1"/>
    <x v="1"/>
  </r>
  <r>
    <d v="2022-07-15T00:00:00"/>
    <n v="9705"/>
    <n v="10471"/>
    <x v="4"/>
    <n v="1901"/>
    <n v="51389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1"/>
    <x v="4"/>
    <n v="1902"/>
    <n v="51390"/>
    <x v="4"/>
    <s v="na"/>
    <x v="0"/>
    <x v="0"/>
    <x v="1"/>
    <x v="1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1"/>
    <x v="1"/>
    <x v="1"/>
    <x v="1"/>
    <x v="1"/>
  </r>
  <r>
    <d v="2022-07-15T00:00:00"/>
    <n v="9705"/>
    <n v="10471"/>
    <x v="4"/>
    <n v="1904"/>
    <n v="51391"/>
    <x v="4"/>
    <s v="na"/>
    <x v="0"/>
    <x v="0"/>
    <x v="1"/>
    <x v="1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1"/>
    <x v="1"/>
    <x v="1"/>
    <x v="1"/>
    <x v="1"/>
  </r>
  <r>
    <d v="2022-07-15T00:00:00"/>
    <n v="9705"/>
    <n v="10471"/>
    <x v="4"/>
    <n v="1905"/>
    <n v="51392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5T00:00:00"/>
    <n v="9705"/>
    <n v="10471"/>
    <x v="4"/>
    <n v="1906"/>
    <n v="51393"/>
    <x v="4"/>
    <s v="na"/>
    <x v="0"/>
    <x v="0"/>
    <x v="2"/>
    <x v="2"/>
    <x v="1"/>
    <x v="1"/>
    <n v="8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023449999999997"/>
    <x v="1"/>
    <n v="85.5"/>
    <x v="2"/>
    <s v=""/>
    <x v="3"/>
    <s v=""/>
    <x v="1"/>
    <s v=""/>
    <s v=""/>
    <x v="1"/>
    <x v="1"/>
    <x v="2"/>
    <x v="1"/>
    <x v="1"/>
    <x v="1"/>
    <x v="1"/>
  </r>
  <r>
    <d v="2022-07-15T00:00:00"/>
    <n v="9705"/>
    <n v="10471"/>
    <x v="4"/>
    <n v="1907"/>
    <n v="51394"/>
    <x v="4"/>
    <s v="na"/>
    <x v="0"/>
    <x v="0"/>
    <x v="1"/>
    <x v="1"/>
    <x v="1"/>
    <x v="1"/>
    <n v="66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0.438949999999998"/>
    <x v="2"/>
    <n v="66.5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1"/>
    <x v="4"/>
    <n v="1908"/>
    <n v="51395"/>
    <x v="4"/>
    <s v="na"/>
    <x v="0"/>
    <x v="0"/>
    <x v="1"/>
    <x v="1"/>
    <x v="1"/>
    <x v="1"/>
    <n v="5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1.646700000000003"/>
    <x v="2"/>
    <n v="57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1"/>
    <x v="4"/>
    <n v="1909"/>
    <n v="51396"/>
    <x v="4"/>
    <s v="na"/>
    <x v="0"/>
    <x v="0"/>
    <x v="1"/>
    <x v="1"/>
    <x v="1"/>
    <x v="1"/>
    <n v="64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8.587949999999999"/>
    <x v="2"/>
    <n v="64.5"/>
    <x v="1"/>
    <s v=""/>
    <x v="3"/>
    <s v=""/>
    <x v="1"/>
    <s v=""/>
    <s v=""/>
    <x v="1"/>
    <x v="1"/>
    <x v="1"/>
    <x v="1"/>
    <x v="1"/>
    <x v="1"/>
    <x v="1"/>
  </r>
  <r>
    <d v="2022-07-15T00:00:00"/>
    <n v="9705"/>
    <n v="10471"/>
    <x v="4"/>
    <n v="1910"/>
    <n v="51397"/>
    <x v="4"/>
    <s v="na"/>
    <x v="0"/>
    <x v="1"/>
    <x v="1"/>
    <x v="1"/>
    <x v="1"/>
    <x v="1"/>
    <n v="8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1.262699999999995"/>
    <x v="1"/>
    <n v="89"/>
    <x v="2"/>
    <s v=""/>
    <x v="3"/>
    <s v=""/>
    <x v="1"/>
    <s v=""/>
    <s v=""/>
    <x v="1"/>
    <x v="1"/>
    <x v="1"/>
    <x v="1"/>
    <x v="1"/>
    <x v="1"/>
    <x v="1"/>
  </r>
  <r>
    <d v="2022-07-15T00:00:00"/>
    <n v="9705"/>
    <n v="10471"/>
    <x v="4"/>
    <n v="1911"/>
    <n v="51398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1935"/>
    <n v="51399"/>
    <x v="4"/>
    <s v="910085"/>
    <x v="0"/>
    <x v="1"/>
    <x v="1"/>
    <x v="1"/>
    <x v="1"/>
    <x v="1"/>
    <n v="62"/>
    <m/>
    <m/>
    <m/>
    <x v="0"/>
    <x v="2"/>
    <n v="1003122"/>
    <x v="6"/>
    <x v="0"/>
    <x v="1"/>
    <x v="0"/>
    <x v="3"/>
    <x v="0"/>
    <x v="0"/>
    <x v="0"/>
    <x v="0"/>
    <x v="0"/>
    <x v="0"/>
    <m/>
    <m/>
    <x v="2"/>
    <s v="10031226"/>
    <x v="13"/>
    <x v="7"/>
    <x v="6"/>
    <x v="2"/>
    <x v="4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5T00:00:00"/>
    <n v="9706"/>
    <n v="10472"/>
    <x v="5"/>
    <n v="1936"/>
    <n v="51400"/>
    <x v="4"/>
    <s v="910134"/>
    <x v="0"/>
    <x v="0"/>
    <x v="2"/>
    <x v="2"/>
    <x v="1"/>
    <x v="1"/>
    <n v="82"/>
    <n v="17.5"/>
    <n v="6.8"/>
    <n v="5.8"/>
    <x v="5"/>
    <x v="3"/>
    <n v="1003122"/>
    <x v="7"/>
    <x v="0"/>
    <x v="1"/>
    <x v="0"/>
    <x v="3"/>
    <x v="0"/>
    <x v="0"/>
    <x v="0"/>
    <x v="0"/>
    <x v="0"/>
    <x v="0"/>
    <m/>
    <m/>
    <x v="2"/>
    <s v="10031227"/>
    <x v="13"/>
    <x v="7"/>
    <x v="6"/>
    <x v="2"/>
    <x v="4"/>
    <x v="2"/>
    <n v="75.2"/>
    <x v="1"/>
    <n v="82"/>
    <x v="3"/>
    <s v=""/>
    <x v="5"/>
    <s v=""/>
    <x v="2"/>
    <n v="1.1019999999999983"/>
    <n v="0.75063465775843374"/>
    <x v="1"/>
    <x v="1"/>
    <x v="2"/>
    <x v="1"/>
    <x v="1"/>
    <x v="1"/>
    <x v="1"/>
  </r>
  <r>
    <d v="2022-07-15T00:00:00"/>
    <n v="9706"/>
    <n v="10472"/>
    <x v="5"/>
    <n v="1937"/>
    <n v="51401"/>
    <x v="4"/>
    <s v="910096"/>
    <x v="0"/>
    <x v="1"/>
    <x v="1"/>
    <x v="1"/>
    <x v="1"/>
    <x v="1"/>
    <n v="93"/>
    <n v="21.6"/>
    <n v="8.5"/>
    <n v="7.9"/>
    <x v="2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5"/>
    <x v="1"/>
    <n v="93"/>
    <x v="3"/>
    <s v=""/>
    <x v="3"/>
    <s v=""/>
    <x v="2"/>
    <n v="1.5400000000000014"/>
    <n v="0.82346472522088354"/>
    <x v="1"/>
    <x v="1"/>
    <x v="2"/>
    <x v="1"/>
    <x v="1"/>
    <x v="1"/>
    <x v="1"/>
  </r>
  <r>
    <d v="2022-07-15T00:00:00"/>
    <n v="9706"/>
    <n v="10472"/>
    <x v="5"/>
    <n v="1940"/>
    <n v="51402"/>
    <x v="4"/>
    <s v="910099"/>
    <x v="0"/>
    <x v="1"/>
    <x v="1"/>
    <x v="1"/>
    <x v="1"/>
    <x v="1"/>
    <n v="89"/>
    <n v="21.5"/>
    <n v="8.8000000000000007"/>
    <n v="8.1999999999999993"/>
    <x v="1"/>
    <x v="3"/>
    <n v="1003122"/>
    <x v="8"/>
    <x v="0"/>
    <x v="1"/>
    <x v="0"/>
    <x v="3"/>
    <x v="0"/>
    <x v="0"/>
    <x v="0"/>
    <x v="0"/>
    <x v="0"/>
    <x v="0"/>
    <m/>
    <m/>
    <x v="2"/>
    <s v="10031228"/>
    <x v="13"/>
    <x v="7"/>
    <x v="6"/>
    <x v="2"/>
    <x v="4"/>
    <x v="2"/>
    <n v="80.2"/>
    <x v="1"/>
    <n v="89"/>
    <x v="3"/>
    <s v=""/>
    <x v="5"/>
    <s v=""/>
    <x v="3"/>
    <n v="-0.42400000000000393"/>
    <n v="0.39555998258063646"/>
    <x v="1"/>
    <x v="1"/>
    <x v="1"/>
    <x v="1"/>
    <x v="1"/>
    <x v="1"/>
    <x v="1"/>
  </r>
  <r>
    <d v="2022-07-15T00:00:00"/>
    <n v="9706"/>
    <n v="10472"/>
    <x v="5"/>
    <n v="1942"/>
    <n v="51403"/>
    <x v="4"/>
    <s v="910091"/>
    <x v="0"/>
    <x v="0"/>
    <x v="2"/>
    <x v="2"/>
    <x v="1"/>
    <x v="1"/>
    <n v="93"/>
    <n v="18.2"/>
    <n v="6.5"/>
    <n v="4"/>
    <x v="5"/>
    <x v="3"/>
    <n v="1003122"/>
    <x v="9"/>
    <x v="0"/>
    <x v="1"/>
    <x v="0"/>
    <x v="3"/>
    <x v="0"/>
    <x v="0"/>
    <x v="0"/>
    <x v="0"/>
    <x v="0"/>
    <x v="0"/>
    <m/>
    <m/>
    <x v="2"/>
    <s v="10031229"/>
    <x v="13"/>
    <x v="7"/>
    <x v="6"/>
    <x v="2"/>
    <x v="4"/>
    <x v="2"/>
    <n v="86.5"/>
    <x v="1"/>
    <n v="93"/>
    <x v="3"/>
    <s v=""/>
    <x v="5"/>
    <s v=""/>
    <x v="2"/>
    <n v="7.4400000000000022"/>
    <n v="0.99941305950391923"/>
    <x v="1"/>
    <x v="1"/>
    <x v="2"/>
    <x v="1"/>
    <x v="1"/>
    <x v="1"/>
    <x v="1"/>
  </r>
  <r>
    <d v="2022-07-15T00:00:00"/>
    <n v="9706"/>
    <n v="10472"/>
    <x v="5"/>
    <n v="1944"/>
    <n v="51404"/>
    <x v="4"/>
    <s v="910120"/>
    <x v="0"/>
    <x v="1"/>
    <x v="1"/>
    <x v="1"/>
    <x v="1"/>
    <x v="1"/>
    <n v="94"/>
    <n v="20.8"/>
    <n v="8.5"/>
    <n v="6.6"/>
    <x v="14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5"/>
    <x v="1"/>
    <n v="94"/>
    <x v="3"/>
    <s v=""/>
    <x v="3"/>
    <s v=""/>
    <x v="2"/>
    <n v="3.370000000000001"/>
    <n v="0.9667536911605259"/>
    <x v="1"/>
    <x v="1"/>
    <x v="2"/>
    <x v="1"/>
    <x v="1"/>
    <x v="1"/>
    <x v="1"/>
  </r>
  <r>
    <d v="2022-07-15T00:00:00"/>
    <n v="9706"/>
    <n v="10472"/>
    <x v="5"/>
    <n v="1946"/>
    <n v="51405"/>
    <x v="4"/>
    <s v="910111"/>
    <x v="0"/>
    <x v="0"/>
    <x v="2"/>
    <x v="2"/>
    <x v="1"/>
    <x v="1"/>
    <n v="85"/>
    <n v="17.5"/>
    <n v="5.5"/>
    <n v="5"/>
    <x v="9"/>
    <x v="3"/>
    <n v="1003122"/>
    <x v="10"/>
    <x v="0"/>
    <x v="1"/>
    <x v="0"/>
    <x v="3"/>
    <x v="0"/>
    <x v="0"/>
    <x v="0"/>
    <x v="0"/>
    <x v="0"/>
    <x v="0"/>
    <m/>
    <m/>
    <x v="2"/>
    <s v="100312210"/>
    <x v="13"/>
    <x v="7"/>
    <x v="6"/>
    <x v="2"/>
    <x v="4"/>
    <x v="2"/>
    <n v="79.5"/>
    <x v="1"/>
    <n v="85"/>
    <x v="3"/>
    <s v=""/>
    <x v="5"/>
    <s v=""/>
    <x v="2"/>
    <n v="5.0299999999999985"/>
    <n v="0.99350366771566156"/>
    <x v="1"/>
    <x v="1"/>
    <x v="2"/>
    <x v="1"/>
    <x v="1"/>
    <x v="1"/>
    <x v="1"/>
  </r>
  <r>
    <d v="2022-07-15T00:00:00"/>
    <n v="9706"/>
    <n v="10472"/>
    <x v="5"/>
    <n v="1948"/>
    <n v="51406"/>
    <x v="4"/>
    <s v="na"/>
    <x v="0"/>
    <x v="1"/>
    <x v="1"/>
    <x v="1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1949"/>
    <n v="51407"/>
    <x v="4"/>
    <s v="na"/>
    <x v="0"/>
    <x v="1"/>
    <x v="1"/>
    <x v="1"/>
    <x v="1"/>
    <x v="1"/>
    <n v="8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799949999999995"/>
    <x v="1"/>
    <n v="88.5"/>
    <x v="2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1950"/>
    <n v="51408"/>
    <x v="4"/>
    <s v="na"/>
    <x v="0"/>
    <x v="0"/>
    <x v="2"/>
    <x v="2"/>
    <x v="1"/>
    <x v="1"/>
    <n v="8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948949999999996"/>
    <x v="1"/>
    <n v="86.5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2"/>
    <x v="5"/>
    <n v="1950"/>
    <n v="51409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2"/>
    <x v="5"/>
    <n v="1951"/>
    <n v="51410"/>
    <x v="4"/>
    <s v="na"/>
    <x v="0"/>
    <x v="0"/>
    <x v="2"/>
    <x v="2"/>
    <x v="1"/>
    <x v="1"/>
    <n v="85.5"/>
    <m/>
    <m/>
    <m/>
    <x v="0"/>
    <x v="3"/>
    <m/>
    <x v="0"/>
    <x v="0"/>
    <x v="0"/>
    <x v="0"/>
    <x v="0"/>
    <x v="0"/>
    <x v="0"/>
    <x v="0"/>
    <x v="0"/>
    <x v="0"/>
    <x v="0"/>
    <s v="51411 bad tag"/>
    <m/>
    <x v="2"/>
    <s v=""/>
    <x v="6"/>
    <x v="2"/>
    <x v="4"/>
    <x v="2"/>
    <x v="4"/>
    <x v="2"/>
    <n v="78.023449999999997"/>
    <x v="1"/>
    <n v="85.5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2"/>
    <x v="5"/>
    <n v="16952"/>
    <n v="51412"/>
    <x v="4"/>
    <s v="na"/>
    <x v="0"/>
    <x v="0"/>
    <x v="1"/>
    <x v="1"/>
    <x v="1"/>
    <x v="1"/>
    <n v="93.5"/>
    <m/>
    <m/>
    <m/>
    <x v="0"/>
    <x v="3"/>
    <m/>
    <x v="0"/>
    <x v="0"/>
    <x v="0"/>
    <x v="0"/>
    <x v="0"/>
    <x v="0"/>
    <x v="0"/>
    <x v="0"/>
    <x v="0"/>
    <x v="0"/>
    <x v="0"/>
    <s v="51413 bad tag"/>
    <m/>
    <x v="2"/>
    <s v=""/>
    <x v="6"/>
    <x v="2"/>
    <x v="4"/>
    <x v="2"/>
    <x v="4"/>
    <x v="2"/>
    <n v="85.427449999999993"/>
    <x v="1"/>
    <n v="93.5"/>
    <x v="2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1953"/>
    <n v="51414"/>
    <x v="4"/>
    <s v="na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1956"/>
    <n v="51415"/>
    <x v="4"/>
    <s v="na"/>
    <x v="0"/>
    <x v="0"/>
    <x v="2"/>
    <x v="2"/>
    <x v="1"/>
    <x v="1"/>
    <n v="8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023449999999997"/>
    <x v="1"/>
    <n v="85.5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2"/>
    <x v="5"/>
    <n v="1957"/>
    <n v="51416"/>
    <x v="4"/>
    <s v="na"/>
    <x v="0"/>
    <x v="0"/>
    <x v="2"/>
    <x v="2"/>
    <x v="1"/>
    <x v="1"/>
    <n v="7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1.544949999999986"/>
    <x v="1"/>
    <n v="78.5"/>
    <x v="2"/>
    <s v=""/>
    <x v="3"/>
    <s v=""/>
    <x v="1"/>
    <s v=""/>
    <s v=""/>
    <x v="1"/>
    <x v="1"/>
    <x v="2"/>
    <x v="3"/>
    <x v="1"/>
    <x v="1"/>
    <x v="1"/>
  </r>
  <r>
    <d v="2022-07-15T00:00:00"/>
    <n v="9706"/>
    <n v="10472"/>
    <x v="5"/>
    <n v="1958"/>
    <n v="51417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1959"/>
    <n v="51418"/>
    <x v="4"/>
    <s v="na"/>
    <x v="0"/>
    <x v="0"/>
    <x v="1"/>
    <x v="1"/>
    <x v="1"/>
    <x v="1"/>
    <n v="74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7.380199999999988"/>
    <x v="2"/>
    <n v="74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2000"/>
    <n v="51419"/>
    <x v="4"/>
    <s v="na"/>
    <x v="0"/>
    <x v="1"/>
    <x v="1"/>
    <x v="1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2000"/>
    <n v="51420"/>
    <x v="4"/>
    <s v="na"/>
    <x v="0"/>
    <x v="0"/>
    <x v="1"/>
    <x v="1"/>
    <x v="1"/>
    <x v="1"/>
    <n v="72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529199999999989"/>
    <x v="2"/>
    <n v="72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2001"/>
    <n v="51421"/>
    <x v="4"/>
    <s v="na"/>
    <x v="0"/>
    <x v="0"/>
    <x v="1"/>
    <x v="1"/>
    <x v="1"/>
    <x v="1"/>
    <n v="5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0.721200000000003"/>
    <x v="2"/>
    <n v="56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2002"/>
    <n v="51422"/>
    <x v="4"/>
    <s v="na"/>
    <x v="0"/>
    <x v="0"/>
    <x v="1"/>
    <x v="1"/>
    <x v="1"/>
    <x v="1"/>
    <n v="59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497700000000002"/>
    <x v="2"/>
    <n v="59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2003"/>
    <n v="51423"/>
    <x v="4"/>
    <s v="na"/>
    <x v="0"/>
    <x v="0"/>
    <x v="2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2004"/>
    <n v="51424"/>
    <x v="4"/>
    <s v="na"/>
    <x v="0"/>
    <x v="1"/>
    <x v="1"/>
    <x v="1"/>
    <x v="1"/>
    <x v="1"/>
    <n v="9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7.741199999999992"/>
    <x v="1"/>
    <n v="96"/>
    <x v="2"/>
    <s v=""/>
    <x v="3"/>
    <s v=""/>
    <x v="1"/>
    <s v=""/>
    <s v=""/>
    <x v="1"/>
    <x v="1"/>
    <x v="1"/>
    <x v="1"/>
    <x v="1"/>
    <x v="1"/>
    <x v="1"/>
  </r>
  <r>
    <d v="2022-07-15T00:00:00"/>
    <n v="9706"/>
    <n v="10472"/>
    <x v="5"/>
    <n v="2005"/>
    <n v="51425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3"/>
    <x v="5"/>
    <n v="2006"/>
    <n v="51426"/>
    <x v="4"/>
    <s v="na"/>
    <x v="0"/>
    <x v="0"/>
    <x v="2"/>
    <x v="2"/>
    <x v="1"/>
    <x v="1"/>
    <n v="8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635199999999998"/>
    <x v="1"/>
    <n v="84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3"/>
    <x v="5"/>
    <n v="2007"/>
    <n v="51427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3"/>
    <x v="5"/>
    <n v="2008"/>
    <n v="51428"/>
    <x v="4"/>
    <s v="na"/>
    <x v="0"/>
    <x v="0"/>
    <x v="2"/>
    <x v="2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3"/>
    <x v="5"/>
    <n v="2008"/>
    <n v="51429"/>
    <x v="4"/>
    <s v="na"/>
    <x v="0"/>
    <x v="0"/>
    <x v="2"/>
    <x v="2"/>
    <x v="1"/>
    <x v="1"/>
    <n v="81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321449999999999"/>
    <x v="1"/>
    <n v="81.5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3"/>
    <x v="5"/>
    <n v="2009"/>
    <n v="51430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3"/>
    <x v="5"/>
    <n v="2010"/>
    <n v="51431"/>
    <x v="4"/>
    <s v="na"/>
    <x v="0"/>
    <x v="0"/>
    <x v="2"/>
    <x v="2"/>
    <x v="1"/>
    <x v="1"/>
    <n v="88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337199999999996"/>
    <x v="1"/>
    <n v="88"/>
    <x v="2"/>
    <s v=""/>
    <x v="3"/>
    <s v=""/>
    <x v="1"/>
    <s v=""/>
    <s v=""/>
    <x v="1"/>
    <x v="1"/>
    <x v="2"/>
    <x v="1"/>
    <x v="1"/>
    <x v="1"/>
    <x v="1"/>
  </r>
  <r>
    <d v="2022-07-15T00:00:00"/>
    <n v="9706"/>
    <n v="10473"/>
    <x v="5"/>
    <n v="2011"/>
    <n v="51432"/>
    <x v="4"/>
    <s v="na"/>
    <x v="0"/>
    <x v="0"/>
    <x v="1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5T00:00:00"/>
    <n v="9706"/>
    <n v="10473"/>
    <x v="5"/>
    <n v="2012"/>
    <n v="51433"/>
    <x v="4"/>
    <s v="na"/>
    <x v="0"/>
    <x v="0"/>
    <x v="1"/>
    <x v="1"/>
    <x v="1"/>
    <x v="1"/>
    <n v="8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948949999999996"/>
    <x v="1"/>
    <n v="86.5"/>
    <x v="2"/>
    <s v=""/>
    <x v="3"/>
    <s v=""/>
    <x v="1"/>
    <s v=""/>
    <s v=""/>
    <x v="1"/>
    <x v="1"/>
    <x v="1"/>
    <x v="1"/>
    <x v="1"/>
    <x v="1"/>
    <x v="1"/>
  </r>
  <r>
    <d v="2022-07-15T00:00:00"/>
    <n v="9706"/>
    <n v="10473"/>
    <x v="5"/>
    <n v="2013"/>
    <n v="51434"/>
    <x v="4"/>
    <s v="na"/>
    <x v="0"/>
    <x v="0"/>
    <x v="2"/>
    <x v="2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2"/>
    <x v="1"/>
    <x v="1"/>
    <x v="1"/>
    <x v="1"/>
  </r>
  <r>
    <d v="2022-07-15T00:00:00"/>
    <n v="9707"/>
    <n v="10474"/>
    <x v="2"/>
    <n v="2033"/>
    <n v="51435"/>
    <x v="4"/>
    <s v="na"/>
    <x v="0"/>
    <x v="0"/>
    <x v="2"/>
    <x v="2"/>
    <x v="1"/>
    <x v="1"/>
    <n v="8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3.395949999999999"/>
    <x v="1"/>
    <n v="80.5"/>
    <x v="2"/>
    <s v=""/>
    <x v="3"/>
    <s v=""/>
    <x v="1"/>
    <s v=""/>
    <s v=""/>
    <x v="1"/>
    <x v="1"/>
    <x v="2"/>
    <x v="1"/>
    <x v="1"/>
    <x v="1"/>
    <x v="1"/>
  </r>
  <r>
    <d v="2022-07-15T00:00:00"/>
    <n v="9707"/>
    <n v="10474"/>
    <x v="2"/>
    <n v="2034"/>
    <n v="51436"/>
    <x v="4"/>
    <s v="na"/>
    <x v="0"/>
    <x v="0"/>
    <x v="1"/>
    <x v="1"/>
    <x v="1"/>
    <x v="1"/>
    <n v="8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172449999999998"/>
    <x v="1"/>
    <n v="83.5"/>
    <x v="2"/>
    <s v=""/>
    <x v="3"/>
    <s v=""/>
    <x v="1"/>
    <s v=""/>
    <s v=""/>
    <x v="1"/>
    <x v="1"/>
    <x v="1"/>
    <x v="1"/>
    <x v="1"/>
    <x v="1"/>
    <x v="1"/>
  </r>
  <r>
    <d v="2022-07-15T00:00:00"/>
    <n v="9707"/>
    <n v="10474"/>
    <x v="2"/>
    <n v="2035"/>
    <n v="51437"/>
    <x v="4"/>
    <s v="na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5T00:00:00"/>
    <n v="9707"/>
    <n v="10474"/>
    <x v="2"/>
    <n v="2036"/>
    <n v="51438"/>
    <x v="4"/>
    <s v="na"/>
    <x v="0"/>
    <x v="0"/>
    <x v="1"/>
    <x v="1"/>
    <x v="1"/>
    <x v="1"/>
    <n v="68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1.827199999999998"/>
    <x v="2"/>
    <n v="68"/>
    <x v="1"/>
    <s v=""/>
    <x v="3"/>
    <s v=""/>
    <x v="1"/>
    <s v=""/>
    <s v=""/>
    <x v="1"/>
    <x v="1"/>
    <x v="1"/>
    <x v="1"/>
    <x v="1"/>
    <x v="1"/>
    <x v="1"/>
  </r>
  <r>
    <d v="2022-07-15T00:00:00"/>
    <n v="9707"/>
    <n v="10474"/>
    <x v="2"/>
    <n v="2037"/>
    <n v="51439"/>
    <x v="4"/>
    <s v="na"/>
    <x v="0"/>
    <x v="0"/>
    <x v="2"/>
    <x v="2"/>
    <x v="1"/>
    <x v="1"/>
    <n v="87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874449999999996"/>
    <x v="1"/>
    <n v="87.5"/>
    <x v="2"/>
    <s v=""/>
    <x v="3"/>
    <s v=""/>
    <x v="1"/>
    <s v=""/>
    <s v=""/>
    <x v="1"/>
    <x v="1"/>
    <x v="2"/>
    <x v="1"/>
    <x v="1"/>
    <x v="1"/>
    <x v="1"/>
  </r>
  <r>
    <d v="2022-07-15T00:00:00"/>
    <n v="9707"/>
    <n v="10474"/>
    <x v="2"/>
    <n v="2038"/>
    <n v="51440"/>
    <x v="4"/>
    <s v="na"/>
    <x v="0"/>
    <x v="0"/>
    <x v="1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6T00:00:00"/>
    <n v="9648"/>
    <n v="10345"/>
    <x v="1"/>
    <n v="901"/>
    <m/>
    <x v="1"/>
    <m/>
    <x v="0"/>
    <x v="0"/>
    <x v="1"/>
    <x v="1"/>
    <x v="1"/>
    <x v="1"/>
    <n v="38.5"/>
    <m/>
    <m/>
    <m/>
    <x v="0"/>
    <x v="1"/>
    <n v="1016146"/>
    <x v="3"/>
    <x v="1"/>
    <x v="0"/>
    <x v="0"/>
    <x v="1"/>
    <x v="0"/>
    <x v="0"/>
    <x v="0"/>
    <x v="0"/>
    <x v="0"/>
    <x v="0"/>
    <s v="Jack"/>
    <m/>
    <x v="1"/>
    <s v="10161463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6T00:00:00"/>
    <n v="9648"/>
    <n v="10345"/>
    <x v="1"/>
    <n v="901"/>
    <n v="40634"/>
    <x v="2"/>
    <s v="909660"/>
    <x v="0"/>
    <x v="1"/>
    <x v="1"/>
    <x v="1"/>
    <x v="1"/>
    <x v="1"/>
    <n v="76"/>
    <n v="15.1"/>
    <n v="7"/>
    <n v="4"/>
    <x v="14"/>
    <x v="3"/>
    <n v="1016146"/>
    <x v="4"/>
    <x v="1"/>
    <x v="0"/>
    <x v="0"/>
    <x v="1"/>
    <x v="0"/>
    <x v="0"/>
    <x v="0"/>
    <x v="0"/>
    <x v="0"/>
    <x v="0"/>
    <m/>
    <m/>
    <x v="2"/>
    <s v="10161464"/>
    <x v="3"/>
    <x v="3"/>
    <x v="2"/>
    <x v="3"/>
    <x v="4"/>
    <x v="1"/>
    <n v="69"/>
    <x v="1"/>
    <n v="76"/>
    <x v="3"/>
    <s v=""/>
    <x v="6"/>
    <s v=""/>
    <x v="3"/>
    <n v="-0.68200000000000061"/>
    <n v="0.33581506959766655"/>
    <x v="1"/>
    <x v="1"/>
    <x v="1"/>
    <x v="1"/>
    <x v="1"/>
    <x v="1"/>
    <x v="1"/>
  </r>
  <r>
    <d v="2022-07-16T00:00:00"/>
    <n v="9648"/>
    <n v="10345"/>
    <x v="1"/>
    <n v="901"/>
    <m/>
    <x v="1"/>
    <m/>
    <x v="0"/>
    <x v="0"/>
    <x v="1"/>
    <x v="1"/>
    <x v="1"/>
    <x v="1"/>
    <n v="41"/>
    <m/>
    <m/>
    <m/>
    <x v="0"/>
    <x v="1"/>
    <n v="1016146"/>
    <x v="5"/>
    <x v="1"/>
    <x v="0"/>
    <x v="0"/>
    <x v="1"/>
    <x v="0"/>
    <x v="0"/>
    <x v="0"/>
    <x v="0"/>
    <x v="0"/>
    <x v="0"/>
    <s v="Jack"/>
    <m/>
    <x v="1"/>
    <s v="10161465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6T00:00:00"/>
    <n v="9648"/>
    <n v="10345"/>
    <x v="1"/>
    <n v="917"/>
    <n v="40635"/>
    <x v="2"/>
    <s v="909689"/>
    <x v="0"/>
    <x v="1"/>
    <x v="1"/>
    <x v="1"/>
    <x v="1"/>
    <x v="1"/>
    <n v="91"/>
    <n v="21.5"/>
    <n v="8.5"/>
    <n v="5.5"/>
    <x v="26"/>
    <x v="3"/>
    <n v="1016146"/>
    <x v="6"/>
    <x v="1"/>
    <x v="0"/>
    <x v="0"/>
    <x v="1"/>
    <x v="0"/>
    <x v="0"/>
    <x v="0"/>
    <x v="0"/>
    <x v="0"/>
    <x v="0"/>
    <m/>
    <m/>
    <x v="2"/>
    <s v="10161466"/>
    <x v="5"/>
    <x v="2"/>
    <x v="3"/>
    <x v="2"/>
    <x v="4"/>
    <x v="1"/>
    <n v="82.5"/>
    <x v="1"/>
    <n v="91"/>
    <x v="3"/>
    <s v=""/>
    <x v="6"/>
    <s v=""/>
    <x v="2"/>
    <n v="1.7960000000000025"/>
    <n v="0.8576613198329639"/>
    <x v="1"/>
    <x v="1"/>
    <x v="2"/>
    <x v="1"/>
    <x v="1"/>
    <x v="1"/>
    <x v="1"/>
  </r>
  <r>
    <d v="2022-07-16T00:00:00"/>
    <n v="9648"/>
    <n v="10345"/>
    <x v="1"/>
    <n v="917"/>
    <m/>
    <x v="1"/>
    <m/>
    <x v="0"/>
    <x v="0"/>
    <x v="1"/>
    <x v="1"/>
    <x v="1"/>
    <x v="1"/>
    <n v="36"/>
    <m/>
    <m/>
    <m/>
    <x v="0"/>
    <x v="1"/>
    <n v="1016146"/>
    <x v="7"/>
    <x v="1"/>
    <x v="0"/>
    <x v="0"/>
    <x v="1"/>
    <x v="0"/>
    <x v="0"/>
    <x v="0"/>
    <x v="0"/>
    <x v="0"/>
    <x v="0"/>
    <s v="Jack"/>
    <m/>
    <x v="1"/>
    <s v="10161467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6T00:00:00"/>
    <n v="9648"/>
    <n v="10345"/>
    <x v="1"/>
    <n v="917"/>
    <n v="40636"/>
    <x v="2"/>
    <s v="909671"/>
    <x v="0"/>
    <x v="0"/>
    <x v="2"/>
    <x v="2"/>
    <x v="1"/>
    <x v="1"/>
    <n v="86"/>
    <n v="18.3"/>
    <n v="4"/>
    <n v="5.0999999999999996"/>
    <x v="10"/>
    <x v="3"/>
    <n v="1016146"/>
    <x v="8"/>
    <x v="1"/>
    <x v="0"/>
    <x v="0"/>
    <x v="1"/>
    <x v="0"/>
    <x v="0"/>
    <x v="0"/>
    <x v="0"/>
    <x v="0"/>
    <x v="0"/>
    <m/>
    <m/>
    <x v="2"/>
    <s v="10161468"/>
    <x v="4"/>
    <x v="4"/>
    <x v="3"/>
    <x v="4"/>
    <x v="4"/>
    <x v="1"/>
    <n v="82"/>
    <x v="1"/>
    <n v="86"/>
    <x v="3"/>
    <s v=""/>
    <x v="6"/>
    <s v=""/>
    <x v="2"/>
    <n v="7.4839999999999964"/>
    <n v="0.99943831077813461"/>
    <x v="1"/>
    <x v="1"/>
    <x v="2"/>
    <x v="1"/>
    <x v="1"/>
    <x v="1"/>
    <x v="1"/>
  </r>
  <r>
    <d v="2022-07-16T00:00:00"/>
    <n v="9648"/>
    <n v="10345"/>
    <x v="1"/>
    <n v="917"/>
    <n v="40637"/>
    <x v="2"/>
    <s v="909682"/>
    <x v="0"/>
    <x v="1"/>
    <x v="1"/>
    <x v="1"/>
    <x v="1"/>
    <x v="1"/>
    <n v="66"/>
    <m/>
    <m/>
    <m/>
    <x v="0"/>
    <x v="2"/>
    <n v="1016146"/>
    <x v="9"/>
    <x v="1"/>
    <x v="0"/>
    <x v="0"/>
    <x v="1"/>
    <x v="0"/>
    <x v="0"/>
    <x v="0"/>
    <x v="0"/>
    <x v="0"/>
    <x v="0"/>
    <m/>
    <m/>
    <x v="2"/>
    <s v="10161469"/>
    <x v="2"/>
    <x v="2"/>
    <x v="2"/>
    <x v="2"/>
    <x v="4"/>
    <x v="1"/>
    <n v="59.976199999999999"/>
    <x v="2"/>
    <n v="66"/>
    <x v="1"/>
    <s v=""/>
    <x v="6"/>
    <s v=""/>
    <x v="1"/>
    <s v=""/>
    <s v=""/>
    <x v="1"/>
    <x v="1"/>
    <x v="1"/>
    <x v="1"/>
    <x v="1"/>
    <x v="1"/>
    <x v="1"/>
  </r>
  <r>
    <d v="2022-07-16T00:00:00"/>
    <n v="9648"/>
    <n v="10345"/>
    <x v="1"/>
    <n v="917"/>
    <m/>
    <x v="1"/>
    <m/>
    <x v="0"/>
    <x v="0"/>
    <x v="1"/>
    <x v="1"/>
    <x v="1"/>
    <x v="1"/>
    <n v="41"/>
    <m/>
    <m/>
    <m/>
    <x v="0"/>
    <x v="1"/>
    <n v="1016146"/>
    <x v="10"/>
    <x v="1"/>
    <x v="0"/>
    <x v="0"/>
    <x v="1"/>
    <x v="0"/>
    <x v="0"/>
    <x v="0"/>
    <x v="0"/>
    <x v="0"/>
    <x v="0"/>
    <s v="Jack"/>
    <m/>
    <x v="1"/>
    <s v="101614610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6T00:00:00"/>
    <n v="9648"/>
    <n v="10345"/>
    <x v="1"/>
    <n v="938"/>
    <m/>
    <x v="1"/>
    <m/>
    <x v="0"/>
    <x v="0"/>
    <x v="1"/>
    <x v="1"/>
    <x v="1"/>
    <x v="1"/>
    <n v="38"/>
    <m/>
    <m/>
    <m/>
    <x v="0"/>
    <x v="1"/>
    <n v="1016149"/>
    <x v="1"/>
    <x v="1"/>
    <x v="0"/>
    <x v="0"/>
    <x v="1"/>
    <x v="0"/>
    <x v="0"/>
    <x v="0"/>
    <x v="0"/>
    <x v="0"/>
    <x v="0"/>
    <s v="Jack"/>
    <m/>
    <x v="1"/>
    <s v="10161491"/>
    <x v="1"/>
    <x v="1"/>
    <x v="1"/>
    <x v="1"/>
    <x v="4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6T00:00:00"/>
    <n v="9648"/>
    <n v="10345"/>
    <x v="1"/>
    <n v="939"/>
    <n v="40638"/>
    <x v="2"/>
    <s v="909714"/>
    <x v="0"/>
    <x v="1"/>
    <x v="1"/>
    <x v="1"/>
    <x v="1"/>
    <x v="1"/>
    <n v="69"/>
    <m/>
    <m/>
    <m/>
    <x v="0"/>
    <x v="2"/>
    <n v="1016149"/>
    <x v="2"/>
    <x v="1"/>
    <x v="0"/>
    <x v="0"/>
    <x v="1"/>
    <x v="0"/>
    <x v="0"/>
    <x v="0"/>
    <x v="0"/>
    <x v="0"/>
    <x v="0"/>
    <m/>
    <m/>
    <x v="2"/>
    <s v="10161492"/>
    <x v="3"/>
    <x v="3"/>
    <x v="2"/>
    <x v="3"/>
    <x v="4"/>
    <x v="1"/>
    <n v="62.752699999999997"/>
    <x v="2"/>
    <n v="69"/>
    <x v="1"/>
    <n v="239"/>
    <x v="6"/>
    <n v="239"/>
    <x v="1"/>
    <s v=""/>
    <s v=""/>
    <x v="1"/>
    <x v="1"/>
    <x v="1"/>
    <x v="1"/>
    <x v="1"/>
    <x v="1"/>
    <x v="1"/>
  </r>
  <r>
    <d v="2022-07-16T00:00:00"/>
    <n v="9648"/>
    <n v="10345"/>
    <x v="1"/>
    <n v="943"/>
    <n v="40639"/>
    <x v="2"/>
    <s v="909656"/>
    <x v="1"/>
    <x v="0"/>
    <x v="1"/>
    <x v="1"/>
    <x v="1"/>
    <x v="1"/>
    <n v="83.5"/>
    <n v="16"/>
    <n v="8.6999999999999993"/>
    <n v="5.5"/>
    <x v="1"/>
    <x v="3"/>
    <n v="1016149"/>
    <x v="3"/>
    <x v="1"/>
    <x v="0"/>
    <x v="0"/>
    <x v="1"/>
    <x v="0"/>
    <x v="0"/>
    <x v="0"/>
    <x v="0"/>
    <x v="0"/>
    <x v="0"/>
    <m/>
    <m/>
    <x v="2"/>
    <s v="10161493"/>
    <x v="5"/>
    <x v="2"/>
    <x v="3"/>
    <x v="2"/>
    <x v="4"/>
    <x v="1"/>
    <n v="74.8"/>
    <x v="1"/>
    <n v="83.5"/>
    <x v="3"/>
    <n v="240"/>
    <x v="6"/>
    <n v="240"/>
    <x v="3"/>
    <n v="-0.82499999999999751"/>
    <n v="0.30470333065243516"/>
    <x v="1"/>
    <x v="1"/>
    <x v="1"/>
    <x v="1"/>
    <x v="1"/>
    <x v="1"/>
    <x v="1"/>
  </r>
  <r>
    <d v="2022-07-16T00:00:00"/>
    <n v="9648"/>
    <n v="10345"/>
    <x v="1"/>
    <n v="943"/>
    <n v="40640"/>
    <x v="2"/>
    <s v="na"/>
    <x v="0"/>
    <x v="0"/>
    <x v="2"/>
    <x v="2"/>
    <x v="1"/>
    <x v="1"/>
    <m/>
    <m/>
    <m/>
    <m/>
    <x v="0"/>
    <x v="2"/>
    <m/>
    <x v="0"/>
    <x v="0"/>
    <x v="0"/>
    <x v="0"/>
    <x v="1"/>
    <x v="0"/>
    <x v="0"/>
    <x v="0"/>
    <x v="0"/>
    <x v="0"/>
    <x v="0"/>
    <s v="Estimate"/>
    <m/>
    <x v="2"/>
    <s v=""/>
    <x v="6"/>
    <x v="2"/>
    <x v="4"/>
    <x v="2"/>
    <x v="4"/>
    <x v="1"/>
    <s v=""/>
    <x v="3"/>
    <s v=""/>
    <x v="4"/>
    <s v=""/>
    <x v="3"/>
    <s v=""/>
    <x v="1"/>
    <s v=""/>
    <s v=""/>
    <x v="1"/>
    <x v="1"/>
    <x v="2"/>
    <x v="1"/>
    <x v="1"/>
    <x v="1"/>
    <x v="1"/>
  </r>
  <r>
    <d v="2022-07-16T00:00:00"/>
    <n v="9648"/>
    <n v="10345"/>
    <x v="1"/>
    <n v="950"/>
    <n v="40641"/>
    <x v="2"/>
    <s v="909688"/>
    <x v="0"/>
    <x v="0"/>
    <x v="2"/>
    <x v="2"/>
    <x v="1"/>
    <x v="1"/>
    <n v="85"/>
    <n v="18.600000000000001"/>
    <n v="8.5"/>
    <n v="4.5"/>
    <x v="11"/>
    <x v="3"/>
    <n v="1016149"/>
    <x v="4"/>
    <x v="1"/>
    <x v="0"/>
    <x v="0"/>
    <x v="1"/>
    <x v="0"/>
    <x v="0"/>
    <x v="0"/>
    <x v="0"/>
    <x v="0"/>
    <x v="0"/>
    <m/>
    <m/>
    <x v="2"/>
    <s v="10161494"/>
    <x v="7"/>
    <x v="5"/>
    <x v="5"/>
    <x v="5"/>
    <x v="4"/>
    <x v="1"/>
    <n v="76.5"/>
    <x v="1"/>
    <n v="85"/>
    <x v="3"/>
    <n v="241"/>
    <x v="6"/>
    <n v="241"/>
    <x v="2"/>
    <n v="1.1859999999999973"/>
    <n v="0.76602490424770331"/>
    <x v="1"/>
    <x v="1"/>
    <x v="2"/>
    <x v="1"/>
    <x v="1"/>
    <x v="1"/>
    <x v="1"/>
  </r>
  <r>
    <d v="2022-07-16T00:00:00"/>
    <n v="9648"/>
    <n v="10345"/>
    <x v="1"/>
    <n v="957"/>
    <n v="40642"/>
    <x v="2"/>
    <s v="na"/>
    <x v="0"/>
    <x v="0"/>
    <x v="2"/>
    <x v="2"/>
    <x v="1"/>
    <x v="1"/>
    <m/>
    <m/>
    <m/>
    <m/>
    <x v="0"/>
    <x v="3"/>
    <m/>
    <x v="0"/>
    <x v="0"/>
    <x v="0"/>
    <x v="0"/>
    <x v="1"/>
    <x v="0"/>
    <x v="0"/>
    <x v="0"/>
    <x v="0"/>
    <x v="0"/>
    <x v="0"/>
    <s v="Estimate"/>
    <m/>
    <x v="2"/>
    <s v=""/>
    <x v="6"/>
    <x v="2"/>
    <x v="4"/>
    <x v="2"/>
    <x v="4"/>
    <x v="1"/>
    <s v=""/>
    <x v="3"/>
    <s v=""/>
    <x v="4"/>
    <s v=""/>
    <x v="3"/>
    <s v=""/>
    <x v="1"/>
    <s v=""/>
    <s v=""/>
    <x v="1"/>
    <x v="1"/>
    <x v="2"/>
    <x v="1"/>
    <x v="1"/>
    <x v="1"/>
    <x v="1"/>
  </r>
  <r>
    <d v="2022-07-16T00:00:00"/>
    <n v="9648"/>
    <n v="10345"/>
    <x v="1"/>
    <n v="959"/>
    <n v="40643"/>
    <x v="2"/>
    <s v="909657"/>
    <x v="0"/>
    <x v="1"/>
    <x v="1"/>
    <x v="1"/>
    <x v="1"/>
    <x v="1"/>
    <n v="63.5"/>
    <m/>
    <m/>
    <m/>
    <x v="0"/>
    <x v="2"/>
    <n v="1016149"/>
    <x v="5"/>
    <x v="1"/>
    <x v="0"/>
    <x v="0"/>
    <x v="1"/>
    <x v="0"/>
    <x v="0"/>
    <x v="0"/>
    <x v="0"/>
    <x v="0"/>
    <x v="0"/>
    <m/>
    <m/>
    <x v="2"/>
    <s v="10161495"/>
    <x v="2"/>
    <x v="2"/>
    <x v="2"/>
    <x v="2"/>
    <x v="4"/>
    <x v="1"/>
    <n v="57.66245"/>
    <x v="2"/>
    <n v="63.5"/>
    <x v="1"/>
    <s v=""/>
    <x v="6"/>
    <s v=""/>
    <x v="1"/>
    <s v=""/>
    <s v=""/>
    <x v="1"/>
    <x v="1"/>
    <x v="1"/>
    <x v="1"/>
    <x v="1"/>
    <x v="1"/>
    <x v="1"/>
  </r>
  <r>
    <d v="2022-07-16T00:00:00"/>
    <n v="9648"/>
    <n v="10345"/>
    <x v="1"/>
    <n v="1000"/>
    <n v="40644"/>
    <x v="2"/>
    <s v="909663"/>
    <x v="0"/>
    <x v="1"/>
    <x v="1"/>
    <x v="1"/>
    <x v="1"/>
    <x v="1"/>
    <n v="69"/>
    <m/>
    <m/>
    <m/>
    <x v="0"/>
    <x v="2"/>
    <n v="1016149"/>
    <x v="6"/>
    <x v="1"/>
    <x v="0"/>
    <x v="0"/>
    <x v="1"/>
    <x v="0"/>
    <x v="0"/>
    <x v="0"/>
    <x v="0"/>
    <x v="0"/>
    <x v="0"/>
    <m/>
    <m/>
    <x v="2"/>
    <s v="10161496"/>
    <x v="3"/>
    <x v="3"/>
    <x v="2"/>
    <x v="3"/>
    <x v="4"/>
    <x v="1"/>
    <n v="62.752699999999997"/>
    <x v="2"/>
    <n v="69"/>
    <x v="1"/>
    <n v="242"/>
    <x v="6"/>
    <n v="242"/>
    <x v="1"/>
    <s v=""/>
    <s v=""/>
    <x v="1"/>
    <x v="1"/>
    <x v="1"/>
    <x v="1"/>
    <x v="1"/>
    <x v="1"/>
    <x v="1"/>
  </r>
  <r>
    <d v="2022-07-16T00:00:00"/>
    <n v="9648"/>
    <n v="10345"/>
    <x v="1"/>
    <n v="1000"/>
    <n v="40645"/>
    <x v="2"/>
    <s v="909665"/>
    <x v="1"/>
    <x v="0"/>
    <x v="2"/>
    <x v="2"/>
    <x v="1"/>
    <x v="1"/>
    <n v="84.5"/>
    <n v="18.2"/>
    <n v="6"/>
    <n v="5"/>
    <x v="9"/>
    <x v="3"/>
    <n v="1016149"/>
    <x v="7"/>
    <x v="1"/>
    <x v="0"/>
    <x v="0"/>
    <x v="1"/>
    <x v="0"/>
    <x v="0"/>
    <x v="0"/>
    <x v="0"/>
    <x v="0"/>
    <x v="0"/>
    <m/>
    <m/>
    <x v="2"/>
    <s v="10161497"/>
    <x v="4"/>
    <x v="4"/>
    <x v="3"/>
    <x v="4"/>
    <x v="4"/>
    <x v="1"/>
    <n v="78.5"/>
    <x v="1"/>
    <n v="84.5"/>
    <x v="3"/>
    <s v=""/>
    <x v="6"/>
    <s v=""/>
    <x v="2"/>
    <n v="4.1750000000000016"/>
    <n v="0.98485762525873777"/>
    <x v="1"/>
    <x v="1"/>
    <x v="2"/>
    <x v="1"/>
    <x v="1"/>
    <x v="1"/>
    <x v="1"/>
  </r>
  <r>
    <d v="2022-07-16T00:00:00"/>
    <n v="9648"/>
    <n v="10345"/>
    <x v="1"/>
    <n v="1000"/>
    <n v="40646"/>
    <x v="2"/>
    <s v="909666"/>
    <x v="0"/>
    <x v="1"/>
    <x v="1"/>
    <x v="1"/>
    <x v="1"/>
    <x v="1"/>
    <n v="75"/>
    <m/>
    <m/>
    <m/>
    <x v="0"/>
    <x v="2"/>
    <n v="1016149"/>
    <x v="8"/>
    <x v="1"/>
    <x v="0"/>
    <x v="0"/>
    <x v="1"/>
    <x v="0"/>
    <x v="0"/>
    <x v="0"/>
    <x v="0"/>
    <x v="0"/>
    <x v="0"/>
    <m/>
    <m/>
    <x v="2"/>
    <s v="10161498"/>
    <x v="3"/>
    <x v="3"/>
    <x v="2"/>
    <x v="3"/>
    <x v="4"/>
    <x v="1"/>
    <n v="68.305699999999987"/>
    <x v="2"/>
    <n v="75"/>
    <x v="1"/>
    <n v="243"/>
    <x v="6"/>
    <n v="243"/>
    <x v="1"/>
    <s v=""/>
    <s v=""/>
    <x v="1"/>
    <x v="1"/>
    <x v="1"/>
    <x v="1"/>
    <x v="1"/>
    <x v="1"/>
    <x v="1"/>
  </r>
  <r>
    <d v="2022-07-16T00:00:00"/>
    <n v="9648"/>
    <n v="10345"/>
    <x v="1"/>
    <n v="1005"/>
    <n v="40647"/>
    <x v="2"/>
    <s v="909662"/>
    <x v="1"/>
    <x v="0"/>
    <x v="2"/>
    <x v="1"/>
    <x v="1"/>
    <x v="1"/>
    <n v="74"/>
    <m/>
    <m/>
    <m/>
    <x v="0"/>
    <x v="2"/>
    <n v="1016149"/>
    <x v="9"/>
    <x v="1"/>
    <x v="0"/>
    <x v="0"/>
    <x v="1"/>
    <x v="0"/>
    <x v="0"/>
    <x v="0"/>
    <x v="0"/>
    <x v="0"/>
    <x v="0"/>
    <m/>
    <m/>
    <x v="2"/>
    <s v="10161499"/>
    <x v="2"/>
    <x v="2"/>
    <x v="2"/>
    <x v="2"/>
    <x v="4"/>
    <x v="1"/>
    <n v="67.380199999999988"/>
    <x v="2"/>
    <n v="74"/>
    <x v="1"/>
    <s v=""/>
    <x v="6"/>
    <s v=""/>
    <x v="1"/>
    <s v=""/>
    <s v=""/>
    <x v="1"/>
    <x v="1"/>
    <x v="1"/>
    <x v="1"/>
    <x v="1"/>
    <x v="1"/>
    <x v="1"/>
  </r>
  <r>
    <d v="2022-07-16T00:00:00"/>
    <n v="9649"/>
    <n v="10345"/>
    <x v="0"/>
    <n v="1040"/>
    <n v="40648"/>
    <x v="2"/>
    <s v="909658"/>
    <x v="0"/>
    <x v="0"/>
    <x v="2"/>
    <x v="2"/>
    <x v="1"/>
    <x v="1"/>
    <n v="85"/>
    <n v="18.7"/>
    <n v="8"/>
    <n v="5"/>
    <x v="5"/>
    <x v="3"/>
    <n v="1016149"/>
    <x v="10"/>
    <x v="1"/>
    <x v="0"/>
    <x v="0"/>
    <x v="1"/>
    <x v="0"/>
    <x v="0"/>
    <x v="0"/>
    <x v="0"/>
    <x v="0"/>
    <x v="0"/>
    <m/>
    <m/>
    <x v="2"/>
    <s v="101614910"/>
    <x v="5"/>
    <x v="2"/>
    <x v="3"/>
    <x v="2"/>
    <x v="4"/>
    <x v="1"/>
    <n v="77"/>
    <x v="1"/>
    <n v="85"/>
    <x v="3"/>
    <n v="244"/>
    <x v="6"/>
    <n v="244"/>
    <x v="2"/>
    <n v="1.3999999999999975"/>
    <n v="0.80218388855858136"/>
    <x v="1"/>
    <x v="1"/>
    <x v="2"/>
    <x v="1"/>
    <x v="1"/>
    <x v="1"/>
    <x v="1"/>
  </r>
  <r>
    <d v="2022-07-16T00:00:00"/>
    <n v="9649"/>
    <n v="10345"/>
    <x v="0"/>
    <n v="1121"/>
    <n v="40649"/>
    <x v="2"/>
    <s v="909693"/>
    <x v="0"/>
    <x v="1"/>
    <x v="1"/>
    <x v="1"/>
    <x v="1"/>
    <x v="1"/>
    <n v="70"/>
    <m/>
    <m/>
    <m/>
    <x v="0"/>
    <x v="2"/>
    <n v="1016152"/>
    <x v="1"/>
    <x v="1"/>
    <x v="0"/>
    <x v="0"/>
    <x v="1"/>
    <x v="0"/>
    <x v="0"/>
    <x v="0"/>
    <x v="0"/>
    <x v="0"/>
    <x v="0"/>
    <m/>
    <m/>
    <x v="2"/>
    <s v="10161521"/>
    <x v="3"/>
    <x v="3"/>
    <x v="2"/>
    <x v="3"/>
    <x v="4"/>
    <x v="1"/>
    <n v="63.678199999999997"/>
    <x v="2"/>
    <n v="70"/>
    <x v="1"/>
    <s v=""/>
    <x v="6"/>
    <s v=""/>
    <x v="1"/>
    <s v=""/>
    <s v=""/>
    <x v="1"/>
    <x v="1"/>
    <x v="1"/>
    <x v="1"/>
    <x v="1"/>
    <x v="1"/>
    <x v="1"/>
  </r>
  <r>
    <d v="2022-07-16T00:00:00"/>
    <n v="9649"/>
    <n v="10345"/>
    <x v="0"/>
    <n v="1123"/>
    <n v="40650"/>
    <x v="2"/>
    <s v="909690"/>
    <x v="1"/>
    <x v="0"/>
    <x v="2"/>
    <x v="2"/>
    <x v="1"/>
    <x v="1"/>
    <n v="93"/>
    <n v="20"/>
    <n v="8.5"/>
    <n v="5"/>
    <x v="6"/>
    <x v="3"/>
    <n v="1016152"/>
    <x v="2"/>
    <x v="1"/>
    <x v="0"/>
    <x v="0"/>
    <x v="1"/>
    <x v="0"/>
    <x v="0"/>
    <x v="0"/>
    <x v="0"/>
    <x v="0"/>
    <x v="0"/>
    <m/>
    <m/>
    <x v="2"/>
    <s v="10161522"/>
    <x v="6"/>
    <x v="2"/>
    <x v="4"/>
    <x v="2"/>
    <x v="4"/>
    <x v="1"/>
    <n v="84.5"/>
    <x v="1"/>
    <n v="93"/>
    <x v="3"/>
    <n v="245"/>
    <x v="6"/>
    <n v="245"/>
    <x v="2"/>
    <n v="4.1140000000000017"/>
    <n v="0.98392050107004336"/>
    <x v="1"/>
    <x v="1"/>
    <x v="2"/>
    <x v="1"/>
    <x v="1"/>
    <x v="1"/>
    <x v="1"/>
  </r>
  <r>
    <d v="2022-07-16T00:00:00"/>
    <n v="9651"/>
    <n v="10345"/>
    <x v="1"/>
    <n v="1710"/>
    <n v="40651"/>
    <x v="2"/>
    <s v="909676"/>
    <x v="0"/>
    <x v="0"/>
    <x v="2"/>
    <x v="2"/>
    <x v="1"/>
    <x v="1"/>
    <n v="89"/>
    <n v="19"/>
    <n v="7"/>
    <n v="5"/>
    <x v="7"/>
    <x v="3"/>
    <n v="1016152"/>
    <x v="3"/>
    <x v="1"/>
    <x v="0"/>
    <x v="0"/>
    <x v="1"/>
    <x v="0"/>
    <x v="0"/>
    <x v="0"/>
    <x v="0"/>
    <x v="0"/>
    <x v="0"/>
    <m/>
    <m/>
    <x v="2"/>
    <s v="10161523"/>
    <x v="5"/>
    <x v="2"/>
    <x v="3"/>
    <x v="2"/>
    <x v="4"/>
    <x v="1"/>
    <n v="82"/>
    <x v="1"/>
    <n v="89"/>
    <x v="3"/>
    <n v="246"/>
    <x v="6"/>
    <n v="246"/>
    <x v="2"/>
    <n v="4.6579999999999959"/>
    <n v="0.99060371339896303"/>
    <x v="1"/>
    <x v="1"/>
    <x v="2"/>
    <x v="1"/>
    <x v="1"/>
    <x v="1"/>
    <x v="1"/>
  </r>
  <r>
    <d v="2022-07-16T00:00:00"/>
    <n v="9651"/>
    <n v="10345"/>
    <x v="1"/>
    <n v="1717"/>
    <n v="40652"/>
    <x v="2"/>
    <s v="909661"/>
    <x v="0"/>
    <x v="1"/>
    <x v="1"/>
    <x v="1"/>
    <x v="1"/>
    <x v="1"/>
    <n v="65.5"/>
    <m/>
    <m/>
    <m/>
    <x v="0"/>
    <x v="2"/>
    <n v="1016152"/>
    <x v="4"/>
    <x v="1"/>
    <x v="0"/>
    <x v="0"/>
    <x v="1"/>
    <x v="0"/>
    <x v="0"/>
    <x v="0"/>
    <x v="0"/>
    <x v="0"/>
    <x v="0"/>
    <m/>
    <m/>
    <x v="2"/>
    <s v="10161524"/>
    <x v="2"/>
    <x v="2"/>
    <x v="2"/>
    <x v="2"/>
    <x v="4"/>
    <x v="1"/>
    <n v="59.513449999999999"/>
    <x v="2"/>
    <n v="65.5"/>
    <x v="1"/>
    <s v=""/>
    <x v="6"/>
    <s v=""/>
    <x v="1"/>
    <s v=""/>
    <s v=""/>
    <x v="1"/>
    <x v="1"/>
    <x v="1"/>
    <x v="1"/>
    <x v="1"/>
    <x v="1"/>
    <x v="1"/>
  </r>
  <r>
    <d v="2022-07-16T00:00:00"/>
    <n v="9651"/>
    <n v="10345"/>
    <x v="1"/>
    <n v="1733"/>
    <n v="40653"/>
    <x v="3"/>
    <s v="na"/>
    <x v="0"/>
    <x v="1"/>
    <x v="1"/>
    <x v="1"/>
    <x v="1"/>
    <x v="1"/>
    <n v="54.5"/>
    <m/>
    <m/>
    <m/>
    <x v="0"/>
    <x v="2"/>
    <n v="1016152"/>
    <x v="5"/>
    <x v="1"/>
    <x v="0"/>
    <x v="0"/>
    <x v="1"/>
    <x v="0"/>
    <x v="0"/>
    <x v="0"/>
    <x v="0"/>
    <x v="0"/>
    <x v="0"/>
    <m/>
    <m/>
    <x v="2"/>
    <s v="10161525"/>
    <x v="3"/>
    <x v="3"/>
    <x v="2"/>
    <x v="3"/>
    <x v="4"/>
    <x v="1"/>
    <n v="49.332949999999997"/>
    <x v="2"/>
    <n v="54.5"/>
    <x v="1"/>
    <s v=""/>
    <x v="6"/>
    <s v=""/>
    <x v="1"/>
    <s v=""/>
    <s v=""/>
    <x v="1"/>
    <x v="1"/>
    <x v="1"/>
    <x v="1"/>
    <x v="1"/>
    <x v="1"/>
    <x v="1"/>
  </r>
  <r>
    <d v="2022-07-16T00:00:00"/>
    <n v="9651"/>
    <n v="10349"/>
    <x v="1"/>
    <n v="1737"/>
    <n v="40654"/>
    <x v="2"/>
    <s v="909670"/>
    <x v="0"/>
    <x v="0"/>
    <x v="2"/>
    <x v="1"/>
    <x v="1"/>
    <x v="1"/>
    <n v="56.5"/>
    <m/>
    <m/>
    <m/>
    <x v="0"/>
    <x v="2"/>
    <n v="1016152"/>
    <x v="6"/>
    <x v="1"/>
    <x v="0"/>
    <x v="0"/>
    <x v="1"/>
    <x v="0"/>
    <x v="0"/>
    <x v="0"/>
    <x v="0"/>
    <x v="0"/>
    <x v="0"/>
    <m/>
    <m/>
    <x v="2"/>
    <s v="10161526"/>
    <x v="3"/>
    <x v="3"/>
    <x v="2"/>
    <x v="3"/>
    <x v="4"/>
    <x v="1"/>
    <n v="51.183950000000003"/>
    <x v="2"/>
    <n v="56.5"/>
    <x v="1"/>
    <n v="247"/>
    <x v="6"/>
    <n v="247"/>
    <x v="1"/>
    <s v=""/>
    <s v=""/>
    <x v="1"/>
    <x v="1"/>
    <x v="1"/>
    <x v="1"/>
    <x v="1"/>
    <x v="1"/>
    <x v="1"/>
  </r>
  <r>
    <d v="2022-07-16T00:00:00"/>
    <n v="9651"/>
    <n v="10349"/>
    <x v="1"/>
    <n v="1740"/>
    <n v="40655"/>
    <x v="2"/>
    <s v="909697"/>
    <x v="1"/>
    <x v="1"/>
    <x v="1"/>
    <x v="1"/>
    <x v="1"/>
    <x v="1"/>
    <n v="78.5"/>
    <n v="16.899999999999999"/>
    <n v="6"/>
    <n v="5.5"/>
    <x v="5"/>
    <x v="3"/>
    <n v="1016152"/>
    <x v="7"/>
    <x v="1"/>
    <x v="0"/>
    <x v="0"/>
    <x v="1"/>
    <x v="0"/>
    <x v="0"/>
    <x v="0"/>
    <x v="0"/>
    <x v="0"/>
    <x v="0"/>
    <m/>
    <m/>
    <x v="2"/>
    <s v="10161527"/>
    <x v="3"/>
    <x v="3"/>
    <x v="2"/>
    <x v="3"/>
    <x v="4"/>
    <x v="1"/>
    <n v="72.5"/>
    <x v="1"/>
    <n v="78.5"/>
    <x v="3"/>
    <s v=""/>
    <x v="6"/>
    <s v=""/>
    <x v="2"/>
    <n v="0.82500000000000351"/>
    <n v="0.69529666934756618"/>
    <x v="1"/>
    <x v="1"/>
    <x v="2"/>
    <x v="1"/>
    <x v="1"/>
    <x v="1"/>
    <x v="1"/>
  </r>
  <r>
    <d v="2022-07-16T00:00:00"/>
    <n v="9708"/>
    <n v="10475"/>
    <x v="4"/>
    <n v="953"/>
    <n v="51441"/>
    <x v="4"/>
    <s v="910113"/>
    <x v="0"/>
    <x v="0"/>
    <x v="2"/>
    <x v="2"/>
    <x v="1"/>
    <x v="1"/>
    <n v="85.5"/>
    <n v="18"/>
    <n v="6"/>
    <n v="4.5999999999999996"/>
    <x v="12"/>
    <x v="3"/>
    <n v="1003123"/>
    <x v="1"/>
    <x v="0"/>
    <x v="1"/>
    <x v="0"/>
    <x v="3"/>
    <x v="2"/>
    <x v="0"/>
    <x v="2"/>
    <x v="0"/>
    <x v="0"/>
    <x v="1"/>
    <m/>
    <m/>
    <x v="2"/>
    <s v="10031231"/>
    <x v="13"/>
    <x v="7"/>
    <x v="6"/>
    <x v="2"/>
    <x v="4"/>
    <x v="2"/>
    <n v="79.5"/>
    <x v="1"/>
    <n v="85.5"/>
    <x v="3"/>
    <s v=""/>
    <x v="5"/>
    <s v=""/>
    <x v="2"/>
    <n v="4.6190000000000015"/>
    <n v="0.99023366816435809"/>
    <x v="1"/>
    <x v="1"/>
    <x v="2"/>
    <x v="1"/>
    <x v="1"/>
    <x v="1"/>
    <x v="1"/>
  </r>
  <r>
    <d v="2022-07-16T00:00:00"/>
    <n v="9708"/>
    <n v="10475"/>
    <x v="4"/>
    <n v="956"/>
    <n v="51442"/>
    <x v="4"/>
    <s v="910143"/>
    <x v="0"/>
    <x v="0"/>
    <x v="1"/>
    <x v="1"/>
    <x v="1"/>
    <x v="1"/>
    <n v="61.5"/>
    <m/>
    <m/>
    <m/>
    <x v="0"/>
    <x v="2"/>
    <n v="1003123"/>
    <x v="2"/>
    <x v="0"/>
    <x v="1"/>
    <x v="0"/>
    <x v="3"/>
    <x v="0"/>
    <x v="0"/>
    <x v="0"/>
    <x v="0"/>
    <x v="0"/>
    <x v="0"/>
    <m/>
    <m/>
    <x v="2"/>
    <s v="10031232"/>
    <x v="13"/>
    <x v="7"/>
    <x v="6"/>
    <x v="2"/>
    <x v="4"/>
    <x v="2"/>
    <n v="55.811450000000001"/>
    <x v="2"/>
    <n v="61.5"/>
    <x v="1"/>
    <s v=""/>
    <x v="5"/>
    <s v=""/>
    <x v="1"/>
    <s v=""/>
    <s v=""/>
    <x v="1"/>
    <x v="1"/>
    <x v="1"/>
    <x v="1"/>
    <x v="1"/>
    <x v="1"/>
    <x v="1"/>
  </r>
  <r>
    <d v="2022-07-16T00:00:00"/>
    <n v="9708"/>
    <n v="10475"/>
    <x v="4"/>
    <n v="958"/>
    <n v="51443"/>
    <x v="4"/>
    <s v="910079"/>
    <x v="0"/>
    <x v="0"/>
    <x v="2"/>
    <x v="2"/>
    <x v="1"/>
    <x v="1"/>
    <n v="78.5"/>
    <n v="15.1"/>
    <n v="4.5"/>
    <n v="4.2"/>
    <x v="9"/>
    <x v="3"/>
    <n v="1003123"/>
    <x v="3"/>
    <x v="0"/>
    <x v="1"/>
    <x v="0"/>
    <x v="3"/>
    <x v="0"/>
    <x v="0"/>
    <x v="0"/>
    <x v="0"/>
    <x v="0"/>
    <x v="0"/>
    <m/>
    <m/>
    <x v="2"/>
    <s v="10031233"/>
    <x v="13"/>
    <x v="7"/>
    <x v="6"/>
    <x v="2"/>
    <x v="4"/>
    <x v="2"/>
    <n v="74"/>
    <x v="1"/>
    <n v="78.5"/>
    <x v="3"/>
    <s v=""/>
    <x v="5"/>
    <s v=""/>
    <x v="2"/>
    <n v="4.0590000000000037"/>
    <n v="0.98302678742402783"/>
    <x v="1"/>
    <x v="1"/>
    <x v="2"/>
    <x v="1"/>
    <x v="1"/>
    <x v="1"/>
    <x v="1"/>
  </r>
  <r>
    <d v="2022-07-16T00:00:00"/>
    <n v="9708"/>
    <n v="10475"/>
    <x v="4"/>
    <n v="1000"/>
    <n v="51444"/>
    <x v="4"/>
    <s v="910090"/>
    <x v="0"/>
    <x v="0"/>
    <x v="1"/>
    <x v="1"/>
    <x v="1"/>
    <x v="1"/>
    <n v="60"/>
    <m/>
    <m/>
    <m/>
    <x v="0"/>
    <x v="2"/>
    <n v="1003123"/>
    <x v="4"/>
    <x v="0"/>
    <x v="1"/>
    <x v="0"/>
    <x v="3"/>
    <x v="0"/>
    <x v="0"/>
    <x v="0"/>
    <x v="0"/>
    <x v="0"/>
    <x v="0"/>
    <m/>
    <m/>
    <x v="2"/>
    <s v="10031234"/>
    <x v="13"/>
    <x v="7"/>
    <x v="6"/>
    <x v="2"/>
    <x v="4"/>
    <x v="2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6T00:00:00"/>
    <n v="9708"/>
    <n v="10475"/>
    <x v="4"/>
    <n v="1003"/>
    <n v="51445"/>
    <x v="4"/>
    <s v="910148"/>
    <x v="0"/>
    <x v="0"/>
    <x v="1"/>
    <x v="1"/>
    <x v="1"/>
    <x v="1"/>
    <n v="71.5"/>
    <m/>
    <m/>
    <m/>
    <x v="0"/>
    <x v="2"/>
    <n v="1003123"/>
    <x v="5"/>
    <x v="0"/>
    <x v="1"/>
    <x v="0"/>
    <x v="3"/>
    <x v="0"/>
    <x v="0"/>
    <x v="0"/>
    <x v="0"/>
    <x v="0"/>
    <x v="0"/>
    <m/>
    <m/>
    <x v="2"/>
    <s v="10031235"/>
    <x v="13"/>
    <x v="7"/>
    <x v="6"/>
    <x v="2"/>
    <x v="4"/>
    <x v="2"/>
    <n v="65.066449999999989"/>
    <x v="2"/>
    <n v="71.5"/>
    <x v="1"/>
    <s v=""/>
    <x v="5"/>
    <s v=""/>
    <x v="1"/>
    <s v=""/>
    <s v=""/>
    <x v="1"/>
    <x v="1"/>
    <x v="1"/>
    <x v="1"/>
    <x v="1"/>
    <x v="1"/>
    <x v="1"/>
  </r>
  <r>
    <d v="2022-07-16T00:00:00"/>
    <n v="9708"/>
    <n v="10475"/>
    <x v="4"/>
    <n v="1006"/>
    <n v="51446"/>
    <x v="4"/>
    <s v="na"/>
    <x v="0"/>
    <x v="1"/>
    <x v="1"/>
    <x v="1"/>
    <x v="1"/>
    <x v="1"/>
    <n v="76.5"/>
    <m/>
    <m/>
    <m/>
    <x v="0"/>
    <x v="3"/>
    <m/>
    <x v="0"/>
    <x v="0"/>
    <x v="0"/>
    <x v="0"/>
    <x v="0"/>
    <x v="2"/>
    <x v="0"/>
    <x v="2"/>
    <x v="0"/>
    <x v="0"/>
    <x v="0"/>
    <m/>
    <m/>
    <x v="2"/>
    <s v=""/>
    <x v="6"/>
    <x v="2"/>
    <x v="4"/>
    <x v="2"/>
    <x v="4"/>
    <x v="2"/>
    <n v="69.693949999999987"/>
    <x v="1"/>
    <n v="76.5"/>
    <x v="2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08"/>
    <n v="51447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09"/>
    <n v="51448"/>
    <x v="4"/>
    <s v="na"/>
    <x v="0"/>
    <x v="0"/>
    <x v="1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10"/>
    <n v="51449"/>
    <x v="4"/>
    <s v="na"/>
    <x v="0"/>
    <x v="0"/>
    <x v="2"/>
    <x v="2"/>
    <x v="1"/>
    <x v="1"/>
    <n v="8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172449999999998"/>
    <x v="1"/>
    <n v="83.5"/>
    <x v="2"/>
    <s v=""/>
    <x v="3"/>
    <s v=""/>
    <x v="1"/>
    <s v=""/>
    <s v=""/>
    <x v="1"/>
    <x v="1"/>
    <x v="2"/>
    <x v="1"/>
    <x v="1"/>
    <x v="1"/>
    <x v="1"/>
  </r>
  <r>
    <d v="2022-07-16T00:00:00"/>
    <n v="9708"/>
    <n v="10475"/>
    <x v="4"/>
    <n v="1011"/>
    <n v="51450"/>
    <x v="4"/>
    <s v="na"/>
    <x v="0"/>
    <x v="0"/>
    <x v="1"/>
    <x v="1"/>
    <x v="1"/>
    <x v="1"/>
    <n v="6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6.73695"/>
    <x v="2"/>
    <n v="62.5"/>
    <x v="1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12"/>
    <n v="51451"/>
    <x v="4"/>
    <s v="na"/>
    <x v="0"/>
    <x v="1"/>
    <x v="1"/>
    <x v="1"/>
    <x v="1"/>
    <x v="1"/>
    <n v="92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501949999999994"/>
    <x v="1"/>
    <n v="92.5"/>
    <x v="2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13"/>
    <n v="51452"/>
    <x v="4"/>
    <s v="na"/>
    <x v="0"/>
    <x v="0"/>
    <x v="1"/>
    <x v="1"/>
    <x v="1"/>
    <x v="1"/>
    <n v="5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3.034950000000002"/>
    <x v="2"/>
    <n v="58.5"/>
    <x v="1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14"/>
    <n v="51453"/>
    <x v="4"/>
    <s v="na"/>
    <x v="0"/>
    <x v="0"/>
    <x v="1"/>
    <x v="1"/>
    <x v="1"/>
    <x v="1"/>
    <n v="70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678199999999997"/>
    <x v="2"/>
    <n v="70"/>
    <x v="1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15"/>
    <n v="51454"/>
    <x v="4"/>
    <s v="na"/>
    <x v="0"/>
    <x v="1"/>
    <x v="1"/>
    <x v="1"/>
    <x v="1"/>
    <x v="1"/>
    <n v="5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45.630949999999999"/>
    <x v="2"/>
    <n v="50.5"/>
    <x v="1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16"/>
    <n v="51455"/>
    <x v="4"/>
    <s v="na"/>
    <x v="0"/>
    <x v="0"/>
    <x v="2"/>
    <x v="2"/>
    <x v="1"/>
    <x v="1"/>
    <n v="77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0.619449999999986"/>
    <x v="1"/>
    <n v="77.5"/>
    <x v="2"/>
    <s v=""/>
    <x v="3"/>
    <s v=""/>
    <x v="1"/>
    <s v=""/>
    <s v=""/>
    <x v="1"/>
    <x v="1"/>
    <x v="2"/>
    <x v="1"/>
    <x v="1"/>
    <x v="1"/>
    <x v="1"/>
  </r>
  <r>
    <d v="2022-07-16T00:00:00"/>
    <n v="9708"/>
    <n v="10475"/>
    <x v="4"/>
    <n v="1017"/>
    <n v="51456"/>
    <x v="4"/>
    <s v="na"/>
    <x v="0"/>
    <x v="0"/>
    <x v="2"/>
    <x v="2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2"/>
    <x v="1"/>
    <x v="1"/>
    <x v="1"/>
    <x v="1"/>
  </r>
  <r>
    <d v="2022-07-16T00:00:00"/>
    <n v="9708"/>
    <n v="10475"/>
    <x v="4"/>
    <n v="1018"/>
    <n v="51457"/>
    <x v="4"/>
    <s v="na"/>
    <x v="0"/>
    <x v="1"/>
    <x v="1"/>
    <x v="1"/>
    <x v="1"/>
    <x v="1"/>
    <n v="87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9.411699999999996"/>
    <x v="1"/>
    <n v="87"/>
    <x v="2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19"/>
    <n v="51458"/>
    <x v="4"/>
    <s v="na"/>
    <x v="0"/>
    <x v="0"/>
    <x v="2"/>
    <x v="2"/>
    <x v="1"/>
    <x v="1"/>
    <n v="86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486199999999997"/>
    <x v="1"/>
    <n v="86"/>
    <x v="2"/>
    <s v=""/>
    <x v="3"/>
    <s v=""/>
    <x v="1"/>
    <s v=""/>
    <s v=""/>
    <x v="1"/>
    <x v="1"/>
    <x v="2"/>
    <x v="1"/>
    <x v="1"/>
    <x v="1"/>
    <x v="1"/>
  </r>
  <r>
    <d v="2022-07-16T00:00:00"/>
    <n v="9708"/>
    <n v="10475"/>
    <x v="4"/>
    <n v="1021"/>
    <n v="51459"/>
    <x v="4"/>
    <s v="na"/>
    <x v="0"/>
    <x v="0"/>
    <x v="1"/>
    <x v="1"/>
    <x v="1"/>
    <x v="1"/>
    <n v="75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8.768449999999987"/>
    <x v="2"/>
    <n v="75.5"/>
    <x v="2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22"/>
    <n v="51460"/>
    <x v="4"/>
    <s v="na"/>
    <x v="0"/>
    <x v="1"/>
    <x v="1"/>
    <x v="1"/>
    <x v="1"/>
    <x v="1"/>
    <n v="82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246949999999998"/>
    <x v="1"/>
    <n v="82.5"/>
    <x v="2"/>
    <s v=""/>
    <x v="3"/>
    <s v=""/>
    <x v="1"/>
    <s v=""/>
    <s v=""/>
    <x v="1"/>
    <x v="1"/>
    <x v="1"/>
    <x v="1"/>
    <x v="1"/>
    <x v="1"/>
    <x v="1"/>
  </r>
  <r>
    <d v="2022-07-16T00:00:00"/>
    <n v="9708"/>
    <n v="10475"/>
    <x v="4"/>
    <n v="1028"/>
    <n v="51461"/>
    <x v="4"/>
    <s v="na"/>
    <x v="0"/>
    <x v="0"/>
    <x v="2"/>
    <x v="2"/>
    <x v="1"/>
    <x v="1"/>
    <n v="8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172449999999998"/>
    <x v="1"/>
    <n v="83.5"/>
    <x v="2"/>
    <s v=""/>
    <x v="3"/>
    <s v=""/>
    <x v="1"/>
    <s v=""/>
    <s v=""/>
    <x v="1"/>
    <x v="1"/>
    <x v="2"/>
    <x v="1"/>
    <x v="1"/>
    <x v="1"/>
    <x v="1"/>
  </r>
  <r>
    <d v="2022-07-16T00:00:00"/>
    <n v="9709"/>
    <n v="10476"/>
    <x v="5"/>
    <n v="1055"/>
    <n v="51462"/>
    <x v="4"/>
    <s v="910093"/>
    <x v="0"/>
    <x v="0"/>
    <x v="1"/>
    <x v="1"/>
    <x v="1"/>
    <x v="1"/>
    <n v="86.5"/>
    <n v="18"/>
    <n v="6"/>
    <n v="5.5"/>
    <x v="5"/>
    <x v="3"/>
    <n v="1003123"/>
    <x v="6"/>
    <x v="0"/>
    <x v="1"/>
    <x v="0"/>
    <x v="3"/>
    <x v="0"/>
    <x v="0"/>
    <x v="0"/>
    <x v="0"/>
    <x v="0"/>
    <x v="0"/>
    <m/>
    <m/>
    <x v="2"/>
    <s v="10031236"/>
    <x v="13"/>
    <x v="7"/>
    <x v="6"/>
    <x v="2"/>
    <x v="4"/>
    <x v="2"/>
    <n v="80.5"/>
    <x v="1"/>
    <n v="86.5"/>
    <x v="3"/>
    <s v=""/>
    <x v="5"/>
    <s v=""/>
    <x v="2"/>
    <n v="4.2650000000000015"/>
    <n v="0.98614285167407278"/>
    <x v="1"/>
    <x v="1"/>
    <x v="2"/>
    <x v="1"/>
    <x v="1"/>
    <x v="1"/>
    <x v="1"/>
  </r>
  <r>
    <d v="2022-07-16T00:00:00"/>
    <n v="9709"/>
    <n v="10476"/>
    <x v="5"/>
    <n v="1058"/>
    <n v="51463"/>
    <x v="4"/>
    <s v="910141"/>
    <x v="0"/>
    <x v="0"/>
    <x v="1"/>
    <x v="1"/>
    <x v="1"/>
    <x v="1"/>
    <n v="87.5"/>
    <n v="19"/>
    <n v="7"/>
    <n v="6"/>
    <x v="5"/>
    <x v="3"/>
    <n v="1003123"/>
    <x v="7"/>
    <x v="0"/>
    <x v="1"/>
    <x v="0"/>
    <x v="3"/>
    <x v="0"/>
    <x v="0"/>
    <x v="0"/>
    <x v="0"/>
    <x v="0"/>
    <x v="0"/>
    <m/>
    <m/>
    <x v="2"/>
    <s v="10031237"/>
    <x v="13"/>
    <x v="7"/>
    <x v="6"/>
    <x v="2"/>
    <x v="4"/>
    <x v="2"/>
    <n v="80.5"/>
    <x v="1"/>
    <n v="87.5"/>
    <x v="3"/>
    <s v=""/>
    <x v="5"/>
    <s v=""/>
    <x v="2"/>
    <n v="3.0750000000000002"/>
    <n v="0.95584965944163547"/>
    <x v="1"/>
    <x v="1"/>
    <x v="2"/>
    <x v="1"/>
    <x v="1"/>
    <x v="1"/>
    <x v="1"/>
  </r>
  <r>
    <d v="2022-07-16T00:00:00"/>
    <n v="9709"/>
    <n v="10476"/>
    <x v="5"/>
    <n v="1102"/>
    <n v="51464"/>
    <x v="4"/>
    <s v="910057"/>
    <x v="0"/>
    <x v="0"/>
    <x v="1"/>
    <x v="1"/>
    <x v="1"/>
    <x v="1"/>
    <n v="65.5"/>
    <m/>
    <m/>
    <m/>
    <x v="0"/>
    <x v="2"/>
    <n v="1003123"/>
    <x v="8"/>
    <x v="0"/>
    <x v="1"/>
    <x v="0"/>
    <x v="3"/>
    <x v="0"/>
    <x v="0"/>
    <x v="0"/>
    <x v="0"/>
    <x v="0"/>
    <x v="0"/>
    <m/>
    <m/>
    <x v="2"/>
    <s v="10031238"/>
    <x v="13"/>
    <x v="7"/>
    <x v="6"/>
    <x v="2"/>
    <x v="4"/>
    <x v="2"/>
    <n v="59.513449999999999"/>
    <x v="2"/>
    <n v="65.5"/>
    <x v="1"/>
    <s v=""/>
    <x v="5"/>
    <s v=""/>
    <x v="1"/>
    <s v=""/>
    <s v=""/>
    <x v="1"/>
    <x v="1"/>
    <x v="1"/>
    <x v="1"/>
    <x v="1"/>
    <x v="1"/>
    <x v="1"/>
  </r>
  <r>
    <d v="2022-07-16T00:00:00"/>
    <n v="9709"/>
    <n v="10476"/>
    <x v="5"/>
    <n v="1104"/>
    <n v="51465"/>
    <x v="4"/>
    <s v="910084"/>
    <x v="0"/>
    <x v="0"/>
    <x v="1"/>
    <x v="1"/>
    <x v="1"/>
    <x v="1"/>
    <n v="60.5"/>
    <m/>
    <m/>
    <m/>
    <x v="0"/>
    <x v="2"/>
    <n v="1003123"/>
    <x v="9"/>
    <x v="0"/>
    <x v="1"/>
    <x v="0"/>
    <x v="3"/>
    <x v="0"/>
    <x v="0"/>
    <x v="0"/>
    <x v="0"/>
    <x v="0"/>
    <x v="0"/>
    <m/>
    <m/>
    <x v="2"/>
    <s v="10031239"/>
    <x v="13"/>
    <x v="7"/>
    <x v="6"/>
    <x v="2"/>
    <x v="4"/>
    <x v="2"/>
    <n v="54.885950000000001"/>
    <x v="2"/>
    <n v="60.5"/>
    <x v="1"/>
    <s v=""/>
    <x v="5"/>
    <s v=""/>
    <x v="1"/>
    <s v=""/>
    <s v=""/>
    <x v="1"/>
    <x v="1"/>
    <x v="1"/>
    <x v="1"/>
    <x v="1"/>
    <x v="1"/>
    <x v="1"/>
  </r>
  <r>
    <d v="2022-07-16T00:00:00"/>
    <n v="9709"/>
    <n v="10476"/>
    <x v="5"/>
    <n v="1105"/>
    <n v="51466"/>
    <x v="4"/>
    <s v="910135"/>
    <x v="0"/>
    <x v="0"/>
    <x v="1"/>
    <x v="1"/>
    <x v="1"/>
    <x v="1"/>
    <n v="65.5"/>
    <m/>
    <m/>
    <m/>
    <x v="0"/>
    <x v="2"/>
    <n v="1003123"/>
    <x v="10"/>
    <x v="0"/>
    <x v="1"/>
    <x v="0"/>
    <x v="3"/>
    <x v="0"/>
    <x v="0"/>
    <x v="0"/>
    <x v="0"/>
    <x v="0"/>
    <x v="0"/>
    <m/>
    <m/>
    <x v="2"/>
    <s v="100312310"/>
    <x v="13"/>
    <x v="7"/>
    <x v="6"/>
    <x v="2"/>
    <x v="4"/>
    <x v="2"/>
    <n v="59.513449999999999"/>
    <x v="2"/>
    <n v="65.5"/>
    <x v="1"/>
    <s v=""/>
    <x v="5"/>
    <s v=""/>
    <x v="1"/>
    <s v=""/>
    <s v=""/>
    <x v="1"/>
    <x v="1"/>
    <x v="1"/>
    <x v="1"/>
    <x v="1"/>
    <x v="1"/>
    <x v="1"/>
  </r>
  <r>
    <d v="2022-07-16T00:00:00"/>
    <n v="9709"/>
    <n v="10476"/>
    <x v="5"/>
    <n v="1107"/>
    <n v="51467"/>
    <x v="4"/>
    <s v="na"/>
    <x v="0"/>
    <x v="0"/>
    <x v="2"/>
    <x v="2"/>
    <x v="1"/>
    <x v="1"/>
    <n v="79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007699999999986"/>
    <x v="1"/>
    <n v="79"/>
    <x v="2"/>
    <s v=""/>
    <x v="3"/>
    <s v=""/>
    <x v="1"/>
    <s v=""/>
    <s v=""/>
    <x v="1"/>
    <x v="1"/>
    <x v="2"/>
    <x v="1"/>
    <x v="1"/>
    <x v="1"/>
    <x v="1"/>
  </r>
  <r>
    <d v="2022-07-16T00:00:00"/>
    <n v="9709"/>
    <n v="10476"/>
    <x v="5"/>
    <n v="1109"/>
    <n v="51468"/>
    <x v="4"/>
    <s v="na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6T00:00:00"/>
    <n v="9709"/>
    <n v="10476"/>
    <x v="5"/>
    <n v="1112"/>
    <n v="51469"/>
    <x v="4"/>
    <s v="na"/>
    <x v="0"/>
    <x v="0"/>
    <x v="2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6T00:00:00"/>
    <n v="9709"/>
    <n v="10476"/>
    <x v="5"/>
    <n v="1113"/>
    <n v="51470"/>
    <x v="4"/>
    <s v="na"/>
    <x v="0"/>
    <x v="0"/>
    <x v="1"/>
    <x v="1"/>
    <x v="1"/>
    <x v="1"/>
    <n v="6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050699999999999"/>
    <x v="2"/>
    <n v="65"/>
    <x v="1"/>
    <s v=""/>
    <x v="3"/>
    <s v=""/>
    <x v="1"/>
    <s v=""/>
    <s v=""/>
    <x v="1"/>
    <x v="1"/>
    <x v="1"/>
    <x v="1"/>
    <x v="1"/>
    <x v="1"/>
    <x v="1"/>
  </r>
  <r>
    <d v="2022-07-16T00:00:00"/>
    <n v="9709"/>
    <n v="10476"/>
    <x v="5"/>
    <n v="1113"/>
    <n v="51471"/>
    <x v="4"/>
    <s v="na"/>
    <x v="0"/>
    <x v="1"/>
    <x v="1"/>
    <x v="1"/>
    <x v="1"/>
    <x v="1"/>
    <n v="65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513449999999999"/>
    <x v="2"/>
    <n v="65.5"/>
    <x v="1"/>
    <s v=""/>
    <x v="3"/>
    <s v=""/>
    <x v="1"/>
    <s v=""/>
    <s v=""/>
    <x v="1"/>
    <x v="1"/>
    <x v="1"/>
    <x v="1"/>
    <x v="1"/>
    <x v="1"/>
    <x v="1"/>
  </r>
  <r>
    <d v="2022-07-16T00:00:00"/>
    <n v="9709"/>
    <n v="10476"/>
    <x v="5"/>
    <n v="1115"/>
    <n v="51472"/>
    <x v="4"/>
    <s v="na"/>
    <x v="0"/>
    <x v="0"/>
    <x v="1"/>
    <x v="1"/>
    <x v="1"/>
    <x v="1"/>
    <n v="66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9.976199999999999"/>
    <x v="2"/>
    <n v="66"/>
    <x v="1"/>
    <s v=""/>
    <x v="3"/>
    <s v=""/>
    <x v="1"/>
    <s v=""/>
    <s v=""/>
    <x v="1"/>
    <x v="1"/>
    <x v="1"/>
    <x v="1"/>
    <x v="1"/>
    <x v="1"/>
    <x v="1"/>
  </r>
  <r>
    <d v="2022-07-16T00:00:00"/>
    <n v="9709"/>
    <n v="10476"/>
    <x v="5"/>
    <n v="1116"/>
    <n v="51473"/>
    <x v="4"/>
    <s v="na"/>
    <x v="0"/>
    <x v="0"/>
    <x v="2"/>
    <x v="2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2"/>
    <x v="1"/>
    <x v="1"/>
    <x v="1"/>
    <x v="1"/>
  </r>
  <r>
    <d v="2022-07-16T00:00:00"/>
    <n v="9709"/>
    <n v="10476"/>
    <x v="5"/>
    <n v="1116"/>
    <n v="51474"/>
    <x v="4"/>
    <s v="na"/>
    <x v="0"/>
    <x v="0"/>
    <x v="1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6T00:00:00"/>
    <n v="9709"/>
    <n v="10476"/>
    <x v="5"/>
    <n v="1117"/>
    <n v="51475"/>
    <x v="4"/>
    <s v="na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6T00:00:00"/>
    <n v="9709"/>
    <n v="10476"/>
    <x v="5"/>
    <n v="1119"/>
    <n v="51476"/>
    <x v="4"/>
    <s v="na"/>
    <x v="0"/>
    <x v="0"/>
    <x v="2"/>
    <x v="2"/>
    <x v="1"/>
    <x v="1"/>
    <n v="79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470449999999985"/>
    <x v="1"/>
    <n v="79.5"/>
    <x v="2"/>
    <s v=""/>
    <x v="3"/>
    <s v=""/>
    <x v="1"/>
    <s v=""/>
    <s v=""/>
    <x v="1"/>
    <x v="1"/>
    <x v="2"/>
    <x v="1"/>
    <x v="1"/>
    <x v="1"/>
    <x v="1"/>
  </r>
  <r>
    <d v="2022-07-16T00:00:00"/>
    <n v="9709"/>
    <n v="10476"/>
    <x v="5"/>
    <n v="1124"/>
    <n v="51477"/>
    <x v="4"/>
    <s v="na"/>
    <x v="0"/>
    <x v="0"/>
    <x v="2"/>
    <x v="2"/>
    <x v="1"/>
    <x v="1"/>
    <n v="92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4.501949999999994"/>
    <x v="1"/>
    <n v="92.5"/>
    <x v="2"/>
    <s v=""/>
    <x v="3"/>
    <s v=""/>
    <x v="1"/>
    <s v=""/>
    <s v=""/>
    <x v="1"/>
    <x v="1"/>
    <x v="2"/>
    <x v="1"/>
    <x v="1"/>
    <x v="1"/>
    <x v="1"/>
  </r>
  <r>
    <d v="2022-07-16T00:00:00"/>
    <n v="9710"/>
    <n v="10477"/>
    <x v="2"/>
    <n v="1151"/>
    <n v="51478"/>
    <x v="4"/>
    <s v="910100"/>
    <x v="0"/>
    <x v="0"/>
    <x v="2"/>
    <x v="2"/>
    <x v="1"/>
    <x v="1"/>
    <n v="81.5"/>
    <n v="16.600000000000001"/>
    <n v="5.5"/>
    <n v="3.8"/>
    <x v="20"/>
    <x v="3"/>
    <n v="1003124"/>
    <x v="1"/>
    <x v="0"/>
    <x v="0"/>
    <x v="1"/>
    <x v="2"/>
    <x v="0"/>
    <x v="0"/>
    <x v="0"/>
    <x v="0"/>
    <x v="0"/>
    <x v="0"/>
    <m/>
    <m/>
    <x v="2"/>
    <s v="10031241"/>
    <x v="13"/>
    <x v="7"/>
    <x v="6"/>
    <x v="2"/>
    <x v="4"/>
    <x v="2"/>
    <n v="76"/>
    <x v="1"/>
    <n v="81.5"/>
    <x v="3"/>
    <s v=""/>
    <x v="5"/>
    <s v=""/>
    <x v="2"/>
    <n v="4.5990000000000038"/>
    <n v="0.99003834053971473"/>
    <x v="1"/>
    <x v="1"/>
    <x v="2"/>
    <x v="1"/>
    <x v="1"/>
    <x v="1"/>
    <x v="1"/>
  </r>
  <r>
    <d v="2022-07-16T00:00:00"/>
    <n v="9710"/>
    <n v="10477"/>
    <x v="2"/>
    <n v="1155"/>
    <n v="51479"/>
    <x v="4"/>
    <s v="910123"/>
    <x v="0"/>
    <x v="0"/>
    <x v="1"/>
    <x v="1"/>
    <x v="1"/>
    <x v="1"/>
    <n v="71"/>
    <m/>
    <m/>
    <m/>
    <x v="0"/>
    <x v="2"/>
    <n v="1003124"/>
    <x v="2"/>
    <x v="0"/>
    <x v="0"/>
    <x v="1"/>
    <x v="2"/>
    <x v="0"/>
    <x v="0"/>
    <x v="0"/>
    <x v="0"/>
    <x v="0"/>
    <x v="0"/>
    <m/>
    <m/>
    <x v="2"/>
    <s v="10031242"/>
    <x v="13"/>
    <x v="7"/>
    <x v="6"/>
    <x v="2"/>
    <x v="4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6T00:00:00"/>
    <n v="9710"/>
    <n v="10477"/>
    <x v="2"/>
    <n v="1200"/>
    <n v="51480"/>
    <x v="4"/>
    <s v="910145"/>
    <x v="0"/>
    <x v="0"/>
    <x v="2"/>
    <x v="2"/>
    <x v="1"/>
    <x v="1"/>
    <n v="78.5"/>
    <n v="18.600000000000001"/>
    <n v="7.4"/>
    <n v="5.0999999999999996"/>
    <x v="7"/>
    <x v="3"/>
    <n v="1003124"/>
    <x v="3"/>
    <x v="0"/>
    <x v="0"/>
    <x v="1"/>
    <x v="2"/>
    <x v="0"/>
    <x v="0"/>
    <x v="0"/>
    <x v="0"/>
    <x v="0"/>
    <x v="0"/>
    <m/>
    <m/>
    <x v="2"/>
    <s v="10031243"/>
    <x v="13"/>
    <x v="7"/>
    <x v="6"/>
    <x v="2"/>
    <x v="4"/>
    <x v="2"/>
    <n v="71.099999999999994"/>
    <x v="1"/>
    <n v="78.5"/>
    <x v="3"/>
    <s v=""/>
    <x v="5"/>
    <s v=""/>
    <x v="3"/>
    <n v="-0.43699999999999783"/>
    <n v="0.39245604090285896"/>
    <x v="1"/>
    <x v="1"/>
    <x v="1"/>
    <x v="1"/>
    <x v="1"/>
    <x v="1"/>
    <x v="1"/>
  </r>
  <r>
    <d v="2022-07-16T00:00:00"/>
    <n v="9710"/>
    <n v="10477"/>
    <x v="2"/>
    <n v="1202"/>
    <n v="51481"/>
    <x v="4"/>
    <s v="910127"/>
    <x v="0"/>
    <x v="1"/>
    <x v="2"/>
    <x v="2"/>
    <x v="1"/>
    <x v="1"/>
    <n v="94.5"/>
    <n v="19.399999999999999"/>
    <n v="6.6"/>
    <n v="4.9000000000000004"/>
    <x v="7"/>
    <x v="3"/>
    <n v="1003124"/>
    <x v="4"/>
    <x v="0"/>
    <x v="0"/>
    <x v="1"/>
    <x v="2"/>
    <x v="0"/>
    <x v="0"/>
    <x v="0"/>
    <x v="0"/>
    <x v="0"/>
    <x v="0"/>
    <m/>
    <m/>
    <x v="2"/>
    <s v="10031244"/>
    <x v="13"/>
    <x v="7"/>
    <x v="6"/>
    <x v="2"/>
    <x v="4"/>
    <x v="2"/>
    <n v="87.9"/>
    <x v="1"/>
    <n v="94.5"/>
    <x v="3"/>
    <s v=""/>
    <x v="5"/>
    <s v=""/>
    <x v="2"/>
    <n v="7.602999999999998"/>
    <n v="0.99950129650035124"/>
    <x v="1"/>
    <x v="1"/>
    <x v="2"/>
    <x v="1"/>
    <x v="1"/>
    <x v="1"/>
    <x v="1"/>
  </r>
  <r>
    <d v="2022-07-16T00:00:00"/>
    <n v="9710"/>
    <n v="10477"/>
    <x v="2"/>
    <n v="1207"/>
    <n v="51482"/>
    <x v="4"/>
    <s v="910139"/>
    <x v="0"/>
    <x v="1"/>
    <x v="2"/>
    <x v="2"/>
    <x v="1"/>
    <x v="1"/>
    <n v="87.5"/>
    <n v="18.100000000000001"/>
    <n v="6.7"/>
    <n v="5.5"/>
    <x v="6"/>
    <x v="3"/>
    <n v="1003124"/>
    <x v="5"/>
    <x v="0"/>
    <x v="0"/>
    <x v="1"/>
    <x v="2"/>
    <x v="0"/>
    <x v="0"/>
    <x v="0"/>
    <x v="0"/>
    <x v="0"/>
    <x v="0"/>
    <m/>
    <m/>
    <x v="2"/>
    <s v="10031245"/>
    <x v="13"/>
    <x v="7"/>
    <x v="6"/>
    <x v="2"/>
    <x v="4"/>
    <x v="2"/>
    <n v="80.8"/>
    <x v="1"/>
    <n v="87.5"/>
    <x v="3"/>
    <s v=""/>
    <x v="5"/>
    <s v=""/>
    <x v="2"/>
    <n v="3.7130000000000001"/>
    <n v="0.97617717623279721"/>
    <x v="1"/>
    <x v="1"/>
    <x v="2"/>
    <x v="1"/>
    <x v="1"/>
    <x v="1"/>
    <x v="1"/>
  </r>
  <r>
    <d v="2022-07-16T00:00:00"/>
    <n v="9710"/>
    <n v="10477"/>
    <x v="2"/>
    <n v="1212"/>
    <n v="51483"/>
    <x v="4"/>
    <s v="na"/>
    <x v="0"/>
    <x v="1"/>
    <x v="1"/>
    <x v="1"/>
    <x v="1"/>
    <x v="1"/>
    <n v="69.7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3.400550000000003"/>
    <x v="2"/>
    <n v="69.7"/>
    <x v="1"/>
    <s v=""/>
    <x v="3"/>
    <s v=""/>
    <x v="1"/>
    <s v=""/>
    <s v=""/>
    <x v="1"/>
    <x v="1"/>
    <x v="1"/>
    <x v="1"/>
    <x v="1"/>
    <x v="1"/>
    <x v="1"/>
  </r>
  <r>
    <d v="2022-07-16T00:00:00"/>
    <n v="9710"/>
    <n v="10477"/>
    <x v="2"/>
    <n v="1215"/>
    <n v="51484"/>
    <x v="4"/>
    <s v="na"/>
    <x v="0"/>
    <x v="0"/>
    <x v="2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6T00:00:00"/>
    <n v="9711"/>
    <n v="10478"/>
    <x v="4"/>
    <n v="1427"/>
    <n v="51485"/>
    <x v="4"/>
    <s v="910108"/>
    <x v="0"/>
    <x v="0"/>
    <x v="1"/>
    <x v="1"/>
    <x v="1"/>
    <x v="1"/>
    <n v="81.5"/>
    <n v="16.7"/>
    <n v="6.7"/>
    <n v="4.0999999999999996"/>
    <x v="7"/>
    <x v="3"/>
    <n v="1003124"/>
    <x v="6"/>
    <x v="0"/>
    <x v="0"/>
    <x v="1"/>
    <x v="2"/>
    <x v="0"/>
    <x v="0"/>
    <x v="0"/>
    <x v="0"/>
    <x v="0"/>
    <x v="0"/>
    <m/>
    <m/>
    <x v="2"/>
    <s v="10031246"/>
    <x v="13"/>
    <x v="7"/>
    <x v="6"/>
    <x v="2"/>
    <x v="4"/>
    <x v="2"/>
    <n v="74.8"/>
    <x v="1"/>
    <n v="81.5"/>
    <x v="3"/>
    <s v=""/>
    <x v="5"/>
    <s v=""/>
    <x v="2"/>
    <n v="2.429000000000002"/>
    <n v="0.91901213513364244"/>
    <x v="1"/>
    <x v="1"/>
    <x v="2"/>
    <x v="1"/>
    <x v="1"/>
    <x v="1"/>
    <x v="1"/>
  </r>
  <r>
    <d v="2022-07-16T00:00:00"/>
    <n v="9711"/>
    <n v="10478"/>
    <x v="4"/>
    <n v="1430"/>
    <n v="51486"/>
    <x v="4"/>
    <s v="910060"/>
    <x v="0"/>
    <x v="1"/>
    <x v="1"/>
    <x v="1"/>
    <x v="1"/>
    <x v="1"/>
    <n v="72.5"/>
    <m/>
    <m/>
    <m/>
    <x v="0"/>
    <x v="2"/>
    <n v="1003124"/>
    <x v="7"/>
    <x v="0"/>
    <x v="0"/>
    <x v="1"/>
    <x v="2"/>
    <x v="0"/>
    <x v="0"/>
    <x v="0"/>
    <x v="0"/>
    <x v="0"/>
    <x v="0"/>
    <m/>
    <m/>
    <x v="2"/>
    <s v="10031247"/>
    <x v="13"/>
    <x v="7"/>
    <x v="6"/>
    <x v="2"/>
    <x v="4"/>
    <x v="2"/>
    <n v="65.991949999999989"/>
    <x v="2"/>
    <n v="72.5"/>
    <x v="1"/>
    <s v=""/>
    <x v="5"/>
    <s v=""/>
    <x v="1"/>
    <s v=""/>
    <s v=""/>
    <x v="1"/>
    <x v="1"/>
    <x v="1"/>
    <x v="1"/>
    <x v="1"/>
    <x v="1"/>
    <x v="1"/>
  </r>
  <r>
    <d v="2022-07-16T00:00:00"/>
    <n v="9711"/>
    <n v="10478"/>
    <x v="4"/>
    <n v="1431"/>
    <n v="51487"/>
    <x v="4"/>
    <s v="910118"/>
    <x v="0"/>
    <x v="1"/>
    <x v="1"/>
    <x v="1"/>
    <x v="1"/>
    <x v="1"/>
    <n v="90.5"/>
    <n v="19.5"/>
    <n v="6.9"/>
    <n v="5.7"/>
    <x v="7"/>
    <x v="3"/>
    <n v="1003124"/>
    <x v="8"/>
    <x v="0"/>
    <x v="0"/>
    <x v="1"/>
    <x v="2"/>
    <x v="0"/>
    <x v="0"/>
    <x v="0"/>
    <x v="0"/>
    <x v="0"/>
    <x v="0"/>
    <m/>
    <m/>
    <x v="2"/>
    <s v="10031248"/>
    <x v="13"/>
    <x v="7"/>
    <x v="6"/>
    <x v="2"/>
    <x v="4"/>
    <x v="2"/>
    <n v="83.6"/>
    <x v="1"/>
    <n v="90.5"/>
    <x v="3"/>
    <s v=""/>
    <x v="5"/>
    <s v=""/>
    <x v="2"/>
    <n v="4.9549999999999992"/>
    <n v="0.99300124748991658"/>
    <x v="1"/>
    <x v="1"/>
    <x v="2"/>
    <x v="1"/>
    <x v="1"/>
    <x v="1"/>
    <x v="1"/>
  </r>
  <r>
    <d v="2022-07-16T00:00:00"/>
    <n v="9711"/>
    <n v="10478"/>
    <x v="4"/>
    <n v="1433"/>
    <n v="51488"/>
    <x v="4"/>
    <s v="910087"/>
    <x v="0"/>
    <x v="0"/>
    <x v="2"/>
    <x v="2"/>
    <x v="1"/>
    <x v="1"/>
    <n v="75.5"/>
    <n v="16.899999999999999"/>
    <n v="5.9"/>
    <n v="4.5"/>
    <x v="9"/>
    <x v="3"/>
    <n v="1003124"/>
    <x v="9"/>
    <x v="0"/>
    <x v="0"/>
    <x v="1"/>
    <x v="2"/>
    <x v="0"/>
    <x v="0"/>
    <x v="0"/>
    <x v="0"/>
    <x v="0"/>
    <x v="0"/>
    <m/>
    <m/>
    <x v="2"/>
    <s v="10031249"/>
    <x v="13"/>
    <x v="7"/>
    <x v="6"/>
    <x v="2"/>
    <x v="4"/>
    <x v="2"/>
    <n v="69.599999999999994"/>
    <x v="1"/>
    <n v="75.5"/>
    <x v="3"/>
    <s v=""/>
    <x v="5"/>
    <s v=""/>
    <x v="2"/>
    <n v="0.77299999999999658"/>
    <n v="0.68416949639812907"/>
    <x v="1"/>
    <x v="1"/>
    <x v="2"/>
    <x v="1"/>
    <x v="1"/>
    <x v="1"/>
    <x v="1"/>
  </r>
  <r>
    <d v="2022-07-16T00:00:00"/>
    <n v="9711"/>
    <n v="10478"/>
    <x v="4"/>
    <n v="1435"/>
    <n v="51489"/>
    <x v="4"/>
    <s v="910056"/>
    <x v="0"/>
    <x v="0"/>
    <x v="1"/>
    <x v="1"/>
    <x v="1"/>
    <x v="1"/>
    <n v="56"/>
    <m/>
    <m/>
    <m/>
    <x v="0"/>
    <x v="2"/>
    <n v="1003124"/>
    <x v="10"/>
    <x v="0"/>
    <x v="0"/>
    <x v="1"/>
    <x v="2"/>
    <x v="0"/>
    <x v="0"/>
    <x v="0"/>
    <x v="0"/>
    <x v="0"/>
    <x v="0"/>
    <m/>
    <m/>
    <x v="2"/>
    <s v="100312410"/>
    <x v="13"/>
    <x v="7"/>
    <x v="6"/>
    <x v="2"/>
    <x v="4"/>
    <x v="2"/>
    <n v="50.721200000000003"/>
    <x v="2"/>
    <n v="56"/>
    <x v="1"/>
    <s v=""/>
    <x v="5"/>
    <s v=""/>
    <x v="1"/>
    <s v=""/>
    <s v=""/>
    <x v="1"/>
    <x v="1"/>
    <x v="1"/>
    <x v="1"/>
    <x v="1"/>
    <x v="1"/>
    <x v="1"/>
  </r>
  <r>
    <d v="2022-07-16T00:00:00"/>
    <n v="9711"/>
    <n v="10478"/>
    <x v="4"/>
    <n v="1436"/>
    <n v="51490"/>
    <x v="4"/>
    <s v="na"/>
    <x v="0"/>
    <x v="0"/>
    <x v="2"/>
    <x v="2"/>
    <x v="1"/>
    <x v="1"/>
    <n v="82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246949999999998"/>
    <x v="1"/>
    <n v="82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38"/>
    <n v="51491"/>
    <x v="4"/>
    <s v="na"/>
    <x v="0"/>
    <x v="0"/>
    <x v="2"/>
    <x v="2"/>
    <x v="1"/>
    <x v="1"/>
    <n v="8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6.172449999999998"/>
    <x v="1"/>
    <n v="83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41"/>
    <n v="51492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41"/>
    <n v="51493"/>
    <x v="4"/>
    <s v="na"/>
    <x v="0"/>
    <x v="0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6T00:00:00"/>
    <n v="9711"/>
    <n v="10478"/>
    <x v="4"/>
    <n v="1442"/>
    <n v="51494"/>
    <x v="4"/>
    <s v="na"/>
    <x v="0"/>
    <x v="0"/>
    <x v="2"/>
    <x v="2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44"/>
    <n v="51495"/>
    <x v="4"/>
    <s v="na"/>
    <x v="0"/>
    <x v="0"/>
    <x v="2"/>
    <x v="2"/>
    <x v="1"/>
    <x v="1"/>
    <n v="79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2.470449999999985"/>
    <x v="1"/>
    <n v="79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46"/>
    <n v="51496"/>
    <x v="4"/>
    <s v="na"/>
    <x v="0"/>
    <x v="0"/>
    <x v="2"/>
    <x v="2"/>
    <x v="1"/>
    <x v="1"/>
    <n v="8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799949999999995"/>
    <x v="1"/>
    <n v="88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47"/>
    <n v="51497"/>
    <x v="4"/>
    <s v="na"/>
    <x v="0"/>
    <x v="1"/>
    <x v="1"/>
    <x v="1"/>
    <x v="1"/>
    <x v="1"/>
    <n v="86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8.948949999999996"/>
    <x v="1"/>
    <n v="86.5"/>
    <x v="2"/>
    <s v=""/>
    <x v="3"/>
    <s v=""/>
    <x v="1"/>
    <s v=""/>
    <s v=""/>
    <x v="1"/>
    <x v="1"/>
    <x v="1"/>
    <x v="1"/>
    <x v="1"/>
    <x v="1"/>
    <x v="1"/>
  </r>
  <r>
    <d v="2022-07-16T00:00:00"/>
    <n v="9711"/>
    <n v="10478"/>
    <x v="4"/>
    <n v="1448"/>
    <n v="51498"/>
    <x v="4"/>
    <s v="na"/>
    <x v="0"/>
    <x v="1"/>
    <x v="1"/>
    <x v="1"/>
    <x v="1"/>
    <x v="1"/>
    <n v="94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890199999999993"/>
    <x v="1"/>
    <n v="94"/>
    <x v="2"/>
    <s v=""/>
    <x v="3"/>
    <s v=""/>
    <x v="1"/>
    <s v=""/>
    <s v=""/>
    <x v="1"/>
    <x v="1"/>
    <x v="1"/>
    <x v="1"/>
    <x v="1"/>
    <x v="1"/>
    <x v="1"/>
  </r>
  <r>
    <d v="2022-07-16T00:00:00"/>
    <n v="9711"/>
    <n v="10478"/>
    <x v="4"/>
    <n v="1450"/>
    <n v="51499"/>
    <x v="4"/>
    <s v="na"/>
    <x v="0"/>
    <x v="0"/>
    <x v="1"/>
    <x v="1"/>
    <x v="1"/>
    <x v="1"/>
    <n v="70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4.140949999999989"/>
    <x v="2"/>
    <n v="70.5"/>
    <x v="1"/>
    <s v=""/>
    <x v="3"/>
    <s v=""/>
    <x v="1"/>
    <s v=""/>
    <s v=""/>
    <x v="1"/>
    <x v="1"/>
    <x v="1"/>
    <x v="1"/>
    <x v="1"/>
    <x v="1"/>
    <x v="1"/>
  </r>
  <r>
    <d v="2022-07-16T00:00:00"/>
    <n v="9711"/>
    <n v="10478"/>
    <x v="4"/>
    <n v="1451"/>
    <n v="51500"/>
    <x v="4"/>
    <s v="na"/>
    <x v="0"/>
    <x v="0"/>
    <x v="1"/>
    <x v="1"/>
    <x v="1"/>
    <x v="1"/>
    <n v="68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2.289949999999997"/>
    <x v="2"/>
    <n v="68.5"/>
    <x v="1"/>
    <s v=""/>
    <x v="3"/>
    <s v=""/>
    <x v="1"/>
    <s v=""/>
    <s v=""/>
    <x v="1"/>
    <x v="1"/>
    <x v="1"/>
    <x v="1"/>
    <x v="1"/>
    <x v="1"/>
    <x v="1"/>
  </r>
  <r>
    <d v="2022-07-16T00:00:00"/>
    <n v="9711"/>
    <n v="10478"/>
    <x v="4"/>
    <n v="1452"/>
    <n v="51501"/>
    <x v="4"/>
    <s v="na"/>
    <x v="0"/>
    <x v="0"/>
    <x v="2"/>
    <x v="2"/>
    <x v="1"/>
    <x v="1"/>
    <n v="84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097949999999997"/>
    <x v="1"/>
    <n v="84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54"/>
    <n v="51502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55"/>
    <n v="51503"/>
    <x v="4"/>
    <s v="na"/>
    <x v="0"/>
    <x v="0"/>
    <x v="2"/>
    <x v="2"/>
    <x v="1"/>
    <x v="1"/>
    <n v="8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7.560699999999997"/>
    <x v="1"/>
    <n v="8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56"/>
    <n v="51504"/>
    <x v="4"/>
    <s v="na"/>
    <x v="0"/>
    <x v="0"/>
    <x v="1"/>
    <x v="1"/>
    <x v="1"/>
    <x v="1"/>
    <n v="73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6.917449999999988"/>
    <x v="2"/>
    <n v="73.5"/>
    <x v="1"/>
    <s v=""/>
    <x v="3"/>
    <s v=""/>
    <x v="1"/>
    <s v=""/>
    <s v=""/>
    <x v="1"/>
    <x v="1"/>
    <x v="1"/>
    <x v="1"/>
    <x v="1"/>
    <x v="1"/>
    <x v="1"/>
  </r>
  <r>
    <d v="2022-07-16T00:00:00"/>
    <n v="9711"/>
    <n v="10478"/>
    <x v="4"/>
    <n v="1457"/>
    <n v="51505"/>
    <x v="4"/>
    <s v="na"/>
    <x v="0"/>
    <x v="0"/>
    <x v="2"/>
    <x v="2"/>
    <x v="1"/>
    <x v="1"/>
    <n v="82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4.784199999999998"/>
    <x v="1"/>
    <n v="82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459"/>
    <n v="51506"/>
    <x v="4"/>
    <s v="na"/>
    <x v="0"/>
    <x v="0"/>
    <x v="2"/>
    <x v="2"/>
    <x v="1"/>
    <x v="1"/>
    <n v="93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5.427449999999993"/>
    <x v="1"/>
    <n v="93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500"/>
    <n v="51507"/>
    <x v="4"/>
    <s v="na"/>
    <x v="0"/>
    <x v="0"/>
    <x v="2"/>
    <x v="2"/>
    <x v="1"/>
    <x v="1"/>
    <n v="8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799949999999995"/>
    <x v="1"/>
    <n v="88.5"/>
    <x v="2"/>
    <s v=""/>
    <x v="3"/>
    <s v=""/>
    <x v="1"/>
    <s v=""/>
    <s v=""/>
    <x v="1"/>
    <x v="1"/>
    <x v="2"/>
    <x v="1"/>
    <x v="1"/>
    <x v="1"/>
    <x v="1"/>
  </r>
  <r>
    <d v="2022-07-16T00:00:00"/>
    <n v="9711"/>
    <n v="10478"/>
    <x v="4"/>
    <n v="1501"/>
    <n v="51508"/>
    <x v="4"/>
    <s v="na"/>
    <x v="0"/>
    <x v="0"/>
    <x v="2"/>
    <x v="2"/>
    <x v="1"/>
    <x v="1"/>
    <n v="91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3.113699999999994"/>
    <x v="1"/>
    <n v="91"/>
    <x v="2"/>
    <s v=""/>
    <x v="3"/>
    <s v=""/>
    <x v="1"/>
    <s v=""/>
    <s v=""/>
    <x v="1"/>
    <x v="1"/>
    <x v="2"/>
    <x v="1"/>
    <x v="1"/>
    <x v="1"/>
    <x v="1"/>
  </r>
  <r>
    <d v="2022-07-16T00:00:00"/>
    <n v="9712"/>
    <n v="10479"/>
    <x v="5"/>
    <n v="1522"/>
    <n v="51509"/>
    <x v="4"/>
    <s v="910152"/>
    <x v="0"/>
    <x v="0"/>
    <x v="1"/>
    <x v="1"/>
    <x v="1"/>
    <x v="1"/>
    <n v="65.5"/>
    <m/>
    <m/>
    <m/>
    <x v="0"/>
    <x v="2"/>
    <n v="1003125"/>
    <x v="1"/>
    <x v="0"/>
    <x v="0"/>
    <x v="1"/>
    <x v="2"/>
    <x v="0"/>
    <x v="0"/>
    <x v="0"/>
    <x v="0"/>
    <x v="0"/>
    <x v="0"/>
    <m/>
    <m/>
    <x v="2"/>
    <s v="10031251"/>
    <x v="13"/>
    <x v="7"/>
    <x v="6"/>
    <x v="2"/>
    <x v="4"/>
    <x v="2"/>
    <n v="59.513449999999999"/>
    <x v="2"/>
    <n v="65.5"/>
    <x v="1"/>
    <s v=""/>
    <x v="5"/>
    <s v=""/>
    <x v="1"/>
    <s v=""/>
    <s v=""/>
    <x v="1"/>
    <x v="1"/>
    <x v="1"/>
    <x v="1"/>
    <x v="1"/>
    <x v="1"/>
    <x v="1"/>
  </r>
  <r>
    <d v="2022-07-16T00:00:00"/>
    <n v="9712"/>
    <n v="10479"/>
    <x v="5"/>
    <n v="1524"/>
    <n v="51510"/>
    <x v="4"/>
    <s v="910072"/>
    <x v="0"/>
    <x v="0"/>
    <x v="1"/>
    <x v="1"/>
    <x v="1"/>
    <x v="1"/>
    <n v="61"/>
    <m/>
    <m/>
    <m/>
    <x v="0"/>
    <x v="2"/>
    <n v="1003125"/>
    <x v="2"/>
    <x v="0"/>
    <x v="0"/>
    <x v="1"/>
    <x v="2"/>
    <x v="0"/>
    <x v="0"/>
    <x v="0"/>
    <x v="0"/>
    <x v="0"/>
    <x v="0"/>
    <m/>
    <m/>
    <x v="2"/>
    <s v="10031252"/>
    <x v="13"/>
    <x v="7"/>
    <x v="6"/>
    <x v="2"/>
    <x v="4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6T00:00:00"/>
    <n v="9712"/>
    <n v="10479"/>
    <x v="5"/>
    <n v="1530"/>
    <n v="51511"/>
    <x v="4"/>
    <s v="910144"/>
    <x v="0"/>
    <x v="0"/>
    <x v="1"/>
    <x v="1"/>
    <x v="1"/>
    <x v="1"/>
    <n v="60.5"/>
    <m/>
    <m/>
    <m/>
    <x v="0"/>
    <x v="2"/>
    <n v="1003125"/>
    <x v="3"/>
    <x v="0"/>
    <x v="0"/>
    <x v="1"/>
    <x v="2"/>
    <x v="0"/>
    <x v="0"/>
    <x v="0"/>
    <x v="0"/>
    <x v="0"/>
    <x v="0"/>
    <m/>
    <m/>
    <x v="2"/>
    <s v="10031253"/>
    <x v="13"/>
    <x v="7"/>
    <x v="6"/>
    <x v="2"/>
    <x v="4"/>
    <x v="2"/>
    <n v="54.885950000000001"/>
    <x v="2"/>
    <n v="60.5"/>
    <x v="1"/>
    <s v=""/>
    <x v="5"/>
    <s v=""/>
    <x v="1"/>
    <s v=""/>
    <s v=""/>
    <x v="1"/>
    <x v="1"/>
    <x v="1"/>
    <x v="1"/>
    <x v="1"/>
    <x v="1"/>
    <x v="1"/>
  </r>
  <r>
    <d v="2022-07-16T00:00:00"/>
    <n v="9712"/>
    <n v="10479"/>
    <x v="5"/>
    <n v="1534"/>
    <n v="51512"/>
    <x v="4"/>
    <s v="910138"/>
    <x v="0"/>
    <x v="0"/>
    <x v="2"/>
    <x v="2"/>
    <x v="1"/>
    <x v="1"/>
    <n v="87.5"/>
    <n v="18.5"/>
    <n v="6.4"/>
    <n v="4.9000000000000004"/>
    <x v="6"/>
    <x v="3"/>
    <n v="1003125"/>
    <x v="4"/>
    <x v="0"/>
    <x v="0"/>
    <x v="1"/>
    <x v="2"/>
    <x v="0"/>
    <x v="0"/>
    <x v="0"/>
    <x v="0"/>
    <x v="0"/>
    <x v="0"/>
    <m/>
    <m/>
    <x v="2"/>
    <s v="10031254"/>
    <x v="13"/>
    <x v="7"/>
    <x v="6"/>
    <x v="2"/>
    <x v="4"/>
    <x v="2"/>
    <n v="81.099999999999994"/>
    <x v="1"/>
    <n v="87.5"/>
    <x v="3"/>
    <s v=""/>
    <x v="5"/>
    <s v=""/>
    <x v="2"/>
    <n v="4.5049999999999999"/>
    <n v="0.98906725588619249"/>
    <x v="1"/>
    <x v="1"/>
    <x v="2"/>
    <x v="1"/>
    <x v="1"/>
    <x v="1"/>
    <x v="1"/>
  </r>
  <r>
    <d v="2022-07-16T00:00:00"/>
    <n v="9712"/>
    <n v="10479"/>
    <x v="5"/>
    <n v="1536"/>
    <n v="51513"/>
    <x v="4"/>
    <s v="910130"/>
    <x v="0"/>
    <x v="0"/>
    <x v="2"/>
    <x v="2"/>
    <x v="1"/>
    <x v="1"/>
    <n v="87.5"/>
    <m/>
    <m/>
    <m/>
    <x v="0"/>
    <x v="3"/>
    <n v="1003125"/>
    <x v="5"/>
    <x v="0"/>
    <x v="0"/>
    <x v="1"/>
    <x v="2"/>
    <x v="0"/>
    <x v="0"/>
    <x v="0"/>
    <x v="0"/>
    <x v="0"/>
    <x v="0"/>
    <s v="Damage Adipose"/>
    <m/>
    <x v="2"/>
    <s v="10031255"/>
    <x v="13"/>
    <x v="7"/>
    <x v="6"/>
    <x v="2"/>
    <x v="4"/>
    <x v="2"/>
    <n v="79.874449999999996"/>
    <x v="1"/>
    <n v="87.5"/>
    <x v="2"/>
    <s v=""/>
    <x v="5"/>
    <s v=""/>
    <x v="1"/>
    <s v=""/>
    <s v=""/>
    <x v="1"/>
    <x v="1"/>
    <x v="2"/>
    <x v="1"/>
    <x v="1"/>
    <x v="1"/>
    <x v="1"/>
  </r>
  <r>
    <d v="2022-07-16T00:00:00"/>
    <n v="9712"/>
    <n v="10479"/>
    <x v="5"/>
    <n v="1537"/>
    <n v="51514"/>
    <x v="4"/>
    <s v="na"/>
    <x v="0"/>
    <x v="0"/>
    <x v="2"/>
    <x v="2"/>
    <x v="1"/>
    <x v="1"/>
    <n v="88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799949999999995"/>
    <x v="1"/>
    <n v="88.5"/>
    <x v="2"/>
    <s v=""/>
    <x v="3"/>
    <s v=""/>
    <x v="1"/>
    <s v=""/>
    <s v=""/>
    <x v="1"/>
    <x v="1"/>
    <x v="2"/>
    <x v="1"/>
    <x v="1"/>
    <x v="1"/>
    <x v="1"/>
  </r>
  <r>
    <d v="2022-07-16T00:00:00"/>
    <n v="9712"/>
    <n v="10479"/>
    <x v="5"/>
    <n v="1539"/>
    <n v="51515"/>
    <x v="4"/>
    <s v="na"/>
    <x v="0"/>
    <x v="0"/>
    <x v="2"/>
    <x v="2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2"/>
    <x v="1"/>
    <x v="1"/>
    <x v="1"/>
    <x v="1"/>
  </r>
  <r>
    <d v="2022-07-16T00:00:00"/>
    <n v="9713"/>
    <n v="10480"/>
    <x v="2"/>
    <n v="1722"/>
    <n v="51516"/>
    <x v="4"/>
    <s v="910140"/>
    <x v="0"/>
    <x v="0"/>
    <x v="1"/>
    <x v="1"/>
    <x v="1"/>
    <x v="1"/>
    <n v="70.5"/>
    <m/>
    <m/>
    <m/>
    <x v="0"/>
    <x v="2"/>
    <n v="1003125"/>
    <x v="6"/>
    <x v="0"/>
    <x v="0"/>
    <x v="1"/>
    <x v="2"/>
    <x v="0"/>
    <x v="0"/>
    <x v="0"/>
    <x v="0"/>
    <x v="0"/>
    <x v="0"/>
    <m/>
    <m/>
    <x v="2"/>
    <s v="10031256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6T00:00:00"/>
    <n v="9713"/>
    <n v="10480"/>
    <x v="2"/>
    <n v="1725"/>
    <n v="51517"/>
    <x v="4"/>
    <s v="910115"/>
    <x v="0"/>
    <x v="0"/>
    <x v="2"/>
    <x v="2"/>
    <x v="1"/>
    <x v="1"/>
    <n v="87.5"/>
    <n v="17.5"/>
    <n v="6"/>
    <n v="5.5"/>
    <x v="9"/>
    <x v="3"/>
    <n v="1003125"/>
    <x v="7"/>
    <x v="0"/>
    <x v="0"/>
    <x v="1"/>
    <x v="2"/>
    <x v="0"/>
    <x v="0"/>
    <x v="0"/>
    <x v="0"/>
    <x v="0"/>
    <x v="0"/>
    <m/>
    <m/>
    <x v="2"/>
    <s v="10031257"/>
    <x v="13"/>
    <x v="7"/>
    <x v="6"/>
    <x v="2"/>
    <x v="4"/>
    <x v="2"/>
    <n v="81.5"/>
    <x v="1"/>
    <n v="87.5"/>
    <x v="3"/>
    <s v=""/>
    <x v="5"/>
    <s v=""/>
    <x v="2"/>
    <n v="5.1250000000000009"/>
    <n v="0.99408893114375618"/>
    <x v="1"/>
    <x v="1"/>
    <x v="2"/>
    <x v="1"/>
    <x v="1"/>
    <x v="1"/>
    <x v="1"/>
  </r>
  <r>
    <d v="2022-07-16T00:00:00"/>
    <n v="9713"/>
    <n v="10480"/>
    <x v="2"/>
    <n v="1727"/>
    <n v="51518"/>
    <x v="4"/>
    <s v="910129"/>
    <x v="0"/>
    <x v="1"/>
    <x v="1"/>
    <x v="1"/>
    <x v="1"/>
    <x v="1"/>
    <n v="83.5"/>
    <n v="18.5"/>
    <n v="7.5"/>
    <n v="6.5"/>
    <x v="5"/>
    <x v="3"/>
    <n v="1003125"/>
    <x v="8"/>
    <x v="0"/>
    <x v="0"/>
    <x v="1"/>
    <x v="2"/>
    <x v="0"/>
    <x v="0"/>
    <x v="0"/>
    <x v="0"/>
    <x v="0"/>
    <x v="0"/>
    <m/>
    <m/>
    <x v="2"/>
    <s v="10031258"/>
    <x v="13"/>
    <x v="7"/>
    <x v="6"/>
    <x v="2"/>
    <x v="4"/>
    <x v="2"/>
    <n v="76"/>
    <x v="1"/>
    <n v="83.5"/>
    <x v="3"/>
    <s v=""/>
    <x v="5"/>
    <s v=""/>
    <x v="2"/>
    <n v="0.37500000000000244"/>
    <n v="0.59266659995407034"/>
    <x v="1"/>
    <x v="1"/>
    <x v="2"/>
    <x v="1"/>
    <x v="1"/>
    <x v="1"/>
    <x v="1"/>
  </r>
  <r>
    <d v="2022-07-16T00:00:00"/>
    <n v="9713"/>
    <n v="10480"/>
    <x v="2"/>
    <n v="1729"/>
    <n v="51519"/>
    <x v="4"/>
    <s v="910097"/>
    <x v="0"/>
    <x v="0"/>
    <x v="2"/>
    <x v="2"/>
    <x v="1"/>
    <x v="1"/>
    <n v="79.5"/>
    <n v="19.5"/>
    <n v="7.5"/>
    <n v="5.5"/>
    <x v="17"/>
    <x v="3"/>
    <n v="1003125"/>
    <x v="9"/>
    <x v="0"/>
    <x v="0"/>
    <x v="1"/>
    <x v="2"/>
    <x v="0"/>
    <x v="0"/>
    <x v="0"/>
    <x v="0"/>
    <x v="0"/>
    <x v="0"/>
    <m/>
    <m/>
    <x v="2"/>
    <s v="10031259"/>
    <x v="13"/>
    <x v="7"/>
    <x v="6"/>
    <x v="2"/>
    <x v="4"/>
    <x v="2"/>
    <n v="72"/>
    <x v="1"/>
    <n v="79.5"/>
    <x v="3"/>
    <s v=""/>
    <x v="5"/>
    <s v=""/>
    <x v="3"/>
    <n v="-0.92299999999999649"/>
    <n v="0.28434701817110752"/>
    <x v="1"/>
    <x v="1"/>
    <x v="1"/>
    <x v="1"/>
    <x v="1"/>
    <x v="1"/>
    <x v="1"/>
  </r>
  <r>
    <d v="2022-07-16T00:00:00"/>
    <n v="9713"/>
    <n v="10480"/>
    <x v="2"/>
    <n v="1731"/>
    <n v="51520"/>
    <x v="4"/>
    <s v="910147"/>
    <x v="1"/>
    <x v="0"/>
    <x v="1"/>
    <x v="1"/>
    <x v="1"/>
    <x v="1"/>
    <n v="70.5"/>
    <m/>
    <m/>
    <m/>
    <x v="0"/>
    <x v="2"/>
    <n v="1003125"/>
    <x v="10"/>
    <x v="0"/>
    <x v="0"/>
    <x v="1"/>
    <x v="2"/>
    <x v="0"/>
    <x v="0"/>
    <x v="0"/>
    <x v="0"/>
    <x v="0"/>
    <x v="0"/>
    <m/>
    <m/>
    <x v="2"/>
    <s v="100312510"/>
    <x v="13"/>
    <x v="7"/>
    <x v="6"/>
    <x v="2"/>
    <x v="4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6T00:00:00"/>
    <n v="9713"/>
    <n v="10480"/>
    <x v="2"/>
    <n v="1733"/>
    <n v="51521"/>
    <x v="4"/>
    <s v="na"/>
    <x v="0"/>
    <x v="0"/>
    <x v="2"/>
    <x v="2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2"/>
    <x v="1"/>
    <x v="1"/>
    <x v="1"/>
    <x v="1"/>
  </r>
  <r>
    <d v="2022-07-16T00:00:00"/>
    <n v="9713"/>
    <n v="10480"/>
    <x v="2"/>
    <n v="1734"/>
    <n v="51522"/>
    <x v="4"/>
    <s v="na"/>
    <x v="0"/>
    <x v="0"/>
    <x v="1"/>
    <x v="1"/>
    <x v="1"/>
    <x v="1"/>
    <n v="72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65.991949999999989"/>
    <x v="2"/>
    <n v="72.5"/>
    <x v="1"/>
    <s v=""/>
    <x v="3"/>
    <s v=""/>
    <x v="1"/>
    <s v=""/>
    <s v=""/>
    <x v="1"/>
    <x v="1"/>
    <x v="1"/>
    <x v="1"/>
    <x v="1"/>
    <x v="1"/>
    <x v="1"/>
  </r>
  <r>
    <d v="2022-07-16T00:00:00"/>
    <n v="9713"/>
    <n v="10480"/>
    <x v="2"/>
    <n v="1735"/>
    <n v="51523"/>
    <x v="4"/>
    <s v="na"/>
    <x v="0"/>
    <x v="0"/>
    <x v="1"/>
    <x v="1"/>
    <x v="1"/>
    <x v="1"/>
    <n v="90.5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2.650949999999995"/>
    <x v="1"/>
    <n v="90.5"/>
    <x v="2"/>
    <s v=""/>
    <x v="3"/>
    <s v=""/>
    <x v="1"/>
    <s v=""/>
    <s v=""/>
    <x v="1"/>
    <x v="1"/>
    <x v="1"/>
    <x v="1"/>
    <x v="1"/>
    <x v="1"/>
    <x v="1"/>
  </r>
  <r>
    <d v="2022-07-16T00:00:00"/>
    <n v="9713"/>
    <n v="10480"/>
    <x v="2"/>
    <n v="1738"/>
    <n v="51524"/>
    <x v="4"/>
    <s v="na"/>
    <x v="0"/>
    <x v="0"/>
    <x v="1"/>
    <x v="1"/>
    <x v="1"/>
    <x v="1"/>
    <n v="83"/>
    <m/>
    <m/>
    <m/>
    <x v="0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75.709699999999998"/>
    <x v="1"/>
    <n v="83"/>
    <x v="2"/>
    <s v=""/>
    <x v="3"/>
    <s v=""/>
    <x v="1"/>
    <s v=""/>
    <s v=""/>
    <x v="1"/>
    <x v="1"/>
    <x v="1"/>
    <x v="1"/>
    <x v="1"/>
    <x v="1"/>
    <x v="1"/>
  </r>
  <r>
    <d v="2022-07-16T00:00:00"/>
    <n v="9714"/>
    <n v="10481"/>
    <x v="4"/>
    <n v="1810"/>
    <n v="51525"/>
    <x v="4"/>
    <s v="910132 "/>
    <x v="0"/>
    <x v="1"/>
    <x v="1"/>
    <x v="1"/>
    <x v="1"/>
    <x v="1"/>
    <n v="76.5"/>
    <n v="17"/>
    <n v="6.5"/>
    <n v="4.8"/>
    <x v="6"/>
    <x v="3"/>
    <n v="1003126"/>
    <x v="1"/>
    <x v="0"/>
    <x v="1"/>
    <x v="0"/>
    <x v="3"/>
    <x v="0"/>
    <x v="0"/>
    <x v="0"/>
    <x v="0"/>
    <x v="0"/>
    <x v="0"/>
    <m/>
    <m/>
    <x v="2"/>
    <s v="10031261"/>
    <x v="13"/>
    <x v="7"/>
    <x v="6"/>
    <x v="2"/>
    <x v="4"/>
    <x v="2"/>
    <n v="70"/>
    <x v="1"/>
    <n v="76.5"/>
    <x v="3"/>
    <s v=""/>
    <x v="5"/>
    <s v=""/>
    <x v="3"/>
    <n v="-0.28500000000000369"/>
    <n v="0.4292283881055074"/>
    <x v="1"/>
    <x v="1"/>
    <x v="1"/>
    <x v="1"/>
    <x v="1"/>
    <x v="1"/>
    <x v="1"/>
  </r>
  <r>
    <d v="2022-07-16T00:00:00"/>
    <n v="9714"/>
    <n v="10481"/>
    <x v="4"/>
    <n v="1812"/>
    <n v="51526"/>
    <x v="4"/>
    <s v="910065"/>
    <x v="0"/>
    <x v="0"/>
    <x v="2"/>
    <x v="2"/>
    <x v="1"/>
    <x v="1"/>
    <n v="95"/>
    <n v="20.3"/>
    <n v="7"/>
    <n v="5"/>
    <x v="6"/>
    <x v="3"/>
    <n v="1003126"/>
    <x v="2"/>
    <x v="0"/>
    <x v="1"/>
    <x v="0"/>
    <x v="3"/>
    <x v="0"/>
    <x v="0"/>
    <x v="0"/>
    <x v="0"/>
    <x v="0"/>
    <x v="0"/>
    <m/>
    <m/>
    <x v="2"/>
    <s v="10031262"/>
    <x v="13"/>
    <x v="7"/>
    <x v="6"/>
    <x v="2"/>
    <x v="4"/>
    <x v="2"/>
    <n v="88"/>
    <x v="1"/>
    <n v="95"/>
    <x v="3"/>
    <s v=""/>
    <x v="5"/>
    <s v=""/>
    <x v="2"/>
    <n v="6.894000000000001"/>
    <n v="0.99898717653329872"/>
    <x v="1"/>
    <x v="1"/>
    <x v="2"/>
    <x v="1"/>
    <x v="1"/>
    <x v="1"/>
    <x v="1"/>
  </r>
  <r>
    <d v="2022-07-16T00:00:00"/>
    <n v="9714"/>
    <n v="10481"/>
    <x v="4"/>
    <n v="1814"/>
    <n v="51527"/>
    <x v="4"/>
    <s v="910082"/>
    <x v="0"/>
    <x v="0"/>
    <x v="2"/>
    <x v="2"/>
    <x v="1"/>
    <x v="1"/>
    <n v="83"/>
    <n v="16.8"/>
    <n v="5.7"/>
    <n v="5.5"/>
    <x v="17"/>
    <x v="3"/>
    <n v="1003126"/>
    <x v="3"/>
    <x v="0"/>
    <x v="1"/>
    <x v="0"/>
    <x v="3"/>
    <x v="0"/>
    <x v="0"/>
    <x v="0"/>
    <x v="0"/>
    <x v="0"/>
    <x v="0"/>
    <m/>
    <m/>
    <x v="2"/>
    <s v="10031263"/>
    <x v="13"/>
    <x v="7"/>
    <x v="6"/>
    <x v="2"/>
    <x v="4"/>
    <x v="2"/>
    <n v="77.3"/>
    <x v="1"/>
    <n v="83"/>
    <x v="3"/>
    <s v=""/>
    <x v="5"/>
    <s v=""/>
    <x v="2"/>
    <n v="2.8859999999999992"/>
    <n v="0.94715001185056191"/>
    <x v="1"/>
    <x v="1"/>
    <x v="2"/>
    <x v="1"/>
    <x v="1"/>
    <x v="1"/>
    <x v="1"/>
  </r>
  <r>
    <d v="2022-07-16T00:00:00"/>
    <n v="9714"/>
    <n v="10481"/>
    <x v="4"/>
    <n v="1816"/>
    <n v="51528"/>
    <x v="4"/>
    <s v="910098"/>
    <x v="0"/>
    <x v="0"/>
    <x v="1"/>
    <x v="1"/>
    <x v="1"/>
    <x v="1"/>
    <n v="72.5"/>
    <m/>
    <m/>
    <m/>
    <x v="0"/>
    <x v="2"/>
    <n v="1003126"/>
    <x v="4"/>
    <x v="0"/>
    <x v="1"/>
    <x v="0"/>
    <x v="3"/>
    <x v="0"/>
    <x v="0"/>
    <x v="0"/>
    <x v="0"/>
    <x v="0"/>
    <x v="0"/>
    <m/>
    <m/>
    <x v="2"/>
    <s v="10031264"/>
    <x v="13"/>
    <x v="7"/>
    <x v="6"/>
    <x v="2"/>
    <x v="4"/>
    <x v="2"/>
    <n v="65.991949999999989"/>
    <x v="2"/>
    <n v="72.5"/>
    <x v="1"/>
    <s v=""/>
    <x v="5"/>
    <s v=""/>
    <x v="1"/>
    <s v=""/>
    <s v=""/>
    <x v="1"/>
    <x v="1"/>
    <x v="1"/>
    <x v="1"/>
    <x v="1"/>
    <x v="1"/>
    <x v="1"/>
  </r>
  <r>
    <d v="2022-07-16T00:00:00"/>
    <n v="9714"/>
    <n v="10481"/>
    <x v="4"/>
    <n v="1818"/>
    <n v="51529"/>
    <x v="4"/>
    <s v="910142"/>
    <x v="0"/>
    <x v="0"/>
    <x v="1"/>
    <x v="1"/>
    <x v="1"/>
    <x v="1"/>
    <n v="65"/>
    <m/>
    <m/>
    <m/>
    <x v="0"/>
    <x v="2"/>
    <n v="1003126"/>
    <x v="5"/>
    <x v="0"/>
    <x v="1"/>
    <x v="0"/>
    <x v="3"/>
    <x v="0"/>
    <x v="0"/>
    <x v="0"/>
    <x v="0"/>
    <x v="0"/>
    <x v="0"/>
    <m/>
    <m/>
    <x v="2"/>
    <s v="10031265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6T00:00:00"/>
    <n v="9714"/>
    <n v="10481"/>
    <x v="4"/>
    <n v="1819"/>
    <n v="51530"/>
    <x v="4"/>
    <s v="910153"/>
    <x v="0"/>
    <x v="0"/>
    <x v="2"/>
    <x v="2"/>
    <x v="1"/>
    <x v="1"/>
    <n v="87.5"/>
    <n v="20"/>
    <n v="6.2"/>
    <n v="5.3"/>
    <x v="5"/>
    <x v="3"/>
    <n v="1003126"/>
    <x v="6"/>
    <x v="0"/>
    <x v="1"/>
    <x v="0"/>
    <x v="3"/>
    <x v="0"/>
    <x v="0"/>
    <x v="0"/>
    <x v="0"/>
    <x v="0"/>
    <x v="0"/>
    <m/>
    <m/>
    <x v="2"/>
    <s v="10031266"/>
    <x v="13"/>
    <x v="7"/>
    <x v="6"/>
    <x v="2"/>
    <x v="4"/>
    <x v="2"/>
    <n v="81.3"/>
    <x v="1"/>
    <n v="87.5"/>
    <x v="3"/>
    <s v=""/>
    <x v="5"/>
    <s v=""/>
    <x v="2"/>
    <n v="4.5750000000000011"/>
    <n v="0.98979883705923033"/>
    <x v="1"/>
    <x v="1"/>
    <x v="2"/>
    <x v="1"/>
    <x v="1"/>
    <x v="1"/>
    <x v="1"/>
  </r>
  <r>
    <d v="2022-07-16T00:00:00"/>
    <n v="9714"/>
    <n v="10481"/>
    <x v="4"/>
    <n v="1820"/>
    <n v="51531"/>
    <x v="4"/>
    <s v="910126"/>
    <x v="0"/>
    <x v="1"/>
    <x v="1"/>
    <x v="1"/>
    <x v="1"/>
    <x v="1"/>
    <n v="74.5"/>
    <m/>
    <m/>
    <m/>
    <x v="0"/>
    <x v="2"/>
    <n v="1003126"/>
    <x v="7"/>
    <x v="0"/>
    <x v="1"/>
    <x v="0"/>
    <x v="3"/>
    <x v="2"/>
    <x v="0"/>
    <x v="2"/>
    <x v="0"/>
    <x v="0"/>
    <x v="0"/>
    <m/>
    <m/>
    <x v="2"/>
    <s v="10031267"/>
    <x v="13"/>
    <x v="7"/>
    <x v="6"/>
    <x v="2"/>
    <x v="4"/>
    <x v="2"/>
    <n v="67.842949999999988"/>
    <x v="2"/>
    <n v="74.5"/>
    <x v="1"/>
    <s v=""/>
    <x v="5"/>
    <s v=""/>
    <x v="1"/>
    <s v=""/>
    <s v=""/>
    <x v="1"/>
    <x v="1"/>
    <x v="1"/>
    <x v="1"/>
    <x v="1"/>
    <x v="1"/>
    <x v="1"/>
  </r>
  <r>
    <d v="2022-07-16T00:00:00"/>
    <n v="9714"/>
    <n v="10481"/>
    <x v="4"/>
    <n v="1826"/>
    <n v="51532"/>
    <x v="4"/>
    <s v="910121"/>
    <x v="0"/>
    <x v="0"/>
    <x v="1"/>
    <x v="1"/>
    <x v="1"/>
    <x v="1"/>
    <n v="65"/>
    <m/>
    <m/>
    <m/>
    <x v="0"/>
    <x v="2"/>
    <n v="1003126"/>
    <x v="8"/>
    <x v="0"/>
    <x v="1"/>
    <x v="0"/>
    <x v="3"/>
    <x v="0"/>
    <x v="0"/>
    <x v="0"/>
    <x v="0"/>
    <x v="0"/>
    <x v="0"/>
    <m/>
    <m/>
    <x v="2"/>
    <s v="10031268"/>
    <x v="13"/>
    <x v="7"/>
    <x v="6"/>
    <x v="2"/>
    <x v="4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7-16T00:00:00"/>
    <n v="9714"/>
    <n v="10481"/>
    <x v="4"/>
    <n v="1828"/>
    <n v="51533"/>
    <x v="4"/>
    <s v="910067"/>
    <x v="0"/>
    <x v="1"/>
    <x v="1"/>
    <x v="1"/>
    <x v="1"/>
    <x v="1"/>
    <n v="98.5"/>
    <n v="19.399999999999999"/>
    <n v="7"/>
    <n v="6.2"/>
    <x v="4"/>
    <x v="3"/>
    <n v="1003126"/>
    <x v="9"/>
    <x v="0"/>
    <x v="1"/>
    <x v="0"/>
    <x v="3"/>
    <x v="0"/>
    <x v="0"/>
    <x v="0"/>
    <x v="0"/>
    <x v="0"/>
    <x v="0"/>
    <m/>
    <m/>
    <x v="2"/>
    <s v="10031269"/>
    <x v="13"/>
    <x v="7"/>
    <x v="6"/>
    <x v="2"/>
    <x v="4"/>
    <x v="2"/>
    <n v="91.5"/>
    <x v="1"/>
    <n v="98.5"/>
    <x v="3"/>
    <s v=""/>
    <x v="5"/>
    <s v=""/>
    <x v="2"/>
    <n v="7.0669999999999957"/>
    <n v="0.99914793898872545"/>
    <x v="1"/>
    <x v="1"/>
    <x v="2"/>
    <x v="1"/>
    <x v="1"/>
    <x v="1"/>
    <x v="1"/>
  </r>
  <r>
    <d v="2022-07-16T00:00:00"/>
    <n v="9714"/>
    <n v="10481"/>
    <x v="4"/>
    <n v="1830"/>
    <n v="51534"/>
    <x v="4"/>
    <s v="910150"/>
    <x v="0"/>
    <x v="0"/>
    <x v="1"/>
    <x v="1"/>
    <x v="1"/>
    <x v="1"/>
    <n v="51"/>
    <m/>
    <m/>
    <m/>
    <x v="0"/>
    <x v="2"/>
    <n v="1003126"/>
    <x v="10"/>
    <x v="0"/>
    <x v="1"/>
    <x v="0"/>
    <x v="3"/>
    <x v="0"/>
    <x v="0"/>
    <x v="0"/>
    <x v="0"/>
    <x v="0"/>
    <x v="0"/>
    <m/>
    <m/>
    <x v="2"/>
    <s v="100312610"/>
    <x v="13"/>
    <x v="7"/>
    <x v="6"/>
    <x v="2"/>
    <x v="4"/>
    <x v="2"/>
    <n v="46.093699999999998"/>
    <x v="2"/>
    <n v="51"/>
    <x v="1"/>
    <s v=""/>
    <x v="5"/>
    <s v=""/>
    <x v="1"/>
    <s v=""/>
    <s v=""/>
    <x v="1"/>
    <x v="1"/>
    <x v="1"/>
    <x v="1"/>
    <x v="1"/>
    <x v="1"/>
    <x v="1"/>
  </r>
  <r>
    <d v="2022-07-16T00:00:00"/>
    <n v="9714"/>
    <n v="10481"/>
    <x v="4"/>
    <n v="1831"/>
    <n v="51535"/>
    <x v="4"/>
    <s v="910068"/>
    <x v="0"/>
    <x v="1"/>
    <x v="1"/>
    <x v="1"/>
    <x v="1"/>
    <x v="1"/>
    <n v="88"/>
    <n v="20"/>
    <n v="7.5"/>
    <n v="5"/>
    <x v="6"/>
    <x v="3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80.5"/>
    <x v="1"/>
    <n v="88"/>
    <x v="3"/>
    <s v=""/>
    <x v="3"/>
    <s v=""/>
    <x v="2"/>
    <n v="3.2439999999999971"/>
    <n v="0.96245691157696456"/>
    <x v="1"/>
    <x v="1"/>
    <x v="2"/>
    <x v="1"/>
    <x v="1"/>
    <x v="1"/>
    <x v="1"/>
  </r>
  <r>
    <d v="2022-07-16T00:00:00"/>
    <n v="9714"/>
    <n v="10481"/>
    <x v="4"/>
    <n v="1834"/>
    <n v="51536"/>
    <x v="4"/>
    <s v="na"/>
    <x v="0"/>
    <x v="1"/>
    <x v="1"/>
    <x v="1"/>
    <x v="1"/>
    <x v="1"/>
    <n v="77"/>
    <m/>
    <m/>
    <m/>
    <x v="0"/>
    <x v="3"/>
    <m/>
    <x v="0"/>
    <x v="0"/>
    <x v="0"/>
    <x v="0"/>
    <x v="0"/>
    <x v="2"/>
    <x v="0"/>
    <x v="2"/>
    <x v="0"/>
    <x v="0"/>
    <x v="0"/>
    <m/>
    <m/>
    <x v="2"/>
    <s v=""/>
    <x v="6"/>
    <x v="2"/>
    <x v="4"/>
    <x v="2"/>
    <x v="4"/>
    <x v="2"/>
    <n v="70.156699999999987"/>
    <x v="1"/>
    <n v="77"/>
    <x v="2"/>
    <s v=""/>
    <x v="3"/>
    <s v=""/>
    <x v="1"/>
    <s v=""/>
    <s v=""/>
    <x v="1"/>
    <x v="1"/>
    <x v="1"/>
    <x v="1"/>
    <x v="1"/>
    <x v="1"/>
    <x v="1"/>
  </r>
  <r>
    <d v="2022-07-16T00:00:00"/>
    <n v="9714"/>
    <n v="10481"/>
    <x v="4"/>
    <n v="1835"/>
    <n v="51537"/>
    <x v="4"/>
    <s v="na"/>
    <x v="0"/>
    <x v="0"/>
    <x v="1"/>
    <x v="1"/>
    <x v="1"/>
    <x v="1"/>
    <n v="63.5"/>
    <m/>
    <m/>
    <m/>
    <x v="0"/>
    <x v="2"/>
    <m/>
    <x v="0"/>
    <x v="0"/>
    <x v="0"/>
    <x v="0"/>
    <x v="0"/>
    <x v="0"/>
    <x v="0"/>
    <x v="0"/>
    <x v="0"/>
    <x v="0"/>
    <x v="0"/>
    <m/>
    <m/>
    <x v="2"/>
    <s v=""/>
    <x v="6"/>
    <x v="2"/>
    <x v="4"/>
    <x v="2"/>
    <x v="4"/>
    <x v="2"/>
    <n v="57.66245"/>
    <x v="2"/>
    <n v="63.5"/>
    <x v="1"/>
    <s v=""/>
    <x v="3"/>
    <s v=""/>
    <x v="1"/>
    <s v=""/>
    <s v=""/>
    <x v="1"/>
    <x v="1"/>
    <x v="1"/>
    <x v="5"/>
    <x v="1"/>
    <x v="1"/>
    <x v="1"/>
  </r>
  <r>
    <d v="2022-07-17T00:00:00"/>
    <n v="9652"/>
    <n v="10350"/>
    <x v="1"/>
    <n v="930"/>
    <n v="40656"/>
    <x v="2"/>
    <s v="909695"/>
    <x v="0"/>
    <x v="1"/>
    <x v="1"/>
    <x v="1"/>
    <x v="1"/>
    <x v="1"/>
    <n v="70"/>
    <m/>
    <m/>
    <m/>
    <x v="0"/>
    <x v="2"/>
    <n v="1016152"/>
    <x v="8"/>
    <x v="1"/>
    <x v="0"/>
    <x v="0"/>
    <x v="1"/>
    <x v="0"/>
    <x v="0"/>
    <x v="0"/>
    <x v="0"/>
    <x v="0"/>
    <x v="1"/>
    <m/>
    <m/>
    <x v="2"/>
    <s v="10161528"/>
    <x v="3"/>
    <x v="3"/>
    <x v="2"/>
    <x v="3"/>
    <x v="5"/>
    <x v="1"/>
    <n v="63.678199999999997"/>
    <x v="2"/>
    <n v="70"/>
    <x v="1"/>
    <n v="248"/>
    <x v="6"/>
    <n v="248"/>
    <x v="1"/>
    <s v=""/>
    <s v=""/>
    <x v="1"/>
    <x v="1"/>
    <x v="1"/>
    <x v="1"/>
    <x v="1"/>
    <x v="1"/>
    <x v="1"/>
  </r>
  <r>
    <d v="2022-07-17T00:00:00"/>
    <n v="9652"/>
    <n v="10350"/>
    <x v="1"/>
    <n v="942"/>
    <n v="40657"/>
    <x v="2"/>
    <s v="909664"/>
    <x v="0"/>
    <x v="0"/>
    <x v="2"/>
    <x v="2"/>
    <x v="1"/>
    <x v="1"/>
    <n v="80.5"/>
    <n v="18"/>
    <n v="7"/>
    <n v="5.5"/>
    <x v="12"/>
    <x v="3"/>
    <n v="1016152"/>
    <x v="9"/>
    <x v="1"/>
    <x v="0"/>
    <x v="0"/>
    <x v="1"/>
    <x v="0"/>
    <x v="0"/>
    <x v="0"/>
    <x v="0"/>
    <x v="0"/>
    <x v="1"/>
    <m/>
    <m/>
    <x v="2"/>
    <s v="10161529"/>
    <x v="4"/>
    <x v="4"/>
    <x v="3"/>
    <x v="4"/>
    <x v="5"/>
    <x v="1"/>
    <n v="73.5"/>
    <x v="1"/>
    <n v="80.5"/>
    <x v="3"/>
    <n v="249"/>
    <x v="6"/>
    <n v="249"/>
    <x v="2"/>
    <n v="0.57700000000000173"/>
    <n v="0.6403768146322103"/>
    <x v="1"/>
    <x v="1"/>
    <x v="2"/>
    <x v="1"/>
    <x v="1"/>
    <x v="1"/>
    <x v="1"/>
  </r>
  <r>
    <d v="2022-07-17T00:00:00"/>
    <n v="9652"/>
    <n v="10350"/>
    <x v="1"/>
    <n v="944"/>
    <n v="40658"/>
    <x v="2"/>
    <s v="909673"/>
    <x v="0"/>
    <x v="1"/>
    <x v="1"/>
    <x v="1"/>
    <x v="1"/>
    <x v="1"/>
    <n v="66"/>
    <m/>
    <m/>
    <m/>
    <x v="0"/>
    <x v="2"/>
    <n v="1016152"/>
    <x v="10"/>
    <x v="1"/>
    <x v="0"/>
    <x v="0"/>
    <x v="1"/>
    <x v="0"/>
    <x v="0"/>
    <x v="0"/>
    <x v="0"/>
    <x v="0"/>
    <x v="1"/>
    <m/>
    <m/>
    <x v="2"/>
    <s v="101615210"/>
    <x v="3"/>
    <x v="3"/>
    <x v="2"/>
    <x v="3"/>
    <x v="5"/>
    <x v="1"/>
    <n v="59.976199999999999"/>
    <x v="2"/>
    <n v="66"/>
    <x v="1"/>
    <n v="250"/>
    <x v="6"/>
    <n v="250"/>
    <x v="1"/>
    <s v=""/>
    <s v=""/>
    <x v="1"/>
    <x v="1"/>
    <x v="1"/>
    <x v="1"/>
    <x v="1"/>
    <x v="1"/>
    <x v="1"/>
  </r>
  <r>
    <d v="2022-07-17T00:00:00"/>
    <n v="9652"/>
    <n v="10350"/>
    <x v="1"/>
    <n v="946"/>
    <n v="40659"/>
    <x v="2"/>
    <s v="909675"/>
    <x v="0"/>
    <x v="1"/>
    <x v="1"/>
    <x v="1"/>
    <x v="1"/>
    <x v="1"/>
    <n v="65"/>
    <m/>
    <m/>
    <m/>
    <x v="0"/>
    <x v="2"/>
    <n v="1015645"/>
    <x v="1"/>
    <x v="1"/>
    <x v="0"/>
    <x v="0"/>
    <x v="1"/>
    <x v="0"/>
    <x v="0"/>
    <x v="0"/>
    <x v="0"/>
    <x v="0"/>
    <x v="1"/>
    <m/>
    <m/>
    <x v="2"/>
    <s v="10156451"/>
    <x v="3"/>
    <x v="3"/>
    <x v="2"/>
    <x v="3"/>
    <x v="5"/>
    <x v="1"/>
    <n v="59.050699999999999"/>
    <x v="2"/>
    <n v="65"/>
    <x v="1"/>
    <n v="251"/>
    <x v="6"/>
    <n v="251"/>
    <x v="1"/>
    <s v=""/>
    <s v=""/>
    <x v="1"/>
    <x v="1"/>
    <x v="1"/>
    <x v="1"/>
    <x v="1"/>
    <x v="1"/>
    <x v="1"/>
  </r>
  <r>
    <d v="2022-07-17T00:00:00"/>
    <n v="9652"/>
    <n v="10350"/>
    <x v="1"/>
    <n v="955"/>
    <n v="40660"/>
    <x v="2"/>
    <s v="909699"/>
    <x v="0"/>
    <x v="0"/>
    <x v="1"/>
    <x v="1"/>
    <x v="1"/>
    <x v="1"/>
    <n v="55"/>
    <m/>
    <m/>
    <m/>
    <x v="0"/>
    <x v="2"/>
    <n v="1015645"/>
    <x v="2"/>
    <x v="1"/>
    <x v="0"/>
    <x v="0"/>
    <x v="1"/>
    <x v="0"/>
    <x v="0"/>
    <x v="0"/>
    <x v="0"/>
    <x v="0"/>
    <x v="1"/>
    <m/>
    <m/>
    <x v="2"/>
    <s v="10156452"/>
    <x v="3"/>
    <x v="3"/>
    <x v="2"/>
    <x v="3"/>
    <x v="5"/>
    <x v="1"/>
    <n v="49.795699999999997"/>
    <x v="2"/>
    <n v="55"/>
    <x v="1"/>
    <n v="252"/>
    <x v="6"/>
    <n v="252"/>
    <x v="1"/>
    <s v=""/>
    <s v=""/>
    <x v="1"/>
    <x v="1"/>
    <x v="1"/>
    <x v="1"/>
    <x v="1"/>
    <x v="1"/>
    <x v="1"/>
  </r>
  <r>
    <d v="2022-07-17T00:00:00"/>
    <n v="9652"/>
    <n v="10350"/>
    <x v="1"/>
    <n v="957"/>
    <n v="40661"/>
    <x v="2"/>
    <s v="909677"/>
    <x v="0"/>
    <x v="1"/>
    <x v="1"/>
    <x v="1"/>
    <x v="1"/>
    <x v="1"/>
    <n v="54"/>
    <m/>
    <m/>
    <m/>
    <x v="0"/>
    <x v="2"/>
    <n v="1015645"/>
    <x v="3"/>
    <x v="1"/>
    <x v="0"/>
    <x v="0"/>
    <x v="1"/>
    <x v="0"/>
    <x v="0"/>
    <x v="0"/>
    <x v="0"/>
    <x v="0"/>
    <x v="1"/>
    <m/>
    <m/>
    <x v="2"/>
    <s v="10156453"/>
    <x v="3"/>
    <x v="3"/>
    <x v="2"/>
    <x v="3"/>
    <x v="5"/>
    <x v="1"/>
    <n v="48.870199999999997"/>
    <x v="2"/>
    <n v="54"/>
    <x v="1"/>
    <n v="253"/>
    <x v="6"/>
    <n v="253"/>
    <x v="1"/>
    <s v=""/>
    <s v=""/>
    <x v="1"/>
    <x v="1"/>
    <x v="1"/>
    <x v="1"/>
    <x v="1"/>
    <x v="1"/>
    <x v="1"/>
  </r>
  <r>
    <d v="2022-07-17T00:00:00"/>
    <n v="9652"/>
    <n v="10350"/>
    <x v="1"/>
    <n v="1001"/>
    <n v="40662"/>
    <x v="2"/>
    <s v="909706"/>
    <x v="0"/>
    <x v="1"/>
    <x v="1"/>
    <x v="1"/>
    <x v="1"/>
    <x v="1"/>
    <n v="66"/>
    <m/>
    <m/>
    <m/>
    <x v="0"/>
    <x v="2"/>
    <n v="1015645"/>
    <x v="4"/>
    <x v="1"/>
    <x v="0"/>
    <x v="0"/>
    <x v="1"/>
    <x v="0"/>
    <x v="0"/>
    <x v="0"/>
    <x v="0"/>
    <x v="0"/>
    <x v="1"/>
    <m/>
    <m/>
    <x v="2"/>
    <s v="10156454"/>
    <x v="3"/>
    <x v="3"/>
    <x v="2"/>
    <x v="3"/>
    <x v="5"/>
    <x v="1"/>
    <n v="59.976199999999999"/>
    <x v="2"/>
    <n v="66"/>
    <x v="1"/>
    <s v=""/>
    <x v="6"/>
    <s v=""/>
    <x v="1"/>
    <s v=""/>
    <s v=""/>
    <x v="1"/>
    <x v="1"/>
    <x v="1"/>
    <x v="1"/>
    <x v="1"/>
    <x v="1"/>
    <x v="1"/>
  </r>
  <r>
    <d v="2022-07-17T00:00:00"/>
    <n v="9653"/>
    <n v="10350"/>
    <x v="0"/>
    <n v="1029"/>
    <n v="40663"/>
    <x v="2"/>
    <s v="909709"/>
    <x v="0"/>
    <x v="0"/>
    <x v="2"/>
    <x v="2"/>
    <x v="1"/>
    <x v="1"/>
    <n v="92"/>
    <n v="21"/>
    <n v="8"/>
    <n v="6.5"/>
    <x v="17"/>
    <x v="3"/>
    <n v="1015645"/>
    <x v="5"/>
    <x v="1"/>
    <x v="0"/>
    <x v="0"/>
    <x v="1"/>
    <x v="2"/>
    <x v="0"/>
    <x v="2"/>
    <x v="0"/>
    <x v="0"/>
    <x v="1"/>
    <m/>
    <m/>
    <x v="2"/>
    <s v="10156455"/>
    <x v="4"/>
    <x v="4"/>
    <x v="3"/>
    <x v="4"/>
    <x v="5"/>
    <x v="1"/>
    <n v="84"/>
    <x v="1"/>
    <n v="92"/>
    <x v="3"/>
    <n v="254"/>
    <x v="6"/>
    <n v="254"/>
    <x v="2"/>
    <n v="3.1320000000000032"/>
    <n v="0.95819358368098828"/>
    <x v="1"/>
    <x v="1"/>
    <x v="2"/>
    <x v="1"/>
    <x v="1"/>
    <x v="1"/>
    <x v="1"/>
  </r>
  <r>
    <d v="2022-07-17T00:00:00"/>
    <n v="9653"/>
    <n v="10350"/>
    <x v="0"/>
    <n v="1040"/>
    <n v="40664"/>
    <x v="2"/>
    <s v="909734"/>
    <x v="1"/>
    <x v="0"/>
    <x v="2"/>
    <x v="2"/>
    <x v="1"/>
    <x v="1"/>
    <n v="83"/>
    <n v="18.100000000000001"/>
    <n v="6.5"/>
    <n v="4.5"/>
    <x v="9"/>
    <x v="3"/>
    <n v="1015645"/>
    <x v="6"/>
    <x v="1"/>
    <x v="0"/>
    <x v="0"/>
    <x v="1"/>
    <x v="0"/>
    <x v="0"/>
    <x v="0"/>
    <x v="0"/>
    <x v="0"/>
    <x v="1"/>
    <m/>
    <m/>
    <x v="2"/>
    <s v="10156456"/>
    <x v="5"/>
    <x v="2"/>
    <x v="3"/>
    <x v="2"/>
    <x v="5"/>
    <x v="1"/>
    <n v="76.5"/>
    <x v="1"/>
    <n v="83"/>
    <x v="3"/>
    <n v="255"/>
    <x v="6"/>
    <n v="255"/>
    <x v="2"/>
    <n v="3.2299999999999978"/>
    <n v="0.9619477529290078"/>
    <x v="1"/>
    <x v="1"/>
    <x v="2"/>
    <x v="1"/>
    <x v="1"/>
    <x v="1"/>
    <x v="1"/>
  </r>
  <r>
    <d v="2022-07-17T00:00:00"/>
    <n v="9653"/>
    <n v="10350"/>
    <x v="0"/>
    <n v="1050"/>
    <n v="40665"/>
    <x v="2"/>
    <s v="909678"/>
    <x v="1"/>
    <x v="1"/>
    <x v="1"/>
    <x v="1"/>
    <x v="1"/>
    <x v="1"/>
    <n v="64"/>
    <m/>
    <m/>
    <m/>
    <x v="0"/>
    <x v="2"/>
    <n v="1015645"/>
    <x v="7"/>
    <x v="1"/>
    <x v="0"/>
    <x v="0"/>
    <x v="1"/>
    <x v="0"/>
    <x v="0"/>
    <x v="0"/>
    <x v="0"/>
    <x v="0"/>
    <x v="1"/>
    <m/>
    <m/>
    <x v="2"/>
    <s v="10156457"/>
    <x v="3"/>
    <x v="3"/>
    <x v="2"/>
    <x v="3"/>
    <x v="5"/>
    <x v="1"/>
    <n v="58.1252"/>
    <x v="2"/>
    <n v="64"/>
    <x v="1"/>
    <s v=""/>
    <x v="6"/>
    <s v=""/>
    <x v="1"/>
    <s v=""/>
    <s v=""/>
    <x v="1"/>
    <x v="1"/>
    <x v="1"/>
    <x v="1"/>
    <x v="1"/>
    <x v="1"/>
    <x v="1"/>
  </r>
  <r>
    <d v="2022-07-17T00:00:00"/>
    <n v="9654"/>
    <n v="10350"/>
    <x v="0"/>
    <n v="1641"/>
    <m/>
    <x v="1"/>
    <m/>
    <x v="0"/>
    <x v="0"/>
    <x v="1"/>
    <x v="1"/>
    <x v="1"/>
    <x v="1"/>
    <n v="40"/>
    <m/>
    <m/>
    <m/>
    <x v="0"/>
    <x v="1"/>
    <n v="1015645"/>
    <x v="8"/>
    <x v="1"/>
    <x v="0"/>
    <x v="0"/>
    <x v="1"/>
    <x v="0"/>
    <x v="0"/>
    <x v="0"/>
    <x v="0"/>
    <x v="0"/>
    <x v="1"/>
    <m/>
    <m/>
    <x v="1"/>
    <s v="10156458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7T00:00:00"/>
    <n v="9654"/>
    <n v="10350"/>
    <x v="0"/>
    <n v="1656"/>
    <n v="40666"/>
    <x v="2"/>
    <s v="909659"/>
    <x v="0"/>
    <x v="0"/>
    <x v="2"/>
    <x v="2"/>
    <x v="1"/>
    <x v="1"/>
    <n v="84"/>
    <n v="17.3"/>
    <n v="6.5"/>
    <n v="6.5"/>
    <x v="5"/>
    <x v="3"/>
    <n v="1015645"/>
    <x v="9"/>
    <x v="1"/>
    <x v="0"/>
    <x v="0"/>
    <x v="1"/>
    <x v="0"/>
    <x v="0"/>
    <x v="0"/>
    <x v="0"/>
    <x v="0"/>
    <x v="1"/>
    <m/>
    <m/>
    <x v="2"/>
    <s v="10156459"/>
    <x v="4"/>
    <x v="4"/>
    <x v="3"/>
    <x v="4"/>
    <x v="5"/>
    <x v="1"/>
    <n v="77.5"/>
    <x v="1"/>
    <n v="84"/>
    <x v="3"/>
    <s v=""/>
    <x v="6"/>
    <s v=""/>
    <x v="2"/>
    <n v="1.8699999999999981"/>
    <n v="0.86645827746678727"/>
    <x v="1"/>
    <x v="1"/>
    <x v="2"/>
    <x v="1"/>
    <x v="1"/>
    <x v="1"/>
    <x v="1"/>
  </r>
  <r>
    <d v="2022-07-17T00:00:00"/>
    <n v="9654"/>
    <n v="10350"/>
    <x v="0"/>
    <n v="1658"/>
    <n v="40667"/>
    <x v="2"/>
    <s v="909691"/>
    <x v="0"/>
    <x v="0"/>
    <x v="1"/>
    <x v="1"/>
    <x v="1"/>
    <x v="1"/>
    <n v="89.5"/>
    <m/>
    <m/>
    <m/>
    <x v="0"/>
    <x v="3"/>
    <n v="1015645"/>
    <x v="10"/>
    <x v="1"/>
    <x v="0"/>
    <x v="0"/>
    <x v="1"/>
    <x v="0"/>
    <x v="0"/>
    <x v="0"/>
    <x v="0"/>
    <x v="0"/>
    <x v="2"/>
    <s v="No Morphs"/>
    <m/>
    <x v="2"/>
    <s v="101564510"/>
    <x v="4"/>
    <x v="4"/>
    <x v="3"/>
    <x v="4"/>
    <x v="5"/>
    <x v="1"/>
    <n v="81.725449999999995"/>
    <x v="1"/>
    <n v="89.5"/>
    <x v="2"/>
    <s v=""/>
    <x v="6"/>
    <s v=""/>
    <x v="1"/>
    <s v=""/>
    <s v=""/>
    <x v="1"/>
    <x v="1"/>
    <x v="1"/>
    <x v="1"/>
    <x v="1"/>
    <x v="1"/>
    <x v="1"/>
  </r>
  <r>
    <d v="2022-07-17T00:00:00"/>
    <n v="9655"/>
    <n v="10350"/>
    <x v="1"/>
    <n v="1720"/>
    <m/>
    <x v="1"/>
    <m/>
    <x v="0"/>
    <x v="0"/>
    <x v="1"/>
    <x v="1"/>
    <x v="1"/>
    <x v="1"/>
    <n v="44.5"/>
    <m/>
    <m/>
    <m/>
    <x v="0"/>
    <x v="1"/>
    <n v="1016159"/>
    <x v="1"/>
    <x v="1"/>
    <x v="0"/>
    <x v="0"/>
    <x v="1"/>
    <x v="0"/>
    <x v="0"/>
    <x v="0"/>
    <x v="0"/>
    <x v="0"/>
    <x v="1"/>
    <m/>
    <m/>
    <x v="1"/>
    <s v="10161591"/>
    <x v="10"/>
    <x v="2"/>
    <x v="1"/>
    <x v="2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7T00:00:00"/>
    <n v="9655"/>
    <n v="10350"/>
    <x v="1"/>
    <n v="1725"/>
    <n v="40668"/>
    <x v="2"/>
    <s v="na"/>
    <x v="0"/>
    <x v="0"/>
    <x v="2"/>
    <x v="2"/>
    <x v="1"/>
    <x v="1"/>
    <n v="85"/>
    <n v="18"/>
    <n v="6.5"/>
    <n v="5.5"/>
    <x v="5"/>
    <x v="3"/>
    <n v="1016159"/>
    <x v="2"/>
    <x v="1"/>
    <x v="0"/>
    <x v="0"/>
    <x v="1"/>
    <x v="0"/>
    <x v="0"/>
    <x v="0"/>
    <x v="0"/>
    <x v="0"/>
    <x v="1"/>
    <s v="NO PIT"/>
    <m/>
    <x v="2"/>
    <s v="10161592"/>
    <x v="4"/>
    <x v="4"/>
    <x v="3"/>
    <x v="4"/>
    <x v="5"/>
    <x v="1"/>
    <n v="78.5"/>
    <x v="1"/>
    <n v="85"/>
    <x v="3"/>
    <s v=""/>
    <x v="6"/>
    <s v=""/>
    <x v="2"/>
    <n v="2.9799999999999978"/>
    <n v="0.95166237128009468"/>
    <x v="1"/>
    <x v="1"/>
    <x v="2"/>
    <x v="1"/>
    <x v="1"/>
    <x v="1"/>
    <x v="1"/>
  </r>
  <r>
    <d v="2022-07-17T00:00:00"/>
    <n v="9655"/>
    <n v="10350"/>
    <x v="1"/>
    <n v="1730"/>
    <n v="40669"/>
    <x v="2"/>
    <s v="na"/>
    <x v="0"/>
    <x v="0"/>
    <x v="2"/>
    <x v="2"/>
    <x v="1"/>
    <x v="1"/>
    <n v="86"/>
    <n v="18"/>
    <n v="6.5"/>
    <n v="5.5"/>
    <x v="5"/>
    <x v="3"/>
    <n v="1016159"/>
    <x v="3"/>
    <x v="1"/>
    <x v="0"/>
    <x v="0"/>
    <x v="1"/>
    <x v="0"/>
    <x v="0"/>
    <x v="0"/>
    <x v="0"/>
    <x v="0"/>
    <x v="1"/>
    <s v="NO PIT"/>
    <m/>
    <x v="2"/>
    <s v="10161593"/>
    <x v="4"/>
    <x v="4"/>
    <x v="3"/>
    <x v="4"/>
    <x v="5"/>
    <x v="1"/>
    <n v="79.5"/>
    <x v="1"/>
    <n v="86"/>
    <x v="3"/>
    <n v="256"/>
    <x v="6"/>
    <n v="256"/>
    <x v="2"/>
    <n v="3.4099999999999975"/>
    <n v="0.96801560251046659"/>
    <x v="1"/>
    <x v="1"/>
    <x v="2"/>
    <x v="1"/>
    <x v="1"/>
    <x v="1"/>
    <x v="1"/>
  </r>
  <r>
    <d v="2022-07-17T00:00:00"/>
    <n v="9655"/>
    <n v="10350"/>
    <x v="1"/>
    <n v="1732"/>
    <n v="40670"/>
    <x v="2"/>
    <s v="na"/>
    <x v="0"/>
    <x v="0"/>
    <x v="1"/>
    <x v="1"/>
    <x v="1"/>
    <x v="1"/>
    <n v="73"/>
    <m/>
    <m/>
    <m/>
    <x v="0"/>
    <x v="2"/>
    <n v="1016159"/>
    <x v="4"/>
    <x v="1"/>
    <x v="0"/>
    <x v="0"/>
    <x v="1"/>
    <x v="0"/>
    <x v="0"/>
    <x v="0"/>
    <x v="0"/>
    <x v="0"/>
    <x v="1"/>
    <s v="NO PIT"/>
    <m/>
    <x v="2"/>
    <s v="10161594"/>
    <x v="3"/>
    <x v="3"/>
    <x v="2"/>
    <x v="3"/>
    <x v="5"/>
    <x v="1"/>
    <n v="66.454699999999988"/>
    <x v="2"/>
    <n v="73"/>
    <x v="1"/>
    <n v="257"/>
    <x v="6"/>
    <n v="257"/>
    <x v="1"/>
    <s v=""/>
    <s v=""/>
    <x v="1"/>
    <x v="1"/>
    <x v="1"/>
    <x v="1"/>
    <x v="1"/>
    <x v="1"/>
    <x v="1"/>
  </r>
  <r>
    <d v="2022-07-17T00:00:00"/>
    <n v="9655"/>
    <n v="10350"/>
    <x v="1"/>
    <n v="1737"/>
    <n v="40671"/>
    <x v="2"/>
    <s v="na"/>
    <x v="0"/>
    <x v="0"/>
    <x v="1"/>
    <x v="1"/>
    <x v="1"/>
    <x v="1"/>
    <n v="74"/>
    <m/>
    <m/>
    <m/>
    <x v="0"/>
    <x v="2"/>
    <n v="1016159"/>
    <x v="5"/>
    <x v="1"/>
    <x v="0"/>
    <x v="0"/>
    <x v="1"/>
    <x v="0"/>
    <x v="0"/>
    <x v="0"/>
    <x v="0"/>
    <x v="0"/>
    <x v="1"/>
    <m/>
    <m/>
    <x v="2"/>
    <s v="10161595"/>
    <x v="3"/>
    <x v="3"/>
    <x v="2"/>
    <x v="3"/>
    <x v="5"/>
    <x v="1"/>
    <n v="67.380199999999988"/>
    <x v="2"/>
    <n v="74"/>
    <x v="1"/>
    <n v="258"/>
    <x v="6"/>
    <n v="258"/>
    <x v="1"/>
    <s v=""/>
    <s v=""/>
    <x v="1"/>
    <x v="1"/>
    <x v="1"/>
    <x v="1"/>
    <x v="1"/>
    <x v="1"/>
    <x v="1"/>
  </r>
  <r>
    <d v="2022-07-17T00:00:00"/>
    <n v="9655"/>
    <n v="10350"/>
    <x v="1"/>
    <n v="1744"/>
    <m/>
    <x v="1"/>
    <m/>
    <x v="0"/>
    <x v="0"/>
    <x v="1"/>
    <x v="1"/>
    <x v="1"/>
    <x v="1"/>
    <n v="37"/>
    <m/>
    <m/>
    <m/>
    <x v="0"/>
    <x v="1"/>
    <n v="1016159"/>
    <x v="6"/>
    <x v="1"/>
    <x v="0"/>
    <x v="0"/>
    <x v="1"/>
    <x v="0"/>
    <x v="0"/>
    <x v="0"/>
    <x v="0"/>
    <x v="0"/>
    <x v="1"/>
    <m/>
    <m/>
    <x v="1"/>
    <s v="10161596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7T00:00:00"/>
    <n v="9655"/>
    <n v="10350"/>
    <x v="1"/>
    <n v="1746"/>
    <n v="40672"/>
    <x v="2"/>
    <s v="na"/>
    <x v="0"/>
    <x v="0"/>
    <x v="1"/>
    <x v="1"/>
    <x v="1"/>
    <x v="1"/>
    <n v="57.5"/>
    <m/>
    <m/>
    <m/>
    <x v="0"/>
    <x v="2"/>
    <n v="1016159"/>
    <x v="7"/>
    <x v="1"/>
    <x v="0"/>
    <x v="0"/>
    <x v="1"/>
    <x v="0"/>
    <x v="0"/>
    <x v="0"/>
    <x v="0"/>
    <x v="0"/>
    <x v="1"/>
    <m/>
    <m/>
    <x v="2"/>
    <s v="10161597"/>
    <x v="3"/>
    <x v="3"/>
    <x v="2"/>
    <x v="3"/>
    <x v="5"/>
    <x v="1"/>
    <n v="52.109450000000002"/>
    <x v="2"/>
    <n v="57.5"/>
    <x v="1"/>
    <s v=""/>
    <x v="6"/>
    <s v=""/>
    <x v="1"/>
    <s v=""/>
    <s v=""/>
    <x v="1"/>
    <x v="1"/>
    <x v="1"/>
    <x v="1"/>
    <x v="1"/>
    <x v="1"/>
    <x v="1"/>
  </r>
  <r>
    <d v="2022-07-17T00:00:00"/>
    <n v="9655"/>
    <n v="10350"/>
    <x v="1"/>
    <n v="1748"/>
    <m/>
    <x v="1"/>
    <m/>
    <x v="0"/>
    <x v="0"/>
    <x v="1"/>
    <x v="1"/>
    <x v="1"/>
    <x v="1"/>
    <n v="38"/>
    <m/>
    <m/>
    <m/>
    <x v="0"/>
    <x v="1"/>
    <n v="1016159"/>
    <x v="8"/>
    <x v="1"/>
    <x v="0"/>
    <x v="0"/>
    <x v="1"/>
    <x v="0"/>
    <x v="0"/>
    <x v="0"/>
    <x v="0"/>
    <x v="0"/>
    <x v="1"/>
    <m/>
    <m/>
    <x v="1"/>
    <s v="10161598"/>
    <x v="10"/>
    <x v="2"/>
    <x v="1"/>
    <x v="2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7T00:00:00"/>
    <n v="9655"/>
    <n v="10350"/>
    <x v="1"/>
    <n v="1753"/>
    <n v="40673"/>
    <x v="2"/>
    <s v="na"/>
    <x v="0"/>
    <x v="0"/>
    <x v="1"/>
    <x v="1"/>
    <x v="1"/>
    <x v="1"/>
    <n v="57"/>
    <m/>
    <m/>
    <m/>
    <x v="0"/>
    <x v="2"/>
    <n v="1016159"/>
    <x v="9"/>
    <x v="1"/>
    <x v="0"/>
    <x v="0"/>
    <x v="1"/>
    <x v="0"/>
    <x v="0"/>
    <x v="0"/>
    <x v="0"/>
    <x v="0"/>
    <x v="1"/>
    <m/>
    <m/>
    <x v="2"/>
    <s v="10161599"/>
    <x v="2"/>
    <x v="2"/>
    <x v="2"/>
    <x v="2"/>
    <x v="5"/>
    <x v="1"/>
    <n v="51.646700000000003"/>
    <x v="2"/>
    <n v="57"/>
    <x v="1"/>
    <s v=""/>
    <x v="6"/>
    <s v=""/>
    <x v="1"/>
    <s v=""/>
    <s v=""/>
    <x v="1"/>
    <x v="1"/>
    <x v="1"/>
    <x v="1"/>
    <x v="1"/>
    <x v="1"/>
    <x v="1"/>
  </r>
  <r>
    <d v="2022-07-17T00:00:00"/>
    <n v="9655"/>
    <n v="10350"/>
    <x v="1"/>
    <n v="1755"/>
    <n v="40674"/>
    <x v="2"/>
    <s v="na"/>
    <x v="0"/>
    <x v="1"/>
    <x v="1"/>
    <x v="1"/>
    <x v="1"/>
    <x v="1"/>
    <n v="82"/>
    <n v="17.5"/>
    <n v="7"/>
    <n v="6.5"/>
    <x v="13"/>
    <x v="3"/>
    <n v="1016159"/>
    <x v="10"/>
    <x v="1"/>
    <x v="0"/>
    <x v="0"/>
    <x v="1"/>
    <x v="0"/>
    <x v="0"/>
    <x v="0"/>
    <x v="0"/>
    <x v="0"/>
    <x v="1"/>
    <m/>
    <m/>
    <x v="2"/>
    <s v="101615910"/>
    <x v="4"/>
    <x v="4"/>
    <x v="3"/>
    <x v="4"/>
    <x v="5"/>
    <x v="1"/>
    <n v="75"/>
    <x v="1"/>
    <n v="82"/>
    <x v="3"/>
    <s v=""/>
    <x v="6"/>
    <s v=""/>
    <x v="3"/>
    <n v="-6.000000000000183E-2"/>
    <n v="0.48500449838058951"/>
    <x v="1"/>
    <x v="1"/>
    <x v="1"/>
    <x v="1"/>
    <x v="1"/>
    <x v="1"/>
    <x v="1"/>
  </r>
  <r>
    <d v="2022-07-17T00:00:00"/>
    <n v="9655"/>
    <n v="10350"/>
    <x v="1"/>
    <n v="1809"/>
    <n v="40675"/>
    <x v="2"/>
    <s v="na"/>
    <x v="0"/>
    <x v="0"/>
    <x v="2"/>
    <x v="2"/>
    <x v="1"/>
    <x v="1"/>
    <n v="85"/>
    <n v="18"/>
    <n v="6"/>
    <n v="5"/>
    <x v="11"/>
    <x v="3"/>
    <n v="1016160"/>
    <x v="1"/>
    <x v="1"/>
    <x v="0"/>
    <x v="0"/>
    <x v="1"/>
    <x v="0"/>
    <x v="0"/>
    <x v="0"/>
    <x v="0"/>
    <x v="0"/>
    <x v="1"/>
    <m/>
    <m/>
    <x v="2"/>
    <s v="10161601"/>
    <x v="4"/>
    <x v="4"/>
    <x v="3"/>
    <x v="4"/>
    <x v="5"/>
    <x v="1"/>
    <n v="79"/>
    <x v="1"/>
    <n v="85"/>
    <x v="3"/>
    <s v=""/>
    <x v="6"/>
    <s v=""/>
    <x v="2"/>
    <n v="4.0459999999999976"/>
    <n v="0.98280851328451257"/>
    <x v="1"/>
    <x v="1"/>
    <x v="2"/>
    <x v="1"/>
    <x v="1"/>
    <x v="1"/>
    <x v="1"/>
  </r>
  <r>
    <d v="2022-07-17T00:00:00"/>
    <n v="9655"/>
    <n v="10350"/>
    <x v="1"/>
    <n v="1811"/>
    <n v="40676"/>
    <x v="2"/>
    <s v="na"/>
    <x v="0"/>
    <x v="0"/>
    <x v="1"/>
    <x v="1"/>
    <x v="1"/>
    <x v="1"/>
    <n v="72"/>
    <m/>
    <m/>
    <m/>
    <x v="0"/>
    <x v="2"/>
    <n v="1016160"/>
    <x v="2"/>
    <x v="1"/>
    <x v="0"/>
    <x v="0"/>
    <x v="1"/>
    <x v="0"/>
    <x v="0"/>
    <x v="0"/>
    <x v="0"/>
    <x v="0"/>
    <x v="1"/>
    <m/>
    <m/>
    <x v="2"/>
    <s v="10161602"/>
    <x v="3"/>
    <x v="3"/>
    <x v="2"/>
    <x v="3"/>
    <x v="5"/>
    <x v="1"/>
    <n v="65.529199999999989"/>
    <x v="2"/>
    <n v="72"/>
    <x v="1"/>
    <s v=""/>
    <x v="6"/>
    <s v=""/>
    <x v="1"/>
    <s v=""/>
    <s v=""/>
    <x v="1"/>
    <x v="1"/>
    <x v="1"/>
    <x v="1"/>
    <x v="1"/>
    <x v="1"/>
    <x v="1"/>
  </r>
  <r>
    <d v="2022-07-17T00:00:00"/>
    <n v="9655"/>
    <n v="10356"/>
    <x v="1"/>
    <n v="1818"/>
    <m/>
    <x v="1"/>
    <m/>
    <x v="0"/>
    <x v="0"/>
    <x v="1"/>
    <x v="1"/>
    <x v="1"/>
    <x v="1"/>
    <n v="46"/>
    <m/>
    <m/>
    <m/>
    <x v="0"/>
    <x v="1"/>
    <n v="1016160"/>
    <x v="3"/>
    <x v="1"/>
    <x v="0"/>
    <x v="0"/>
    <x v="1"/>
    <x v="0"/>
    <x v="0"/>
    <x v="0"/>
    <x v="0"/>
    <x v="0"/>
    <x v="1"/>
    <m/>
    <m/>
    <x v="1"/>
    <s v="10161603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7T00:00:00"/>
    <n v="9715"/>
    <n v="10482"/>
    <x v="4"/>
    <n v="900"/>
    <n v="51538"/>
    <x v="4"/>
    <m/>
    <x v="0"/>
    <x v="1"/>
    <x v="1"/>
    <x v="1"/>
    <x v="1"/>
    <x v="1"/>
    <n v="80.5"/>
    <m/>
    <m/>
    <m/>
    <x v="0"/>
    <x v="3"/>
    <n v="1003127"/>
    <x v="1"/>
    <x v="0"/>
    <x v="1"/>
    <x v="0"/>
    <x v="3"/>
    <x v="0"/>
    <x v="0"/>
    <x v="0"/>
    <x v="0"/>
    <x v="0"/>
    <x v="1"/>
    <m/>
    <m/>
    <x v="2"/>
    <s v="10031271"/>
    <x v="13"/>
    <x v="7"/>
    <x v="6"/>
    <x v="2"/>
    <x v="5"/>
    <x v="2"/>
    <n v="73.395949999999999"/>
    <x v="1"/>
    <n v="80.5"/>
    <x v="2"/>
    <s v=""/>
    <x v="5"/>
    <s v=""/>
    <x v="1"/>
    <s v=""/>
    <s v=""/>
    <x v="1"/>
    <x v="1"/>
    <x v="1"/>
    <x v="1"/>
    <x v="1"/>
    <x v="1"/>
    <x v="1"/>
  </r>
  <r>
    <d v="2022-07-17T00:00:00"/>
    <n v="9715"/>
    <n v="10482"/>
    <x v="4"/>
    <n v="901"/>
    <n v="51539"/>
    <x v="4"/>
    <s v="na"/>
    <x v="0"/>
    <x v="0"/>
    <x v="2"/>
    <x v="2"/>
    <x v="1"/>
    <x v="1"/>
    <n v="82"/>
    <m/>
    <m/>
    <m/>
    <x v="0"/>
    <x v="3"/>
    <n v="1003127"/>
    <x v="2"/>
    <x v="0"/>
    <x v="1"/>
    <x v="0"/>
    <x v="3"/>
    <x v="0"/>
    <x v="0"/>
    <x v="0"/>
    <x v="0"/>
    <x v="0"/>
    <x v="1"/>
    <m/>
    <m/>
    <x v="2"/>
    <s v="10031272"/>
    <x v="13"/>
    <x v="7"/>
    <x v="6"/>
    <x v="2"/>
    <x v="5"/>
    <x v="2"/>
    <n v="74.784199999999998"/>
    <x v="1"/>
    <n v="82"/>
    <x v="2"/>
    <s v=""/>
    <x v="5"/>
    <s v=""/>
    <x v="1"/>
    <s v=""/>
    <s v=""/>
    <x v="1"/>
    <x v="1"/>
    <x v="2"/>
    <x v="1"/>
    <x v="1"/>
    <x v="1"/>
    <x v="1"/>
  </r>
  <r>
    <d v="2022-07-17T00:00:00"/>
    <n v="9715"/>
    <n v="10482"/>
    <x v="4"/>
    <n v="903"/>
    <n v="51540"/>
    <x v="4"/>
    <m/>
    <x v="0"/>
    <x v="0"/>
    <x v="1"/>
    <x v="1"/>
    <x v="1"/>
    <x v="1"/>
    <n v="63.5"/>
    <m/>
    <m/>
    <m/>
    <x v="0"/>
    <x v="2"/>
    <n v="1003127"/>
    <x v="3"/>
    <x v="0"/>
    <x v="1"/>
    <x v="0"/>
    <x v="3"/>
    <x v="0"/>
    <x v="0"/>
    <x v="0"/>
    <x v="0"/>
    <x v="0"/>
    <x v="1"/>
    <m/>
    <m/>
    <x v="2"/>
    <s v="10031273"/>
    <x v="13"/>
    <x v="7"/>
    <x v="6"/>
    <x v="2"/>
    <x v="5"/>
    <x v="2"/>
    <n v="57.66245"/>
    <x v="2"/>
    <n v="63.5"/>
    <x v="1"/>
    <s v=""/>
    <x v="5"/>
    <s v=""/>
    <x v="1"/>
    <s v=""/>
    <s v=""/>
    <x v="1"/>
    <x v="1"/>
    <x v="1"/>
    <x v="1"/>
    <x v="1"/>
    <x v="1"/>
    <x v="1"/>
  </r>
  <r>
    <d v="2022-07-17T00:00:00"/>
    <n v="9715"/>
    <n v="10482"/>
    <x v="4"/>
    <n v="904"/>
    <n v="51541"/>
    <x v="4"/>
    <m/>
    <x v="0"/>
    <x v="1"/>
    <x v="1"/>
    <x v="1"/>
    <x v="1"/>
    <x v="1"/>
    <n v="80.5"/>
    <m/>
    <m/>
    <m/>
    <x v="0"/>
    <x v="3"/>
    <n v="1003127"/>
    <x v="4"/>
    <x v="0"/>
    <x v="1"/>
    <x v="0"/>
    <x v="3"/>
    <x v="0"/>
    <x v="0"/>
    <x v="0"/>
    <x v="0"/>
    <x v="0"/>
    <x v="1"/>
    <m/>
    <m/>
    <x v="2"/>
    <s v="10031274"/>
    <x v="13"/>
    <x v="7"/>
    <x v="6"/>
    <x v="2"/>
    <x v="5"/>
    <x v="2"/>
    <n v="73.395949999999999"/>
    <x v="1"/>
    <n v="80.5"/>
    <x v="2"/>
    <s v=""/>
    <x v="5"/>
    <s v=""/>
    <x v="1"/>
    <s v=""/>
    <s v=""/>
    <x v="1"/>
    <x v="1"/>
    <x v="1"/>
    <x v="1"/>
    <x v="1"/>
    <x v="1"/>
    <x v="1"/>
  </r>
  <r>
    <d v="2022-07-17T00:00:00"/>
    <n v="9715"/>
    <n v="10482"/>
    <x v="4"/>
    <n v="905"/>
    <n v="51543"/>
    <x v="4"/>
    <m/>
    <x v="0"/>
    <x v="0"/>
    <x v="1"/>
    <x v="1"/>
    <x v="1"/>
    <x v="1"/>
    <n v="66"/>
    <m/>
    <m/>
    <m/>
    <x v="0"/>
    <x v="2"/>
    <n v="1003127"/>
    <x v="5"/>
    <x v="0"/>
    <x v="1"/>
    <x v="0"/>
    <x v="3"/>
    <x v="0"/>
    <x v="0"/>
    <x v="0"/>
    <x v="0"/>
    <x v="0"/>
    <x v="1"/>
    <m/>
    <m/>
    <x v="2"/>
    <s v="10031275"/>
    <x v="13"/>
    <x v="7"/>
    <x v="6"/>
    <x v="2"/>
    <x v="5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7T00:00:00"/>
    <n v="9715"/>
    <n v="10482"/>
    <x v="4"/>
    <n v="909"/>
    <n v="51544"/>
    <x v="4"/>
    <m/>
    <x v="0"/>
    <x v="0"/>
    <x v="2"/>
    <x v="2"/>
    <x v="1"/>
    <x v="1"/>
    <n v="86.5"/>
    <m/>
    <m/>
    <m/>
    <x v="0"/>
    <x v="3"/>
    <n v="1003127"/>
    <x v="6"/>
    <x v="0"/>
    <x v="1"/>
    <x v="0"/>
    <x v="3"/>
    <x v="0"/>
    <x v="0"/>
    <x v="0"/>
    <x v="0"/>
    <x v="0"/>
    <x v="1"/>
    <m/>
    <m/>
    <x v="2"/>
    <s v="10031276"/>
    <x v="13"/>
    <x v="7"/>
    <x v="6"/>
    <x v="2"/>
    <x v="5"/>
    <x v="2"/>
    <n v="78.948949999999996"/>
    <x v="1"/>
    <n v="86.5"/>
    <x v="2"/>
    <s v=""/>
    <x v="5"/>
    <s v=""/>
    <x v="1"/>
    <s v=""/>
    <s v=""/>
    <x v="1"/>
    <x v="1"/>
    <x v="2"/>
    <x v="6"/>
    <x v="1"/>
    <x v="1"/>
    <x v="1"/>
  </r>
  <r>
    <d v="2022-07-17T00:00:00"/>
    <n v="9715"/>
    <n v="10482"/>
    <x v="4"/>
    <n v="912"/>
    <n v="51545"/>
    <x v="4"/>
    <m/>
    <x v="0"/>
    <x v="1"/>
    <x v="1"/>
    <x v="1"/>
    <x v="1"/>
    <x v="1"/>
    <n v="70.5"/>
    <m/>
    <m/>
    <m/>
    <x v="0"/>
    <x v="2"/>
    <n v="1003127"/>
    <x v="7"/>
    <x v="0"/>
    <x v="1"/>
    <x v="0"/>
    <x v="3"/>
    <x v="0"/>
    <x v="0"/>
    <x v="0"/>
    <x v="0"/>
    <x v="0"/>
    <x v="1"/>
    <m/>
    <m/>
    <x v="2"/>
    <s v="10031277"/>
    <x v="13"/>
    <x v="7"/>
    <x v="6"/>
    <x v="2"/>
    <x v="5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7T00:00:00"/>
    <n v="9715"/>
    <n v="10482"/>
    <x v="4"/>
    <n v="913"/>
    <n v="51546"/>
    <x v="4"/>
    <m/>
    <x v="0"/>
    <x v="0"/>
    <x v="2"/>
    <x v="2"/>
    <x v="1"/>
    <x v="1"/>
    <n v="91.5"/>
    <n v="18.8"/>
    <n v="6.1"/>
    <n v="5"/>
    <x v="14"/>
    <x v="3"/>
    <n v="1003127"/>
    <x v="8"/>
    <x v="0"/>
    <x v="1"/>
    <x v="0"/>
    <x v="3"/>
    <x v="0"/>
    <x v="0"/>
    <x v="0"/>
    <x v="0"/>
    <x v="0"/>
    <x v="1"/>
    <m/>
    <m/>
    <x v="2"/>
    <s v="10031278"/>
    <x v="13"/>
    <x v="7"/>
    <x v="6"/>
    <x v="2"/>
    <x v="5"/>
    <x v="2"/>
    <n v="85.4"/>
    <x v="1"/>
    <n v="91.5"/>
    <x v="3"/>
    <s v=""/>
    <x v="5"/>
    <s v=""/>
    <x v="2"/>
    <n v="6.4549999999999992"/>
    <n v="0.99842983002944119"/>
    <x v="1"/>
    <x v="1"/>
    <x v="2"/>
    <x v="1"/>
    <x v="1"/>
    <x v="1"/>
    <x v="1"/>
  </r>
  <r>
    <d v="2022-07-17T00:00:00"/>
    <n v="9715"/>
    <n v="10482"/>
    <x v="4"/>
    <n v="915"/>
    <n v="51547"/>
    <x v="4"/>
    <m/>
    <x v="0"/>
    <x v="1"/>
    <x v="1"/>
    <x v="1"/>
    <x v="1"/>
    <x v="1"/>
    <n v="79"/>
    <n v="16.600000000000001"/>
    <n v="5.8"/>
    <n v="3.9"/>
    <x v="11"/>
    <x v="3"/>
    <n v="1003127"/>
    <x v="9"/>
    <x v="0"/>
    <x v="1"/>
    <x v="0"/>
    <x v="3"/>
    <x v="0"/>
    <x v="0"/>
    <x v="0"/>
    <x v="0"/>
    <x v="0"/>
    <x v="1"/>
    <m/>
    <m/>
    <x v="2"/>
    <s v="10031279"/>
    <x v="13"/>
    <x v="7"/>
    <x v="6"/>
    <x v="2"/>
    <x v="5"/>
    <x v="2"/>
    <n v="73.2"/>
    <x v="1"/>
    <n v="79"/>
    <x v="3"/>
    <s v=""/>
    <x v="5"/>
    <s v=""/>
    <x v="2"/>
    <n v="2.4700000000000002"/>
    <n v="0.92201176487063363"/>
    <x v="1"/>
    <x v="1"/>
    <x v="2"/>
    <x v="1"/>
    <x v="1"/>
    <x v="1"/>
    <x v="1"/>
  </r>
  <r>
    <d v="2022-07-17T00:00:00"/>
    <n v="9715"/>
    <n v="10482"/>
    <x v="4"/>
    <n v="917"/>
    <n v="51548"/>
    <x v="4"/>
    <m/>
    <x v="0"/>
    <x v="0"/>
    <x v="1"/>
    <x v="1"/>
    <x v="1"/>
    <x v="1"/>
    <n v="60"/>
    <m/>
    <m/>
    <m/>
    <x v="0"/>
    <x v="2"/>
    <n v="1003127"/>
    <x v="10"/>
    <x v="0"/>
    <x v="1"/>
    <x v="0"/>
    <x v="3"/>
    <x v="0"/>
    <x v="0"/>
    <x v="0"/>
    <x v="0"/>
    <x v="0"/>
    <x v="1"/>
    <m/>
    <m/>
    <x v="2"/>
    <s v="100312710"/>
    <x v="13"/>
    <x v="7"/>
    <x v="6"/>
    <x v="2"/>
    <x v="5"/>
    <x v="2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7T00:00:00"/>
    <n v="9715"/>
    <n v="10482"/>
    <x v="4"/>
    <n v="921"/>
    <n v="51549"/>
    <x v="4"/>
    <m/>
    <x v="0"/>
    <x v="0"/>
    <x v="1"/>
    <x v="1"/>
    <x v="1"/>
    <x v="1"/>
    <n v="61"/>
    <m/>
    <m/>
    <m/>
    <x v="0"/>
    <x v="2"/>
    <n v="1003128"/>
    <x v="1"/>
    <x v="0"/>
    <x v="1"/>
    <x v="0"/>
    <x v="3"/>
    <x v="0"/>
    <x v="0"/>
    <x v="0"/>
    <x v="0"/>
    <x v="0"/>
    <x v="1"/>
    <m/>
    <m/>
    <x v="2"/>
    <s v="10031281"/>
    <x v="13"/>
    <x v="7"/>
    <x v="6"/>
    <x v="2"/>
    <x v="5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7T00:00:00"/>
    <n v="9715"/>
    <n v="10482"/>
    <x v="4"/>
    <n v="922"/>
    <n v="51550"/>
    <x v="4"/>
    <m/>
    <x v="0"/>
    <x v="0"/>
    <x v="2"/>
    <x v="2"/>
    <x v="1"/>
    <x v="1"/>
    <n v="83"/>
    <n v="20"/>
    <n v="5.8"/>
    <n v="4.2"/>
    <x v="12"/>
    <x v="3"/>
    <n v="1003128"/>
    <x v="2"/>
    <x v="0"/>
    <x v="1"/>
    <x v="0"/>
    <x v="3"/>
    <x v="0"/>
    <x v="0"/>
    <x v="0"/>
    <x v="0"/>
    <x v="0"/>
    <x v="1"/>
    <m/>
    <m/>
    <x v="2"/>
    <s v="10031282"/>
    <x v="13"/>
    <x v="7"/>
    <x v="6"/>
    <x v="2"/>
    <x v="5"/>
    <x v="2"/>
    <n v="77.2"/>
    <x v="1"/>
    <n v="83"/>
    <x v="3"/>
    <s v=""/>
    <x v="5"/>
    <s v=""/>
    <x v="2"/>
    <n v="4.0719999999999992"/>
    <n v="0.98324233746878043"/>
    <x v="1"/>
    <x v="1"/>
    <x v="2"/>
    <x v="1"/>
    <x v="1"/>
    <x v="1"/>
    <x v="1"/>
  </r>
  <r>
    <d v="2022-07-17T00:00:00"/>
    <n v="9715"/>
    <n v="10482"/>
    <x v="4"/>
    <n v="924"/>
    <n v="51551"/>
    <x v="4"/>
    <m/>
    <x v="0"/>
    <x v="1"/>
    <x v="1"/>
    <x v="1"/>
    <x v="1"/>
    <x v="1"/>
    <n v="83.5"/>
    <n v="19.899999999999999"/>
    <n v="7.2"/>
    <n v="6.5"/>
    <x v="13"/>
    <x v="3"/>
    <n v="1003128"/>
    <x v="3"/>
    <x v="0"/>
    <x v="1"/>
    <x v="0"/>
    <x v="3"/>
    <x v="0"/>
    <x v="0"/>
    <x v="0"/>
    <x v="0"/>
    <x v="0"/>
    <x v="1"/>
    <m/>
    <m/>
    <x v="2"/>
    <s v="10031283"/>
    <x v="13"/>
    <x v="7"/>
    <x v="6"/>
    <x v="2"/>
    <x v="5"/>
    <x v="2"/>
    <n v="76.3"/>
    <x v="1"/>
    <n v="83.5"/>
    <x v="3"/>
    <s v=""/>
    <x v="5"/>
    <s v=""/>
    <x v="2"/>
    <n v="0.32900000000000107"/>
    <n v="0.58151604156287517"/>
    <x v="1"/>
    <x v="1"/>
    <x v="2"/>
    <x v="1"/>
    <x v="1"/>
    <x v="1"/>
    <x v="1"/>
  </r>
  <r>
    <d v="2022-07-17T00:00:00"/>
    <n v="9716"/>
    <n v="10482"/>
    <x v="2"/>
    <n v="928"/>
    <n v="51553"/>
    <x v="4"/>
    <m/>
    <x v="0"/>
    <x v="0"/>
    <x v="2"/>
    <x v="2"/>
    <x v="1"/>
    <x v="1"/>
    <n v="86"/>
    <n v="18.100000000000001"/>
    <n v="6.1"/>
    <n v="5"/>
    <x v="11"/>
    <x v="3"/>
    <n v="1003128"/>
    <x v="4"/>
    <x v="0"/>
    <x v="1"/>
    <x v="0"/>
    <x v="3"/>
    <x v="0"/>
    <x v="0"/>
    <x v="0"/>
    <x v="0"/>
    <x v="0"/>
    <x v="1"/>
    <m/>
    <m/>
    <x v="2"/>
    <s v="10031284"/>
    <x v="13"/>
    <x v="7"/>
    <x v="6"/>
    <x v="2"/>
    <x v="5"/>
    <x v="2"/>
    <n v="79.900000000000006"/>
    <x v="1"/>
    <n v="86"/>
    <x v="3"/>
    <s v=""/>
    <x v="5"/>
    <s v=""/>
    <x v="2"/>
    <n v="4.3479999999999972"/>
    <n v="0.98723246603761583"/>
    <x v="1"/>
    <x v="1"/>
    <x v="2"/>
    <x v="1"/>
    <x v="1"/>
    <x v="1"/>
    <x v="1"/>
  </r>
  <r>
    <d v="2022-07-17T00:00:00"/>
    <n v="9716"/>
    <n v="10482"/>
    <x v="2"/>
    <n v="955"/>
    <n v="51554"/>
    <x v="4"/>
    <m/>
    <x v="0"/>
    <x v="0"/>
    <x v="2"/>
    <x v="2"/>
    <x v="1"/>
    <x v="1"/>
    <n v="91.5"/>
    <n v="19.399999999999999"/>
    <n v="6.9"/>
    <n v="5"/>
    <x v="14"/>
    <x v="3"/>
    <n v="1003128"/>
    <x v="5"/>
    <x v="0"/>
    <x v="1"/>
    <x v="0"/>
    <x v="3"/>
    <x v="0"/>
    <x v="0"/>
    <x v="0"/>
    <x v="0"/>
    <x v="0"/>
    <x v="1"/>
    <m/>
    <m/>
    <x v="2"/>
    <s v="10031285"/>
    <x v="13"/>
    <x v="7"/>
    <x v="6"/>
    <x v="2"/>
    <x v="5"/>
    <x v="2"/>
    <n v="84.6"/>
    <x v="1"/>
    <n v="91.5"/>
    <x v="3"/>
    <s v=""/>
    <x v="5"/>
    <s v=""/>
    <x v="2"/>
    <n v="5.4309999999999983"/>
    <n v="0.99564037465874633"/>
    <x v="1"/>
    <x v="1"/>
    <x v="2"/>
    <x v="1"/>
    <x v="1"/>
    <x v="1"/>
    <x v="1"/>
  </r>
  <r>
    <d v="2022-07-17T00:00:00"/>
    <n v="9716"/>
    <n v="10482"/>
    <x v="2"/>
    <n v="956"/>
    <n v="51555"/>
    <x v="4"/>
    <m/>
    <x v="0"/>
    <x v="0"/>
    <x v="2"/>
    <x v="2"/>
    <x v="1"/>
    <x v="1"/>
    <n v="84.5"/>
    <n v="18.899999999999999"/>
    <n v="6.8"/>
    <n v="5.2"/>
    <x v="5"/>
    <x v="3"/>
    <n v="1003128"/>
    <x v="6"/>
    <x v="0"/>
    <x v="1"/>
    <x v="0"/>
    <x v="3"/>
    <x v="0"/>
    <x v="0"/>
    <x v="0"/>
    <x v="0"/>
    <x v="0"/>
    <x v="1"/>
    <m/>
    <m/>
    <x v="2"/>
    <s v="10031286"/>
    <x v="13"/>
    <x v="7"/>
    <x v="6"/>
    <x v="2"/>
    <x v="5"/>
    <x v="2"/>
    <n v="77.7"/>
    <x v="1"/>
    <n v="84.5"/>
    <x v="3"/>
    <s v=""/>
    <x v="5"/>
    <s v=""/>
    <x v="2"/>
    <n v="2.5850000000000009"/>
    <n v="0.92988994377858192"/>
    <x v="1"/>
    <x v="1"/>
    <x v="2"/>
    <x v="1"/>
    <x v="1"/>
    <x v="1"/>
    <x v="1"/>
  </r>
  <r>
    <d v="2022-07-17T00:00:00"/>
    <n v="9716"/>
    <n v="10482"/>
    <x v="2"/>
    <n v="958"/>
    <n v="51556"/>
    <x v="4"/>
    <m/>
    <x v="0"/>
    <x v="0"/>
    <x v="1"/>
    <x v="1"/>
    <x v="1"/>
    <x v="1"/>
    <n v="67"/>
    <m/>
    <m/>
    <m/>
    <x v="0"/>
    <x v="2"/>
    <n v="1003128"/>
    <x v="7"/>
    <x v="0"/>
    <x v="1"/>
    <x v="0"/>
    <x v="3"/>
    <x v="0"/>
    <x v="0"/>
    <x v="0"/>
    <x v="0"/>
    <x v="0"/>
    <x v="1"/>
    <m/>
    <m/>
    <x v="2"/>
    <s v="10031287"/>
    <x v="13"/>
    <x v="7"/>
    <x v="6"/>
    <x v="2"/>
    <x v="5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7T00:00:00"/>
    <n v="9716"/>
    <n v="10482"/>
    <x v="2"/>
    <n v="1001"/>
    <n v="51557"/>
    <x v="4"/>
    <m/>
    <x v="0"/>
    <x v="0"/>
    <x v="1"/>
    <x v="1"/>
    <x v="1"/>
    <x v="1"/>
    <n v="71.5"/>
    <m/>
    <m/>
    <m/>
    <x v="0"/>
    <x v="2"/>
    <n v="1003128"/>
    <x v="8"/>
    <x v="0"/>
    <x v="1"/>
    <x v="0"/>
    <x v="3"/>
    <x v="0"/>
    <x v="0"/>
    <x v="0"/>
    <x v="0"/>
    <x v="0"/>
    <x v="1"/>
    <m/>
    <m/>
    <x v="2"/>
    <s v="10031288"/>
    <x v="13"/>
    <x v="7"/>
    <x v="6"/>
    <x v="2"/>
    <x v="5"/>
    <x v="2"/>
    <n v="65.066449999999989"/>
    <x v="2"/>
    <n v="71.5"/>
    <x v="1"/>
    <s v=""/>
    <x v="5"/>
    <s v=""/>
    <x v="1"/>
    <s v=""/>
    <s v=""/>
    <x v="1"/>
    <x v="1"/>
    <x v="1"/>
    <x v="1"/>
    <x v="1"/>
    <x v="1"/>
    <x v="1"/>
  </r>
  <r>
    <d v="2022-07-17T00:00:00"/>
    <n v="9716"/>
    <n v="10482"/>
    <x v="2"/>
    <n v="1002"/>
    <n v="51558"/>
    <x v="4"/>
    <m/>
    <x v="0"/>
    <x v="1"/>
    <x v="1"/>
    <x v="1"/>
    <x v="1"/>
    <x v="1"/>
    <n v="72"/>
    <m/>
    <m/>
    <m/>
    <x v="0"/>
    <x v="2"/>
    <n v="1003128"/>
    <x v="9"/>
    <x v="0"/>
    <x v="1"/>
    <x v="0"/>
    <x v="3"/>
    <x v="0"/>
    <x v="0"/>
    <x v="0"/>
    <x v="0"/>
    <x v="0"/>
    <x v="1"/>
    <m/>
    <m/>
    <x v="2"/>
    <s v="10031289"/>
    <x v="13"/>
    <x v="7"/>
    <x v="6"/>
    <x v="2"/>
    <x v="5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7T00:00:00"/>
    <n v="9716"/>
    <n v="10482"/>
    <x v="2"/>
    <n v="1004"/>
    <n v="51559"/>
    <x v="4"/>
    <m/>
    <x v="0"/>
    <x v="0"/>
    <x v="2"/>
    <x v="2"/>
    <x v="1"/>
    <x v="1"/>
    <n v="89.5"/>
    <n v="18.8"/>
    <n v="6.4"/>
    <n v="4.5"/>
    <x v="5"/>
    <x v="3"/>
    <n v="1003128"/>
    <x v="10"/>
    <x v="0"/>
    <x v="1"/>
    <x v="0"/>
    <x v="3"/>
    <x v="0"/>
    <x v="0"/>
    <x v="0"/>
    <x v="0"/>
    <x v="0"/>
    <x v="1"/>
    <m/>
    <m/>
    <x v="2"/>
    <s v="100312810"/>
    <x v="13"/>
    <x v="7"/>
    <x v="6"/>
    <x v="2"/>
    <x v="5"/>
    <x v="2"/>
    <n v="83.1"/>
    <x v="1"/>
    <n v="89.5"/>
    <x v="3"/>
    <s v=""/>
    <x v="5"/>
    <s v=""/>
    <x v="2"/>
    <n v="5.7229999999999999"/>
    <n v="0.99674077079603074"/>
    <x v="1"/>
    <x v="1"/>
    <x v="2"/>
    <x v="1"/>
    <x v="1"/>
    <x v="1"/>
    <x v="1"/>
  </r>
  <r>
    <d v="2022-07-17T00:00:00"/>
    <n v="9716"/>
    <n v="10482"/>
    <x v="2"/>
    <n v="1006"/>
    <n v="51560"/>
    <x v="4"/>
    <m/>
    <x v="0"/>
    <x v="1"/>
    <x v="1"/>
    <x v="1"/>
    <x v="1"/>
    <x v="1"/>
    <n v="88.5"/>
    <n v="18.100000000000001"/>
    <n v="8.3000000000000007"/>
    <n v="6"/>
    <x v="24"/>
    <x v="3"/>
    <n v="1003129"/>
    <x v="1"/>
    <x v="0"/>
    <x v="1"/>
    <x v="0"/>
    <x v="3"/>
    <x v="0"/>
    <x v="0"/>
    <x v="0"/>
    <x v="0"/>
    <x v="0"/>
    <x v="1"/>
    <m/>
    <m/>
    <x v="2"/>
    <s v="10031291"/>
    <x v="13"/>
    <x v="7"/>
    <x v="6"/>
    <x v="2"/>
    <x v="5"/>
    <x v="2"/>
    <n v="80.2"/>
    <x v="1"/>
    <n v="88.5"/>
    <x v="3"/>
    <s v=""/>
    <x v="5"/>
    <s v=""/>
    <x v="2"/>
    <n v="1.0670000000000002"/>
    <n v="0.74402598026213929"/>
    <x v="1"/>
    <x v="1"/>
    <x v="2"/>
    <x v="1"/>
    <x v="1"/>
    <x v="1"/>
    <x v="1"/>
  </r>
  <r>
    <d v="2022-07-17T00:00:00"/>
    <n v="9716"/>
    <n v="10482"/>
    <x v="2"/>
    <n v="1010"/>
    <n v="51561"/>
    <x v="4"/>
    <m/>
    <x v="0"/>
    <x v="1"/>
    <x v="1"/>
    <x v="1"/>
    <x v="1"/>
    <x v="1"/>
    <n v="72.5"/>
    <m/>
    <m/>
    <m/>
    <x v="0"/>
    <x v="2"/>
    <n v="1003129"/>
    <x v="2"/>
    <x v="0"/>
    <x v="1"/>
    <x v="0"/>
    <x v="3"/>
    <x v="0"/>
    <x v="0"/>
    <x v="0"/>
    <x v="0"/>
    <x v="0"/>
    <x v="1"/>
    <m/>
    <m/>
    <x v="2"/>
    <s v="10031292"/>
    <x v="13"/>
    <x v="7"/>
    <x v="6"/>
    <x v="2"/>
    <x v="5"/>
    <x v="2"/>
    <n v="65.991949999999989"/>
    <x v="2"/>
    <n v="72.5"/>
    <x v="1"/>
    <s v=""/>
    <x v="5"/>
    <s v=""/>
    <x v="1"/>
    <s v=""/>
    <s v=""/>
    <x v="1"/>
    <x v="1"/>
    <x v="1"/>
    <x v="1"/>
    <x v="1"/>
    <x v="1"/>
    <x v="1"/>
  </r>
  <r>
    <d v="2022-07-17T00:00:00"/>
    <n v="9716"/>
    <n v="10482"/>
    <x v="2"/>
    <n v="1012"/>
    <n v="51562"/>
    <x v="4"/>
    <m/>
    <x v="0"/>
    <x v="0"/>
    <x v="1"/>
    <x v="1"/>
    <x v="1"/>
    <x v="1"/>
    <n v="61.5"/>
    <m/>
    <m/>
    <m/>
    <x v="0"/>
    <x v="2"/>
    <n v="1003129"/>
    <x v="3"/>
    <x v="0"/>
    <x v="1"/>
    <x v="0"/>
    <x v="3"/>
    <x v="0"/>
    <x v="0"/>
    <x v="0"/>
    <x v="0"/>
    <x v="0"/>
    <x v="1"/>
    <m/>
    <m/>
    <x v="2"/>
    <s v="10031293"/>
    <x v="13"/>
    <x v="7"/>
    <x v="6"/>
    <x v="2"/>
    <x v="5"/>
    <x v="2"/>
    <n v="55.811450000000001"/>
    <x v="2"/>
    <n v="61.5"/>
    <x v="1"/>
    <s v=""/>
    <x v="5"/>
    <s v=""/>
    <x v="1"/>
    <s v=""/>
    <s v=""/>
    <x v="1"/>
    <x v="1"/>
    <x v="1"/>
    <x v="1"/>
    <x v="1"/>
    <x v="1"/>
    <x v="1"/>
  </r>
  <r>
    <d v="2022-07-17T00:00:00"/>
    <n v="9717"/>
    <n v="10482"/>
    <x v="5"/>
    <n v="1028"/>
    <n v="51563"/>
    <x v="4"/>
    <m/>
    <x v="0"/>
    <x v="1"/>
    <x v="1"/>
    <x v="1"/>
    <x v="1"/>
    <x v="1"/>
    <n v="72.5"/>
    <m/>
    <m/>
    <m/>
    <x v="0"/>
    <x v="2"/>
    <n v="1003129"/>
    <x v="4"/>
    <x v="0"/>
    <x v="1"/>
    <x v="0"/>
    <x v="3"/>
    <x v="0"/>
    <x v="0"/>
    <x v="0"/>
    <x v="0"/>
    <x v="0"/>
    <x v="1"/>
    <m/>
    <m/>
    <x v="2"/>
    <s v="10031294"/>
    <x v="13"/>
    <x v="7"/>
    <x v="6"/>
    <x v="2"/>
    <x v="5"/>
    <x v="2"/>
    <n v="65.991949999999989"/>
    <x v="2"/>
    <n v="72.5"/>
    <x v="1"/>
    <s v=""/>
    <x v="5"/>
    <s v=""/>
    <x v="1"/>
    <s v=""/>
    <s v=""/>
    <x v="1"/>
    <x v="1"/>
    <x v="1"/>
    <x v="1"/>
    <x v="1"/>
    <x v="1"/>
    <x v="1"/>
  </r>
  <r>
    <d v="2022-07-17T00:00:00"/>
    <n v="9717"/>
    <n v="10482"/>
    <x v="5"/>
    <n v="1029"/>
    <n v="51564"/>
    <x v="4"/>
    <m/>
    <x v="0"/>
    <x v="0"/>
    <x v="2"/>
    <x v="2"/>
    <x v="1"/>
    <x v="1"/>
    <n v="86.5"/>
    <n v="17.8"/>
    <n v="5.8"/>
    <n v="5.0999999999999996"/>
    <x v="12"/>
    <x v="3"/>
    <n v="1003129"/>
    <x v="5"/>
    <x v="0"/>
    <x v="1"/>
    <x v="0"/>
    <x v="3"/>
    <x v="0"/>
    <x v="0"/>
    <x v="0"/>
    <x v="0"/>
    <x v="0"/>
    <x v="1"/>
    <s v="51542, 51552, Bad Tags."/>
    <m/>
    <x v="2"/>
    <s v="10031295"/>
    <x v="13"/>
    <x v="7"/>
    <x v="6"/>
    <x v="2"/>
    <x v="5"/>
    <x v="2"/>
    <n v="80.7"/>
    <x v="1"/>
    <n v="86.5"/>
    <x v="3"/>
    <s v=""/>
    <x v="5"/>
    <s v=""/>
    <x v="2"/>
    <n v="4.9650000000000016"/>
    <n v="0.9930704036725071"/>
    <x v="1"/>
    <x v="1"/>
    <x v="2"/>
    <x v="1"/>
    <x v="1"/>
    <x v="1"/>
    <x v="1"/>
  </r>
  <r>
    <d v="2022-07-17T00:00:00"/>
    <n v="9717"/>
    <n v="10483"/>
    <x v="5"/>
    <n v="1031"/>
    <n v="51565"/>
    <x v="4"/>
    <m/>
    <x v="0"/>
    <x v="0"/>
    <x v="2"/>
    <x v="2"/>
    <x v="1"/>
    <x v="1"/>
    <n v="81"/>
    <n v="16.3"/>
    <n v="5.2"/>
    <n v="4"/>
    <x v="12"/>
    <x v="3"/>
    <n v="1003129"/>
    <x v="6"/>
    <x v="0"/>
    <x v="1"/>
    <x v="0"/>
    <x v="3"/>
    <x v="0"/>
    <x v="0"/>
    <x v="0"/>
    <x v="0"/>
    <x v="0"/>
    <x v="1"/>
    <m/>
    <m/>
    <x v="2"/>
    <s v="10031296"/>
    <x v="13"/>
    <x v="7"/>
    <x v="6"/>
    <x v="2"/>
    <x v="5"/>
    <x v="2"/>
    <n v="75.8"/>
    <x v="1"/>
    <n v="81"/>
    <x v="3"/>
    <s v=""/>
    <x v="5"/>
    <s v=""/>
    <x v="2"/>
    <n v="4.1159999999999979"/>
    <n v="0.98395211236209001"/>
    <x v="1"/>
    <x v="1"/>
    <x v="2"/>
    <x v="1"/>
    <x v="1"/>
    <x v="1"/>
    <x v="1"/>
  </r>
  <r>
    <d v="2022-07-17T00:00:00"/>
    <n v="9717"/>
    <n v="10483"/>
    <x v="5"/>
    <n v="1034"/>
    <n v="51566"/>
    <x v="4"/>
    <m/>
    <x v="0"/>
    <x v="0"/>
    <x v="1"/>
    <x v="1"/>
    <x v="1"/>
    <x v="1"/>
    <n v="69.5"/>
    <m/>
    <m/>
    <m/>
    <x v="0"/>
    <x v="2"/>
    <n v="1003129"/>
    <x v="7"/>
    <x v="0"/>
    <x v="1"/>
    <x v="0"/>
    <x v="3"/>
    <x v="0"/>
    <x v="0"/>
    <x v="0"/>
    <x v="0"/>
    <x v="0"/>
    <x v="1"/>
    <m/>
    <m/>
    <x v="2"/>
    <s v="10031297"/>
    <x v="13"/>
    <x v="7"/>
    <x v="6"/>
    <x v="2"/>
    <x v="5"/>
    <x v="2"/>
    <n v="63.215449999999997"/>
    <x v="2"/>
    <n v="69.5"/>
    <x v="1"/>
    <s v=""/>
    <x v="5"/>
    <s v=""/>
    <x v="1"/>
    <s v=""/>
    <s v=""/>
    <x v="1"/>
    <x v="1"/>
    <x v="1"/>
    <x v="1"/>
    <x v="1"/>
    <x v="1"/>
    <x v="1"/>
  </r>
  <r>
    <d v="2022-07-17T00:00:00"/>
    <n v="9717"/>
    <n v="10483"/>
    <x v="5"/>
    <n v="1035"/>
    <n v="51567"/>
    <x v="4"/>
    <m/>
    <x v="0"/>
    <x v="0"/>
    <x v="2"/>
    <x v="2"/>
    <x v="1"/>
    <x v="1"/>
    <n v="87.5"/>
    <n v="17.2"/>
    <n v="5.2"/>
    <n v="5"/>
    <x v="15"/>
    <x v="3"/>
    <n v="1003129"/>
    <x v="8"/>
    <x v="0"/>
    <x v="1"/>
    <x v="0"/>
    <x v="3"/>
    <x v="0"/>
    <x v="0"/>
    <x v="0"/>
    <x v="0"/>
    <x v="0"/>
    <x v="1"/>
    <m/>
    <m/>
    <x v="2"/>
    <s v="10031298"/>
    <x v="13"/>
    <x v="7"/>
    <x v="6"/>
    <x v="2"/>
    <x v="5"/>
    <x v="2"/>
    <n v="82.3"/>
    <x v="1"/>
    <n v="87.5"/>
    <x v="3"/>
    <s v=""/>
    <x v="5"/>
    <s v=""/>
    <x v="2"/>
    <n v="6.4029999999999996"/>
    <n v="0.99834615964807671"/>
    <x v="1"/>
    <x v="1"/>
    <x v="2"/>
    <x v="1"/>
    <x v="1"/>
    <x v="1"/>
    <x v="1"/>
  </r>
  <r>
    <d v="2022-07-17T00:00:00"/>
    <n v="9717"/>
    <n v="10483"/>
    <x v="5"/>
    <n v="1037"/>
    <n v="51568"/>
    <x v="4"/>
    <m/>
    <x v="0"/>
    <x v="0"/>
    <x v="2"/>
    <x v="2"/>
    <x v="1"/>
    <x v="1"/>
    <n v="86.5"/>
    <n v="17.5"/>
    <n v="5.5"/>
    <n v="4.8"/>
    <x v="9"/>
    <x v="3"/>
    <n v="1003129"/>
    <x v="9"/>
    <x v="0"/>
    <x v="1"/>
    <x v="0"/>
    <x v="3"/>
    <x v="0"/>
    <x v="0"/>
    <x v="0"/>
    <x v="0"/>
    <x v="0"/>
    <x v="1"/>
    <m/>
    <m/>
    <x v="2"/>
    <s v="10031299"/>
    <x v="13"/>
    <x v="7"/>
    <x v="6"/>
    <x v="2"/>
    <x v="5"/>
    <x v="2"/>
    <n v="81"/>
    <x v="1"/>
    <n v="86.5"/>
    <x v="3"/>
    <s v=""/>
    <x v="5"/>
    <s v=""/>
    <x v="2"/>
    <n v="5.8110000000000017"/>
    <n v="0.99701450572551265"/>
    <x v="1"/>
    <x v="1"/>
    <x v="2"/>
    <x v="1"/>
    <x v="1"/>
    <x v="1"/>
    <x v="1"/>
  </r>
  <r>
    <d v="2022-07-17T00:00:00"/>
    <n v="9717"/>
    <n v="10483"/>
    <x v="5"/>
    <n v="1038"/>
    <n v="51569"/>
    <x v="4"/>
    <m/>
    <x v="0"/>
    <x v="0"/>
    <x v="1"/>
    <x v="1"/>
    <x v="1"/>
    <x v="1"/>
    <n v="70"/>
    <m/>
    <m/>
    <m/>
    <x v="0"/>
    <x v="2"/>
    <n v="1003129"/>
    <x v="10"/>
    <x v="0"/>
    <x v="1"/>
    <x v="0"/>
    <x v="3"/>
    <x v="0"/>
    <x v="0"/>
    <x v="0"/>
    <x v="0"/>
    <x v="0"/>
    <x v="1"/>
    <m/>
    <m/>
    <x v="2"/>
    <s v="100312910"/>
    <x v="13"/>
    <x v="7"/>
    <x v="6"/>
    <x v="2"/>
    <x v="5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7T00:00:00"/>
    <n v="9717"/>
    <n v="10483"/>
    <x v="5"/>
    <n v="1041"/>
    <n v="51570"/>
    <x v="4"/>
    <m/>
    <x v="0"/>
    <x v="1"/>
    <x v="1"/>
    <x v="1"/>
    <x v="1"/>
    <x v="1"/>
    <n v="98.5"/>
    <n v="23"/>
    <n v="8.5"/>
    <n v="6"/>
    <x v="17"/>
    <x v="3"/>
    <n v="1003030"/>
    <x v="1"/>
    <x v="0"/>
    <x v="1"/>
    <x v="0"/>
    <x v="3"/>
    <x v="0"/>
    <x v="0"/>
    <x v="0"/>
    <x v="0"/>
    <x v="0"/>
    <x v="1"/>
    <m/>
    <m/>
    <x v="2"/>
    <s v="10030301"/>
    <x v="13"/>
    <x v="7"/>
    <x v="6"/>
    <x v="2"/>
    <x v="5"/>
    <x v="2"/>
    <n v="90"/>
    <x v="1"/>
    <n v="98.5"/>
    <x v="3"/>
    <s v=""/>
    <x v="5"/>
    <s v=""/>
    <x v="2"/>
    <n v="5.6269999999999971"/>
    <n v="0.99641355169054613"/>
    <x v="1"/>
    <x v="1"/>
    <x v="2"/>
    <x v="1"/>
    <x v="1"/>
    <x v="1"/>
    <x v="1"/>
  </r>
  <r>
    <d v="2022-07-17T00:00:00"/>
    <n v="9717"/>
    <n v="10483"/>
    <x v="5"/>
    <n v="1042"/>
    <n v="51571"/>
    <x v="4"/>
    <m/>
    <x v="0"/>
    <x v="1"/>
    <x v="1"/>
    <x v="1"/>
    <x v="1"/>
    <x v="1"/>
    <n v="71.5"/>
    <m/>
    <m/>
    <m/>
    <x v="0"/>
    <x v="2"/>
    <n v="1003030"/>
    <x v="2"/>
    <x v="0"/>
    <x v="1"/>
    <x v="0"/>
    <x v="3"/>
    <x v="0"/>
    <x v="0"/>
    <x v="0"/>
    <x v="0"/>
    <x v="0"/>
    <x v="1"/>
    <m/>
    <m/>
    <x v="2"/>
    <s v="10030302"/>
    <x v="13"/>
    <x v="7"/>
    <x v="6"/>
    <x v="2"/>
    <x v="5"/>
    <x v="2"/>
    <n v="65.066449999999989"/>
    <x v="2"/>
    <n v="71.5"/>
    <x v="1"/>
    <s v=""/>
    <x v="5"/>
    <s v=""/>
    <x v="1"/>
    <s v=""/>
    <s v=""/>
    <x v="1"/>
    <x v="1"/>
    <x v="1"/>
    <x v="1"/>
    <x v="1"/>
    <x v="1"/>
    <x v="1"/>
  </r>
  <r>
    <d v="2022-07-17T00:00:00"/>
    <n v="9717"/>
    <n v="10483"/>
    <x v="5"/>
    <n v="1044"/>
    <n v="51572"/>
    <x v="4"/>
    <m/>
    <x v="0"/>
    <x v="0"/>
    <x v="2"/>
    <x v="2"/>
    <x v="1"/>
    <x v="1"/>
    <n v="89.5"/>
    <n v="20.2"/>
    <n v="7"/>
    <n v="5.5"/>
    <x v="14"/>
    <x v="3"/>
    <n v="1003030"/>
    <x v="3"/>
    <x v="0"/>
    <x v="1"/>
    <x v="0"/>
    <x v="3"/>
    <x v="0"/>
    <x v="0"/>
    <x v="0"/>
    <x v="0"/>
    <x v="0"/>
    <x v="1"/>
    <m/>
    <m/>
    <x v="2"/>
    <s v="10030303"/>
    <x v="13"/>
    <x v="7"/>
    <x v="6"/>
    <x v="2"/>
    <x v="5"/>
    <x v="2"/>
    <n v="82.5"/>
    <x v="1"/>
    <n v="89.5"/>
    <x v="3"/>
    <s v=""/>
    <x v="5"/>
    <s v=""/>
    <x v="2"/>
    <n v="4.1029999999999989"/>
    <n v="0.98374554106506851"/>
    <x v="1"/>
    <x v="1"/>
    <x v="2"/>
    <x v="1"/>
    <x v="1"/>
    <x v="1"/>
    <x v="1"/>
  </r>
  <r>
    <d v="2022-07-17T00:00:00"/>
    <n v="9717"/>
    <n v="10483"/>
    <x v="5"/>
    <n v="1045"/>
    <n v="51573"/>
    <x v="4"/>
    <m/>
    <x v="0"/>
    <x v="0"/>
    <x v="1"/>
    <x v="1"/>
    <x v="1"/>
    <x v="1"/>
    <n v="63"/>
    <m/>
    <m/>
    <m/>
    <x v="0"/>
    <x v="2"/>
    <n v="1003030"/>
    <x v="4"/>
    <x v="0"/>
    <x v="1"/>
    <x v="0"/>
    <x v="3"/>
    <x v="0"/>
    <x v="0"/>
    <x v="0"/>
    <x v="0"/>
    <x v="0"/>
    <x v="1"/>
    <m/>
    <m/>
    <x v="2"/>
    <s v="10030304"/>
    <x v="13"/>
    <x v="7"/>
    <x v="6"/>
    <x v="2"/>
    <x v="5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7T00:00:00"/>
    <n v="9718"/>
    <n v="10483"/>
    <x v="4"/>
    <n v="1105"/>
    <n v="51574"/>
    <x v="4"/>
    <m/>
    <x v="0"/>
    <x v="0"/>
    <x v="2"/>
    <x v="2"/>
    <x v="1"/>
    <x v="1"/>
    <n v="97.5"/>
    <n v="16.100000000000001"/>
    <n v="5.0999999999999996"/>
    <n v="5.8"/>
    <x v="12"/>
    <x v="3"/>
    <n v="1003030"/>
    <x v="5"/>
    <x v="0"/>
    <x v="1"/>
    <x v="0"/>
    <x v="3"/>
    <x v="0"/>
    <x v="0"/>
    <x v="0"/>
    <x v="0"/>
    <x v="0"/>
    <x v="1"/>
    <m/>
    <m/>
    <x v="2"/>
    <s v="10030305"/>
    <x v="13"/>
    <x v="7"/>
    <x v="6"/>
    <x v="2"/>
    <x v="5"/>
    <x v="2"/>
    <n v="92.4"/>
    <x v="1"/>
    <n v="97.5"/>
    <x v="3"/>
    <s v=""/>
    <x v="5"/>
    <s v=""/>
    <x v="2"/>
    <n v="10.115"/>
    <n v="0.99995953367726342"/>
    <x v="1"/>
    <x v="1"/>
    <x v="2"/>
    <x v="1"/>
    <x v="1"/>
    <x v="1"/>
    <x v="1"/>
  </r>
  <r>
    <d v="2022-07-17T00:00:00"/>
    <n v="9718"/>
    <n v="10483"/>
    <x v="4"/>
    <n v="1107"/>
    <n v="51575"/>
    <x v="4"/>
    <m/>
    <x v="0"/>
    <x v="0"/>
    <x v="2"/>
    <x v="2"/>
    <x v="1"/>
    <x v="1"/>
    <n v="83.5"/>
    <n v="17.600000000000001"/>
    <n v="6.2"/>
    <n v="5.5"/>
    <x v="12"/>
    <x v="3"/>
    <n v="1003030"/>
    <x v="6"/>
    <x v="0"/>
    <x v="1"/>
    <x v="0"/>
    <x v="3"/>
    <x v="0"/>
    <x v="0"/>
    <x v="0"/>
    <x v="0"/>
    <x v="0"/>
    <x v="1"/>
    <m/>
    <m/>
    <x v="2"/>
    <s v="10030306"/>
    <x v="13"/>
    <x v="7"/>
    <x v="6"/>
    <x v="2"/>
    <x v="5"/>
    <x v="2"/>
    <n v="77.3"/>
    <x v="1"/>
    <n v="83.5"/>
    <x v="3"/>
    <s v=""/>
    <x v="5"/>
    <s v=""/>
    <x v="2"/>
    <n v="2.8910000000000018"/>
    <n v="0.94739973734103089"/>
    <x v="1"/>
    <x v="1"/>
    <x v="2"/>
    <x v="1"/>
    <x v="1"/>
    <x v="1"/>
    <x v="1"/>
  </r>
  <r>
    <d v="2022-07-17T00:00:00"/>
    <n v="9718"/>
    <n v="10483"/>
    <x v="4"/>
    <n v="1109"/>
    <n v="51576"/>
    <x v="4"/>
    <m/>
    <x v="0"/>
    <x v="0"/>
    <x v="1"/>
    <x v="1"/>
    <x v="1"/>
    <x v="1"/>
    <n v="63.5"/>
    <m/>
    <m/>
    <m/>
    <x v="0"/>
    <x v="2"/>
    <n v="1003030"/>
    <x v="7"/>
    <x v="0"/>
    <x v="1"/>
    <x v="0"/>
    <x v="3"/>
    <x v="0"/>
    <x v="0"/>
    <x v="0"/>
    <x v="0"/>
    <x v="0"/>
    <x v="1"/>
    <m/>
    <m/>
    <x v="2"/>
    <s v="10030307"/>
    <x v="13"/>
    <x v="7"/>
    <x v="6"/>
    <x v="2"/>
    <x v="5"/>
    <x v="2"/>
    <n v="57.66245"/>
    <x v="2"/>
    <n v="63.5"/>
    <x v="1"/>
    <s v=""/>
    <x v="5"/>
    <s v=""/>
    <x v="1"/>
    <s v=""/>
    <s v=""/>
    <x v="1"/>
    <x v="1"/>
    <x v="1"/>
    <x v="1"/>
    <x v="1"/>
    <x v="1"/>
    <x v="1"/>
  </r>
  <r>
    <d v="2022-07-17T00:00:00"/>
    <n v="9718"/>
    <n v="10483"/>
    <x v="4"/>
    <n v="1110"/>
    <n v="51577"/>
    <x v="4"/>
    <m/>
    <x v="0"/>
    <x v="0"/>
    <x v="1"/>
    <x v="1"/>
    <x v="1"/>
    <x v="1"/>
    <n v="60.5"/>
    <m/>
    <m/>
    <m/>
    <x v="0"/>
    <x v="2"/>
    <n v="1003030"/>
    <x v="8"/>
    <x v="0"/>
    <x v="1"/>
    <x v="0"/>
    <x v="3"/>
    <x v="0"/>
    <x v="0"/>
    <x v="0"/>
    <x v="0"/>
    <x v="0"/>
    <x v="1"/>
    <m/>
    <m/>
    <x v="2"/>
    <s v="10030308"/>
    <x v="13"/>
    <x v="7"/>
    <x v="6"/>
    <x v="2"/>
    <x v="5"/>
    <x v="2"/>
    <n v="54.885950000000001"/>
    <x v="2"/>
    <n v="60.5"/>
    <x v="1"/>
    <s v=""/>
    <x v="5"/>
    <s v=""/>
    <x v="1"/>
    <s v=""/>
    <s v=""/>
    <x v="1"/>
    <x v="1"/>
    <x v="1"/>
    <x v="1"/>
    <x v="1"/>
    <x v="1"/>
    <x v="1"/>
  </r>
  <r>
    <d v="2022-07-17T00:00:00"/>
    <n v="9718"/>
    <n v="10483"/>
    <x v="4"/>
    <n v="1111"/>
    <n v="51578"/>
    <x v="4"/>
    <m/>
    <x v="0"/>
    <x v="0"/>
    <x v="1"/>
    <x v="1"/>
    <x v="1"/>
    <x v="1"/>
    <n v="64.5"/>
    <m/>
    <m/>
    <m/>
    <x v="0"/>
    <x v="2"/>
    <n v="1003030"/>
    <x v="9"/>
    <x v="0"/>
    <x v="1"/>
    <x v="0"/>
    <x v="3"/>
    <x v="0"/>
    <x v="0"/>
    <x v="0"/>
    <x v="0"/>
    <x v="0"/>
    <x v="1"/>
    <m/>
    <m/>
    <x v="2"/>
    <s v="10030309"/>
    <x v="13"/>
    <x v="7"/>
    <x v="6"/>
    <x v="2"/>
    <x v="5"/>
    <x v="2"/>
    <n v="58.587949999999999"/>
    <x v="2"/>
    <n v="64.5"/>
    <x v="1"/>
    <s v=""/>
    <x v="5"/>
    <s v=""/>
    <x v="1"/>
    <s v=""/>
    <s v=""/>
    <x v="1"/>
    <x v="1"/>
    <x v="1"/>
    <x v="1"/>
    <x v="1"/>
    <x v="1"/>
    <x v="1"/>
  </r>
  <r>
    <d v="2022-07-17T00:00:00"/>
    <n v="9719"/>
    <n v="10483"/>
    <x v="4"/>
    <n v="1444"/>
    <n v="51579"/>
    <x v="4"/>
    <s v="909850"/>
    <x v="0"/>
    <x v="0"/>
    <x v="1"/>
    <x v="1"/>
    <x v="1"/>
    <x v="1"/>
    <n v="63.5"/>
    <m/>
    <m/>
    <m/>
    <x v="0"/>
    <x v="2"/>
    <n v="1003030"/>
    <x v="10"/>
    <x v="0"/>
    <x v="1"/>
    <x v="0"/>
    <x v="3"/>
    <x v="0"/>
    <x v="0"/>
    <x v="0"/>
    <x v="0"/>
    <x v="0"/>
    <x v="1"/>
    <m/>
    <m/>
    <x v="2"/>
    <s v="100303010"/>
    <x v="13"/>
    <x v="7"/>
    <x v="6"/>
    <x v="2"/>
    <x v="5"/>
    <x v="2"/>
    <n v="57.66245"/>
    <x v="2"/>
    <n v="63.5"/>
    <x v="1"/>
    <s v=""/>
    <x v="5"/>
    <s v=""/>
    <x v="1"/>
    <s v=""/>
    <s v=""/>
    <x v="1"/>
    <x v="1"/>
    <x v="1"/>
    <x v="1"/>
    <x v="1"/>
    <x v="1"/>
    <x v="1"/>
  </r>
  <r>
    <d v="2022-07-17T00:00:00"/>
    <n v="9719"/>
    <n v="10483"/>
    <x v="4"/>
    <n v="1448"/>
    <n v="51580"/>
    <x v="4"/>
    <s v="909784"/>
    <x v="0"/>
    <x v="1"/>
    <x v="1"/>
    <x v="1"/>
    <x v="1"/>
    <x v="1"/>
    <n v="96"/>
    <n v="21.1"/>
    <n v="8.5"/>
    <n v="7.5"/>
    <x v="13"/>
    <x v="3"/>
    <n v="1015471"/>
    <x v="1"/>
    <x v="0"/>
    <x v="1"/>
    <x v="0"/>
    <x v="3"/>
    <x v="0"/>
    <x v="0"/>
    <x v="0"/>
    <x v="0"/>
    <x v="0"/>
    <x v="1"/>
    <m/>
    <m/>
    <x v="2"/>
    <s v="10154711"/>
    <x v="13"/>
    <x v="7"/>
    <x v="6"/>
    <x v="2"/>
    <x v="5"/>
    <x v="2"/>
    <n v="87.5"/>
    <x v="1"/>
    <n v="96"/>
    <x v="3"/>
    <s v=""/>
    <x v="5"/>
    <s v=""/>
    <x v="2"/>
    <n v="3.3600000000000008"/>
    <n v="0.96643077671851751"/>
    <x v="1"/>
    <x v="1"/>
    <x v="2"/>
    <x v="1"/>
    <x v="1"/>
    <x v="1"/>
    <x v="1"/>
  </r>
  <r>
    <d v="2022-07-17T00:00:00"/>
    <n v="9719"/>
    <n v="10483"/>
    <x v="4"/>
    <n v="1452"/>
    <n v="51581"/>
    <x v="4"/>
    <s v="909774"/>
    <x v="0"/>
    <x v="0"/>
    <x v="2"/>
    <x v="2"/>
    <x v="1"/>
    <x v="1"/>
    <n v="82.5"/>
    <n v="16.2"/>
    <n v="5.4"/>
    <n v="6"/>
    <x v="12"/>
    <x v="3"/>
    <n v="1015471"/>
    <x v="2"/>
    <x v="0"/>
    <x v="1"/>
    <x v="0"/>
    <x v="3"/>
    <x v="0"/>
    <x v="0"/>
    <x v="0"/>
    <x v="0"/>
    <x v="0"/>
    <x v="1"/>
    <m/>
    <m/>
    <x v="2"/>
    <s v="10154712"/>
    <x v="13"/>
    <x v="7"/>
    <x v="6"/>
    <x v="2"/>
    <x v="5"/>
    <x v="2"/>
    <n v="77.099999999999994"/>
    <x v="1"/>
    <n v="82.5"/>
    <x v="3"/>
    <s v=""/>
    <x v="5"/>
    <s v=""/>
    <x v="2"/>
    <n v="3.1450000000000014"/>
    <n v="0.95871125518989486"/>
    <x v="1"/>
    <x v="1"/>
    <x v="2"/>
    <x v="1"/>
    <x v="1"/>
    <x v="1"/>
    <x v="1"/>
  </r>
  <r>
    <d v="2022-07-17T00:00:00"/>
    <n v="9719"/>
    <n v="10483"/>
    <x v="4"/>
    <n v="1455"/>
    <n v="51582"/>
    <x v="4"/>
    <s v="909824"/>
    <x v="0"/>
    <x v="0"/>
    <x v="1"/>
    <x v="1"/>
    <x v="1"/>
    <x v="1"/>
    <n v="61.5"/>
    <m/>
    <m/>
    <m/>
    <x v="0"/>
    <x v="2"/>
    <n v="1015471"/>
    <x v="3"/>
    <x v="0"/>
    <x v="1"/>
    <x v="0"/>
    <x v="3"/>
    <x v="2"/>
    <x v="0"/>
    <x v="2"/>
    <x v="0"/>
    <x v="0"/>
    <x v="1"/>
    <m/>
    <m/>
    <x v="2"/>
    <s v="10154713"/>
    <x v="13"/>
    <x v="7"/>
    <x v="6"/>
    <x v="2"/>
    <x v="5"/>
    <x v="2"/>
    <n v="55.811450000000001"/>
    <x v="2"/>
    <n v="61.5"/>
    <x v="1"/>
    <s v=""/>
    <x v="5"/>
    <s v=""/>
    <x v="1"/>
    <s v=""/>
    <s v=""/>
    <x v="1"/>
    <x v="1"/>
    <x v="1"/>
    <x v="1"/>
    <x v="1"/>
    <x v="1"/>
    <x v="1"/>
  </r>
  <r>
    <d v="2022-07-17T00:00:00"/>
    <n v="9719"/>
    <n v="10483"/>
    <x v="4"/>
    <n v="1501"/>
    <n v="51583"/>
    <x v="4"/>
    <s v="909826"/>
    <x v="0"/>
    <x v="1"/>
    <x v="1"/>
    <x v="1"/>
    <x v="1"/>
    <x v="1"/>
    <n v="70.5"/>
    <m/>
    <m/>
    <m/>
    <x v="0"/>
    <x v="2"/>
    <n v="1015471"/>
    <x v="4"/>
    <x v="0"/>
    <x v="1"/>
    <x v="0"/>
    <x v="3"/>
    <x v="0"/>
    <x v="0"/>
    <x v="0"/>
    <x v="0"/>
    <x v="0"/>
    <x v="1"/>
    <m/>
    <m/>
    <x v="2"/>
    <s v="10154714"/>
    <x v="13"/>
    <x v="7"/>
    <x v="6"/>
    <x v="2"/>
    <x v="5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7T00:00:00"/>
    <n v="9719"/>
    <n v="10483"/>
    <x v="4"/>
    <n v="1504"/>
    <n v="51584"/>
    <x v="4"/>
    <m/>
    <x v="0"/>
    <x v="0"/>
    <x v="1"/>
    <x v="1"/>
    <x v="1"/>
    <x v="1"/>
    <n v="56.5"/>
    <m/>
    <m/>
    <m/>
    <x v="0"/>
    <x v="2"/>
    <n v="1015471"/>
    <x v="5"/>
    <x v="0"/>
    <x v="1"/>
    <x v="0"/>
    <x v="3"/>
    <x v="0"/>
    <x v="0"/>
    <x v="0"/>
    <x v="0"/>
    <x v="0"/>
    <x v="1"/>
    <m/>
    <m/>
    <x v="2"/>
    <s v="10154715"/>
    <x v="13"/>
    <x v="7"/>
    <x v="6"/>
    <x v="2"/>
    <x v="5"/>
    <x v="2"/>
    <n v="51.183950000000003"/>
    <x v="2"/>
    <n v="56.5"/>
    <x v="1"/>
    <s v=""/>
    <x v="5"/>
    <s v=""/>
    <x v="1"/>
    <s v=""/>
    <s v=""/>
    <x v="1"/>
    <x v="1"/>
    <x v="1"/>
    <x v="1"/>
    <x v="1"/>
    <x v="1"/>
    <x v="1"/>
  </r>
  <r>
    <d v="2022-07-17T00:00:00"/>
    <n v="9719"/>
    <n v="10483"/>
    <x v="4"/>
    <n v="1505"/>
    <n v="51585"/>
    <x v="4"/>
    <m/>
    <x v="0"/>
    <x v="0"/>
    <x v="1"/>
    <x v="1"/>
    <x v="1"/>
    <x v="1"/>
    <n v="58.5"/>
    <m/>
    <m/>
    <m/>
    <x v="0"/>
    <x v="2"/>
    <n v="1015471"/>
    <x v="6"/>
    <x v="0"/>
    <x v="1"/>
    <x v="0"/>
    <x v="3"/>
    <x v="0"/>
    <x v="0"/>
    <x v="0"/>
    <x v="0"/>
    <x v="0"/>
    <x v="1"/>
    <m/>
    <m/>
    <x v="2"/>
    <s v="10154716"/>
    <x v="13"/>
    <x v="7"/>
    <x v="6"/>
    <x v="2"/>
    <x v="5"/>
    <x v="2"/>
    <n v="53.034950000000002"/>
    <x v="2"/>
    <n v="58.5"/>
    <x v="1"/>
    <s v=""/>
    <x v="5"/>
    <s v=""/>
    <x v="1"/>
    <s v=""/>
    <s v=""/>
    <x v="1"/>
    <x v="1"/>
    <x v="1"/>
    <x v="1"/>
    <x v="1"/>
    <x v="1"/>
    <x v="1"/>
  </r>
  <r>
    <d v="2022-07-17T00:00:00"/>
    <n v="9719"/>
    <n v="10483"/>
    <x v="4"/>
    <n v="1506"/>
    <n v="51586"/>
    <x v="4"/>
    <m/>
    <x v="0"/>
    <x v="0"/>
    <x v="2"/>
    <x v="2"/>
    <x v="1"/>
    <x v="1"/>
    <n v="91.5"/>
    <n v="16.899999999999999"/>
    <n v="5.5"/>
    <n v="5.5"/>
    <x v="9"/>
    <x v="3"/>
    <n v="1015471"/>
    <x v="7"/>
    <x v="0"/>
    <x v="1"/>
    <x v="0"/>
    <x v="3"/>
    <x v="0"/>
    <x v="0"/>
    <x v="0"/>
    <x v="0"/>
    <x v="0"/>
    <x v="1"/>
    <m/>
    <m/>
    <x v="2"/>
    <s v="10154717"/>
    <x v="13"/>
    <x v="7"/>
    <x v="6"/>
    <x v="2"/>
    <x v="5"/>
    <x v="2"/>
    <n v="86"/>
    <x v="1"/>
    <n v="91.5"/>
    <x v="3"/>
    <s v=""/>
    <x v="5"/>
    <s v=""/>
    <x v="2"/>
    <n v="7.4850000000000003"/>
    <n v="0.99943887187158331"/>
    <x v="1"/>
    <x v="1"/>
    <x v="2"/>
    <x v="1"/>
    <x v="1"/>
    <x v="1"/>
    <x v="1"/>
  </r>
  <r>
    <d v="2022-07-17T00:00:00"/>
    <n v="9720"/>
    <n v="10483"/>
    <x v="2"/>
    <n v="1521"/>
    <n v="51587"/>
    <x v="4"/>
    <s v="909773"/>
    <x v="0"/>
    <x v="0"/>
    <x v="2"/>
    <x v="2"/>
    <x v="1"/>
    <x v="1"/>
    <n v="82.5"/>
    <n v="17.5"/>
    <n v="6"/>
    <n v="6.6"/>
    <x v="5"/>
    <x v="3"/>
    <n v="1015471"/>
    <x v="8"/>
    <x v="0"/>
    <x v="1"/>
    <x v="0"/>
    <x v="3"/>
    <x v="0"/>
    <x v="0"/>
    <x v="0"/>
    <x v="0"/>
    <x v="0"/>
    <x v="1"/>
    <m/>
    <m/>
    <x v="2"/>
    <s v="10154718"/>
    <x v="13"/>
    <x v="7"/>
    <x v="6"/>
    <x v="2"/>
    <x v="5"/>
    <x v="2"/>
    <n v="76.5"/>
    <x v="1"/>
    <n v="82.5"/>
    <x v="3"/>
    <s v=""/>
    <x v="5"/>
    <s v=""/>
    <x v="2"/>
    <n v="1.7970000000000022"/>
    <n v="0.85778335455598942"/>
    <x v="1"/>
    <x v="1"/>
    <x v="2"/>
    <x v="1"/>
    <x v="1"/>
    <x v="1"/>
    <x v="1"/>
  </r>
  <r>
    <d v="2022-07-17T00:00:00"/>
    <n v="9720"/>
    <n v="10483"/>
    <x v="2"/>
    <n v="1523"/>
    <n v="51588"/>
    <x v="4"/>
    <s v="909834"/>
    <x v="0"/>
    <x v="1"/>
    <x v="1"/>
    <x v="1"/>
    <x v="1"/>
    <x v="1"/>
    <n v="74"/>
    <m/>
    <m/>
    <m/>
    <x v="0"/>
    <x v="2"/>
    <n v="1015471"/>
    <x v="9"/>
    <x v="0"/>
    <x v="1"/>
    <x v="0"/>
    <x v="3"/>
    <x v="0"/>
    <x v="0"/>
    <x v="0"/>
    <x v="0"/>
    <x v="0"/>
    <x v="1"/>
    <m/>
    <m/>
    <x v="2"/>
    <s v="10154719"/>
    <x v="13"/>
    <x v="7"/>
    <x v="6"/>
    <x v="2"/>
    <x v="5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7T00:00:00"/>
    <n v="9720"/>
    <n v="10483"/>
    <x v="2"/>
    <n v="1524"/>
    <n v="51589"/>
    <x v="4"/>
    <s v="909760"/>
    <x v="0"/>
    <x v="0"/>
    <x v="2"/>
    <x v="2"/>
    <x v="1"/>
    <x v="1"/>
    <n v="81.5"/>
    <n v="17.5"/>
    <n v="5.9"/>
    <n v="5.5"/>
    <x v="9"/>
    <x v="3"/>
    <n v="1015471"/>
    <x v="10"/>
    <x v="0"/>
    <x v="1"/>
    <x v="0"/>
    <x v="3"/>
    <x v="2"/>
    <x v="0"/>
    <x v="2"/>
    <x v="0"/>
    <x v="0"/>
    <x v="1"/>
    <m/>
    <m/>
    <x v="2"/>
    <s v="101547110"/>
    <x v="13"/>
    <x v="7"/>
    <x v="6"/>
    <x v="2"/>
    <x v="5"/>
    <x v="2"/>
    <n v="75.599999999999994"/>
    <x v="1"/>
    <n v="81.5"/>
    <x v="3"/>
    <s v=""/>
    <x v="5"/>
    <s v=""/>
    <x v="2"/>
    <n v="2.6730000000000018"/>
    <n v="0.93541451092459793"/>
    <x v="1"/>
    <x v="1"/>
    <x v="2"/>
    <x v="1"/>
    <x v="1"/>
    <x v="1"/>
    <x v="1"/>
  </r>
  <r>
    <d v="2022-07-17T00:00:00"/>
    <n v="9720"/>
    <n v="10484"/>
    <x v="2"/>
    <n v="1530"/>
    <n v="51590"/>
    <x v="4"/>
    <s v="909844"/>
    <x v="0"/>
    <x v="0"/>
    <x v="2"/>
    <x v="2"/>
    <x v="1"/>
    <x v="1"/>
    <n v="82.5"/>
    <n v="16.2"/>
    <n v="5.2"/>
    <n v="5.5"/>
    <x v="15"/>
    <x v="3"/>
    <n v="1015472"/>
    <x v="1"/>
    <x v="0"/>
    <x v="1"/>
    <x v="0"/>
    <x v="3"/>
    <x v="0"/>
    <x v="0"/>
    <x v="0"/>
    <x v="0"/>
    <x v="0"/>
    <x v="1"/>
    <m/>
    <m/>
    <x v="2"/>
    <s v="10154721"/>
    <x v="13"/>
    <x v="7"/>
    <x v="6"/>
    <x v="2"/>
    <x v="5"/>
    <x v="2"/>
    <n v="77.3"/>
    <x v="1"/>
    <n v="82.5"/>
    <x v="3"/>
    <s v=""/>
    <x v="5"/>
    <s v=""/>
    <x v="2"/>
    <n v="3.9130000000000011"/>
    <n v="0.98041092918427863"/>
    <x v="1"/>
    <x v="1"/>
    <x v="2"/>
    <x v="1"/>
    <x v="1"/>
    <x v="1"/>
    <x v="1"/>
  </r>
  <r>
    <d v="2022-07-17T00:00:00"/>
    <n v="9720"/>
    <n v="10484"/>
    <x v="2"/>
    <n v="1537"/>
    <n v="51591"/>
    <x v="4"/>
    <s v="909854"/>
    <x v="0"/>
    <x v="0"/>
    <x v="1"/>
    <x v="1"/>
    <x v="1"/>
    <x v="1"/>
    <n v="66.5"/>
    <m/>
    <m/>
    <m/>
    <x v="0"/>
    <x v="2"/>
    <n v="1015472"/>
    <x v="2"/>
    <x v="0"/>
    <x v="1"/>
    <x v="0"/>
    <x v="3"/>
    <x v="0"/>
    <x v="0"/>
    <x v="0"/>
    <x v="0"/>
    <x v="0"/>
    <x v="1"/>
    <m/>
    <m/>
    <x v="2"/>
    <s v="10154722"/>
    <x v="13"/>
    <x v="7"/>
    <x v="6"/>
    <x v="2"/>
    <x v="5"/>
    <x v="2"/>
    <n v="60.438949999999998"/>
    <x v="2"/>
    <n v="66.5"/>
    <x v="1"/>
    <s v=""/>
    <x v="5"/>
    <s v=""/>
    <x v="1"/>
    <s v=""/>
    <s v=""/>
    <x v="1"/>
    <x v="1"/>
    <x v="1"/>
    <x v="1"/>
    <x v="1"/>
    <x v="1"/>
    <x v="1"/>
  </r>
  <r>
    <d v="2022-07-17T00:00:00"/>
    <n v="9720"/>
    <n v="10484"/>
    <x v="2"/>
    <n v="1542"/>
    <n v="51592"/>
    <x v="4"/>
    <s v="909838"/>
    <x v="0"/>
    <x v="0"/>
    <x v="2"/>
    <x v="2"/>
    <x v="1"/>
    <x v="1"/>
    <n v="86"/>
    <n v="16"/>
    <n v="6"/>
    <n v="6.2"/>
    <x v="5"/>
    <x v="3"/>
    <n v="1015472"/>
    <x v="3"/>
    <x v="0"/>
    <x v="1"/>
    <x v="0"/>
    <x v="3"/>
    <x v="0"/>
    <x v="0"/>
    <x v="0"/>
    <x v="0"/>
    <x v="0"/>
    <x v="1"/>
    <m/>
    <m/>
    <x v="2"/>
    <s v="10154723"/>
    <x v="13"/>
    <x v="7"/>
    <x v="6"/>
    <x v="2"/>
    <x v="5"/>
    <x v="2"/>
    <n v="80"/>
    <x v="1"/>
    <n v="86"/>
    <x v="3"/>
    <s v=""/>
    <x v="5"/>
    <s v=""/>
    <x v="2"/>
    <n v="3.5739999999999981"/>
    <n v="0.97272152741190687"/>
    <x v="1"/>
    <x v="1"/>
    <x v="2"/>
    <x v="1"/>
    <x v="1"/>
    <x v="1"/>
    <x v="1"/>
  </r>
  <r>
    <d v="2022-07-17T00:00:00"/>
    <n v="9721"/>
    <n v="10484"/>
    <x v="5"/>
    <n v="1600"/>
    <n v="51593"/>
    <x v="4"/>
    <s v="909847"/>
    <x v="0"/>
    <x v="1"/>
    <x v="1"/>
    <x v="1"/>
    <x v="1"/>
    <x v="1"/>
    <n v="99.5"/>
    <n v="23.5"/>
    <n v="9.5"/>
    <n v="8.5"/>
    <x v="16"/>
    <x v="3"/>
    <n v="1015472"/>
    <x v="4"/>
    <x v="0"/>
    <x v="1"/>
    <x v="0"/>
    <x v="3"/>
    <x v="0"/>
    <x v="0"/>
    <x v="0"/>
    <x v="0"/>
    <x v="0"/>
    <x v="1"/>
    <m/>
    <m/>
    <x v="2"/>
    <s v="10154724"/>
    <x v="13"/>
    <x v="7"/>
    <x v="6"/>
    <x v="2"/>
    <x v="5"/>
    <x v="2"/>
    <n v="90"/>
    <x v="1"/>
    <n v="99.5"/>
    <x v="3"/>
    <s v=""/>
    <x v="5"/>
    <s v=""/>
    <x v="2"/>
    <n v="2.474999999999997"/>
    <n v="0.92237053744351138"/>
    <x v="1"/>
    <x v="1"/>
    <x v="2"/>
    <x v="1"/>
    <x v="1"/>
    <x v="1"/>
    <x v="1"/>
  </r>
  <r>
    <d v="2022-07-17T00:00:00"/>
    <n v="9721"/>
    <n v="10484"/>
    <x v="5"/>
    <n v="1604"/>
    <n v="51594"/>
    <x v="4"/>
    <s v="909846"/>
    <x v="0"/>
    <x v="1"/>
    <x v="1"/>
    <x v="1"/>
    <x v="1"/>
    <x v="1"/>
    <n v="99"/>
    <n v="23.3"/>
    <n v="9.5"/>
    <n v="7.5"/>
    <x v="13"/>
    <x v="3"/>
    <n v="1015472"/>
    <x v="5"/>
    <x v="0"/>
    <x v="1"/>
    <x v="0"/>
    <x v="3"/>
    <x v="2"/>
    <x v="0"/>
    <x v="2"/>
    <x v="0"/>
    <x v="0"/>
    <x v="1"/>
    <m/>
    <m/>
    <x v="2"/>
    <s v="10154725"/>
    <x v="13"/>
    <x v="7"/>
    <x v="6"/>
    <x v="2"/>
    <x v="5"/>
    <x v="2"/>
    <n v="89.5"/>
    <x v="1"/>
    <n v="99"/>
    <x v="3"/>
    <s v=""/>
    <x v="5"/>
    <s v=""/>
    <x v="2"/>
    <n v="3.3700000000000006"/>
    <n v="0.9667536911605259"/>
    <x v="1"/>
    <x v="1"/>
    <x v="2"/>
    <x v="1"/>
    <x v="1"/>
    <x v="1"/>
    <x v="1"/>
  </r>
  <r>
    <d v="2022-07-17T00:00:00"/>
    <n v="9721"/>
    <n v="10484"/>
    <x v="5"/>
    <n v="1606"/>
    <n v="51595"/>
    <x v="4"/>
    <s v="909845"/>
    <x v="0"/>
    <x v="0"/>
    <x v="1"/>
    <x v="1"/>
    <x v="1"/>
    <x v="1"/>
    <n v="66.5"/>
    <m/>
    <m/>
    <m/>
    <x v="0"/>
    <x v="2"/>
    <n v="1015472"/>
    <x v="6"/>
    <x v="0"/>
    <x v="1"/>
    <x v="0"/>
    <x v="3"/>
    <x v="0"/>
    <x v="0"/>
    <x v="0"/>
    <x v="0"/>
    <x v="0"/>
    <x v="1"/>
    <m/>
    <m/>
    <x v="2"/>
    <s v="10154726"/>
    <x v="13"/>
    <x v="7"/>
    <x v="6"/>
    <x v="2"/>
    <x v="5"/>
    <x v="2"/>
    <n v="60.438949999999998"/>
    <x v="2"/>
    <n v="66.5"/>
    <x v="1"/>
    <s v=""/>
    <x v="5"/>
    <s v=""/>
    <x v="1"/>
    <s v=""/>
    <s v=""/>
    <x v="1"/>
    <x v="1"/>
    <x v="1"/>
    <x v="1"/>
    <x v="1"/>
    <x v="1"/>
    <x v="1"/>
  </r>
  <r>
    <d v="2022-07-17T00:00:00"/>
    <n v="9721"/>
    <n v="10484"/>
    <x v="5"/>
    <n v="1608"/>
    <n v="51596"/>
    <x v="4"/>
    <s v="909813"/>
    <x v="0"/>
    <x v="0"/>
    <x v="1"/>
    <x v="1"/>
    <x v="1"/>
    <x v="1"/>
    <n v="63"/>
    <m/>
    <m/>
    <m/>
    <x v="0"/>
    <x v="2"/>
    <n v="1015472"/>
    <x v="7"/>
    <x v="0"/>
    <x v="1"/>
    <x v="0"/>
    <x v="3"/>
    <x v="0"/>
    <x v="0"/>
    <x v="0"/>
    <x v="0"/>
    <x v="0"/>
    <x v="1"/>
    <m/>
    <m/>
    <x v="2"/>
    <s v="10154727"/>
    <x v="13"/>
    <x v="7"/>
    <x v="6"/>
    <x v="2"/>
    <x v="5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7T00:00:00"/>
    <n v="9721"/>
    <n v="10484"/>
    <x v="5"/>
    <n v="1611"/>
    <n v="51597"/>
    <x v="4"/>
    <s v="909840"/>
    <x v="0"/>
    <x v="0"/>
    <x v="2"/>
    <x v="2"/>
    <x v="1"/>
    <x v="1"/>
    <n v="82.5"/>
    <n v="16.2"/>
    <n v="5.8"/>
    <n v="5.5"/>
    <x v="15"/>
    <x v="3"/>
    <n v="1015472"/>
    <x v="8"/>
    <x v="0"/>
    <x v="1"/>
    <x v="0"/>
    <x v="3"/>
    <x v="2"/>
    <x v="1"/>
    <x v="2"/>
    <x v="5"/>
    <x v="0"/>
    <x v="1"/>
    <m/>
    <m/>
    <x v="2"/>
    <s v="10154728"/>
    <x v="13"/>
    <x v="7"/>
    <x v="6"/>
    <x v="2"/>
    <x v="5"/>
    <x v="2"/>
    <n v="76.7"/>
    <x v="1"/>
    <n v="82.5"/>
    <x v="3"/>
    <s v=""/>
    <x v="5"/>
    <s v=""/>
    <x v="2"/>
    <n v="3.1450000000000022"/>
    <n v="0.95871125518989486"/>
    <x v="1"/>
    <x v="1"/>
    <x v="2"/>
    <x v="1"/>
    <x v="1"/>
    <x v="1"/>
    <x v="1"/>
  </r>
  <r>
    <d v="2022-07-17T00:00:00"/>
    <n v="9721"/>
    <n v="10484"/>
    <x v="5"/>
    <n v="1603"/>
    <n v="51598"/>
    <x v="4"/>
    <s v="na"/>
    <x v="0"/>
    <x v="0"/>
    <x v="2"/>
    <x v="2"/>
    <x v="1"/>
    <x v="1"/>
    <n v="84.5"/>
    <n v="16.5"/>
    <n v="5"/>
    <n v="5"/>
    <x v="20"/>
    <x v="3"/>
    <n v="1015472"/>
    <x v="9"/>
    <x v="0"/>
    <x v="1"/>
    <x v="0"/>
    <x v="3"/>
    <x v="0"/>
    <x v="0"/>
    <x v="0"/>
    <x v="0"/>
    <x v="0"/>
    <x v="1"/>
    <m/>
    <m/>
    <x v="2"/>
    <s v="10154729"/>
    <x v="13"/>
    <x v="7"/>
    <x v="6"/>
    <x v="2"/>
    <x v="5"/>
    <x v="2"/>
    <n v="79.5"/>
    <x v="1"/>
    <n v="84.5"/>
    <x v="3"/>
    <s v=""/>
    <x v="5"/>
    <s v=""/>
    <x v="2"/>
    <n v="5.713000000000001"/>
    <n v="0.99670812282602927"/>
    <x v="1"/>
    <x v="1"/>
    <x v="2"/>
    <x v="5"/>
    <x v="1"/>
    <x v="1"/>
    <x v="1"/>
  </r>
  <r>
    <d v="2022-07-17T00:00:00"/>
    <n v="9721"/>
    <n v="10484"/>
    <x v="5"/>
    <n v="1615"/>
    <n v="51599"/>
    <x v="4"/>
    <m/>
    <x v="0"/>
    <x v="0"/>
    <x v="1"/>
    <x v="1"/>
    <x v="1"/>
    <x v="1"/>
    <n v="58"/>
    <m/>
    <m/>
    <m/>
    <x v="0"/>
    <x v="2"/>
    <n v="1015472"/>
    <x v="10"/>
    <x v="0"/>
    <x v="1"/>
    <x v="0"/>
    <x v="3"/>
    <x v="0"/>
    <x v="0"/>
    <x v="0"/>
    <x v="0"/>
    <x v="0"/>
    <x v="1"/>
    <m/>
    <m/>
    <x v="2"/>
    <s v="101547210"/>
    <x v="13"/>
    <x v="7"/>
    <x v="6"/>
    <x v="2"/>
    <x v="5"/>
    <x v="2"/>
    <n v="52.572200000000002"/>
    <x v="2"/>
    <n v="58"/>
    <x v="1"/>
    <s v=""/>
    <x v="5"/>
    <s v=""/>
    <x v="1"/>
    <s v=""/>
    <s v=""/>
    <x v="1"/>
    <x v="1"/>
    <x v="1"/>
    <x v="1"/>
    <x v="1"/>
    <x v="1"/>
    <x v="1"/>
  </r>
  <r>
    <d v="2022-07-17T00:00:00"/>
    <n v="9721"/>
    <n v="10484"/>
    <x v="5"/>
    <n v="1617"/>
    <n v="51600"/>
    <x v="6"/>
    <m/>
    <x v="0"/>
    <x v="0"/>
    <x v="2"/>
    <x v="2"/>
    <x v="1"/>
    <x v="1"/>
    <n v="81"/>
    <n v="17.2"/>
    <n v="5.2"/>
    <n v="5"/>
    <x v="9"/>
    <x v="3"/>
    <n v="1015473"/>
    <x v="1"/>
    <x v="0"/>
    <x v="0"/>
    <x v="1"/>
    <x v="2"/>
    <x v="0"/>
    <x v="0"/>
    <x v="0"/>
    <x v="0"/>
    <x v="0"/>
    <x v="1"/>
    <m/>
    <m/>
    <x v="2"/>
    <s v="10154731"/>
    <x v="13"/>
    <x v="7"/>
    <x v="6"/>
    <x v="2"/>
    <x v="5"/>
    <x v="2"/>
    <n v="75.8"/>
    <x v="1"/>
    <n v="81"/>
    <x v="3"/>
    <s v=""/>
    <x v="5"/>
    <s v=""/>
    <x v="2"/>
    <n v="3.6939999999999982"/>
    <n v="0.97573130504617411"/>
    <x v="1"/>
    <x v="1"/>
    <x v="2"/>
    <x v="1"/>
    <x v="1"/>
    <x v="1"/>
    <x v="1"/>
  </r>
  <r>
    <d v="2022-07-18T00:00:00"/>
    <n v="9656"/>
    <n v="10357"/>
    <x v="1"/>
    <n v="905"/>
    <n v="40677"/>
    <x v="2"/>
    <s v="909694"/>
    <x v="0"/>
    <x v="1"/>
    <x v="1"/>
    <x v="1"/>
    <x v="1"/>
    <x v="1"/>
    <n v="84.5"/>
    <n v="19"/>
    <n v="7.5"/>
    <n v="6.5"/>
    <x v="17"/>
    <x v="3"/>
    <n v="1016160"/>
    <x v="4"/>
    <x v="1"/>
    <x v="0"/>
    <x v="0"/>
    <x v="1"/>
    <x v="0"/>
    <x v="0"/>
    <x v="0"/>
    <x v="0"/>
    <x v="0"/>
    <x v="1"/>
    <m/>
    <m/>
    <x v="2"/>
    <s v="10161604"/>
    <x v="4"/>
    <x v="4"/>
    <x v="3"/>
    <x v="4"/>
    <x v="5"/>
    <x v="1"/>
    <n v="77"/>
    <x v="1"/>
    <n v="84.5"/>
    <x v="3"/>
    <s v=""/>
    <x v="6"/>
    <s v=""/>
    <x v="2"/>
    <n v="0.54700000000000237"/>
    <n v="0.63343928840647146"/>
    <x v="1"/>
    <x v="1"/>
    <x v="2"/>
    <x v="1"/>
    <x v="1"/>
    <x v="1"/>
    <x v="1"/>
  </r>
  <r>
    <d v="2022-07-18T00:00:00"/>
    <n v="9656"/>
    <n v="10357"/>
    <x v="1"/>
    <n v="924"/>
    <n v="40678"/>
    <x v="2"/>
    <s v="909646"/>
    <x v="0"/>
    <x v="1"/>
    <x v="1"/>
    <x v="1"/>
    <x v="1"/>
    <x v="1"/>
    <n v="91.5"/>
    <n v="21"/>
    <n v="8"/>
    <n v="6.5"/>
    <x v="13"/>
    <x v="3"/>
    <n v="1016160"/>
    <x v="5"/>
    <x v="1"/>
    <x v="0"/>
    <x v="0"/>
    <x v="1"/>
    <x v="0"/>
    <x v="0"/>
    <x v="0"/>
    <x v="0"/>
    <x v="0"/>
    <x v="1"/>
    <m/>
    <m/>
    <x v="2"/>
    <s v="10161605"/>
    <x v="4"/>
    <x v="4"/>
    <x v="3"/>
    <x v="4"/>
    <x v="5"/>
    <x v="1"/>
    <n v="83.5"/>
    <x v="1"/>
    <n v="91.5"/>
    <x v="3"/>
    <s v=""/>
    <x v="6"/>
    <s v=""/>
    <x v="2"/>
    <n v="2.7449999999999997"/>
    <n v="0.93963034670810952"/>
    <x v="1"/>
    <x v="1"/>
    <x v="2"/>
    <x v="1"/>
    <x v="1"/>
    <x v="1"/>
    <x v="1"/>
  </r>
  <r>
    <d v="2022-07-18T00:00:00"/>
    <n v="9656"/>
    <n v="10357"/>
    <x v="1"/>
    <n v="929"/>
    <m/>
    <x v="1"/>
    <m/>
    <x v="0"/>
    <x v="0"/>
    <x v="1"/>
    <x v="1"/>
    <x v="1"/>
    <x v="1"/>
    <n v="42"/>
    <m/>
    <m/>
    <m/>
    <x v="0"/>
    <x v="1"/>
    <n v="1016160"/>
    <x v="6"/>
    <x v="1"/>
    <x v="0"/>
    <x v="0"/>
    <x v="1"/>
    <x v="0"/>
    <x v="0"/>
    <x v="0"/>
    <x v="0"/>
    <x v="0"/>
    <x v="1"/>
    <s v="Jack"/>
    <m/>
    <x v="1"/>
    <s v="10161606"/>
    <x v="10"/>
    <x v="2"/>
    <x v="1"/>
    <x v="2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8T00:00:00"/>
    <n v="9656"/>
    <n v="10357"/>
    <x v="1"/>
    <n v="931"/>
    <n v="40679"/>
    <x v="2"/>
    <s v="909589"/>
    <x v="1"/>
    <x v="1"/>
    <x v="1"/>
    <x v="1"/>
    <x v="1"/>
    <x v="1"/>
    <n v="94.5"/>
    <n v="21.5"/>
    <n v="8.5"/>
    <n v="6.5"/>
    <x v="13"/>
    <x v="3"/>
    <n v="1016160"/>
    <x v="7"/>
    <x v="1"/>
    <x v="0"/>
    <x v="0"/>
    <x v="1"/>
    <x v="0"/>
    <x v="0"/>
    <x v="0"/>
    <x v="0"/>
    <x v="0"/>
    <x v="1"/>
    <m/>
    <m/>
    <x v="2"/>
    <s v="10161607"/>
    <x v="4"/>
    <x v="4"/>
    <x v="3"/>
    <x v="4"/>
    <x v="5"/>
    <x v="1"/>
    <n v="86"/>
    <x v="1"/>
    <n v="94.5"/>
    <x v="3"/>
    <n v="259"/>
    <x v="6"/>
    <n v="259"/>
    <x v="2"/>
    <n v="3.3949999999999982"/>
    <n v="0.96754790701075655"/>
    <x v="1"/>
    <x v="1"/>
    <x v="2"/>
    <x v="1"/>
    <x v="1"/>
    <x v="1"/>
    <x v="1"/>
  </r>
  <r>
    <d v="2022-07-18T00:00:00"/>
    <n v="9656"/>
    <n v="10357"/>
    <x v="1"/>
    <n v="933"/>
    <n v="40680"/>
    <x v="2"/>
    <s v="909645"/>
    <x v="0"/>
    <x v="0"/>
    <x v="2"/>
    <x v="2"/>
    <x v="1"/>
    <x v="1"/>
    <n v="88.5"/>
    <n v="18.5"/>
    <n v="7"/>
    <n v="4.5"/>
    <x v="5"/>
    <x v="3"/>
    <n v="1016160"/>
    <x v="8"/>
    <x v="1"/>
    <x v="0"/>
    <x v="0"/>
    <x v="1"/>
    <x v="0"/>
    <x v="0"/>
    <x v="0"/>
    <x v="0"/>
    <x v="0"/>
    <x v="1"/>
    <m/>
    <m/>
    <x v="2"/>
    <s v="10161608"/>
    <x v="5"/>
    <x v="2"/>
    <x v="3"/>
    <x v="2"/>
    <x v="5"/>
    <x v="1"/>
    <n v="81.5"/>
    <x v="1"/>
    <n v="88.5"/>
    <x v="3"/>
    <s v=""/>
    <x v="6"/>
    <s v=""/>
    <x v="2"/>
    <n v="4.5249999999999995"/>
    <n v="0.98928141833506689"/>
    <x v="1"/>
    <x v="1"/>
    <x v="2"/>
    <x v="1"/>
    <x v="1"/>
    <x v="1"/>
    <x v="1"/>
  </r>
  <r>
    <d v="2022-07-18T00:00:00"/>
    <n v="9656"/>
    <n v="10357"/>
    <x v="1"/>
    <n v="934"/>
    <m/>
    <x v="1"/>
    <m/>
    <x v="0"/>
    <x v="0"/>
    <x v="1"/>
    <x v="1"/>
    <x v="1"/>
    <x v="1"/>
    <m/>
    <m/>
    <m/>
    <m/>
    <x v="0"/>
    <x v="1"/>
    <n v="1016160"/>
    <x v="9"/>
    <x v="1"/>
    <x v="0"/>
    <x v="0"/>
    <x v="1"/>
    <x v="0"/>
    <x v="0"/>
    <x v="0"/>
    <x v="0"/>
    <x v="0"/>
    <x v="1"/>
    <s v="Jack - Estimate Length "/>
    <m/>
    <x v="3"/>
    <s v="10161609"/>
    <x v="1"/>
    <x v="1"/>
    <x v="1"/>
    <x v="1"/>
    <x v="5"/>
    <x v="1"/>
    <s v=""/>
    <x v="3"/>
    <s v=""/>
    <x v="4"/>
    <s v=""/>
    <x v="6"/>
    <s v=""/>
    <x v="1"/>
    <s v=""/>
    <s v=""/>
    <x v="1"/>
    <x v="1"/>
    <x v="1"/>
    <x v="1"/>
    <x v="1"/>
    <x v="1"/>
    <x v="1"/>
  </r>
  <r>
    <d v="2022-07-18T00:00:00"/>
    <n v="9656"/>
    <n v="10357"/>
    <x v="1"/>
    <n v="935"/>
    <n v="40681"/>
    <x v="2"/>
    <s v="909648"/>
    <x v="0"/>
    <x v="0"/>
    <x v="1"/>
    <x v="1"/>
    <x v="1"/>
    <x v="1"/>
    <n v="51"/>
    <m/>
    <m/>
    <m/>
    <x v="0"/>
    <x v="2"/>
    <n v="1016160"/>
    <x v="10"/>
    <x v="1"/>
    <x v="0"/>
    <x v="0"/>
    <x v="1"/>
    <x v="0"/>
    <x v="0"/>
    <x v="0"/>
    <x v="0"/>
    <x v="0"/>
    <x v="1"/>
    <m/>
    <m/>
    <x v="2"/>
    <s v="101616010"/>
    <x v="1"/>
    <x v="1"/>
    <x v="1"/>
    <x v="1"/>
    <x v="5"/>
    <x v="1"/>
    <n v="46.093699999999998"/>
    <x v="2"/>
    <n v="51"/>
    <x v="1"/>
    <n v="260"/>
    <x v="6"/>
    <n v="260"/>
    <x v="1"/>
    <s v=""/>
    <s v=""/>
    <x v="1"/>
    <x v="1"/>
    <x v="1"/>
    <x v="1"/>
    <x v="1"/>
    <x v="1"/>
    <x v="1"/>
  </r>
  <r>
    <d v="2022-07-18T00:00:00"/>
    <n v="9656"/>
    <n v="10357"/>
    <x v="1"/>
    <n v="942"/>
    <m/>
    <x v="1"/>
    <m/>
    <x v="0"/>
    <x v="0"/>
    <x v="1"/>
    <x v="1"/>
    <x v="1"/>
    <x v="1"/>
    <n v="39.5"/>
    <m/>
    <m/>
    <m/>
    <x v="0"/>
    <x v="1"/>
    <n v="1015648"/>
    <x v="1"/>
    <x v="1"/>
    <x v="0"/>
    <x v="0"/>
    <x v="1"/>
    <x v="0"/>
    <x v="0"/>
    <x v="0"/>
    <x v="0"/>
    <x v="0"/>
    <x v="1"/>
    <s v="Jack"/>
    <m/>
    <x v="1"/>
    <s v="10156481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8T00:00:00"/>
    <n v="9656"/>
    <n v="10357"/>
    <x v="1"/>
    <n v="944"/>
    <m/>
    <x v="1"/>
    <m/>
    <x v="0"/>
    <x v="0"/>
    <x v="1"/>
    <x v="1"/>
    <x v="1"/>
    <x v="1"/>
    <n v="33.5"/>
    <m/>
    <m/>
    <m/>
    <x v="0"/>
    <x v="1"/>
    <n v="1015648"/>
    <x v="2"/>
    <x v="1"/>
    <x v="0"/>
    <x v="0"/>
    <x v="1"/>
    <x v="0"/>
    <x v="0"/>
    <x v="0"/>
    <x v="0"/>
    <x v="0"/>
    <x v="1"/>
    <s v="Jack"/>
    <m/>
    <x v="1"/>
    <s v="10156482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8T00:00:00"/>
    <n v="9656"/>
    <n v="10357"/>
    <x v="1"/>
    <n v="945"/>
    <n v="40682"/>
    <x v="2"/>
    <s v="909644"/>
    <x v="0"/>
    <x v="0"/>
    <x v="2"/>
    <x v="2"/>
    <x v="1"/>
    <x v="1"/>
    <n v="80.5"/>
    <n v="17.600000000000001"/>
    <n v="6.4"/>
    <n v="5.8"/>
    <x v="1"/>
    <x v="3"/>
    <n v="1015648"/>
    <x v="3"/>
    <x v="1"/>
    <x v="0"/>
    <x v="0"/>
    <x v="1"/>
    <x v="0"/>
    <x v="0"/>
    <x v="0"/>
    <x v="0"/>
    <x v="0"/>
    <x v="1"/>
    <m/>
    <m/>
    <x v="2"/>
    <s v="10156483"/>
    <x v="4"/>
    <x v="4"/>
    <x v="3"/>
    <x v="4"/>
    <x v="5"/>
    <x v="1"/>
    <n v="74.099999999999994"/>
    <x v="1"/>
    <n v="80.5"/>
    <x v="3"/>
    <s v=""/>
    <x v="6"/>
    <s v=""/>
    <x v="2"/>
    <n v="0.62500000000000266"/>
    <n v="0.65135486466605474"/>
    <x v="1"/>
    <x v="1"/>
    <x v="2"/>
    <x v="1"/>
    <x v="1"/>
    <x v="1"/>
    <x v="1"/>
  </r>
  <r>
    <d v="2022-07-18T00:00:00"/>
    <n v="9656"/>
    <n v="10357"/>
    <x v="1"/>
    <n v="948"/>
    <n v="40683"/>
    <x v="2"/>
    <s v="909610"/>
    <x v="0"/>
    <x v="0"/>
    <x v="2"/>
    <x v="2"/>
    <x v="1"/>
    <x v="1"/>
    <n v="83"/>
    <n v="18.3"/>
    <n v="6.9"/>
    <n v="6.1"/>
    <x v="7"/>
    <x v="3"/>
    <n v="1015648"/>
    <x v="4"/>
    <x v="1"/>
    <x v="0"/>
    <x v="0"/>
    <x v="1"/>
    <x v="0"/>
    <x v="0"/>
    <x v="0"/>
    <x v="0"/>
    <x v="0"/>
    <x v="1"/>
    <m/>
    <m/>
    <x v="2"/>
    <s v="10156484"/>
    <x v="4"/>
    <x v="4"/>
    <x v="3"/>
    <x v="4"/>
    <x v="5"/>
    <x v="1"/>
    <n v="76.099999999999994"/>
    <x v="1"/>
    <n v="83"/>
    <x v="3"/>
    <s v=""/>
    <x v="6"/>
    <s v=""/>
    <x v="2"/>
    <n v="1.4579999999999982"/>
    <n v="0.81122658939192438"/>
    <x v="1"/>
    <x v="1"/>
    <x v="2"/>
    <x v="1"/>
    <x v="1"/>
    <x v="1"/>
    <x v="1"/>
  </r>
  <r>
    <d v="2022-07-18T00:00:00"/>
    <n v="9656"/>
    <n v="10357"/>
    <x v="1"/>
    <n v="949"/>
    <n v="40684"/>
    <x v="2"/>
    <s v="909594"/>
    <x v="0"/>
    <x v="0"/>
    <x v="2"/>
    <x v="2"/>
    <x v="1"/>
    <x v="1"/>
    <n v="77.5"/>
    <n v="16.600000000000001"/>
    <n v="6.1"/>
    <n v="5.8"/>
    <x v="19"/>
    <x v="3"/>
    <n v="1015648"/>
    <x v="5"/>
    <x v="1"/>
    <x v="0"/>
    <x v="0"/>
    <x v="1"/>
    <x v="2"/>
    <x v="0"/>
    <x v="2"/>
    <x v="0"/>
    <x v="0"/>
    <x v="1"/>
    <m/>
    <m/>
    <x v="2"/>
    <s v="10156485"/>
    <x v="4"/>
    <x v="4"/>
    <x v="3"/>
    <x v="4"/>
    <x v="5"/>
    <x v="1"/>
    <n v="71.400000000000006"/>
    <x v="1"/>
    <n v="77.5"/>
    <x v="3"/>
    <n v="261"/>
    <x v="6"/>
    <n v="261"/>
    <x v="2"/>
    <n v="0.57900000000000396"/>
    <n v="0.64083727390294043"/>
    <x v="1"/>
    <x v="1"/>
    <x v="2"/>
    <x v="1"/>
    <x v="1"/>
    <x v="1"/>
    <x v="1"/>
  </r>
  <r>
    <d v="2022-07-18T00:00:00"/>
    <n v="9656"/>
    <n v="10357"/>
    <x v="1"/>
    <n v="951"/>
    <m/>
    <x v="1"/>
    <m/>
    <x v="0"/>
    <x v="0"/>
    <x v="1"/>
    <x v="1"/>
    <x v="1"/>
    <x v="1"/>
    <n v="39.5"/>
    <m/>
    <m/>
    <m/>
    <x v="0"/>
    <x v="1"/>
    <n v="1015648"/>
    <x v="6"/>
    <x v="1"/>
    <x v="0"/>
    <x v="0"/>
    <x v="1"/>
    <x v="0"/>
    <x v="0"/>
    <x v="0"/>
    <x v="0"/>
    <x v="0"/>
    <x v="1"/>
    <s v="Jack"/>
    <m/>
    <x v="1"/>
    <s v="10156486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8T00:00:00"/>
    <n v="9657"/>
    <n v="10357"/>
    <x v="0"/>
    <n v="1016"/>
    <n v="40685"/>
    <x v="2"/>
    <s v="909647"/>
    <x v="0"/>
    <x v="0"/>
    <x v="2"/>
    <x v="2"/>
    <x v="1"/>
    <x v="1"/>
    <n v="76.5"/>
    <m/>
    <m/>
    <m/>
    <x v="0"/>
    <x v="3"/>
    <n v="1015648"/>
    <x v="7"/>
    <x v="1"/>
    <x v="0"/>
    <x v="0"/>
    <x v="1"/>
    <x v="2"/>
    <x v="1"/>
    <x v="2"/>
    <x v="6"/>
    <x v="0"/>
    <x v="1"/>
    <s v="Lots of gillnet marks."/>
    <m/>
    <x v="2"/>
    <s v="10156487"/>
    <x v="3"/>
    <x v="3"/>
    <x v="2"/>
    <x v="3"/>
    <x v="5"/>
    <x v="1"/>
    <n v="69.693949999999987"/>
    <x v="1"/>
    <n v="76.5"/>
    <x v="2"/>
    <s v=""/>
    <x v="6"/>
    <s v=""/>
    <x v="1"/>
    <s v=""/>
    <s v=""/>
    <x v="1"/>
    <x v="1"/>
    <x v="2"/>
    <x v="1"/>
    <x v="1"/>
    <x v="1"/>
    <x v="1"/>
  </r>
  <r>
    <d v="2022-07-18T00:00:00"/>
    <n v="9657"/>
    <n v="10357"/>
    <x v="0"/>
    <n v="1023"/>
    <n v="40686"/>
    <x v="2"/>
    <s v="909577"/>
    <x v="0"/>
    <x v="0"/>
    <x v="1"/>
    <x v="1"/>
    <x v="1"/>
    <x v="1"/>
    <n v="58"/>
    <m/>
    <m/>
    <m/>
    <x v="0"/>
    <x v="2"/>
    <n v="1015648"/>
    <x v="8"/>
    <x v="1"/>
    <x v="0"/>
    <x v="0"/>
    <x v="1"/>
    <x v="0"/>
    <x v="0"/>
    <x v="0"/>
    <x v="0"/>
    <x v="0"/>
    <x v="1"/>
    <m/>
    <m/>
    <x v="2"/>
    <s v="10156488"/>
    <x v="3"/>
    <x v="3"/>
    <x v="2"/>
    <x v="3"/>
    <x v="5"/>
    <x v="1"/>
    <n v="52.572200000000002"/>
    <x v="2"/>
    <n v="58"/>
    <x v="1"/>
    <n v="262"/>
    <x v="6"/>
    <n v="262"/>
    <x v="1"/>
    <s v=""/>
    <s v=""/>
    <x v="1"/>
    <x v="1"/>
    <x v="1"/>
    <x v="1"/>
    <x v="1"/>
    <x v="1"/>
    <x v="1"/>
  </r>
  <r>
    <d v="2022-07-18T00:00:00"/>
    <n v="9657"/>
    <n v="10357"/>
    <x v="0"/>
    <n v="1055"/>
    <n v="40687"/>
    <x v="2"/>
    <s v="909581"/>
    <x v="0"/>
    <x v="0"/>
    <x v="2"/>
    <x v="2"/>
    <x v="1"/>
    <x v="1"/>
    <n v="81.5"/>
    <n v="16.399999999999999"/>
    <n v="5.6"/>
    <n v="6.2"/>
    <x v="11"/>
    <x v="3"/>
    <n v="1015648"/>
    <x v="9"/>
    <x v="1"/>
    <x v="0"/>
    <x v="0"/>
    <x v="1"/>
    <x v="0"/>
    <x v="0"/>
    <x v="0"/>
    <x v="0"/>
    <x v="0"/>
    <x v="1"/>
    <m/>
    <m/>
    <x v="2"/>
    <s v="10156489"/>
    <x v="4"/>
    <x v="4"/>
    <x v="3"/>
    <x v="4"/>
    <x v="5"/>
    <x v="1"/>
    <n v="75.900000000000006"/>
    <x v="1"/>
    <n v="81.5"/>
    <x v="3"/>
    <n v="263"/>
    <x v="6"/>
    <n v="263"/>
    <x v="2"/>
    <n v="2.2370000000000032"/>
    <n v="0.90352326775743608"/>
    <x v="1"/>
    <x v="1"/>
    <x v="2"/>
    <x v="1"/>
    <x v="1"/>
    <x v="1"/>
    <x v="1"/>
  </r>
  <r>
    <d v="2022-07-18T00:00:00"/>
    <n v="9657"/>
    <n v="10357"/>
    <x v="0"/>
    <n v="1059"/>
    <n v="40688"/>
    <x v="2"/>
    <s v="909624"/>
    <x v="0"/>
    <x v="0"/>
    <x v="1"/>
    <x v="1"/>
    <x v="1"/>
    <x v="1"/>
    <n v="64"/>
    <m/>
    <m/>
    <m/>
    <x v="0"/>
    <x v="2"/>
    <n v="1015648"/>
    <x v="10"/>
    <x v="1"/>
    <x v="0"/>
    <x v="0"/>
    <x v="1"/>
    <x v="0"/>
    <x v="0"/>
    <x v="0"/>
    <x v="0"/>
    <x v="0"/>
    <x v="1"/>
    <m/>
    <m/>
    <x v="2"/>
    <s v="101564810"/>
    <x v="3"/>
    <x v="3"/>
    <x v="2"/>
    <x v="3"/>
    <x v="5"/>
    <x v="1"/>
    <n v="58.1252"/>
    <x v="2"/>
    <n v="64"/>
    <x v="1"/>
    <n v="264"/>
    <x v="6"/>
    <n v="264"/>
    <x v="1"/>
    <s v=""/>
    <s v=""/>
    <x v="1"/>
    <x v="1"/>
    <x v="1"/>
    <x v="1"/>
    <x v="1"/>
    <x v="1"/>
    <x v="1"/>
  </r>
  <r>
    <d v="2022-07-18T00:00:00"/>
    <n v="9657"/>
    <n v="10357"/>
    <x v="0"/>
    <n v="1100"/>
    <n v="40689"/>
    <x v="2"/>
    <s v="909634"/>
    <x v="0"/>
    <x v="0"/>
    <x v="2"/>
    <x v="2"/>
    <x v="1"/>
    <x v="1"/>
    <n v="87.5"/>
    <n v="18.399999999999999"/>
    <n v="6.3"/>
    <n v="7.1"/>
    <x v="17"/>
    <x v="3"/>
    <n v="1015651"/>
    <x v="1"/>
    <x v="1"/>
    <x v="0"/>
    <x v="0"/>
    <x v="1"/>
    <x v="0"/>
    <x v="0"/>
    <x v="0"/>
    <x v="0"/>
    <x v="0"/>
    <x v="1"/>
    <m/>
    <m/>
    <x v="2"/>
    <s v="10156511"/>
    <x v="4"/>
    <x v="4"/>
    <x v="3"/>
    <x v="4"/>
    <x v="5"/>
    <x v="1"/>
    <n v="81.2"/>
    <x v="1"/>
    <n v="87.5"/>
    <x v="3"/>
    <n v="265"/>
    <x v="6"/>
    <n v="265"/>
    <x v="2"/>
    <n v="2.9650000000000007"/>
    <n v="0.95096766115397247"/>
    <x v="1"/>
    <x v="1"/>
    <x v="2"/>
    <x v="1"/>
    <x v="1"/>
    <x v="1"/>
    <x v="1"/>
  </r>
  <r>
    <d v="2022-07-18T00:00:00"/>
    <n v="9658"/>
    <n v="10357"/>
    <x v="0"/>
    <n v="1508"/>
    <n v="40690"/>
    <x v="2"/>
    <s v="909569"/>
    <x v="0"/>
    <x v="0"/>
    <x v="2"/>
    <x v="2"/>
    <x v="1"/>
    <x v="1"/>
    <n v="86.5"/>
    <n v="17.2"/>
    <n v="6.1"/>
    <n v="5.2"/>
    <x v="14"/>
    <x v="3"/>
    <n v="1015651"/>
    <x v="2"/>
    <x v="1"/>
    <x v="0"/>
    <x v="0"/>
    <x v="1"/>
    <x v="0"/>
    <x v="0"/>
    <x v="0"/>
    <x v="0"/>
    <x v="0"/>
    <x v="1"/>
    <m/>
    <m/>
    <x v="2"/>
    <s v="10156512"/>
    <x v="4"/>
    <x v="4"/>
    <x v="3"/>
    <x v="4"/>
    <x v="5"/>
    <x v="1"/>
    <n v="80.400000000000006"/>
    <x v="1"/>
    <n v="86.5"/>
    <x v="3"/>
    <s v=""/>
    <x v="6"/>
    <s v=""/>
    <x v="2"/>
    <n v="4.1690000000000005"/>
    <n v="0.98476788596389619"/>
    <x v="1"/>
    <x v="1"/>
    <x v="2"/>
    <x v="1"/>
    <x v="1"/>
    <x v="1"/>
    <x v="1"/>
  </r>
  <r>
    <d v="2022-07-18T00:00:00"/>
    <n v="9658"/>
    <n v="10357"/>
    <x v="0"/>
    <n v="1533"/>
    <n v="40691"/>
    <x v="2"/>
    <s v="909628"/>
    <x v="0"/>
    <x v="1"/>
    <x v="1"/>
    <x v="1"/>
    <x v="1"/>
    <x v="1"/>
    <n v="71"/>
    <m/>
    <m/>
    <m/>
    <x v="0"/>
    <x v="2"/>
    <n v="1015651"/>
    <x v="3"/>
    <x v="1"/>
    <x v="0"/>
    <x v="0"/>
    <x v="1"/>
    <x v="0"/>
    <x v="0"/>
    <x v="0"/>
    <x v="0"/>
    <x v="0"/>
    <x v="1"/>
    <m/>
    <m/>
    <x v="2"/>
    <s v="10156513"/>
    <x v="3"/>
    <x v="3"/>
    <x v="2"/>
    <x v="3"/>
    <x v="5"/>
    <x v="1"/>
    <n v="64.603699999999989"/>
    <x v="2"/>
    <n v="71"/>
    <x v="1"/>
    <s v=""/>
    <x v="6"/>
    <s v=""/>
    <x v="1"/>
    <s v=""/>
    <s v=""/>
    <x v="1"/>
    <x v="1"/>
    <x v="1"/>
    <x v="1"/>
    <x v="1"/>
    <x v="1"/>
    <x v="1"/>
  </r>
  <r>
    <d v="2022-07-18T00:00:00"/>
    <n v="9659"/>
    <n v="10357"/>
    <x v="1"/>
    <n v="1555"/>
    <n v="40692"/>
    <x v="2"/>
    <s v="909620"/>
    <x v="0"/>
    <x v="0"/>
    <x v="2"/>
    <x v="2"/>
    <x v="1"/>
    <x v="1"/>
    <n v="77"/>
    <n v="16"/>
    <n v="6"/>
    <n v="8.5"/>
    <x v="3"/>
    <x v="3"/>
    <n v="1015651"/>
    <x v="4"/>
    <x v="1"/>
    <x v="0"/>
    <x v="0"/>
    <x v="1"/>
    <x v="0"/>
    <x v="0"/>
    <x v="0"/>
    <x v="0"/>
    <x v="0"/>
    <x v="1"/>
    <m/>
    <m/>
    <x v="2"/>
    <s v="10156514"/>
    <x v="5"/>
    <x v="2"/>
    <x v="3"/>
    <x v="2"/>
    <x v="5"/>
    <x v="1"/>
    <n v="71"/>
    <x v="1"/>
    <n v="77"/>
    <x v="3"/>
    <n v="266"/>
    <x v="6"/>
    <n v="266"/>
    <x v="3"/>
    <n v="-0.99999999999999967"/>
    <n v="0.26894142136999521"/>
    <x v="1"/>
    <x v="1"/>
    <x v="1"/>
    <x v="1"/>
    <x v="1"/>
    <x v="1"/>
    <x v="1"/>
  </r>
  <r>
    <d v="2022-07-18T00:00:00"/>
    <n v="9659"/>
    <n v="10357"/>
    <x v="1"/>
    <n v="1609"/>
    <n v="40693"/>
    <x v="2"/>
    <s v="909630"/>
    <x v="0"/>
    <x v="0"/>
    <x v="1"/>
    <x v="1"/>
    <x v="1"/>
    <x v="1"/>
    <n v="67"/>
    <m/>
    <m/>
    <m/>
    <x v="0"/>
    <x v="2"/>
    <n v="1015651"/>
    <x v="5"/>
    <x v="1"/>
    <x v="0"/>
    <x v="0"/>
    <x v="1"/>
    <x v="0"/>
    <x v="0"/>
    <x v="0"/>
    <x v="0"/>
    <x v="0"/>
    <x v="1"/>
    <m/>
    <m/>
    <x v="2"/>
    <s v="10156515"/>
    <x v="4"/>
    <x v="4"/>
    <x v="3"/>
    <x v="4"/>
    <x v="5"/>
    <x v="1"/>
    <n v="60.901699999999998"/>
    <x v="2"/>
    <n v="67"/>
    <x v="1"/>
    <s v=""/>
    <x v="6"/>
    <s v=""/>
    <x v="1"/>
    <s v=""/>
    <s v=""/>
    <x v="1"/>
    <x v="1"/>
    <x v="1"/>
    <x v="1"/>
    <x v="1"/>
    <x v="1"/>
    <x v="1"/>
  </r>
  <r>
    <d v="2022-07-18T00:00:00"/>
    <n v="9723"/>
    <n v="10485"/>
    <x v="4"/>
    <n v="908"/>
    <n v="51601"/>
    <x v="4"/>
    <s v="909764"/>
    <x v="0"/>
    <x v="0"/>
    <x v="2"/>
    <x v="1"/>
    <x v="1"/>
    <x v="1"/>
    <n v="72"/>
    <m/>
    <m/>
    <m/>
    <x v="0"/>
    <x v="2"/>
    <n v="1015473"/>
    <x v="2"/>
    <x v="0"/>
    <x v="0"/>
    <x v="1"/>
    <x v="2"/>
    <x v="0"/>
    <x v="0"/>
    <x v="0"/>
    <x v="0"/>
    <x v="0"/>
    <x v="1"/>
    <m/>
    <m/>
    <x v="2"/>
    <s v="10154732"/>
    <x v="13"/>
    <x v="7"/>
    <x v="6"/>
    <x v="2"/>
    <x v="5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8T00:00:00"/>
    <n v="9723"/>
    <n v="10485"/>
    <x v="4"/>
    <n v="915"/>
    <n v="51602"/>
    <x v="4"/>
    <s v="909821"/>
    <x v="0"/>
    <x v="0"/>
    <x v="1"/>
    <x v="1"/>
    <x v="1"/>
    <x v="1"/>
    <n v="69.5"/>
    <m/>
    <m/>
    <m/>
    <x v="0"/>
    <x v="2"/>
    <n v="1015473"/>
    <x v="3"/>
    <x v="0"/>
    <x v="0"/>
    <x v="1"/>
    <x v="2"/>
    <x v="0"/>
    <x v="0"/>
    <x v="0"/>
    <x v="0"/>
    <x v="0"/>
    <x v="1"/>
    <m/>
    <m/>
    <x v="2"/>
    <s v="10154733"/>
    <x v="13"/>
    <x v="7"/>
    <x v="6"/>
    <x v="2"/>
    <x v="5"/>
    <x v="2"/>
    <n v="63.215449999999997"/>
    <x v="2"/>
    <n v="69.5"/>
    <x v="1"/>
    <s v=""/>
    <x v="5"/>
    <s v=""/>
    <x v="1"/>
    <s v=""/>
    <s v=""/>
    <x v="1"/>
    <x v="1"/>
    <x v="1"/>
    <x v="5"/>
    <x v="1"/>
    <x v="1"/>
    <x v="1"/>
  </r>
  <r>
    <d v="2022-07-18T00:00:00"/>
    <n v="9723"/>
    <n v="10485"/>
    <x v="4"/>
    <n v="919"/>
    <n v="51603"/>
    <x v="4"/>
    <s v="909801"/>
    <x v="0"/>
    <x v="0"/>
    <x v="2"/>
    <x v="2"/>
    <x v="1"/>
    <x v="1"/>
    <n v="75.5"/>
    <n v="16.5"/>
    <n v="6.4"/>
    <n v="4.9000000000000004"/>
    <x v="12"/>
    <x v="3"/>
    <n v="1015473"/>
    <x v="4"/>
    <x v="0"/>
    <x v="0"/>
    <x v="1"/>
    <x v="2"/>
    <x v="0"/>
    <x v="0"/>
    <x v="0"/>
    <x v="0"/>
    <x v="0"/>
    <x v="1"/>
    <m/>
    <m/>
    <x v="2"/>
    <s v="10154734"/>
    <x v="13"/>
    <x v="7"/>
    <x v="6"/>
    <x v="2"/>
    <x v="5"/>
    <x v="2"/>
    <n v="69.099999999999994"/>
    <x v="1"/>
    <n v="75.5"/>
    <x v="3"/>
    <s v=""/>
    <x v="5"/>
    <s v=""/>
    <x v="3"/>
    <n v="-0.39700000000000335"/>
    <n v="0.40203333504400035"/>
    <x v="1"/>
    <x v="1"/>
    <x v="1"/>
    <x v="1"/>
    <x v="1"/>
    <x v="1"/>
    <x v="1"/>
  </r>
  <r>
    <d v="2022-07-18T00:00:00"/>
    <n v="9723"/>
    <n v="10485"/>
    <x v="4"/>
    <n v="921"/>
    <n v="51604"/>
    <x v="4"/>
    <s v="909822"/>
    <x v="0"/>
    <x v="0"/>
    <x v="2"/>
    <x v="2"/>
    <x v="1"/>
    <x v="1"/>
    <n v="84"/>
    <n v="17.399999999999999"/>
    <n v="6.2"/>
    <n v="5.9"/>
    <x v="7"/>
    <x v="3"/>
    <n v="1015473"/>
    <x v="5"/>
    <x v="0"/>
    <x v="0"/>
    <x v="1"/>
    <x v="2"/>
    <x v="0"/>
    <x v="0"/>
    <x v="0"/>
    <x v="0"/>
    <x v="0"/>
    <x v="1"/>
    <m/>
    <m/>
    <x v="2"/>
    <s v="10154735"/>
    <x v="13"/>
    <x v="7"/>
    <x v="6"/>
    <x v="2"/>
    <x v="5"/>
    <x v="2"/>
    <n v="77.8"/>
    <x v="1"/>
    <n v="84"/>
    <x v="3"/>
    <s v=""/>
    <x v="5"/>
    <s v=""/>
    <x v="2"/>
    <n v="2.9199999999999982"/>
    <n v="0.94882629908290816"/>
    <x v="1"/>
    <x v="1"/>
    <x v="2"/>
    <x v="1"/>
    <x v="1"/>
    <x v="1"/>
    <x v="1"/>
  </r>
  <r>
    <d v="2022-07-18T00:00:00"/>
    <n v="9724"/>
    <n v="10485"/>
    <x v="2"/>
    <n v="936"/>
    <n v="51605"/>
    <x v="4"/>
    <s v="909852"/>
    <x v="0"/>
    <x v="0"/>
    <x v="2"/>
    <x v="2"/>
    <x v="1"/>
    <x v="1"/>
    <n v="90.5"/>
    <n v="19.3"/>
    <n v="7.4"/>
    <n v="6.5"/>
    <x v="12"/>
    <x v="3"/>
    <n v="1015473"/>
    <x v="6"/>
    <x v="0"/>
    <x v="0"/>
    <x v="1"/>
    <x v="2"/>
    <x v="0"/>
    <x v="0"/>
    <x v="0"/>
    <x v="0"/>
    <x v="0"/>
    <x v="1"/>
    <m/>
    <m/>
    <x v="2"/>
    <s v="10154736"/>
    <x v="13"/>
    <x v="7"/>
    <x v="6"/>
    <x v="2"/>
    <x v="5"/>
    <x v="2"/>
    <n v="83.1"/>
    <x v="1"/>
    <n v="90.5"/>
    <x v="3"/>
    <s v=""/>
    <x v="5"/>
    <s v=""/>
    <x v="2"/>
    <n v="3.6849999999999987"/>
    <n v="0.97551727256473453"/>
    <x v="1"/>
    <x v="1"/>
    <x v="2"/>
    <x v="1"/>
    <x v="1"/>
    <x v="1"/>
    <x v="1"/>
  </r>
  <r>
    <d v="2022-07-18T00:00:00"/>
    <n v="9724"/>
    <n v="10485"/>
    <x v="2"/>
    <n v="939"/>
    <n v="51606"/>
    <x v="4"/>
    <s v="909768"/>
    <x v="0"/>
    <x v="1"/>
    <x v="1"/>
    <x v="1"/>
    <x v="1"/>
    <x v="1"/>
    <n v="82"/>
    <n v="17.8"/>
    <n v="5.6"/>
    <n v="7.9"/>
    <x v="1"/>
    <x v="3"/>
    <n v="1015473"/>
    <x v="7"/>
    <x v="0"/>
    <x v="0"/>
    <x v="1"/>
    <x v="2"/>
    <x v="0"/>
    <x v="0"/>
    <x v="0"/>
    <x v="0"/>
    <x v="0"/>
    <x v="1"/>
    <m/>
    <m/>
    <x v="2"/>
    <s v="10154737"/>
    <x v="13"/>
    <x v="7"/>
    <x v="6"/>
    <x v="2"/>
    <x v="5"/>
    <x v="2"/>
    <n v="76.400000000000006"/>
    <x v="1"/>
    <n v="82"/>
    <x v="3"/>
    <s v=""/>
    <x v="5"/>
    <s v=""/>
    <x v="2"/>
    <n v="0.86599999999999877"/>
    <n v="0.70391270010120599"/>
    <x v="1"/>
    <x v="1"/>
    <x v="2"/>
    <x v="1"/>
    <x v="1"/>
    <x v="1"/>
    <x v="1"/>
  </r>
  <r>
    <d v="2022-07-18T00:00:00"/>
    <n v="9724"/>
    <n v="10485"/>
    <x v="2"/>
    <n v="941"/>
    <n v="51607"/>
    <x v="4"/>
    <s v="909837"/>
    <x v="0"/>
    <x v="0"/>
    <x v="2"/>
    <x v="2"/>
    <x v="1"/>
    <x v="1"/>
    <n v="88"/>
    <n v="18.3"/>
    <n v="6.4"/>
    <n v="7.12"/>
    <x v="1"/>
    <x v="3"/>
    <n v="1015473"/>
    <x v="8"/>
    <x v="0"/>
    <x v="0"/>
    <x v="1"/>
    <x v="2"/>
    <x v="0"/>
    <x v="0"/>
    <x v="0"/>
    <x v="0"/>
    <x v="0"/>
    <x v="1"/>
    <m/>
    <m/>
    <x v="2"/>
    <s v="10154738"/>
    <x v="13"/>
    <x v="7"/>
    <x v="6"/>
    <x v="2"/>
    <x v="5"/>
    <x v="2"/>
    <n v="81.599999999999994"/>
    <x v="1"/>
    <n v="88"/>
    <x v="3"/>
    <s v=""/>
    <x v="5"/>
    <s v=""/>
    <x v="2"/>
    <n v="2.9523999999999964"/>
    <n v="0.95037679664089059"/>
    <x v="1"/>
    <x v="1"/>
    <x v="2"/>
    <x v="1"/>
    <x v="1"/>
    <x v="1"/>
    <x v="1"/>
  </r>
  <r>
    <d v="2022-07-18T00:00:00"/>
    <n v="9724"/>
    <n v="10485"/>
    <x v="2"/>
    <n v="943"/>
    <n v="51608"/>
    <x v="4"/>
    <s v="909843"/>
    <x v="0"/>
    <x v="0"/>
    <x v="1"/>
    <x v="1"/>
    <x v="1"/>
    <x v="1"/>
    <n v="69.5"/>
    <m/>
    <m/>
    <m/>
    <x v="0"/>
    <x v="2"/>
    <n v="1015473"/>
    <x v="9"/>
    <x v="0"/>
    <x v="0"/>
    <x v="1"/>
    <x v="2"/>
    <x v="0"/>
    <x v="0"/>
    <x v="0"/>
    <x v="0"/>
    <x v="0"/>
    <x v="1"/>
    <m/>
    <m/>
    <x v="2"/>
    <s v="10154739"/>
    <x v="13"/>
    <x v="7"/>
    <x v="6"/>
    <x v="2"/>
    <x v="5"/>
    <x v="2"/>
    <n v="63.215449999999997"/>
    <x v="2"/>
    <n v="69.5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947"/>
    <n v="51609"/>
    <x v="4"/>
    <s v="909756"/>
    <x v="1"/>
    <x v="0"/>
    <x v="1"/>
    <x v="1"/>
    <x v="1"/>
    <x v="1"/>
    <n v="72"/>
    <m/>
    <m/>
    <m/>
    <x v="0"/>
    <x v="2"/>
    <n v="1015473"/>
    <x v="10"/>
    <x v="0"/>
    <x v="0"/>
    <x v="1"/>
    <x v="2"/>
    <x v="0"/>
    <x v="0"/>
    <x v="0"/>
    <x v="0"/>
    <x v="0"/>
    <x v="1"/>
    <m/>
    <m/>
    <x v="2"/>
    <s v="101547310"/>
    <x v="13"/>
    <x v="7"/>
    <x v="6"/>
    <x v="2"/>
    <x v="5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949"/>
    <n v="51610"/>
    <x v="4"/>
    <s v="909853"/>
    <x v="0"/>
    <x v="0"/>
    <x v="1"/>
    <x v="1"/>
    <x v="1"/>
    <x v="1"/>
    <n v="72.5"/>
    <m/>
    <m/>
    <m/>
    <x v="0"/>
    <x v="2"/>
    <n v="1015474"/>
    <x v="1"/>
    <x v="0"/>
    <x v="1"/>
    <x v="0"/>
    <x v="3"/>
    <x v="0"/>
    <x v="0"/>
    <x v="0"/>
    <x v="0"/>
    <x v="0"/>
    <x v="1"/>
    <m/>
    <m/>
    <x v="2"/>
    <s v="10154741"/>
    <x v="13"/>
    <x v="7"/>
    <x v="6"/>
    <x v="2"/>
    <x v="5"/>
    <x v="2"/>
    <n v="65.991949999999989"/>
    <x v="2"/>
    <n v="72.5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951"/>
    <n v="51611"/>
    <x v="4"/>
    <s v="909841"/>
    <x v="0"/>
    <x v="1"/>
    <x v="1"/>
    <x v="1"/>
    <x v="1"/>
    <x v="1"/>
    <n v="83"/>
    <n v="19.2"/>
    <n v="7.4"/>
    <n v="6.8"/>
    <x v="18"/>
    <x v="3"/>
    <n v="1015474"/>
    <x v="2"/>
    <x v="0"/>
    <x v="1"/>
    <x v="0"/>
    <x v="3"/>
    <x v="0"/>
    <x v="0"/>
    <x v="0"/>
    <x v="0"/>
    <x v="0"/>
    <x v="1"/>
    <m/>
    <m/>
    <x v="2"/>
    <s v="10154742"/>
    <x v="13"/>
    <x v="7"/>
    <x v="6"/>
    <x v="2"/>
    <x v="5"/>
    <x v="2"/>
    <n v="75.599999999999994"/>
    <x v="1"/>
    <n v="83"/>
    <x v="3"/>
    <s v=""/>
    <x v="5"/>
    <s v=""/>
    <x v="3"/>
    <n v="-0.43200000000000349"/>
    <n v="0.39364885129990829"/>
    <x v="1"/>
    <x v="1"/>
    <x v="1"/>
    <x v="1"/>
    <x v="1"/>
    <x v="1"/>
    <x v="1"/>
  </r>
  <r>
    <d v="2022-07-18T00:00:00"/>
    <n v="9724"/>
    <n v="10485"/>
    <x v="2"/>
    <n v="953"/>
    <n v="51612"/>
    <x v="4"/>
    <s v="909832"/>
    <x v="0"/>
    <x v="1"/>
    <x v="1"/>
    <x v="1"/>
    <x v="1"/>
    <x v="1"/>
    <n v="92.5"/>
    <n v="22.6"/>
    <n v="8.8000000000000007"/>
    <n v="8.3000000000000007"/>
    <x v="21"/>
    <x v="3"/>
    <n v="1015474"/>
    <x v="3"/>
    <x v="0"/>
    <x v="1"/>
    <x v="0"/>
    <x v="3"/>
    <x v="0"/>
    <x v="0"/>
    <x v="0"/>
    <x v="0"/>
    <x v="0"/>
    <x v="1"/>
    <m/>
    <m/>
    <x v="2"/>
    <s v="10154743"/>
    <x v="13"/>
    <x v="7"/>
    <x v="6"/>
    <x v="2"/>
    <x v="5"/>
    <x v="2"/>
    <n v="83.7"/>
    <x v="1"/>
    <n v="92.5"/>
    <x v="3"/>
    <s v=""/>
    <x v="5"/>
    <s v=""/>
    <x v="2"/>
    <n v="0.41099999999999737"/>
    <n v="0.60132763583261439"/>
    <x v="1"/>
    <x v="1"/>
    <x v="2"/>
    <x v="1"/>
    <x v="1"/>
    <x v="1"/>
    <x v="1"/>
  </r>
  <r>
    <d v="2022-07-18T00:00:00"/>
    <n v="9724"/>
    <n v="10485"/>
    <x v="2"/>
    <n v="956"/>
    <n v="51613"/>
    <x v="4"/>
    <s v="909831"/>
    <x v="0"/>
    <x v="0"/>
    <x v="1"/>
    <x v="1"/>
    <x v="1"/>
    <x v="1"/>
    <n v="66"/>
    <m/>
    <m/>
    <m/>
    <x v="0"/>
    <x v="2"/>
    <n v="1015474"/>
    <x v="4"/>
    <x v="0"/>
    <x v="1"/>
    <x v="0"/>
    <x v="3"/>
    <x v="0"/>
    <x v="0"/>
    <x v="0"/>
    <x v="0"/>
    <x v="0"/>
    <x v="1"/>
    <m/>
    <m/>
    <x v="2"/>
    <s v="10154744"/>
    <x v="13"/>
    <x v="7"/>
    <x v="6"/>
    <x v="2"/>
    <x v="5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1003"/>
    <n v="51614"/>
    <x v="4"/>
    <s v="909848"/>
    <x v="0"/>
    <x v="0"/>
    <x v="1"/>
    <x v="1"/>
    <x v="1"/>
    <x v="1"/>
    <n v="57"/>
    <m/>
    <m/>
    <m/>
    <x v="0"/>
    <x v="2"/>
    <n v="1015474"/>
    <x v="5"/>
    <x v="0"/>
    <x v="1"/>
    <x v="0"/>
    <x v="3"/>
    <x v="0"/>
    <x v="0"/>
    <x v="0"/>
    <x v="0"/>
    <x v="0"/>
    <x v="1"/>
    <m/>
    <m/>
    <x v="2"/>
    <s v="10154745"/>
    <x v="13"/>
    <x v="7"/>
    <x v="6"/>
    <x v="2"/>
    <x v="5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1005"/>
    <n v="51615"/>
    <x v="4"/>
    <s v="909830"/>
    <x v="0"/>
    <x v="1"/>
    <x v="1"/>
    <x v="1"/>
    <x v="1"/>
    <x v="1"/>
    <n v="72.5"/>
    <m/>
    <m/>
    <m/>
    <x v="0"/>
    <x v="2"/>
    <n v="1015474"/>
    <x v="6"/>
    <x v="0"/>
    <x v="1"/>
    <x v="0"/>
    <x v="3"/>
    <x v="0"/>
    <x v="0"/>
    <x v="0"/>
    <x v="0"/>
    <x v="0"/>
    <x v="1"/>
    <m/>
    <m/>
    <x v="2"/>
    <s v="10154746"/>
    <x v="13"/>
    <x v="7"/>
    <x v="6"/>
    <x v="2"/>
    <x v="5"/>
    <x v="2"/>
    <n v="65.991949999999989"/>
    <x v="2"/>
    <n v="72.5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1007"/>
    <n v="51616"/>
    <x v="4"/>
    <s v="909802"/>
    <x v="0"/>
    <x v="0"/>
    <x v="2"/>
    <x v="2"/>
    <x v="1"/>
    <x v="1"/>
    <n v="83.5"/>
    <n v="18.5"/>
    <n v="6.5"/>
    <n v="6"/>
    <x v="13"/>
    <x v="3"/>
    <n v="1015474"/>
    <x v="7"/>
    <x v="0"/>
    <x v="1"/>
    <x v="0"/>
    <x v="3"/>
    <x v="0"/>
    <x v="0"/>
    <x v="0"/>
    <x v="0"/>
    <x v="0"/>
    <x v="1"/>
    <m/>
    <m/>
    <x v="2"/>
    <s v="10154747"/>
    <x v="13"/>
    <x v="7"/>
    <x v="6"/>
    <x v="2"/>
    <x v="5"/>
    <x v="2"/>
    <n v="77"/>
    <x v="1"/>
    <n v="83.5"/>
    <x v="3"/>
    <s v=""/>
    <x v="5"/>
    <s v=""/>
    <x v="2"/>
    <n v="1.5650000000000017"/>
    <n v="0.82706965010386158"/>
    <x v="1"/>
    <x v="1"/>
    <x v="2"/>
    <x v="1"/>
    <x v="1"/>
    <x v="1"/>
    <x v="1"/>
  </r>
  <r>
    <d v="2022-07-18T00:00:00"/>
    <n v="9724"/>
    <n v="10485"/>
    <x v="2"/>
    <n v="1011"/>
    <n v="51617"/>
    <x v="4"/>
    <s v="909819"/>
    <x v="0"/>
    <x v="0"/>
    <x v="2"/>
    <x v="2"/>
    <x v="1"/>
    <x v="1"/>
    <n v="77"/>
    <n v="16.5"/>
    <n v="4.5"/>
    <n v="6"/>
    <x v="9"/>
    <x v="3"/>
    <n v="1015474"/>
    <x v="8"/>
    <x v="0"/>
    <x v="1"/>
    <x v="0"/>
    <x v="3"/>
    <x v="0"/>
    <x v="0"/>
    <x v="0"/>
    <x v="0"/>
    <x v="0"/>
    <x v="1"/>
    <m/>
    <m/>
    <x v="2"/>
    <s v="10154748"/>
    <x v="13"/>
    <x v="7"/>
    <x v="6"/>
    <x v="2"/>
    <x v="5"/>
    <x v="2"/>
    <n v="72.5"/>
    <x v="1"/>
    <n v="77"/>
    <x v="3"/>
    <s v=""/>
    <x v="5"/>
    <s v=""/>
    <x v="2"/>
    <n v="2.1900000000000004"/>
    <n v="0.89934790643589313"/>
    <x v="1"/>
    <x v="1"/>
    <x v="2"/>
    <x v="1"/>
    <x v="1"/>
    <x v="1"/>
    <x v="1"/>
  </r>
  <r>
    <d v="2022-07-18T00:00:00"/>
    <n v="9724"/>
    <n v="10485"/>
    <x v="2"/>
    <n v="1014"/>
    <n v="51618"/>
    <x v="4"/>
    <s v="909805"/>
    <x v="0"/>
    <x v="0"/>
    <x v="2"/>
    <x v="2"/>
    <x v="1"/>
    <x v="1"/>
    <n v="88"/>
    <n v="16.5"/>
    <n v="5.5"/>
    <n v="6.2"/>
    <x v="25"/>
    <x v="3"/>
    <n v="1015474"/>
    <x v="9"/>
    <x v="0"/>
    <x v="1"/>
    <x v="0"/>
    <x v="3"/>
    <x v="0"/>
    <x v="0"/>
    <x v="0"/>
    <x v="0"/>
    <x v="0"/>
    <x v="1"/>
    <m/>
    <m/>
    <x v="2"/>
    <s v="10154749"/>
    <x v="13"/>
    <x v="7"/>
    <x v="6"/>
    <x v="2"/>
    <x v="5"/>
    <x v="2"/>
    <n v="82.5"/>
    <x v="1"/>
    <n v="88"/>
    <x v="3"/>
    <s v=""/>
    <x v="5"/>
    <s v=""/>
    <x v="2"/>
    <n v="5.8479999999999981"/>
    <n v="0.99712263838086657"/>
    <x v="1"/>
    <x v="1"/>
    <x v="2"/>
    <x v="1"/>
    <x v="1"/>
    <x v="1"/>
    <x v="1"/>
  </r>
  <r>
    <d v="2022-07-18T00:00:00"/>
    <n v="9724"/>
    <n v="10485"/>
    <x v="2"/>
    <n v="1016"/>
    <n v="51619"/>
    <x v="4"/>
    <s v="909839"/>
    <x v="0"/>
    <x v="0"/>
    <x v="1"/>
    <x v="1"/>
    <x v="1"/>
    <x v="1"/>
    <n v="57"/>
    <m/>
    <m/>
    <m/>
    <x v="0"/>
    <x v="2"/>
    <n v="1015474"/>
    <x v="10"/>
    <x v="0"/>
    <x v="1"/>
    <x v="0"/>
    <x v="3"/>
    <x v="0"/>
    <x v="0"/>
    <x v="0"/>
    <x v="0"/>
    <x v="0"/>
    <x v="1"/>
    <m/>
    <m/>
    <x v="2"/>
    <s v="101547410"/>
    <x v="13"/>
    <x v="7"/>
    <x v="6"/>
    <x v="2"/>
    <x v="5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1020"/>
    <n v="51620"/>
    <x v="4"/>
    <s v="909779"/>
    <x v="0"/>
    <x v="0"/>
    <x v="1"/>
    <x v="1"/>
    <x v="1"/>
    <x v="1"/>
    <n v="63"/>
    <m/>
    <m/>
    <m/>
    <x v="0"/>
    <x v="2"/>
    <n v="1015475"/>
    <x v="1"/>
    <x v="0"/>
    <x v="0"/>
    <x v="1"/>
    <x v="2"/>
    <x v="0"/>
    <x v="0"/>
    <x v="0"/>
    <x v="0"/>
    <x v="0"/>
    <x v="1"/>
    <m/>
    <m/>
    <x v="2"/>
    <s v="10154751"/>
    <x v="13"/>
    <x v="7"/>
    <x v="6"/>
    <x v="2"/>
    <x v="5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5"/>
    <x v="2"/>
    <n v="1022"/>
    <n v="51621"/>
    <x v="4"/>
    <s v="909798"/>
    <x v="0"/>
    <x v="0"/>
    <x v="2"/>
    <x v="2"/>
    <x v="1"/>
    <x v="1"/>
    <n v="86.5"/>
    <n v="17.5"/>
    <n v="5.5"/>
    <n v="6.5"/>
    <x v="13"/>
    <x v="3"/>
    <n v="1015475"/>
    <x v="2"/>
    <x v="0"/>
    <x v="0"/>
    <x v="1"/>
    <x v="2"/>
    <x v="0"/>
    <x v="0"/>
    <x v="0"/>
    <x v="0"/>
    <x v="0"/>
    <x v="1"/>
    <m/>
    <s v="PIT corrected based on download data."/>
    <x v="2"/>
    <s v="10154752"/>
    <x v="13"/>
    <x v="7"/>
    <x v="6"/>
    <x v="2"/>
    <x v="5"/>
    <x v="2"/>
    <n v="81"/>
    <x v="1"/>
    <n v="86.5"/>
    <x v="3"/>
    <s v=""/>
    <x v="5"/>
    <s v=""/>
    <x v="2"/>
    <n v="3.7950000000000021"/>
    <n v="0.97801146044708032"/>
    <x v="1"/>
    <x v="1"/>
    <x v="2"/>
    <x v="3"/>
    <x v="1"/>
    <x v="1"/>
    <x v="1"/>
  </r>
  <r>
    <d v="2022-07-18T00:00:00"/>
    <n v="9724"/>
    <n v="10485"/>
    <x v="2"/>
    <n v="1024"/>
    <n v="51622"/>
    <x v="4"/>
    <s v="909809"/>
    <x v="0"/>
    <x v="0"/>
    <x v="2"/>
    <x v="2"/>
    <x v="1"/>
    <x v="1"/>
    <n v="76.5"/>
    <n v="16.5"/>
    <n v="5.2"/>
    <n v="5.5"/>
    <x v="3"/>
    <x v="3"/>
    <n v="1015475"/>
    <x v="3"/>
    <x v="0"/>
    <x v="0"/>
    <x v="1"/>
    <x v="2"/>
    <x v="0"/>
    <x v="0"/>
    <x v="0"/>
    <x v="0"/>
    <x v="0"/>
    <x v="1"/>
    <m/>
    <m/>
    <x v="2"/>
    <s v="10154753"/>
    <x v="13"/>
    <x v="7"/>
    <x v="6"/>
    <x v="2"/>
    <x v="5"/>
    <x v="2"/>
    <n v="71.3"/>
    <x v="1"/>
    <n v="76.5"/>
    <x v="3"/>
    <s v=""/>
    <x v="5"/>
    <s v=""/>
    <x v="2"/>
    <n v="1.8489999999999962"/>
    <n v="0.86400964877956399"/>
    <x v="1"/>
    <x v="1"/>
    <x v="2"/>
    <x v="1"/>
    <x v="1"/>
    <x v="1"/>
    <x v="1"/>
  </r>
  <r>
    <d v="2022-07-18T00:00:00"/>
    <n v="9724"/>
    <n v="10485"/>
    <x v="2"/>
    <n v="1027"/>
    <n v="51623"/>
    <x v="4"/>
    <s v="909820"/>
    <x v="0"/>
    <x v="0"/>
    <x v="2"/>
    <x v="2"/>
    <x v="1"/>
    <x v="1"/>
    <n v="83"/>
    <n v="16"/>
    <n v="5.4"/>
    <n v="5.5"/>
    <x v="15"/>
    <x v="3"/>
    <n v="1015475"/>
    <x v="4"/>
    <x v="0"/>
    <x v="0"/>
    <x v="1"/>
    <x v="2"/>
    <x v="0"/>
    <x v="0"/>
    <x v="0"/>
    <x v="0"/>
    <x v="0"/>
    <x v="1"/>
    <m/>
    <m/>
    <x v="2"/>
    <s v="10154754"/>
    <x v="13"/>
    <x v="7"/>
    <x v="6"/>
    <x v="2"/>
    <x v="5"/>
    <x v="2"/>
    <n v="77.599999999999994"/>
    <x v="1"/>
    <n v="83"/>
    <x v="3"/>
    <s v=""/>
    <x v="5"/>
    <s v=""/>
    <x v="2"/>
    <n v="3.8719999999999972"/>
    <n v="0.97960780374184142"/>
    <x v="1"/>
    <x v="1"/>
    <x v="2"/>
    <x v="1"/>
    <x v="1"/>
    <x v="1"/>
    <x v="1"/>
  </r>
  <r>
    <d v="2022-07-18T00:00:00"/>
    <n v="9724"/>
    <n v="10485"/>
    <x v="2"/>
    <n v="1030"/>
    <n v="51624"/>
    <x v="4"/>
    <s v="909817"/>
    <x v="0"/>
    <x v="0"/>
    <x v="2"/>
    <x v="2"/>
    <x v="1"/>
    <x v="1"/>
    <n v="91.5"/>
    <n v="18.5"/>
    <n v="6.2"/>
    <n v="5.5"/>
    <x v="5"/>
    <x v="3"/>
    <n v="1015475"/>
    <x v="5"/>
    <x v="0"/>
    <x v="0"/>
    <x v="1"/>
    <x v="2"/>
    <x v="0"/>
    <x v="0"/>
    <x v="0"/>
    <x v="0"/>
    <x v="0"/>
    <x v="1"/>
    <m/>
    <m/>
    <x v="2"/>
    <s v="10154755"/>
    <x v="13"/>
    <x v="7"/>
    <x v="6"/>
    <x v="2"/>
    <x v="5"/>
    <x v="2"/>
    <n v="85.3"/>
    <x v="1"/>
    <n v="91.5"/>
    <x v="3"/>
    <s v=""/>
    <x v="5"/>
    <s v=""/>
    <x v="2"/>
    <n v="6.1589999999999998"/>
    <n v="0.99789009453212829"/>
    <x v="1"/>
    <x v="1"/>
    <x v="2"/>
    <x v="1"/>
    <x v="1"/>
    <x v="1"/>
    <x v="1"/>
  </r>
  <r>
    <d v="2022-07-18T00:00:00"/>
    <n v="9724"/>
    <n v="10485"/>
    <x v="2"/>
    <n v="1032"/>
    <n v="51625"/>
    <x v="4"/>
    <s v="909759"/>
    <x v="0"/>
    <x v="0"/>
    <x v="2"/>
    <x v="1"/>
    <x v="1"/>
    <x v="1"/>
    <n v="70"/>
    <m/>
    <m/>
    <m/>
    <x v="0"/>
    <x v="2"/>
    <n v="1015475"/>
    <x v="6"/>
    <x v="0"/>
    <x v="0"/>
    <x v="1"/>
    <x v="2"/>
    <x v="0"/>
    <x v="0"/>
    <x v="0"/>
    <x v="0"/>
    <x v="0"/>
    <x v="1"/>
    <m/>
    <m/>
    <x v="2"/>
    <s v="10154756"/>
    <x v="13"/>
    <x v="7"/>
    <x v="6"/>
    <x v="2"/>
    <x v="5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7"/>
    <x v="2"/>
    <n v="1034"/>
    <n v="51626"/>
    <x v="4"/>
    <s v="909825"/>
    <x v="2"/>
    <x v="0"/>
    <x v="1"/>
    <x v="1"/>
    <x v="1"/>
    <x v="1"/>
    <n v="57"/>
    <m/>
    <m/>
    <m/>
    <x v="0"/>
    <x v="2"/>
    <n v="1015475"/>
    <x v="7"/>
    <x v="0"/>
    <x v="0"/>
    <x v="1"/>
    <x v="2"/>
    <x v="0"/>
    <x v="0"/>
    <x v="0"/>
    <x v="0"/>
    <x v="0"/>
    <x v="1"/>
    <m/>
    <m/>
    <x v="2"/>
    <s v="10154757"/>
    <x v="13"/>
    <x v="7"/>
    <x v="6"/>
    <x v="2"/>
    <x v="5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8T00:00:00"/>
    <n v="9724"/>
    <n v="10487"/>
    <x v="2"/>
    <n v="1036"/>
    <n v="51627"/>
    <x v="4"/>
    <s v="909818"/>
    <x v="0"/>
    <x v="0"/>
    <x v="2"/>
    <x v="2"/>
    <x v="1"/>
    <x v="1"/>
    <n v="86.5"/>
    <n v="19.899999999999999"/>
    <n v="6.5"/>
    <n v="6"/>
    <x v="13"/>
    <x v="3"/>
    <n v="1015475"/>
    <x v="8"/>
    <x v="0"/>
    <x v="0"/>
    <x v="1"/>
    <x v="2"/>
    <x v="0"/>
    <x v="0"/>
    <x v="0"/>
    <x v="0"/>
    <x v="0"/>
    <x v="1"/>
    <m/>
    <m/>
    <x v="2"/>
    <s v="10154758"/>
    <x v="13"/>
    <x v="7"/>
    <x v="6"/>
    <x v="2"/>
    <x v="5"/>
    <x v="2"/>
    <n v="80"/>
    <x v="1"/>
    <n v="86.5"/>
    <x v="3"/>
    <s v=""/>
    <x v="5"/>
    <s v=""/>
    <x v="2"/>
    <n v="2.8550000000000009"/>
    <n v="0.945576564403109"/>
    <x v="1"/>
    <x v="1"/>
    <x v="2"/>
    <x v="1"/>
    <x v="1"/>
    <x v="1"/>
    <x v="1"/>
  </r>
  <r>
    <d v="2022-07-18T00:00:00"/>
    <n v="9724"/>
    <n v="10487"/>
    <x v="2"/>
    <n v="1039"/>
    <n v="51628"/>
    <x v="4"/>
    <s v="909829"/>
    <x v="0"/>
    <x v="0"/>
    <x v="2"/>
    <x v="2"/>
    <x v="1"/>
    <x v="1"/>
    <n v="89"/>
    <n v="18.5"/>
    <n v="5.9"/>
    <n v="5"/>
    <x v="16"/>
    <x v="3"/>
    <n v="1015475"/>
    <x v="9"/>
    <x v="0"/>
    <x v="0"/>
    <x v="1"/>
    <x v="2"/>
    <x v="0"/>
    <x v="0"/>
    <x v="0"/>
    <x v="0"/>
    <x v="0"/>
    <x v="1"/>
    <m/>
    <m/>
    <x v="2"/>
    <s v="10154759"/>
    <x v="13"/>
    <x v="7"/>
    <x v="6"/>
    <x v="2"/>
    <x v="5"/>
    <x v="2"/>
    <n v="83.1"/>
    <x v="1"/>
    <n v="89"/>
    <x v="3"/>
    <s v=""/>
    <x v="5"/>
    <s v=""/>
    <x v="2"/>
    <n v="4.9479999999999968"/>
    <n v="0.99295243083272722"/>
    <x v="1"/>
    <x v="1"/>
    <x v="2"/>
    <x v="1"/>
    <x v="1"/>
    <x v="1"/>
    <x v="1"/>
  </r>
  <r>
    <d v="2022-07-18T00:00:00"/>
    <n v="9724"/>
    <n v="10487"/>
    <x v="2"/>
    <n v="1041"/>
    <n v="51629"/>
    <x v="4"/>
    <s v="909833"/>
    <x v="0"/>
    <x v="0"/>
    <x v="2"/>
    <x v="2"/>
    <x v="1"/>
    <x v="1"/>
    <n v="80.5"/>
    <n v="16.5"/>
    <n v="5.5"/>
    <n v="6.5"/>
    <x v="9"/>
    <x v="3"/>
    <n v="1015475"/>
    <x v="10"/>
    <x v="0"/>
    <x v="0"/>
    <x v="1"/>
    <x v="2"/>
    <x v="0"/>
    <x v="0"/>
    <x v="0"/>
    <x v="0"/>
    <x v="0"/>
    <x v="1"/>
    <m/>
    <m/>
    <x v="2"/>
    <s v="101547510"/>
    <x v="13"/>
    <x v="7"/>
    <x v="6"/>
    <x v="2"/>
    <x v="5"/>
    <x v="2"/>
    <n v="75"/>
    <x v="1"/>
    <n v="80.5"/>
    <x v="3"/>
    <s v=""/>
    <x v="5"/>
    <s v=""/>
    <x v="2"/>
    <n v="2.0750000000000028"/>
    <n v="0.88844945981710388"/>
    <x v="1"/>
    <x v="1"/>
    <x v="2"/>
    <x v="1"/>
    <x v="1"/>
    <x v="1"/>
    <x v="1"/>
  </r>
  <r>
    <d v="2022-07-18T00:00:00"/>
    <n v="9725"/>
    <n v="10487"/>
    <x v="5"/>
    <n v="1101"/>
    <n v="51630"/>
    <x v="4"/>
    <s v="909770"/>
    <x v="0"/>
    <x v="1"/>
    <x v="1"/>
    <x v="1"/>
    <x v="1"/>
    <x v="1"/>
    <n v="80"/>
    <n v="18.5"/>
    <n v="7"/>
    <n v="6.6"/>
    <x v="12"/>
    <x v="3"/>
    <n v="1015477"/>
    <x v="1"/>
    <x v="0"/>
    <x v="0"/>
    <x v="1"/>
    <x v="2"/>
    <x v="0"/>
    <x v="0"/>
    <x v="0"/>
    <x v="0"/>
    <x v="0"/>
    <x v="1"/>
    <m/>
    <m/>
    <x v="2"/>
    <s v="10154771"/>
    <x v="13"/>
    <x v="7"/>
    <x v="6"/>
    <x v="2"/>
    <x v="5"/>
    <x v="2"/>
    <n v="73"/>
    <x v="1"/>
    <n v="80"/>
    <x v="3"/>
    <s v=""/>
    <x v="5"/>
    <s v=""/>
    <x v="3"/>
    <n v="-0.3860000000000019"/>
    <n v="0.40468058897807335"/>
    <x v="1"/>
    <x v="1"/>
    <x v="1"/>
    <x v="1"/>
    <x v="1"/>
    <x v="1"/>
    <x v="1"/>
  </r>
  <r>
    <d v="2022-07-18T00:00:00"/>
    <n v="9725"/>
    <n v="10487"/>
    <x v="5"/>
    <n v="1103"/>
    <n v="51631"/>
    <x v="4"/>
    <s v="909793"/>
    <x v="0"/>
    <x v="0"/>
    <x v="2"/>
    <x v="2"/>
    <x v="1"/>
    <x v="1"/>
    <n v="86"/>
    <n v="18.3"/>
    <n v="6"/>
    <n v="5.4"/>
    <x v="10"/>
    <x v="3"/>
    <n v="1015477"/>
    <x v="2"/>
    <x v="0"/>
    <x v="0"/>
    <x v="1"/>
    <x v="2"/>
    <x v="0"/>
    <x v="0"/>
    <x v="0"/>
    <x v="0"/>
    <x v="0"/>
    <x v="1"/>
    <m/>
    <m/>
    <x v="2"/>
    <s v="10154772"/>
    <x v="13"/>
    <x v="7"/>
    <x v="6"/>
    <x v="2"/>
    <x v="5"/>
    <x v="2"/>
    <n v="80"/>
    <x v="1"/>
    <n v="86"/>
    <x v="3"/>
    <s v=""/>
    <x v="5"/>
    <s v=""/>
    <x v="2"/>
    <n v="4.7199999999999971"/>
    <n v="0.99116359953939226"/>
    <x v="1"/>
    <x v="1"/>
    <x v="2"/>
    <x v="1"/>
    <x v="1"/>
    <x v="1"/>
    <x v="1"/>
  </r>
  <r>
    <d v="2022-07-18T00:00:00"/>
    <n v="9725"/>
    <n v="10487"/>
    <x v="5"/>
    <n v="1105"/>
    <n v="51632"/>
    <x v="4"/>
    <s v="909799"/>
    <x v="0"/>
    <x v="1"/>
    <x v="1"/>
    <x v="1"/>
    <x v="1"/>
    <x v="1"/>
    <n v="75.5"/>
    <n v="17.600000000000001"/>
    <n v="6.5"/>
    <n v="6.7"/>
    <x v="19"/>
    <x v="3"/>
    <n v="1015477"/>
    <x v="3"/>
    <x v="0"/>
    <x v="0"/>
    <x v="1"/>
    <x v="2"/>
    <x v="0"/>
    <x v="0"/>
    <x v="0"/>
    <x v="0"/>
    <x v="0"/>
    <x v="1"/>
    <m/>
    <m/>
    <x v="2"/>
    <s v="10154773"/>
    <x v="13"/>
    <x v="7"/>
    <x v="6"/>
    <x v="2"/>
    <x v="5"/>
    <x v="2"/>
    <n v="69"/>
    <x v="1"/>
    <n v="75.5"/>
    <x v="3"/>
    <s v=""/>
    <x v="5"/>
    <s v=""/>
    <x v="3"/>
    <n v="-1.4050000000000031"/>
    <n v="0.19702388559384568"/>
    <x v="1"/>
    <x v="1"/>
    <x v="1"/>
    <x v="1"/>
    <x v="1"/>
    <x v="1"/>
    <x v="1"/>
  </r>
  <r>
    <d v="2022-07-18T00:00:00"/>
    <n v="9725"/>
    <n v="10487"/>
    <x v="5"/>
    <n v="1111"/>
    <n v="51633"/>
    <x v="4"/>
    <s v="909827"/>
    <x v="0"/>
    <x v="0"/>
    <x v="2"/>
    <x v="2"/>
    <x v="1"/>
    <x v="1"/>
    <n v="84.5"/>
    <n v="18.5"/>
    <n v="6.5"/>
    <n v="6.9"/>
    <x v="12"/>
    <x v="3"/>
    <n v="1015477"/>
    <x v="4"/>
    <x v="0"/>
    <x v="0"/>
    <x v="1"/>
    <x v="2"/>
    <x v="0"/>
    <x v="0"/>
    <x v="0"/>
    <x v="0"/>
    <x v="0"/>
    <x v="1"/>
    <m/>
    <m/>
    <x v="2"/>
    <s v="10154774"/>
    <x v="13"/>
    <x v="7"/>
    <x v="6"/>
    <x v="2"/>
    <x v="5"/>
    <x v="2"/>
    <n v="78"/>
    <x v="1"/>
    <n v="84.5"/>
    <x v="3"/>
    <s v=""/>
    <x v="5"/>
    <s v=""/>
    <x v="2"/>
    <n v="1.9850000000000012"/>
    <n v="0.8792131566057908"/>
    <x v="1"/>
    <x v="1"/>
    <x v="2"/>
    <x v="1"/>
    <x v="1"/>
    <x v="1"/>
    <x v="1"/>
  </r>
  <r>
    <d v="2022-07-18T00:00:00"/>
    <n v="9725"/>
    <n v="10487"/>
    <x v="5"/>
    <n v="1114"/>
    <n v="51634"/>
    <x v="4"/>
    <s v="909816"/>
    <x v="0"/>
    <x v="0"/>
    <x v="1"/>
    <x v="1"/>
    <x v="1"/>
    <x v="1"/>
    <n v="57"/>
    <m/>
    <m/>
    <m/>
    <x v="0"/>
    <x v="2"/>
    <n v="1015477"/>
    <x v="5"/>
    <x v="0"/>
    <x v="0"/>
    <x v="1"/>
    <x v="2"/>
    <x v="0"/>
    <x v="0"/>
    <x v="0"/>
    <x v="0"/>
    <x v="0"/>
    <x v="1"/>
    <m/>
    <m/>
    <x v="2"/>
    <s v="10154775"/>
    <x v="13"/>
    <x v="7"/>
    <x v="6"/>
    <x v="2"/>
    <x v="5"/>
    <x v="2"/>
    <n v="51.646700000000003"/>
    <x v="2"/>
    <n v="57"/>
    <x v="1"/>
    <s v=""/>
    <x v="5"/>
    <s v=""/>
    <x v="1"/>
    <s v=""/>
    <s v=""/>
    <x v="1"/>
    <x v="1"/>
    <x v="1"/>
    <x v="1"/>
    <x v="1"/>
    <x v="1"/>
    <x v="1"/>
  </r>
  <r>
    <d v="2022-07-18T00:00:00"/>
    <n v="9725"/>
    <n v="10487"/>
    <x v="5"/>
    <n v="1119"/>
    <n v="51635"/>
    <x v="4"/>
    <s v="909836"/>
    <x v="0"/>
    <x v="0"/>
    <x v="1"/>
    <x v="1"/>
    <x v="1"/>
    <x v="1"/>
    <n v="62"/>
    <m/>
    <m/>
    <m/>
    <x v="0"/>
    <x v="2"/>
    <n v="1015477"/>
    <x v="6"/>
    <x v="0"/>
    <x v="0"/>
    <x v="1"/>
    <x v="2"/>
    <x v="0"/>
    <x v="0"/>
    <x v="0"/>
    <x v="0"/>
    <x v="0"/>
    <x v="1"/>
    <m/>
    <m/>
    <x v="2"/>
    <s v="10154776"/>
    <x v="13"/>
    <x v="7"/>
    <x v="6"/>
    <x v="2"/>
    <x v="5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7"/>
    <x v="4"/>
    <n v="1725"/>
    <n v="51636"/>
    <x v="4"/>
    <s v="909823"/>
    <x v="0"/>
    <x v="0"/>
    <x v="2"/>
    <x v="2"/>
    <x v="1"/>
    <x v="1"/>
    <n v="87"/>
    <n v="19"/>
    <n v="6.5"/>
    <n v="5.5"/>
    <x v="9"/>
    <x v="3"/>
    <n v="1015477"/>
    <x v="7"/>
    <x v="0"/>
    <x v="0"/>
    <x v="1"/>
    <x v="2"/>
    <x v="0"/>
    <x v="0"/>
    <x v="0"/>
    <x v="0"/>
    <x v="0"/>
    <x v="1"/>
    <m/>
    <m/>
    <x v="2"/>
    <s v="10154777"/>
    <x v="13"/>
    <x v="7"/>
    <x v="6"/>
    <x v="2"/>
    <x v="5"/>
    <x v="2"/>
    <n v="80.5"/>
    <x v="1"/>
    <n v="87"/>
    <x v="3"/>
    <s v=""/>
    <x v="5"/>
    <s v=""/>
    <x v="2"/>
    <n v="4.2699999999999969"/>
    <n v="0.98621101149385837"/>
    <x v="1"/>
    <x v="1"/>
    <x v="2"/>
    <x v="1"/>
    <x v="1"/>
    <x v="1"/>
    <x v="1"/>
  </r>
  <r>
    <d v="2022-07-18T00:00:00"/>
    <n v="9726"/>
    <n v="10487"/>
    <x v="4"/>
    <n v="1728"/>
    <n v="51637"/>
    <x v="4"/>
    <s v="909849"/>
    <x v="0"/>
    <x v="1"/>
    <x v="1"/>
    <x v="1"/>
    <x v="1"/>
    <x v="1"/>
    <n v="93.5"/>
    <n v="23"/>
    <n v="8.1999999999999993"/>
    <n v="7.8"/>
    <x v="18"/>
    <x v="3"/>
    <n v="1015477"/>
    <x v="8"/>
    <x v="0"/>
    <x v="0"/>
    <x v="1"/>
    <x v="2"/>
    <x v="0"/>
    <x v="0"/>
    <x v="0"/>
    <x v="0"/>
    <x v="0"/>
    <x v="1"/>
    <m/>
    <m/>
    <x v="2"/>
    <s v="10154778"/>
    <x v="13"/>
    <x v="7"/>
    <x v="6"/>
    <x v="2"/>
    <x v="5"/>
    <x v="2"/>
    <n v="85.3"/>
    <x v="1"/>
    <n v="93.5"/>
    <x v="3"/>
    <s v=""/>
    <x v="5"/>
    <s v=""/>
    <x v="2"/>
    <n v="2.379"/>
    <n v="0.91521186737723303"/>
    <x v="1"/>
    <x v="1"/>
    <x v="2"/>
    <x v="1"/>
    <x v="1"/>
    <x v="1"/>
    <x v="1"/>
  </r>
  <r>
    <d v="2022-07-18T00:00:00"/>
    <n v="9726"/>
    <n v="10487"/>
    <x v="4"/>
    <n v="1730"/>
    <n v="51638"/>
    <x v="4"/>
    <s v="909786"/>
    <x v="0"/>
    <x v="0"/>
    <x v="1"/>
    <x v="1"/>
    <x v="1"/>
    <x v="1"/>
    <n v="66"/>
    <m/>
    <m/>
    <m/>
    <x v="0"/>
    <x v="2"/>
    <n v="1015477"/>
    <x v="9"/>
    <x v="0"/>
    <x v="0"/>
    <x v="1"/>
    <x v="2"/>
    <x v="0"/>
    <x v="0"/>
    <x v="0"/>
    <x v="0"/>
    <x v="0"/>
    <x v="1"/>
    <m/>
    <m/>
    <x v="2"/>
    <s v="10154779"/>
    <x v="13"/>
    <x v="7"/>
    <x v="6"/>
    <x v="2"/>
    <x v="5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7"/>
    <x v="4"/>
    <n v="1734"/>
    <n v="51639"/>
    <x v="4"/>
    <s v="909814"/>
    <x v="0"/>
    <x v="0"/>
    <x v="1"/>
    <x v="1"/>
    <x v="1"/>
    <x v="1"/>
    <n v="73"/>
    <m/>
    <m/>
    <m/>
    <x v="0"/>
    <x v="2"/>
    <n v="1015477"/>
    <x v="10"/>
    <x v="0"/>
    <x v="0"/>
    <x v="1"/>
    <x v="2"/>
    <x v="0"/>
    <x v="0"/>
    <x v="0"/>
    <x v="0"/>
    <x v="0"/>
    <x v="1"/>
    <m/>
    <m/>
    <x v="2"/>
    <s v="101547710"/>
    <x v="13"/>
    <x v="7"/>
    <x v="6"/>
    <x v="2"/>
    <x v="5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7"/>
    <x v="4"/>
    <n v="1734"/>
    <n v="51640"/>
    <x v="4"/>
    <s v="909762"/>
    <x v="0"/>
    <x v="0"/>
    <x v="1"/>
    <x v="1"/>
    <x v="1"/>
    <x v="1"/>
    <n v="69.5"/>
    <m/>
    <m/>
    <m/>
    <x v="0"/>
    <x v="2"/>
    <n v="1015478"/>
    <x v="1"/>
    <x v="0"/>
    <x v="0"/>
    <x v="1"/>
    <x v="2"/>
    <x v="0"/>
    <x v="0"/>
    <x v="0"/>
    <x v="0"/>
    <x v="0"/>
    <x v="1"/>
    <m/>
    <m/>
    <x v="2"/>
    <s v="10154781"/>
    <x v="13"/>
    <x v="7"/>
    <x v="6"/>
    <x v="2"/>
    <x v="5"/>
    <x v="2"/>
    <n v="63.215449999999997"/>
    <x v="2"/>
    <n v="69.5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7"/>
    <x v="4"/>
    <n v="1734"/>
    <n v="51641"/>
    <x v="4"/>
    <s v="909792"/>
    <x v="0"/>
    <x v="0"/>
    <x v="1"/>
    <x v="1"/>
    <x v="1"/>
    <x v="1"/>
    <n v="61"/>
    <m/>
    <m/>
    <m/>
    <x v="0"/>
    <x v="2"/>
    <n v="1015478"/>
    <x v="2"/>
    <x v="0"/>
    <x v="0"/>
    <x v="1"/>
    <x v="2"/>
    <x v="0"/>
    <x v="0"/>
    <x v="0"/>
    <x v="0"/>
    <x v="0"/>
    <x v="1"/>
    <m/>
    <m/>
    <x v="2"/>
    <s v="10154782"/>
    <x v="13"/>
    <x v="7"/>
    <x v="6"/>
    <x v="2"/>
    <x v="5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7"/>
    <x v="4"/>
    <n v="1734"/>
    <n v="51642"/>
    <x v="4"/>
    <s v="909788"/>
    <x v="1"/>
    <x v="0"/>
    <x v="2"/>
    <x v="2"/>
    <x v="1"/>
    <x v="1"/>
    <n v="85"/>
    <n v="19.2"/>
    <n v="7.2"/>
    <n v="6.6"/>
    <x v="7"/>
    <x v="3"/>
    <n v="1015478"/>
    <x v="3"/>
    <x v="0"/>
    <x v="0"/>
    <x v="1"/>
    <x v="2"/>
    <x v="2"/>
    <x v="0"/>
    <x v="2"/>
    <x v="7"/>
    <x v="0"/>
    <x v="1"/>
    <m/>
    <m/>
    <x v="2"/>
    <s v="10154783"/>
    <x v="13"/>
    <x v="7"/>
    <x v="6"/>
    <x v="2"/>
    <x v="5"/>
    <x v="2"/>
    <n v="77.8"/>
    <x v="1"/>
    <n v="85"/>
    <x v="3"/>
    <s v=""/>
    <x v="5"/>
    <s v=""/>
    <x v="2"/>
    <n v="1.5939999999999965"/>
    <n v="0.8311781310242109"/>
    <x v="1"/>
    <x v="1"/>
    <x v="2"/>
    <x v="1"/>
    <x v="1"/>
    <x v="1"/>
    <x v="1"/>
  </r>
  <r>
    <d v="2022-07-18T00:00:00"/>
    <n v="9726"/>
    <n v="10487"/>
    <x v="4"/>
    <n v="1745"/>
    <n v="51643"/>
    <x v="4"/>
    <s v="909790"/>
    <x v="0"/>
    <x v="0"/>
    <x v="2"/>
    <x v="2"/>
    <x v="1"/>
    <x v="1"/>
    <n v="82"/>
    <n v="18.5"/>
    <n v="6.5"/>
    <n v="7.3"/>
    <x v="5"/>
    <x v="3"/>
    <n v="1015478"/>
    <x v="4"/>
    <x v="0"/>
    <x v="0"/>
    <x v="1"/>
    <x v="2"/>
    <x v="0"/>
    <x v="0"/>
    <x v="0"/>
    <x v="0"/>
    <x v="0"/>
    <x v="1"/>
    <m/>
    <m/>
    <x v="2"/>
    <s v="10154784"/>
    <x v="13"/>
    <x v="7"/>
    <x v="6"/>
    <x v="2"/>
    <x v="5"/>
    <x v="2"/>
    <n v="75.5"/>
    <x v="1"/>
    <n v="82"/>
    <x v="3"/>
    <s v=""/>
    <x v="5"/>
    <s v=""/>
    <x v="2"/>
    <n v="0.46599999999999819"/>
    <n v="0.61443657414126285"/>
    <x v="1"/>
    <x v="1"/>
    <x v="2"/>
    <x v="1"/>
    <x v="1"/>
    <x v="1"/>
    <x v="1"/>
  </r>
  <r>
    <d v="2022-07-18T00:00:00"/>
    <n v="9726"/>
    <n v="10487"/>
    <x v="4"/>
    <n v="1748"/>
    <n v="51644"/>
    <x v="4"/>
    <s v="909777"/>
    <x v="0"/>
    <x v="0"/>
    <x v="1"/>
    <x v="1"/>
    <x v="1"/>
    <x v="1"/>
    <n v="64"/>
    <m/>
    <m/>
    <m/>
    <x v="0"/>
    <x v="2"/>
    <n v="1015478"/>
    <x v="5"/>
    <x v="0"/>
    <x v="0"/>
    <x v="1"/>
    <x v="2"/>
    <x v="0"/>
    <x v="0"/>
    <x v="0"/>
    <x v="0"/>
    <x v="0"/>
    <x v="1"/>
    <m/>
    <m/>
    <x v="2"/>
    <s v="10154785"/>
    <x v="13"/>
    <x v="7"/>
    <x v="6"/>
    <x v="2"/>
    <x v="5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7"/>
    <x v="4"/>
    <n v="1748"/>
    <n v="51645"/>
    <x v="4"/>
    <s v="909765"/>
    <x v="0"/>
    <x v="0"/>
    <x v="2"/>
    <x v="2"/>
    <x v="1"/>
    <x v="1"/>
    <n v="79.5"/>
    <n v="16.5"/>
    <n v="5.6"/>
    <n v="5.4"/>
    <x v="10"/>
    <x v="3"/>
    <n v="1015478"/>
    <x v="6"/>
    <x v="0"/>
    <x v="0"/>
    <x v="1"/>
    <x v="2"/>
    <x v="0"/>
    <x v="0"/>
    <x v="0"/>
    <x v="0"/>
    <x v="0"/>
    <x v="1"/>
    <m/>
    <m/>
    <x v="2"/>
    <s v="10154786"/>
    <x v="13"/>
    <x v="7"/>
    <x v="6"/>
    <x v="2"/>
    <x v="5"/>
    <x v="2"/>
    <n v="73.900000000000006"/>
    <x v="1"/>
    <n v="79.5"/>
    <x v="3"/>
    <s v=""/>
    <x v="5"/>
    <s v=""/>
    <x v="2"/>
    <n v="2.4370000000000029"/>
    <n v="0.91960557335101167"/>
    <x v="1"/>
    <x v="1"/>
    <x v="2"/>
    <x v="1"/>
    <x v="1"/>
    <x v="1"/>
    <x v="1"/>
  </r>
  <r>
    <d v="2022-07-18T00:00:00"/>
    <n v="9726"/>
    <n v="10487"/>
    <x v="4"/>
    <n v="1748"/>
    <n v="51646"/>
    <x v="4"/>
    <s v="909797"/>
    <x v="0"/>
    <x v="0"/>
    <x v="2"/>
    <x v="2"/>
    <x v="1"/>
    <x v="1"/>
    <n v="83"/>
    <n v="17.399999999999999"/>
    <n v="6"/>
    <n v="7.7"/>
    <x v="1"/>
    <x v="3"/>
    <n v="1015478"/>
    <x v="7"/>
    <x v="0"/>
    <x v="0"/>
    <x v="1"/>
    <x v="2"/>
    <x v="0"/>
    <x v="0"/>
    <x v="0"/>
    <x v="0"/>
    <x v="0"/>
    <x v="1"/>
    <m/>
    <m/>
    <x v="2"/>
    <s v="10154787"/>
    <x v="13"/>
    <x v="7"/>
    <x v="6"/>
    <x v="2"/>
    <x v="5"/>
    <x v="2"/>
    <n v="77"/>
    <x v="1"/>
    <n v="83"/>
    <x v="3"/>
    <s v=""/>
    <x v="5"/>
    <s v=""/>
    <x v="2"/>
    <n v="0.91999999999999815"/>
    <n v="0.71504210570098936"/>
    <x v="1"/>
    <x v="1"/>
    <x v="2"/>
    <x v="1"/>
    <x v="1"/>
    <x v="1"/>
    <x v="1"/>
  </r>
  <r>
    <d v="2022-07-18T00:00:00"/>
    <n v="9726"/>
    <n v="10487"/>
    <x v="4"/>
    <n v="1748"/>
    <n v="51647"/>
    <x v="4"/>
    <s v="909803"/>
    <x v="0"/>
    <x v="0"/>
    <x v="1"/>
    <x v="1"/>
    <x v="1"/>
    <x v="1"/>
    <n v="78"/>
    <m/>
    <m/>
    <m/>
    <x v="0"/>
    <x v="3"/>
    <n v="1015478"/>
    <x v="8"/>
    <x v="0"/>
    <x v="0"/>
    <x v="1"/>
    <x v="2"/>
    <x v="0"/>
    <x v="0"/>
    <x v="0"/>
    <x v="0"/>
    <x v="0"/>
    <x v="1"/>
    <s v="909783 pit "/>
    <m/>
    <x v="2"/>
    <s v="10154788"/>
    <x v="13"/>
    <x v="7"/>
    <x v="6"/>
    <x v="2"/>
    <x v="5"/>
    <x v="2"/>
    <n v="71.082199999999986"/>
    <x v="1"/>
    <n v="78"/>
    <x v="2"/>
    <s v=""/>
    <x v="5"/>
    <s v=""/>
    <x v="1"/>
    <s v=""/>
    <s v=""/>
    <x v="1"/>
    <x v="1"/>
    <x v="1"/>
    <x v="1"/>
    <x v="1"/>
    <x v="1"/>
    <x v="1"/>
  </r>
  <r>
    <d v="2022-07-18T00:00:00"/>
    <n v="9726"/>
    <n v="10487"/>
    <x v="4"/>
    <n v="1748"/>
    <n v="51648"/>
    <x v="4"/>
    <s v="909783"/>
    <x v="0"/>
    <x v="0"/>
    <x v="2"/>
    <x v="2"/>
    <x v="1"/>
    <x v="1"/>
    <n v="78"/>
    <n v="17"/>
    <n v="5.8"/>
    <n v="5.7"/>
    <x v="12"/>
    <x v="3"/>
    <n v="1015478"/>
    <x v="9"/>
    <x v="0"/>
    <x v="0"/>
    <x v="1"/>
    <x v="2"/>
    <x v="0"/>
    <x v="0"/>
    <x v="0"/>
    <x v="0"/>
    <x v="0"/>
    <x v="0"/>
    <m/>
    <s v="Same Pit tag written as one above."/>
    <x v="2"/>
    <s v="10154789"/>
    <x v="13"/>
    <x v="7"/>
    <x v="6"/>
    <x v="2"/>
    <x v="5"/>
    <x v="2"/>
    <n v="72.2"/>
    <x v="1"/>
    <n v="78"/>
    <x v="3"/>
    <s v=""/>
    <x v="5"/>
    <s v=""/>
    <x v="2"/>
    <n v="0.90200000000000014"/>
    <n v="0.71136032977518027"/>
    <x v="1"/>
    <x v="1"/>
    <x v="2"/>
    <x v="1"/>
    <x v="1"/>
    <x v="1"/>
    <x v="1"/>
  </r>
  <r>
    <d v="2022-07-18T00:00:00"/>
    <n v="9726"/>
    <n v="10487"/>
    <x v="4"/>
    <n v="1759"/>
    <n v="51649"/>
    <x v="4"/>
    <s v="909835"/>
    <x v="0"/>
    <x v="0"/>
    <x v="2"/>
    <x v="2"/>
    <x v="1"/>
    <x v="1"/>
    <n v="84.5"/>
    <n v="17.5"/>
    <n v="6.3"/>
    <n v="5.5"/>
    <x v="11"/>
    <x v="3"/>
    <n v="1015478"/>
    <x v="10"/>
    <x v="0"/>
    <x v="0"/>
    <x v="1"/>
    <x v="2"/>
    <x v="0"/>
    <x v="0"/>
    <x v="0"/>
    <x v="0"/>
    <x v="0"/>
    <x v="0"/>
    <m/>
    <m/>
    <x v="2"/>
    <s v="101547810"/>
    <x v="13"/>
    <x v="7"/>
    <x v="6"/>
    <x v="2"/>
    <x v="5"/>
    <x v="2"/>
    <n v="78.2"/>
    <x v="1"/>
    <n v="84.5"/>
    <x v="3"/>
    <s v=""/>
    <x v="5"/>
    <s v=""/>
    <x v="2"/>
    <n v="3.1070000000000015"/>
    <n v="0.95718056649554784"/>
    <x v="1"/>
    <x v="1"/>
    <x v="2"/>
    <x v="1"/>
    <x v="1"/>
    <x v="1"/>
    <x v="1"/>
  </r>
  <r>
    <d v="2022-07-18T00:00:00"/>
    <n v="9726"/>
    <n v="10487"/>
    <x v="4"/>
    <n v="1803"/>
    <n v="51650"/>
    <x v="4"/>
    <s v="909791"/>
    <x v="0"/>
    <x v="0"/>
    <x v="1"/>
    <x v="1"/>
    <x v="1"/>
    <x v="1"/>
    <n v="61"/>
    <m/>
    <m/>
    <m/>
    <x v="0"/>
    <x v="2"/>
    <n v="1015479"/>
    <x v="1"/>
    <x v="0"/>
    <x v="0"/>
    <x v="1"/>
    <x v="2"/>
    <x v="0"/>
    <x v="0"/>
    <x v="0"/>
    <x v="0"/>
    <x v="0"/>
    <x v="0"/>
    <m/>
    <m/>
    <x v="2"/>
    <s v="10154791"/>
    <x v="13"/>
    <x v="7"/>
    <x v="6"/>
    <x v="2"/>
    <x v="5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8"/>
    <x v="4"/>
    <n v="1806"/>
    <n v="51651"/>
    <x v="4"/>
    <s v="909769"/>
    <x v="0"/>
    <x v="0"/>
    <x v="2"/>
    <x v="2"/>
    <x v="1"/>
    <x v="1"/>
    <n v="90"/>
    <n v="18.399999999999999"/>
    <n v="6.3"/>
    <n v="7.1"/>
    <x v="5"/>
    <x v="3"/>
    <n v="1015479"/>
    <x v="2"/>
    <x v="0"/>
    <x v="0"/>
    <x v="1"/>
    <x v="2"/>
    <x v="0"/>
    <x v="0"/>
    <x v="0"/>
    <x v="0"/>
    <x v="0"/>
    <x v="1"/>
    <m/>
    <m/>
    <x v="2"/>
    <s v="10154792"/>
    <x v="13"/>
    <x v="7"/>
    <x v="6"/>
    <x v="2"/>
    <x v="5"/>
    <x v="2"/>
    <n v="83.7"/>
    <x v="1"/>
    <n v="90"/>
    <x v="3"/>
    <s v=""/>
    <x v="5"/>
    <s v=""/>
    <x v="2"/>
    <n v="4.2980000000000036"/>
    <n v="0.98658664103142135"/>
    <x v="1"/>
    <x v="1"/>
    <x v="2"/>
    <x v="1"/>
    <x v="1"/>
    <x v="1"/>
    <x v="1"/>
  </r>
  <r>
    <d v="2022-07-18T00:00:00"/>
    <n v="9726"/>
    <n v="10488"/>
    <x v="4"/>
    <n v="1806"/>
    <n v="51652"/>
    <x v="4"/>
    <s v="909755"/>
    <x v="0"/>
    <x v="0"/>
    <x v="2"/>
    <x v="1"/>
    <x v="1"/>
    <x v="1"/>
    <n v="72"/>
    <m/>
    <m/>
    <m/>
    <x v="0"/>
    <x v="2"/>
    <n v="1015479"/>
    <x v="3"/>
    <x v="0"/>
    <x v="0"/>
    <x v="1"/>
    <x v="2"/>
    <x v="0"/>
    <x v="0"/>
    <x v="0"/>
    <x v="0"/>
    <x v="0"/>
    <x v="1"/>
    <m/>
    <m/>
    <x v="2"/>
    <s v="10154793"/>
    <x v="13"/>
    <x v="7"/>
    <x v="6"/>
    <x v="2"/>
    <x v="5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8"/>
    <x v="4"/>
    <n v="1806"/>
    <n v="51653"/>
    <x v="4"/>
    <s v="909758"/>
    <x v="0"/>
    <x v="0"/>
    <x v="2"/>
    <x v="2"/>
    <x v="1"/>
    <x v="1"/>
    <n v="81.5"/>
    <n v="16.899999999999999"/>
    <n v="5.8"/>
    <n v="6.7"/>
    <x v="15"/>
    <x v="3"/>
    <n v="1015479"/>
    <x v="4"/>
    <x v="0"/>
    <x v="0"/>
    <x v="1"/>
    <x v="2"/>
    <x v="0"/>
    <x v="0"/>
    <x v="0"/>
    <x v="0"/>
    <x v="0"/>
    <x v="1"/>
    <m/>
    <m/>
    <x v="2"/>
    <s v="10154794"/>
    <x v="13"/>
    <x v="7"/>
    <x v="6"/>
    <x v="2"/>
    <x v="5"/>
    <x v="2"/>
    <n v="75.7"/>
    <x v="1"/>
    <n v="81.5"/>
    <x v="3"/>
    <s v=""/>
    <x v="5"/>
    <s v=""/>
    <x v="2"/>
    <n v="1.8990000000000029"/>
    <n v="0.86977830350726948"/>
    <x v="1"/>
    <x v="1"/>
    <x v="2"/>
    <x v="1"/>
    <x v="1"/>
    <x v="1"/>
    <x v="1"/>
  </r>
  <r>
    <d v="2022-07-18T00:00:00"/>
    <n v="9726"/>
    <n v="10488"/>
    <x v="4"/>
    <n v="1814"/>
    <n v="51654"/>
    <x v="4"/>
    <s v="909766"/>
    <x v="0"/>
    <x v="0"/>
    <x v="1"/>
    <x v="1"/>
    <x v="1"/>
    <x v="1"/>
    <n v="69.5"/>
    <m/>
    <m/>
    <m/>
    <x v="0"/>
    <x v="2"/>
    <n v="1015479"/>
    <x v="5"/>
    <x v="0"/>
    <x v="0"/>
    <x v="1"/>
    <x v="2"/>
    <x v="0"/>
    <x v="0"/>
    <x v="0"/>
    <x v="0"/>
    <x v="0"/>
    <x v="1"/>
    <m/>
    <m/>
    <x v="2"/>
    <s v="10154795"/>
    <x v="13"/>
    <x v="7"/>
    <x v="6"/>
    <x v="2"/>
    <x v="5"/>
    <x v="2"/>
    <n v="63.215449999999997"/>
    <x v="2"/>
    <n v="69.5"/>
    <x v="1"/>
    <s v=""/>
    <x v="5"/>
    <s v=""/>
    <x v="1"/>
    <s v=""/>
    <s v=""/>
    <x v="1"/>
    <x v="1"/>
    <x v="1"/>
    <x v="1"/>
    <x v="1"/>
    <x v="1"/>
    <x v="1"/>
  </r>
  <r>
    <d v="2022-07-18T00:00:00"/>
    <n v="9726"/>
    <n v="10488"/>
    <x v="4"/>
    <n v="1818"/>
    <n v="51655"/>
    <x v="4"/>
    <s v="909795"/>
    <x v="0"/>
    <x v="0"/>
    <x v="1"/>
    <x v="1"/>
    <x v="1"/>
    <x v="1"/>
    <n v="71.5"/>
    <m/>
    <m/>
    <m/>
    <x v="0"/>
    <x v="2"/>
    <n v="1015479"/>
    <x v="6"/>
    <x v="0"/>
    <x v="0"/>
    <x v="1"/>
    <x v="2"/>
    <x v="0"/>
    <x v="0"/>
    <x v="0"/>
    <x v="0"/>
    <x v="0"/>
    <x v="1"/>
    <m/>
    <m/>
    <x v="2"/>
    <s v="10154796"/>
    <x v="13"/>
    <x v="7"/>
    <x v="6"/>
    <x v="2"/>
    <x v="5"/>
    <x v="2"/>
    <n v="65.066449999999989"/>
    <x v="2"/>
    <n v="71.5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843"/>
    <n v="51656"/>
    <x v="4"/>
    <s v="909761"/>
    <x v="0"/>
    <x v="0"/>
    <x v="2"/>
    <x v="2"/>
    <x v="1"/>
    <x v="1"/>
    <n v="75.5"/>
    <n v="18"/>
    <n v="7.8"/>
    <n v="6.7"/>
    <x v="14"/>
    <x v="3"/>
    <n v="1015479"/>
    <x v="7"/>
    <x v="0"/>
    <x v="0"/>
    <x v="1"/>
    <x v="2"/>
    <x v="0"/>
    <x v="0"/>
    <x v="0"/>
    <x v="0"/>
    <x v="0"/>
    <x v="1"/>
    <m/>
    <m/>
    <x v="2"/>
    <s v="10154797"/>
    <x v="13"/>
    <x v="7"/>
    <x v="6"/>
    <x v="2"/>
    <x v="5"/>
    <x v="2"/>
    <n v="67.7"/>
    <x v="2"/>
    <n v="75.5"/>
    <x v="3"/>
    <s v=""/>
    <x v="5"/>
    <s v=""/>
    <x v="3"/>
    <n v="-3.7570000000000032"/>
    <n v="2.2820747663383722E-2"/>
    <x v="1"/>
    <x v="1"/>
    <x v="1"/>
    <x v="1"/>
    <x v="1"/>
    <x v="1"/>
    <x v="1"/>
  </r>
  <r>
    <d v="2022-07-18T00:00:00"/>
    <n v="9727"/>
    <n v="10488"/>
    <x v="2"/>
    <n v="1846"/>
    <n v="51657"/>
    <x v="4"/>
    <s v="909778"/>
    <x v="0"/>
    <x v="0"/>
    <x v="1"/>
    <x v="1"/>
    <x v="1"/>
    <x v="1"/>
    <n v="61"/>
    <m/>
    <m/>
    <m/>
    <x v="0"/>
    <x v="2"/>
    <n v="1015479"/>
    <x v="8"/>
    <x v="0"/>
    <x v="0"/>
    <x v="1"/>
    <x v="2"/>
    <x v="0"/>
    <x v="0"/>
    <x v="0"/>
    <x v="0"/>
    <x v="0"/>
    <x v="1"/>
    <m/>
    <m/>
    <x v="2"/>
    <s v="10154798"/>
    <x v="13"/>
    <x v="7"/>
    <x v="6"/>
    <x v="2"/>
    <x v="5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849"/>
    <n v="51658"/>
    <x v="4"/>
    <s v="909767"/>
    <x v="0"/>
    <x v="1"/>
    <x v="1"/>
    <x v="1"/>
    <x v="1"/>
    <x v="1"/>
    <n v="100"/>
    <n v="24.3"/>
    <n v="10"/>
    <n v="8.8000000000000007"/>
    <x v="26"/>
    <x v="3"/>
    <n v="1015479"/>
    <x v="9"/>
    <x v="0"/>
    <x v="0"/>
    <x v="1"/>
    <x v="2"/>
    <x v="0"/>
    <x v="0"/>
    <x v="0"/>
    <x v="0"/>
    <x v="0"/>
    <x v="1"/>
    <m/>
    <m/>
    <x v="2"/>
    <s v="10154799"/>
    <x v="13"/>
    <x v="7"/>
    <x v="6"/>
    <x v="2"/>
    <x v="5"/>
    <x v="2"/>
    <n v="90"/>
    <x v="1"/>
    <n v="100"/>
    <x v="3"/>
    <s v=""/>
    <x v="5"/>
    <s v=""/>
    <x v="2"/>
    <n v="1.5019999999999993"/>
    <n v="0.81787257965831317"/>
    <x v="1"/>
    <x v="1"/>
    <x v="2"/>
    <x v="1"/>
    <x v="1"/>
    <x v="1"/>
    <x v="1"/>
  </r>
  <r>
    <d v="2022-07-18T00:00:00"/>
    <n v="9727"/>
    <n v="10488"/>
    <x v="2"/>
    <n v="1851"/>
    <n v="51659"/>
    <x v="4"/>
    <s v="909804"/>
    <x v="0"/>
    <x v="0"/>
    <x v="2"/>
    <x v="2"/>
    <x v="1"/>
    <x v="1"/>
    <n v="80.5"/>
    <n v="19"/>
    <n v="7.5"/>
    <n v="7.1"/>
    <x v="15"/>
    <x v="3"/>
    <n v="1015479"/>
    <x v="10"/>
    <x v="0"/>
    <x v="0"/>
    <x v="1"/>
    <x v="2"/>
    <x v="0"/>
    <x v="0"/>
    <x v="0"/>
    <x v="0"/>
    <x v="0"/>
    <x v="1"/>
    <m/>
    <m/>
    <x v="2"/>
    <s v="101547910"/>
    <x v="13"/>
    <x v="7"/>
    <x v="6"/>
    <x v="2"/>
    <x v="5"/>
    <x v="2"/>
    <n v="73"/>
    <x v="1"/>
    <n v="80.5"/>
    <x v="3"/>
    <s v=""/>
    <x v="5"/>
    <s v=""/>
    <x v="3"/>
    <n v="-0.97899999999999721"/>
    <n v="0.27309025057386954"/>
    <x v="1"/>
    <x v="1"/>
    <x v="1"/>
    <x v="1"/>
    <x v="1"/>
    <x v="1"/>
    <x v="1"/>
  </r>
  <r>
    <d v="2022-07-18T00:00:00"/>
    <n v="9727"/>
    <n v="10488"/>
    <x v="2"/>
    <n v="1854"/>
    <n v="51660"/>
    <x v="4"/>
    <s v="909789"/>
    <x v="0"/>
    <x v="0"/>
    <x v="2"/>
    <x v="2"/>
    <x v="1"/>
    <x v="1"/>
    <n v="87"/>
    <n v="16.2"/>
    <n v="6.7"/>
    <n v="5.8"/>
    <x v="9"/>
    <x v="3"/>
    <n v="1015480"/>
    <x v="1"/>
    <x v="0"/>
    <x v="1"/>
    <x v="0"/>
    <x v="3"/>
    <x v="0"/>
    <x v="0"/>
    <x v="0"/>
    <x v="0"/>
    <x v="0"/>
    <x v="1"/>
    <m/>
    <m/>
    <x v="2"/>
    <s v="10154801"/>
    <x v="13"/>
    <x v="7"/>
    <x v="6"/>
    <x v="2"/>
    <x v="5"/>
    <x v="2"/>
    <n v="80.3"/>
    <x v="1"/>
    <n v="87"/>
    <x v="3"/>
    <s v=""/>
    <x v="5"/>
    <s v=""/>
    <x v="2"/>
    <n v="3.8099999999999969"/>
    <n v="0.97833173368303927"/>
    <x v="1"/>
    <x v="1"/>
    <x v="2"/>
    <x v="2"/>
    <x v="1"/>
    <x v="1"/>
    <x v="1"/>
  </r>
  <r>
    <d v="2022-07-18T00:00:00"/>
    <n v="9727"/>
    <n v="10488"/>
    <x v="2"/>
    <n v="1856"/>
    <n v="51661"/>
    <x v="4"/>
    <s v="909780"/>
    <x v="0"/>
    <x v="0"/>
    <x v="1"/>
    <x v="1"/>
    <x v="1"/>
    <x v="1"/>
    <n v="62"/>
    <m/>
    <m/>
    <m/>
    <x v="0"/>
    <x v="2"/>
    <n v="1015480"/>
    <x v="2"/>
    <x v="0"/>
    <x v="1"/>
    <x v="0"/>
    <x v="3"/>
    <x v="0"/>
    <x v="0"/>
    <x v="0"/>
    <x v="0"/>
    <x v="0"/>
    <x v="1"/>
    <m/>
    <m/>
    <x v="2"/>
    <s v="10154802"/>
    <x v="13"/>
    <x v="7"/>
    <x v="6"/>
    <x v="2"/>
    <x v="5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858"/>
    <n v="51662"/>
    <x v="4"/>
    <s v="909763"/>
    <x v="0"/>
    <x v="1"/>
    <x v="1"/>
    <x v="1"/>
    <x v="1"/>
    <x v="1"/>
    <n v="70"/>
    <m/>
    <m/>
    <m/>
    <x v="0"/>
    <x v="2"/>
    <n v="1015480"/>
    <x v="3"/>
    <x v="0"/>
    <x v="1"/>
    <x v="0"/>
    <x v="3"/>
    <x v="0"/>
    <x v="0"/>
    <x v="0"/>
    <x v="0"/>
    <x v="0"/>
    <x v="1"/>
    <m/>
    <m/>
    <x v="2"/>
    <s v="10154803"/>
    <x v="13"/>
    <x v="7"/>
    <x v="6"/>
    <x v="2"/>
    <x v="5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859"/>
    <n v="51663"/>
    <x v="4"/>
    <s v="909808"/>
    <x v="0"/>
    <x v="0"/>
    <x v="1"/>
    <x v="1"/>
    <x v="1"/>
    <x v="1"/>
    <n v="64"/>
    <m/>
    <m/>
    <m/>
    <x v="0"/>
    <x v="2"/>
    <n v="1015480"/>
    <x v="4"/>
    <x v="0"/>
    <x v="1"/>
    <x v="0"/>
    <x v="3"/>
    <x v="0"/>
    <x v="0"/>
    <x v="0"/>
    <x v="0"/>
    <x v="0"/>
    <x v="1"/>
    <m/>
    <m/>
    <x v="2"/>
    <s v="10154804"/>
    <x v="13"/>
    <x v="7"/>
    <x v="6"/>
    <x v="2"/>
    <x v="5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900"/>
    <n v="51664"/>
    <x v="4"/>
    <s v="909800"/>
    <x v="0"/>
    <x v="1"/>
    <x v="1"/>
    <x v="1"/>
    <x v="1"/>
    <x v="1"/>
    <n v="78"/>
    <n v="18.399999999999999"/>
    <n v="7.5"/>
    <n v="5.8"/>
    <x v="15"/>
    <x v="3"/>
    <n v="1015480"/>
    <x v="5"/>
    <x v="0"/>
    <x v="1"/>
    <x v="0"/>
    <x v="3"/>
    <x v="0"/>
    <x v="0"/>
    <x v="0"/>
    <x v="0"/>
    <x v="0"/>
    <x v="1"/>
    <m/>
    <m/>
    <x v="2"/>
    <s v="10154805"/>
    <x v="13"/>
    <x v="7"/>
    <x v="6"/>
    <x v="2"/>
    <x v="5"/>
    <x v="2"/>
    <n v="70.5"/>
    <x v="1"/>
    <n v="78"/>
    <x v="3"/>
    <s v=""/>
    <x v="5"/>
    <s v=""/>
    <x v="3"/>
    <n v="-1.1699999999999997"/>
    <n v="0.23685498427314458"/>
    <x v="1"/>
    <x v="1"/>
    <x v="1"/>
    <x v="1"/>
    <x v="1"/>
    <x v="1"/>
    <x v="1"/>
  </r>
  <r>
    <d v="2022-07-18T00:00:00"/>
    <n v="9727"/>
    <n v="10488"/>
    <x v="2"/>
    <n v="1903"/>
    <n v="51665"/>
    <x v="4"/>
    <s v="909851"/>
    <x v="0"/>
    <x v="0"/>
    <x v="2"/>
    <x v="2"/>
    <x v="1"/>
    <x v="1"/>
    <n v="83"/>
    <n v="17.8"/>
    <n v="6.4"/>
    <n v="5.5"/>
    <x v="9"/>
    <x v="3"/>
    <n v="1015480"/>
    <x v="6"/>
    <x v="0"/>
    <x v="1"/>
    <x v="0"/>
    <x v="3"/>
    <x v="0"/>
    <x v="0"/>
    <x v="0"/>
    <x v="0"/>
    <x v="0"/>
    <x v="1"/>
    <m/>
    <m/>
    <x v="2"/>
    <s v="10154806"/>
    <x v="13"/>
    <x v="7"/>
    <x v="6"/>
    <x v="2"/>
    <x v="5"/>
    <x v="2"/>
    <n v="76.599999999999994"/>
    <x v="1"/>
    <n v="83"/>
    <x v="3"/>
    <s v=""/>
    <x v="5"/>
    <s v=""/>
    <x v="2"/>
    <n v="2.6779999999999982"/>
    <n v="0.9357159251144731"/>
    <x v="1"/>
    <x v="1"/>
    <x v="2"/>
    <x v="1"/>
    <x v="1"/>
    <x v="1"/>
    <x v="1"/>
  </r>
  <r>
    <d v="2022-07-18T00:00:00"/>
    <n v="9727"/>
    <n v="10488"/>
    <x v="2"/>
    <n v="1904"/>
    <n v="51666"/>
    <x v="4"/>
    <s v="909787"/>
    <x v="0"/>
    <x v="0"/>
    <x v="2"/>
    <x v="1"/>
    <x v="1"/>
    <x v="1"/>
    <n v="71"/>
    <m/>
    <m/>
    <m/>
    <x v="0"/>
    <x v="2"/>
    <n v="1015480"/>
    <x v="7"/>
    <x v="0"/>
    <x v="1"/>
    <x v="0"/>
    <x v="3"/>
    <x v="0"/>
    <x v="0"/>
    <x v="0"/>
    <x v="0"/>
    <x v="0"/>
    <x v="1"/>
    <s v="909787 PIT"/>
    <m/>
    <x v="2"/>
    <s v="10154807"/>
    <x v="13"/>
    <x v="7"/>
    <x v="6"/>
    <x v="2"/>
    <x v="5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906"/>
    <n v="51667"/>
    <x v="4"/>
    <s v="909781"/>
    <x v="0"/>
    <x v="0"/>
    <x v="2"/>
    <x v="2"/>
    <x v="1"/>
    <x v="1"/>
    <n v="76.5"/>
    <n v="17.600000000000001"/>
    <n v="6.4"/>
    <n v="5.6"/>
    <x v="9"/>
    <x v="3"/>
    <n v="1015480"/>
    <x v="8"/>
    <x v="0"/>
    <x v="1"/>
    <x v="0"/>
    <x v="3"/>
    <x v="0"/>
    <x v="0"/>
    <x v="0"/>
    <x v="0"/>
    <x v="0"/>
    <x v="1"/>
    <m/>
    <m/>
    <x v="2"/>
    <s v="10154808"/>
    <x v="13"/>
    <x v="7"/>
    <x v="6"/>
    <x v="2"/>
    <x v="5"/>
    <x v="2"/>
    <n v="70.099999999999994"/>
    <x v="1"/>
    <n v="76.5"/>
    <x v="3"/>
    <s v=""/>
    <x v="5"/>
    <s v=""/>
    <x v="3"/>
    <n v="-0.18500000000000316"/>
    <n v="0.45388145895421955"/>
    <x v="1"/>
    <x v="1"/>
    <x v="1"/>
    <x v="1"/>
    <x v="1"/>
    <x v="1"/>
    <x v="1"/>
  </r>
  <r>
    <d v="2022-07-18T00:00:00"/>
    <n v="9727"/>
    <n v="10488"/>
    <x v="2"/>
    <n v="1911"/>
    <n v="51668"/>
    <x v="4"/>
    <s v="909794"/>
    <x v="0"/>
    <x v="0"/>
    <x v="2"/>
    <x v="2"/>
    <x v="1"/>
    <x v="1"/>
    <n v="81"/>
    <n v="17.2"/>
    <n v="6"/>
    <n v="4.8"/>
    <x v="10"/>
    <x v="3"/>
    <n v="1015480"/>
    <x v="9"/>
    <x v="0"/>
    <x v="1"/>
    <x v="0"/>
    <x v="3"/>
    <x v="0"/>
    <x v="0"/>
    <x v="0"/>
    <x v="0"/>
    <x v="0"/>
    <x v="1"/>
    <m/>
    <m/>
    <x v="2"/>
    <s v="10154809"/>
    <x v="13"/>
    <x v="7"/>
    <x v="6"/>
    <x v="2"/>
    <x v="5"/>
    <x v="2"/>
    <n v="75"/>
    <x v="1"/>
    <n v="81"/>
    <x v="3"/>
    <s v=""/>
    <x v="5"/>
    <s v=""/>
    <x v="2"/>
    <n v="2.9779999999999989"/>
    <n v="0.95157028592306925"/>
    <x v="1"/>
    <x v="1"/>
    <x v="2"/>
    <x v="1"/>
    <x v="1"/>
    <x v="1"/>
    <x v="1"/>
  </r>
  <r>
    <d v="2022-07-18T00:00:00"/>
    <n v="9727"/>
    <n v="10488"/>
    <x v="2"/>
    <n v="1915"/>
    <n v="51669"/>
    <x v="4"/>
    <s v="909801"/>
    <x v="0"/>
    <x v="0"/>
    <x v="2"/>
    <x v="2"/>
    <x v="1"/>
    <x v="1"/>
    <n v="80.5"/>
    <n v="18.399999999999999"/>
    <n v="7"/>
    <n v="5.7"/>
    <x v="19"/>
    <x v="3"/>
    <n v="1015480"/>
    <x v="10"/>
    <x v="0"/>
    <x v="1"/>
    <x v="0"/>
    <x v="3"/>
    <x v="0"/>
    <x v="0"/>
    <x v="0"/>
    <x v="0"/>
    <x v="0"/>
    <x v="1"/>
    <m/>
    <m/>
    <x v="2"/>
    <s v="101548010"/>
    <x v="13"/>
    <x v="7"/>
    <x v="6"/>
    <x v="2"/>
    <x v="5"/>
    <x v="2"/>
    <n v="73.5"/>
    <x v="1"/>
    <n v="80.5"/>
    <x v="3"/>
    <s v=""/>
    <x v="5"/>
    <s v=""/>
    <x v="2"/>
    <n v="0.7850000000000017"/>
    <n v="0.68675672664390219"/>
    <x v="1"/>
    <x v="1"/>
    <x v="2"/>
    <x v="1"/>
    <x v="1"/>
    <x v="1"/>
    <x v="1"/>
  </r>
  <r>
    <d v="2022-07-18T00:00:00"/>
    <n v="9727"/>
    <n v="10488"/>
    <x v="2"/>
    <n v="1917"/>
    <n v="51670"/>
    <x v="4"/>
    <s v="909782"/>
    <x v="1"/>
    <x v="0"/>
    <x v="1"/>
    <x v="1"/>
    <x v="1"/>
    <x v="1"/>
    <n v="60"/>
    <m/>
    <m/>
    <m/>
    <x v="0"/>
    <x v="2"/>
    <n v="1016251"/>
    <x v="1"/>
    <x v="0"/>
    <x v="1"/>
    <x v="0"/>
    <x v="3"/>
    <x v="0"/>
    <x v="0"/>
    <x v="0"/>
    <x v="0"/>
    <x v="0"/>
    <x v="1"/>
    <m/>
    <m/>
    <x v="2"/>
    <s v="10162511"/>
    <x v="13"/>
    <x v="7"/>
    <x v="6"/>
    <x v="2"/>
    <x v="5"/>
    <x v="2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921"/>
    <n v="51671"/>
    <x v="4"/>
    <s v="909766"/>
    <x v="0"/>
    <x v="1"/>
    <x v="1"/>
    <x v="1"/>
    <x v="1"/>
    <x v="1"/>
    <n v="74"/>
    <m/>
    <m/>
    <m/>
    <x v="0"/>
    <x v="2"/>
    <n v="1016251"/>
    <x v="2"/>
    <x v="0"/>
    <x v="1"/>
    <x v="0"/>
    <x v="3"/>
    <x v="0"/>
    <x v="0"/>
    <x v="0"/>
    <x v="0"/>
    <x v="0"/>
    <x v="1"/>
    <m/>
    <m/>
    <x v="2"/>
    <s v="10162512"/>
    <x v="13"/>
    <x v="7"/>
    <x v="6"/>
    <x v="2"/>
    <x v="5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8T00:00:00"/>
    <n v="9727"/>
    <n v="10488"/>
    <x v="2"/>
    <n v="1923"/>
    <n v="51672"/>
    <x v="4"/>
    <s v="909771"/>
    <x v="0"/>
    <x v="0"/>
    <x v="2"/>
    <x v="2"/>
    <x v="1"/>
    <x v="1"/>
    <n v="87"/>
    <n v="18.5"/>
    <n v="6.6"/>
    <n v="5.8"/>
    <x v="19"/>
    <x v="3"/>
    <n v="1016251"/>
    <x v="3"/>
    <x v="0"/>
    <x v="1"/>
    <x v="0"/>
    <x v="3"/>
    <x v="2"/>
    <x v="1"/>
    <x v="3"/>
    <x v="7"/>
    <x v="0"/>
    <x v="1"/>
    <m/>
    <m/>
    <x v="2"/>
    <s v="10162513"/>
    <x v="13"/>
    <x v="7"/>
    <x v="6"/>
    <x v="2"/>
    <x v="5"/>
    <x v="2"/>
    <n v="80.400000000000006"/>
    <x v="1"/>
    <n v="87"/>
    <x v="3"/>
    <s v=""/>
    <x v="5"/>
    <s v=""/>
    <x v="2"/>
    <n v="4.0239999999999974"/>
    <n v="0.98243282731156467"/>
    <x v="1"/>
    <x v="1"/>
    <x v="2"/>
    <x v="1"/>
    <x v="1"/>
    <x v="1"/>
    <x v="1"/>
  </r>
  <r>
    <d v="2022-07-18T00:00:00"/>
    <n v="9727"/>
    <n v="10488"/>
    <x v="2"/>
    <n v="1924"/>
    <n v="51673"/>
    <x v="4"/>
    <s v="909775"/>
    <x v="0"/>
    <x v="1"/>
    <x v="1"/>
    <x v="1"/>
    <x v="1"/>
    <x v="1"/>
    <n v="90"/>
    <n v="20.399999999999999"/>
    <n v="8"/>
    <n v="7.9"/>
    <x v="1"/>
    <x v="3"/>
    <n v="1016251"/>
    <x v="4"/>
    <x v="0"/>
    <x v="1"/>
    <x v="0"/>
    <x v="3"/>
    <x v="0"/>
    <x v="0"/>
    <x v="0"/>
    <x v="0"/>
    <x v="0"/>
    <x v="1"/>
    <m/>
    <m/>
    <x v="2"/>
    <s v="10162514"/>
    <x v="13"/>
    <x v="7"/>
    <x v="6"/>
    <x v="2"/>
    <x v="5"/>
    <x v="2"/>
    <n v="82"/>
    <x v="1"/>
    <n v="90"/>
    <x v="3"/>
    <s v=""/>
    <x v="5"/>
    <s v=""/>
    <x v="2"/>
    <n v="1.2340000000000027"/>
    <n v="0.7745179009360359"/>
    <x v="1"/>
    <x v="1"/>
    <x v="2"/>
    <x v="1"/>
    <x v="1"/>
    <x v="1"/>
    <x v="1"/>
  </r>
  <r>
    <d v="2022-07-18T00:00:00"/>
    <n v="9727"/>
    <n v="10488"/>
    <x v="2"/>
    <n v="1928"/>
    <n v="51674"/>
    <x v="4"/>
    <s v="909796"/>
    <x v="0"/>
    <x v="1"/>
    <x v="1"/>
    <x v="1"/>
    <x v="1"/>
    <x v="1"/>
    <n v="96.5"/>
    <n v="23.7"/>
    <n v="9.3000000000000007"/>
    <n v="8.3000000000000007"/>
    <x v="2"/>
    <x v="3"/>
    <n v="1016251"/>
    <x v="5"/>
    <x v="0"/>
    <x v="1"/>
    <x v="0"/>
    <x v="3"/>
    <x v="0"/>
    <x v="0"/>
    <x v="0"/>
    <x v="0"/>
    <x v="0"/>
    <x v="1"/>
    <m/>
    <m/>
    <x v="2"/>
    <s v="10162515"/>
    <x v="13"/>
    <x v="7"/>
    <x v="6"/>
    <x v="2"/>
    <x v="5"/>
    <x v="2"/>
    <n v="87.2"/>
    <x v="1"/>
    <n v="96.5"/>
    <x v="3"/>
    <s v=""/>
    <x v="5"/>
    <s v=""/>
    <x v="2"/>
    <n v="1.7489999999999957"/>
    <n v="0.85182662834647804"/>
    <x v="1"/>
    <x v="1"/>
    <x v="2"/>
    <x v="1"/>
    <x v="1"/>
    <x v="1"/>
    <x v="1"/>
  </r>
  <r>
    <d v="2022-07-18T00:00:00"/>
    <n v="9728"/>
    <n v="10488"/>
    <x v="5"/>
    <n v="1947"/>
    <n v="51675"/>
    <x v="4"/>
    <s v="909806"/>
    <x v="0"/>
    <x v="0"/>
    <x v="1"/>
    <x v="1"/>
    <x v="1"/>
    <x v="1"/>
    <n v="70.5"/>
    <m/>
    <m/>
    <m/>
    <x v="0"/>
    <x v="2"/>
    <n v="1016251"/>
    <x v="6"/>
    <x v="0"/>
    <x v="1"/>
    <x v="0"/>
    <x v="3"/>
    <x v="0"/>
    <x v="0"/>
    <x v="0"/>
    <x v="0"/>
    <x v="0"/>
    <x v="1"/>
    <m/>
    <m/>
    <x v="2"/>
    <s v="10162516"/>
    <x v="13"/>
    <x v="7"/>
    <x v="6"/>
    <x v="2"/>
    <x v="5"/>
    <x v="2"/>
    <n v="64.140949999999989"/>
    <x v="2"/>
    <n v="70.5"/>
    <x v="1"/>
    <s v=""/>
    <x v="5"/>
    <s v=""/>
    <x v="1"/>
    <s v=""/>
    <s v=""/>
    <x v="1"/>
    <x v="1"/>
    <x v="1"/>
    <x v="1"/>
    <x v="1"/>
    <x v="1"/>
    <x v="1"/>
  </r>
  <r>
    <d v="2022-07-18T00:00:00"/>
    <n v="9728"/>
    <n v="10489"/>
    <x v="5"/>
    <n v="1948"/>
    <n v="51676"/>
    <x v="4"/>
    <s v="909754"/>
    <x v="0"/>
    <x v="0"/>
    <x v="2"/>
    <x v="2"/>
    <x v="1"/>
    <x v="1"/>
    <n v="86"/>
    <n v="18.399999999999999"/>
    <n v="6.3"/>
    <n v="5.2"/>
    <x v="10"/>
    <x v="3"/>
    <n v="1016251"/>
    <x v="7"/>
    <x v="0"/>
    <x v="1"/>
    <x v="0"/>
    <x v="3"/>
    <x v="0"/>
    <x v="0"/>
    <x v="0"/>
    <x v="0"/>
    <x v="0"/>
    <x v="0"/>
    <m/>
    <m/>
    <x v="2"/>
    <s v="10162517"/>
    <x v="13"/>
    <x v="7"/>
    <x v="6"/>
    <x v="2"/>
    <x v="5"/>
    <x v="2"/>
    <n v="79.7"/>
    <x v="1"/>
    <n v="86"/>
    <x v="3"/>
    <s v=""/>
    <x v="5"/>
    <s v=""/>
    <x v="2"/>
    <n v="4.4719999999999969"/>
    <n v="0.98870459957256873"/>
    <x v="1"/>
    <x v="1"/>
    <x v="2"/>
    <x v="1"/>
    <x v="1"/>
    <x v="1"/>
    <x v="1"/>
  </r>
  <r>
    <d v="2022-07-18T00:00:00"/>
    <n v="9728"/>
    <n v="10489"/>
    <x v="5"/>
    <n v="1948"/>
    <n v="51677"/>
    <x v="4"/>
    <s v="909757"/>
    <x v="0"/>
    <x v="0"/>
    <x v="1"/>
    <x v="1"/>
    <x v="1"/>
    <x v="1"/>
    <n v="66.5"/>
    <m/>
    <m/>
    <m/>
    <x v="0"/>
    <x v="2"/>
    <n v="1016251"/>
    <x v="8"/>
    <x v="0"/>
    <x v="1"/>
    <x v="0"/>
    <x v="3"/>
    <x v="0"/>
    <x v="0"/>
    <x v="0"/>
    <x v="0"/>
    <x v="0"/>
    <x v="0"/>
    <m/>
    <m/>
    <x v="2"/>
    <s v="10162518"/>
    <x v="13"/>
    <x v="7"/>
    <x v="6"/>
    <x v="2"/>
    <x v="5"/>
    <x v="2"/>
    <n v="60.438949999999998"/>
    <x v="2"/>
    <n v="66.5"/>
    <x v="1"/>
    <s v=""/>
    <x v="5"/>
    <s v=""/>
    <x v="1"/>
    <s v=""/>
    <s v=""/>
    <x v="1"/>
    <x v="1"/>
    <x v="1"/>
    <x v="1"/>
    <x v="1"/>
    <x v="1"/>
    <x v="1"/>
  </r>
  <r>
    <d v="2022-07-18T00:00:00"/>
    <n v="9728"/>
    <n v="10489"/>
    <x v="5"/>
    <n v="1952"/>
    <n v="51678"/>
    <x v="4"/>
    <s v="909772"/>
    <x v="0"/>
    <x v="0"/>
    <x v="2"/>
    <x v="2"/>
    <x v="1"/>
    <x v="1"/>
    <n v="86"/>
    <n v="18.2"/>
    <n v="6.5"/>
    <n v="4.3"/>
    <x v="25"/>
    <x v="3"/>
    <n v="1016251"/>
    <x v="9"/>
    <x v="0"/>
    <x v="1"/>
    <x v="0"/>
    <x v="3"/>
    <x v="0"/>
    <x v="0"/>
    <x v="0"/>
    <x v="0"/>
    <x v="0"/>
    <x v="0"/>
    <m/>
    <m/>
    <x v="2"/>
    <s v="10162519"/>
    <x v="13"/>
    <x v="7"/>
    <x v="6"/>
    <x v="2"/>
    <x v="5"/>
    <x v="2"/>
    <n v="79.5"/>
    <x v="1"/>
    <n v="86"/>
    <x v="3"/>
    <s v=""/>
    <x v="5"/>
    <s v=""/>
    <x v="2"/>
    <n v="4.9999999999999982"/>
    <n v="0.99330714907571505"/>
    <x v="1"/>
    <x v="1"/>
    <x v="2"/>
    <x v="1"/>
    <x v="1"/>
    <x v="1"/>
    <x v="1"/>
  </r>
  <r>
    <d v="2022-07-18T00:00:00"/>
    <n v="9728"/>
    <n v="10489"/>
    <x v="5"/>
    <n v="1958"/>
    <n v="51679"/>
    <x v="4"/>
    <s v="909842"/>
    <x v="0"/>
    <x v="1"/>
    <x v="1"/>
    <x v="1"/>
    <x v="1"/>
    <x v="1"/>
    <n v="87"/>
    <n v="19.3"/>
    <n v="6.4"/>
    <n v="6.2"/>
    <x v="6"/>
    <x v="3"/>
    <n v="1016251"/>
    <x v="10"/>
    <x v="0"/>
    <x v="1"/>
    <x v="0"/>
    <x v="3"/>
    <x v="0"/>
    <x v="0"/>
    <x v="0"/>
    <x v="0"/>
    <x v="0"/>
    <x v="0"/>
    <m/>
    <m/>
    <x v="2"/>
    <s v="101625110"/>
    <x v="13"/>
    <x v="7"/>
    <x v="6"/>
    <x v="2"/>
    <x v="5"/>
    <x v="2"/>
    <n v="80.599999999999994"/>
    <x v="1"/>
    <n v="87"/>
    <x v="3"/>
    <s v=""/>
    <x v="5"/>
    <s v=""/>
    <x v="2"/>
    <n v="3.405999999999997"/>
    <n v="0.96789152481148033"/>
    <x v="1"/>
    <x v="1"/>
    <x v="2"/>
    <x v="1"/>
    <x v="1"/>
    <x v="1"/>
    <x v="1"/>
  </r>
  <r>
    <d v="2022-07-18T00:00:00"/>
    <n v="9728"/>
    <n v="10489"/>
    <x v="5"/>
    <n v="2000"/>
    <n v="51680"/>
    <x v="4"/>
    <s v="909810"/>
    <x v="0"/>
    <x v="1"/>
    <x v="1"/>
    <x v="1"/>
    <x v="1"/>
    <x v="1"/>
    <n v="74.5"/>
    <m/>
    <m/>
    <m/>
    <x v="0"/>
    <x v="2"/>
    <n v="1016252"/>
    <x v="1"/>
    <x v="0"/>
    <x v="0"/>
    <x v="1"/>
    <x v="2"/>
    <x v="0"/>
    <x v="0"/>
    <x v="0"/>
    <x v="0"/>
    <x v="0"/>
    <x v="0"/>
    <m/>
    <m/>
    <x v="2"/>
    <s v="10162521"/>
    <x v="13"/>
    <x v="7"/>
    <x v="6"/>
    <x v="2"/>
    <x v="5"/>
    <x v="2"/>
    <n v="67.842949999999988"/>
    <x v="2"/>
    <n v="74.5"/>
    <x v="1"/>
    <s v=""/>
    <x v="5"/>
    <s v=""/>
    <x v="1"/>
    <s v=""/>
    <s v=""/>
    <x v="1"/>
    <x v="1"/>
    <x v="1"/>
    <x v="1"/>
    <x v="1"/>
    <x v="1"/>
    <x v="1"/>
  </r>
  <r>
    <d v="2022-07-18T00:00:00"/>
    <n v="9728"/>
    <n v="10489"/>
    <x v="5"/>
    <n v="2002"/>
    <n v="51681"/>
    <x v="4"/>
    <s v="909828"/>
    <x v="0"/>
    <x v="0"/>
    <x v="1"/>
    <x v="1"/>
    <x v="1"/>
    <x v="1"/>
    <n v="60"/>
    <m/>
    <m/>
    <m/>
    <x v="0"/>
    <x v="2"/>
    <n v="1016252"/>
    <x v="2"/>
    <x v="0"/>
    <x v="0"/>
    <x v="1"/>
    <x v="2"/>
    <x v="0"/>
    <x v="0"/>
    <x v="0"/>
    <x v="0"/>
    <x v="0"/>
    <x v="0"/>
    <m/>
    <m/>
    <x v="2"/>
    <s v="10162522"/>
    <x v="13"/>
    <x v="7"/>
    <x v="6"/>
    <x v="2"/>
    <x v="5"/>
    <x v="2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8T00:00:00"/>
    <n v="9728"/>
    <n v="10489"/>
    <x v="5"/>
    <n v="2004"/>
    <n v="51682"/>
    <x v="4"/>
    <s v="909811"/>
    <x v="0"/>
    <x v="0"/>
    <x v="1"/>
    <x v="1"/>
    <x v="1"/>
    <x v="1"/>
    <n v="55"/>
    <m/>
    <m/>
    <m/>
    <x v="0"/>
    <x v="2"/>
    <n v="1016252"/>
    <x v="3"/>
    <x v="0"/>
    <x v="0"/>
    <x v="1"/>
    <x v="2"/>
    <x v="0"/>
    <x v="0"/>
    <x v="0"/>
    <x v="0"/>
    <x v="0"/>
    <x v="0"/>
    <m/>
    <m/>
    <x v="2"/>
    <s v="10162523"/>
    <x v="13"/>
    <x v="7"/>
    <x v="6"/>
    <x v="2"/>
    <x v="5"/>
    <x v="2"/>
    <n v="49.795699999999997"/>
    <x v="2"/>
    <n v="55"/>
    <x v="1"/>
    <s v=""/>
    <x v="5"/>
    <s v=""/>
    <x v="1"/>
    <s v=""/>
    <s v=""/>
    <x v="1"/>
    <x v="1"/>
    <x v="1"/>
    <x v="1"/>
    <x v="1"/>
    <x v="1"/>
    <x v="1"/>
  </r>
  <r>
    <d v="2022-07-18T00:00:00"/>
    <n v="9728"/>
    <n v="10489"/>
    <x v="5"/>
    <n v="2005"/>
    <n v="51683"/>
    <x v="4"/>
    <s v="909812"/>
    <x v="0"/>
    <x v="1"/>
    <x v="1"/>
    <x v="1"/>
    <x v="1"/>
    <x v="1"/>
    <n v="77"/>
    <n v="17.100000000000001"/>
    <n v="6.7"/>
    <n v="5.4"/>
    <x v="9"/>
    <x v="3"/>
    <n v="1016252"/>
    <x v="4"/>
    <x v="0"/>
    <x v="0"/>
    <x v="1"/>
    <x v="2"/>
    <x v="2"/>
    <x v="1"/>
    <x v="10"/>
    <x v="4"/>
    <x v="0"/>
    <x v="0"/>
    <m/>
    <m/>
    <x v="2"/>
    <s v="10162524"/>
    <x v="13"/>
    <x v="7"/>
    <x v="6"/>
    <x v="2"/>
    <x v="5"/>
    <x v="2"/>
    <n v="70.3"/>
    <x v="1"/>
    <n v="77"/>
    <x v="3"/>
    <s v=""/>
    <x v="5"/>
    <s v=""/>
    <x v="3"/>
    <n v="-0.21800000000000086"/>
    <n v="0.4457148173265319"/>
    <x v="1"/>
    <x v="1"/>
    <x v="1"/>
    <x v="1"/>
    <x v="1"/>
    <x v="1"/>
    <x v="1"/>
  </r>
  <r>
    <d v="2022-07-18T00:00:00"/>
    <n v="9728"/>
    <n v="10489"/>
    <x v="5"/>
    <n v="2012"/>
    <n v="51684"/>
    <x v="4"/>
    <s v="909073"/>
    <x v="0"/>
    <x v="0"/>
    <x v="2"/>
    <x v="2"/>
    <x v="1"/>
    <x v="1"/>
    <n v="84"/>
    <n v="18.2"/>
    <n v="6.3"/>
    <n v="6.8"/>
    <x v="12"/>
    <x v="3"/>
    <n v="1016252"/>
    <x v="5"/>
    <x v="0"/>
    <x v="0"/>
    <x v="1"/>
    <x v="2"/>
    <x v="0"/>
    <x v="0"/>
    <x v="0"/>
    <x v="0"/>
    <x v="0"/>
    <x v="0"/>
    <m/>
    <m/>
    <x v="2"/>
    <s v="10162525"/>
    <x v="13"/>
    <x v="7"/>
    <x v="6"/>
    <x v="2"/>
    <x v="5"/>
    <x v="2"/>
    <n v="77.7"/>
    <x v="1"/>
    <n v="84"/>
    <x v="3"/>
    <s v=""/>
    <x v="5"/>
    <s v=""/>
    <x v="2"/>
    <n v="2.0939999999999976"/>
    <n v="0.89031864134388583"/>
    <x v="1"/>
    <x v="1"/>
    <x v="2"/>
    <x v="1"/>
    <x v="1"/>
    <x v="1"/>
    <x v="1"/>
  </r>
  <r>
    <d v="2022-07-18T00:00:00"/>
    <n v="9728"/>
    <n v="10489"/>
    <x v="5"/>
    <n v="2014"/>
    <n v="51685"/>
    <x v="4"/>
    <s v="909068"/>
    <x v="0"/>
    <x v="0"/>
    <x v="2"/>
    <x v="2"/>
    <x v="1"/>
    <x v="1"/>
    <n v="87"/>
    <n v="17.600000000000001"/>
    <n v="6.1"/>
    <n v="6"/>
    <x v="9"/>
    <x v="3"/>
    <n v="1016252"/>
    <x v="6"/>
    <x v="0"/>
    <x v="0"/>
    <x v="1"/>
    <x v="2"/>
    <x v="0"/>
    <x v="0"/>
    <x v="0"/>
    <x v="0"/>
    <x v="0"/>
    <x v="0"/>
    <m/>
    <m/>
    <x v="2"/>
    <s v="10162526"/>
    <x v="13"/>
    <x v="7"/>
    <x v="6"/>
    <x v="2"/>
    <x v="5"/>
    <x v="2"/>
    <n v="80.900000000000006"/>
    <x v="1"/>
    <n v="87"/>
    <x v="3"/>
    <s v=""/>
    <x v="5"/>
    <s v=""/>
    <x v="2"/>
    <n v="4.4419999999999975"/>
    <n v="0.98836460594755871"/>
    <x v="1"/>
    <x v="1"/>
    <x v="2"/>
    <x v="1"/>
    <x v="1"/>
    <x v="1"/>
    <x v="1"/>
  </r>
  <r>
    <d v="2022-07-18T00:00:00"/>
    <n v="9729"/>
    <n v="10489"/>
    <x v="4"/>
    <n v="2029"/>
    <n v="51686"/>
    <x v="4"/>
    <s v="909055"/>
    <x v="0"/>
    <x v="0"/>
    <x v="2"/>
    <x v="2"/>
    <x v="1"/>
    <x v="1"/>
    <n v="88"/>
    <n v="19"/>
    <n v="6.8"/>
    <n v="7"/>
    <x v="6"/>
    <x v="3"/>
    <n v="1016252"/>
    <x v="7"/>
    <x v="0"/>
    <x v="0"/>
    <x v="1"/>
    <x v="2"/>
    <x v="0"/>
    <x v="0"/>
    <x v="0"/>
    <x v="0"/>
    <x v="0"/>
    <x v="0"/>
    <m/>
    <m/>
    <x v="2"/>
    <s v="10162527"/>
    <x v="13"/>
    <x v="7"/>
    <x v="6"/>
    <x v="2"/>
    <x v="5"/>
    <x v="2"/>
    <n v="81.2"/>
    <x v="1"/>
    <n v="88"/>
    <x v="3"/>
    <s v=""/>
    <x v="5"/>
    <s v=""/>
    <x v="2"/>
    <n v="2.7799999999999958"/>
    <n v="0.9415854444576035"/>
    <x v="1"/>
    <x v="1"/>
    <x v="2"/>
    <x v="1"/>
    <x v="1"/>
    <x v="1"/>
    <x v="1"/>
  </r>
  <r>
    <d v="2022-07-18T00:00:00"/>
    <n v="9729"/>
    <n v="10489"/>
    <x v="4"/>
    <n v="2034"/>
    <n v="51687"/>
    <x v="4"/>
    <s v="909063"/>
    <x v="0"/>
    <x v="0"/>
    <x v="2"/>
    <x v="2"/>
    <x v="1"/>
    <x v="1"/>
    <n v="95"/>
    <n v="19.5"/>
    <n v="6.5"/>
    <n v="6"/>
    <x v="5"/>
    <x v="3"/>
    <n v="1016252"/>
    <x v="8"/>
    <x v="0"/>
    <x v="0"/>
    <x v="1"/>
    <x v="2"/>
    <x v="0"/>
    <x v="0"/>
    <x v="0"/>
    <x v="0"/>
    <x v="0"/>
    <x v="0"/>
    <m/>
    <m/>
    <x v="2"/>
    <s v="10162528"/>
    <x v="13"/>
    <x v="7"/>
    <x v="6"/>
    <x v="2"/>
    <x v="5"/>
    <x v="2"/>
    <n v="88.5"/>
    <x v="1"/>
    <n v="95"/>
    <x v="3"/>
    <s v=""/>
    <x v="5"/>
    <s v=""/>
    <x v="2"/>
    <n v="6.9400000000000022"/>
    <n v="0.99903266704193228"/>
    <x v="1"/>
    <x v="1"/>
    <x v="2"/>
    <x v="1"/>
    <x v="1"/>
    <x v="1"/>
    <x v="1"/>
  </r>
  <r>
    <d v="2022-07-18T00:00:00"/>
    <n v="9729"/>
    <n v="10489"/>
    <x v="4"/>
    <n v="2040"/>
    <n v="51688"/>
    <x v="4"/>
    <s v="909133"/>
    <x v="0"/>
    <x v="0"/>
    <x v="2"/>
    <x v="2"/>
    <x v="1"/>
    <x v="1"/>
    <n v="95"/>
    <n v="20.5"/>
    <n v="6.5"/>
    <n v="6"/>
    <x v="5"/>
    <x v="3"/>
    <n v="1016252"/>
    <x v="9"/>
    <x v="0"/>
    <x v="0"/>
    <x v="1"/>
    <x v="2"/>
    <x v="0"/>
    <x v="0"/>
    <x v="0"/>
    <x v="0"/>
    <x v="0"/>
    <x v="0"/>
    <m/>
    <m/>
    <x v="2"/>
    <s v="10162529"/>
    <x v="13"/>
    <x v="7"/>
    <x v="6"/>
    <x v="2"/>
    <x v="5"/>
    <x v="2"/>
    <n v="88.5"/>
    <x v="1"/>
    <n v="95"/>
    <x v="3"/>
    <s v=""/>
    <x v="5"/>
    <s v=""/>
    <x v="2"/>
    <n v="6.9400000000000022"/>
    <n v="0.99903266704193228"/>
    <x v="1"/>
    <x v="1"/>
    <x v="2"/>
    <x v="1"/>
    <x v="1"/>
    <x v="1"/>
    <x v="1"/>
  </r>
  <r>
    <d v="2022-07-18T00:00:00"/>
    <n v="9729"/>
    <n v="10489"/>
    <x v="4"/>
    <n v="2042"/>
    <n v="51689"/>
    <x v="4"/>
    <s v="909140"/>
    <x v="0"/>
    <x v="0"/>
    <x v="2"/>
    <x v="2"/>
    <x v="1"/>
    <x v="1"/>
    <n v="85"/>
    <n v="17.600000000000001"/>
    <n v="5.5"/>
    <n v="5.5"/>
    <x v="11"/>
    <x v="3"/>
    <n v="1016252"/>
    <x v="10"/>
    <x v="0"/>
    <x v="0"/>
    <x v="1"/>
    <x v="2"/>
    <x v="0"/>
    <x v="0"/>
    <x v="0"/>
    <x v="0"/>
    <x v="0"/>
    <x v="0"/>
    <m/>
    <m/>
    <x v="2"/>
    <s v="101625210"/>
    <x v="13"/>
    <x v="7"/>
    <x v="6"/>
    <x v="2"/>
    <x v="5"/>
    <x v="2"/>
    <n v="79.5"/>
    <x v="1"/>
    <n v="85"/>
    <x v="3"/>
    <s v=""/>
    <x v="5"/>
    <s v=""/>
    <x v="2"/>
    <n v="4.3459999999999983"/>
    <n v="0.98720723240866259"/>
    <x v="1"/>
    <x v="1"/>
    <x v="2"/>
    <x v="1"/>
    <x v="1"/>
    <x v="1"/>
    <x v="1"/>
  </r>
  <r>
    <d v="2022-07-19T00:00:00"/>
    <n v="9660"/>
    <n v="10362"/>
    <x v="1"/>
    <n v="932"/>
    <m/>
    <x v="1"/>
    <m/>
    <x v="0"/>
    <x v="0"/>
    <x v="1"/>
    <x v="1"/>
    <x v="1"/>
    <x v="1"/>
    <n v="38"/>
    <m/>
    <m/>
    <m/>
    <x v="0"/>
    <x v="1"/>
    <n v="1015651"/>
    <x v="6"/>
    <x v="1"/>
    <x v="0"/>
    <x v="0"/>
    <x v="1"/>
    <x v="0"/>
    <x v="0"/>
    <x v="0"/>
    <x v="0"/>
    <x v="0"/>
    <x v="0"/>
    <s v="Jack "/>
    <m/>
    <x v="1"/>
    <s v="10156516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9T00:00:00"/>
    <n v="9660"/>
    <n v="10362"/>
    <x v="1"/>
    <n v="932"/>
    <m/>
    <x v="1"/>
    <m/>
    <x v="0"/>
    <x v="0"/>
    <x v="1"/>
    <x v="1"/>
    <x v="1"/>
    <x v="1"/>
    <n v="45"/>
    <m/>
    <m/>
    <m/>
    <x v="0"/>
    <x v="1"/>
    <n v="1015651"/>
    <x v="7"/>
    <x v="1"/>
    <x v="0"/>
    <x v="0"/>
    <x v="1"/>
    <x v="0"/>
    <x v="0"/>
    <x v="0"/>
    <x v="0"/>
    <x v="0"/>
    <x v="0"/>
    <s v="Jack "/>
    <m/>
    <x v="1"/>
    <s v="10156517"/>
    <x v="10"/>
    <x v="2"/>
    <x v="1"/>
    <x v="2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9T00:00:00"/>
    <n v="9660"/>
    <n v="10362"/>
    <x v="1"/>
    <n v="943"/>
    <n v="40694"/>
    <x v="2"/>
    <s v="909588"/>
    <x v="0"/>
    <x v="0"/>
    <x v="1"/>
    <x v="1"/>
    <x v="1"/>
    <x v="1"/>
    <n v="77.5"/>
    <n v="17.5"/>
    <n v="6.7"/>
    <n v="5.8"/>
    <x v="1"/>
    <x v="3"/>
    <n v="1015651"/>
    <x v="8"/>
    <x v="1"/>
    <x v="0"/>
    <x v="0"/>
    <x v="1"/>
    <x v="0"/>
    <x v="0"/>
    <x v="0"/>
    <x v="0"/>
    <x v="0"/>
    <x v="0"/>
    <m/>
    <m/>
    <x v="2"/>
    <s v="10156518"/>
    <x v="3"/>
    <x v="3"/>
    <x v="2"/>
    <x v="3"/>
    <x v="5"/>
    <x v="1"/>
    <n v="70.8"/>
    <x v="1"/>
    <n v="77.5"/>
    <x v="3"/>
    <s v=""/>
    <x v="6"/>
    <s v=""/>
    <x v="3"/>
    <n v="-1.0489999999999968"/>
    <n v="0.25941717449628487"/>
    <x v="1"/>
    <x v="1"/>
    <x v="1"/>
    <x v="1"/>
    <x v="1"/>
    <x v="1"/>
    <x v="1"/>
  </r>
  <r>
    <d v="2022-07-19T00:00:00"/>
    <n v="9660"/>
    <n v="10362"/>
    <x v="1"/>
    <n v="950"/>
    <n v="40695"/>
    <x v="2"/>
    <s v="909564"/>
    <x v="1"/>
    <x v="0"/>
    <x v="2"/>
    <x v="1"/>
    <x v="1"/>
    <x v="1"/>
    <n v="71"/>
    <m/>
    <m/>
    <m/>
    <x v="0"/>
    <x v="2"/>
    <n v="1015651"/>
    <x v="9"/>
    <x v="1"/>
    <x v="0"/>
    <x v="0"/>
    <x v="1"/>
    <x v="0"/>
    <x v="0"/>
    <x v="0"/>
    <x v="0"/>
    <x v="0"/>
    <x v="0"/>
    <m/>
    <m/>
    <x v="2"/>
    <s v="10156519"/>
    <x v="5"/>
    <x v="2"/>
    <x v="3"/>
    <x v="2"/>
    <x v="5"/>
    <x v="1"/>
    <n v="64.603699999999989"/>
    <x v="2"/>
    <n v="71"/>
    <x v="1"/>
    <s v=""/>
    <x v="6"/>
    <s v=""/>
    <x v="1"/>
    <s v=""/>
    <s v=""/>
    <x v="1"/>
    <x v="1"/>
    <x v="1"/>
    <x v="1"/>
    <x v="1"/>
    <x v="1"/>
    <x v="1"/>
  </r>
  <r>
    <d v="2022-07-19T00:00:00"/>
    <n v="9660"/>
    <n v="10362"/>
    <x v="1"/>
    <n v="952"/>
    <m/>
    <x v="1"/>
    <m/>
    <x v="0"/>
    <x v="0"/>
    <x v="1"/>
    <x v="1"/>
    <x v="1"/>
    <x v="1"/>
    <n v="44"/>
    <m/>
    <m/>
    <m/>
    <x v="0"/>
    <x v="1"/>
    <n v="1015651"/>
    <x v="10"/>
    <x v="1"/>
    <x v="0"/>
    <x v="0"/>
    <x v="1"/>
    <x v="0"/>
    <x v="0"/>
    <x v="0"/>
    <x v="0"/>
    <x v="0"/>
    <x v="0"/>
    <s v="Jack"/>
    <m/>
    <x v="1"/>
    <s v="101565110"/>
    <x v="6"/>
    <x v="2"/>
    <x v="4"/>
    <x v="2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19T00:00:00"/>
    <n v="9660"/>
    <n v="10362"/>
    <x v="1"/>
    <n v="953"/>
    <m/>
    <x v="1"/>
    <m/>
    <x v="0"/>
    <x v="0"/>
    <x v="1"/>
    <x v="1"/>
    <x v="1"/>
    <x v="1"/>
    <n v="40"/>
    <m/>
    <m/>
    <m/>
    <x v="0"/>
    <x v="1"/>
    <n v="1015663"/>
    <x v="1"/>
    <x v="1"/>
    <x v="0"/>
    <x v="0"/>
    <x v="4"/>
    <x v="0"/>
    <x v="0"/>
    <x v="0"/>
    <x v="0"/>
    <x v="0"/>
    <x v="0"/>
    <m/>
    <m/>
    <x v="1"/>
    <s v="10156631"/>
    <x v="13"/>
    <x v="7"/>
    <x v="6"/>
    <x v="2"/>
    <x v="5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19T00:00:00"/>
    <n v="9660"/>
    <n v="10362"/>
    <x v="1"/>
    <n v="955"/>
    <m/>
    <x v="1"/>
    <m/>
    <x v="0"/>
    <x v="0"/>
    <x v="1"/>
    <x v="1"/>
    <x v="1"/>
    <x v="1"/>
    <n v="39.5"/>
    <m/>
    <m/>
    <m/>
    <x v="0"/>
    <x v="1"/>
    <n v="1015663"/>
    <x v="2"/>
    <x v="1"/>
    <x v="0"/>
    <x v="0"/>
    <x v="4"/>
    <x v="0"/>
    <x v="0"/>
    <x v="0"/>
    <x v="0"/>
    <x v="0"/>
    <x v="0"/>
    <m/>
    <m/>
    <x v="1"/>
    <s v="10156632"/>
    <x v="13"/>
    <x v="7"/>
    <x v="6"/>
    <x v="2"/>
    <x v="5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19T00:00:00"/>
    <n v="9660"/>
    <n v="10362"/>
    <x v="1"/>
    <n v="956"/>
    <n v="40696"/>
    <x v="2"/>
    <s v="909606"/>
    <x v="0"/>
    <x v="0"/>
    <x v="1"/>
    <x v="1"/>
    <x v="1"/>
    <x v="1"/>
    <n v="60"/>
    <m/>
    <m/>
    <m/>
    <x v="0"/>
    <x v="2"/>
    <n v="1015663"/>
    <x v="3"/>
    <x v="1"/>
    <x v="0"/>
    <x v="0"/>
    <x v="4"/>
    <x v="0"/>
    <x v="0"/>
    <x v="0"/>
    <x v="0"/>
    <x v="0"/>
    <x v="0"/>
    <m/>
    <m/>
    <x v="2"/>
    <s v="10156633"/>
    <x v="13"/>
    <x v="7"/>
    <x v="6"/>
    <x v="2"/>
    <x v="5"/>
    <x v="1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19T00:00:00"/>
    <n v="9660"/>
    <n v="10362"/>
    <x v="1"/>
    <n v="1000"/>
    <n v="40697"/>
    <x v="2"/>
    <s v="909576"/>
    <x v="1"/>
    <x v="0"/>
    <x v="2"/>
    <x v="2"/>
    <x v="1"/>
    <x v="1"/>
    <n v="90.5"/>
    <n v="19.399999999999999"/>
    <n v="7.5"/>
    <n v="5.9"/>
    <x v="7"/>
    <x v="3"/>
    <n v="1015663"/>
    <x v="4"/>
    <x v="1"/>
    <x v="0"/>
    <x v="0"/>
    <x v="4"/>
    <x v="0"/>
    <x v="0"/>
    <x v="0"/>
    <x v="0"/>
    <x v="0"/>
    <x v="0"/>
    <s v="40698 Bad Tag"/>
    <m/>
    <x v="2"/>
    <s v="10156634"/>
    <x v="13"/>
    <x v="7"/>
    <x v="6"/>
    <x v="2"/>
    <x v="5"/>
    <x v="1"/>
    <n v="83"/>
    <x v="1"/>
    <n v="90.5"/>
    <x v="3"/>
    <n v="267"/>
    <x v="5"/>
    <n v="267"/>
    <x v="2"/>
    <n v="4.0510000000000002"/>
    <n v="0.98289278936040303"/>
    <x v="1"/>
    <x v="1"/>
    <x v="2"/>
    <x v="1"/>
    <x v="1"/>
    <x v="1"/>
    <x v="1"/>
  </r>
  <r>
    <d v="2022-07-19T00:00:00"/>
    <n v="9660"/>
    <n v="10362"/>
    <x v="1"/>
    <n v="1008"/>
    <n v="40699"/>
    <x v="2"/>
    <s v="909649"/>
    <x v="0"/>
    <x v="0"/>
    <x v="1"/>
    <x v="1"/>
    <x v="1"/>
    <x v="1"/>
    <n v="74"/>
    <m/>
    <m/>
    <m/>
    <x v="0"/>
    <x v="2"/>
    <n v="1015663"/>
    <x v="5"/>
    <x v="1"/>
    <x v="0"/>
    <x v="0"/>
    <x v="4"/>
    <x v="0"/>
    <x v="0"/>
    <x v="0"/>
    <x v="0"/>
    <x v="0"/>
    <x v="0"/>
    <m/>
    <m/>
    <x v="2"/>
    <s v="10156635"/>
    <x v="13"/>
    <x v="7"/>
    <x v="6"/>
    <x v="2"/>
    <x v="5"/>
    <x v="1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9T00:00:00"/>
    <n v="9660"/>
    <n v="10362"/>
    <x v="1"/>
    <n v="1010"/>
    <n v="40700"/>
    <x v="2"/>
    <s v="909609"/>
    <x v="1"/>
    <x v="0"/>
    <x v="1"/>
    <x v="1"/>
    <x v="1"/>
    <x v="1"/>
    <n v="78"/>
    <n v="16.5"/>
    <n v="6.5"/>
    <n v="5.4"/>
    <x v="5"/>
    <x v="3"/>
    <n v="1015663"/>
    <x v="6"/>
    <x v="1"/>
    <x v="0"/>
    <x v="0"/>
    <x v="4"/>
    <x v="0"/>
    <x v="0"/>
    <x v="0"/>
    <x v="0"/>
    <x v="0"/>
    <x v="0"/>
    <m/>
    <m/>
    <x v="2"/>
    <s v="10156636"/>
    <x v="13"/>
    <x v="7"/>
    <x v="6"/>
    <x v="2"/>
    <x v="5"/>
    <x v="1"/>
    <n v="71.5"/>
    <x v="1"/>
    <n v="78"/>
    <x v="3"/>
    <n v="268"/>
    <x v="5"/>
    <n v="268"/>
    <x v="2"/>
    <n v="3.7999999999999146E-2"/>
    <n v="0.50949885699838227"/>
    <x v="1"/>
    <x v="1"/>
    <x v="2"/>
    <x v="1"/>
    <x v="1"/>
    <x v="1"/>
    <x v="1"/>
  </r>
  <r>
    <d v="2022-07-19T00:00:00"/>
    <n v="9660"/>
    <n v="10362"/>
    <x v="1"/>
    <n v="1012"/>
    <n v="40701"/>
    <x v="2"/>
    <s v="909650"/>
    <x v="0"/>
    <x v="0"/>
    <x v="1"/>
    <x v="1"/>
    <x v="1"/>
    <x v="1"/>
    <n v="72.5"/>
    <m/>
    <m/>
    <m/>
    <x v="0"/>
    <x v="2"/>
    <n v="1015663"/>
    <x v="7"/>
    <x v="1"/>
    <x v="0"/>
    <x v="0"/>
    <x v="4"/>
    <x v="0"/>
    <x v="0"/>
    <x v="0"/>
    <x v="0"/>
    <x v="0"/>
    <x v="0"/>
    <m/>
    <m/>
    <x v="2"/>
    <s v="10156637"/>
    <x v="13"/>
    <x v="7"/>
    <x v="6"/>
    <x v="2"/>
    <x v="5"/>
    <x v="1"/>
    <n v="65.991949999999989"/>
    <x v="2"/>
    <n v="72.5"/>
    <x v="1"/>
    <n v="269"/>
    <x v="5"/>
    <n v="269"/>
    <x v="1"/>
    <s v=""/>
    <s v=""/>
    <x v="1"/>
    <x v="1"/>
    <x v="1"/>
    <x v="1"/>
    <x v="1"/>
    <x v="1"/>
    <x v="1"/>
  </r>
  <r>
    <d v="2022-07-19T00:00:00"/>
    <n v="9660"/>
    <n v="10362"/>
    <x v="1"/>
    <n v="1015"/>
    <n v="40702"/>
    <x v="2"/>
    <s v="909652"/>
    <x v="0"/>
    <x v="1"/>
    <x v="1"/>
    <x v="1"/>
    <x v="1"/>
    <x v="1"/>
    <n v="94.5"/>
    <n v="24"/>
    <n v="10.5"/>
    <n v="9.5"/>
    <x v="21"/>
    <x v="3"/>
    <n v="1015663"/>
    <x v="8"/>
    <x v="1"/>
    <x v="0"/>
    <x v="0"/>
    <x v="4"/>
    <x v="0"/>
    <x v="0"/>
    <x v="0"/>
    <x v="0"/>
    <x v="0"/>
    <x v="0"/>
    <m/>
    <m/>
    <x v="2"/>
    <s v="10156638"/>
    <x v="13"/>
    <x v="7"/>
    <x v="6"/>
    <x v="2"/>
    <x v="5"/>
    <x v="1"/>
    <n v="84"/>
    <x v="1"/>
    <n v="94.5"/>
    <x v="3"/>
    <s v=""/>
    <x v="5"/>
    <s v=""/>
    <x v="3"/>
    <n v="-1.7210000000000014"/>
    <n v="0.15174240217966614"/>
    <x v="1"/>
    <x v="1"/>
    <x v="1"/>
    <x v="1"/>
    <x v="1"/>
    <x v="1"/>
    <x v="1"/>
  </r>
  <r>
    <d v="2022-07-19T00:00:00"/>
    <n v="9660"/>
    <n v="10362"/>
    <x v="1"/>
    <n v="1034"/>
    <n v="40703"/>
    <x v="2"/>
    <s v="909616"/>
    <x v="0"/>
    <x v="1"/>
    <x v="1"/>
    <x v="1"/>
    <x v="1"/>
    <x v="1"/>
    <n v="79.5"/>
    <n v="18.5"/>
    <n v="7.5"/>
    <n v="5.2"/>
    <x v="12"/>
    <x v="3"/>
    <n v="1015663"/>
    <x v="9"/>
    <x v="1"/>
    <x v="0"/>
    <x v="0"/>
    <x v="4"/>
    <x v="0"/>
    <x v="0"/>
    <x v="0"/>
    <x v="0"/>
    <x v="0"/>
    <x v="0"/>
    <m/>
    <m/>
    <x v="2"/>
    <s v="10156639"/>
    <x v="13"/>
    <x v="7"/>
    <x v="6"/>
    <x v="2"/>
    <x v="5"/>
    <x v="1"/>
    <n v="72"/>
    <x v="1"/>
    <n v="79.5"/>
    <x v="3"/>
    <n v="270"/>
    <x v="5"/>
    <n v="270"/>
    <x v="3"/>
    <n v="-0.28899999999999704"/>
    <n v="0.42824870123203512"/>
    <x v="1"/>
    <x v="1"/>
    <x v="1"/>
    <x v="1"/>
    <x v="1"/>
    <x v="1"/>
    <x v="1"/>
  </r>
  <r>
    <d v="2022-07-19T00:00:00"/>
    <n v="9660"/>
    <n v="10362"/>
    <x v="1"/>
    <n v="1035"/>
    <n v="40704"/>
    <x v="2"/>
    <s v="909585"/>
    <x v="0"/>
    <x v="0"/>
    <x v="1"/>
    <x v="1"/>
    <x v="1"/>
    <x v="1"/>
    <n v="51"/>
    <m/>
    <m/>
    <m/>
    <x v="0"/>
    <x v="2"/>
    <n v="1015663"/>
    <x v="10"/>
    <x v="1"/>
    <x v="0"/>
    <x v="0"/>
    <x v="4"/>
    <x v="0"/>
    <x v="0"/>
    <x v="0"/>
    <x v="0"/>
    <x v="0"/>
    <x v="0"/>
    <m/>
    <m/>
    <x v="2"/>
    <s v="101566310"/>
    <x v="13"/>
    <x v="7"/>
    <x v="6"/>
    <x v="2"/>
    <x v="5"/>
    <x v="1"/>
    <n v="46.093699999999998"/>
    <x v="2"/>
    <n v="51"/>
    <x v="1"/>
    <s v=""/>
    <x v="5"/>
    <s v=""/>
    <x v="1"/>
    <s v=""/>
    <s v=""/>
    <x v="1"/>
    <x v="1"/>
    <x v="1"/>
    <x v="1"/>
    <x v="1"/>
    <x v="1"/>
    <x v="1"/>
  </r>
  <r>
    <d v="2022-07-19T00:00:00"/>
    <n v="9660"/>
    <n v="10362"/>
    <x v="1"/>
    <m/>
    <n v="40705"/>
    <x v="2"/>
    <s v="909580"/>
    <x v="0"/>
    <x v="0"/>
    <x v="1"/>
    <x v="1"/>
    <x v="1"/>
    <x v="1"/>
    <n v="88"/>
    <m/>
    <n v="5.9"/>
    <n v="2.2000000000000002"/>
    <x v="0"/>
    <x v="3"/>
    <n v="1015664"/>
    <x v="1"/>
    <x v="1"/>
    <x v="0"/>
    <x v="0"/>
    <x v="1"/>
    <x v="0"/>
    <x v="0"/>
    <x v="0"/>
    <x v="0"/>
    <x v="0"/>
    <x v="0"/>
    <m/>
    <s v="Wrote NF A, B, C, D and E as on BIO Sheet"/>
    <x v="2"/>
    <s v="10156641"/>
    <x v="5"/>
    <x v="2"/>
    <x v="3"/>
    <x v="2"/>
    <x v="5"/>
    <x v="1"/>
    <n v="82.1"/>
    <x v="1"/>
    <n v="88"/>
    <x v="2"/>
    <s v=""/>
    <x v="6"/>
    <s v=""/>
    <x v="1"/>
    <s v=""/>
    <s v=""/>
    <x v="1"/>
    <x v="1"/>
    <x v="1"/>
    <x v="1"/>
    <x v="1"/>
    <x v="1"/>
    <x v="1"/>
  </r>
  <r>
    <d v="2022-07-19T00:00:00"/>
    <n v="9661"/>
    <n v="10362"/>
    <x v="0"/>
    <n v="1155"/>
    <n v="40706"/>
    <x v="2"/>
    <s v="909562"/>
    <x v="0"/>
    <x v="0"/>
    <x v="1"/>
    <x v="1"/>
    <x v="1"/>
    <x v="1"/>
    <n v="60"/>
    <m/>
    <m/>
    <m/>
    <x v="0"/>
    <x v="2"/>
    <n v="1015664"/>
    <x v="2"/>
    <x v="1"/>
    <x v="0"/>
    <x v="0"/>
    <x v="1"/>
    <x v="0"/>
    <x v="0"/>
    <x v="0"/>
    <x v="0"/>
    <x v="0"/>
    <x v="0"/>
    <m/>
    <m/>
    <x v="2"/>
    <s v="10156642"/>
    <x v="2"/>
    <x v="2"/>
    <x v="2"/>
    <x v="2"/>
    <x v="5"/>
    <x v="1"/>
    <n v="54.423200000000001"/>
    <x v="2"/>
    <n v="60"/>
    <x v="1"/>
    <s v=""/>
    <x v="6"/>
    <s v=""/>
    <x v="1"/>
    <s v=""/>
    <s v=""/>
    <x v="1"/>
    <x v="1"/>
    <x v="1"/>
    <x v="1"/>
    <x v="1"/>
    <x v="1"/>
    <x v="1"/>
  </r>
  <r>
    <d v="2022-07-19T00:00:00"/>
    <n v="9661"/>
    <n v="10362"/>
    <x v="0"/>
    <n v="1216"/>
    <n v="40707"/>
    <x v="2"/>
    <s v="909554"/>
    <x v="0"/>
    <x v="0"/>
    <x v="1"/>
    <x v="1"/>
    <x v="1"/>
    <x v="1"/>
    <n v="89"/>
    <n v="21.5"/>
    <n v="6.4"/>
    <m/>
    <x v="0"/>
    <x v="3"/>
    <n v="1015664"/>
    <x v="3"/>
    <x v="1"/>
    <x v="0"/>
    <x v="0"/>
    <x v="1"/>
    <x v="0"/>
    <x v="0"/>
    <x v="0"/>
    <x v="0"/>
    <x v="0"/>
    <x v="0"/>
    <m/>
    <s v="Wrote NF A, B, C, D and E as on BIO Sheet"/>
    <x v="2"/>
    <s v="10156643"/>
    <x v="4"/>
    <x v="4"/>
    <x v="3"/>
    <x v="4"/>
    <x v="5"/>
    <x v="1"/>
    <n v="82.6"/>
    <x v="1"/>
    <n v="89"/>
    <x v="2"/>
    <s v=""/>
    <x v="6"/>
    <s v=""/>
    <x v="1"/>
    <s v=""/>
    <s v=""/>
    <x v="1"/>
    <x v="1"/>
    <x v="1"/>
    <x v="1"/>
    <x v="1"/>
    <x v="1"/>
    <x v="1"/>
  </r>
  <r>
    <d v="2022-07-19T00:00:00"/>
    <n v="9663"/>
    <n v="10362"/>
    <x v="1"/>
    <n v="1622"/>
    <n v="40708"/>
    <x v="2"/>
    <s v="909619"/>
    <x v="1"/>
    <x v="1"/>
    <x v="1"/>
    <x v="1"/>
    <x v="1"/>
    <x v="1"/>
    <n v="88"/>
    <n v="28"/>
    <n v="9.5"/>
    <m/>
    <x v="0"/>
    <x v="3"/>
    <n v="1015664"/>
    <x v="4"/>
    <x v="1"/>
    <x v="0"/>
    <x v="0"/>
    <x v="1"/>
    <x v="0"/>
    <x v="0"/>
    <x v="0"/>
    <x v="0"/>
    <x v="0"/>
    <x v="0"/>
    <m/>
    <s v="Wrote NF A, B, C, D and E as on BIO Sheet"/>
    <x v="2"/>
    <s v="10156644"/>
    <x v="14"/>
    <x v="8"/>
    <x v="3"/>
    <x v="3"/>
    <x v="5"/>
    <x v="1"/>
    <n v="78.5"/>
    <x v="1"/>
    <n v="88"/>
    <x v="2"/>
    <s v=""/>
    <x v="6"/>
    <s v=""/>
    <x v="1"/>
    <s v=""/>
    <s v=""/>
    <x v="1"/>
    <x v="1"/>
    <x v="1"/>
    <x v="1"/>
    <x v="1"/>
    <x v="1"/>
    <x v="1"/>
  </r>
  <r>
    <d v="2022-07-19T00:00:00"/>
    <n v="9663"/>
    <n v="10362"/>
    <x v="1"/>
    <n v="1639"/>
    <n v="40709"/>
    <x v="2"/>
    <s v="909560"/>
    <x v="1"/>
    <x v="0"/>
    <x v="1"/>
    <x v="1"/>
    <x v="1"/>
    <x v="1"/>
    <n v="90"/>
    <n v="24"/>
    <n v="8"/>
    <m/>
    <x v="0"/>
    <x v="3"/>
    <n v="1015664"/>
    <x v="5"/>
    <x v="1"/>
    <x v="0"/>
    <x v="0"/>
    <x v="1"/>
    <x v="0"/>
    <x v="0"/>
    <x v="0"/>
    <x v="0"/>
    <x v="0"/>
    <x v="0"/>
    <m/>
    <m/>
    <x v="2"/>
    <s v="10156645"/>
    <x v="5"/>
    <x v="2"/>
    <x v="3"/>
    <x v="2"/>
    <x v="5"/>
    <x v="1"/>
    <n v="82"/>
    <x v="1"/>
    <n v="90"/>
    <x v="2"/>
    <s v=""/>
    <x v="6"/>
    <s v=""/>
    <x v="1"/>
    <s v=""/>
    <s v=""/>
    <x v="1"/>
    <x v="1"/>
    <x v="1"/>
    <x v="1"/>
    <x v="1"/>
    <x v="1"/>
    <x v="1"/>
  </r>
  <r>
    <d v="2022-07-19T00:00:00"/>
    <n v="9730"/>
    <n v="10490"/>
    <x v="4"/>
    <n v="931"/>
    <n v="51690"/>
    <x v="4"/>
    <s v="909138"/>
    <x v="0"/>
    <x v="0"/>
    <x v="2"/>
    <x v="2"/>
    <x v="1"/>
    <x v="1"/>
    <n v="85.5"/>
    <n v="17.8"/>
    <n v="6.5"/>
    <n v="5"/>
    <x v="5"/>
    <x v="3"/>
    <n v="1016253"/>
    <x v="1"/>
    <x v="0"/>
    <x v="0"/>
    <x v="1"/>
    <x v="2"/>
    <x v="0"/>
    <x v="0"/>
    <x v="0"/>
    <x v="0"/>
    <x v="0"/>
    <x v="1"/>
    <m/>
    <m/>
    <x v="2"/>
    <s v="10162531"/>
    <x v="13"/>
    <x v="7"/>
    <x v="6"/>
    <x v="2"/>
    <x v="5"/>
    <x v="2"/>
    <n v="79"/>
    <x v="1"/>
    <n v="85.5"/>
    <x v="3"/>
    <s v=""/>
    <x v="5"/>
    <s v=""/>
    <x v="2"/>
    <n v="3.535000000000001"/>
    <n v="0.97166738679395259"/>
    <x v="1"/>
    <x v="1"/>
    <x v="2"/>
    <x v="1"/>
    <x v="1"/>
    <x v="1"/>
    <x v="1"/>
  </r>
  <r>
    <d v="2022-07-19T00:00:00"/>
    <n v="9732"/>
    <n v="10490"/>
    <x v="2"/>
    <n v="1028"/>
    <n v="51691"/>
    <x v="4"/>
    <s v="909109"/>
    <x v="0"/>
    <x v="0"/>
    <x v="2"/>
    <x v="2"/>
    <x v="1"/>
    <x v="1"/>
    <n v="89.5"/>
    <n v="19.5"/>
    <n v="7"/>
    <n v="5"/>
    <x v="5"/>
    <x v="3"/>
    <n v="1016253"/>
    <x v="2"/>
    <x v="0"/>
    <x v="0"/>
    <x v="1"/>
    <x v="2"/>
    <x v="0"/>
    <x v="0"/>
    <x v="0"/>
    <x v="0"/>
    <x v="0"/>
    <x v="1"/>
    <m/>
    <m/>
    <x v="2"/>
    <s v="10162532"/>
    <x v="13"/>
    <x v="7"/>
    <x v="6"/>
    <x v="2"/>
    <x v="5"/>
    <x v="2"/>
    <n v="82.5"/>
    <x v="1"/>
    <n v="89.5"/>
    <x v="3"/>
    <s v=""/>
    <x v="5"/>
    <s v=""/>
    <x v="2"/>
    <n v="4.6149999999999993"/>
    <n v="0.99019490840829572"/>
    <x v="1"/>
    <x v="1"/>
    <x v="2"/>
    <x v="1"/>
    <x v="1"/>
    <x v="1"/>
    <x v="1"/>
  </r>
  <r>
    <d v="2022-07-19T00:00:00"/>
    <n v="9732"/>
    <n v="10490"/>
    <x v="2"/>
    <n v="1031"/>
    <n v="51692"/>
    <x v="4"/>
    <s v="909088"/>
    <x v="0"/>
    <x v="0"/>
    <x v="1"/>
    <x v="1"/>
    <x v="1"/>
    <x v="1"/>
    <n v="71"/>
    <m/>
    <m/>
    <m/>
    <x v="0"/>
    <x v="2"/>
    <n v="1016253"/>
    <x v="3"/>
    <x v="0"/>
    <x v="0"/>
    <x v="1"/>
    <x v="2"/>
    <x v="0"/>
    <x v="0"/>
    <x v="0"/>
    <x v="0"/>
    <x v="0"/>
    <x v="1"/>
    <m/>
    <m/>
    <x v="2"/>
    <s v="10162533"/>
    <x v="13"/>
    <x v="7"/>
    <x v="6"/>
    <x v="2"/>
    <x v="5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7-19T00:00:00"/>
    <n v="9732"/>
    <n v="10490"/>
    <x v="2"/>
    <n v="1034"/>
    <n v="51693"/>
    <x v="4"/>
    <s v="909143"/>
    <x v="0"/>
    <x v="0"/>
    <x v="2"/>
    <x v="2"/>
    <x v="1"/>
    <x v="1"/>
    <n v="79"/>
    <n v="17.5"/>
    <n v="7"/>
    <n v="5.5"/>
    <x v="14"/>
    <x v="3"/>
    <n v="1016253"/>
    <x v="4"/>
    <x v="0"/>
    <x v="0"/>
    <x v="1"/>
    <x v="2"/>
    <x v="0"/>
    <x v="0"/>
    <x v="0"/>
    <x v="0"/>
    <x v="0"/>
    <x v="1"/>
    <m/>
    <m/>
    <x v="2"/>
    <s v="10162534"/>
    <x v="13"/>
    <x v="7"/>
    <x v="6"/>
    <x v="2"/>
    <x v="5"/>
    <x v="2"/>
    <n v="72"/>
    <x v="1"/>
    <n v="79"/>
    <x v="3"/>
    <s v=""/>
    <x v="5"/>
    <s v=""/>
    <x v="3"/>
    <n v="-0.41200000000000148"/>
    <n v="0.39843265576622938"/>
    <x v="1"/>
    <x v="1"/>
    <x v="1"/>
    <x v="1"/>
    <x v="1"/>
    <x v="1"/>
    <x v="1"/>
  </r>
  <r>
    <d v="2022-07-19T00:00:00"/>
    <n v="9732"/>
    <n v="10490"/>
    <x v="2"/>
    <n v="1040"/>
    <n v="51694"/>
    <x v="4"/>
    <s v="909066"/>
    <x v="0"/>
    <x v="0"/>
    <x v="2"/>
    <x v="1"/>
    <x v="1"/>
    <x v="1"/>
    <n v="67"/>
    <m/>
    <m/>
    <m/>
    <x v="0"/>
    <x v="2"/>
    <n v="1016253"/>
    <x v="5"/>
    <x v="0"/>
    <x v="0"/>
    <x v="1"/>
    <x v="2"/>
    <x v="0"/>
    <x v="0"/>
    <x v="0"/>
    <x v="0"/>
    <x v="0"/>
    <x v="1"/>
    <m/>
    <m/>
    <x v="2"/>
    <s v="10162535"/>
    <x v="13"/>
    <x v="7"/>
    <x v="6"/>
    <x v="2"/>
    <x v="5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19T00:00:00"/>
    <n v="9732"/>
    <n v="10490"/>
    <x v="2"/>
    <n v="1043"/>
    <n v="51695"/>
    <x v="4"/>
    <s v="909126"/>
    <x v="0"/>
    <x v="0"/>
    <x v="2"/>
    <x v="2"/>
    <x v="1"/>
    <x v="1"/>
    <n v="91.5"/>
    <n v="20.3"/>
    <n v="8"/>
    <n v="5"/>
    <x v="12"/>
    <x v="3"/>
    <n v="1016253"/>
    <x v="6"/>
    <x v="0"/>
    <x v="0"/>
    <x v="1"/>
    <x v="2"/>
    <x v="0"/>
    <x v="0"/>
    <x v="0"/>
    <x v="0"/>
    <x v="0"/>
    <x v="1"/>
    <m/>
    <m/>
    <x v="2"/>
    <s v="10162536"/>
    <x v="13"/>
    <x v="7"/>
    <x v="6"/>
    <x v="2"/>
    <x v="5"/>
    <x v="2"/>
    <n v="83.5"/>
    <x v="1"/>
    <n v="91.5"/>
    <x v="3"/>
    <s v=""/>
    <x v="5"/>
    <s v=""/>
    <x v="2"/>
    <n v="4.3669999999999991"/>
    <n v="0.98746974823593647"/>
    <x v="1"/>
    <x v="1"/>
    <x v="2"/>
    <x v="1"/>
    <x v="1"/>
    <x v="1"/>
    <x v="1"/>
  </r>
  <r>
    <d v="2022-07-19T00:00:00"/>
    <n v="9732"/>
    <n v="10490"/>
    <x v="2"/>
    <n v="1046"/>
    <n v="51696"/>
    <x v="4"/>
    <s v="909119"/>
    <x v="0"/>
    <x v="0"/>
    <x v="2"/>
    <x v="2"/>
    <x v="1"/>
    <x v="1"/>
    <n v="80.5"/>
    <n v="17.399999999999999"/>
    <n v="6.7"/>
    <n v="5"/>
    <x v="12"/>
    <x v="3"/>
    <n v="1016253"/>
    <x v="7"/>
    <x v="0"/>
    <x v="0"/>
    <x v="1"/>
    <x v="2"/>
    <x v="0"/>
    <x v="0"/>
    <x v="0"/>
    <x v="0"/>
    <x v="0"/>
    <x v="1"/>
    <m/>
    <m/>
    <x v="2"/>
    <s v="10162537"/>
    <x v="13"/>
    <x v="7"/>
    <x v="6"/>
    <x v="2"/>
    <x v="5"/>
    <x v="2"/>
    <n v="73.8"/>
    <x v="1"/>
    <n v="80.5"/>
    <x v="3"/>
    <s v=""/>
    <x v="5"/>
    <s v=""/>
    <x v="2"/>
    <n v="1.3010000000000019"/>
    <n v="0.78600323329919786"/>
    <x v="1"/>
    <x v="1"/>
    <x v="2"/>
    <x v="1"/>
    <x v="1"/>
    <x v="1"/>
    <x v="1"/>
  </r>
  <r>
    <d v="2022-07-19T00:00:00"/>
    <n v="9733"/>
    <n v="10490"/>
    <x v="4"/>
    <n v="1617"/>
    <n v="51697"/>
    <x v="4"/>
    <s v="909112"/>
    <x v="0"/>
    <x v="0"/>
    <x v="2"/>
    <x v="2"/>
    <x v="1"/>
    <x v="1"/>
    <n v="87"/>
    <n v="18"/>
    <n v="6.9"/>
    <n v="5.4"/>
    <x v="15"/>
    <x v="3"/>
    <n v="1016253"/>
    <x v="8"/>
    <x v="0"/>
    <x v="0"/>
    <x v="1"/>
    <x v="2"/>
    <x v="0"/>
    <x v="0"/>
    <x v="0"/>
    <x v="0"/>
    <x v="0"/>
    <x v="1"/>
    <m/>
    <m/>
    <x v="2"/>
    <s v="10162538"/>
    <x v="13"/>
    <x v="7"/>
    <x v="6"/>
    <x v="2"/>
    <x v="5"/>
    <x v="2"/>
    <n v="80.099999999999994"/>
    <x v="1"/>
    <n v="87"/>
    <x v="3"/>
    <s v=""/>
    <x v="5"/>
    <s v=""/>
    <x v="2"/>
    <n v="3.7399999999999958"/>
    <n v="0.97679706185435577"/>
    <x v="1"/>
    <x v="1"/>
    <x v="2"/>
    <x v="1"/>
    <x v="1"/>
    <x v="1"/>
    <x v="1"/>
  </r>
  <r>
    <d v="2022-07-19T00:00:00"/>
    <n v="9733"/>
    <n v="10490"/>
    <x v="4"/>
    <n v="1620"/>
    <n v="51698"/>
    <x v="4"/>
    <s v="909074"/>
    <x v="0"/>
    <x v="0"/>
    <x v="2"/>
    <x v="1"/>
    <x v="1"/>
    <x v="1"/>
    <n v="74.5"/>
    <m/>
    <m/>
    <m/>
    <x v="0"/>
    <x v="2"/>
    <n v="1016253"/>
    <x v="9"/>
    <x v="0"/>
    <x v="0"/>
    <x v="1"/>
    <x v="2"/>
    <x v="0"/>
    <x v="0"/>
    <x v="0"/>
    <x v="0"/>
    <x v="0"/>
    <x v="1"/>
    <m/>
    <m/>
    <x v="2"/>
    <s v="10162539"/>
    <x v="13"/>
    <x v="7"/>
    <x v="6"/>
    <x v="2"/>
    <x v="5"/>
    <x v="2"/>
    <n v="67.842949999999988"/>
    <x v="2"/>
    <n v="74.5"/>
    <x v="1"/>
    <s v=""/>
    <x v="5"/>
    <s v=""/>
    <x v="1"/>
    <s v=""/>
    <s v=""/>
    <x v="1"/>
    <x v="1"/>
    <x v="1"/>
    <x v="1"/>
    <x v="1"/>
    <x v="1"/>
    <x v="1"/>
  </r>
  <r>
    <d v="2022-07-19T00:00:00"/>
    <n v="9733"/>
    <n v="10490"/>
    <x v="4"/>
    <n v="1621"/>
    <n v="51699"/>
    <x v="4"/>
    <s v="909106"/>
    <x v="0"/>
    <x v="0"/>
    <x v="2"/>
    <x v="2"/>
    <x v="1"/>
    <x v="1"/>
    <n v="82.5"/>
    <n v="18"/>
    <n v="8"/>
    <n v="5"/>
    <x v="12"/>
    <x v="3"/>
    <n v="1016253"/>
    <x v="10"/>
    <x v="0"/>
    <x v="0"/>
    <x v="1"/>
    <x v="2"/>
    <x v="0"/>
    <x v="0"/>
    <x v="0"/>
    <x v="0"/>
    <x v="0"/>
    <x v="1"/>
    <m/>
    <m/>
    <x v="2"/>
    <s v="101625310"/>
    <x v="13"/>
    <x v="7"/>
    <x v="6"/>
    <x v="2"/>
    <x v="5"/>
    <x v="2"/>
    <n v="74.5"/>
    <x v="1"/>
    <n v="82.5"/>
    <x v="3"/>
    <s v=""/>
    <x v="5"/>
    <s v=""/>
    <x v="2"/>
    <n v="0.49700000000000166"/>
    <n v="0.62175406149363199"/>
    <x v="1"/>
    <x v="1"/>
    <x v="2"/>
    <x v="1"/>
    <x v="1"/>
    <x v="1"/>
    <x v="1"/>
  </r>
  <r>
    <d v="2022-07-19T00:00:00"/>
    <n v="9733"/>
    <n v="10490"/>
    <x v="4"/>
    <n v="1628"/>
    <n v="51700"/>
    <x v="4"/>
    <s v="909104"/>
    <x v="0"/>
    <x v="1"/>
    <x v="1"/>
    <x v="1"/>
    <x v="1"/>
    <x v="1"/>
    <n v="84"/>
    <n v="22"/>
    <n v="7.5"/>
    <n v="5.4"/>
    <x v="12"/>
    <x v="3"/>
    <n v="1016254"/>
    <x v="1"/>
    <x v="0"/>
    <x v="0"/>
    <x v="1"/>
    <x v="2"/>
    <x v="0"/>
    <x v="0"/>
    <x v="0"/>
    <x v="0"/>
    <x v="0"/>
    <x v="1"/>
    <m/>
    <m/>
    <x v="2"/>
    <s v="10162541"/>
    <x v="13"/>
    <x v="7"/>
    <x v="6"/>
    <x v="2"/>
    <x v="5"/>
    <x v="2"/>
    <n v="76.5"/>
    <x v="1"/>
    <n v="84"/>
    <x v="3"/>
    <s v=""/>
    <x v="5"/>
    <s v=""/>
    <x v="2"/>
    <n v="1.509999999999998"/>
    <n v="0.81906120684785766"/>
    <x v="1"/>
    <x v="1"/>
    <x v="2"/>
    <x v="1"/>
    <x v="1"/>
    <x v="1"/>
    <x v="1"/>
  </r>
  <r>
    <d v="2022-07-19T00:00:00"/>
    <n v="9733"/>
    <n v="10490"/>
    <x v="4"/>
    <n v="1632"/>
    <n v="51701"/>
    <x v="4"/>
    <s v="909129"/>
    <x v="0"/>
    <x v="0"/>
    <x v="2"/>
    <x v="2"/>
    <x v="1"/>
    <x v="1"/>
    <n v="87"/>
    <n v="17.7"/>
    <n v="8.1999999999999993"/>
    <n v="5.5"/>
    <x v="12"/>
    <x v="3"/>
    <n v="1016254"/>
    <x v="2"/>
    <x v="0"/>
    <x v="0"/>
    <x v="1"/>
    <x v="2"/>
    <x v="0"/>
    <x v="0"/>
    <x v="0"/>
    <x v="0"/>
    <x v="0"/>
    <x v="1"/>
    <m/>
    <m/>
    <x v="2"/>
    <s v="10162542"/>
    <x v="13"/>
    <x v="7"/>
    <x v="6"/>
    <x v="2"/>
    <x v="5"/>
    <x v="2"/>
    <n v="78.8"/>
    <x v="1"/>
    <n v="87"/>
    <x v="3"/>
    <s v=""/>
    <x v="5"/>
    <s v=""/>
    <x v="2"/>
    <n v="1.8359999999999985"/>
    <n v="0.8624749473106208"/>
    <x v="1"/>
    <x v="1"/>
    <x v="2"/>
    <x v="1"/>
    <x v="1"/>
    <x v="1"/>
    <x v="1"/>
  </r>
  <r>
    <d v="2022-07-19T00:00:00"/>
    <n v="9733"/>
    <n v="10490"/>
    <x v="4"/>
    <n v="1635"/>
    <n v="51702"/>
    <x v="4"/>
    <s v="909130"/>
    <x v="1"/>
    <x v="0"/>
    <x v="2"/>
    <x v="2"/>
    <x v="1"/>
    <x v="1"/>
    <n v="83.5"/>
    <n v="20"/>
    <n v="8.9"/>
    <n v="6"/>
    <x v="12"/>
    <x v="3"/>
    <n v="1016254"/>
    <x v="3"/>
    <x v="0"/>
    <x v="0"/>
    <x v="1"/>
    <x v="2"/>
    <x v="0"/>
    <x v="0"/>
    <x v="0"/>
    <x v="0"/>
    <x v="0"/>
    <x v="1"/>
    <m/>
    <m/>
    <x v="2"/>
    <s v="10162543"/>
    <x v="13"/>
    <x v="7"/>
    <x v="6"/>
    <x v="2"/>
    <x v="5"/>
    <x v="2"/>
    <n v="74.599999999999994"/>
    <x v="1"/>
    <n v="83.5"/>
    <x v="3"/>
    <s v=""/>
    <x v="5"/>
    <s v=""/>
    <x v="3"/>
    <n v="-0.90499999999999936"/>
    <n v="0.28802408058720663"/>
    <x v="1"/>
    <x v="1"/>
    <x v="1"/>
    <x v="1"/>
    <x v="1"/>
    <x v="1"/>
    <x v="1"/>
  </r>
  <r>
    <d v="2022-07-19T00:00:00"/>
    <n v="9733"/>
    <n v="10490"/>
    <x v="4"/>
    <n v="1638"/>
    <n v="51703"/>
    <x v="4"/>
    <s v="909111"/>
    <x v="0"/>
    <x v="0"/>
    <x v="2"/>
    <x v="2"/>
    <x v="1"/>
    <x v="1"/>
    <n v="88"/>
    <n v="19"/>
    <n v="6.4"/>
    <n v="5.5"/>
    <x v="12"/>
    <x v="3"/>
    <n v="1016254"/>
    <x v="4"/>
    <x v="0"/>
    <x v="0"/>
    <x v="1"/>
    <x v="2"/>
    <x v="0"/>
    <x v="0"/>
    <x v="0"/>
    <x v="0"/>
    <x v="0"/>
    <x v="1"/>
    <m/>
    <m/>
    <x v="2"/>
    <s v="10162544"/>
    <x v="13"/>
    <x v="7"/>
    <x v="6"/>
    <x v="2"/>
    <x v="5"/>
    <x v="2"/>
    <n v="81.599999999999994"/>
    <x v="1"/>
    <n v="88"/>
    <x v="3"/>
    <s v=""/>
    <x v="5"/>
    <s v=""/>
    <x v="2"/>
    <n v="4.5699999999999967"/>
    <n v="0.98974822772662796"/>
    <x v="1"/>
    <x v="1"/>
    <x v="2"/>
    <x v="1"/>
    <x v="1"/>
    <x v="1"/>
    <x v="1"/>
  </r>
  <r>
    <d v="2022-07-19T00:00:00"/>
    <n v="9733"/>
    <n v="10490"/>
    <x v="4"/>
    <n v="1644"/>
    <n v="51704"/>
    <x v="4"/>
    <s v="909100"/>
    <x v="0"/>
    <x v="0"/>
    <x v="2"/>
    <x v="2"/>
    <x v="1"/>
    <x v="1"/>
    <n v="89"/>
    <n v="19"/>
    <n v="7.2"/>
    <n v="5"/>
    <x v="5"/>
    <x v="3"/>
    <n v="1016254"/>
    <x v="5"/>
    <x v="0"/>
    <x v="0"/>
    <x v="1"/>
    <x v="2"/>
    <x v="0"/>
    <x v="0"/>
    <x v="0"/>
    <x v="0"/>
    <x v="0"/>
    <x v="1"/>
    <m/>
    <m/>
    <x v="2"/>
    <s v="10162545"/>
    <x v="13"/>
    <x v="7"/>
    <x v="6"/>
    <x v="2"/>
    <x v="5"/>
    <x v="2"/>
    <n v="81.8"/>
    <x v="1"/>
    <n v="89"/>
    <x v="3"/>
    <s v=""/>
    <x v="5"/>
    <s v=""/>
    <x v="2"/>
    <n v="4.1439999999999957"/>
    <n v="0.98438830307531899"/>
    <x v="1"/>
    <x v="1"/>
    <x v="2"/>
    <x v="1"/>
    <x v="1"/>
    <x v="1"/>
    <x v="1"/>
  </r>
  <r>
    <d v="2022-07-19T00:00:00"/>
    <n v="9734"/>
    <n v="10490"/>
    <x v="5"/>
    <n v="1714"/>
    <n v="51705"/>
    <x v="4"/>
    <s v="909149"/>
    <x v="0"/>
    <x v="0"/>
    <x v="2"/>
    <x v="1"/>
    <x v="1"/>
    <x v="1"/>
    <n v="74"/>
    <m/>
    <m/>
    <m/>
    <x v="0"/>
    <x v="2"/>
    <n v="1016254"/>
    <x v="6"/>
    <x v="0"/>
    <x v="0"/>
    <x v="1"/>
    <x v="2"/>
    <x v="0"/>
    <x v="0"/>
    <x v="0"/>
    <x v="0"/>
    <x v="0"/>
    <x v="1"/>
    <m/>
    <m/>
    <x v="2"/>
    <s v="10162546"/>
    <x v="13"/>
    <x v="7"/>
    <x v="6"/>
    <x v="2"/>
    <x v="5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19T00:00:00"/>
    <n v="9734"/>
    <n v="10490"/>
    <x v="5"/>
    <n v="1717"/>
    <n v="51706"/>
    <x v="4"/>
    <s v="909090"/>
    <x v="0"/>
    <x v="0"/>
    <x v="1"/>
    <x v="1"/>
    <x v="1"/>
    <x v="1"/>
    <n v="62"/>
    <m/>
    <m/>
    <m/>
    <x v="0"/>
    <x v="2"/>
    <n v="1016254"/>
    <x v="7"/>
    <x v="0"/>
    <x v="0"/>
    <x v="1"/>
    <x v="2"/>
    <x v="0"/>
    <x v="0"/>
    <x v="0"/>
    <x v="0"/>
    <x v="0"/>
    <x v="1"/>
    <m/>
    <m/>
    <x v="2"/>
    <s v="10162547"/>
    <x v="13"/>
    <x v="7"/>
    <x v="6"/>
    <x v="2"/>
    <x v="5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19T00:00:00"/>
    <n v="9734"/>
    <n v="10490"/>
    <x v="5"/>
    <n v="1722"/>
    <n v="51707"/>
    <x v="4"/>
    <s v="909077"/>
    <x v="0"/>
    <x v="0"/>
    <x v="2"/>
    <x v="2"/>
    <x v="1"/>
    <x v="1"/>
    <n v="86"/>
    <n v="19"/>
    <n v="6.5"/>
    <n v="5.5"/>
    <x v="5"/>
    <x v="3"/>
    <n v="1016254"/>
    <x v="8"/>
    <x v="0"/>
    <x v="0"/>
    <x v="1"/>
    <x v="2"/>
    <x v="0"/>
    <x v="0"/>
    <x v="0"/>
    <x v="0"/>
    <x v="0"/>
    <x v="1"/>
    <m/>
    <m/>
    <x v="2"/>
    <s v="10162548"/>
    <x v="13"/>
    <x v="7"/>
    <x v="6"/>
    <x v="2"/>
    <x v="5"/>
    <x v="2"/>
    <n v="79.5"/>
    <x v="1"/>
    <n v="86"/>
    <x v="3"/>
    <s v=""/>
    <x v="5"/>
    <s v=""/>
    <x v="2"/>
    <n v="3.4099999999999975"/>
    <n v="0.96801560251046659"/>
    <x v="1"/>
    <x v="1"/>
    <x v="2"/>
    <x v="1"/>
    <x v="1"/>
    <x v="1"/>
    <x v="1"/>
  </r>
  <r>
    <d v="2022-07-19T00:00:00"/>
    <n v="9735"/>
    <n v="10490"/>
    <x v="2"/>
    <n v="1751"/>
    <n v="51708"/>
    <x v="4"/>
    <s v="909124"/>
    <x v="1"/>
    <x v="0"/>
    <x v="2"/>
    <x v="2"/>
    <x v="1"/>
    <x v="1"/>
    <n v="77"/>
    <n v="19"/>
    <n v="7.7"/>
    <n v="4.5"/>
    <x v="5"/>
    <x v="3"/>
    <n v="1016254"/>
    <x v="9"/>
    <x v="0"/>
    <x v="0"/>
    <x v="1"/>
    <x v="2"/>
    <x v="0"/>
    <x v="0"/>
    <x v="0"/>
    <x v="0"/>
    <x v="0"/>
    <x v="1"/>
    <m/>
    <m/>
    <x v="2"/>
    <s v="10162549"/>
    <x v="13"/>
    <x v="7"/>
    <x v="6"/>
    <x v="2"/>
    <x v="5"/>
    <x v="2"/>
    <n v="69.3"/>
    <x v="1"/>
    <n v="77"/>
    <x v="3"/>
    <s v=""/>
    <x v="5"/>
    <s v=""/>
    <x v="3"/>
    <n v="-1.3159999999999996"/>
    <n v="0.21148455903909297"/>
    <x v="1"/>
    <x v="1"/>
    <x v="1"/>
    <x v="1"/>
    <x v="1"/>
    <x v="1"/>
    <x v="1"/>
  </r>
  <r>
    <d v="2022-07-19T00:00:00"/>
    <n v="9735"/>
    <n v="10490"/>
    <x v="2"/>
    <n v="1755"/>
    <n v="51709"/>
    <x v="4"/>
    <s v="909117"/>
    <x v="1"/>
    <x v="0"/>
    <x v="2"/>
    <x v="2"/>
    <x v="1"/>
    <x v="1"/>
    <n v="85"/>
    <n v="19"/>
    <n v="7.3"/>
    <n v="5.2"/>
    <x v="5"/>
    <x v="3"/>
    <n v="1016254"/>
    <x v="10"/>
    <x v="0"/>
    <x v="0"/>
    <x v="1"/>
    <x v="2"/>
    <x v="0"/>
    <x v="0"/>
    <x v="0"/>
    <x v="0"/>
    <x v="0"/>
    <x v="1"/>
    <m/>
    <m/>
    <x v="2"/>
    <s v="101625410"/>
    <x v="13"/>
    <x v="7"/>
    <x v="6"/>
    <x v="2"/>
    <x v="5"/>
    <x v="2"/>
    <n v="77.7"/>
    <x v="1"/>
    <n v="85"/>
    <x v="3"/>
    <s v=""/>
    <x v="5"/>
    <s v=""/>
    <x v="2"/>
    <n v="2.1599999999999984"/>
    <n v="0.89659954854175017"/>
    <x v="1"/>
    <x v="1"/>
    <x v="2"/>
    <x v="1"/>
    <x v="1"/>
    <x v="1"/>
    <x v="1"/>
  </r>
  <r>
    <d v="2022-07-19T00:00:00"/>
    <n v="9735"/>
    <n v="10490"/>
    <x v="2"/>
    <n v="1757"/>
    <n v="51710"/>
    <x v="4"/>
    <s v="909147"/>
    <x v="1"/>
    <x v="1"/>
    <x v="1"/>
    <x v="1"/>
    <x v="1"/>
    <x v="1"/>
    <n v="96"/>
    <n v="23"/>
    <n v="9.9"/>
    <n v="7"/>
    <x v="17"/>
    <x v="3"/>
    <n v="1016256"/>
    <x v="1"/>
    <x v="0"/>
    <x v="1"/>
    <x v="0"/>
    <x v="3"/>
    <x v="0"/>
    <x v="0"/>
    <x v="0"/>
    <x v="0"/>
    <x v="0"/>
    <x v="1"/>
    <m/>
    <m/>
    <x v="2"/>
    <s v="10162561"/>
    <x v="13"/>
    <x v="7"/>
    <x v="6"/>
    <x v="2"/>
    <x v="5"/>
    <x v="2"/>
    <n v="86.1"/>
    <x v="1"/>
    <n v="96"/>
    <x v="3"/>
    <s v=""/>
    <x v="5"/>
    <s v=""/>
    <x v="2"/>
    <n v="2.080000000000001"/>
    <n v="0.88894403328859262"/>
    <x v="1"/>
    <x v="1"/>
    <x v="2"/>
    <x v="1"/>
    <x v="1"/>
    <x v="1"/>
    <x v="1"/>
  </r>
  <r>
    <d v="2022-07-19T00:00:00"/>
    <n v="9735"/>
    <n v="10490"/>
    <x v="2"/>
    <n v="1805"/>
    <n v="51711"/>
    <x v="4"/>
    <s v="909125"/>
    <x v="1"/>
    <x v="0"/>
    <x v="2"/>
    <x v="2"/>
    <x v="1"/>
    <x v="1"/>
    <n v="87.5"/>
    <n v="19"/>
    <n v="7"/>
    <n v="5"/>
    <x v="12"/>
    <x v="3"/>
    <n v="1016256"/>
    <x v="2"/>
    <x v="0"/>
    <x v="1"/>
    <x v="0"/>
    <x v="3"/>
    <x v="0"/>
    <x v="0"/>
    <x v="0"/>
    <x v="0"/>
    <x v="0"/>
    <x v="1"/>
    <m/>
    <m/>
    <x v="2"/>
    <s v="10162562"/>
    <x v="13"/>
    <x v="7"/>
    <x v="6"/>
    <x v="2"/>
    <x v="5"/>
    <x v="2"/>
    <n v="80.5"/>
    <x v="1"/>
    <n v="87.5"/>
    <x v="3"/>
    <s v=""/>
    <x v="5"/>
    <s v=""/>
    <x v="2"/>
    <n v="3.9269999999999996"/>
    <n v="0.980678003295261"/>
    <x v="1"/>
    <x v="1"/>
    <x v="2"/>
    <x v="1"/>
    <x v="1"/>
    <x v="1"/>
    <x v="1"/>
  </r>
  <r>
    <d v="2022-07-19T00:00:00"/>
    <n v="9735"/>
    <n v="10490"/>
    <x v="2"/>
    <n v="1808"/>
    <n v="51712"/>
    <x v="4"/>
    <s v="909103"/>
    <x v="1"/>
    <x v="0"/>
    <x v="1"/>
    <x v="1"/>
    <x v="1"/>
    <x v="1"/>
    <n v="66"/>
    <m/>
    <m/>
    <m/>
    <x v="0"/>
    <x v="2"/>
    <n v="1016256"/>
    <x v="3"/>
    <x v="0"/>
    <x v="1"/>
    <x v="0"/>
    <x v="3"/>
    <x v="0"/>
    <x v="0"/>
    <x v="0"/>
    <x v="0"/>
    <x v="0"/>
    <x v="1"/>
    <m/>
    <m/>
    <x v="2"/>
    <s v="10162563"/>
    <x v="13"/>
    <x v="7"/>
    <x v="6"/>
    <x v="2"/>
    <x v="5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19T00:00:00"/>
    <n v="9735"/>
    <n v="10490"/>
    <x v="2"/>
    <n v="1810"/>
    <n v="51713"/>
    <x v="4"/>
    <s v="909065"/>
    <x v="1"/>
    <x v="1"/>
    <x v="1"/>
    <x v="1"/>
    <x v="1"/>
    <x v="1"/>
    <n v="100"/>
    <n v="24"/>
    <n v="11"/>
    <n v="7"/>
    <x v="16"/>
    <x v="3"/>
    <n v="1016256"/>
    <x v="4"/>
    <x v="0"/>
    <x v="1"/>
    <x v="0"/>
    <x v="3"/>
    <x v="0"/>
    <x v="0"/>
    <x v="0"/>
    <x v="0"/>
    <x v="0"/>
    <x v="1"/>
    <m/>
    <m/>
    <x v="2"/>
    <s v="10162564"/>
    <x v="13"/>
    <x v="7"/>
    <x v="6"/>
    <x v="2"/>
    <x v="5"/>
    <x v="2"/>
    <n v="89"/>
    <x v="1"/>
    <n v="100"/>
    <x v="3"/>
    <s v=""/>
    <x v="5"/>
    <s v=""/>
    <x v="2"/>
    <n v="1.79"/>
    <n v="0.85692727651991929"/>
    <x v="1"/>
    <x v="1"/>
    <x v="2"/>
    <x v="1"/>
    <x v="1"/>
    <x v="1"/>
    <x v="1"/>
  </r>
  <r>
    <d v="2022-07-19T00:00:00"/>
    <n v="9735"/>
    <n v="10490"/>
    <x v="2"/>
    <n v="1813"/>
    <n v="51714"/>
    <x v="4"/>
    <s v="909087"/>
    <x v="1"/>
    <x v="1"/>
    <x v="1"/>
    <x v="1"/>
    <x v="1"/>
    <x v="1"/>
    <m/>
    <m/>
    <m/>
    <m/>
    <x v="0"/>
    <x v="3"/>
    <m/>
    <x v="0"/>
    <x v="0"/>
    <x v="0"/>
    <x v="0"/>
    <x v="3"/>
    <x v="0"/>
    <x v="0"/>
    <x v="0"/>
    <x v="0"/>
    <x v="0"/>
    <x v="2"/>
    <s v="No Mo"/>
    <s v="escaped"/>
    <x v="2"/>
    <s v=""/>
    <x v="6"/>
    <x v="2"/>
    <x v="4"/>
    <x v="2"/>
    <x v="5"/>
    <x v="2"/>
    <s v=""/>
    <x v="3"/>
    <s v=""/>
    <x v="4"/>
    <s v=""/>
    <x v="3"/>
    <s v=""/>
    <x v="1"/>
    <s v=""/>
    <s v=""/>
    <x v="1"/>
    <x v="1"/>
    <x v="1"/>
    <x v="1"/>
    <x v="1"/>
    <x v="1"/>
    <x v="1"/>
  </r>
  <r>
    <d v="2022-07-19T00:00:00"/>
    <n v="9735"/>
    <n v="10491"/>
    <x v="2"/>
    <n v="1819"/>
    <n v="51715"/>
    <x v="4"/>
    <s v="909092"/>
    <x v="1"/>
    <x v="0"/>
    <x v="1"/>
    <x v="1"/>
    <x v="1"/>
    <x v="1"/>
    <n v="91"/>
    <n v="20"/>
    <n v="7"/>
    <n v="5"/>
    <x v="9"/>
    <x v="3"/>
    <n v="1016256"/>
    <x v="5"/>
    <x v="0"/>
    <x v="1"/>
    <x v="0"/>
    <x v="3"/>
    <x v="0"/>
    <x v="0"/>
    <x v="0"/>
    <x v="0"/>
    <x v="0"/>
    <x v="1"/>
    <m/>
    <m/>
    <x v="2"/>
    <s v="10162565"/>
    <x v="13"/>
    <x v="7"/>
    <x v="6"/>
    <x v="2"/>
    <x v="5"/>
    <x v="2"/>
    <n v="84"/>
    <x v="1"/>
    <n v="91"/>
    <x v="3"/>
    <s v=""/>
    <x v="5"/>
    <s v=""/>
    <x v="2"/>
    <n v="5.6900000000000022"/>
    <n v="0.99663179020875314"/>
    <x v="1"/>
    <x v="1"/>
    <x v="2"/>
    <x v="1"/>
    <x v="1"/>
    <x v="1"/>
    <x v="1"/>
  </r>
  <r>
    <d v="2022-07-19T00:00:00"/>
    <n v="9735"/>
    <n v="10491"/>
    <x v="2"/>
    <n v="1822"/>
    <n v="51716"/>
    <x v="4"/>
    <s v="909137"/>
    <x v="1"/>
    <x v="0"/>
    <x v="2"/>
    <x v="2"/>
    <x v="1"/>
    <x v="1"/>
    <n v="89.5"/>
    <n v="20"/>
    <n v="7.5"/>
    <n v="6"/>
    <x v="11"/>
    <x v="3"/>
    <n v="1016256"/>
    <x v="6"/>
    <x v="0"/>
    <x v="1"/>
    <x v="0"/>
    <x v="3"/>
    <x v="0"/>
    <x v="0"/>
    <x v="0"/>
    <x v="0"/>
    <x v="0"/>
    <x v="1"/>
    <m/>
    <m/>
    <x v="2"/>
    <s v="10162566"/>
    <x v="13"/>
    <x v="7"/>
    <x v="6"/>
    <x v="2"/>
    <x v="5"/>
    <x v="2"/>
    <n v="82"/>
    <x v="1"/>
    <n v="89.5"/>
    <x v="3"/>
    <s v=""/>
    <x v="5"/>
    <s v=""/>
    <x v="2"/>
    <n v="3.3810000000000007"/>
    <n v="0.96710543258080661"/>
    <x v="1"/>
    <x v="1"/>
    <x v="2"/>
    <x v="1"/>
    <x v="1"/>
    <x v="1"/>
    <x v="1"/>
  </r>
  <r>
    <d v="2022-07-19T00:00:00"/>
    <n v="9735"/>
    <n v="10491"/>
    <x v="2"/>
    <n v="1823"/>
    <n v="51717"/>
    <x v="4"/>
    <s v="909148"/>
    <x v="1"/>
    <x v="0"/>
    <x v="1"/>
    <x v="1"/>
    <x v="1"/>
    <x v="1"/>
    <n v="64"/>
    <m/>
    <m/>
    <m/>
    <x v="0"/>
    <x v="2"/>
    <n v="1016256"/>
    <x v="7"/>
    <x v="0"/>
    <x v="1"/>
    <x v="0"/>
    <x v="3"/>
    <x v="7"/>
    <x v="0"/>
    <x v="0"/>
    <x v="0"/>
    <x v="0"/>
    <x v="1"/>
    <m/>
    <m/>
    <x v="2"/>
    <s v="10162567"/>
    <x v="13"/>
    <x v="7"/>
    <x v="6"/>
    <x v="2"/>
    <x v="5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19T00:00:00"/>
    <n v="9735"/>
    <n v="10491"/>
    <x v="2"/>
    <n v="1825"/>
    <n v="51718"/>
    <x v="4"/>
    <s v="909113"/>
    <x v="0"/>
    <x v="0"/>
    <x v="2"/>
    <x v="2"/>
    <x v="1"/>
    <x v="1"/>
    <n v="83"/>
    <n v="19"/>
    <n v="5.5"/>
    <n v="4.5"/>
    <x v="9"/>
    <x v="3"/>
    <n v="1016256"/>
    <x v="8"/>
    <x v="0"/>
    <x v="1"/>
    <x v="0"/>
    <x v="3"/>
    <x v="0"/>
    <x v="0"/>
    <x v="0"/>
    <x v="0"/>
    <x v="0"/>
    <x v="1"/>
    <m/>
    <m/>
    <x v="2"/>
    <s v="10162568"/>
    <x v="13"/>
    <x v="7"/>
    <x v="6"/>
    <x v="2"/>
    <x v="5"/>
    <x v="2"/>
    <n v="77.5"/>
    <x v="1"/>
    <n v="83"/>
    <x v="3"/>
    <s v=""/>
    <x v="5"/>
    <s v=""/>
    <x v="2"/>
    <n v="4.5099999999999989"/>
    <n v="0.98912118998292609"/>
    <x v="1"/>
    <x v="1"/>
    <x v="2"/>
    <x v="1"/>
    <x v="1"/>
    <x v="1"/>
    <x v="1"/>
  </r>
  <r>
    <d v="2022-07-19T00:00:00"/>
    <n v="9735"/>
    <n v="10491"/>
    <x v="2"/>
    <n v="1828"/>
    <n v="51719"/>
    <x v="4"/>
    <s v="909057"/>
    <x v="0"/>
    <x v="0"/>
    <x v="2"/>
    <x v="2"/>
    <x v="1"/>
    <x v="1"/>
    <n v="81"/>
    <n v="17.899999999999999"/>
    <n v="5"/>
    <n v="6.6"/>
    <x v="17"/>
    <x v="3"/>
    <n v="1016256"/>
    <x v="9"/>
    <x v="0"/>
    <x v="1"/>
    <x v="0"/>
    <x v="3"/>
    <x v="0"/>
    <x v="0"/>
    <x v="0"/>
    <x v="0"/>
    <x v="0"/>
    <x v="1"/>
    <m/>
    <m/>
    <x v="2"/>
    <s v="10162569"/>
    <x v="13"/>
    <x v="7"/>
    <x v="6"/>
    <x v="2"/>
    <x v="5"/>
    <x v="2"/>
    <n v="76"/>
    <x v="1"/>
    <n v="81"/>
    <x v="3"/>
    <s v=""/>
    <x v="5"/>
    <s v=""/>
    <x v="2"/>
    <n v="2.1739999999999986"/>
    <n v="0.89789028396196879"/>
    <x v="1"/>
    <x v="1"/>
    <x v="2"/>
    <x v="1"/>
    <x v="1"/>
    <x v="1"/>
    <x v="1"/>
  </r>
  <r>
    <d v="2022-07-19T00:00:00"/>
    <n v="9735"/>
    <n v="10491"/>
    <x v="2"/>
    <n v="1830"/>
    <n v="51720"/>
    <x v="4"/>
    <s v="909083"/>
    <x v="0"/>
    <x v="0"/>
    <x v="2"/>
    <x v="2"/>
    <x v="1"/>
    <x v="1"/>
    <n v="83"/>
    <n v="17.5"/>
    <n v="7"/>
    <n v="5"/>
    <x v="5"/>
    <x v="3"/>
    <n v="1016256"/>
    <x v="10"/>
    <x v="0"/>
    <x v="1"/>
    <x v="0"/>
    <x v="3"/>
    <x v="0"/>
    <x v="0"/>
    <x v="0"/>
    <x v="0"/>
    <x v="0"/>
    <x v="1"/>
    <m/>
    <m/>
    <x v="2"/>
    <s v="101625610"/>
    <x v="13"/>
    <x v="7"/>
    <x v="6"/>
    <x v="2"/>
    <x v="5"/>
    <x v="2"/>
    <n v="76"/>
    <x v="1"/>
    <n v="83"/>
    <x v="3"/>
    <s v=""/>
    <x v="5"/>
    <s v=""/>
    <x v="2"/>
    <n v="1.8199999999999974"/>
    <n v="0.86056612703834967"/>
    <x v="1"/>
    <x v="1"/>
    <x v="2"/>
    <x v="1"/>
    <x v="1"/>
    <x v="1"/>
    <x v="1"/>
  </r>
  <r>
    <d v="2022-07-19T00:00:00"/>
    <n v="9735"/>
    <n v="10491"/>
    <x v="2"/>
    <n v="1832"/>
    <n v="51721"/>
    <x v="4"/>
    <s v="909067"/>
    <x v="0"/>
    <x v="0"/>
    <x v="2"/>
    <x v="2"/>
    <x v="1"/>
    <x v="1"/>
    <n v="88.5"/>
    <n v="20"/>
    <n v="8"/>
    <n v="6.5"/>
    <x v="17"/>
    <x v="3"/>
    <n v="1016257"/>
    <x v="1"/>
    <x v="0"/>
    <x v="0"/>
    <x v="1"/>
    <x v="2"/>
    <x v="0"/>
    <x v="0"/>
    <x v="0"/>
    <x v="0"/>
    <x v="0"/>
    <x v="1"/>
    <m/>
    <s v="PIT number is correct"/>
    <x v="2"/>
    <s v="10162571"/>
    <x v="13"/>
    <x v="7"/>
    <x v="6"/>
    <x v="2"/>
    <x v="5"/>
    <x v="2"/>
    <n v="80.5"/>
    <x v="1"/>
    <n v="88.5"/>
    <x v="3"/>
    <s v=""/>
    <x v="5"/>
    <s v=""/>
    <x v="2"/>
    <n v="1.6270000000000007"/>
    <n v="0.8357582542783506"/>
    <x v="1"/>
    <x v="1"/>
    <x v="2"/>
    <x v="1"/>
    <x v="1"/>
    <x v="1"/>
    <x v="1"/>
  </r>
  <r>
    <d v="2022-07-20T00:00:00"/>
    <n v="9664"/>
    <n v="10367"/>
    <x v="1"/>
    <n v="940"/>
    <n v="40710"/>
    <x v="2"/>
    <s v="909642"/>
    <x v="0"/>
    <x v="0"/>
    <x v="1"/>
    <x v="1"/>
    <x v="1"/>
    <x v="1"/>
    <n v="54.5"/>
    <m/>
    <m/>
    <m/>
    <x v="0"/>
    <x v="2"/>
    <n v="1015664"/>
    <x v="6"/>
    <x v="1"/>
    <x v="0"/>
    <x v="0"/>
    <x v="1"/>
    <x v="0"/>
    <x v="0"/>
    <x v="0"/>
    <x v="0"/>
    <x v="0"/>
    <x v="0"/>
    <m/>
    <m/>
    <x v="2"/>
    <s v="10156646"/>
    <x v="2"/>
    <x v="2"/>
    <x v="2"/>
    <x v="2"/>
    <x v="5"/>
    <x v="1"/>
    <n v="49.332949999999997"/>
    <x v="2"/>
    <n v="54.5"/>
    <x v="1"/>
    <s v=""/>
    <x v="6"/>
    <s v=""/>
    <x v="1"/>
    <s v=""/>
    <s v=""/>
    <x v="1"/>
    <x v="1"/>
    <x v="1"/>
    <x v="1"/>
    <x v="1"/>
    <x v="1"/>
    <x v="1"/>
  </r>
  <r>
    <d v="2022-07-20T00:00:00"/>
    <n v="9664"/>
    <n v="10367"/>
    <x v="1"/>
    <n v="951"/>
    <m/>
    <x v="1"/>
    <m/>
    <x v="0"/>
    <x v="0"/>
    <x v="1"/>
    <x v="1"/>
    <x v="1"/>
    <x v="1"/>
    <n v="34"/>
    <m/>
    <m/>
    <m/>
    <x v="0"/>
    <x v="1"/>
    <n v="1015664"/>
    <x v="7"/>
    <x v="1"/>
    <x v="0"/>
    <x v="0"/>
    <x v="1"/>
    <x v="0"/>
    <x v="0"/>
    <x v="0"/>
    <x v="0"/>
    <x v="0"/>
    <x v="0"/>
    <s v="JACK"/>
    <m/>
    <x v="1"/>
    <s v="10156647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0T00:00:00"/>
    <n v="9664"/>
    <n v="10367"/>
    <x v="1"/>
    <n v="1000"/>
    <n v="40711"/>
    <x v="2"/>
    <s v="909611"/>
    <x v="0"/>
    <x v="0"/>
    <x v="1"/>
    <x v="1"/>
    <x v="1"/>
    <x v="1"/>
    <n v="68"/>
    <m/>
    <m/>
    <m/>
    <x v="0"/>
    <x v="2"/>
    <n v="1015664"/>
    <x v="8"/>
    <x v="1"/>
    <x v="0"/>
    <x v="0"/>
    <x v="1"/>
    <x v="0"/>
    <x v="0"/>
    <x v="0"/>
    <x v="0"/>
    <x v="0"/>
    <x v="0"/>
    <m/>
    <m/>
    <x v="2"/>
    <s v="10156648"/>
    <x v="3"/>
    <x v="3"/>
    <x v="2"/>
    <x v="3"/>
    <x v="5"/>
    <x v="1"/>
    <n v="61.827199999999998"/>
    <x v="2"/>
    <n v="68"/>
    <x v="1"/>
    <s v=""/>
    <x v="6"/>
    <s v=""/>
    <x v="1"/>
    <s v=""/>
    <s v=""/>
    <x v="1"/>
    <x v="1"/>
    <x v="1"/>
    <x v="1"/>
    <x v="1"/>
    <x v="1"/>
    <x v="1"/>
  </r>
  <r>
    <d v="2022-07-20T00:00:00"/>
    <n v="9664"/>
    <n v="10367"/>
    <x v="1"/>
    <n v="1000"/>
    <m/>
    <x v="1"/>
    <m/>
    <x v="0"/>
    <x v="0"/>
    <x v="1"/>
    <x v="1"/>
    <x v="1"/>
    <x v="1"/>
    <n v="43"/>
    <m/>
    <m/>
    <m/>
    <x v="0"/>
    <x v="1"/>
    <n v="1015664"/>
    <x v="9"/>
    <x v="1"/>
    <x v="0"/>
    <x v="0"/>
    <x v="1"/>
    <x v="0"/>
    <x v="0"/>
    <x v="0"/>
    <x v="0"/>
    <x v="0"/>
    <x v="0"/>
    <s v="JACK"/>
    <m/>
    <x v="1"/>
    <s v="10156649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0T00:00:00"/>
    <n v="9664"/>
    <n v="10367"/>
    <x v="1"/>
    <n v="1000"/>
    <m/>
    <x v="1"/>
    <m/>
    <x v="0"/>
    <x v="0"/>
    <x v="1"/>
    <x v="1"/>
    <x v="1"/>
    <x v="1"/>
    <n v="36"/>
    <m/>
    <m/>
    <m/>
    <x v="0"/>
    <x v="1"/>
    <n v="1015664"/>
    <x v="10"/>
    <x v="1"/>
    <x v="0"/>
    <x v="0"/>
    <x v="1"/>
    <x v="0"/>
    <x v="0"/>
    <x v="0"/>
    <x v="0"/>
    <x v="0"/>
    <x v="0"/>
    <s v="JACK"/>
    <m/>
    <x v="1"/>
    <s v="101566410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0T00:00:00"/>
    <n v="9664"/>
    <n v="10367"/>
    <x v="1"/>
    <n v="1030"/>
    <n v="40712"/>
    <x v="2"/>
    <s v="909629"/>
    <x v="0"/>
    <x v="0"/>
    <x v="1"/>
    <x v="1"/>
    <x v="1"/>
    <x v="1"/>
    <n v="62"/>
    <m/>
    <m/>
    <m/>
    <x v="0"/>
    <x v="2"/>
    <n v="1015655"/>
    <x v="1"/>
    <x v="1"/>
    <x v="0"/>
    <x v="0"/>
    <x v="1"/>
    <x v="0"/>
    <x v="0"/>
    <x v="0"/>
    <x v="0"/>
    <x v="0"/>
    <x v="0"/>
    <m/>
    <m/>
    <x v="2"/>
    <s v="10156551"/>
    <x v="3"/>
    <x v="3"/>
    <x v="2"/>
    <x v="3"/>
    <x v="5"/>
    <x v="1"/>
    <n v="56.2742"/>
    <x v="2"/>
    <n v="62"/>
    <x v="1"/>
    <s v=""/>
    <x v="6"/>
    <s v=""/>
    <x v="1"/>
    <s v=""/>
    <s v=""/>
    <x v="1"/>
    <x v="1"/>
    <x v="1"/>
    <x v="1"/>
    <x v="1"/>
    <x v="1"/>
    <x v="1"/>
  </r>
  <r>
    <d v="2022-07-20T00:00:00"/>
    <n v="9665"/>
    <n v="10367"/>
    <x v="0"/>
    <n v="1114"/>
    <n v="40713"/>
    <x v="2"/>
    <s v="909603"/>
    <x v="0"/>
    <x v="0"/>
    <x v="2"/>
    <x v="1"/>
    <x v="1"/>
    <x v="1"/>
    <n v="71"/>
    <m/>
    <m/>
    <m/>
    <x v="0"/>
    <x v="2"/>
    <n v="1015655"/>
    <x v="2"/>
    <x v="1"/>
    <x v="0"/>
    <x v="0"/>
    <x v="1"/>
    <x v="0"/>
    <x v="0"/>
    <x v="0"/>
    <x v="0"/>
    <x v="0"/>
    <x v="0"/>
    <m/>
    <m/>
    <x v="2"/>
    <s v="10156552"/>
    <x v="3"/>
    <x v="3"/>
    <x v="2"/>
    <x v="3"/>
    <x v="5"/>
    <x v="1"/>
    <n v="64.603699999999989"/>
    <x v="2"/>
    <n v="71"/>
    <x v="1"/>
    <s v=""/>
    <x v="6"/>
    <s v=""/>
    <x v="1"/>
    <s v=""/>
    <s v=""/>
    <x v="1"/>
    <x v="1"/>
    <x v="1"/>
    <x v="1"/>
    <x v="1"/>
    <x v="1"/>
    <x v="1"/>
  </r>
  <r>
    <d v="2022-07-20T00:00:00"/>
    <n v="9665"/>
    <n v="10367"/>
    <x v="0"/>
    <n v="1125"/>
    <m/>
    <x v="1"/>
    <m/>
    <x v="0"/>
    <x v="0"/>
    <x v="1"/>
    <x v="1"/>
    <x v="1"/>
    <x v="1"/>
    <n v="36.5"/>
    <m/>
    <m/>
    <m/>
    <x v="0"/>
    <x v="1"/>
    <n v="1015655"/>
    <x v="3"/>
    <x v="1"/>
    <x v="0"/>
    <x v="0"/>
    <x v="1"/>
    <x v="0"/>
    <x v="0"/>
    <x v="0"/>
    <x v="0"/>
    <x v="0"/>
    <x v="0"/>
    <s v="JACK"/>
    <m/>
    <x v="1"/>
    <s v="10156553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0T00:00:00"/>
    <n v="9665"/>
    <n v="10367"/>
    <x v="0"/>
    <n v="1126"/>
    <m/>
    <x v="1"/>
    <m/>
    <x v="0"/>
    <x v="0"/>
    <x v="1"/>
    <x v="1"/>
    <x v="1"/>
    <x v="1"/>
    <n v="45"/>
    <m/>
    <m/>
    <m/>
    <x v="0"/>
    <x v="1"/>
    <n v="1015655"/>
    <x v="4"/>
    <x v="1"/>
    <x v="0"/>
    <x v="0"/>
    <x v="1"/>
    <x v="0"/>
    <x v="0"/>
    <x v="0"/>
    <x v="0"/>
    <x v="0"/>
    <x v="0"/>
    <s v="JACK"/>
    <m/>
    <x v="1"/>
    <s v="10156554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0T00:00:00"/>
    <n v="9665"/>
    <n v="10367"/>
    <x v="0"/>
    <n v="1146"/>
    <n v="40714"/>
    <x v="2"/>
    <s v="909591"/>
    <x v="0"/>
    <x v="0"/>
    <x v="2"/>
    <x v="2"/>
    <x v="1"/>
    <x v="1"/>
    <n v="95"/>
    <n v="22"/>
    <n v="8"/>
    <n v="7.5"/>
    <x v="13"/>
    <x v="3"/>
    <n v="1015655"/>
    <x v="5"/>
    <x v="1"/>
    <x v="0"/>
    <x v="0"/>
    <x v="1"/>
    <x v="0"/>
    <x v="0"/>
    <x v="0"/>
    <x v="0"/>
    <x v="0"/>
    <x v="0"/>
    <m/>
    <m/>
    <x v="2"/>
    <s v="10156555"/>
    <x v="6"/>
    <x v="2"/>
    <x v="4"/>
    <x v="2"/>
    <x v="5"/>
    <x v="1"/>
    <n v="87"/>
    <x v="1"/>
    <n v="95"/>
    <x v="3"/>
    <s v=""/>
    <x v="6"/>
    <s v=""/>
    <x v="2"/>
    <n v="3.5700000000000016"/>
    <n v="0.97261518904987432"/>
    <x v="1"/>
    <x v="1"/>
    <x v="2"/>
    <x v="1"/>
    <x v="1"/>
    <x v="1"/>
    <x v="1"/>
  </r>
  <r>
    <d v="2022-07-20T00:00:00"/>
    <n v="9665"/>
    <n v="10367"/>
    <x v="0"/>
    <n v="1200"/>
    <n v="40715"/>
    <x v="2"/>
    <s v="909617"/>
    <x v="0"/>
    <x v="0"/>
    <x v="1"/>
    <x v="1"/>
    <x v="1"/>
    <x v="1"/>
    <n v="77.5"/>
    <n v="16"/>
    <n v="5.5"/>
    <n v="4.7"/>
    <x v="20"/>
    <x v="3"/>
    <n v="1015655"/>
    <x v="6"/>
    <x v="1"/>
    <x v="0"/>
    <x v="0"/>
    <x v="1"/>
    <x v="0"/>
    <x v="0"/>
    <x v="0"/>
    <x v="0"/>
    <x v="0"/>
    <x v="0"/>
    <m/>
    <m/>
    <x v="2"/>
    <s v="10156556"/>
    <x v="3"/>
    <x v="3"/>
    <x v="2"/>
    <x v="3"/>
    <x v="5"/>
    <x v="1"/>
    <n v="72"/>
    <x v="1"/>
    <n v="77.5"/>
    <x v="3"/>
    <s v=""/>
    <x v="6"/>
    <s v=""/>
    <x v="2"/>
    <n v="2.2670000000000035"/>
    <n v="0.9061068668908121"/>
    <x v="1"/>
    <x v="1"/>
    <x v="2"/>
    <x v="1"/>
    <x v="1"/>
    <x v="1"/>
    <x v="1"/>
  </r>
  <r>
    <d v="2022-07-20T00:00:00"/>
    <n v="9666"/>
    <n v="10367"/>
    <x v="1"/>
    <n v="1602"/>
    <n v="40716"/>
    <x v="2"/>
    <s v="909592"/>
    <x v="0"/>
    <x v="0"/>
    <x v="1"/>
    <x v="1"/>
    <x v="1"/>
    <x v="1"/>
    <n v="72"/>
    <m/>
    <m/>
    <m/>
    <x v="0"/>
    <x v="2"/>
    <n v="1015655"/>
    <x v="7"/>
    <x v="1"/>
    <x v="0"/>
    <x v="0"/>
    <x v="1"/>
    <x v="0"/>
    <x v="0"/>
    <x v="0"/>
    <x v="0"/>
    <x v="0"/>
    <x v="0"/>
    <m/>
    <m/>
    <x v="2"/>
    <s v="10156557"/>
    <x v="3"/>
    <x v="3"/>
    <x v="2"/>
    <x v="3"/>
    <x v="5"/>
    <x v="1"/>
    <n v="65.529199999999989"/>
    <x v="2"/>
    <n v="72"/>
    <x v="1"/>
    <n v="271"/>
    <x v="6"/>
    <n v="271"/>
    <x v="1"/>
    <s v=""/>
    <s v=""/>
    <x v="1"/>
    <x v="1"/>
    <x v="1"/>
    <x v="1"/>
    <x v="1"/>
    <x v="1"/>
    <x v="1"/>
  </r>
  <r>
    <d v="2022-07-20T00:00:00"/>
    <n v="9666"/>
    <n v="10367"/>
    <x v="1"/>
    <n v="1820"/>
    <n v="40717"/>
    <x v="2"/>
    <s v="909586"/>
    <x v="0"/>
    <x v="0"/>
    <x v="2"/>
    <x v="2"/>
    <x v="1"/>
    <x v="1"/>
    <n v="85"/>
    <n v="18.2"/>
    <n v="6.2"/>
    <n v="5.5"/>
    <x v="11"/>
    <x v="3"/>
    <n v="1015655"/>
    <x v="8"/>
    <x v="1"/>
    <x v="0"/>
    <x v="0"/>
    <x v="1"/>
    <x v="0"/>
    <x v="0"/>
    <x v="0"/>
    <x v="0"/>
    <x v="0"/>
    <x v="0"/>
    <m/>
    <m/>
    <x v="2"/>
    <s v="10156558"/>
    <x v="6"/>
    <x v="2"/>
    <x v="4"/>
    <x v="2"/>
    <x v="5"/>
    <x v="1"/>
    <n v="78.8"/>
    <x v="1"/>
    <n v="85"/>
    <x v="3"/>
    <s v=""/>
    <x v="6"/>
    <s v=""/>
    <x v="2"/>
    <n v="3.449999999999998"/>
    <n v="0.96923114064285198"/>
    <x v="1"/>
    <x v="1"/>
    <x v="2"/>
    <x v="1"/>
    <x v="1"/>
    <x v="1"/>
    <x v="1"/>
  </r>
  <r>
    <d v="2022-07-20T00:00:00"/>
    <n v="9736"/>
    <n v="10492"/>
    <x v="4"/>
    <n v="940"/>
    <n v="51722"/>
    <x v="4"/>
    <s v="909062"/>
    <x v="0"/>
    <x v="0"/>
    <x v="2"/>
    <x v="2"/>
    <x v="1"/>
    <x v="1"/>
    <n v="86"/>
    <n v="18.899999999999999"/>
    <n v="7.1"/>
    <n v="6"/>
    <x v="5"/>
    <x v="3"/>
    <n v="1016257"/>
    <x v="2"/>
    <x v="0"/>
    <x v="0"/>
    <x v="1"/>
    <x v="2"/>
    <x v="7"/>
    <x v="0"/>
    <x v="0"/>
    <x v="0"/>
    <x v="0"/>
    <x v="1"/>
    <s v="FROM PIT TAG"/>
    <m/>
    <x v="2"/>
    <s v="10162572"/>
    <x v="13"/>
    <x v="7"/>
    <x v="6"/>
    <x v="2"/>
    <x v="5"/>
    <x v="2"/>
    <n v="78.900000000000006"/>
    <x v="1"/>
    <n v="86"/>
    <x v="3"/>
    <s v=""/>
    <x v="5"/>
    <s v=""/>
    <x v="2"/>
    <n v="2.3019999999999987"/>
    <n v="0.9090425427226011"/>
    <x v="1"/>
    <x v="1"/>
    <x v="2"/>
    <x v="1"/>
    <x v="1"/>
    <x v="1"/>
    <x v="1"/>
  </r>
  <r>
    <d v="2022-07-20T00:00:00"/>
    <n v="9736"/>
    <n v="10492"/>
    <x v="4"/>
    <n v="945"/>
    <n v="51723"/>
    <x v="4"/>
    <s v="909079"/>
    <x v="0"/>
    <x v="0"/>
    <x v="2"/>
    <x v="2"/>
    <x v="1"/>
    <x v="1"/>
    <n v="90"/>
    <n v="18.7"/>
    <n v="6.4"/>
    <n v="6"/>
    <x v="12"/>
    <x v="3"/>
    <n v="1016257"/>
    <x v="3"/>
    <x v="0"/>
    <x v="0"/>
    <x v="1"/>
    <x v="2"/>
    <x v="7"/>
    <x v="0"/>
    <x v="0"/>
    <x v="0"/>
    <x v="0"/>
    <x v="1"/>
    <s v="FROM PIT TAG"/>
    <m/>
    <x v="2"/>
    <s v="10162573"/>
    <x v="13"/>
    <x v="7"/>
    <x v="6"/>
    <x v="2"/>
    <x v="5"/>
    <x v="2"/>
    <n v="83.6"/>
    <x v="1"/>
    <n v="90"/>
    <x v="3"/>
    <s v=""/>
    <x v="5"/>
    <s v=""/>
    <x v="2"/>
    <n v="5.0900000000000034"/>
    <n v="0.99387966923142002"/>
    <x v="1"/>
    <x v="1"/>
    <x v="2"/>
    <x v="1"/>
    <x v="1"/>
    <x v="1"/>
    <x v="1"/>
  </r>
  <r>
    <d v="2022-07-20T00:00:00"/>
    <n v="9736"/>
    <n v="10492"/>
    <x v="4"/>
    <n v="948"/>
    <n v="51724"/>
    <x v="4"/>
    <s v="909134"/>
    <x v="0"/>
    <x v="0"/>
    <x v="1"/>
    <x v="1"/>
    <x v="1"/>
    <x v="1"/>
    <n v="67"/>
    <m/>
    <m/>
    <m/>
    <x v="0"/>
    <x v="2"/>
    <n v="1016257"/>
    <x v="4"/>
    <x v="0"/>
    <x v="0"/>
    <x v="1"/>
    <x v="2"/>
    <x v="0"/>
    <x v="0"/>
    <x v="0"/>
    <x v="0"/>
    <x v="0"/>
    <x v="1"/>
    <m/>
    <m/>
    <x v="2"/>
    <s v="10162574"/>
    <x v="13"/>
    <x v="7"/>
    <x v="6"/>
    <x v="2"/>
    <x v="5"/>
    <x v="2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7-20T00:00:00"/>
    <n v="9736"/>
    <n v="10492"/>
    <x v="4"/>
    <n v="955"/>
    <n v="51725"/>
    <x v="4"/>
    <s v="909072"/>
    <x v="0"/>
    <x v="0"/>
    <x v="2"/>
    <x v="2"/>
    <x v="1"/>
    <x v="1"/>
    <n v="86"/>
    <n v="18.100000000000001"/>
    <n v="6.8"/>
    <n v="5.0999999999999996"/>
    <x v="5"/>
    <x v="3"/>
    <n v="1016257"/>
    <x v="5"/>
    <x v="0"/>
    <x v="0"/>
    <x v="1"/>
    <x v="2"/>
    <x v="5"/>
    <x v="0"/>
    <x v="14"/>
    <x v="0"/>
    <x v="0"/>
    <x v="1"/>
    <m/>
    <m/>
    <x v="2"/>
    <s v="10162575"/>
    <x v="13"/>
    <x v="7"/>
    <x v="6"/>
    <x v="2"/>
    <x v="5"/>
    <x v="2"/>
    <n v="79.2"/>
    <x v="1"/>
    <n v="86"/>
    <x v="3"/>
    <s v=""/>
    <x v="5"/>
    <s v=""/>
    <x v="2"/>
    <n v="3.2979999999999974"/>
    <n v="0.96436013520093677"/>
    <x v="1"/>
    <x v="1"/>
    <x v="2"/>
    <x v="1"/>
    <x v="1"/>
    <x v="1"/>
    <x v="1"/>
  </r>
  <r>
    <d v="2022-07-20T00:00:00"/>
    <n v="9736"/>
    <n v="10492"/>
    <x v="4"/>
    <n v="957"/>
    <n v="51726"/>
    <x v="4"/>
    <s v="909101"/>
    <x v="0"/>
    <x v="0"/>
    <x v="1"/>
    <x v="1"/>
    <x v="1"/>
    <x v="1"/>
    <n v="70"/>
    <m/>
    <m/>
    <m/>
    <x v="0"/>
    <x v="2"/>
    <n v="1016257"/>
    <x v="6"/>
    <x v="0"/>
    <x v="0"/>
    <x v="1"/>
    <x v="2"/>
    <x v="0"/>
    <x v="0"/>
    <x v="0"/>
    <x v="0"/>
    <x v="0"/>
    <x v="1"/>
    <m/>
    <m/>
    <x v="2"/>
    <s v="10162576"/>
    <x v="13"/>
    <x v="7"/>
    <x v="6"/>
    <x v="2"/>
    <x v="5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20T00:00:00"/>
    <n v="9736"/>
    <n v="10492"/>
    <x v="4"/>
    <n v="959"/>
    <n v="51727"/>
    <x v="4"/>
    <s v="909082"/>
    <x v="0"/>
    <x v="0"/>
    <x v="2"/>
    <x v="2"/>
    <x v="1"/>
    <x v="1"/>
    <n v="85"/>
    <n v="19"/>
    <n v="6.8"/>
    <n v="6"/>
    <x v="14"/>
    <x v="3"/>
    <n v="1016257"/>
    <x v="7"/>
    <x v="0"/>
    <x v="0"/>
    <x v="1"/>
    <x v="2"/>
    <x v="0"/>
    <x v="0"/>
    <x v="0"/>
    <x v="0"/>
    <x v="0"/>
    <x v="1"/>
    <m/>
    <m/>
    <x v="2"/>
    <s v="10162577"/>
    <x v="13"/>
    <x v="7"/>
    <x v="6"/>
    <x v="2"/>
    <x v="5"/>
    <x v="2"/>
    <n v="78.2"/>
    <x v="1"/>
    <n v="85"/>
    <x v="3"/>
    <s v=""/>
    <x v="5"/>
    <s v=""/>
    <x v="2"/>
    <n v="2.083999999999997"/>
    <n v="0.88933830951322723"/>
    <x v="1"/>
    <x v="1"/>
    <x v="2"/>
    <x v="1"/>
    <x v="1"/>
    <x v="1"/>
    <x v="1"/>
  </r>
  <r>
    <d v="2022-07-20T00:00:00"/>
    <n v="9736"/>
    <n v="10492"/>
    <x v="4"/>
    <n v="1004"/>
    <n v="51728"/>
    <x v="4"/>
    <s v="909080"/>
    <x v="0"/>
    <x v="1"/>
    <x v="1"/>
    <x v="1"/>
    <x v="1"/>
    <x v="1"/>
    <n v="96"/>
    <n v="17.2"/>
    <n v="9.8000000000000007"/>
    <n v="7"/>
    <x v="13"/>
    <x v="3"/>
    <m/>
    <x v="0"/>
    <x v="0"/>
    <x v="0"/>
    <x v="0"/>
    <x v="0"/>
    <x v="0"/>
    <x v="0"/>
    <x v="0"/>
    <x v="0"/>
    <x v="0"/>
    <x v="1"/>
    <s v="NO SCALES"/>
    <m/>
    <x v="2"/>
    <s v=""/>
    <x v="6"/>
    <x v="2"/>
    <x v="4"/>
    <x v="2"/>
    <x v="5"/>
    <x v="2"/>
    <n v="86.2"/>
    <x v="1"/>
    <n v="96"/>
    <x v="3"/>
    <s v=""/>
    <x v="3"/>
    <s v=""/>
    <x v="2"/>
    <n v="2.0360000000000009"/>
    <n v="0.88452533487341722"/>
    <x v="1"/>
    <x v="1"/>
    <x v="2"/>
    <x v="1"/>
    <x v="1"/>
    <x v="1"/>
    <x v="1"/>
  </r>
  <r>
    <d v="2022-07-20T00:00:00"/>
    <n v="9736"/>
    <n v="10492"/>
    <x v="4"/>
    <n v="1007"/>
    <n v="51729"/>
    <x v="4"/>
    <s v="909096"/>
    <x v="0"/>
    <x v="0"/>
    <x v="2"/>
    <x v="2"/>
    <x v="1"/>
    <x v="1"/>
    <n v="86"/>
    <n v="17.5"/>
    <n v="5.8"/>
    <n v="6.5"/>
    <x v="14"/>
    <x v="3"/>
    <n v="1016257"/>
    <x v="8"/>
    <x v="0"/>
    <x v="0"/>
    <x v="1"/>
    <x v="2"/>
    <x v="0"/>
    <x v="0"/>
    <x v="0"/>
    <x v="0"/>
    <x v="0"/>
    <x v="1"/>
    <m/>
    <m/>
    <x v="2"/>
    <s v="10162578"/>
    <x v="13"/>
    <x v="7"/>
    <x v="6"/>
    <x v="2"/>
    <x v="5"/>
    <x v="2"/>
    <n v="80.2"/>
    <x v="1"/>
    <n v="86"/>
    <x v="3"/>
    <s v=""/>
    <x v="5"/>
    <s v=""/>
    <x v="2"/>
    <n v="3.453999999999998"/>
    <n v="0.96935020555484497"/>
    <x v="1"/>
    <x v="1"/>
    <x v="2"/>
    <x v="1"/>
    <x v="1"/>
    <x v="1"/>
    <x v="1"/>
  </r>
  <r>
    <d v="2022-07-20T00:00:00"/>
    <n v="9736"/>
    <n v="10492"/>
    <x v="4"/>
    <n v="1009"/>
    <n v="51730"/>
    <x v="4"/>
    <s v="909139"/>
    <x v="0"/>
    <x v="0"/>
    <x v="2"/>
    <x v="2"/>
    <x v="1"/>
    <x v="1"/>
    <n v="89.5"/>
    <n v="19"/>
    <n v="6.8"/>
    <n v="6"/>
    <x v="14"/>
    <x v="3"/>
    <n v="1016257"/>
    <x v="9"/>
    <x v="0"/>
    <x v="0"/>
    <x v="1"/>
    <x v="2"/>
    <x v="0"/>
    <x v="0"/>
    <x v="0"/>
    <x v="0"/>
    <x v="0"/>
    <x v="1"/>
    <m/>
    <m/>
    <x v="2"/>
    <s v="10162579"/>
    <x v="13"/>
    <x v="7"/>
    <x v="6"/>
    <x v="2"/>
    <x v="5"/>
    <x v="2"/>
    <n v="82.7"/>
    <x v="1"/>
    <n v="89.5"/>
    <x v="3"/>
    <s v=""/>
    <x v="5"/>
    <s v=""/>
    <x v="2"/>
    <n v="4.0189999999999992"/>
    <n v="0.98234632600075533"/>
    <x v="1"/>
    <x v="1"/>
    <x v="2"/>
    <x v="1"/>
    <x v="1"/>
    <x v="1"/>
    <x v="1"/>
  </r>
  <r>
    <d v="2022-07-20T00:00:00"/>
    <n v="9736"/>
    <n v="10492"/>
    <x v="4"/>
    <n v="1012"/>
    <n v="51731"/>
    <x v="4"/>
    <s v="909136"/>
    <x v="0"/>
    <x v="1"/>
    <x v="1"/>
    <x v="1"/>
    <x v="1"/>
    <x v="1"/>
    <n v="74"/>
    <m/>
    <m/>
    <m/>
    <x v="0"/>
    <x v="2"/>
    <n v="1016257"/>
    <x v="10"/>
    <x v="0"/>
    <x v="0"/>
    <x v="1"/>
    <x v="2"/>
    <x v="0"/>
    <x v="0"/>
    <x v="0"/>
    <x v="0"/>
    <x v="0"/>
    <x v="1"/>
    <m/>
    <m/>
    <x v="2"/>
    <s v="101625710"/>
    <x v="13"/>
    <x v="7"/>
    <x v="6"/>
    <x v="2"/>
    <x v="5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20T00:00:00"/>
    <n v="9736"/>
    <n v="10492"/>
    <x v="4"/>
    <n v="1015"/>
    <n v="51732"/>
    <x v="4"/>
    <s v="909095"/>
    <x v="0"/>
    <x v="1"/>
    <x v="1"/>
    <x v="1"/>
    <x v="1"/>
    <x v="1"/>
    <n v="87"/>
    <n v="19"/>
    <n v="7.1"/>
    <m/>
    <x v="0"/>
    <x v="3"/>
    <m/>
    <x v="0"/>
    <x v="0"/>
    <x v="0"/>
    <x v="0"/>
    <x v="0"/>
    <x v="0"/>
    <x v="0"/>
    <x v="0"/>
    <x v="0"/>
    <x v="0"/>
    <x v="2"/>
    <s v="NO SCALES OR MORPHS"/>
    <m/>
    <x v="2"/>
    <s v=""/>
    <x v="6"/>
    <x v="2"/>
    <x v="4"/>
    <x v="2"/>
    <x v="5"/>
    <x v="2"/>
    <n v="79.900000000000006"/>
    <x v="1"/>
    <n v="87"/>
    <x v="2"/>
    <s v=""/>
    <x v="3"/>
    <s v=""/>
    <x v="1"/>
    <s v=""/>
    <s v=""/>
    <x v="1"/>
    <x v="1"/>
    <x v="1"/>
    <x v="1"/>
    <x v="1"/>
    <x v="1"/>
    <x v="1"/>
  </r>
  <r>
    <d v="2022-07-20T00:00:00"/>
    <n v="9736"/>
    <n v="10492"/>
    <x v="4"/>
    <n v="1019"/>
    <n v="51733"/>
    <x v="4"/>
    <s v="909152"/>
    <x v="0"/>
    <x v="1"/>
    <x v="1"/>
    <x v="1"/>
    <x v="1"/>
    <x v="1"/>
    <n v="71.5"/>
    <m/>
    <m/>
    <m/>
    <x v="0"/>
    <x v="2"/>
    <n v="1016258"/>
    <x v="1"/>
    <x v="0"/>
    <x v="0"/>
    <x v="1"/>
    <x v="2"/>
    <x v="0"/>
    <x v="0"/>
    <x v="0"/>
    <x v="0"/>
    <x v="0"/>
    <x v="1"/>
    <m/>
    <m/>
    <x v="2"/>
    <s v="10162581"/>
    <x v="13"/>
    <x v="7"/>
    <x v="6"/>
    <x v="2"/>
    <x v="5"/>
    <x v="2"/>
    <n v="65.066449999999989"/>
    <x v="2"/>
    <n v="71.5"/>
    <x v="1"/>
    <s v=""/>
    <x v="5"/>
    <s v=""/>
    <x v="1"/>
    <s v=""/>
    <s v=""/>
    <x v="1"/>
    <x v="1"/>
    <x v="1"/>
    <x v="1"/>
    <x v="1"/>
    <x v="1"/>
    <x v="1"/>
  </r>
  <r>
    <d v="2022-07-20T00:00:00"/>
    <n v="9736"/>
    <n v="10492"/>
    <x v="4"/>
    <n v="1023"/>
    <n v="51734"/>
    <x v="4"/>
    <s v="909060"/>
    <x v="0"/>
    <x v="0"/>
    <x v="2"/>
    <x v="2"/>
    <x v="1"/>
    <x v="1"/>
    <n v="84"/>
    <n v="18.600000000000001"/>
    <n v="6.6"/>
    <n v="6"/>
    <x v="11"/>
    <x v="3"/>
    <n v="1016258"/>
    <x v="2"/>
    <x v="0"/>
    <x v="0"/>
    <x v="1"/>
    <x v="2"/>
    <x v="2"/>
    <x v="0"/>
    <x v="2"/>
    <x v="0"/>
    <x v="0"/>
    <x v="1"/>
    <m/>
    <m/>
    <x v="2"/>
    <s v="10162582"/>
    <x v="13"/>
    <x v="7"/>
    <x v="6"/>
    <x v="2"/>
    <x v="5"/>
    <x v="2"/>
    <n v="77.400000000000006"/>
    <x v="1"/>
    <n v="84"/>
    <x v="3"/>
    <s v=""/>
    <x v="5"/>
    <s v=""/>
    <x v="2"/>
    <n v="2.1679999999999979"/>
    <n v="0.89733886926934792"/>
    <x v="1"/>
    <x v="1"/>
    <x v="2"/>
    <x v="1"/>
    <x v="1"/>
    <x v="1"/>
    <x v="1"/>
  </r>
  <r>
    <d v="2022-07-20T00:00:00"/>
    <n v="9736"/>
    <n v="10492"/>
    <x v="4"/>
    <n v="1030"/>
    <n v="51735"/>
    <x v="4"/>
    <s v="909089"/>
    <x v="0"/>
    <x v="0"/>
    <x v="2"/>
    <x v="2"/>
    <x v="1"/>
    <x v="1"/>
    <n v="86"/>
    <n v="18.5"/>
    <n v="6.1"/>
    <n v="5.5"/>
    <x v="5"/>
    <x v="3"/>
    <n v="1016258"/>
    <x v="3"/>
    <x v="0"/>
    <x v="0"/>
    <x v="1"/>
    <x v="2"/>
    <x v="0"/>
    <x v="0"/>
    <x v="0"/>
    <x v="0"/>
    <x v="0"/>
    <x v="1"/>
    <m/>
    <m/>
    <x v="2"/>
    <s v="10162583"/>
    <x v="13"/>
    <x v="7"/>
    <x v="6"/>
    <x v="2"/>
    <x v="5"/>
    <x v="2"/>
    <n v="79.900000000000006"/>
    <x v="1"/>
    <n v="86"/>
    <x v="3"/>
    <s v=""/>
    <x v="5"/>
    <s v=""/>
    <x v="2"/>
    <n v="3.9219999999999979"/>
    <n v="0.9805830319542046"/>
    <x v="1"/>
    <x v="1"/>
    <x v="2"/>
    <x v="1"/>
    <x v="1"/>
    <x v="1"/>
    <x v="1"/>
  </r>
  <r>
    <d v="2022-07-20T00:00:00"/>
    <n v="9736"/>
    <n v="10492"/>
    <x v="4"/>
    <n v="1034"/>
    <n v="51736"/>
    <x v="4"/>
    <s v="909105"/>
    <x v="0"/>
    <x v="0"/>
    <x v="1"/>
    <x v="1"/>
    <x v="1"/>
    <x v="1"/>
    <n v="61"/>
    <m/>
    <m/>
    <m/>
    <x v="0"/>
    <x v="2"/>
    <n v="1016258"/>
    <x v="4"/>
    <x v="0"/>
    <x v="0"/>
    <x v="1"/>
    <x v="2"/>
    <x v="0"/>
    <x v="0"/>
    <x v="0"/>
    <x v="0"/>
    <x v="0"/>
    <x v="1"/>
    <m/>
    <m/>
    <x v="2"/>
    <s v="10162584"/>
    <x v="13"/>
    <x v="7"/>
    <x v="6"/>
    <x v="2"/>
    <x v="5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20T00:00:00"/>
    <n v="9737"/>
    <n v="10492"/>
    <x v="5"/>
    <n v="1059"/>
    <n v="51737"/>
    <x v="4"/>
    <s v="909075"/>
    <x v="0"/>
    <x v="0"/>
    <x v="2"/>
    <x v="2"/>
    <x v="1"/>
    <x v="1"/>
    <n v="84"/>
    <n v="19.2"/>
    <n v="6.7"/>
    <n v="5"/>
    <x v="7"/>
    <x v="3"/>
    <n v="1016258"/>
    <x v="5"/>
    <x v="0"/>
    <x v="0"/>
    <x v="1"/>
    <x v="2"/>
    <x v="0"/>
    <x v="0"/>
    <x v="0"/>
    <x v="0"/>
    <x v="0"/>
    <x v="1"/>
    <m/>
    <m/>
    <x v="2"/>
    <s v="10162585"/>
    <x v="13"/>
    <x v="7"/>
    <x v="6"/>
    <x v="2"/>
    <x v="5"/>
    <x v="2"/>
    <n v="77.3"/>
    <x v="1"/>
    <n v="84"/>
    <x v="3"/>
    <s v=""/>
    <x v="5"/>
    <s v=""/>
    <x v="2"/>
    <n v="2.8919999999999977"/>
    <n v="0.94744954852639585"/>
    <x v="1"/>
    <x v="1"/>
    <x v="2"/>
    <x v="1"/>
    <x v="1"/>
    <x v="1"/>
    <x v="1"/>
  </r>
  <r>
    <d v="2022-07-20T00:00:00"/>
    <n v="9737"/>
    <n v="10492"/>
    <x v="5"/>
    <n v="1102"/>
    <n v="51738"/>
    <x v="4"/>
    <s v="909071"/>
    <x v="0"/>
    <x v="0"/>
    <x v="1"/>
    <x v="1"/>
    <x v="1"/>
    <x v="1"/>
    <n v="62"/>
    <m/>
    <m/>
    <m/>
    <x v="0"/>
    <x v="2"/>
    <n v="1016258"/>
    <x v="6"/>
    <x v="0"/>
    <x v="0"/>
    <x v="1"/>
    <x v="2"/>
    <x v="0"/>
    <x v="0"/>
    <x v="0"/>
    <x v="0"/>
    <x v="0"/>
    <x v="1"/>
    <m/>
    <m/>
    <x v="2"/>
    <s v="10162586"/>
    <x v="13"/>
    <x v="7"/>
    <x v="6"/>
    <x v="2"/>
    <x v="5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20T00:00:00"/>
    <n v="9737"/>
    <n v="10492"/>
    <x v="5"/>
    <n v="1109"/>
    <n v="51739"/>
    <x v="4"/>
    <s v="909059"/>
    <x v="0"/>
    <x v="0"/>
    <x v="1"/>
    <x v="1"/>
    <x v="1"/>
    <x v="1"/>
    <n v="51"/>
    <m/>
    <m/>
    <m/>
    <x v="0"/>
    <x v="2"/>
    <n v="1016258"/>
    <x v="7"/>
    <x v="0"/>
    <x v="0"/>
    <x v="1"/>
    <x v="2"/>
    <x v="0"/>
    <x v="0"/>
    <x v="0"/>
    <x v="0"/>
    <x v="0"/>
    <x v="1"/>
    <m/>
    <m/>
    <x v="2"/>
    <s v="10162587"/>
    <x v="13"/>
    <x v="7"/>
    <x v="6"/>
    <x v="2"/>
    <x v="5"/>
    <x v="2"/>
    <n v="46.093699999999998"/>
    <x v="2"/>
    <n v="51"/>
    <x v="1"/>
    <s v=""/>
    <x v="5"/>
    <s v=""/>
    <x v="1"/>
    <s v=""/>
    <s v=""/>
    <x v="1"/>
    <x v="1"/>
    <x v="1"/>
    <x v="1"/>
    <x v="1"/>
    <x v="1"/>
    <x v="1"/>
  </r>
  <r>
    <d v="2022-07-20T00:00:00"/>
    <n v="9738"/>
    <n v="10492"/>
    <x v="2"/>
    <n v="1130"/>
    <n v="51741"/>
    <x v="4"/>
    <s v="909114"/>
    <x v="0"/>
    <x v="0"/>
    <x v="2"/>
    <x v="2"/>
    <x v="1"/>
    <x v="1"/>
    <n v="88.5"/>
    <n v="19"/>
    <n v="6.9"/>
    <n v="5.5"/>
    <x v="11"/>
    <x v="3"/>
    <n v="1016258"/>
    <x v="8"/>
    <x v="0"/>
    <x v="0"/>
    <x v="1"/>
    <x v="2"/>
    <x v="0"/>
    <x v="0"/>
    <x v="0"/>
    <x v="0"/>
    <x v="0"/>
    <x v="1"/>
    <s v="51740 CAME OFF ON CH. HAD TO RELEASE OPERC TORE (RECORDED ON CTS)."/>
    <m/>
    <x v="2"/>
    <s v="10162588"/>
    <x v="13"/>
    <x v="7"/>
    <x v="6"/>
    <x v="2"/>
    <x v="5"/>
    <x v="2"/>
    <n v="81.599999999999994"/>
    <x v="1"/>
    <n v="88.5"/>
    <x v="3"/>
    <s v=""/>
    <x v="5"/>
    <s v=""/>
    <x v="2"/>
    <n v="4.0589999999999993"/>
    <n v="0.9830267874240276"/>
    <x v="1"/>
    <x v="1"/>
    <x v="2"/>
    <x v="1"/>
    <x v="1"/>
    <x v="1"/>
    <x v="1"/>
  </r>
  <r>
    <d v="2022-07-20T00:00:00"/>
    <n v="9738"/>
    <n v="10492"/>
    <x v="2"/>
    <n v="1134"/>
    <n v="51742"/>
    <x v="4"/>
    <s v="909142"/>
    <x v="0"/>
    <x v="1"/>
    <x v="1"/>
    <x v="1"/>
    <x v="1"/>
    <x v="1"/>
    <n v="72"/>
    <m/>
    <m/>
    <m/>
    <x v="0"/>
    <x v="2"/>
    <n v="1016258"/>
    <x v="9"/>
    <x v="0"/>
    <x v="0"/>
    <x v="1"/>
    <x v="2"/>
    <x v="0"/>
    <x v="0"/>
    <x v="0"/>
    <x v="0"/>
    <x v="0"/>
    <x v="1"/>
    <m/>
    <m/>
    <x v="2"/>
    <s v="10162589"/>
    <x v="13"/>
    <x v="7"/>
    <x v="6"/>
    <x v="2"/>
    <x v="5"/>
    <x v="2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7-20T00:00:00"/>
    <n v="9738"/>
    <n v="10492"/>
    <x v="2"/>
    <n v="1136"/>
    <n v="51743"/>
    <x v="4"/>
    <s v="909093"/>
    <x v="0"/>
    <x v="0"/>
    <x v="2"/>
    <x v="2"/>
    <x v="1"/>
    <x v="1"/>
    <n v="91"/>
    <n v="19.5"/>
    <n v="6.8"/>
    <n v="6.8"/>
    <x v="5"/>
    <x v="3"/>
    <n v="1016258"/>
    <x v="10"/>
    <x v="0"/>
    <x v="0"/>
    <x v="1"/>
    <x v="2"/>
    <x v="0"/>
    <x v="0"/>
    <x v="0"/>
    <x v="0"/>
    <x v="0"/>
    <x v="1"/>
    <m/>
    <m/>
    <x v="2"/>
    <s v="101625810"/>
    <x v="13"/>
    <x v="7"/>
    <x v="6"/>
    <x v="2"/>
    <x v="5"/>
    <x v="2"/>
    <n v="84.2"/>
    <x v="1"/>
    <n v="91"/>
    <x v="3"/>
    <s v=""/>
    <x v="5"/>
    <s v=""/>
    <x v="2"/>
    <n v="4.2920000000000025"/>
    <n v="0.98650700813588243"/>
    <x v="1"/>
    <x v="1"/>
    <x v="2"/>
    <x v="1"/>
    <x v="1"/>
    <x v="1"/>
    <x v="1"/>
  </r>
  <r>
    <d v="2022-07-20T00:00:00"/>
    <n v="9738"/>
    <n v="10492"/>
    <x v="2"/>
    <n v="1137"/>
    <n v="51744"/>
    <x v="4"/>
    <s v="909081"/>
    <x v="0"/>
    <x v="1"/>
    <x v="1"/>
    <x v="1"/>
    <x v="1"/>
    <x v="1"/>
    <n v="89"/>
    <n v="22"/>
    <n v="8.3000000000000007"/>
    <n v="6.7"/>
    <x v="17"/>
    <x v="3"/>
    <n v="1016255"/>
    <x v="1"/>
    <x v="0"/>
    <x v="1"/>
    <x v="0"/>
    <x v="3"/>
    <x v="0"/>
    <x v="0"/>
    <x v="0"/>
    <x v="0"/>
    <x v="0"/>
    <x v="1"/>
    <m/>
    <m/>
    <x v="2"/>
    <s v="10162551"/>
    <x v="13"/>
    <x v="7"/>
    <x v="6"/>
    <x v="2"/>
    <x v="5"/>
    <x v="2"/>
    <n v="80.7"/>
    <x v="1"/>
    <n v="89"/>
    <x v="3"/>
    <s v=""/>
    <x v="5"/>
    <s v=""/>
    <x v="2"/>
    <n v="1.3219999999999965"/>
    <n v="0.78951426195473129"/>
    <x v="1"/>
    <x v="1"/>
    <x v="2"/>
    <x v="1"/>
    <x v="1"/>
    <x v="1"/>
    <x v="1"/>
  </r>
  <r>
    <d v="2022-07-20T00:00:00"/>
    <n v="9738"/>
    <n v="10492"/>
    <x v="2"/>
    <n v="1141"/>
    <n v="51745"/>
    <x v="4"/>
    <s v="909146"/>
    <x v="0"/>
    <x v="0"/>
    <x v="2"/>
    <x v="2"/>
    <x v="1"/>
    <x v="1"/>
    <n v="84"/>
    <n v="19.2"/>
    <n v="6.9"/>
    <n v="5.7"/>
    <x v="11"/>
    <x v="3"/>
    <n v="1016255"/>
    <x v="2"/>
    <x v="0"/>
    <x v="1"/>
    <x v="0"/>
    <x v="3"/>
    <x v="0"/>
    <x v="0"/>
    <x v="0"/>
    <x v="0"/>
    <x v="0"/>
    <x v="1"/>
    <s v="HEAD 19.2"/>
    <m/>
    <x v="2"/>
    <s v="10162552"/>
    <x v="13"/>
    <x v="7"/>
    <x v="6"/>
    <x v="2"/>
    <x v="5"/>
    <x v="2"/>
    <n v="77.099999999999994"/>
    <x v="1"/>
    <n v="84"/>
    <x v="3"/>
    <s v=""/>
    <x v="5"/>
    <s v=""/>
    <x v="2"/>
    <n v="1.9879999999999973"/>
    <n v="0.87953138648182172"/>
    <x v="1"/>
    <x v="1"/>
    <x v="2"/>
    <x v="1"/>
    <x v="1"/>
    <x v="1"/>
    <x v="1"/>
  </r>
  <r>
    <d v="2022-07-20T00:00:00"/>
    <n v="9738"/>
    <n v="10492"/>
    <x v="2"/>
    <n v="1142"/>
    <n v="51746"/>
    <x v="4"/>
    <s v="909121"/>
    <x v="0"/>
    <x v="0"/>
    <x v="1"/>
    <x v="1"/>
    <x v="1"/>
    <x v="1"/>
    <n v="66"/>
    <m/>
    <m/>
    <m/>
    <x v="0"/>
    <x v="2"/>
    <n v="1016255"/>
    <x v="3"/>
    <x v="0"/>
    <x v="1"/>
    <x v="0"/>
    <x v="3"/>
    <x v="0"/>
    <x v="0"/>
    <x v="0"/>
    <x v="0"/>
    <x v="0"/>
    <x v="1"/>
    <m/>
    <m/>
    <x v="2"/>
    <s v="10162553"/>
    <x v="13"/>
    <x v="7"/>
    <x v="6"/>
    <x v="2"/>
    <x v="5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20T00:00:00"/>
    <n v="9738"/>
    <n v="10492"/>
    <x v="2"/>
    <n v="1152"/>
    <n v="51747"/>
    <x v="4"/>
    <s v="909076"/>
    <x v="0"/>
    <x v="0"/>
    <x v="2"/>
    <x v="1"/>
    <x v="1"/>
    <x v="1"/>
    <n v="74"/>
    <m/>
    <m/>
    <m/>
    <x v="0"/>
    <x v="2"/>
    <n v="1016255"/>
    <x v="4"/>
    <x v="0"/>
    <x v="1"/>
    <x v="0"/>
    <x v="3"/>
    <x v="0"/>
    <x v="0"/>
    <x v="0"/>
    <x v="0"/>
    <x v="0"/>
    <x v="1"/>
    <m/>
    <m/>
    <x v="2"/>
    <s v="10162554"/>
    <x v="13"/>
    <x v="7"/>
    <x v="6"/>
    <x v="2"/>
    <x v="5"/>
    <x v="2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7-20T00:00:00"/>
    <n v="9739"/>
    <n v="10494"/>
    <x v="4"/>
    <n v="1608"/>
    <n v="51748"/>
    <x v="4"/>
    <s v="909099"/>
    <x v="0"/>
    <x v="0"/>
    <x v="2"/>
    <x v="2"/>
    <x v="1"/>
    <x v="1"/>
    <n v="78"/>
    <n v="16"/>
    <n v="5.5"/>
    <n v="4.5999999999999996"/>
    <x v="5"/>
    <x v="3"/>
    <n v="1016255"/>
    <x v="5"/>
    <x v="0"/>
    <x v="1"/>
    <x v="0"/>
    <x v="3"/>
    <x v="0"/>
    <x v="0"/>
    <x v="0"/>
    <x v="0"/>
    <x v="0"/>
    <x v="1"/>
    <m/>
    <m/>
    <x v="2"/>
    <s v="10162555"/>
    <x v="13"/>
    <x v="7"/>
    <x v="6"/>
    <x v="2"/>
    <x v="5"/>
    <x v="2"/>
    <n v="72.5"/>
    <x v="1"/>
    <n v="78"/>
    <x v="3"/>
    <s v=""/>
    <x v="5"/>
    <s v=""/>
    <x v="2"/>
    <n v="1.8619999999999999"/>
    <n v="0.86552989406088177"/>
    <x v="1"/>
    <x v="1"/>
    <x v="2"/>
    <x v="1"/>
    <x v="1"/>
    <x v="1"/>
    <x v="1"/>
  </r>
  <r>
    <d v="2022-07-20T00:00:00"/>
    <n v="9740"/>
    <n v="10494"/>
    <x v="5"/>
    <n v="1650"/>
    <n v="51749"/>
    <x v="4"/>
    <s v="909056"/>
    <x v="0"/>
    <x v="1"/>
    <x v="1"/>
    <x v="1"/>
    <x v="1"/>
    <x v="1"/>
    <n v="70"/>
    <m/>
    <m/>
    <m/>
    <x v="0"/>
    <x v="2"/>
    <n v="1016255"/>
    <x v="6"/>
    <x v="0"/>
    <x v="1"/>
    <x v="0"/>
    <x v="3"/>
    <x v="0"/>
    <x v="0"/>
    <x v="0"/>
    <x v="0"/>
    <x v="0"/>
    <x v="1"/>
    <m/>
    <m/>
    <x v="2"/>
    <s v="10162556"/>
    <x v="13"/>
    <x v="7"/>
    <x v="6"/>
    <x v="2"/>
    <x v="5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20T00:00:00"/>
    <n v="9740"/>
    <n v="10494"/>
    <x v="5"/>
    <n v="1655"/>
    <n v="51750"/>
    <x v="4"/>
    <s v="909086"/>
    <x v="0"/>
    <x v="0"/>
    <x v="2"/>
    <x v="2"/>
    <x v="1"/>
    <x v="1"/>
    <n v="85"/>
    <n v="18.5"/>
    <n v="6.4"/>
    <n v="4.8"/>
    <x v="5"/>
    <x v="3"/>
    <n v="1016255"/>
    <x v="7"/>
    <x v="0"/>
    <x v="1"/>
    <x v="0"/>
    <x v="3"/>
    <x v="0"/>
    <x v="0"/>
    <x v="0"/>
    <x v="0"/>
    <x v="0"/>
    <x v="1"/>
    <m/>
    <m/>
    <x v="2"/>
    <s v="10162557"/>
    <x v="13"/>
    <x v="7"/>
    <x v="6"/>
    <x v="2"/>
    <x v="5"/>
    <x v="2"/>
    <n v="78.599999999999994"/>
    <x v="1"/>
    <n v="85"/>
    <x v="3"/>
    <s v=""/>
    <x v="5"/>
    <s v=""/>
    <x v="2"/>
    <n v="3.5839999999999979"/>
    <n v="0.97298562036212155"/>
    <x v="1"/>
    <x v="1"/>
    <x v="2"/>
    <x v="1"/>
    <x v="1"/>
    <x v="1"/>
    <x v="1"/>
  </r>
  <r>
    <d v="2022-07-20T00:00:00"/>
    <n v="9740"/>
    <n v="10494"/>
    <x v="5"/>
    <n v="1658"/>
    <n v="51751"/>
    <x v="4"/>
    <s v="909097"/>
    <x v="0"/>
    <x v="0"/>
    <x v="2"/>
    <x v="2"/>
    <x v="1"/>
    <x v="1"/>
    <n v="78"/>
    <n v="17.600000000000001"/>
    <n v="6.6"/>
    <n v="3.8"/>
    <x v="9"/>
    <x v="3"/>
    <n v="1016255"/>
    <x v="8"/>
    <x v="0"/>
    <x v="1"/>
    <x v="0"/>
    <x v="3"/>
    <x v="0"/>
    <x v="0"/>
    <x v="0"/>
    <x v="0"/>
    <x v="0"/>
    <x v="1"/>
    <s v="MISSED ONE SCALE"/>
    <m/>
    <x v="2"/>
    <s v="10162558"/>
    <x v="13"/>
    <x v="7"/>
    <x v="6"/>
    <x v="2"/>
    <x v="5"/>
    <x v="2"/>
    <n v="71.400000000000006"/>
    <x v="1"/>
    <n v="78"/>
    <x v="3"/>
    <s v=""/>
    <x v="5"/>
    <s v=""/>
    <x v="2"/>
    <n v="1.4279999999999995"/>
    <n v="0.80658950131342844"/>
    <x v="1"/>
    <x v="1"/>
    <x v="2"/>
    <x v="1"/>
    <x v="1"/>
    <x v="1"/>
    <x v="1"/>
  </r>
  <r>
    <d v="2022-07-20T00:00:00"/>
    <n v="9740"/>
    <n v="10494"/>
    <x v="5"/>
    <n v="1703"/>
    <n v="51752"/>
    <x v="4"/>
    <s v="909116"/>
    <x v="0"/>
    <x v="0"/>
    <x v="2"/>
    <x v="2"/>
    <x v="1"/>
    <x v="1"/>
    <n v="86"/>
    <n v="18.5"/>
    <n v="7.5"/>
    <n v="5.4"/>
    <x v="5"/>
    <x v="3"/>
    <n v="1016255"/>
    <x v="9"/>
    <x v="0"/>
    <x v="1"/>
    <x v="0"/>
    <x v="3"/>
    <x v="2"/>
    <x v="0"/>
    <x v="2"/>
    <x v="0"/>
    <x v="0"/>
    <x v="1"/>
    <m/>
    <m/>
    <x v="2"/>
    <s v="10162559"/>
    <x v="13"/>
    <x v="7"/>
    <x v="6"/>
    <x v="2"/>
    <x v="5"/>
    <x v="2"/>
    <n v="78.5"/>
    <x v="1"/>
    <n v="86"/>
    <x v="3"/>
    <s v=""/>
    <x v="5"/>
    <s v=""/>
    <x v="2"/>
    <n v="2.1979999999999977"/>
    <n v="0.9000697663968662"/>
    <x v="1"/>
    <x v="1"/>
    <x v="2"/>
    <x v="1"/>
    <x v="1"/>
    <x v="1"/>
    <x v="1"/>
  </r>
  <r>
    <d v="2022-07-20T00:00:00"/>
    <n v="9740"/>
    <n v="10494"/>
    <x v="5"/>
    <n v="1708"/>
    <n v="51753"/>
    <x v="4"/>
    <s v="909115"/>
    <x v="0"/>
    <x v="0"/>
    <x v="1"/>
    <x v="1"/>
    <x v="1"/>
    <x v="1"/>
    <n v="64"/>
    <m/>
    <m/>
    <m/>
    <x v="0"/>
    <x v="2"/>
    <n v="1016255"/>
    <x v="10"/>
    <x v="0"/>
    <x v="1"/>
    <x v="0"/>
    <x v="3"/>
    <x v="0"/>
    <x v="0"/>
    <x v="0"/>
    <x v="0"/>
    <x v="0"/>
    <x v="1"/>
    <m/>
    <m/>
    <x v="2"/>
    <s v="101625510"/>
    <x v="13"/>
    <x v="7"/>
    <x v="6"/>
    <x v="2"/>
    <x v="5"/>
    <x v="2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7-20T00:00:00"/>
    <n v="9741"/>
    <n v="10494"/>
    <x v="2"/>
    <n v="1731"/>
    <n v="51754"/>
    <x v="4"/>
    <s v="909131"/>
    <x v="0"/>
    <x v="0"/>
    <x v="2"/>
    <x v="1"/>
    <x v="1"/>
    <x v="1"/>
    <n v="73"/>
    <m/>
    <m/>
    <m/>
    <x v="0"/>
    <x v="2"/>
    <n v="1016259"/>
    <x v="1"/>
    <x v="0"/>
    <x v="0"/>
    <x v="1"/>
    <x v="2"/>
    <x v="0"/>
    <x v="0"/>
    <x v="0"/>
    <x v="0"/>
    <x v="0"/>
    <x v="1"/>
    <m/>
    <m/>
    <x v="2"/>
    <s v="10162591"/>
    <x v="13"/>
    <x v="7"/>
    <x v="6"/>
    <x v="2"/>
    <x v="5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20T00:00:00"/>
    <n v="9741"/>
    <n v="10494"/>
    <x v="2"/>
    <n v="1733"/>
    <n v="51755"/>
    <x v="4"/>
    <s v="909151"/>
    <x v="0"/>
    <x v="0"/>
    <x v="2"/>
    <x v="2"/>
    <x v="1"/>
    <x v="1"/>
    <n v="87"/>
    <n v="18.8"/>
    <n v="7.4"/>
    <n v="5"/>
    <x v="7"/>
    <x v="3"/>
    <n v="1016259"/>
    <x v="2"/>
    <x v="0"/>
    <x v="0"/>
    <x v="1"/>
    <x v="2"/>
    <x v="0"/>
    <x v="0"/>
    <x v="0"/>
    <x v="0"/>
    <x v="0"/>
    <x v="1"/>
    <m/>
    <m/>
    <x v="2"/>
    <s v="10162592"/>
    <x v="13"/>
    <x v="7"/>
    <x v="6"/>
    <x v="2"/>
    <x v="5"/>
    <x v="2"/>
    <n v="79.599999999999994"/>
    <x v="1"/>
    <n v="87"/>
    <x v="3"/>
    <s v=""/>
    <x v="5"/>
    <s v=""/>
    <x v="2"/>
    <n v="3.285999999999996"/>
    <n v="0.96394539312354999"/>
    <x v="1"/>
    <x v="1"/>
    <x v="2"/>
    <x v="1"/>
    <x v="1"/>
    <x v="1"/>
    <x v="1"/>
  </r>
  <r>
    <d v="2022-07-20T00:00:00"/>
    <n v="9741"/>
    <n v="10494"/>
    <x v="2"/>
    <n v="1736"/>
    <n v="51756"/>
    <x v="4"/>
    <s v="909135"/>
    <x v="0"/>
    <x v="0"/>
    <x v="2"/>
    <x v="2"/>
    <x v="1"/>
    <x v="1"/>
    <n v="76"/>
    <n v="16.2"/>
    <n v="6"/>
    <n v="5.6"/>
    <x v="14"/>
    <x v="3"/>
    <n v="1016259"/>
    <x v="3"/>
    <x v="0"/>
    <x v="0"/>
    <x v="1"/>
    <x v="2"/>
    <x v="0"/>
    <x v="0"/>
    <x v="0"/>
    <x v="0"/>
    <x v="0"/>
    <x v="1"/>
    <m/>
    <m/>
    <x v="2"/>
    <s v="10162593"/>
    <x v="13"/>
    <x v="7"/>
    <x v="6"/>
    <x v="2"/>
    <x v="5"/>
    <x v="2"/>
    <n v="70"/>
    <x v="1"/>
    <n v="76"/>
    <x v="3"/>
    <s v=""/>
    <x v="5"/>
    <s v=""/>
    <x v="3"/>
    <n v="-0.4899999999999991"/>
    <n v="0.37989356765691001"/>
    <x v="1"/>
    <x v="1"/>
    <x v="1"/>
    <x v="1"/>
    <x v="1"/>
    <x v="1"/>
    <x v="1"/>
  </r>
  <r>
    <d v="2022-07-21T00:00:00"/>
    <n v="9668"/>
    <n v="10374"/>
    <x v="1"/>
    <n v="912"/>
    <m/>
    <x v="1"/>
    <m/>
    <x v="0"/>
    <x v="0"/>
    <x v="1"/>
    <x v="1"/>
    <x v="1"/>
    <x v="1"/>
    <n v="40"/>
    <m/>
    <m/>
    <m/>
    <x v="0"/>
    <x v="1"/>
    <n v="1015655"/>
    <x v="9"/>
    <x v="1"/>
    <x v="0"/>
    <x v="0"/>
    <x v="1"/>
    <x v="0"/>
    <x v="0"/>
    <x v="0"/>
    <x v="0"/>
    <x v="0"/>
    <x v="1"/>
    <s v="JACK"/>
    <m/>
    <x v="1"/>
    <s v="10156559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1T00:00:00"/>
    <n v="9668"/>
    <n v="10374"/>
    <x v="1"/>
    <n v="912"/>
    <m/>
    <x v="1"/>
    <m/>
    <x v="0"/>
    <x v="0"/>
    <x v="1"/>
    <x v="1"/>
    <x v="1"/>
    <x v="1"/>
    <n v="43"/>
    <m/>
    <m/>
    <m/>
    <x v="0"/>
    <x v="1"/>
    <n v="1015655"/>
    <x v="10"/>
    <x v="1"/>
    <x v="0"/>
    <x v="0"/>
    <x v="1"/>
    <x v="0"/>
    <x v="0"/>
    <x v="0"/>
    <x v="0"/>
    <x v="0"/>
    <x v="1"/>
    <s v="JACK"/>
    <m/>
    <x v="1"/>
    <s v="101565510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1T00:00:00"/>
    <n v="9668"/>
    <n v="10374"/>
    <x v="1"/>
    <n v="934"/>
    <n v="40718"/>
    <x v="2"/>
    <s v="909559"/>
    <x v="1"/>
    <x v="0"/>
    <x v="1"/>
    <x v="1"/>
    <x v="1"/>
    <x v="1"/>
    <n v="76"/>
    <n v="17"/>
    <n v="7"/>
    <n v="5.5"/>
    <x v="7"/>
    <x v="3"/>
    <n v="1015668"/>
    <x v="1"/>
    <x v="1"/>
    <x v="0"/>
    <x v="0"/>
    <x v="1"/>
    <x v="0"/>
    <x v="0"/>
    <x v="0"/>
    <x v="0"/>
    <x v="0"/>
    <x v="1"/>
    <m/>
    <m/>
    <x v="2"/>
    <s v="10156681"/>
    <x v="3"/>
    <x v="3"/>
    <x v="2"/>
    <x v="3"/>
    <x v="5"/>
    <x v="1"/>
    <n v="69"/>
    <x v="1"/>
    <n v="76"/>
    <x v="3"/>
    <s v=""/>
    <x v="6"/>
    <s v=""/>
    <x v="3"/>
    <n v="-1.2720000000000005"/>
    <n v="0.21891507730911569"/>
    <x v="1"/>
    <x v="1"/>
    <x v="1"/>
    <x v="1"/>
    <x v="1"/>
    <x v="1"/>
    <x v="1"/>
  </r>
  <r>
    <d v="2022-07-21T00:00:00"/>
    <n v="9668"/>
    <n v="10374"/>
    <x v="1"/>
    <n v="934"/>
    <m/>
    <x v="1"/>
    <m/>
    <x v="0"/>
    <x v="0"/>
    <x v="1"/>
    <x v="1"/>
    <x v="1"/>
    <x v="1"/>
    <n v="44"/>
    <m/>
    <m/>
    <m/>
    <x v="0"/>
    <x v="1"/>
    <n v="1015668"/>
    <x v="2"/>
    <x v="1"/>
    <x v="0"/>
    <x v="0"/>
    <x v="1"/>
    <x v="0"/>
    <x v="0"/>
    <x v="0"/>
    <x v="0"/>
    <x v="0"/>
    <x v="1"/>
    <s v="JACK"/>
    <m/>
    <x v="1"/>
    <s v="10156682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1T00:00:00"/>
    <n v="9668"/>
    <n v="10374"/>
    <x v="1"/>
    <n v="934"/>
    <m/>
    <x v="1"/>
    <m/>
    <x v="0"/>
    <x v="0"/>
    <x v="1"/>
    <x v="1"/>
    <x v="1"/>
    <x v="1"/>
    <n v="41"/>
    <m/>
    <m/>
    <m/>
    <x v="0"/>
    <x v="1"/>
    <n v="1015668"/>
    <x v="3"/>
    <x v="1"/>
    <x v="0"/>
    <x v="0"/>
    <x v="1"/>
    <x v="0"/>
    <x v="0"/>
    <x v="0"/>
    <x v="0"/>
    <x v="0"/>
    <x v="1"/>
    <s v="JACK"/>
    <m/>
    <x v="1"/>
    <s v="10156683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1T00:00:00"/>
    <n v="9668"/>
    <n v="10374"/>
    <x v="1"/>
    <n v="934"/>
    <m/>
    <x v="1"/>
    <m/>
    <x v="0"/>
    <x v="0"/>
    <x v="1"/>
    <x v="1"/>
    <x v="1"/>
    <x v="1"/>
    <n v="44"/>
    <m/>
    <m/>
    <m/>
    <x v="0"/>
    <x v="1"/>
    <n v="1015668"/>
    <x v="4"/>
    <x v="1"/>
    <x v="0"/>
    <x v="0"/>
    <x v="1"/>
    <x v="0"/>
    <x v="0"/>
    <x v="0"/>
    <x v="0"/>
    <x v="0"/>
    <x v="1"/>
    <s v="JACK"/>
    <m/>
    <x v="1"/>
    <s v="10156684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1T00:00:00"/>
    <n v="9668"/>
    <n v="10374"/>
    <x v="1"/>
    <n v="944"/>
    <n v="40719"/>
    <x v="2"/>
    <s v="909625"/>
    <x v="1"/>
    <x v="0"/>
    <x v="1"/>
    <x v="1"/>
    <x v="1"/>
    <x v="1"/>
    <n v="64.5"/>
    <m/>
    <m/>
    <m/>
    <x v="0"/>
    <x v="2"/>
    <n v="1015668"/>
    <x v="5"/>
    <x v="1"/>
    <x v="0"/>
    <x v="0"/>
    <x v="1"/>
    <x v="0"/>
    <x v="0"/>
    <x v="0"/>
    <x v="0"/>
    <x v="0"/>
    <x v="1"/>
    <m/>
    <m/>
    <x v="2"/>
    <s v="10156685"/>
    <x v="3"/>
    <x v="3"/>
    <x v="2"/>
    <x v="3"/>
    <x v="5"/>
    <x v="1"/>
    <n v="58.587949999999999"/>
    <x v="2"/>
    <n v="64.5"/>
    <x v="1"/>
    <s v=""/>
    <x v="6"/>
    <s v=""/>
    <x v="1"/>
    <s v=""/>
    <s v=""/>
    <x v="1"/>
    <x v="1"/>
    <x v="1"/>
    <x v="1"/>
    <x v="1"/>
    <x v="1"/>
    <x v="1"/>
  </r>
  <r>
    <d v="2022-07-21T00:00:00"/>
    <n v="9669"/>
    <n v="10374"/>
    <x v="0"/>
    <n v="1025"/>
    <n v="40720"/>
    <x v="2"/>
    <s v="909557"/>
    <x v="1"/>
    <x v="0"/>
    <x v="1"/>
    <x v="1"/>
    <x v="1"/>
    <x v="1"/>
    <n v="72.5"/>
    <m/>
    <m/>
    <m/>
    <x v="0"/>
    <x v="2"/>
    <n v="1015668"/>
    <x v="6"/>
    <x v="1"/>
    <x v="0"/>
    <x v="0"/>
    <x v="1"/>
    <x v="0"/>
    <x v="0"/>
    <x v="0"/>
    <x v="0"/>
    <x v="0"/>
    <x v="1"/>
    <m/>
    <m/>
    <x v="2"/>
    <s v="10156686"/>
    <x v="3"/>
    <x v="3"/>
    <x v="2"/>
    <x v="3"/>
    <x v="5"/>
    <x v="1"/>
    <n v="65.991949999999989"/>
    <x v="2"/>
    <n v="72.5"/>
    <x v="1"/>
    <s v=""/>
    <x v="6"/>
    <s v=""/>
    <x v="1"/>
    <s v=""/>
    <s v=""/>
    <x v="1"/>
    <x v="1"/>
    <x v="1"/>
    <x v="1"/>
    <x v="1"/>
    <x v="1"/>
    <x v="1"/>
  </r>
  <r>
    <d v="2022-07-21T00:00:00"/>
    <n v="9669"/>
    <n v="10374"/>
    <x v="0"/>
    <n v="1025"/>
    <n v="40721"/>
    <x v="2"/>
    <s v="909633"/>
    <x v="0"/>
    <x v="0"/>
    <x v="1"/>
    <x v="1"/>
    <x v="1"/>
    <x v="1"/>
    <n v="61"/>
    <m/>
    <m/>
    <m/>
    <x v="0"/>
    <x v="2"/>
    <n v="1015668"/>
    <x v="7"/>
    <x v="1"/>
    <x v="0"/>
    <x v="0"/>
    <x v="1"/>
    <x v="0"/>
    <x v="0"/>
    <x v="0"/>
    <x v="0"/>
    <x v="0"/>
    <x v="1"/>
    <m/>
    <m/>
    <x v="2"/>
    <s v="10156687"/>
    <x v="3"/>
    <x v="3"/>
    <x v="2"/>
    <x v="3"/>
    <x v="5"/>
    <x v="1"/>
    <n v="55.348700000000001"/>
    <x v="2"/>
    <n v="61"/>
    <x v="1"/>
    <s v=""/>
    <x v="6"/>
    <s v=""/>
    <x v="1"/>
    <s v=""/>
    <s v=""/>
    <x v="1"/>
    <x v="1"/>
    <x v="1"/>
    <x v="1"/>
    <x v="1"/>
    <x v="1"/>
    <x v="1"/>
  </r>
  <r>
    <d v="2022-07-21T00:00:00"/>
    <n v="9669"/>
    <n v="10374"/>
    <x v="0"/>
    <n v="1025"/>
    <m/>
    <x v="1"/>
    <m/>
    <x v="0"/>
    <x v="0"/>
    <x v="1"/>
    <x v="1"/>
    <x v="1"/>
    <x v="1"/>
    <n v="43"/>
    <m/>
    <m/>
    <m/>
    <x v="0"/>
    <x v="1"/>
    <n v="1015668"/>
    <x v="8"/>
    <x v="1"/>
    <x v="0"/>
    <x v="0"/>
    <x v="1"/>
    <x v="0"/>
    <x v="0"/>
    <x v="0"/>
    <x v="0"/>
    <x v="0"/>
    <x v="1"/>
    <s v="JACK"/>
    <m/>
    <x v="1"/>
    <s v="10156688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1T00:00:00"/>
    <n v="9669"/>
    <n v="10374"/>
    <x v="0"/>
    <n v="1040"/>
    <n v="40722"/>
    <x v="2"/>
    <s v="909627"/>
    <x v="0"/>
    <x v="0"/>
    <x v="2"/>
    <x v="1"/>
    <x v="1"/>
    <x v="1"/>
    <n v="72.5"/>
    <m/>
    <m/>
    <m/>
    <x v="0"/>
    <x v="2"/>
    <n v="1015668"/>
    <x v="9"/>
    <x v="1"/>
    <x v="0"/>
    <x v="0"/>
    <x v="1"/>
    <x v="0"/>
    <x v="0"/>
    <x v="0"/>
    <x v="0"/>
    <x v="0"/>
    <x v="1"/>
    <m/>
    <m/>
    <x v="2"/>
    <s v="10156689"/>
    <x v="6"/>
    <x v="2"/>
    <x v="4"/>
    <x v="2"/>
    <x v="5"/>
    <x v="1"/>
    <n v="65.991949999999989"/>
    <x v="2"/>
    <n v="72.5"/>
    <x v="1"/>
    <n v="272"/>
    <x v="6"/>
    <n v="272"/>
    <x v="1"/>
    <s v=""/>
    <s v=""/>
    <x v="1"/>
    <x v="1"/>
    <x v="1"/>
    <x v="1"/>
    <x v="1"/>
    <x v="1"/>
    <x v="1"/>
  </r>
  <r>
    <d v="2022-07-21T00:00:00"/>
    <n v="9669"/>
    <n v="10374"/>
    <x v="0"/>
    <n v="1107"/>
    <n v="40723"/>
    <x v="2"/>
    <s v="909614"/>
    <x v="1"/>
    <x v="0"/>
    <x v="2"/>
    <x v="1"/>
    <x v="1"/>
    <x v="1"/>
    <n v="63.5"/>
    <m/>
    <m/>
    <m/>
    <x v="0"/>
    <x v="2"/>
    <n v="1015668"/>
    <x v="10"/>
    <x v="1"/>
    <x v="0"/>
    <x v="0"/>
    <x v="1"/>
    <x v="0"/>
    <x v="0"/>
    <x v="0"/>
    <x v="0"/>
    <x v="0"/>
    <x v="1"/>
    <m/>
    <m/>
    <x v="2"/>
    <s v="101566810"/>
    <x v="3"/>
    <x v="3"/>
    <x v="2"/>
    <x v="3"/>
    <x v="5"/>
    <x v="1"/>
    <n v="57.66245"/>
    <x v="2"/>
    <n v="63.5"/>
    <x v="1"/>
    <n v="273"/>
    <x v="6"/>
    <n v="273"/>
    <x v="1"/>
    <s v=""/>
    <s v=""/>
    <x v="1"/>
    <x v="1"/>
    <x v="1"/>
    <x v="1"/>
    <x v="1"/>
    <x v="1"/>
    <x v="1"/>
  </r>
  <r>
    <d v="2022-07-21T00:00:00"/>
    <n v="9669"/>
    <n v="10374"/>
    <x v="0"/>
    <n v="1110"/>
    <n v="40725"/>
    <x v="2"/>
    <s v="909651"/>
    <x v="0"/>
    <x v="0"/>
    <x v="2"/>
    <x v="1"/>
    <x v="1"/>
    <x v="1"/>
    <n v="60"/>
    <m/>
    <m/>
    <m/>
    <x v="0"/>
    <x v="2"/>
    <n v="1015672"/>
    <x v="1"/>
    <x v="1"/>
    <x v="0"/>
    <x v="0"/>
    <x v="1"/>
    <x v="0"/>
    <x v="0"/>
    <x v="0"/>
    <x v="0"/>
    <x v="0"/>
    <x v="1"/>
    <s v="40724 BAD TAG"/>
    <m/>
    <x v="2"/>
    <s v="10156721"/>
    <x v="3"/>
    <x v="3"/>
    <x v="2"/>
    <x v="3"/>
    <x v="5"/>
    <x v="1"/>
    <n v="54.423200000000001"/>
    <x v="2"/>
    <n v="60"/>
    <x v="1"/>
    <s v=""/>
    <x v="6"/>
    <s v=""/>
    <x v="1"/>
    <s v=""/>
    <s v=""/>
    <x v="1"/>
    <x v="1"/>
    <x v="1"/>
    <x v="1"/>
    <x v="1"/>
    <x v="1"/>
    <x v="1"/>
  </r>
  <r>
    <d v="2022-07-21T00:00:00"/>
    <n v="9671"/>
    <n v="10374"/>
    <x v="1"/>
    <n v="1652"/>
    <n v="40726"/>
    <x v="2"/>
    <s v="909587"/>
    <x v="0"/>
    <x v="0"/>
    <x v="2"/>
    <x v="1"/>
    <x v="1"/>
    <x v="1"/>
    <n v="63.5"/>
    <m/>
    <m/>
    <m/>
    <x v="0"/>
    <x v="2"/>
    <n v="1015672"/>
    <x v="2"/>
    <x v="1"/>
    <x v="0"/>
    <x v="0"/>
    <x v="1"/>
    <x v="0"/>
    <x v="0"/>
    <x v="0"/>
    <x v="0"/>
    <x v="0"/>
    <x v="0"/>
    <m/>
    <m/>
    <x v="2"/>
    <s v="10156722"/>
    <x v="3"/>
    <x v="3"/>
    <x v="2"/>
    <x v="3"/>
    <x v="5"/>
    <x v="1"/>
    <n v="57.66245"/>
    <x v="2"/>
    <n v="63.5"/>
    <x v="1"/>
    <s v=""/>
    <x v="6"/>
    <s v=""/>
    <x v="1"/>
    <s v=""/>
    <s v=""/>
    <x v="1"/>
    <x v="1"/>
    <x v="1"/>
    <x v="1"/>
    <x v="1"/>
    <x v="1"/>
    <x v="1"/>
  </r>
  <r>
    <d v="2022-07-21T00:00:00"/>
    <n v="9671"/>
    <n v="10374"/>
    <x v="1"/>
    <n v="1704"/>
    <n v="40727"/>
    <x v="2"/>
    <s v="909563"/>
    <x v="0"/>
    <x v="0"/>
    <x v="2"/>
    <x v="2"/>
    <x v="1"/>
    <x v="1"/>
    <n v="80.5"/>
    <n v="16"/>
    <n v="5.5"/>
    <n v="4.5"/>
    <x v="15"/>
    <x v="3"/>
    <n v="1015672"/>
    <x v="3"/>
    <x v="1"/>
    <x v="0"/>
    <x v="0"/>
    <x v="1"/>
    <x v="0"/>
    <x v="0"/>
    <x v="0"/>
    <x v="0"/>
    <x v="0"/>
    <x v="0"/>
    <m/>
    <m/>
    <x v="2"/>
    <s v="10156723"/>
    <x v="6"/>
    <x v="2"/>
    <x v="4"/>
    <x v="2"/>
    <x v="5"/>
    <x v="1"/>
    <n v="75"/>
    <x v="1"/>
    <n v="80.5"/>
    <x v="3"/>
    <s v=""/>
    <x v="6"/>
    <s v=""/>
    <x v="2"/>
    <n v="3.3490000000000029"/>
    <n v="0.96607207429122954"/>
    <x v="1"/>
    <x v="1"/>
    <x v="2"/>
    <x v="1"/>
    <x v="1"/>
    <x v="1"/>
    <x v="1"/>
  </r>
  <r>
    <d v="2022-07-21T00:00:00"/>
    <n v="9742"/>
    <n v="10495"/>
    <x v="4"/>
    <n v="916"/>
    <n v="51757"/>
    <x v="4"/>
    <s v="909078"/>
    <x v="0"/>
    <x v="0"/>
    <x v="1"/>
    <x v="1"/>
    <x v="1"/>
    <x v="1"/>
    <n v="69"/>
    <m/>
    <m/>
    <m/>
    <x v="0"/>
    <x v="2"/>
    <n v="1016259"/>
    <x v="4"/>
    <x v="0"/>
    <x v="0"/>
    <x v="1"/>
    <x v="2"/>
    <x v="0"/>
    <x v="0"/>
    <x v="0"/>
    <x v="0"/>
    <x v="0"/>
    <x v="0"/>
    <m/>
    <m/>
    <x v="2"/>
    <s v="10162594"/>
    <x v="13"/>
    <x v="7"/>
    <x v="6"/>
    <x v="2"/>
    <x v="5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21T00:00:00"/>
    <n v="9742"/>
    <n v="10495"/>
    <x v="4"/>
    <n v="926"/>
    <n v="51758"/>
    <x v="4"/>
    <s v="909064"/>
    <x v="0"/>
    <x v="0"/>
    <x v="2"/>
    <x v="1"/>
    <x v="1"/>
    <x v="1"/>
    <n v="74.5"/>
    <m/>
    <m/>
    <m/>
    <x v="0"/>
    <x v="2"/>
    <n v="1016259"/>
    <x v="5"/>
    <x v="0"/>
    <x v="0"/>
    <x v="1"/>
    <x v="2"/>
    <x v="0"/>
    <x v="0"/>
    <x v="0"/>
    <x v="0"/>
    <x v="0"/>
    <x v="0"/>
    <m/>
    <m/>
    <x v="2"/>
    <s v="10162595"/>
    <x v="13"/>
    <x v="7"/>
    <x v="6"/>
    <x v="2"/>
    <x v="5"/>
    <x v="2"/>
    <n v="67.842949999999988"/>
    <x v="2"/>
    <n v="74.5"/>
    <x v="1"/>
    <s v=""/>
    <x v="5"/>
    <s v=""/>
    <x v="1"/>
    <s v=""/>
    <s v=""/>
    <x v="1"/>
    <x v="1"/>
    <x v="1"/>
    <x v="1"/>
    <x v="1"/>
    <x v="1"/>
    <x v="1"/>
  </r>
  <r>
    <d v="2022-07-21T00:00:00"/>
    <n v="9742"/>
    <n v="10495"/>
    <x v="4"/>
    <n v="928"/>
    <n v="51759"/>
    <x v="4"/>
    <s v="909070"/>
    <x v="0"/>
    <x v="0"/>
    <x v="2"/>
    <x v="2"/>
    <x v="1"/>
    <x v="1"/>
    <n v="86.5"/>
    <n v="18.600000000000001"/>
    <n v="6.6"/>
    <n v="5.5"/>
    <x v="3"/>
    <x v="3"/>
    <n v="1016259"/>
    <x v="6"/>
    <x v="0"/>
    <x v="0"/>
    <x v="1"/>
    <x v="2"/>
    <x v="0"/>
    <x v="0"/>
    <x v="0"/>
    <x v="0"/>
    <x v="0"/>
    <x v="0"/>
    <m/>
    <m/>
    <x v="2"/>
    <s v="10162596"/>
    <x v="13"/>
    <x v="7"/>
    <x v="6"/>
    <x v="2"/>
    <x v="5"/>
    <x v="2"/>
    <n v="79.900000000000006"/>
    <x v="1"/>
    <n v="86.5"/>
    <x v="3"/>
    <s v=""/>
    <x v="5"/>
    <s v=""/>
    <x v="2"/>
    <n v="4.3570000000000002"/>
    <n v="0.9873454107187507"/>
    <x v="1"/>
    <x v="1"/>
    <x v="2"/>
    <x v="1"/>
    <x v="1"/>
    <x v="1"/>
    <x v="1"/>
  </r>
  <r>
    <d v="2022-07-21T00:00:00"/>
    <n v="9743"/>
    <n v="10495"/>
    <x v="5"/>
    <n v="959"/>
    <n v="51760"/>
    <x v="4"/>
    <s v="909144"/>
    <x v="0"/>
    <x v="0"/>
    <x v="1"/>
    <x v="1"/>
    <x v="1"/>
    <x v="1"/>
    <n v="60.5"/>
    <m/>
    <m/>
    <m/>
    <x v="0"/>
    <x v="2"/>
    <n v="1016259"/>
    <x v="7"/>
    <x v="0"/>
    <x v="0"/>
    <x v="1"/>
    <x v="2"/>
    <x v="0"/>
    <x v="0"/>
    <x v="0"/>
    <x v="0"/>
    <x v="0"/>
    <x v="0"/>
    <m/>
    <m/>
    <x v="2"/>
    <s v="10162597"/>
    <x v="13"/>
    <x v="7"/>
    <x v="6"/>
    <x v="2"/>
    <x v="5"/>
    <x v="2"/>
    <n v="54.885950000000001"/>
    <x v="2"/>
    <n v="60.5"/>
    <x v="1"/>
    <s v=""/>
    <x v="5"/>
    <s v=""/>
    <x v="1"/>
    <s v=""/>
    <s v=""/>
    <x v="1"/>
    <x v="1"/>
    <x v="1"/>
    <x v="1"/>
    <x v="1"/>
    <x v="1"/>
    <x v="1"/>
  </r>
  <r>
    <d v="2022-07-21T00:00:00"/>
    <n v="9743"/>
    <n v="10495"/>
    <x v="5"/>
    <n v="1002"/>
    <n v="51761"/>
    <x v="4"/>
    <s v="909150"/>
    <x v="0"/>
    <x v="1"/>
    <x v="1"/>
    <x v="1"/>
    <x v="1"/>
    <x v="1"/>
    <n v="79"/>
    <n v="17"/>
    <n v="6.5"/>
    <n v="6"/>
    <x v="5"/>
    <x v="3"/>
    <n v="1016259"/>
    <x v="8"/>
    <x v="0"/>
    <x v="0"/>
    <x v="1"/>
    <x v="2"/>
    <x v="0"/>
    <x v="0"/>
    <x v="0"/>
    <x v="0"/>
    <x v="0"/>
    <x v="0"/>
    <m/>
    <m/>
    <x v="2"/>
    <s v="10162598"/>
    <x v="13"/>
    <x v="7"/>
    <x v="6"/>
    <x v="2"/>
    <x v="5"/>
    <x v="2"/>
    <n v="72.5"/>
    <x v="1"/>
    <n v="79"/>
    <x v="3"/>
    <s v=""/>
    <x v="5"/>
    <s v=""/>
    <x v="2"/>
    <n v="5.9999999999999387E-2"/>
    <n v="0.51499550161940988"/>
    <x v="1"/>
    <x v="1"/>
    <x v="2"/>
    <x v="1"/>
    <x v="1"/>
    <x v="1"/>
    <x v="1"/>
  </r>
  <r>
    <d v="2022-07-21T00:00:00"/>
    <n v="9743"/>
    <n v="10495"/>
    <x v="5"/>
    <n v="1007"/>
    <n v="51762"/>
    <x v="4"/>
    <s v="909084"/>
    <x v="0"/>
    <x v="0"/>
    <x v="2"/>
    <x v="2"/>
    <x v="1"/>
    <x v="1"/>
    <n v="84"/>
    <n v="16.5"/>
    <n v="5.5"/>
    <n v="6"/>
    <x v="13"/>
    <x v="3"/>
    <n v="1016259"/>
    <x v="9"/>
    <x v="0"/>
    <x v="0"/>
    <x v="1"/>
    <x v="2"/>
    <x v="0"/>
    <x v="0"/>
    <x v="0"/>
    <x v="0"/>
    <x v="0"/>
    <x v="0"/>
    <m/>
    <m/>
    <x v="2"/>
    <s v="10162599"/>
    <x v="13"/>
    <x v="7"/>
    <x v="6"/>
    <x v="2"/>
    <x v="5"/>
    <x v="2"/>
    <n v="78.5"/>
    <x v="1"/>
    <n v="84"/>
    <x v="3"/>
    <s v=""/>
    <x v="5"/>
    <s v=""/>
    <x v="2"/>
    <n v="3.0599999999999992"/>
    <n v="0.95521229695021315"/>
    <x v="1"/>
    <x v="1"/>
    <x v="2"/>
    <x v="1"/>
    <x v="1"/>
    <x v="1"/>
    <x v="1"/>
  </r>
  <r>
    <d v="2022-07-21T00:00:00"/>
    <n v="9743"/>
    <n v="10495"/>
    <x v="5"/>
    <n v="1012"/>
    <n v="51763"/>
    <x v="4"/>
    <s v="909120"/>
    <x v="0"/>
    <x v="1"/>
    <x v="1"/>
    <x v="1"/>
    <x v="1"/>
    <x v="1"/>
    <n v="79"/>
    <n v="19"/>
    <n v="8"/>
    <n v="6.5"/>
    <x v="13"/>
    <x v="3"/>
    <n v="1016259"/>
    <x v="10"/>
    <x v="0"/>
    <x v="0"/>
    <x v="1"/>
    <x v="2"/>
    <x v="0"/>
    <x v="0"/>
    <x v="0"/>
    <x v="0"/>
    <x v="0"/>
    <x v="0"/>
    <m/>
    <m/>
    <x v="2"/>
    <s v="101625910"/>
    <x v="13"/>
    <x v="7"/>
    <x v="6"/>
    <x v="2"/>
    <x v="5"/>
    <x v="2"/>
    <n v="71"/>
    <x v="1"/>
    <n v="79"/>
    <x v="3"/>
    <s v=""/>
    <x v="5"/>
    <s v=""/>
    <x v="3"/>
    <n v="-2.6300000000000003"/>
    <n v="6.7232450587850018E-2"/>
    <x v="1"/>
    <x v="1"/>
    <x v="1"/>
    <x v="1"/>
    <x v="1"/>
    <x v="1"/>
    <x v="1"/>
  </r>
  <r>
    <d v="2022-07-21T00:00:00"/>
    <n v="9743"/>
    <n v="10495"/>
    <x v="5"/>
    <n v="1015"/>
    <n v="51764"/>
    <x v="4"/>
    <s v="909122"/>
    <x v="0"/>
    <x v="0"/>
    <x v="1"/>
    <x v="1"/>
    <x v="1"/>
    <x v="1"/>
    <n v="69"/>
    <m/>
    <m/>
    <m/>
    <x v="0"/>
    <x v="2"/>
    <n v="1016260"/>
    <x v="1"/>
    <x v="0"/>
    <x v="0"/>
    <x v="1"/>
    <x v="2"/>
    <x v="0"/>
    <x v="0"/>
    <x v="0"/>
    <x v="0"/>
    <x v="0"/>
    <x v="0"/>
    <m/>
    <m/>
    <x v="2"/>
    <s v="10162601"/>
    <x v="13"/>
    <x v="7"/>
    <x v="6"/>
    <x v="2"/>
    <x v="5"/>
    <x v="2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7-21T00:00:00"/>
    <n v="9743"/>
    <n v="10495"/>
    <x v="5"/>
    <n v="1019"/>
    <n v="51765"/>
    <x v="4"/>
    <s v="909102"/>
    <x v="0"/>
    <x v="0"/>
    <x v="2"/>
    <x v="2"/>
    <x v="1"/>
    <x v="1"/>
    <n v="87"/>
    <n v="17"/>
    <n v="5"/>
    <n v="5"/>
    <x v="5"/>
    <x v="3"/>
    <n v="1016260"/>
    <x v="2"/>
    <x v="0"/>
    <x v="0"/>
    <x v="1"/>
    <x v="2"/>
    <x v="0"/>
    <x v="0"/>
    <x v="0"/>
    <x v="0"/>
    <x v="0"/>
    <x v="0"/>
    <m/>
    <m/>
    <x v="2"/>
    <s v="10162602"/>
    <x v="13"/>
    <x v="7"/>
    <x v="6"/>
    <x v="2"/>
    <x v="5"/>
    <x v="2"/>
    <n v="82"/>
    <x v="1"/>
    <n v="87"/>
    <x v="3"/>
    <s v=""/>
    <x v="5"/>
    <s v=""/>
    <x v="2"/>
    <n v="6.099999999999997"/>
    <n v="0.9977621514787236"/>
    <x v="1"/>
    <x v="1"/>
    <x v="2"/>
    <x v="1"/>
    <x v="1"/>
    <x v="1"/>
    <x v="1"/>
  </r>
  <r>
    <d v="2022-07-21T00:00:00"/>
    <n v="9743"/>
    <n v="10495"/>
    <x v="5"/>
    <n v="1021"/>
    <n v="51766"/>
    <x v="4"/>
    <s v="909108"/>
    <x v="0"/>
    <x v="0"/>
    <x v="2"/>
    <x v="1"/>
    <x v="1"/>
    <x v="1"/>
    <n v="70"/>
    <m/>
    <m/>
    <m/>
    <x v="0"/>
    <x v="2"/>
    <n v="1016260"/>
    <x v="3"/>
    <x v="0"/>
    <x v="0"/>
    <x v="1"/>
    <x v="2"/>
    <x v="0"/>
    <x v="0"/>
    <x v="0"/>
    <x v="0"/>
    <x v="0"/>
    <x v="0"/>
    <m/>
    <m/>
    <x v="2"/>
    <s v="10162603"/>
    <x v="13"/>
    <x v="7"/>
    <x v="6"/>
    <x v="2"/>
    <x v="5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21T00:00:00"/>
    <n v="9743"/>
    <n v="10495"/>
    <x v="5"/>
    <n v="1023"/>
    <n v="51767"/>
    <x v="4"/>
    <s v="909091"/>
    <x v="0"/>
    <x v="0"/>
    <x v="2"/>
    <x v="2"/>
    <x v="1"/>
    <x v="1"/>
    <n v="84"/>
    <n v="18"/>
    <n v="6.5"/>
    <n v="5.5"/>
    <x v="17"/>
    <x v="3"/>
    <n v="1016260"/>
    <x v="4"/>
    <x v="0"/>
    <x v="0"/>
    <x v="1"/>
    <x v="2"/>
    <x v="0"/>
    <x v="0"/>
    <x v="0"/>
    <x v="0"/>
    <x v="0"/>
    <x v="0"/>
    <m/>
    <m/>
    <x v="2"/>
    <s v="10162604"/>
    <x v="13"/>
    <x v="7"/>
    <x v="6"/>
    <x v="2"/>
    <x v="5"/>
    <x v="2"/>
    <n v="77.5"/>
    <x v="1"/>
    <n v="84"/>
    <x v="3"/>
    <s v=""/>
    <x v="5"/>
    <s v=""/>
    <x v="2"/>
    <n v="2.291999999999998"/>
    <n v="0.90821231166050453"/>
    <x v="1"/>
    <x v="1"/>
    <x v="2"/>
    <x v="1"/>
    <x v="1"/>
    <x v="1"/>
    <x v="1"/>
  </r>
  <r>
    <d v="2022-07-21T00:00:00"/>
    <n v="9743"/>
    <n v="10495"/>
    <x v="5"/>
    <n v="1029"/>
    <n v="51768"/>
    <x v="4"/>
    <s v="909058"/>
    <x v="0"/>
    <x v="1"/>
    <x v="1"/>
    <x v="1"/>
    <x v="1"/>
    <x v="1"/>
    <n v="89"/>
    <n v="19"/>
    <n v="6.5"/>
    <n v="5.5"/>
    <x v="5"/>
    <x v="3"/>
    <n v="1016260"/>
    <x v="5"/>
    <x v="0"/>
    <x v="0"/>
    <x v="1"/>
    <x v="2"/>
    <x v="0"/>
    <x v="0"/>
    <x v="0"/>
    <x v="0"/>
    <x v="0"/>
    <x v="0"/>
    <m/>
    <m/>
    <x v="2"/>
    <s v="10162605"/>
    <x v="13"/>
    <x v="7"/>
    <x v="6"/>
    <x v="2"/>
    <x v="5"/>
    <x v="2"/>
    <n v="82.5"/>
    <x v="1"/>
    <n v="89"/>
    <x v="3"/>
    <s v=""/>
    <x v="5"/>
    <s v=""/>
    <x v="2"/>
    <n v="4.6999999999999966"/>
    <n v="0.99098670134715205"/>
    <x v="1"/>
    <x v="1"/>
    <x v="2"/>
    <x v="1"/>
    <x v="1"/>
    <x v="1"/>
    <x v="1"/>
  </r>
  <r>
    <d v="2022-07-21T00:00:00"/>
    <n v="9744"/>
    <n v="10495"/>
    <x v="2"/>
    <n v="1057"/>
    <n v="51769"/>
    <x v="4"/>
    <s v="909141"/>
    <x v="0"/>
    <x v="0"/>
    <x v="2"/>
    <x v="2"/>
    <x v="1"/>
    <x v="1"/>
    <n v="85"/>
    <n v="19"/>
    <n v="7"/>
    <n v="5.5"/>
    <x v="1"/>
    <x v="3"/>
    <n v="1016260"/>
    <x v="6"/>
    <x v="0"/>
    <x v="0"/>
    <x v="1"/>
    <x v="2"/>
    <x v="0"/>
    <x v="0"/>
    <x v="0"/>
    <x v="0"/>
    <x v="0"/>
    <x v="0"/>
    <m/>
    <m/>
    <x v="2"/>
    <s v="10162606"/>
    <x v="13"/>
    <x v="7"/>
    <x v="6"/>
    <x v="2"/>
    <x v="5"/>
    <x v="2"/>
    <n v="78"/>
    <x v="1"/>
    <n v="85"/>
    <x v="3"/>
    <s v=""/>
    <x v="5"/>
    <s v=""/>
    <x v="2"/>
    <n v="1.9959999999999969"/>
    <n v="0.88037646352206433"/>
    <x v="1"/>
    <x v="1"/>
    <x v="2"/>
    <x v="1"/>
    <x v="1"/>
    <x v="1"/>
    <x v="1"/>
  </r>
  <r>
    <d v="2022-07-21T00:00:00"/>
    <n v="9744"/>
    <n v="10495"/>
    <x v="2"/>
    <n v="1100"/>
    <n v="51770"/>
    <x v="4"/>
    <s v="909098"/>
    <x v="0"/>
    <x v="0"/>
    <x v="2"/>
    <x v="2"/>
    <x v="1"/>
    <x v="1"/>
    <n v="93"/>
    <n v="19.2"/>
    <n v="7.2"/>
    <n v="6.5"/>
    <x v="13"/>
    <x v="3"/>
    <n v="1016260"/>
    <x v="7"/>
    <x v="0"/>
    <x v="0"/>
    <x v="1"/>
    <x v="2"/>
    <x v="0"/>
    <x v="0"/>
    <x v="0"/>
    <x v="0"/>
    <x v="0"/>
    <x v="0"/>
    <m/>
    <m/>
    <x v="2"/>
    <s v="10162607"/>
    <x v="13"/>
    <x v="7"/>
    <x v="6"/>
    <x v="2"/>
    <x v="5"/>
    <x v="2"/>
    <n v="85.8"/>
    <x v="1"/>
    <n v="93"/>
    <x v="3"/>
    <s v=""/>
    <x v="5"/>
    <s v=""/>
    <x v="2"/>
    <n v="4.4140000000000015"/>
    <n v="0.98803816310076142"/>
    <x v="1"/>
    <x v="1"/>
    <x v="2"/>
    <x v="1"/>
    <x v="1"/>
    <x v="1"/>
    <x v="1"/>
  </r>
  <r>
    <d v="2022-07-21T00:00:00"/>
    <n v="9744"/>
    <n v="10495"/>
    <x v="2"/>
    <n v="1106"/>
    <n v="51771"/>
    <x v="4"/>
    <s v="909153"/>
    <x v="0"/>
    <x v="0"/>
    <x v="2"/>
    <x v="2"/>
    <x v="1"/>
    <x v="1"/>
    <n v="81"/>
    <n v="16.899999999999999"/>
    <n v="6"/>
    <n v="6"/>
    <x v="1"/>
    <x v="3"/>
    <n v="1016260"/>
    <x v="8"/>
    <x v="0"/>
    <x v="0"/>
    <x v="1"/>
    <x v="2"/>
    <x v="0"/>
    <x v="0"/>
    <x v="0"/>
    <x v="0"/>
    <x v="0"/>
    <x v="0"/>
    <m/>
    <m/>
    <x v="2"/>
    <s v="10162608"/>
    <x v="13"/>
    <x v="7"/>
    <x v="6"/>
    <x v="2"/>
    <x v="5"/>
    <x v="2"/>
    <n v="75"/>
    <x v="1"/>
    <n v="81"/>
    <x v="3"/>
    <s v=""/>
    <x v="5"/>
    <s v=""/>
    <x v="2"/>
    <n v="1.2159999999999993"/>
    <n v="0.77135885778243896"/>
    <x v="1"/>
    <x v="1"/>
    <x v="2"/>
    <x v="1"/>
    <x v="1"/>
    <x v="1"/>
    <x v="1"/>
  </r>
  <r>
    <d v="2022-07-21T00:00:00"/>
    <n v="9744"/>
    <n v="10495"/>
    <x v="2"/>
    <n v="1109"/>
    <n v="51772"/>
    <x v="4"/>
    <s v="909085"/>
    <x v="0"/>
    <x v="1"/>
    <x v="1"/>
    <x v="1"/>
    <x v="1"/>
    <x v="1"/>
    <n v="84"/>
    <n v="20"/>
    <n v="8"/>
    <n v="7"/>
    <x v="1"/>
    <x v="3"/>
    <n v="1016260"/>
    <x v="9"/>
    <x v="0"/>
    <x v="0"/>
    <x v="1"/>
    <x v="2"/>
    <x v="0"/>
    <x v="0"/>
    <x v="0"/>
    <x v="0"/>
    <x v="0"/>
    <x v="0"/>
    <m/>
    <m/>
    <x v="2"/>
    <s v="10162609"/>
    <x v="13"/>
    <x v="7"/>
    <x v="6"/>
    <x v="2"/>
    <x v="5"/>
    <x v="2"/>
    <n v="76"/>
    <x v="1"/>
    <n v="84"/>
    <x v="3"/>
    <s v=""/>
    <x v="5"/>
    <s v=""/>
    <x v="3"/>
    <n v="-0.73400000000000265"/>
    <n v="0.32431756944787193"/>
    <x v="1"/>
    <x v="1"/>
    <x v="1"/>
    <x v="1"/>
    <x v="1"/>
    <x v="1"/>
    <x v="1"/>
  </r>
  <r>
    <d v="2022-07-21T00:00:00"/>
    <n v="9744"/>
    <n v="10495"/>
    <x v="2"/>
    <n v="1115"/>
    <n v="51773"/>
    <x v="4"/>
    <s v="909110"/>
    <x v="0"/>
    <x v="0"/>
    <x v="2"/>
    <x v="2"/>
    <x v="1"/>
    <x v="1"/>
    <n v="94"/>
    <n v="20"/>
    <n v="7.5"/>
    <n v="6"/>
    <x v="5"/>
    <x v="3"/>
    <n v="1016260"/>
    <x v="10"/>
    <x v="0"/>
    <x v="0"/>
    <x v="1"/>
    <x v="2"/>
    <x v="0"/>
    <x v="0"/>
    <x v="0"/>
    <x v="0"/>
    <x v="0"/>
    <x v="0"/>
    <m/>
    <m/>
    <x v="2"/>
    <s v="101626010"/>
    <x v="13"/>
    <x v="7"/>
    <x v="6"/>
    <x v="2"/>
    <x v="5"/>
    <x v="2"/>
    <n v="86.5"/>
    <x v="1"/>
    <n v="94"/>
    <x v="3"/>
    <s v=""/>
    <x v="5"/>
    <s v=""/>
    <x v="2"/>
    <n v="5.2300000000000031"/>
    <n v="0.99467498231425777"/>
    <x v="1"/>
    <x v="1"/>
    <x v="2"/>
    <x v="1"/>
    <x v="1"/>
    <x v="1"/>
    <x v="1"/>
  </r>
  <r>
    <d v="2022-07-21T00:00:00"/>
    <n v="9744"/>
    <n v="10495"/>
    <x v="2"/>
    <n v="1118"/>
    <n v="51774"/>
    <x v="4"/>
    <s v="909128"/>
    <x v="0"/>
    <x v="1"/>
    <x v="1"/>
    <x v="1"/>
    <x v="1"/>
    <x v="1"/>
    <n v="100"/>
    <n v="24"/>
    <n v="10"/>
    <n v="7.5"/>
    <x v="16"/>
    <x v="3"/>
    <n v="1016261"/>
    <x v="1"/>
    <x v="0"/>
    <x v="1"/>
    <x v="0"/>
    <x v="3"/>
    <x v="0"/>
    <x v="0"/>
    <x v="0"/>
    <x v="0"/>
    <x v="0"/>
    <x v="0"/>
    <m/>
    <m/>
    <x v="2"/>
    <s v="10162611"/>
    <x v="13"/>
    <x v="7"/>
    <x v="6"/>
    <x v="2"/>
    <x v="5"/>
    <x v="2"/>
    <n v="90"/>
    <x v="1"/>
    <n v="100"/>
    <x v="3"/>
    <s v=""/>
    <x v="5"/>
    <s v=""/>
    <x v="2"/>
    <n v="2.7299999999999995"/>
    <n v="0.93877383718009189"/>
    <x v="1"/>
    <x v="1"/>
    <x v="2"/>
    <x v="1"/>
    <x v="1"/>
    <x v="1"/>
    <x v="1"/>
  </r>
  <r>
    <d v="2022-07-21T00:00:00"/>
    <n v="9744"/>
    <n v="10495"/>
    <x v="2"/>
    <n v="1123"/>
    <n v="51775"/>
    <x v="4"/>
    <s v="909145"/>
    <x v="0"/>
    <x v="0"/>
    <x v="1"/>
    <x v="1"/>
    <x v="1"/>
    <x v="1"/>
    <n v="63"/>
    <m/>
    <m/>
    <m/>
    <x v="0"/>
    <x v="2"/>
    <n v="1016261"/>
    <x v="2"/>
    <x v="0"/>
    <x v="1"/>
    <x v="0"/>
    <x v="3"/>
    <x v="0"/>
    <x v="0"/>
    <x v="0"/>
    <x v="0"/>
    <x v="0"/>
    <x v="0"/>
    <m/>
    <m/>
    <x v="2"/>
    <s v="10162612"/>
    <x v="13"/>
    <x v="7"/>
    <x v="6"/>
    <x v="2"/>
    <x v="5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21T00:00:00"/>
    <n v="9744"/>
    <n v="10495"/>
    <x v="2"/>
    <n v="1130"/>
    <n v="51776"/>
    <x v="4"/>
    <s v="909069"/>
    <x v="0"/>
    <x v="1"/>
    <x v="1"/>
    <x v="1"/>
    <x v="1"/>
    <x v="1"/>
    <n v="86"/>
    <n v="19"/>
    <n v="6.5"/>
    <n v="5.5"/>
    <x v="5"/>
    <x v="3"/>
    <n v="1016261"/>
    <x v="3"/>
    <x v="0"/>
    <x v="1"/>
    <x v="0"/>
    <x v="3"/>
    <x v="0"/>
    <x v="0"/>
    <x v="0"/>
    <x v="0"/>
    <x v="0"/>
    <x v="0"/>
    <m/>
    <m/>
    <x v="2"/>
    <s v="10162613"/>
    <x v="13"/>
    <x v="7"/>
    <x v="6"/>
    <x v="2"/>
    <x v="5"/>
    <x v="2"/>
    <n v="79.5"/>
    <x v="1"/>
    <n v="86"/>
    <x v="3"/>
    <s v=""/>
    <x v="5"/>
    <s v=""/>
    <x v="2"/>
    <n v="3.4099999999999975"/>
    <n v="0.96801560251046659"/>
    <x v="1"/>
    <x v="1"/>
    <x v="2"/>
    <x v="1"/>
    <x v="1"/>
    <x v="1"/>
    <x v="1"/>
  </r>
  <r>
    <d v="2022-07-21T00:00:00"/>
    <n v="9745"/>
    <n v="10495"/>
    <x v="4"/>
    <n v="1613"/>
    <n v="51777"/>
    <x v="4"/>
    <s v="909054"/>
    <x v="0"/>
    <x v="0"/>
    <x v="1"/>
    <x v="1"/>
    <x v="1"/>
    <x v="1"/>
    <n v="61"/>
    <m/>
    <m/>
    <m/>
    <x v="0"/>
    <x v="2"/>
    <n v="1016261"/>
    <x v="4"/>
    <x v="0"/>
    <x v="1"/>
    <x v="0"/>
    <x v="3"/>
    <x v="0"/>
    <x v="0"/>
    <x v="0"/>
    <x v="0"/>
    <x v="0"/>
    <x v="0"/>
    <m/>
    <m/>
    <x v="2"/>
    <s v="10162614"/>
    <x v="13"/>
    <x v="7"/>
    <x v="6"/>
    <x v="2"/>
    <x v="5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21T00:00:00"/>
    <n v="9745"/>
    <n v="10495"/>
    <x v="4"/>
    <n v="1626"/>
    <n v="51778"/>
    <x v="4"/>
    <s v="909107"/>
    <x v="0"/>
    <x v="0"/>
    <x v="2"/>
    <x v="2"/>
    <x v="1"/>
    <x v="1"/>
    <n v="83.5"/>
    <n v="18.600000000000001"/>
    <n v="6.9"/>
    <n v="5.5"/>
    <x v="5"/>
    <x v="3"/>
    <n v="1016261"/>
    <x v="5"/>
    <x v="0"/>
    <x v="1"/>
    <x v="0"/>
    <x v="3"/>
    <x v="0"/>
    <x v="0"/>
    <x v="0"/>
    <x v="0"/>
    <x v="0"/>
    <x v="0"/>
    <m/>
    <m/>
    <x v="2"/>
    <s v="10162615"/>
    <x v="13"/>
    <x v="7"/>
    <x v="6"/>
    <x v="2"/>
    <x v="5"/>
    <x v="2"/>
    <n v="76.599999999999994"/>
    <x v="1"/>
    <n v="83.5"/>
    <x v="3"/>
    <s v=""/>
    <x v="5"/>
    <s v=""/>
    <x v="2"/>
    <n v="1.8230000000000011"/>
    <n v="0.86092571400811446"/>
    <x v="1"/>
    <x v="1"/>
    <x v="2"/>
    <x v="1"/>
    <x v="1"/>
    <x v="1"/>
    <x v="1"/>
  </r>
  <r>
    <d v="2022-07-21T00:00:00"/>
    <n v="9745"/>
    <n v="10495"/>
    <x v="4"/>
    <n v="1634"/>
    <n v="51779"/>
    <x v="4"/>
    <s v="909066"/>
    <x v="0"/>
    <x v="0"/>
    <x v="2"/>
    <x v="2"/>
    <x v="1"/>
    <x v="1"/>
    <n v="89.5"/>
    <n v="18.899999999999999"/>
    <n v="7.1"/>
    <n v="6"/>
    <x v="5"/>
    <x v="3"/>
    <n v="1016261"/>
    <x v="6"/>
    <x v="0"/>
    <x v="1"/>
    <x v="0"/>
    <x v="3"/>
    <x v="0"/>
    <x v="0"/>
    <x v="0"/>
    <x v="0"/>
    <x v="0"/>
    <x v="0"/>
    <s v="51780 BAD TAG"/>
    <m/>
    <x v="2"/>
    <s v="10162616"/>
    <x v="13"/>
    <x v="7"/>
    <x v="6"/>
    <x v="2"/>
    <x v="5"/>
    <x v="2"/>
    <n v="82.4"/>
    <x v="1"/>
    <n v="89.5"/>
    <x v="3"/>
    <s v=""/>
    <x v="5"/>
    <s v=""/>
    <x v="2"/>
    <n v="3.8070000000000013"/>
    <n v="0.97826804608174767"/>
    <x v="1"/>
    <x v="1"/>
    <x v="2"/>
    <x v="1"/>
    <x v="1"/>
    <x v="1"/>
    <x v="1"/>
  </r>
  <r>
    <d v="2022-07-21T00:00:00"/>
    <n v="9745"/>
    <n v="10495"/>
    <x v="4"/>
    <n v="1638"/>
    <n v="51781"/>
    <x v="4"/>
    <s v="909123"/>
    <x v="0"/>
    <x v="0"/>
    <x v="2"/>
    <x v="2"/>
    <x v="1"/>
    <x v="1"/>
    <n v="84"/>
    <n v="18"/>
    <n v="6.5"/>
    <n v="6"/>
    <x v="1"/>
    <x v="3"/>
    <n v="1016261"/>
    <x v="7"/>
    <x v="0"/>
    <x v="1"/>
    <x v="0"/>
    <x v="3"/>
    <x v="0"/>
    <x v="0"/>
    <x v="0"/>
    <x v="0"/>
    <x v="0"/>
    <x v="0"/>
    <m/>
    <m/>
    <x v="2"/>
    <s v="10162617"/>
    <x v="13"/>
    <x v="7"/>
    <x v="6"/>
    <x v="2"/>
    <x v="5"/>
    <x v="2"/>
    <n v="77.5"/>
    <x v="1"/>
    <n v="84"/>
    <x v="3"/>
    <s v=""/>
    <x v="5"/>
    <s v=""/>
    <x v="2"/>
    <n v="1.8659999999999979"/>
    <n v="0.86599476532986186"/>
    <x v="1"/>
    <x v="1"/>
    <x v="2"/>
    <x v="1"/>
    <x v="1"/>
    <x v="1"/>
    <x v="1"/>
  </r>
  <r>
    <d v="2022-07-21T00:00:00"/>
    <n v="9745"/>
    <n v="10495"/>
    <x v="4"/>
    <n v="1642"/>
    <n v="51782"/>
    <x v="4"/>
    <s v="909094"/>
    <x v="0"/>
    <x v="1"/>
    <x v="1"/>
    <x v="1"/>
    <x v="1"/>
    <x v="1"/>
    <n v="83"/>
    <n v="20.5"/>
    <n v="8.5"/>
    <n v="6.5"/>
    <x v="16"/>
    <x v="3"/>
    <n v="1016261"/>
    <x v="8"/>
    <x v="0"/>
    <x v="1"/>
    <x v="0"/>
    <x v="3"/>
    <x v="0"/>
    <x v="0"/>
    <x v="0"/>
    <x v="0"/>
    <x v="0"/>
    <x v="0"/>
    <m/>
    <m/>
    <x v="2"/>
    <s v="10162618"/>
    <x v="13"/>
    <x v="7"/>
    <x v="6"/>
    <x v="2"/>
    <x v="5"/>
    <x v="2"/>
    <n v="74.5"/>
    <x v="1"/>
    <n v="83"/>
    <x v="3"/>
    <s v=""/>
    <x v="5"/>
    <s v=""/>
    <x v="3"/>
    <n v="-1.9800000000000022"/>
    <n v="0.12131883789173663"/>
    <x v="1"/>
    <x v="1"/>
    <x v="1"/>
    <x v="1"/>
    <x v="1"/>
    <x v="1"/>
    <x v="1"/>
  </r>
  <r>
    <d v="2022-07-21T00:00:00"/>
    <n v="9746"/>
    <n v="10496"/>
    <x v="5"/>
    <n v="1712"/>
    <n v="51783"/>
    <x v="4"/>
    <s v="909127"/>
    <x v="0"/>
    <x v="1"/>
    <x v="1"/>
    <x v="1"/>
    <x v="1"/>
    <x v="1"/>
    <n v="84"/>
    <n v="18"/>
    <n v="7"/>
    <n v="6"/>
    <x v="5"/>
    <x v="3"/>
    <n v="1016261"/>
    <x v="9"/>
    <x v="0"/>
    <x v="1"/>
    <x v="0"/>
    <x v="3"/>
    <x v="0"/>
    <x v="0"/>
    <x v="0"/>
    <x v="0"/>
    <x v="0"/>
    <x v="0"/>
    <m/>
    <m/>
    <x v="2"/>
    <s v="10162619"/>
    <x v="13"/>
    <x v="7"/>
    <x v="6"/>
    <x v="2"/>
    <x v="5"/>
    <x v="2"/>
    <n v="77"/>
    <x v="1"/>
    <n v="84"/>
    <x v="3"/>
    <s v=""/>
    <x v="5"/>
    <s v=""/>
    <x v="2"/>
    <n v="1.5699999999999974"/>
    <n v="0.82778360826612174"/>
    <x v="1"/>
    <x v="1"/>
    <x v="2"/>
    <x v="1"/>
    <x v="1"/>
    <x v="1"/>
    <x v="1"/>
  </r>
  <r>
    <d v="2022-07-21T00:00:00"/>
    <n v="9746"/>
    <n v="10496"/>
    <x v="5"/>
    <n v="1717"/>
    <n v="51784"/>
    <x v="4"/>
    <s v="909132"/>
    <x v="0"/>
    <x v="0"/>
    <x v="2"/>
    <x v="2"/>
    <x v="1"/>
    <x v="1"/>
    <n v="96"/>
    <n v="21.8"/>
    <n v="8.5"/>
    <n v="6"/>
    <x v="14"/>
    <x v="3"/>
    <n v="1016261"/>
    <x v="10"/>
    <x v="0"/>
    <x v="1"/>
    <x v="0"/>
    <x v="3"/>
    <x v="0"/>
    <x v="0"/>
    <x v="0"/>
    <x v="0"/>
    <x v="0"/>
    <x v="1"/>
    <m/>
    <m/>
    <x v="2"/>
    <s v="101626110"/>
    <x v="13"/>
    <x v="7"/>
    <x v="6"/>
    <x v="2"/>
    <x v="5"/>
    <x v="2"/>
    <n v="87.5"/>
    <x v="1"/>
    <n v="96"/>
    <x v="3"/>
    <s v=""/>
    <x v="5"/>
    <s v=""/>
    <x v="2"/>
    <n v="4.6380000000000008"/>
    <n v="0.9904157150841213"/>
    <x v="1"/>
    <x v="1"/>
    <x v="2"/>
    <x v="1"/>
    <x v="1"/>
    <x v="1"/>
    <x v="1"/>
  </r>
  <r>
    <d v="2022-07-22T00:00:00"/>
    <n v="9672"/>
    <n v="10380"/>
    <x v="1"/>
    <n v="855"/>
    <n v="40728"/>
    <x v="2"/>
    <s v="909638"/>
    <x v="0"/>
    <x v="0"/>
    <x v="2"/>
    <x v="1"/>
    <x v="1"/>
    <x v="1"/>
    <n v="58.5"/>
    <m/>
    <m/>
    <m/>
    <x v="0"/>
    <x v="2"/>
    <n v="1015672"/>
    <x v="4"/>
    <x v="1"/>
    <x v="0"/>
    <x v="0"/>
    <x v="1"/>
    <x v="0"/>
    <x v="0"/>
    <x v="0"/>
    <x v="0"/>
    <x v="0"/>
    <x v="1"/>
    <m/>
    <m/>
    <x v="2"/>
    <s v="10156724"/>
    <x v="3"/>
    <x v="3"/>
    <x v="2"/>
    <x v="3"/>
    <x v="5"/>
    <x v="1"/>
    <n v="53.034950000000002"/>
    <x v="2"/>
    <n v="58.5"/>
    <x v="1"/>
    <s v=""/>
    <x v="6"/>
    <s v=""/>
    <x v="1"/>
    <s v=""/>
    <s v=""/>
    <x v="1"/>
    <x v="1"/>
    <x v="1"/>
    <x v="1"/>
    <x v="1"/>
    <x v="1"/>
    <x v="1"/>
  </r>
  <r>
    <d v="2022-07-22T00:00:00"/>
    <n v="9672"/>
    <n v="10380"/>
    <x v="1"/>
    <n v="855"/>
    <n v="40729"/>
    <x v="2"/>
    <s v="909558"/>
    <x v="0"/>
    <x v="0"/>
    <x v="1"/>
    <x v="1"/>
    <x v="1"/>
    <x v="1"/>
    <n v="66"/>
    <m/>
    <m/>
    <m/>
    <x v="0"/>
    <x v="2"/>
    <n v="1015672"/>
    <x v="5"/>
    <x v="1"/>
    <x v="0"/>
    <x v="0"/>
    <x v="1"/>
    <x v="0"/>
    <x v="0"/>
    <x v="0"/>
    <x v="0"/>
    <x v="0"/>
    <x v="1"/>
    <m/>
    <m/>
    <x v="2"/>
    <s v="10156725"/>
    <x v="2"/>
    <x v="2"/>
    <x v="2"/>
    <x v="2"/>
    <x v="5"/>
    <x v="1"/>
    <n v="59.976199999999999"/>
    <x v="2"/>
    <n v="66"/>
    <x v="1"/>
    <s v=""/>
    <x v="6"/>
    <s v=""/>
    <x v="1"/>
    <s v=""/>
    <s v=""/>
    <x v="1"/>
    <x v="1"/>
    <x v="1"/>
    <x v="1"/>
    <x v="1"/>
    <x v="1"/>
    <x v="1"/>
  </r>
  <r>
    <d v="2022-07-22T00:00:00"/>
    <n v="9672"/>
    <n v="10380"/>
    <x v="1"/>
    <n v="855"/>
    <m/>
    <x v="1"/>
    <m/>
    <x v="0"/>
    <x v="0"/>
    <x v="1"/>
    <x v="1"/>
    <x v="1"/>
    <x v="1"/>
    <n v="44"/>
    <m/>
    <m/>
    <m/>
    <x v="0"/>
    <x v="1"/>
    <n v="1015672"/>
    <x v="6"/>
    <x v="1"/>
    <x v="0"/>
    <x v="0"/>
    <x v="1"/>
    <x v="0"/>
    <x v="0"/>
    <x v="0"/>
    <x v="0"/>
    <x v="0"/>
    <x v="1"/>
    <s v="JACK"/>
    <m/>
    <x v="1"/>
    <s v="10156726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2T00:00:00"/>
    <n v="9672"/>
    <n v="10380"/>
    <x v="1"/>
    <n v="919"/>
    <m/>
    <x v="1"/>
    <m/>
    <x v="0"/>
    <x v="0"/>
    <x v="1"/>
    <x v="1"/>
    <x v="1"/>
    <x v="1"/>
    <n v="38"/>
    <m/>
    <m/>
    <m/>
    <x v="0"/>
    <x v="1"/>
    <n v="1015672"/>
    <x v="7"/>
    <x v="1"/>
    <x v="0"/>
    <x v="0"/>
    <x v="1"/>
    <x v="0"/>
    <x v="0"/>
    <x v="0"/>
    <x v="0"/>
    <x v="0"/>
    <x v="1"/>
    <s v="JACK"/>
    <m/>
    <x v="1"/>
    <s v="10156727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2T00:00:00"/>
    <n v="9672"/>
    <n v="10380"/>
    <x v="1"/>
    <n v="936"/>
    <m/>
    <x v="1"/>
    <m/>
    <x v="0"/>
    <x v="0"/>
    <x v="1"/>
    <x v="1"/>
    <x v="1"/>
    <x v="1"/>
    <n v="41"/>
    <m/>
    <m/>
    <m/>
    <x v="0"/>
    <x v="1"/>
    <n v="1015672"/>
    <x v="8"/>
    <x v="1"/>
    <x v="0"/>
    <x v="0"/>
    <x v="1"/>
    <x v="0"/>
    <x v="0"/>
    <x v="0"/>
    <x v="0"/>
    <x v="0"/>
    <x v="1"/>
    <s v="JACK"/>
    <m/>
    <x v="1"/>
    <s v="10156728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2T00:00:00"/>
    <n v="9672"/>
    <n v="10380"/>
    <x v="1"/>
    <n v="1002"/>
    <m/>
    <x v="1"/>
    <m/>
    <x v="0"/>
    <x v="0"/>
    <x v="1"/>
    <x v="1"/>
    <x v="1"/>
    <x v="1"/>
    <n v="44"/>
    <m/>
    <m/>
    <m/>
    <x v="0"/>
    <x v="1"/>
    <n v="1015672"/>
    <x v="9"/>
    <x v="1"/>
    <x v="0"/>
    <x v="0"/>
    <x v="1"/>
    <x v="0"/>
    <x v="0"/>
    <x v="0"/>
    <x v="0"/>
    <x v="0"/>
    <x v="1"/>
    <s v="JACK"/>
    <m/>
    <x v="1"/>
    <s v="10156729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2T00:00:00"/>
    <n v="9673"/>
    <n v="10380"/>
    <x v="0"/>
    <n v="1543"/>
    <n v="40730"/>
    <x v="2"/>
    <s v="na"/>
    <x v="0"/>
    <x v="0"/>
    <x v="1"/>
    <x v="1"/>
    <x v="1"/>
    <x v="1"/>
    <n v="64"/>
    <m/>
    <m/>
    <m/>
    <x v="0"/>
    <x v="2"/>
    <n v="1015672"/>
    <x v="10"/>
    <x v="1"/>
    <x v="0"/>
    <x v="0"/>
    <x v="1"/>
    <x v="0"/>
    <x v="0"/>
    <x v="0"/>
    <x v="0"/>
    <x v="0"/>
    <x v="1"/>
    <m/>
    <m/>
    <x v="2"/>
    <s v="101567210"/>
    <x v="3"/>
    <x v="3"/>
    <x v="2"/>
    <x v="3"/>
    <x v="5"/>
    <x v="1"/>
    <n v="58.1252"/>
    <x v="2"/>
    <n v="64"/>
    <x v="1"/>
    <s v=""/>
    <x v="6"/>
    <s v=""/>
    <x v="1"/>
    <s v=""/>
    <s v=""/>
    <x v="1"/>
    <x v="1"/>
    <x v="1"/>
    <x v="1"/>
    <x v="1"/>
    <x v="1"/>
    <x v="1"/>
  </r>
  <r>
    <d v="2022-07-22T00:00:00"/>
    <n v="9674"/>
    <n v="10380"/>
    <x v="0"/>
    <n v="1721"/>
    <n v="40731"/>
    <x v="2"/>
    <s v="909579"/>
    <x v="1"/>
    <x v="0"/>
    <x v="1"/>
    <x v="1"/>
    <x v="1"/>
    <x v="1"/>
    <n v="62.5"/>
    <m/>
    <m/>
    <m/>
    <x v="0"/>
    <x v="2"/>
    <n v="1015681"/>
    <x v="1"/>
    <x v="1"/>
    <x v="0"/>
    <x v="0"/>
    <x v="1"/>
    <x v="0"/>
    <x v="0"/>
    <x v="0"/>
    <x v="0"/>
    <x v="0"/>
    <x v="1"/>
    <n v="909579"/>
    <m/>
    <x v="2"/>
    <s v="10156811"/>
    <x v="3"/>
    <x v="3"/>
    <x v="2"/>
    <x v="3"/>
    <x v="5"/>
    <x v="1"/>
    <n v="56.73695"/>
    <x v="2"/>
    <n v="62.5"/>
    <x v="1"/>
    <n v="274"/>
    <x v="6"/>
    <n v="274"/>
    <x v="1"/>
    <s v=""/>
    <s v=""/>
    <x v="1"/>
    <x v="1"/>
    <x v="1"/>
    <x v="1"/>
    <x v="1"/>
    <x v="1"/>
    <x v="1"/>
  </r>
  <r>
    <d v="2022-07-22T00:00:00"/>
    <n v="9675"/>
    <n v="10380"/>
    <x v="1"/>
    <n v="1742"/>
    <n v="40732"/>
    <x v="2"/>
    <s v="909636"/>
    <x v="0"/>
    <x v="0"/>
    <x v="2"/>
    <x v="1"/>
    <x v="1"/>
    <x v="1"/>
    <n v="68"/>
    <m/>
    <m/>
    <m/>
    <x v="0"/>
    <x v="2"/>
    <n v="1015681"/>
    <x v="2"/>
    <x v="1"/>
    <x v="0"/>
    <x v="0"/>
    <x v="1"/>
    <x v="0"/>
    <x v="0"/>
    <x v="0"/>
    <x v="0"/>
    <x v="0"/>
    <x v="1"/>
    <m/>
    <m/>
    <x v="2"/>
    <s v="10156812"/>
    <x v="2"/>
    <x v="2"/>
    <x v="2"/>
    <x v="2"/>
    <x v="5"/>
    <x v="1"/>
    <n v="61.827199999999998"/>
    <x v="2"/>
    <n v="68"/>
    <x v="1"/>
    <s v=""/>
    <x v="6"/>
    <s v=""/>
    <x v="1"/>
    <s v=""/>
    <s v=""/>
    <x v="1"/>
    <x v="1"/>
    <x v="1"/>
    <x v="1"/>
    <x v="1"/>
    <x v="1"/>
    <x v="1"/>
  </r>
  <r>
    <d v="2022-07-22T00:00:00"/>
    <n v="9675"/>
    <n v="10380"/>
    <x v="1"/>
    <n v="1742"/>
    <n v="40734"/>
    <x v="2"/>
    <s v="909561"/>
    <x v="0"/>
    <x v="0"/>
    <x v="2"/>
    <x v="1"/>
    <x v="1"/>
    <x v="1"/>
    <n v="51"/>
    <m/>
    <m/>
    <m/>
    <x v="0"/>
    <x v="2"/>
    <n v="1015681"/>
    <x v="3"/>
    <x v="1"/>
    <x v="0"/>
    <x v="0"/>
    <x v="1"/>
    <x v="0"/>
    <x v="0"/>
    <x v="0"/>
    <x v="0"/>
    <x v="0"/>
    <x v="1"/>
    <m/>
    <m/>
    <x v="2"/>
    <s v="10156813"/>
    <x v="3"/>
    <x v="3"/>
    <x v="2"/>
    <x v="3"/>
    <x v="5"/>
    <x v="1"/>
    <n v="46.093699999999998"/>
    <x v="2"/>
    <n v="51"/>
    <x v="1"/>
    <s v=""/>
    <x v="6"/>
    <s v=""/>
    <x v="1"/>
    <s v=""/>
    <s v=""/>
    <x v="1"/>
    <x v="1"/>
    <x v="1"/>
    <x v="1"/>
    <x v="1"/>
    <x v="1"/>
    <x v="1"/>
  </r>
  <r>
    <d v="2022-07-22T00:00:00"/>
    <n v="9675"/>
    <n v="10380"/>
    <x v="1"/>
    <n v="1805"/>
    <n v="40735"/>
    <x v="2"/>
    <s v="909582"/>
    <x v="0"/>
    <x v="0"/>
    <x v="1"/>
    <x v="1"/>
    <x v="1"/>
    <x v="1"/>
    <n v="66"/>
    <m/>
    <m/>
    <m/>
    <x v="0"/>
    <x v="2"/>
    <n v="1015681"/>
    <x v="4"/>
    <x v="1"/>
    <x v="0"/>
    <x v="0"/>
    <x v="1"/>
    <x v="0"/>
    <x v="0"/>
    <x v="0"/>
    <x v="0"/>
    <x v="0"/>
    <x v="1"/>
    <m/>
    <m/>
    <x v="2"/>
    <s v="10156814"/>
    <x v="3"/>
    <x v="3"/>
    <x v="2"/>
    <x v="3"/>
    <x v="5"/>
    <x v="1"/>
    <n v="59.976199999999999"/>
    <x v="2"/>
    <n v="66"/>
    <x v="1"/>
    <s v=""/>
    <x v="6"/>
    <s v=""/>
    <x v="1"/>
    <s v=""/>
    <s v=""/>
    <x v="1"/>
    <x v="1"/>
    <x v="1"/>
    <x v="1"/>
    <x v="1"/>
    <x v="1"/>
    <x v="1"/>
  </r>
  <r>
    <d v="2022-07-22T00:00:00"/>
    <n v="9675"/>
    <n v="10380"/>
    <x v="1"/>
    <n v="1807"/>
    <m/>
    <x v="1"/>
    <m/>
    <x v="0"/>
    <x v="0"/>
    <x v="1"/>
    <x v="1"/>
    <x v="1"/>
    <x v="1"/>
    <n v="39"/>
    <m/>
    <m/>
    <m/>
    <x v="0"/>
    <x v="1"/>
    <n v="1015681"/>
    <x v="5"/>
    <x v="1"/>
    <x v="0"/>
    <x v="0"/>
    <x v="1"/>
    <x v="0"/>
    <x v="0"/>
    <x v="0"/>
    <x v="0"/>
    <x v="0"/>
    <x v="1"/>
    <s v="JACK"/>
    <m/>
    <x v="1"/>
    <s v="10156815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2T00:00:00"/>
    <n v="9675"/>
    <n v="10380"/>
    <x v="1"/>
    <n v="1824"/>
    <n v="40736"/>
    <x v="2"/>
    <s v="909618"/>
    <x v="0"/>
    <x v="1"/>
    <x v="1"/>
    <x v="1"/>
    <x v="1"/>
    <x v="1"/>
    <n v="69"/>
    <m/>
    <m/>
    <m/>
    <x v="0"/>
    <x v="2"/>
    <n v="1015681"/>
    <x v="6"/>
    <x v="1"/>
    <x v="0"/>
    <x v="0"/>
    <x v="1"/>
    <x v="0"/>
    <x v="0"/>
    <x v="0"/>
    <x v="0"/>
    <x v="0"/>
    <x v="1"/>
    <m/>
    <m/>
    <x v="2"/>
    <s v="10156816"/>
    <x v="3"/>
    <x v="3"/>
    <x v="2"/>
    <x v="3"/>
    <x v="5"/>
    <x v="1"/>
    <n v="62.752699999999997"/>
    <x v="2"/>
    <n v="69"/>
    <x v="1"/>
    <s v=""/>
    <x v="6"/>
    <s v=""/>
    <x v="1"/>
    <s v=""/>
    <s v=""/>
    <x v="1"/>
    <x v="1"/>
    <x v="1"/>
    <x v="1"/>
    <x v="1"/>
    <x v="1"/>
    <x v="1"/>
  </r>
  <r>
    <d v="2022-07-23T00:00:00"/>
    <n v="9676"/>
    <n v="10387"/>
    <x v="1"/>
    <n v="924"/>
    <m/>
    <x v="1"/>
    <m/>
    <x v="0"/>
    <x v="0"/>
    <x v="1"/>
    <x v="1"/>
    <x v="1"/>
    <x v="1"/>
    <n v="39"/>
    <m/>
    <m/>
    <m/>
    <x v="0"/>
    <x v="1"/>
    <n v="1015681"/>
    <x v="7"/>
    <x v="1"/>
    <x v="0"/>
    <x v="0"/>
    <x v="1"/>
    <x v="0"/>
    <x v="0"/>
    <x v="0"/>
    <x v="0"/>
    <x v="0"/>
    <x v="1"/>
    <s v="JACK"/>
    <m/>
    <x v="1"/>
    <s v="10156817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3T00:00:00"/>
    <n v="9676"/>
    <n v="10387"/>
    <x v="1"/>
    <n v="924"/>
    <m/>
    <x v="1"/>
    <m/>
    <x v="0"/>
    <x v="0"/>
    <x v="1"/>
    <x v="1"/>
    <x v="1"/>
    <x v="1"/>
    <n v="36"/>
    <m/>
    <m/>
    <m/>
    <x v="0"/>
    <x v="1"/>
    <n v="1015681"/>
    <x v="8"/>
    <x v="1"/>
    <x v="0"/>
    <x v="0"/>
    <x v="1"/>
    <x v="0"/>
    <x v="0"/>
    <x v="0"/>
    <x v="0"/>
    <x v="0"/>
    <x v="1"/>
    <s v="JACK"/>
    <m/>
    <x v="1"/>
    <s v="10156818"/>
    <x v="10"/>
    <x v="2"/>
    <x v="1"/>
    <x v="2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3T00:00:00"/>
    <n v="9676"/>
    <n v="10387"/>
    <x v="1"/>
    <n v="1000"/>
    <m/>
    <x v="1"/>
    <m/>
    <x v="0"/>
    <x v="0"/>
    <x v="1"/>
    <x v="1"/>
    <x v="1"/>
    <x v="1"/>
    <n v="42.5"/>
    <m/>
    <m/>
    <m/>
    <x v="0"/>
    <x v="1"/>
    <n v="1015681"/>
    <x v="9"/>
    <x v="1"/>
    <x v="0"/>
    <x v="0"/>
    <x v="1"/>
    <x v="0"/>
    <x v="0"/>
    <x v="0"/>
    <x v="0"/>
    <x v="0"/>
    <x v="1"/>
    <s v="JACK"/>
    <m/>
    <x v="1"/>
    <s v="10156819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3T00:00:00"/>
    <n v="9677"/>
    <n v="10387"/>
    <x v="0"/>
    <n v="1047"/>
    <m/>
    <x v="1"/>
    <m/>
    <x v="0"/>
    <x v="0"/>
    <x v="1"/>
    <x v="1"/>
    <x v="1"/>
    <x v="1"/>
    <n v="40"/>
    <m/>
    <m/>
    <m/>
    <x v="0"/>
    <x v="1"/>
    <n v="1015681"/>
    <x v="10"/>
    <x v="1"/>
    <x v="0"/>
    <x v="0"/>
    <x v="1"/>
    <x v="0"/>
    <x v="0"/>
    <x v="0"/>
    <x v="0"/>
    <x v="0"/>
    <x v="1"/>
    <s v="JACK"/>
    <m/>
    <x v="1"/>
    <s v="101568110"/>
    <x v="6"/>
    <x v="2"/>
    <x v="4"/>
    <x v="2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3T00:00:00"/>
    <n v="9677"/>
    <n v="10387"/>
    <x v="0"/>
    <n v="1054"/>
    <m/>
    <x v="1"/>
    <m/>
    <x v="0"/>
    <x v="0"/>
    <x v="1"/>
    <x v="1"/>
    <x v="1"/>
    <x v="1"/>
    <n v="45"/>
    <m/>
    <m/>
    <m/>
    <x v="0"/>
    <x v="1"/>
    <n v="1016163"/>
    <x v="1"/>
    <x v="1"/>
    <x v="0"/>
    <x v="0"/>
    <x v="1"/>
    <x v="0"/>
    <x v="0"/>
    <x v="0"/>
    <x v="0"/>
    <x v="0"/>
    <x v="1"/>
    <m/>
    <m/>
    <x v="1"/>
    <s v="10161631"/>
    <x v="1"/>
    <x v="1"/>
    <x v="1"/>
    <x v="1"/>
    <x v="5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3T00:00:00"/>
    <n v="9677"/>
    <n v="10387"/>
    <x v="0"/>
    <n v="1133"/>
    <n v="40737"/>
    <x v="2"/>
    <s v="909573"/>
    <x v="0"/>
    <x v="1"/>
    <x v="1"/>
    <x v="1"/>
    <x v="1"/>
    <x v="1"/>
    <n v="84"/>
    <n v="19.5"/>
    <n v="7.6"/>
    <n v="5.3"/>
    <x v="1"/>
    <x v="3"/>
    <n v="1016163"/>
    <x v="2"/>
    <x v="1"/>
    <x v="0"/>
    <x v="0"/>
    <x v="1"/>
    <x v="2"/>
    <x v="0"/>
    <x v="2"/>
    <x v="0"/>
    <x v="0"/>
    <x v="1"/>
    <m/>
    <m/>
    <x v="2"/>
    <s v="10161632"/>
    <x v="4"/>
    <x v="4"/>
    <x v="3"/>
    <x v="4"/>
    <x v="5"/>
    <x v="1"/>
    <n v="76.400000000000006"/>
    <x v="1"/>
    <n v="84"/>
    <x v="3"/>
    <n v="275"/>
    <x v="6"/>
    <n v="275"/>
    <x v="2"/>
    <n v="0.93399999999999839"/>
    <n v="0.7178860936679432"/>
    <x v="1"/>
    <x v="1"/>
    <x v="2"/>
    <x v="1"/>
    <x v="1"/>
    <x v="1"/>
    <x v="1"/>
  </r>
  <r>
    <d v="2022-07-23T00:00:00"/>
    <n v="9677"/>
    <n v="10387"/>
    <x v="0"/>
    <n v="1133"/>
    <n v="40738"/>
    <x v="2"/>
    <s v="909639"/>
    <x v="1"/>
    <x v="0"/>
    <x v="2"/>
    <x v="1"/>
    <x v="1"/>
    <x v="1"/>
    <n v="74"/>
    <m/>
    <m/>
    <m/>
    <x v="0"/>
    <x v="2"/>
    <n v="1016163"/>
    <x v="3"/>
    <x v="1"/>
    <x v="0"/>
    <x v="0"/>
    <x v="1"/>
    <x v="2"/>
    <x v="0"/>
    <x v="2"/>
    <x v="0"/>
    <x v="0"/>
    <x v="1"/>
    <m/>
    <m/>
    <x v="2"/>
    <s v="10161633"/>
    <x v="3"/>
    <x v="3"/>
    <x v="2"/>
    <x v="3"/>
    <x v="5"/>
    <x v="1"/>
    <n v="67.380199999999988"/>
    <x v="2"/>
    <n v="74"/>
    <x v="1"/>
    <s v=""/>
    <x v="6"/>
    <s v=""/>
    <x v="1"/>
    <s v=""/>
    <s v=""/>
    <x v="1"/>
    <x v="1"/>
    <x v="1"/>
    <x v="1"/>
    <x v="1"/>
    <x v="1"/>
    <x v="1"/>
  </r>
  <r>
    <d v="2022-07-23T00:00:00"/>
    <n v="9677"/>
    <n v="10387"/>
    <x v="0"/>
    <n v="1142"/>
    <n v="40739"/>
    <x v="2"/>
    <s v="909623"/>
    <x v="0"/>
    <x v="0"/>
    <x v="2"/>
    <x v="2"/>
    <x v="1"/>
    <x v="1"/>
    <n v="82"/>
    <n v="18.399999999999999"/>
    <n v="7.2"/>
    <n v="4.0999999999999996"/>
    <x v="9"/>
    <x v="3"/>
    <n v="1016163"/>
    <x v="4"/>
    <x v="1"/>
    <x v="0"/>
    <x v="0"/>
    <x v="1"/>
    <x v="5"/>
    <x v="0"/>
    <x v="2"/>
    <x v="0"/>
    <x v="0"/>
    <x v="1"/>
    <s v="EYE DAMAGE"/>
    <m/>
    <x v="2"/>
    <s v="10161634"/>
    <x v="4"/>
    <x v="4"/>
    <x v="3"/>
    <x v="4"/>
    <x v="5"/>
    <x v="1"/>
    <n v="74.8"/>
    <x v="1"/>
    <n v="82"/>
    <x v="3"/>
    <s v=""/>
    <x v="6"/>
    <s v=""/>
    <x v="2"/>
    <n v="2.1759999999999979"/>
    <n v="0.89807350474121672"/>
    <x v="1"/>
    <x v="1"/>
    <x v="2"/>
    <x v="1"/>
    <x v="1"/>
    <x v="1"/>
    <x v="1"/>
  </r>
  <r>
    <d v="2022-07-23T00:00:00"/>
    <n v="9677"/>
    <n v="10387"/>
    <x v="0"/>
    <n v="1201"/>
    <n v="40740"/>
    <x v="2"/>
    <s v="909637"/>
    <x v="0"/>
    <x v="1"/>
    <x v="1"/>
    <x v="1"/>
    <x v="1"/>
    <x v="1"/>
    <n v="78"/>
    <n v="17"/>
    <n v="6.5"/>
    <n v="4.5"/>
    <x v="5"/>
    <x v="3"/>
    <n v="1016163"/>
    <x v="5"/>
    <x v="1"/>
    <x v="0"/>
    <x v="0"/>
    <x v="1"/>
    <x v="0"/>
    <x v="0"/>
    <x v="0"/>
    <x v="0"/>
    <x v="0"/>
    <x v="1"/>
    <m/>
    <m/>
    <x v="2"/>
    <s v="10161635"/>
    <x v="4"/>
    <x v="4"/>
    <x v="3"/>
    <x v="4"/>
    <x v="5"/>
    <x v="1"/>
    <n v="71.5"/>
    <x v="1"/>
    <n v="78"/>
    <x v="3"/>
    <n v="276"/>
    <x v="6"/>
    <n v="276"/>
    <x v="2"/>
    <n v="0.64999999999999969"/>
    <n v="0.65701046267349872"/>
    <x v="1"/>
    <x v="1"/>
    <x v="2"/>
    <x v="1"/>
    <x v="1"/>
    <x v="1"/>
    <x v="1"/>
  </r>
  <r>
    <d v="2022-07-23T00:00:00"/>
    <n v="9678"/>
    <n v="10387"/>
    <x v="1"/>
    <n v="1612"/>
    <n v="40741"/>
    <x v="2"/>
    <s v="909604"/>
    <x v="0"/>
    <x v="1"/>
    <x v="1"/>
    <x v="1"/>
    <x v="1"/>
    <x v="1"/>
    <n v="63"/>
    <m/>
    <m/>
    <m/>
    <x v="0"/>
    <x v="2"/>
    <n v="1016163"/>
    <x v="6"/>
    <x v="1"/>
    <x v="0"/>
    <x v="0"/>
    <x v="1"/>
    <x v="2"/>
    <x v="0"/>
    <x v="2"/>
    <x v="0"/>
    <x v="0"/>
    <x v="1"/>
    <m/>
    <m/>
    <x v="2"/>
    <s v="10161636"/>
    <x v="15"/>
    <x v="9"/>
    <x v="2"/>
    <x v="1"/>
    <x v="5"/>
    <x v="1"/>
    <n v="57.1997"/>
    <x v="2"/>
    <n v="63"/>
    <x v="1"/>
    <n v="277"/>
    <x v="6"/>
    <n v="277"/>
    <x v="1"/>
    <s v=""/>
    <s v=""/>
    <x v="1"/>
    <x v="1"/>
    <x v="1"/>
    <x v="1"/>
    <x v="1"/>
    <x v="1"/>
    <x v="1"/>
  </r>
  <r>
    <d v="2022-07-22T00:00:00"/>
    <n v="9748"/>
    <n v="10497"/>
    <x v="4"/>
    <n v="931"/>
    <n v="51787"/>
    <x v="4"/>
    <s v="909118"/>
    <x v="0"/>
    <x v="0"/>
    <x v="1"/>
    <x v="1"/>
    <x v="1"/>
    <x v="1"/>
    <n v="63"/>
    <m/>
    <m/>
    <m/>
    <x v="0"/>
    <x v="2"/>
    <n v="1016262"/>
    <x v="1"/>
    <x v="0"/>
    <x v="0"/>
    <x v="1"/>
    <x v="2"/>
    <x v="0"/>
    <x v="0"/>
    <x v="0"/>
    <x v="0"/>
    <x v="0"/>
    <x v="0"/>
    <m/>
    <m/>
    <x v="2"/>
    <s v="10162621"/>
    <x v="13"/>
    <x v="7"/>
    <x v="6"/>
    <x v="2"/>
    <x v="5"/>
    <x v="2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7-22T00:00:00"/>
    <n v="9748"/>
    <n v="10497"/>
    <x v="4"/>
    <n v="939"/>
    <n v="51788"/>
    <x v="4"/>
    <s v="910011"/>
    <x v="0"/>
    <x v="1"/>
    <x v="1"/>
    <x v="1"/>
    <x v="1"/>
    <x v="1"/>
    <n v="87"/>
    <n v="25.1"/>
    <n v="10"/>
    <n v="7.4"/>
    <x v="13"/>
    <x v="3"/>
    <n v="1016262"/>
    <x v="2"/>
    <x v="0"/>
    <x v="0"/>
    <x v="1"/>
    <x v="2"/>
    <x v="0"/>
    <x v="0"/>
    <x v="0"/>
    <x v="0"/>
    <x v="0"/>
    <x v="0"/>
    <m/>
    <m/>
    <x v="2"/>
    <s v="10162622"/>
    <x v="13"/>
    <x v="7"/>
    <x v="6"/>
    <x v="2"/>
    <x v="5"/>
    <x v="2"/>
    <n v="77"/>
    <x v="1"/>
    <n v="87"/>
    <x v="3"/>
    <s v=""/>
    <x v="5"/>
    <s v=""/>
    <x v="3"/>
    <n v="-2.3620000000000041"/>
    <n v="8.611666298241151E-2"/>
    <x v="1"/>
    <x v="1"/>
    <x v="1"/>
    <x v="1"/>
    <x v="1"/>
    <x v="1"/>
    <x v="1"/>
  </r>
  <r>
    <d v="2022-07-22T00:00:00"/>
    <n v="9748"/>
    <n v="10497"/>
    <x v="4"/>
    <n v="954"/>
    <n v="51789"/>
    <x v="4"/>
    <s v="910021"/>
    <x v="0"/>
    <x v="0"/>
    <x v="2"/>
    <x v="2"/>
    <x v="1"/>
    <x v="1"/>
    <n v="83.5"/>
    <n v="17"/>
    <n v="6.4"/>
    <n v="5.4"/>
    <x v="11"/>
    <x v="3"/>
    <n v="1016262"/>
    <x v="3"/>
    <x v="0"/>
    <x v="0"/>
    <x v="1"/>
    <x v="2"/>
    <x v="0"/>
    <x v="0"/>
    <x v="0"/>
    <x v="0"/>
    <x v="0"/>
    <x v="0"/>
    <m/>
    <m/>
    <x v="2"/>
    <s v="10162623"/>
    <x v="13"/>
    <x v="7"/>
    <x v="6"/>
    <x v="2"/>
    <x v="5"/>
    <x v="2"/>
    <n v="77.099999999999994"/>
    <x v="1"/>
    <n v="83.5"/>
    <x v="3"/>
    <s v=""/>
    <x v="5"/>
    <s v=""/>
    <x v="2"/>
    <n v="2.6170000000000013"/>
    <n v="0.93194768921665694"/>
    <x v="1"/>
    <x v="1"/>
    <x v="2"/>
    <x v="1"/>
    <x v="1"/>
    <x v="1"/>
    <x v="1"/>
  </r>
  <r>
    <d v="2022-07-22T00:00:00"/>
    <n v="9748"/>
    <n v="10497"/>
    <x v="4"/>
    <n v="1004"/>
    <n v="51790"/>
    <x v="4"/>
    <s v="910037"/>
    <x v="0"/>
    <x v="0"/>
    <x v="2"/>
    <x v="1"/>
    <x v="1"/>
    <x v="1"/>
    <n v="70"/>
    <m/>
    <m/>
    <m/>
    <x v="0"/>
    <x v="2"/>
    <n v="1016262"/>
    <x v="4"/>
    <x v="0"/>
    <x v="0"/>
    <x v="1"/>
    <x v="2"/>
    <x v="0"/>
    <x v="0"/>
    <x v="0"/>
    <x v="0"/>
    <x v="0"/>
    <x v="0"/>
    <m/>
    <m/>
    <x v="2"/>
    <s v="10162624"/>
    <x v="13"/>
    <x v="7"/>
    <x v="6"/>
    <x v="2"/>
    <x v="5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22T00:00:00"/>
    <n v="9748"/>
    <n v="10497"/>
    <x v="4"/>
    <n v="1009"/>
    <n v="51791"/>
    <x v="4"/>
    <s v="910031"/>
    <x v="0"/>
    <x v="0"/>
    <x v="1"/>
    <x v="1"/>
    <x v="1"/>
    <x v="1"/>
    <n v="66"/>
    <m/>
    <m/>
    <m/>
    <x v="0"/>
    <x v="2"/>
    <n v="1016262"/>
    <x v="5"/>
    <x v="0"/>
    <x v="0"/>
    <x v="1"/>
    <x v="2"/>
    <x v="0"/>
    <x v="0"/>
    <x v="0"/>
    <x v="0"/>
    <x v="0"/>
    <x v="0"/>
    <m/>
    <m/>
    <x v="2"/>
    <s v="10162625"/>
    <x v="13"/>
    <x v="7"/>
    <x v="6"/>
    <x v="2"/>
    <x v="5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22T00:00:00"/>
    <n v="9748"/>
    <n v="10497"/>
    <x v="4"/>
    <n v="1011"/>
    <n v="51792"/>
    <x v="3"/>
    <s v="910052"/>
    <x v="0"/>
    <x v="1"/>
    <x v="1"/>
    <x v="1"/>
    <x v="1"/>
    <x v="1"/>
    <n v="81"/>
    <m/>
    <m/>
    <m/>
    <x v="0"/>
    <x v="3"/>
    <m/>
    <x v="0"/>
    <x v="0"/>
    <x v="0"/>
    <x v="0"/>
    <x v="0"/>
    <x v="0"/>
    <x v="0"/>
    <x v="0"/>
    <x v="0"/>
    <x v="0"/>
    <x v="0"/>
    <s v="NO SCALES NO ADIPOSE CLIP"/>
    <m/>
    <x v="2"/>
    <s v=""/>
    <x v="6"/>
    <x v="2"/>
    <x v="4"/>
    <x v="2"/>
    <x v="5"/>
    <x v="2"/>
    <n v="73.858699999999999"/>
    <x v="1"/>
    <n v="81"/>
    <x v="2"/>
    <s v=""/>
    <x v="3"/>
    <s v=""/>
    <x v="1"/>
    <s v=""/>
    <s v=""/>
    <x v="1"/>
    <x v="1"/>
    <x v="1"/>
    <x v="1"/>
    <x v="1"/>
    <x v="1"/>
    <x v="1"/>
  </r>
  <r>
    <d v="2022-07-22T00:00:00"/>
    <n v="9748"/>
    <n v="10497"/>
    <x v="4"/>
    <n v="1052"/>
    <n v="51793"/>
    <x v="4"/>
    <s v="910006"/>
    <x v="0"/>
    <x v="0"/>
    <x v="1"/>
    <x v="1"/>
    <x v="1"/>
    <x v="1"/>
    <n v="61"/>
    <m/>
    <m/>
    <m/>
    <x v="0"/>
    <x v="2"/>
    <n v="1016262"/>
    <x v="6"/>
    <x v="0"/>
    <x v="0"/>
    <x v="1"/>
    <x v="2"/>
    <x v="0"/>
    <x v="0"/>
    <x v="0"/>
    <x v="0"/>
    <x v="0"/>
    <x v="0"/>
    <m/>
    <m/>
    <x v="2"/>
    <s v="10162626"/>
    <x v="13"/>
    <x v="7"/>
    <x v="6"/>
    <x v="2"/>
    <x v="5"/>
    <x v="2"/>
    <n v="55.348700000000001"/>
    <x v="2"/>
    <n v="61"/>
    <x v="1"/>
    <s v=""/>
    <x v="5"/>
    <s v=""/>
    <x v="1"/>
    <s v=""/>
    <s v=""/>
    <x v="1"/>
    <x v="1"/>
    <x v="1"/>
    <x v="1"/>
    <x v="1"/>
    <x v="1"/>
    <x v="1"/>
  </r>
  <r>
    <d v="2022-07-22T00:00:00"/>
    <n v="9751"/>
    <n v="10497"/>
    <x v="4"/>
    <n v="1549"/>
    <n v="51794"/>
    <x v="4"/>
    <s v="910046"/>
    <x v="0"/>
    <x v="0"/>
    <x v="1"/>
    <x v="1"/>
    <x v="1"/>
    <x v="1"/>
    <n v="66"/>
    <m/>
    <m/>
    <m/>
    <x v="0"/>
    <x v="2"/>
    <n v="1016262"/>
    <x v="7"/>
    <x v="0"/>
    <x v="0"/>
    <x v="1"/>
    <x v="2"/>
    <x v="0"/>
    <x v="0"/>
    <x v="0"/>
    <x v="0"/>
    <x v="0"/>
    <x v="0"/>
    <m/>
    <m/>
    <x v="2"/>
    <s v="10162627"/>
    <x v="13"/>
    <x v="7"/>
    <x v="6"/>
    <x v="2"/>
    <x v="5"/>
    <x v="2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  <r>
    <d v="2022-07-22T00:00:00"/>
    <n v="9753"/>
    <n v="10497"/>
    <x v="2"/>
    <n v="1716"/>
    <n v="51795"/>
    <x v="4"/>
    <s v="910053"/>
    <x v="0"/>
    <x v="0"/>
    <x v="2"/>
    <x v="2"/>
    <x v="1"/>
    <x v="1"/>
    <n v="91"/>
    <n v="21"/>
    <n v="8"/>
    <n v="4.8"/>
    <x v="9"/>
    <x v="3"/>
    <n v="1016262"/>
    <x v="8"/>
    <x v="0"/>
    <x v="0"/>
    <x v="1"/>
    <x v="2"/>
    <x v="0"/>
    <x v="0"/>
    <x v="0"/>
    <x v="0"/>
    <x v="0"/>
    <x v="0"/>
    <m/>
    <m/>
    <x v="2"/>
    <s v="10162628"/>
    <x v="13"/>
    <x v="7"/>
    <x v="6"/>
    <x v="2"/>
    <x v="5"/>
    <x v="2"/>
    <n v="83"/>
    <x v="1"/>
    <n v="91"/>
    <x v="3"/>
    <s v=""/>
    <x v="5"/>
    <s v=""/>
    <x v="2"/>
    <n v="4.5460000000000029"/>
    <n v="0.98950182316264212"/>
    <x v="1"/>
    <x v="1"/>
    <x v="2"/>
    <x v="1"/>
    <x v="1"/>
    <x v="1"/>
    <x v="1"/>
  </r>
  <r>
    <d v="2022-07-22T00:00:00"/>
    <n v="9753"/>
    <n v="10497"/>
    <x v="2"/>
    <n v="1723"/>
    <n v="51796"/>
    <x v="4"/>
    <s v="910048"/>
    <x v="0"/>
    <x v="0"/>
    <x v="1"/>
    <x v="1"/>
    <x v="1"/>
    <x v="1"/>
    <n v="62"/>
    <m/>
    <m/>
    <m/>
    <x v="0"/>
    <x v="2"/>
    <n v="1016262"/>
    <x v="9"/>
    <x v="0"/>
    <x v="0"/>
    <x v="1"/>
    <x v="2"/>
    <x v="0"/>
    <x v="0"/>
    <x v="0"/>
    <x v="0"/>
    <x v="0"/>
    <x v="0"/>
    <m/>
    <m/>
    <x v="2"/>
    <s v="10162629"/>
    <x v="13"/>
    <x v="7"/>
    <x v="6"/>
    <x v="2"/>
    <x v="5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22T00:00:00"/>
    <n v="9753"/>
    <n v="10497"/>
    <x v="2"/>
    <n v="1728"/>
    <n v="51797"/>
    <x v="4"/>
    <s v="910014"/>
    <x v="0"/>
    <x v="0"/>
    <x v="2"/>
    <x v="2"/>
    <x v="1"/>
    <x v="1"/>
    <n v="85.5"/>
    <n v="18.600000000000001"/>
    <n v="7.3"/>
    <n v="5.8"/>
    <x v="15"/>
    <x v="3"/>
    <n v="1016262"/>
    <x v="10"/>
    <x v="0"/>
    <x v="0"/>
    <x v="1"/>
    <x v="2"/>
    <x v="0"/>
    <x v="0"/>
    <x v="0"/>
    <x v="0"/>
    <x v="0"/>
    <x v="0"/>
    <m/>
    <m/>
    <x v="2"/>
    <s v="101626210"/>
    <x v="13"/>
    <x v="7"/>
    <x v="6"/>
    <x v="2"/>
    <x v="5"/>
    <x v="2"/>
    <n v="78.2"/>
    <x v="1"/>
    <n v="85.5"/>
    <x v="3"/>
    <s v=""/>
    <x v="5"/>
    <s v=""/>
    <x v="2"/>
    <n v="2.3110000000000017"/>
    <n v="0.90978396603908052"/>
    <x v="1"/>
    <x v="1"/>
    <x v="2"/>
    <x v="1"/>
    <x v="1"/>
    <x v="1"/>
    <x v="1"/>
  </r>
  <r>
    <d v="2022-07-22T00:00:00"/>
    <n v="9753"/>
    <n v="10497"/>
    <x v="2"/>
    <n v="1732"/>
    <n v="51798"/>
    <x v="4"/>
    <s v="910009"/>
    <x v="0"/>
    <x v="0"/>
    <x v="1"/>
    <x v="1"/>
    <x v="1"/>
    <x v="1"/>
    <n v="81"/>
    <n v="18"/>
    <n v="6.5"/>
    <n v="5.5"/>
    <x v="5"/>
    <x v="3"/>
    <n v="1016263"/>
    <x v="1"/>
    <x v="0"/>
    <x v="0"/>
    <x v="1"/>
    <x v="2"/>
    <x v="0"/>
    <x v="0"/>
    <x v="0"/>
    <x v="0"/>
    <x v="0"/>
    <x v="0"/>
    <m/>
    <m/>
    <x v="2"/>
    <s v="10162631"/>
    <x v="13"/>
    <x v="7"/>
    <x v="6"/>
    <x v="2"/>
    <x v="5"/>
    <x v="2"/>
    <n v="74.5"/>
    <x v="1"/>
    <n v="81"/>
    <x v="3"/>
    <s v=""/>
    <x v="5"/>
    <s v=""/>
    <x v="2"/>
    <n v="1.2599999999999987"/>
    <n v="0.77902610777981196"/>
    <x v="1"/>
    <x v="1"/>
    <x v="2"/>
    <x v="1"/>
    <x v="1"/>
    <x v="1"/>
    <x v="1"/>
  </r>
  <r>
    <d v="2022-07-22T00:00:00"/>
    <n v="9753"/>
    <n v="10497"/>
    <x v="2"/>
    <n v="1739"/>
    <n v="51799"/>
    <x v="4"/>
    <s v="909987"/>
    <x v="0"/>
    <x v="0"/>
    <x v="2"/>
    <x v="2"/>
    <x v="1"/>
    <x v="1"/>
    <n v="87"/>
    <n v="19"/>
    <n v="8"/>
    <n v="6.5"/>
    <x v="13"/>
    <x v="3"/>
    <n v="1016263"/>
    <x v="2"/>
    <x v="0"/>
    <x v="0"/>
    <x v="1"/>
    <x v="2"/>
    <x v="0"/>
    <x v="0"/>
    <x v="0"/>
    <x v="0"/>
    <x v="0"/>
    <x v="1"/>
    <m/>
    <m/>
    <x v="2"/>
    <s v="10162632"/>
    <x v="13"/>
    <x v="7"/>
    <x v="6"/>
    <x v="2"/>
    <x v="5"/>
    <x v="2"/>
    <n v="79"/>
    <x v="1"/>
    <n v="87"/>
    <x v="3"/>
    <s v=""/>
    <x v="5"/>
    <s v=""/>
    <x v="2"/>
    <n v="0.80999999999999739"/>
    <n v="0.69210950430178764"/>
    <x v="1"/>
    <x v="1"/>
    <x v="2"/>
    <x v="1"/>
    <x v="1"/>
    <x v="1"/>
    <x v="1"/>
  </r>
  <r>
    <d v="2022-07-23T00:00:00"/>
    <n v="9754"/>
    <n v="10499"/>
    <x v="4"/>
    <n v="926"/>
    <n v="51800"/>
    <x v="4"/>
    <s v="910040"/>
    <x v="0"/>
    <x v="0"/>
    <x v="1"/>
    <x v="1"/>
    <x v="1"/>
    <x v="1"/>
    <n v="68.5"/>
    <m/>
    <m/>
    <m/>
    <x v="0"/>
    <x v="2"/>
    <n v="1016263"/>
    <x v="3"/>
    <x v="0"/>
    <x v="0"/>
    <x v="1"/>
    <x v="2"/>
    <x v="0"/>
    <x v="0"/>
    <x v="0"/>
    <x v="0"/>
    <x v="0"/>
    <x v="1"/>
    <s v="YELLOW DOT ON BELLY"/>
    <m/>
    <x v="2"/>
    <s v="10162633"/>
    <x v="13"/>
    <x v="7"/>
    <x v="6"/>
    <x v="2"/>
    <x v="5"/>
    <x v="2"/>
    <n v="62.289949999999997"/>
    <x v="2"/>
    <n v="68.5"/>
    <x v="1"/>
    <s v=""/>
    <x v="5"/>
    <s v=""/>
    <x v="1"/>
    <s v=""/>
    <s v=""/>
    <x v="1"/>
    <x v="1"/>
    <x v="1"/>
    <x v="1"/>
    <x v="1"/>
    <x v="1"/>
    <x v="1"/>
  </r>
  <r>
    <d v="2022-07-23T00:00:00"/>
    <n v="9754"/>
    <n v="10499"/>
    <x v="4"/>
    <n v="932"/>
    <n v="51801"/>
    <x v="4"/>
    <s v="909955"/>
    <x v="0"/>
    <x v="0"/>
    <x v="1"/>
    <x v="1"/>
    <x v="1"/>
    <x v="1"/>
    <n v="56.5"/>
    <m/>
    <m/>
    <m/>
    <x v="0"/>
    <x v="2"/>
    <m/>
    <x v="0"/>
    <x v="0"/>
    <x v="0"/>
    <x v="0"/>
    <x v="0"/>
    <x v="0"/>
    <x v="0"/>
    <x v="0"/>
    <x v="0"/>
    <x v="0"/>
    <x v="1"/>
    <s v="NO SCALES"/>
    <m/>
    <x v="2"/>
    <s v=""/>
    <x v="6"/>
    <x v="2"/>
    <x v="4"/>
    <x v="2"/>
    <x v="5"/>
    <x v="2"/>
    <n v="51.183950000000003"/>
    <x v="2"/>
    <n v="56.5"/>
    <x v="1"/>
    <s v=""/>
    <x v="3"/>
    <s v=""/>
    <x v="1"/>
    <s v=""/>
    <s v=""/>
    <x v="1"/>
    <x v="1"/>
    <x v="1"/>
    <x v="1"/>
    <x v="1"/>
    <x v="1"/>
    <x v="1"/>
  </r>
  <r>
    <d v="2022-07-23T00:00:00"/>
    <n v="9754"/>
    <n v="10499"/>
    <x v="4"/>
    <n v="934"/>
    <n v="51802"/>
    <x v="4"/>
    <s v="910050"/>
    <x v="0"/>
    <x v="0"/>
    <x v="2"/>
    <x v="2"/>
    <x v="1"/>
    <x v="1"/>
    <n v="88.5"/>
    <n v="18.3"/>
    <n v="5.8"/>
    <n v="5.5"/>
    <x v="12"/>
    <x v="3"/>
    <n v="1016263"/>
    <x v="4"/>
    <x v="0"/>
    <x v="0"/>
    <x v="1"/>
    <x v="2"/>
    <x v="0"/>
    <x v="0"/>
    <x v="0"/>
    <x v="0"/>
    <x v="0"/>
    <x v="1"/>
    <m/>
    <m/>
    <x v="2"/>
    <s v="10162634"/>
    <x v="13"/>
    <x v="7"/>
    <x v="6"/>
    <x v="2"/>
    <x v="5"/>
    <x v="2"/>
    <n v="82.7"/>
    <x v="1"/>
    <n v="88.5"/>
    <x v="3"/>
    <s v=""/>
    <x v="5"/>
    <s v=""/>
    <x v="2"/>
    <n v="5.5530000000000008"/>
    <n v="0.99613915157617128"/>
    <x v="1"/>
    <x v="1"/>
    <x v="2"/>
    <x v="1"/>
    <x v="1"/>
    <x v="1"/>
    <x v="1"/>
  </r>
  <r>
    <d v="2022-07-23T00:00:00"/>
    <n v="9754"/>
    <n v="10499"/>
    <x v="4"/>
    <n v="939"/>
    <n v="51803"/>
    <x v="4"/>
    <s v="910049"/>
    <x v="0"/>
    <x v="0"/>
    <x v="1"/>
    <x v="1"/>
    <x v="1"/>
    <x v="1"/>
    <n v="73.5"/>
    <m/>
    <m/>
    <m/>
    <x v="0"/>
    <x v="2"/>
    <n v="1016263"/>
    <x v="5"/>
    <x v="0"/>
    <x v="0"/>
    <x v="1"/>
    <x v="2"/>
    <x v="0"/>
    <x v="0"/>
    <x v="0"/>
    <x v="0"/>
    <x v="0"/>
    <x v="1"/>
    <m/>
    <m/>
    <x v="2"/>
    <s v="10162635"/>
    <x v="13"/>
    <x v="7"/>
    <x v="6"/>
    <x v="2"/>
    <x v="5"/>
    <x v="2"/>
    <n v="66.917449999999988"/>
    <x v="2"/>
    <n v="73.5"/>
    <x v="1"/>
    <s v=""/>
    <x v="5"/>
    <s v=""/>
    <x v="1"/>
    <s v=""/>
    <s v=""/>
    <x v="1"/>
    <x v="1"/>
    <x v="1"/>
    <x v="1"/>
    <x v="1"/>
    <x v="1"/>
    <x v="1"/>
  </r>
  <r>
    <d v="2022-07-23T00:00:00"/>
    <n v="9754"/>
    <n v="10499"/>
    <x v="4"/>
    <n v="940"/>
    <n v="51804"/>
    <x v="4"/>
    <s v="910054"/>
    <x v="0"/>
    <x v="0"/>
    <x v="1"/>
    <x v="1"/>
    <x v="1"/>
    <x v="1"/>
    <n v="85.5"/>
    <n v="18.5"/>
    <n v="8"/>
    <n v="6.5"/>
    <x v="13"/>
    <x v="3"/>
    <n v="1016263"/>
    <x v="6"/>
    <x v="0"/>
    <x v="0"/>
    <x v="1"/>
    <x v="2"/>
    <x v="0"/>
    <x v="0"/>
    <x v="0"/>
    <x v="0"/>
    <x v="0"/>
    <x v="1"/>
    <m/>
    <m/>
    <x v="2"/>
    <s v="10162636"/>
    <x v="13"/>
    <x v="7"/>
    <x v="6"/>
    <x v="2"/>
    <x v="5"/>
    <x v="2"/>
    <n v="77.5"/>
    <x v="1"/>
    <n v="85.5"/>
    <x v="3"/>
    <s v=""/>
    <x v="5"/>
    <s v=""/>
    <x v="2"/>
    <n v="0.16500000000000137"/>
    <n v="0.54115666815022845"/>
    <x v="1"/>
    <x v="1"/>
    <x v="2"/>
    <x v="1"/>
    <x v="1"/>
    <x v="1"/>
    <x v="1"/>
  </r>
  <r>
    <d v="2022-07-23T00:00:00"/>
    <n v="9754"/>
    <n v="10499"/>
    <x v="4"/>
    <n v="957"/>
    <n v="51805"/>
    <x v="4"/>
    <s v="910019"/>
    <x v="0"/>
    <x v="1"/>
    <x v="1"/>
    <x v="1"/>
    <x v="1"/>
    <x v="1"/>
    <n v="67.5"/>
    <m/>
    <m/>
    <m/>
    <x v="0"/>
    <x v="2"/>
    <n v="1016263"/>
    <x v="7"/>
    <x v="0"/>
    <x v="0"/>
    <x v="1"/>
    <x v="2"/>
    <x v="0"/>
    <x v="0"/>
    <x v="0"/>
    <x v="0"/>
    <x v="0"/>
    <x v="1"/>
    <m/>
    <m/>
    <x v="2"/>
    <s v="10162637"/>
    <x v="13"/>
    <x v="7"/>
    <x v="6"/>
    <x v="2"/>
    <x v="5"/>
    <x v="2"/>
    <n v="61.364449999999998"/>
    <x v="2"/>
    <n v="67.5"/>
    <x v="1"/>
    <s v=""/>
    <x v="5"/>
    <s v=""/>
    <x v="1"/>
    <s v=""/>
    <s v=""/>
    <x v="1"/>
    <x v="1"/>
    <x v="1"/>
    <x v="1"/>
    <x v="1"/>
    <x v="1"/>
    <x v="1"/>
  </r>
  <r>
    <d v="2022-07-23T00:00:00"/>
    <n v="9755"/>
    <n v="10499"/>
    <x v="5"/>
    <n v="1022"/>
    <n v="51806"/>
    <x v="4"/>
    <s v="910039"/>
    <x v="0"/>
    <x v="0"/>
    <x v="1"/>
    <x v="1"/>
    <x v="1"/>
    <x v="1"/>
    <n v="64.5"/>
    <m/>
    <m/>
    <m/>
    <x v="0"/>
    <x v="2"/>
    <n v="1016263"/>
    <x v="8"/>
    <x v="0"/>
    <x v="0"/>
    <x v="1"/>
    <x v="2"/>
    <x v="0"/>
    <x v="0"/>
    <x v="0"/>
    <x v="0"/>
    <x v="0"/>
    <x v="1"/>
    <m/>
    <m/>
    <x v="2"/>
    <s v="10162638"/>
    <x v="13"/>
    <x v="7"/>
    <x v="6"/>
    <x v="2"/>
    <x v="5"/>
    <x v="2"/>
    <n v="58.587949999999999"/>
    <x v="2"/>
    <n v="64.5"/>
    <x v="1"/>
    <s v=""/>
    <x v="5"/>
    <s v=""/>
    <x v="1"/>
    <s v=""/>
    <s v=""/>
    <x v="1"/>
    <x v="1"/>
    <x v="1"/>
    <x v="1"/>
    <x v="1"/>
    <x v="1"/>
    <x v="1"/>
  </r>
  <r>
    <d v="2022-07-23T00:00:00"/>
    <n v="9756"/>
    <n v="10499"/>
    <x v="2"/>
    <n v="1102"/>
    <n v="51807"/>
    <x v="4"/>
    <s v="910044"/>
    <x v="0"/>
    <x v="0"/>
    <x v="2"/>
    <x v="2"/>
    <x v="1"/>
    <x v="1"/>
    <n v="83"/>
    <n v="18"/>
    <n v="6"/>
    <n v="4.8"/>
    <x v="7"/>
    <x v="3"/>
    <n v="1016263"/>
    <x v="9"/>
    <x v="0"/>
    <x v="0"/>
    <x v="1"/>
    <x v="2"/>
    <x v="0"/>
    <x v="0"/>
    <x v="0"/>
    <x v="0"/>
    <x v="0"/>
    <x v="1"/>
    <m/>
    <m/>
    <x v="2"/>
    <s v="10162639"/>
    <x v="13"/>
    <x v="7"/>
    <x v="6"/>
    <x v="2"/>
    <x v="5"/>
    <x v="2"/>
    <n v="77"/>
    <x v="1"/>
    <n v="83"/>
    <x v="3"/>
    <s v=""/>
    <x v="5"/>
    <s v=""/>
    <x v="2"/>
    <n v="3.4939999999999989"/>
    <n v="0.97051656812531928"/>
    <x v="1"/>
    <x v="1"/>
    <x v="2"/>
    <x v="1"/>
    <x v="1"/>
    <x v="1"/>
    <x v="1"/>
  </r>
  <r>
    <d v="2022-07-23T00:00:00"/>
    <n v="9756"/>
    <n v="10499"/>
    <x v="2"/>
    <n v="1102"/>
    <n v="51808"/>
    <x v="4"/>
    <s v="909996"/>
    <x v="0"/>
    <x v="0"/>
    <x v="2"/>
    <x v="2"/>
    <x v="1"/>
    <x v="1"/>
    <n v="92.5"/>
    <n v="18.2"/>
    <n v="7.2"/>
    <n v="6.5"/>
    <x v="17"/>
    <x v="3"/>
    <n v="1016263"/>
    <x v="10"/>
    <x v="0"/>
    <x v="0"/>
    <x v="1"/>
    <x v="2"/>
    <x v="0"/>
    <x v="0"/>
    <x v="0"/>
    <x v="0"/>
    <x v="0"/>
    <x v="1"/>
    <m/>
    <m/>
    <x v="2"/>
    <s v="101626310"/>
    <x v="13"/>
    <x v="7"/>
    <x v="6"/>
    <x v="2"/>
    <x v="5"/>
    <x v="2"/>
    <n v="85.3"/>
    <x v="1"/>
    <n v="92.5"/>
    <x v="3"/>
    <s v=""/>
    <x v="5"/>
    <s v=""/>
    <x v="2"/>
    <n v="4.3709999999999987"/>
    <n v="0.98751914483091063"/>
    <x v="1"/>
    <x v="1"/>
    <x v="2"/>
    <x v="1"/>
    <x v="1"/>
    <x v="1"/>
    <x v="1"/>
  </r>
  <r>
    <d v="2022-07-23T00:00:00"/>
    <n v="9756"/>
    <n v="10499"/>
    <x v="2"/>
    <n v="1111"/>
    <n v="51809"/>
    <x v="4"/>
    <s v="910047"/>
    <x v="0"/>
    <x v="0"/>
    <x v="2"/>
    <x v="2"/>
    <x v="1"/>
    <x v="1"/>
    <n v="89.5"/>
    <n v="17.899999999999999"/>
    <n v="5.2"/>
    <n v="6"/>
    <x v="13"/>
    <x v="3"/>
    <n v="1016264"/>
    <x v="1"/>
    <x v="0"/>
    <x v="1"/>
    <x v="0"/>
    <x v="3"/>
    <x v="0"/>
    <x v="0"/>
    <x v="0"/>
    <x v="0"/>
    <x v="1"/>
    <x v="1"/>
    <m/>
    <m/>
    <x v="2"/>
    <s v="10162641"/>
    <x v="13"/>
    <x v="7"/>
    <x v="6"/>
    <x v="2"/>
    <x v="5"/>
    <x v="2"/>
    <n v="84.3"/>
    <x v="1"/>
    <n v="89.5"/>
    <x v="3"/>
    <s v=""/>
    <x v="5"/>
    <s v=""/>
    <x v="2"/>
    <n v="5.8089999999999993"/>
    <n v="0.99700854664180016"/>
    <x v="1"/>
    <x v="1"/>
    <x v="2"/>
    <x v="1"/>
    <x v="1"/>
    <x v="1"/>
    <x v="1"/>
  </r>
  <r>
    <d v="2022-07-23T00:00:00"/>
    <n v="9757"/>
    <n v="10499"/>
    <x v="4"/>
    <n v="1540"/>
    <n v="51810"/>
    <x v="4"/>
    <s v="910033"/>
    <x v="0"/>
    <x v="0"/>
    <x v="1"/>
    <x v="1"/>
    <x v="1"/>
    <x v="1"/>
    <n v="69.5"/>
    <m/>
    <m/>
    <m/>
    <x v="0"/>
    <x v="2"/>
    <n v="1016264"/>
    <x v="2"/>
    <x v="0"/>
    <x v="1"/>
    <x v="0"/>
    <x v="3"/>
    <x v="0"/>
    <x v="0"/>
    <x v="0"/>
    <x v="0"/>
    <x v="0"/>
    <x v="1"/>
    <s v="YELLOW DOT ON BELLY"/>
    <m/>
    <x v="2"/>
    <s v="10162642"/>
    <x v="13"/>
    <x v="7"/>
    <x v="6"/>
    <x v="2"/>
    <x v="5"/>
    <x v="2"/>
    <n v="63.215449999999997"/>
    <x v="2"/>
    <n v="69.5"/>
    <x v="1"/>
    <s v=""/>
    <x v="5"/>
    <s v=""/>
    <x v="1"/>
    <s v=""/>
    <s v=""/>
    <x v="1"/>
    <x v="1"/>
    <x v="1"/>
    <x v="1"/>
    <x v="1"/>
    <x v="1"/>
    <x v="1"/>
  </r>
  <r>
    <d v="2022-07-23T00:00:00"/>
    <n v="9757"/>
    <n v="10499"/>
    <x v="4"/>
    <n v="1542"/>
    <n v="51811"/>
    <x v="4"/>
    <s v="910017"/>
    <x v="0"/>
    <x v="0"/>
    <x v="2"/>
    <x v="2"/>
    <x v="1"/>
    <x v="1"/>
    <n v="78.5"/>
    <n v="16.3"/>
    <n v="5.2"/>
    <n v="5.5"/>
    <x v="5"/>
    <x v="3"/>
    <n v="1016264"/>
    <x v="3"/>
    <x v="0"/>
    <x v="1"/>
    <x v="0"/>
    <x v="3"/>
    <x v="0"/>
    <x v="0"/>
    <x v="0"/>
    <x v="0"/>
    <x v="0"/>
    <x v="1"/>
    <m/>
    <m/>
    <x v="2"/>
    <s v="10162643"/>
    <x v="13"/>
    <x v="7"/>
    <x v="6"/>
    <x v="2"/>
    <x v="5"/>
    <x v="2"/>
    <n v="73.3"/>
    <x v="1"/>
    <n v="78.5"/>
    <x v="3"/>
    <s v=""/>
    <x v="5"/>
    <s v=""/>
    <x v="2"/>
    <n v="1.8490000000000026"/>
    <n v="0.86400964877956488"/>
    <x v="1"/>
    <x v="1"/>
    <x v="2"/>
    <x v="1"/>
    <x v="1"/>
    <x v="1"/>
    <x v="1"/>
  </r>
  <r>
    <d v="2022-07-24T00:00:00"/>
    <n v="9680"/>
    <n v="10398"/>
    <x v="1"/>
    <n v="928"/>
    <m/>
    <x v="1"/>
    <m/>
    <x v="0"/>
    <x v="0"/>
    <x v="1"/>
    <x v="1"/>
    <x v="1"/>
    <x v="1"/>
    <n v="42"/>
    <m/>
    <m/>
    <m/>
    <x v="0"/>
    <x v="1"/>
    <n v="1016163"/>
    <x v="7"/>
    <x v="1"/>
    <x v="0"/>
    <x v="0"/>
    <x v="1"/>
    <x v="0"/>
    <x v="0"/>
    <x v="0"/>
    <x v="0"/>
    <x v="0"/>
    <x v="1"/>
    <s v="JACK"/>
    <m/>
    <x v="1"/>
    <s v="10161637"/>
    <x v="6"/>
    <x v="2"/>
    <x v="4"/>
    <x v="2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4T00:00:00"/>
    <n v="9680"/>
    <n v="10398"/>
    <x v="1"/>
    <n v="928"/>
    <m/>
    <x v="1"/>
    <m/>
    <x v="0"/>
    <x v="0"/>
    <x v="1"/>
    <x v="1"/>
    <x v="1"/>
    <x v="1"/>
    <n v="49"/>
    <m/>
    <m/>
    <m/>
    <x v="0"/>
    <x v="1"/>
    <n v="1016163"/>
    <x v="8"/>
    <x v="1"/>
    <x v="0"/>
    <x v="0"/>
    <x v="1"/>
    <x v="0"/>
    <x v="0"/>
    <x v="0"/>
    <x v="0"/>
    <x v="0"/>
    <x v="1"/>
    <s v="JACK"/>
    <m/>
    <x v="1"/>
    <s v="10161638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4T00:00:00"/>
    <n v="9680"/>
    <n v="10398"/>
    <x v="1"/>
    <n v="1011"/>
    <m/>
    <x v="1"/>
    <m/>
    <x v="0"/>
    <x v="0"/>
    <x v="1"/>
    <x v="1"/>
    <x v="1"/>
    <x v="1"/>
    <n v="47"/>
    <m/>
    <m/>
    <m/>
    <x v="0"/>
    <x v="1"/>
    <n v="1016163"/>
    <x v="9"/>
    <x v="1"/>
    <x v="0"/>
    <x v="0"/>
    <x v="1"/>
    <x v="0"/>
    <x v="0"/>
    <x v="0"/>
    <x v="0"/>
    <x v="0"/>
    <x v="1"/>
    <s v="JACK"/>
    <m/>
    <x v="1"/>
    <s v="10161639"/>
    <x v="10"/>
    <x v="2"/>
    <x v="1"/>
    <x v="2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4T00:00:00"/>
    <n v="9681"/>
    <n v="10398"/>
    <x v="0"/>
    <n v="1137"/>
    <m/>
    <x v="1"/>
    <m/>
    <x v="0"/>
    <x v="0"/>
    <x v="1"/>
    <x v="1"/>
    <x v="1"/>
    <x v="1"/>
    <n v="45"/>
    <m/>
    <m/>
    <m/>
    <x v="0"/>
    <x v="1"/>
    <n v="1016163"/>
    <x v="10"/>
    <x v="1"/>
    <x v="0"/>
    <x v="0"/>
    <x v="1"/>
    <x v="0"/>
    <x v="0"/>
    <x v="0"/>
    <x v="0"/>
    <x v="0"/>
    <x v="1"/>
    <s v="JACK"/>
    <m/>
    <x v="1"/>
    <s v="101616310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4T00:00:00"/>
    <n v="9681"/>
    <n v="10398"/>
    <x v="0"/>
    <n v="1137"/>
    <n v="40742"/>
    <x v="2"/>
    <s v="909567"/>
    <x v="0"/>
    <x v="0"/>
    <x v="2"/>
    <x v="1"/>
    <x v="1"/>
    <x v="1"/>
    <n v="72"/>
    <m/>
    <m/>
    <m/>
    <x v="0"/>
    <x v="2"/>
    <n v="1016171"/>
    <x v="1"/>
    <x v="1"/>
    <x v="0"/>
    <x v="0"/>
    <x v="1"/>
    <x v="0"/>
    <x v="0"/>
    <x v="0"/>
    <x v="0"/>
    <x v="0"/>
    <x v="1"/>
    <m/>
    <m/>
    <x v="2"/>
    <s v="10161711"/>
    <x v="3"/>
    <x v="3"/>
    <x v="2"/>
    <x v="3"/>
    <x v="6"/>
    <x v="1"/>
    <n v="65.529199999999989"/>
    <x v="2"/>
    <n v="72"/>
    <x v="1"/>
    <s v=""/>
    <x v="6"/>
    <s v=""/>
    <x v="1"/>
    <s v=""/>
    <s v=""/>
    <x v="1"/>
    <x v="1"/>
    <x v="1"/>
    <x v="1"/>
    <x v="1"/>
    <x v="1"/>
    <x v="1"/>
  </r>
  <r>
    <d v="2022-07-24T00:00:00"/>
    <n v="9681"/>
    <n v="10398"/>
    <x v="0"/>
    <n v="1140"/>
    <m/>
    <x v="1"/>
    <m/>
    <x v="0"/>
    <x v="0"/>
    <x v="1"/>
    <x v="1"/>
    <x v="1"/>
    <x v="1"/>
    <n v="42"/>
    <m/>
    <m/>
    <m/>
    <x v="0"/>
    <x v="1"/>
    <n v="1016171"/>
    <x v="2"/>
    <x v="1"/>
    <x v="0"/>
    <x v="0"/>
    <x v="1"/>
    <x v="0"/>
    <x v="0"/>
    <x v="0"/>
    <x v="0"/>
    <x v="0"/>
    <x v="1"/>
    <s v="JACK"/>
    <m/>
    <x v="1"/>
    <s v="10161712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4T00:00:00"/>
    <n v="9760"/>
    <n v="10502"/>
    <x v="4"/>
    <n v="1040"/>
    <n v="51812"/>
    <x v="4"/>
    <s v="909958"/>
    <x v="0"/>
    <x v="0"/>
    <x v="2"/>
    <x v="1"/>
    <x v="1"/>
    <x v="1"/>
    <n v="67.5"/>
    <m/>
    <m/>
    <m/>
    <x v="0"/>
    <x v="2"/>
    <n v="1016264"/>
    <x v="4"/>
    <x v="0"/>
    <x v="1"/>
    <x v="0"/>
    <x v="3"/>
    <x v="0"/>
    <x v="0"/>
    <x v="0"/>
    <x v="0"/>
    <x v="0"/>
    <x v="1"/>
    <m/>
    <m/>
    <x v="2"/>
    <s v="10162644"/>
    <x v="13"/>
    <x v="7"/>
    <x v="6"/>
    <x v="2"/>
    <x v="6"/>
    <x v="2"/>
    <n v="61.364449999999998"/>
    <x v="2"/>
    <n v="67.5"/>
    <x v="1"/>
    <s v=""/>
    <x v="5"/>
    <s v=""/>
    <x v="1"/>
    <s v=""/>
    <s v=""/>
    <x v="1"/>
    <x v="1"/>
    <x v="1"/>
    <x v="1"/>
    <x v="1"/>
    <x v="1"/>
    <x v="1"/>
  </r>
  <r>
    <d v="2022-07-24T00:00:00"/>
    <n v="9760"/>
    <n v="10502"/>
    <x v="4"/>
    <n v="1043"/>
    <n v="51813"/>
    <x v="4"/>
    <s v="910028"/>
    <x v="0"/>
    <x v="0"/>
    <x v="1"/>
    <x v="1"/>
    <x v="1"/>
    <x v="1"/>
    <n v="70"/>
    <m/>
    <m/>
    <m/>
    <x v="0"/>
    <x v="2"/>
    <n v="1016264"/>
    <x v="5"/>
    <x v="0"/>
    <x v="1"/>
    <x v="0"/>
    <x v="3"/>
    <x v="0"/>
    <x v="0"/>
    <x v="0"/>
    <x v="0"/>
    <x v="0"/>
    <x v="1"/>
    <m/>
    <m/>
    <x v="2"/>
    <s v="10162645"/>
    <x v="13"/>
    <x v="7"/>
    <x v="6"/>
    <x v="2"/>
    <x v="6"/>
    <x v="2"/>
    <n v="63.678199999999997"/>
    <x v="2"/>
    <n v="70"/>
    <x v="1"/>
    <s v=""/>
    <x v="5"/>
    <s v=""/>
    <x v="1"/>
    <s v=""/>
    <s v=""/>
    <x v="1"/>
    <x v="1"/>
    <x v="1"/>
    <x v="1"/>
    <x v="1"/>
    <x v="1"/>
    <x v="1"/>
  </r>
  <r>
    <d v="2022-07-24T00:00:00"/>
    <n v="9760"/>
    <n v="10502"/>
    <x v="4"/>
    <n v="1046"/>
    <n v="51814"/>
    <x v="4"/>
    <s v="910000"/>
    <x v="1"/>
    <x v="1"/>
    <x v="1"/>
    <x v="1"/>
    <x v="1"/>
    <x v="1"/>
    <n v="91.5"/>
    <n v="19"/>
    <n v="6.9"/>
    <n v="6.5"/>
    <x v="5"/>
    <x v="3"/>
    <n v="1016264"/>
    <x v="6"/>
    <x v="0"/>
    <x v="1"/>
    <x v="0"/>
    <x v="3"/>
    <x v="0"/>
    <x v="0"/>
    <x v="0"/>
    <x v="0"/>
    <x v="0"/>
    <x v="1"/>
    <m/>
    <m/>
    <x v="2"/>
    <s v="10162646"/>
    <x v="13"/>
    <x v="7"/>
    <x v="6"/>
    <x v="2"/>
    <x v="6"/>
    <x v="2"/>
    <n v="84.6"/>
    <x v="1"/>
    <n v="91.5"/>
    <x v="3"/>
    <s v=""/>
    <x v="5"/>
    <s v=""/>
    <x v="2"/>
    <n v="4.5829999999999993"/>
    <n v="0.98987929814585507"/>
    <x v="1"/>
    <x v="1"/>
    <x v="2"/>
    <x v="1"/>
    <x v="1"/>
    <x v="1"/>
    <x v="1"/>
  </r>
  <r>
    <d v="2022-07-24T00:00:00"/>
    <n v="9760"/>
    <n v="10502"/>
    <x v="4"/>
    <n v="1049"/>
    <n v="51815"/>
    <x v="4"/>
    <s v="910032"/>
    <x v="0"/>
    <x v="1"/>
    <x v="1"/>
    <x v="1"/>
    <x v="1"/>
    <x v="1"/>
    <n v="88.5"/>
    <n v="19.899999999999999"/>
    <n v="7.9"/>
    <n v="7.5"/>
    <x v="2"/>
    <x v="3"/>
    <n v="1016264"/>
    <x v="7"/>
    <x v="0"/>
    <x v="1"/>
    <x v="0"/>
    <x v="3"/>
    <x v="0"/>
    <x v="0"/>
    <x v="0"/>
    <x v="0"/>
    <x v="0"/>
    <x v="1"/>
    <m/>
    <m/>
    <x v="2"/>
    <s v="10162647"/>
    <x v="13"/>
    <x v="7"/>
    <x v="6"/>
    <x v="2"/>
    <x v="6"/>
    <x v="2"/>
    <n v="80.599999999999994"/>
    <x v="1"/>
    <n v="88.5"/>
    <x v="3"/>
    <s v=""/>
    <x v="5"/>
    <s v=""/>
    <x v="2"/>
    <n v="0.64500000000000002"/>
    <n v="0.6558828412078137"/>
    <x v="1"/>
    <x v="1"/>
    <x v="2"/>
    <x v="1"/>
    <x v="1"/>
    <x v="1"/>
    <x v="1"/>
  </r>
  <r>
    <d v="2022-07-24T00:00:00"/>
    <n v="9761"/>
    <n v="10502"/>
    <x v="2"/>
    <n v="1113"/>
    <n v="51816"/>
    <x v="4"/>
    <s v="910026"/>
    <x v="0"/>
    <x v="1"/>
    <x v="1"/>
    <x v="1"/>
    <x v="1"/>
    <x v="1"/>
    <n v="79"/>
    <n v="16.2"/>
    <n v="6"/>
    <n v="6"/>
    <x v="6"/>
    <x v="3"/>
    <n v="1016264"/>
    <x v="8"/>
    <x v="0"/>
    <x v="1"/>
    <x v="0"/>
    <x v="3"/>
    <x v="0"/>
    <x v="0"/>
    <x v="0"/>
    <x v="0"/>
    <x v="0"/>
    <x v="1"/>
    <m/>
    <m/>
    <x v="2"/>
    <s v="10162648"/>
    <x v="13"/>
    <x v="7"/>
    <x v="6"/>
    <x v="2"/>
    <x v="6"/>
    <x v="2"/>
    <n v="73"/>
    <x v="1"/>
    <n v="79"/>
    <x v="3"/>
    <s v=""/>
    <x v="5"/>
    <s v=""/>
    <x v="2"/>
    <n v="0.61399999999999988"/>
    <n v="0.64885271530439015"/>
    <x v="1"/>
    <x v="1"/>
    <x v="2"/>
    <x v="1"/>
    <x v="1"/>
    <x v="1"/>
    <x v="1"/>
  </r>
  <r>
    <d v="2022-07-24T00:00:00"/>
    <n v="9761"/>
    <n v="10502"/>
    <x v="2"/>
    <n v="1121"/>
    <n v="51817"/>
    <x v="4"/>
    <s v="909926"/>
    <x v="0"/>
    <x v="1"/>
    <x v="1"/>
    <x v="1"/>
    <x v="1"/>
    <x v="1"/>
    <n v="82"/>
    <n v="19.2"/>
    <n v="7.6"/>
    <n v="5"/>
    <x v="5"/>
    <x v="3"/>
    <n v="1016264"/>
    <x v="9"/>
    <x v="0"/>
    <x v="1"/>
    <x v="0"/>
    <x v="3"/>
    <x v="0"/>
    <x v="0"/>
    <x v="0"/>
    <x v="0"/>
    <x v="0"/>
    <x v="1"/>
    <m/>
    <m/>
    <x v="2"/>
    <s v="10162649"/>
    <x v="13"/>
    <x v="7"/>
    <x v="6"/>
    <x v="2"/>
    <x v="6"/>
    <x v="2"/>
    <n v="74.400000000000006"/>
    <x v="1"/>
    <n v="82"/>
    <x v="3"/>
    <s v=""/>
    <x v="5"/>
    <s v=""/>
    <x v="2"/>
    <n v="0.62199999999999878"/>
    <n v="0.65067328057921459"/>
    <x v="1"/>
    <x v="1"/>
    <x v="2"/>
    <x v="1"/>
    <x v="1"/>
    <x v="1"/>
    <x v="1"/>
  </r>
  <r>
    <d v="2022-07-24T00:00:00"/>
    <n v="9761"/>
    <n v="10502"/>
    <x v="2"/>
    <n v="1126"/>
    <n v="51818"/>
    <x v="4"/>
    <s v="909982"/>
    <x v="0"/>
    <x v="0"/>
    <x v="2"/>
    <x v="1"/>
    <x v="1"/>
    <x v="1"/>
    <n v="73"/>
    <m/>
    <m/>
    <m/>
    <x v="0"/>
    <x v="2"/>
    <n v="1016264"/>
    <x v="10"/>
    <x v="0"/>
    <x v="1"/>
    <x v="0"/>
    <x v="3"/>
    <x v="0"/>
    <x v="0"/>
    <x v="0"/>
    <x v="0"/>
    <x v="0"/>
    <x v="1"/>
    <m/>
    <m/>
    <x v="2"/>
    <s v="101626410"/>
    <x v="13"/>
    <x v="7"/>
    <x v="6"/>
    <x v="2"/>
    <x v="6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24T00:00:00"/>
    <n v="9762"/>
    <n v="10502"/>
    <x v="5"/>
    <n v="1157"/>
    <n v="51819"/>
    <x v="4"/>
    <s v="910035"/>
    <x v="0"/>
    <x v="0"/>
    <x v="2"/>
    <x v="2"/>
    <x v="1"/>
    <x v="1"/>
    <n v="78"/>
    <n v="16.5"/>
    <n v="5.5"/>
    <n v="5"/>
    <x v="15"/>
    <x v="3"/>
    <n v="1016266"/>
    <x v="1"/>
    <x v="1"/>
    <x v="0"/>
    <x v="1"/>
    <x v="2"/>
    <x v="0"/>
    <x v="0"/>
    <x v="0"/>
    <x v="0"/>
    <x v="0"/>
    <x v="1"/>
    <m/>
    <m/>
    <x v="2"/>
    <s v="10162661"/>
    <x v="13"/>
    <x v="7"/>
    <x v="6"/>
    <x v="2"/>
    <x v="6"/>
    <x v="2"/>
    <n v="72.5"/>
    <x v="1"/>
    <n v="78"/>
    <x v="3"/>
    <s v=""/>
    <x v="5"/>
    <s v=""/>
    <x v="2"/>
    <n v="1.9339999999999995"/>
    <n v="0.87369149874793695"/>
    <x v="1"/>
    <x v="1"/>
    <x v="2"/>
    <x v="1"/>
    <x v="1"/>
    <x v="1"/>
    <x v="1"/>
  </r>
  <r>
    <d v="2022-07-25T00:00:00"/>
    <n v="9684"/>
    <n v="10405"/>
    <x v="1"/>
    <n v="922"/>
    <m/>
    <x v="1"/>
    <m/>
    <x v="0"/>
    <x v="0"/>
    <x v="1"/>
    <x v="1"/>
    <x v="1"/>
    <x v="1"/>
    <n v="38"/>
    <m/>
    <m/>
    <m/>
    <x v="0"/>
    <x v="1"/>
    <n v="1016171"/>
    <x v="3"/>
    <x v="1"/>
    <x v="0"/>
    <x v="0"/>
    <x v="1"/>
    <x v="0"/>
    <x v="0"/>
    <x v="0"/>
    <x v="0"/>
    <x v="0"/>
    <x v="1"/>
    <s v="JACK"/>
    <m/>
    <x v="1"/>
    <s v="10161713"/>
    <x v="10"/>
    <x v="2"/>
    <x v="1"/>
    <x v="2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5T00:00:00"/>
    <n v="9684"/>
    <n v="10405"/>
    <x v="1"/>
    <n v="925"/>
    <n v="40743"/>
    <x v="2"/>
    <s v="909635"/>
    <x v="0"/>
    <x v="0"/>
    <x v="1"/>
    <x v="1"/>
    <x v="1"/>
    <x v="1"/>
    <n v="60"/>
    <m/>
    <m/>
    <m/>
    <x v="0"/>
    <x v="2"/>
    <n v="1016171"/>
    <x v="4"/>
    <x v="1"/>
    <x v="0"/>
    <x v="0"/>
    <x v="1"/>
    <x v="0"/>
    <x v="0"/>
    <x v="0"/>
    <x v="0"/>
    <x v="0"/>
    <x v="1"/>
    <m/>
    <m/>
    <x v="2"/>
    <s v="10161714"/>
    <x v="3"/>
    <x v="3"/>
    <x v="2"/>
    <x v="3"/>
    <x v="6"/>
    <x v="1"/>
    <n v="54.423200000000001"/>
    <x v="2"/>
    <n v="60"/>
    <x v="1"/>
    <s v=""/>
    <x v="6"/>
    <s v=""/>
    <x v="1"/>
    <s v=""/>
    <s v=""/>
    <x v="1"/>
    <x v="1"/>
    <x v="1"/>
    <x v="1"/>
    <x v="1"/>
    <x v="1"/>
    <x v="1"/>
  </r>
  <r>
    <d v="2022-07-25T00:00:00"/>
    <n v="9684"/>
    <n v="10405"/>
    <x v="1"/>
    <n v="938"/>
    <m/>
    <x v="1"/>
    <m/>
    <x v="0"/>
    <x v="0"/>
    <x v="1"/>
    <x v="1"/>
    <x v="1"/>
    <x v="1"/>
    <n v="45"/>
    <m/>
    <m/>
    <m/>
    <x v="0"/>
    <x v="1"/>
    <n v="1016171"/>
    <x v="5"/>
    <x v="1"/>
    <x v="0"/>
    <x v="0"/>
    <x v="1"/>
    <x v="0"/>
    <x v="0"/>
    <x v="0"/>
    <x v="0"/>
    <x v="0"/>
    <x v="1"/>
    <s v="JACK"/>
    <m/>
    <x v="1"/>
    <s v="10161715"/>
    <x v="6"/>
    <x v="2"/>
    <x v="4"/>
    <x v="2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5T00:00:00"/>
    <n v="9684"/>
    <n v="10405"/>
    <x v="1"/>
    <n v="957"/>
    <m/>
    <x v="1"/>
    <m/>
    <x v="0"/>
    <x v="0"/>
    <x v="1"/>
    <x v="1"/>
    <x v="1"/>
    <x v="1"/>
    <n v="45"/>
    <m/>
    <m/>
    <m/>
    <x v="0"/>
    <x v="1"/>
    <n v="1016171"/>
    <x v="6"/>
    <x v="1"/>
    <x v="0"/>
    <x v="0"/>
    <x v="1"/>
    <x v="0"/>
    <x v="0"/>
    <x v="0"/>
    <x v="0"/>
    <x v="0"/>
    <x v="1"/>
    <s v="JACK"/>
    <m/>
    <x v="1"/>
    <s v="10161716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5T00:00:00"/>
    <n v="9686"/>
    <n v="10405"/>
    <x v="1"/>
    <n v="1540"/>
    <m/>
    <x v="1"/>
    <m/>
    <x v="0"/>
    <x v="0"/>
    <x v="1"/>
    <x v="1"/>
    <x v="1"/>
    <x v="1"/>
    <n v="40"/>
    <m/>
    <m/>
    <m/>
    <x v="0"/>
    <x v="1"/>
    <n v="1016171"/>
    <x v="7"/>
    <x v="1"/>
    <x v="0"/>
    <x v="0"/>
    <x v="1"/>
    <x v="0"/>
    <x v="0"/>
    <x v="0"/>
    <x v="0"/>
    <x v="0"/>
    <x v="1"/>
    <s v="JACK"/>
    <m/>
    <x v="1"/>
    <s v="10161717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5T00:00:00"/>
    <n v="9687"/>
    <n v="10405"/>
    <x v="0"/>
    <n v="1809"/>
    <n v="40744"/>
    <x v="2"/>
    <s v="909578"/>
    <x v="0"/>
    <x v="0"/>
    <x v="2"/>
    <x v="2"/>
    <x v="1"/>
    <x v="1"/>
    <n v="90"/>
    <n v="17.899999999999999"/>
    <n v="5.8"/>
    <n v="4.9000000000000004"/>
    <x v="11"/>
    <x v="3"/>
    <n v="1016171"/>
    <x v="8"/>
    <x v="1"/>
    <x v="0"/>
    <x v="0"/>
    <x v="1"/>
    <x v="0"/>
    <x v="0"/>
    <x v="0"/>
    <x v="0"/>
    <x v="0"/>
    <x v="1"/>
    <m/>
    <m/>
    <x v="2"/>
    <s v="10161718"/>
    <x v="4"/>
    <x v="4"/>
    <x v="3"/>
    <x v="4"/>
    <x v="6"/>
    <x v="1"/>
    <n v="84.2"/>
    <x v="1"/>
    <n v="90"/>
    <x v="3"/>
    <s v=""/>
    <x v="6"/>
    <s v=""/>
    <x v="2"/>
    <n v="6.5200000000000031"/>
    <n v="0.99852849940261046"/>
    <x v="1"/>
    <x v="1"/>
    <x v="2"/>
    <x v="1"/>
    <x v="1"/>
    <x v="1"/>
    <x v="1"/>
  </r>
  <r>
    <d v="2022-07-25T00:00:00"/>
    <n v="9687"/>
    <n v="10405"/>
    <x v="0"/>
    <n v="1810"/>
    <m/>
    <x v="1"/>
    <m/>
    <x v="0"/>
    <x v="0"/>
    <x v="1"/>
    <x v="1"/>
    <x v="1"/>
    <x v="1"/>
    <n v="37.5"/>
    <m/>
    <m/>
    <m/>
    <x v="0"/>
    <x v="1"/>
    <n v="1016171"/>
    <x v="9"/>
    <x v="1"/>
    <x v="0"/>
    <x v="0"/>
    <x v="1"/>
    <x v="0"/>
    <x v="0"/>
    <x v="0"/>
    <x v="0"/>
    <x v="0"/>
    <x v="1"/>
    <s v="JACK"/>
    <m/>
    <x v="1"/>
    <s v="10161719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5T00:00:00"/>
    <n v="9767"/>
    <n v="10504"/>
    <x v="4"/>
    <n v="904"/>
    <n v="51820"/>
    <x v="4"/>
    <s v="910034"/>
    <x v="0"/>
    <x v="0"/>
    <x v="1"/>
    <x v="1"/>
    <x v="1"/>
    <x v="1"/>
    <n v="55.5"/>
    <m/>
    <m/>
    <m/>
    <x v="0"/>
    <x v="2"/>
    <n v="1016266"/>
    <x v="2"/>
    <x v="1"/>
    <x v="0"/>
    <x v="1"/>
    <x v="2"/>
    <x v="0"/>
    <x v="0"/>
    <x v="0"/>
    <x v="0"/>
    <x v="0"/>
    <x v="1"/>
    <m/>
    <m/>
    <x v="2"/>
    <s v="10162662"/>
    <x v="13"/>
    <x v="7"/>
    <x v="6"/>
    <x v="2"/>
    <x v="6"/>
    <x v="2"/>
    <n v="50.258449999999996"/>
    <x v="2"/>
    <n v="55.5"/>
    <x v="1"/>
    <s v=""/>
    <x v="5"/>
    <s v=""/>
    <x v="1"/>
    <s v=""/>
    <s v=""/>
    <x v="1"/>
    <x v="1"/>
    <x v="1"/>
    <x v="1"/>
    <x v="1"/>
    <x v="1"/>
    <x v="1"/>
  </r>
  <r>
    <d v="2022-07-25T00:00:00"/>
    <n v="9767"/>
    <n v="10504"/>
    <x v="4"/>
    <n v="912"/>
    <m/>
    <x v="5"/>
    <m/>
    <x v="0"/>
    <x v="1"/>
    <x v="1"/>
    <x v="1"/>
    <x v="1"/>
    <x v="1"/>
    <n v="80"/>
    <n v="19"/>
    <n v="7.5"/>
    <m/>
    <x v="0"/>
    <x v="3"/>
    <n v="1016266"/>
    <x v="3"/>
    <x v="1"/>
    <x v="0"/>
    <x v="1"/>
    <x v="2"/>
    <x v="0"/>
    <x v="0"/>
    <x v="0"/>
    <x v="0"/>
    <x v="0"/>
    <x v="3"/>
    <s v="CWT"/>
    <m/>
    <x v="2"/>
    <s v="10162663"/>
    <x v="13"/>
    <x v="7"/>
    <x v="6"/>
    <x v="2"/>
    <x v="6"/>
    <x v="2"/>
    <n v="72.5"/>
    <x v="1"/>
    <n v="80"/>
    <x v="2"/>
    <s v=""/>
    <x v="5"/>
    <s v=""/>
    <x v="1"/>
    <s v=""/>
    <s v=""/>
    <x v="1"/>
    <x v="1"/>
    <x v="1"/>
    <x v="1"/>
    <x v="1"/>
    <x v="1"/>
    <x v="1"/>
  </r>
  <r>
    <d v="2022-07-25T00:00:00"/>
    <n v="9769"/>
    <n v="10504"/>
    <x v="5"/>
    <n v="1006"/>
    <n v="51821"/>
    <x v="4"/>
    <s v="910027"/>
    <x v="0"/>
    <x v="0"/>
    <x v="1"/>
    <x v="1"/>
    <x v="1"/>
    <x v="1"/>
    <n v="62"/>
    <m/>
    <m/>
    <m/>
    <x v="0"/>
    <x v="2"/>
    <n v="1016266"/>
    <x v="4"/>
    <x v="1"/>
    <x v="0"/>
    <x v="1"/>
    <x v="2"/>
    <x v="0"/>
    <x v="0"/>
    <x v="0"/>
    <x v="0"/>
    <x v="0"/>
    <x v="1"/>
    <m/>
    <m/>
    <x v="2"/>
    <s v="10162664"/>
    <x v="13"/>
    <x v="7"/>
    <x v="6"/>
    <x v="2"/>
    <x v="6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26T00:00:00"/>
    <n v="9688"/>
    <n v="10413"/>
    <x v="1"/>
    <n v="1010"/>
    <n v="40745"/>
    <x v="2"/>
    <s v="909632"/>
    <x v="0"/>
    <x v="0"/>
    <x v="1"/>
    <x v="1"/>
    <x v="1"/>
    <x v="1"/>
    <n v="54.5"/>
    <m/>
    <m/>
    <m/>
    <x v="0"/>
    <x v="2"/>
    <n v="1016171"/>
    <x v="10"/>
    <x v="1"/>
    <x v="0"/>
    <x v="0"/>
    <x v="1"/>
    <x v="0"/>
    <x v="0"/>
    <x v="0"/>
    <x v="0"/>
    <x v="0"/>
    <x v="1"/>
    <m/>
    <m/>
    <x v="2"/>
    <s v="101617110"/>
    <x v="3"/>
    <x v="3"/>
    <x v="2"/>
    <x v="3"/>
    <x v="6"/>
    <x v="1"/>
    <n v="49.332949999999997"/>
    <x v="2"/>
    <n v="54.5"/>
    <x v="1"/>
    <s v=""/>
    <x v="6"/>
    <s v=""/>
    <x v="1"/>
    <s v=""/>
    <s v=""/>
    <x v="1"/>
    <x v="1"/>
    <x v="1"/>
    <x v="1"/>
    <x v="1"/>
    <x v="1"/>
    <x v="1"/>
  </r>
  <r>
    <d v="2022-07-26T00:00:00"/>
    <n v="9688"/>
    <n v="10413"/>
    <x v="1"/>
    <n v="1010"/>
    <m/>
    <x v="1"/>
    <m/>
    <x v="0"/>
    <x v="0"/>
    <x v="1"/>
    <x v="1"/>
    <x v="1"/>
    <x v="1"/>
    <n v="42"/>
    <m/>
    <m/>
    <m/>
    <x v="0"/>
    <x v="1"/>
    <n v="1016183"/>
    <x v="1"/>
    <x v="1"/>
    <x v="0"/>
    <x v="0"/>
    <x v="1"/>
    <x v="0"/>
    <x v="0"/>
    <x v="0"/>
    <x v="0"/>
    <x v="0"/>
    <x v="1"/>
    <s v="JACK"/>
    <m/>
    <x v="1"/>
    <s v="10161831"/>
    <x v="16"/>
    <x v="10"/>
    <x v="1"/>
    <x v="6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6T00:00:00"/>
    <n v="9688"/>
    <n v="10413"/>
    <x v="1"/>
    <n v="1010"/>
    <m/>
    <x v="1"/>
    <m/>
    <x v="0"/>
    <x v="0"/>
    <x v="1"/>
    <x v="1"/>
    <x v="1"/>
    <x v="1"/>
    <n v="41"/>
    <m/>
    <m/>
    <m/>
    <x v="0"/>
    <x v="1"/>
    <n v="1016183"/>
    <x v="2"/>
    <x v="1"/>
    <x v="0"/>
    <x v="0"/>
    <x v="1"/>
    <x v="0"/>
    <x v="0"/>
    <x v="0"/>
    <x v="0"/>
    <x v="0"/>
    <x v="1"/>
    <s v="JACK"/>
    <m/>
    <x v="1"/>
    <s v="10161832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6T00:00:00"/>
    <n v="9688"/>
    <n v="10413"/>
    <x v="1"/>
    <n v="1040"/>
    <m/>
    <x v="1"/>
    <m/>
    <x v="0"/>
    <x v="0"/>
    <x v="1"/>
    <x v="1"/>
    <x v="1"/>
    <x v="1"/>
    <n v="40"/>
    <m/>
    <m/>
    <m/>
    <x v="0"/>
    <x v="1"/>
    <n v="1016183"/>
    <x v="3"/>
    <x v="1"/>
    <x v="0"/>
    <x v="0"/>
    <x v="1"/>
    <x v="0"/>
    <x v="0"/>
    <x v="0"/>
    <x v="0"/>
    <x v="0"/>
    <x v="1"/>
    <s v="JACK"/>
    <m/>
    <x v="1"/>
    <s v="10161833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6T00:00:00"/>
    <n v="9689"/>
    <n v="10413"/>
    <x v="0"/>
    <n v="1116"/>
    <m/>
    <x v="1"/>
    <m/>
    <x v="0"/>
    <x v="0"/>
    <x v="1"/>
    <x v="1"/>
    <x v="1"/>
    <x v="1"/>
    <n v="39"/>
    <m/>
    <m/>
    <m/>
    <x v="0"/>
    <x v="1"/>
    <n v="1016183"/>
    <x v="4"/>
    <x v="1"/>
    <x v="0"/>
    <x v="0"/>
    <x v="1"/>
    <x v="0"/>
    <x v="0"/>
    <x v="0"/>
    <x v="0"/>
    <x v="0"/>
    <x v="1"/>
    <s v="JACK"/>
    <m/>
    <x v="1"/>
    <s v="10161834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6T00:00:00"/>
    <n v="9689"/>
    <n v="10413"/>
    <x v="0"/>
    <n v="1116"/>
    <n v="40747"/>
    <x v="2"/>
    <s v="909622"/>
    <x v="0"/>
    <x v="0"/>
    <x v="1"/>
    <x v="1"/>
    <x v="1"/>
    <x v="1"/>
    <n v="64"/>
    <m/>
    <m/>
    <m/>
    <x v="0"/>
    <x v="2"/>
    <n v="1016183"/>
    <x v="5"/>
    <x v="1"/>
    <x v="0"/>
    <x v="0"/>
    <x v="1"/>
    <x v="0"/>
    <x v="0"/>
    <x v="0"/>
    <x v="0"/>
    <x v="0"/>
    <x v="1"/>
    <m/>
    <m/>
    <x v="2"/>
    <s v="10161835"/>
    <x v="15"/>
    <x v="9"/>
    <x v="2"/>
    <x v="1"/>
    <x v="6"/>
    <x v="1"/>
    <n v="58.1252"/>
    <x v="2"/>
    <n v="64"/>
    <x v="1"/>
    <n v="278"/>
    <x v="6"/>
    <n v="278"/>
    <x v="1"/>
    <s v=""/>
    <s v=""/>
    <x v="1"/>
    <x v="1"/>
    <x v="1"/>
    <x v="1"/>
    <x v="1"/>
    <x v="1"/>
    <x v="1"/>
  </r>
  <r>
    <d v="2022-07-26T00:00:00"/>
    <n v="9689"/>
    <n v="10413"/>
    <x v="0"/>
    <n v="1116"/>
    <n v="40748"/>
    <x v="2"/>
    <s v="909595"/>
    <x v="0"/>
    <x v="0"/>
    <x v="1"/>
    <x v="1"/>
    <x v="1"/>
    <x v="1"/>
    <n v="70"/>
    <m/>
    <m/>
    <m/>
    <x v="0"/>
    <x v="2"/>
    <n v="1016183"/>
    <x v="6"/>
    <x v="1"/>
    <x v="0"/>
    <x v="0"/>
    <x v="1"/>
    <x v="0"/>
    <x v="0"/>
    <x v="0"/>
    <x v="0"/>
    <x v="0"/>
    <x v="1"/>
    <m/>
    <m/>
    <x v="2"/>
    <s v="10161836"/>
    <x v="2"/>
    <x v="2"/>
    <x v="2"/>
    <x v="2"/>
    <x v="6"/>
    <x v="1"/>
    <n v="63.678199999999997"/>
    <x v="2"/>
    <n v="70"/>
    <x v="1"/>
    <s v=""/>
    <x v="6"/>
    <s v=""/>
    <x v="1"/>
    <s v=""/>
    <s v=""/>
    <x v="1"/>
    <x v="1"/>
    <x v="1"/>
    <x v="1"/>
    <x v="1"/>
    <x v="1"/>
    <x v="1"/>
  </r>
  <r>
    <d v="2022-07-26T00:00:00"/>
    <n v="9689"/>
    <n v="10413"/>
    <x v="0"/>
    <n v="1116"/>
    <m/>
    <x v="1"/>
    <m/>
    <x v="0"/>
    <x v="0"/>
    <x v="1"/>
    <x v="1"/>
    <x v="1"/>
    <x v="1"/>
    <n v="44"/>
    <m/>
    <m/>
    <m/>
    <x v="0"/>
    <x v="1"/>
    <n v="1016183"/>
    <x v="7"/>
    <x v="1"/>
    <x v="0"/>
    <x v="0"/>
    <x v="1"/>
    <x v="0"/>
    <x v="0"/>
    <x v="0"/>
    <x v="0"/>
    <x v="0"/>
    <x v="1"/>
    <s v="JACK"/>
    <m/>
    <x v="1"/>
    <s v="10161837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6T00:00:00"/>
    <n v="9689"/>
    <n v="10413"/>
    <x v="0"/>
    <n v="1213"/>
    <n v="40749"/>
    <x v="2"/>
    <s v="909595"/>
    <x v="10"/>
    <x v="0"/>
    <x v="1"/>
    <x v="1"/>
    <x v="1"/>
    <x v="1"/>
    <n v="61"/>
    <m/>
    <m/>
    <m/>
    <x v="0"/>
    <x v="2"/>
    <n v="1016183"/>
    <x v="8"/>
    <x v="1"/>
    <x v="0"/>
    <x v="0"/>
    <x v="1"/>
    <x v="0"/>
    <x v="0"/>
    <x v="0"/>
    <x v="0"/>
    <x v="0"/>
    <x v="1"/>
    <m/>
    <m/>
    <x v="2"/>
    <s v="10161838"/>
    <x v="3"/>
    <x v="3"/>
    <x v="2"/>
    <x v="3"/>
    <x v="6"/>
    <x v="1"/>
    <n v="55.348700000000001"/>
    <x v="2"/>
    <n v="61"/>
    <x v="1"/>
    <s v=""/>
    <x v="6"/>
    <s v=""/>
    <x v="1"/>
    <s v=""/>
    <s v=""/>
    <x v="1"/>
    <x v="1"/>
    <x v="1"/>
    <x v="1"/>
    <x v="1"/>
    <x v="1"/>
    <x v="1"/>
  </r>
  <r>
    <d v="2022-07-26T00:00:00"/>
    <n v="9776"/>
    <n v="10506"/>
    <x v="5"/>
    <n v="939"/>
    <n v="51822"/>
    <x v="4"/>
    <s v="910008"/>
    <x v="0"/>
    <x v="0"/>
    <x v="2"/>
    <x v="2"/>
    <x v="1"/>
    <x v="1"/>
    <n v="86"/>
    <n v="18.100000000000001"/>
    <n v="5.7"/>
    <n v="6.5"/>
    <x v="6"/>
    <x v="3"/>
    <n v="1016266"/>
    <x v="5"/>
    <x v="1"/>
    <x v="0"/>
    <x v="1"/>
    <x v="2"/>
    <x v="0"/>
    <x v="0"/>
    <x v="0"/>
    <x v="0"/>
    <x v="0"/>
    <x v="1"/>
    <m/>
    <m/>
    <x v="2"/>
    <s v="10162665"/>
    <x v="13"/>
    <x v="7"/>
    <x v="6"/>
    <x v="2"/>
    <x v="6"/>
    <x v="2"/>
    <n v="80.3"/>
    <x v="1"/>
    <n v="86"/>
    <x v="3"/>
    <s v=""/>
    <x v="5"/>
    <s v=""/>
    <x v="2"/>
    <n v="3.6679999999999984"/>
    <n v="0.97510795710125586"/>
    <x v="1"/>
    <x v="1"/>
    <x v="2"/>
    <x v="1"/>
    <x v="1"/>
    <x v="1"/>
    <x v="1"/>
  </r>
  <r>
    <d v="2022-07-27T00:00:00"/>
    <n v="9692"/>
    <n v="10419"/>
    <x v="1"/>
    <n v="940"/>
    <m/>
    <x v="1"/>
    <m/>
    <x v="0"/>
    <x v="0"/>
    <x v="1"/>
    <x v="1"/>
    <x v="1"/>
    <x v="1"/>
    <n v="39"/>
    <m/>
    <m/>
    <m/>
    <x v="0"/>
    <x v="1"/>
    <n v="1016183"/>
    <x v="9"/>
    <x v="1"/>
    <x v="0"/>
    <x v="0"/>
    <x v="1"/>
    <x v="0"/>
    <x v="0"/>
    <x v="0"/>
    <x v="0"/>
    <x v="0"/>
    <x v="1"/>
    <m/>
    <m/>
    <x v="1"/>
    <s v="10161839"/>
    <x v="1"/>
    <x v="1"/>
    <x v="1"/>
    <x v="1"/>
    <x v="6"/>
    <x v="1"/>
    <s v="No MEF"/>
    <x v="1"/>
    <s v="No"/>
    <x v="1"/>
    <s v=""/>
    <x v="6"/>
    <s v=""/>
    <x v="1"/>
    <s v=""/>
    <s v=""/>
    <x v="1"/>
    <x v="1"/>
    <x v="1"/>
    <x v="1"/>
    <x v="1"/>
    <x v="1"/>
    <x v="1"/>
  </r>
  <r>
    <d v="2022-07-27T00:00:00"/>
    <n v="9692"/>
    <n v="10419"/>
    <x v="1"/>
    <n v="957"/>
    <n v="40750"/>
    <x v="2"/>
    <s v="909600"/>
    <x v="0"/>
    <x v="1"/>
    <x v="1"/>
    <x v="1"/>
    <x v="1"/>
    <x v="1"/>
    <n v="98"/>
    <n v="23"/>
    <n v="8.1"/>
    <n v="8.5"/>
    <x v="16"/>
    <x v="3"/>
    <n v="1016183"/>
    <x v="10"/>
    <x v="1"/>
    <x v="0"/>
    <x v="0"/>
    <x v="1"/>
    <x v="0"/>
    <x v="0"/>
    <x v="0"/>
    <x v="0"/>
    <x v="0"/>
    <x v="1"/>
    <s v="estimate length"/>
    <m/>
    <x v="2"/>
    <s v="101618310"/>
    <x v="4"/>
    <x v="4"/>
    <x v="3"/>
    <x v="4"/>
    <x v="6"/>
    <x v="1"/>
    <n v="89.9"/>
    <x v="1"/>
    <n v="98"/>
    <x v="3"/>
    <n v="279"/>
    <x v="6"/>
    <n v="279"/>
    <x v="2"/>
    <n v="3.6220000000000008"/>
    <n v="0.9739666841177903"/>
    <x v="1"/>
    <x v="1"/>
    <x v="2"/>
    <x v="1"/>
    <x v="1"/>
    <x v="1"/>
    <x v="1"/>
  </r>
  <r>
    <d v="2022-07-27T00:00:00"/>
    <n v="9692"/>
    <n v="10419"/>
    <x v="1"/>
    <n v="1009"/>
    <m/>
    <x v="1"/>
    <m/>
    <x v="0"/>
    <x v="0"/>
    <x v="1"/>
    <x v="1"/>
    <x v="1"/>
    <x v="1"/>
    <n v="36"/>
    <m/>
    <m/>
    <m/>
    <x v="0"/>
    <x v="1"/>
    <n v="1016189"/>
    <x v="1"/>
    <x v="1"/>
    <x v="0"/>
    <x v="0"/>
    <x v="4"/>
    <x v="0"/>
    <x v="0"/>
    <x v="0"/>
    <x v="0"/>
    <x v="0"/>
    <x v="1"/>
    <m/>
    <m/>
    <x v="1"/>
    <s v="10161891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7T00:00:00"/>
    <n v="9692"/>
    <n v="10419"/>
    <x v="1"/>
    <n v="1012"/>
    <m/>
    <x v="1"/>
    <m/>
    <x v="0"/>
    <x v="0"/>
    <x v="1"/>
    <x v="1"/>
    <x v="1"/>
    <x v="1"/>
    <n v="43"/>
    <m/>
    <m/>
    <m/>
    <x v="0"/>
    <x v="1"/>
    <n v="1016189"/>
    <x v="2"/>
    <x v="1"/>
    <x v="0"/>
    <x v="0"/>
    <x v="4"/>
    <x v="0"/>
    <x v="0"/>
    <x v="0"/>
    <x v="0"/>
    <x v="0"/>
    <x v="1"/>
    <m/>
    <m/>
    <x v="1"/>
    <s v="10161892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7T00:00:00"/>
    <n v="9692"/>
    <n v="10419"/>
    <x v="1"/>
    <n v="1015"/>
    <m/>
    <x v="1"/>
    <m/>
    <x v="0"/>
    <x v="0"/>
    <x v="1"/>
    <x v="1"/>
    <x v="1"/>
    <x v="1"/>
    <n v="43"/>
    <m/>
    <m/>
    <m/>
    <x v="0"/>
    <x v="1"/>
    <n v="1016189"/>
    <x v="3"/>
    <x v="1"/>
    <x v="0"/>
    <x v="0"/>
    <x v="4"/>
    <x v="0"/>
    <x v="0"/>
    <x v="0"/>
    <x v="0"/>
    <x v="0"/>
    <x v="1"/>
    <m/>
    <m/>
    <x v="1"/>
    <s v="10161893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7T00:00:00"/>
    <n v="9693"/>
    <n v="10419"/>
    <x v="0"/>
    <n v="1117"/>
    <m/>
    <x v="1"/>
    <m/>
    <x v="0"/>
    <x v="0"/>
    <x v="1"/>
    <x v="1"/>
    <x v="1"/>
    <x v="1"/>
    <n v="40"/>
    <m/>
    <m/>
    <m/>
    <x v="0"/>
    <x v="1"/>
    <n v="1016189"/>
    <x v="4"/>
    <x v="1"/>
    <x v="0"/>
    <x v="0"/>
    <x v="4"/>
    <x v="0"/>
    <x v="0"/>
    <x v="0"/>
    <x v="0"/>
    <x v="0"/>
    <x v="1"/>
    <m/>
    <m/>
    <x v="1"/>
    <s v="10161894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8T00:00:00"/>
    <n v="9789"/>
    <n v="10508"/>
    <x v="2"/>
    <n v="922"/>
    <n v="51823"/>
    <x v="4"/>
    <s v="909972"/>
    <x v="0"/>
    <x v="0"/>
    <x v="2"/>
    <x v="2"/>
    <x v="1"/>
    <x v="1"/>
    <n v="92"/>
    <n v="20"/>
    <n v="6.9"/>
    <n v="6"/>
    <x v="5"/>
    <x v="3"/>
    <n v="1016266"/>
    <x v="6"/>
    <x v="1"/>
    <x v="0"/>
    <x v="1"/>
    <x v="2"/>
    <x v="0"/>
    <x v="0"/>
    <x v="0"/>
    <x v="0"/>
    <x v="0"/>
    <x v="1"/>
    <m/>
    <m/>
    <x v="2"/>
    <s v="10162666"/>
    <x v="13"/>
    <x v="7"/>
    <x v="6"/>
    <x v="2"/>
    <x v="6"/>
    <x v="2"/>
    <n v="85.1"/>
    <x v="1"/>
    <n v="92"/>
    <x v="3"/>
    <s v=""/>
    <x v="5"/>
    <s v=""/>
    <x v="2"/>
    <n v="5.1380000000000026"/>
    <n v="0.99416483221595975"/>
    <x v="1"/>
    <x v="1"/>
    <x v="2"/>
    <x v="1"/>
    <x v="1"/>
    <x v="1"/>
    <x v="1"/>
  </r>
  <r>
    <d v="2022-07-28T00:00:00"/>
    <n v="9790"/>
    <n v="10508"/>
    <x v="4"/>
    <n v="1630"/>
    <n v="51824"/>
    <x v="4"/>
    <s v="910015"/>
    <x v="0"/>
    <x v="0"/>
    <x v="2"/>
    <x v="2"/>
    <x v="1"/>
    <x v="1"/>
    <n v="82.5"/>
    <m/>
    <m/>
    <m/>
    <x v="0"/>
    <x v="3"/>
    <m/>
    <x v="0"/>
    <x v="0"/>
    <x v="0"/>
    <x v="0"/>
    <x v="0"/>
    <x v="0"/>
    <x v="0"/>
    <x v="0"/>
    <x v="0"/>
    <x v="0"/>
    <x v="1"/>
    <m/>
    <s v="No scales or morphos"/>
    <x v="2"/>
    <s v=""/>
    <x v="6"/>
    <x v="2"/>
    <x v="4"/>
    <x v="2"/>
    <x v="6"/>
    <x v="2"/>
    <n v="75.246949999999998"/>
    <x v="1"/>
    <n v="82.5"/>
    <x v="2"/>
    <s v=""/>
    <x v="3"/>
    <s v=""/>
    <x v="1"/>
    <s v=""/>
    <s v=""/>
    <x v="1"/>
    <x v="1"/>
    <x v="2"/>
    <x v="1"/>
    <x v="1"/>
    <x v="1"/>
    <x v="1"/>
  </r>
  <r>
    <d v="2022-07-28T00:00:00"/>
    <n v="9697"/>
    <n v="10428"/>
    <x v="1"/>
    <n v="1036"/>
    <m/>
    <x v="1"/>
    <m/>
    <x v="0"/>
    <x v="0"/>
    <x v="1"/>
    <x v="1"/>
    <x v="1"/>
    <x v="1"/>
    <n v="39"/>
    <m/>
    <m/>
    <m/>
    <x v="0"/>
    <x v="1"/>
    <n v="1016189"/>
    <x v="5"/>
    <x v="1"/>
    <x v="0"/>
    <x v="0"/>
    <x v="4"/>
    <x v="0"/>
    <x v="0"/>
    <x v="0"/>
    <x v="0"/>
    <x v="0"/>
    <x v="1"/>
    <m/>
    <m/>
    <x v="1"/>
    <s v="10161895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8T00:00:00"/>
    <n v="9697"/>
    <n v="10428"/>
    <x v="1"/>
    <n v="1040"/>
    <n v="40751"/>
    <x v="2"/>
    <s v="909571"/>
    <x v="0"/>
    <x v="0"/>
    <x v="2"/>
    <x v="1"/>
    <x v="1"/>
    <x v="1"/>
    <n v="52"/>
    <m/>
    <m/>
    <m/>
    <x v="0"/>
    <x v="2"/>
    <n v="1016189"/>
    <x v="6"/>
    <x v="1"/>
    <x v="0"/>
    <x v="0"/>
    <x v="4"/>
    <x v="0"/>
    <x v="0"/>
    <x v="0"/>
    <x v="0"/>
    <x v="0"/>
    <x v="1"/>
    <m/>
    <m/>
    <x v="2"/>
    <s v="10161896"/>
    <x v="13"/>
    <x v="7"/>
    <x v="6"/>
    <x v="2"/>
    <x v="6"/>
    <x v="1"/>
    <n v="47.019199999999998"/>
    <x v="2"/>
    <n v="52"/>
    <x v="1"/>
    <n v="280"/>
    <x v="5"/>
    <n v="280"/>
    <x v="1"/>
    <s v=""/>
    <s v=""/>
    <x v="1"/>
    <x v="1"/>
    <x v="1"/>
    <x v="1"/>
    <x v="1"/>
    <x v="1"/>
    <x v="1"/>
  </r>
  <r>
    <d v="2022-07-28T00:00:00"/>
    <n v="9698"/>
    <n v="10428"/>
    <x v="0"/>
    <n v="1514"/>
    <m/>
    <x v="1"/>
    <m/>
    <x v="0"/>
    <x v="0"/>
    <x v="1"/>
    <x v="1"/>
    <x v="1"/>
    <x v="1"/>
    <n v="49"/>
    <m/>
    <m/>
    <m/>
    <x v="0"/>
    <x v="1"/>
    <n v="1016189"/>
    <x v="7"/>
    <x v="1"/>
    <x v="0"/>
    <x v="0"/>
    <x v="4"/>
    <x v="0"/>
    <x v="0"/>
    <x v="0"/>
    <x v="0"/>
    <x v="0"/>
    <x v="1"/>
    <m/>
    <m/>
    <x v="1"/>
    <s v="10161897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8T00:00:00"/>
    <n v="9698"/>
    <n v="10428"/>
    <x v="0"/>
    <n v="1552"/>
    <m/>
    <x v="1"/>
    <m/>
    <x v="0"/>
    <x v="0"/>
    <x v="1"/>
    <x v="1"/>
    <x v="1"/>
    <x v="1"/>
    <n v="34"/>
    <m/>
    <m/>
    <m/>
    <x v="0"/>
    <x v="1"/>
    <n v="1016189"/>
    <x v="8"/>
    <x v="1"/>
    <x v="0"/>
    <x v="0"/>
    <x v="4"/>
    <x v="0"/>
    <x v="0"/>
    <x v="0"/>
    <x v="0"/>
    <x v="0"/>
    <x v="1"/>
    <m/>
    <m/>
    <x v="1"/>
    <s v="10161898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8T00:00:00"/>
    <n v="9699"/>
    <n v="10428"/>
    <x v="1"/>
    <n v="1749"/>
    <n v="40752"/>
    <x v="2"/>
    <s v="909601"/>
    <x v="0"/>
    <x v="0"/>
    <x v="2"/>
    <x v="2"/>
    <x v="1"/>
    <x v="1"/>
    <n v="82"/>
    <n v="17.399999999999999"/>
    <n v="6"/>
    <n v="4.2"/>
    <x v="19"/>
    <x v="3"/>
    <n v="1016189"/>
    <x v="9"/>
    <x v="1"/>
    <x v="0"/>
    <x v="0"/>
    <x v="4"/>
    <x v="0"/>
    <x v="0"/>
    <x v="0"/>
    <x v="0"/>
    <x v="0"/>
    <x v="1"/>
    <m/>
    <m/>
    <x v="2"/>
    <s v="10161899"/>
    <x v="13"/>
    <x v="7"/>
    <x v="6"/>
    <x v="2"/>
    <x v="6"/>
    <x v="1"/>
    <n v="76"/>
    <x v="1"/>
    <n v="82"/>
    <x v="3"/>
    <s v=""/>
    <x v="5"/>
    <s v=""/>
    <x v="2"/>
    <n v="3.7299999999999995"/>
    <n v="0.9765693323263297"/>
    <x v="1"/>
    <x v="1"/>
    <x v="2"/>
    <x v="1"/>
    <x v="1"/>
    <x v="1"/>
    <x v="1"/>
  </r>
  <r>
    <d v="2022-07-28T00:00:00"/>
    <n v="9699"/>
    <n v="10428"/>
    <x v="1"/>
    <n v="1818"/>
    <n v="40753"/>
    <x v="2"/>
    <s v="909631"/>
    <x v="0"/>
    <x v="0"/>
    <x v="1"/>
    <x v="1"/>
    <x v="1"/>
    <x v="1"/>
    <n v="52"/>
    <m/>
    <m/>
    <m/>
    <x v="0"/>
    <x v="2"/>
    <n v="1016189"/>
    <x v="10"/>
    <x v="1"/>
    <x v="0"/>
    <x v="0"/>
    <x v="4"/>
    <x v="0"/>
    <x v="0"/>
    <x v="0"/>
    <x v="0"/>
    <x v="0"/>
    <x v="1"/>
    <m/>
    <m/>
    <x v="2"/>
    <s v="101618910"/>
    <x v="13"/>
    <x v="7"/>
    <x v="6"/>
    <x v="2"/>
    <x v="6"/>
    <x v="1"/>
    <n v="47.019199999999998"/>
    <x v="2"/>
    <n v="52"/>
    <x v="1"/>
    <s v=""/>
    <x v="5"/>
    <s v=""/>
    <x v="1"/>
    <s v=""/>
    <s v=""/>
    <x v="1"/>
    <x v="1"/>
    <x v="1"/>
    <x v="1"/>
    <x v="1"/>
    <x v="1"/>
    <x v="1"/>
  </r>
  <r>
    <d v="2022-07-28T00:00:00"/>
    <n v="9699"/>
    <n v="10428"/>
    <x v="1"/>
    <n v="1831"/>
    <n v="40754"/>
    <x v="2"/>
    <s v="909566"/>
    <x v="0"/>
    <x v="0"/>
    <x v="1"/>
    <x v="1"/>
    <x v="1"/>
    <x v="1"/>
    <n v="60"/>
    <m/>
    <m/>
    <m/>
    <x v="0"/>
    <x v="2"/>
    <n v="1022201"/>
    <x v="1"/>
    <x v="1"/>
    <x v="0"/>
    <x v="0"/>
    <x v="4"/>
    <x v="0"/>
    <x v="0"/>
    <x v="0"/>
    <x v="0"/>
    <x v="0"/>
    <x v="1"/>
    <m/>
    <m/>
    <x v="2"/>
    <s v="10222011"/>
    <x v="13"/>
    <x v="7"/>
    <x v="6"/>
    <x v="2"/>
    <x v="6"/>
    <x v="1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7-29T00:00:00"/>
    <n v="9700"/>
    <n v="10437"/>
    <x v="1"/>
    <n v="939"/>
    <m/>
    <x v="1"/>
    <m/>
    <x v="0"/>
    <x v="0"/>
    <x v="1"/>
    <x v="1"/>
    <x v="1"/>
    <x v="1"/>
    <n v="39"/>
    <m/>
    <m/>
    <m/>
    <x v="0"/>
    <x v="1"/>
    <n v="1022201"/>
    <x v="2"/>
    <x v="1"/>
    <x v="0"/>
    <x v="0"/>
    <x v="4"/>
    <x v="0"/>
    <x v="0"/>
    <x v="0"/>
    <x v="0"/>
    <x v="0"/>
    <x v="1"/>
    <m/>
    <m/>
    <x v="1"/>
    <s v="10222012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9T00:00:00"/>
    <n v="9803"/>
    <n v="10437"/>
    <x v="1"/>
    <n v="1805"/>
    <m/>
    <x v="1"/>
    <m/>
    <x v="0"/>
    <x v="0"/>
    <x v="1"/>
    <x v="1"/>
    <x v="1"/>
    <x v="1"/>
    <n v="42"/>
    <m/>
    <m/>
    <m/>
    <x v="0"/>
    <x v="1"/>
    <n v="1022201"/>
    <x v="3"/>
    <x v="1"/>
    <x v="0"/>
    <x v="0"/>
    <x v="4"/>
    <x v="0"/>
    <x v="0"/>
    <x v="0"/>
    <x v="0"/>
    <x v="0"/>
    <x v="1"/>
    <m/>
    <m/>
    <x v="1"/>
    <s v="10222013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9T00:00:00"/>
    <n v="9803"/>
    <n v="10437"/>
    <x v="1"/>
    <n v="1821"/>
    <m/>
    <x v="1"/>
    <m/>
    <x v="0"/>
    <x v="0"/>
    <x v="1"/>
    <x v="1"/>
    <x v="1"/>
    <x v="1"/>
    <n v="36"/>
    <m/>
    <m/>
    <m/>
    <x v="0"/>
    <x v="1"/>
    <n v="1022201"/>
    <x v="4"/>
    <x v="1"/>
    <x v="0"/>
    <x v="0"/>
    <x v="4"/>
    <x v="0"/>
    <x v="0"/>
    <x v="0"/>
    <x v="0"/>
    <x v="0"/>
    <x v="1"/>
    <m/>
    <m/>
    <x v="1"/>
    <s v="10222014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29T00:00:00"/>
    <n v="9803"/>
    <n v="10437"/>
    <x v="1"/>
    <n v="1824"/>
    <n v="40755"/>
    <x v="2"/>
    <s v="909575"/>
    <x v="0"/>
    <x v="0"/>
    <x v="2"/>
    <x v="1"/>
    <x v="1"/>
    <x v="1"/>
    <n v="70"/>
    <m/>
    <m/>
    <m/>
    <x v="0"/>
    <x v="2"/>
    <n v="1022201"/>
    <x v="5"/>
    <x v="1"/>
    <x v="0"/>
    <x v="0"/>
    <x v="4"/>
    <x v="0"/>
    <x v="0"/>
    <x v="0"/>
    <x v="0"/>
    <x v="0"/>
    <x v="1"/>
    <m/>
    <m/>
    <x v="2"/>
    <s v="10222015"/>
    <x v="13"/>
    <x v="7"/>
    <x v="6"/>
    <x v="2"/>
    <x v="6"/>
    <x v="1"/>
    <n v="63.678199999999997"/>
    <x v="2"/>
    <n v="70"/>
    <x v="1"/>
    <n v="281"/>
    <x v="5"/>
    <n v="281"/>
    <x v="1"/>
    <s v=""/>
    <s v=""/>
    <x v="1"/>
    <x v="1"/>
    <x v="1"/>
    <x v="1"/>
    <x v="1"/>
    <x v="1"/>
    <x v="1"/>
  </r>
  <r>
    <d v="2022-07-29T00:00:00"/>
    <n v="9798"/>
    <n v="10510"/>
    <x v="2"/>
    <n v="1659"/>
    <n v="51826"/>
    <x v="4"/>
    <s v="910036"/>
    <x v="0"/>
    <x v="0"/>
    <x v="1"/>
    <x v="1"/>
    <x v="1"/>
    <x v="1"/>
    <n v="62"/>
    <m/>
    <m/>
    <m/>
    <x v="0"/>
    <x v="2"/>
    <n v="1016266"/>
    <x v="7"/>
    <x v="1"/>
    <x v="0"/>
    <x v="1"/>
    <x v="2"/>
    <x v="0"/>
    <x v="0"/>
    <x v="0"/>
    <x v="0"/>
    <x v="0"/>
    <x v="1"/>
    <s v="51825 bad tag"/>
    <m/>
    <x v="2"/>
    <s v="10162667"/>
    <x v="13"/>
    <x v="7"/>
    <x v="6"/>
    <x v="2"/>
    <x v="6"/>
    <x v="2"/>
    <n v="56.2742"/>
    <x v="2"/>
    <n v="62"/>
    <x v="1"/>
    <s v=""/>
    <x v="5"/>
    <s v=""/>
    <x v="1"/>
    <s v=""/>
    <s v=""/>
    <x v="1"/>
    <x v="1"/>
    <x v="1"/>
    <x v="1"/>
    <x v="1"/>
    <x v="1"/>
    <x v="1"/>
  </r>
  <r>
    <d v="2022-07-30T00:00:00"/>
    <n v="9804"/>
    <n v="10445"/>
    <x v="1"/>
    <n v="900"/>
    <m/>
    <x v="1"/>
    <m/>
    <x v="0"/>
    <x v="0"/>
    <x v="1"/>
    <x v="1"/>
    <x v="1"/>
    <x v="1"/>
    <n v="39.5"/>
    <m/>
    <m/>
    <m/>
    <x v="0"/>
    <x v="1"/>
    <n v="1022201"/>
    <x v="6"/>
    <x v="1"/>
    <x v="0"/>
    <x v="0"/>
    <x v="4"/>
    <x v="0"/>
    <x v="0"/>
    <x v="0"/>
    <x v="0"/>
    <x v="0"/>
    <x v="1"/>
    <m/>
    <m/>
    <x v="1"/>
    <s v="10222016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30T00:00:00"/>
    <n v="9804"/>
    <n v="10445"/>
    <x v="1"/>
    <n v="907"/>
    <m/>
    <x v="1"/>
    <m/>
    <x v="0"/>
    <x v="0"/>
    <x v="1"/>
    <x v="1"/>
    <x v="1"/>
    <x v="1"/>
    <n v="38"/>
    <m/>
    <m/>
    <m/>
    <x v="0"/>
    <x v="1"/>
    <n v="1022201"/>
    <x v="7"/>
    <x v="1"/>
    <x v="0"/>
    <x v="0"/>
    <x v="4"/>
    <x v="0"/>
    <x v="0"/>
    <x v="0"/>
    <x v="0"/>
    <x v="0"/>
    <x v="1"/>
    <m/>
    <m/>
    <x v="1"/>
    <s v="10222017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30T00:00:00"/>
    <n v="9804"/>
    <n v="10445"/>
    <x v="1"/>
    <n v="913"/>
    <m/>
    <x v="1"/>
    <m/>
    <x v="0"/>
    <x v="0"/>
    <x v="1"/>
    <x v="1"/>
    <x v="1"/>
    <x v="1"/>
    <m/>
    <m/>
    <m/>
    <m/>
    <x v="0"/>
    <x v="1"/>
    <n v="1022201"/>
    <x v="8"/>
    <x v="1"/>
    <x v="0"/>
    <x v="0"/>
    <x v="4"/>
    <x v="0"/>
    <x v="0"/>
    <x v="0"/>
    <x v="0"/>
    <x v="0"/>
    <x v="1"/>
    <m/>
    <s v="no NF recorded"/>
    <x v="3"/>
    <s v="10222018"/>
    <x v="13"/>
    <x v="7"/>
    <x v="6"/>
    <x v="2"/>
    <x v="6"/>
    <x v="1"/>
    <s v=""/>
    <x v="3"/>
    <s v=""/>
    <x v="4"/>
    <s v=""/>
    <x v="5"/>
    <s v=""/>
    <x v="1"/>
    <s v=""/>
    <s v=""/>
    <x v="1"/>
    <x v="1"/>
    <x v="1"/>
    <x v="1"/>
    <x v="1"/>
    <x v="1"/>
    <x v="1"/>
  </r>
  <r>
    <d v="2022-07-30T00:00:00"/>
    <n v="9804"/>
    <n v="10445"/>
    <x v="1"/>
    <n v="933"/>
    <n v="40756"/>
    <x v="2"/>
    <s v="909565"/>
    <x v="0"/>
    <x v="0"/>
    <x v="1"/>
    <x v="1"/>
    <x v="1"/>
    <x v="1"/>
    <n v="70"/>
    <m/>
    <m/>
    <m/>
    <x v="0"/>
    <x v="2"/>
    <n v="1022201"/>
    <x v="9"/>
    <x v="1"/>
    <x v="0"/>
    <x v="0"/>
    <x v="4"/>
    <x v="0"/>
    <x v="0"/>
    <x v="0"/>
    <x v="0"/>
    <x v="0"/>
    <x v="1"/>
    <m/>
    <m/>
    <x v="2"/>
    <s v="10222019"/>
    <x v="13"/>
    <x v="7"/>
    <x v="6"/>
    <x v="2"/>
    <x v="6"/>
    <x v="1"/>
    <n v="63.678199999999997"/>
    <x v="2"/>
    <n v="70"/>
    <x v="1"/>
    <n v="282"/>
    <x v="5"/>
    <n v="282"/>
    <x v="1"/>
    <s v=""/>
    <s v=""/>
    <x v="1"/>
    <x v="1"/>
    <x v="1"/>
    <x v="1"/>
    <x v="1"/>
    <x v="1"/>
    <x v="1"/>
  </r>
  <r>
    <d v="2022-07-30T00:00:00"/>
    <n v="9805"/>
    <n v="10445"/>
    <x v="0"/>
    <n v="1022"/>
    <m/>
    <x v="1"/>
    <m/>
    <x v="0"/>
    <x v="0"/>
    <x v="1"/>
    <x v="1"/>
    <x v="1"/>
    <x v="1"/>
    <n v="43"/>
    <m/>
    <m/>
    <m/>
    <x v="0"/>
    <x v="1"/>
    <n v="1022201"/>
    <x v="10"/>
    <x v="1"/>
    <x v="0"/>
    <x v="0"/>
    <x v="4"/>
    <x v="0"/>
    <x v="0"/>
    <x v="0"/>
    <x v="0"/>
    <x v="0"/>
    <x v="1"/>
    <m/>
    <m/>
    <x v="1"/>
    <s v="102220110"/>
    <x v="13"/>
    <x v="7"/>
    <x v="6"/>
    <x v="2"/>
    <x v="6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30T00:00:00"/>
    <n v="9805"/>
    <n v="10445"/>
    <x v="0"/>
    <n v="1052"/>
    <n v="40757"/>
    <x v="2"/>
    <s v="909608"/>
    <x v="0"/>
    <x v="0"/>
    <x v="1"/>
    <x v="1"/>
    <x v="1"/>
    <x v="1"/>
    <n v="73"/>
    <m/>
    <m/>
    <m/>
    <x v="0"/>
    <x v="2"/>
    <n v="1022185"/>
    <x v="1"/>
    <x v="1"/>
    <x v="0"/>
    <x v="0"/>
    <x v="4"/>
    <x v="0"/>
    <x v="0"/>
    <x v="0"/>
    <x v="0"/>
    <x v="0"/>
    <x v="1"/>
    <m/>
    <m/>
    <x v="2"/>
    <s v="10221851"/>
    <x v="13"/>
    <x v="7"/>
    <x v="6"/>
    <x v="2"/>
    <x v="6"/>
    <x v="1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7-30T00:00:00"/>
    <n v="9901"/>
    <n v="10512"/>
    <x v="2"/>
    <n v="1040"/>
    <n v="51827"/>
    <x v="4"/>
    <s v="910045"/>
    <x v="0"/>
    <x v="0"/>
    <x v="2"/>
    <x v="2"/>
    <x v="1"/>
    <x v="1"/>
    <n v="89"/>
    <n v="18.2"/>
    <n v="6.3"/>
    <n v="4.5"/>
    <x v="9"/>
    <x v="3"/>
    <n v="1016266"/>
    <x v="8"/>
    <x v="1"/>
    <x v="0"/>
    <x v="1"/>
    <x v="2"/>
    <x v="0"/>
    <x v="0"/>
    <x v="0"/>
    <x v="0"/>
    <x v="0"/>
    <x v="0"/>
    <m/>
    <m/>
    <x v="2"/>
    <s v="10162668"/>
    <x v="13"/>
    <x v="7"/>
    <x v="6"/>
    <x v="2"/>
    <x v="6"/>
    <x v="2"/>
    <n v="82.7"/>
    <x v="1"/>
    <n v="89"/>
    <x v="3"/>
    <s v=""/>
    <x v="5"/>
    <s v=""/>
    <x v="2"/>
    <n v="6.0659999999999963"/>
    <n v="0.99768493554236903"/>
    <x v="1"/>
    <x v="1"/>
    <x v="2"/>
    <x v="1"/>
    <x v="1"/>
    <x v="1"/>
    <x v="1"/>
  </r>
  <r>
    <d v="2022-07-31T00:00:00"/>
    <n v="9808"/>
    <n v="10556"/>
    <x v="1"/>
    <n v="909"/>
    <m/>
    <x v="1"/>
    <m/>
    <x v="0"/>
    <x v="0"/>
    <x v="1"/>
    <x v="1"/>
    <x v="1"/>
    <x v="1"/>
    <n v="45"/>
    <m/>
    <m/>
    <m/>
    <x v="0"/>
    <x v="1"/>
    <n v="1022185"/>
    <x v="2"/>
    <x v="1"/>
    <x v="0"/>
    <x v="0"/>
    <x v="4"/>
    <x v="0"/>
    <x v="0"/>
    <x v="0"/>
    <x v="0"/>
    <x v="0"/>
    <x v="1"/>
    <m/>
    <m/>
    <x v="1"/>
    <s v="10221852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31T00:00:00"/>
    <n v="9809"/>
    <n v="10556"/>
    <x v="0"/>
    <n v="1146"/>
    <m/>
    <x v="1"/>
    <m/>
    <x v="0"/>
    <x v="0"/>
    <x v="1"/>
    <x v="1"/>
    <x v="1"/>
    <x v="1"/>
    <n v="43"/>
    <m/>
    <m/>
    <m/>
    <x v="0"/>
    <x v="1"/>
    <n v="1022185"/>
    <x v="3"/>
    <x v="1"/>
    <x v="0"/>
    <x v="0"/>
    <x v="4"/>
    <x v="0"/>
    <x v="0"/>
    <x v="0"/>
    <x v="0"/>
    <x v="0"/>
    <x v="1"/>
    <m/>
    <m/>
    <x v="1"/>
    <s v="10221853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7-31T00:00:00"/>
    <n v="9905"/>
    <n v="10514"/>
    <x v="4"/>
    <n v="923"/>
    <n v="51828"/>
    <x v="4"/>
    <s v="910029"/>
    <x v="0"/>
    <x v="1"/>
    <x v="1"/>
    <x v="1"/>
    <x v="1"/>
    <x v="1"/>
    <n v="96.5"/>
    <n v="20.9"/>
    <n v="7.6"/>
    <n v="5.5"/>
    <x v="5"/>
    <x v="3"/>
    <n v="1016266"/>
    <x v="9"/>
    <x v="1"/>
    <x v="0"/>
    <x v="1"/>
    <x v="2"/>
    <x v="0"/>
    <x v="0"/>
    <x v="0"/>
    <x v="0"/>
    <x v="0"/>
    <x v="0"/>
    <m/>
    <m/>
    <x v="2"/>
    <s v="10162669"/>
    <x v="13"/>
    <x v="7"/>
    <x v="6"/>
    <x v="2"/>
    <x v="7"/>
    <x v="2"/>
    <n v="88.9"/>
    <x v="1"/>
    <n v="96.5"/>
    <x v="3"/>
    <s v=""/>
    <x v="5"/>
    <s v=""/>
    <x v="2"/>
    <n v="6.5169999999999986"/>
    <n v="0.99852408479765209"/>
    <x v="1"/>
    <x v="1"/>
    <x v="2"/>
    <x v="1"/>
    <x v="1"/>
    <x v="1"/>
    <x v="1"/>
  </r>
  <r>
    <d v="2022-07-31T00:00:00"/>
    <n v="9907"/>
    <n v="10514"/>
    <x v="2"/>
    <n v="1038"/>
    <n v="51829"/>
    <x v="4"/>
    <s v="910028"/>
    <x v="0"/>
    <x v="0"/>
    <x v="1"/>
    <x v="1"/>
    <x v="1"/>
    <x v="1"/>
    <n v="71"/>
    <m/>
    <m/>
    <m/>
    <x v="0"/>
    <x v="2"/>
    <n v="1016266"/>
    <x v="10"/>
    <x v="1"/>
    <x v="0"/>
    <x v="1"/>
    <x v="2"/>
    <x v="0"/>
    <x v="0"/>
    <x v="0"/>
    <x v="0"/>
    <x v="0"/>
    <x v="0"/>
    <m/>
    <m/>
    <x v="2"/>
    <s v="101626610"/>
    <x v="13"/>
    <x v="7"/>
    <x v="6"/>
    <x v="2"/>
    <x v="7"/>
    <x v="2"/>
    <n v="64.603699999999989"/>
    <x v="2"/>
    <n v="71"/>
    <x v="1"/>
    <s v=""/>
    <x v="5"/>
    <s v=""/>
    <x v="1"/>
    <s v=""/>
    <s v=""/>
    <x v="1"/>
    <x v="1"/>
    <x v="1"/>
    <x v="1"/>
    <x v="1"/>
    <x v="1"/>
    <x v="1"/>
  </r>
  <r>
    <d v="2022-08-01T00:00:00"/>
    <n v="9814"/>
    <n v="10567"/>
    <x v="1"/>
    <n v="925"/>
    <n v="40758"/>
    <x v="2"/>
    <s v="909641"/>
    <x v="0"/>
    <x v="1"/>
    <x v="1"/>
    <x v="1"/>
    <x v="1"/>
    <x v="1"/>
    <n v="67"/>
    <m/>
    <m/>
    <m/>
    <x v="0"/>
    <x v="2"/>
    <n v="1022185"/>
    <x v="4"/>
    <x v="1"/>
    <x v="0"/>
    <x v="0"/>
    <x v="4"/>
    <x v="0"/>
    <x v="0"/>
    <x v="0"/>
    <x v="0"/>
    <x v="0"/>
    <x v="1"/>
    <m/>
    <m/>
    <x v="2"/>
    <s v="10221854"/>
    <x v="13"/>
    <x v="7"/>
    <x v="6"/>
    <x v="2"/>
    <x v="7"/>
    <x v="1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8-01T00:00:00"/>
    <n v="9814"/>
    <n v="10567"/>
    <x v="1"/>
    <n v="930"/>
    <m/>
    <x v="1"/>
    <m/>
    <x v="0"/>
    <x v="0"/>
    <x v="1"/>
    <x v="1"/>
    <x v="1"/>
    <x v="1"/>
    <n v="42"/>
    <m/>
    <m/>
    <m/>
    <x v="0"/>
    <x v="1"/>
    <n v="1022185"/>
    <x v="5"/>
    <x v="1"/>
    <x v="0"/>
    <x v="0"/>
    <x v="4"/>
    <x v="0"/>
    <x v="0"/>
    <x v="0"/>
    <x v="0"/>
    <x v="0"/>
    <x v="1"/>
    <s v="jack"/>
    <m/>
    <x v="1"/>
    <s v="10221855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1T00:00:00"/>
    <n v="9815"/>
    <n v="10567"/>
    <x v="0"/>
    <n v="1113"/>
    <m/>
    <x v="1"/>
    <m/>
    <x v="0"/>
    <x v="0"/>
    <x v="1"/>
    <x v="1"/>
    <x v="1"/>
    <x v="1"/>
    <n v="47"/>
    <m/>
    <m/>
    <m/>
    <x v="0"/>
    <x v="1"/>
    <n v="1022185"/>
    <x v="6"/>
    <x v="1"/>
    <x v="0"/>
    <x v="0"/>
    <x v="4"/>
    <x v="0"/>
    <x v="0"/>
    <x v="0"/>
    <x v="0"/>
    <x v="0"/>
    <x v="1"/>
    <s v="jack"/>
    <m/>
    <x v="1"/>
    <s v="10221856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1T00:00:00"/>
    <n v="9815"/>
    <n v="10567"/>
    <x v="0"/>
    <n v="1127"/>
    <m/>
    <x v="1"/>
    <m/>
    <x v="0"/>
    <x v="0"/>
    <x v="1"/>
    <x v="1"/>
    <x v="1"/>
    <x v="1"/>
    <n v="42.5"/>
    <m/>
    <m/>
    <m/>
    <x v="0"/>
    <x v="1"/>
    <n v="1022185"/>
    <x v="7"/>
    <x v="1"/>
    <x v="0"/>
    <x v="0"/>
    <x v="4"/>
    <x v="0"/>
    <x v="0"/>
    <x v="0"/>
    <x v="0"/>
    <x v="0"/>
    <x v="1"/>
    <s v="jack"/>
    <m/>
    <x v="1"/>
    <s v="10221857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1T00:00:00"/>
    <n v="9915"/>
    <n v="10516"/>
    <x v="5"/>
    <n v="1632"/>
    <n v="51830"/>
    <x v="4"/>
    <s v="910042"/>
    <x v="0"/>
    <x v="0"/>
    <x v="2"/>
    <x v="2"/>
    <x v="1"/>
    <x v="1"/>
    <n v="87"/>
    <n v="19.3"/>
    <n v="7.5"/>
    <n v="6.4"/>
    <x v="5"/>
    <x v="3"/>
    <n v="1016271"/>
    <x v="1"/>
    <x v="1"/>
    <x v="0"/>
    <x v="1"/>
    <x v="2"/>
    <x v="0"/>
    <x v="0"/>
    <x v="0"/>
    <x v="0"/>
    <x v="0"/>
    <x v="1"/>
    <m/>
    <m/>
    <x v="2"/>
    <s v="10162711"/>
    <x v="13"/>
    <x v="7"/>
    <x v="6"/>
    <x v="2"/>
    <x v="7"/>
    <x v="2"/>
    <n v="79.5"/>
    <x v="1"/>
    <n v="87"/>
    <x v="3"/>
    <s v=""/>
    <x v="5"/>
    <s v=""/>
    <x v="2"/>
    <n v="1.9479999999999975"/>
    <n v="0.87522839836949218"/>
    <x v="1"/>
    <x v="1"/>
    <x v="2"/>
    <x v="1"/>
    <x v="1"/>
    <x v="1"/>
    <x v="1"/>
  </r>
  <r>
    <d v="2022-08-02T00:00:00"/>
    <n v="9818"/>
    <n v="10578"/>
    <x v="1"/>
    <n v="856"/>
    <n v="40759"/>
    <x v="2"/>
    <s v="909613"/>
    <x v="0"/>
    <x v="0"/>
    <x v="2"/>
    <x v="2"/>
    <x v="1"/>
    <x v="1"/>
    <n v="92"/>
    <n v="19.5"/>
    <n v="8"/>
    <n v="5.5"/>
    <x v="5"/>
    <x v="3"/>
    <n v="1022185"/>
    <x v="8"/>
    <x v="1"/>
    <x v="0"/>
    <x v="0"/>
    <x v="4"/>
    <x v="0"/>
    <x v="0"/>
    <x v="0"/>
    <x v="0"/>
    <x v="0"/>
    <x v="1"/>
    <m/>
    <m/>
    <x v="2"/>
    <s v="10221858"/>
    <x v="13"/>
    <x v="7"/>
    <x v="6"/>
    <x v="2"/>
    <x v="7"/>
    <x v="1"/>
    <n v="84"/>
    <x v="1"/>
    <n v="92"/>
    <x v="3"/>
    <s v=""/>
    <x v="5"/>
    <s v=""/>
    <x v="2"/>
    <n v="4.0700000000000029"/>
    <n v="0.98320935191318615"/>
    <x v="1"/>
    <x v="1"/>
    <x v="2"/>
    <x v="1"/>
    <x v="1"/>
    <x v="1"/>
    <x v="1"/>
  </r>
  <r>
    <d v="2022-08-02T00:00:00"/>
    <n v="9818"/>
    <n v="10578"/>
    <x v="1"/>
    <n v="914"/>
    <n v="40760"/>
    <x v="2"/>
    <s v="909626"/>
    <x v="0"/>
    <x v="0"/>
    <x v="1"/>
    <x v="1"/>
    <x v="1"/>
    <x v="1"/>
    <n v="73"/>
    <m/>
    <m/>
    <m/>
    <x v="0"/>
    <x v="2"/>
    <n v="1022185"/>
    <x v="9"/>
    <x v="1"/>
    <x v="0"/>
    <x v="0"/>
    <x v="4"/>
    <x v="0"/>
    <x v="0"/>
    <x v="0"/>
    <x v="0"/>
    <x v="0"/>
    <x v="1"/>
    <m/>
    <m/>
    <x v="2"/>
    <s v="10221859"/>
    <x v="13"/>
    <x v="7"/>
    <x v="6"/>
    <x v="2"/>
    <x v="7"/>
    <x v="1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8-02T00:00:00"/>
    <n v="9818"/>
    <n v="10578"/>
    <x v="1"/>
    <n v="949"/>
    <n v="40761"/>
    <x v="2"/>
    <s v="909596"/>
    <x v="0"/>
    <x v="0"/>
    <x v="2"/>
    <x v="2"/>
    <x v="1"/>
    <x v="1"/>
    <n v="88"/>
    <n v="18"/>
    <n v="7"/>
    <n v="4.9000000000000004"/>
    <x v="11"/>
    <x v="3"/>
    <n v="1022185"/>
    <x v="10"/>
    <x v="1"/>
    <x v="0"/>
    <x v="0"/>
    <x v="4"/>
    <x v="0"/>
    <x v="0"/>
    <x v="0"/>
    <x v="0"/>
    <x v="0"/>
    <x v="1"/>
    <m/>
    <m/>
    <x v="2"/>
    <s v="102218510"/>
    <x v="13"/>
    <x v="7"/>
    <x v="6"/>
    <x v="2"/>
    <x v="7"/>
    <x v="1"/>
    <n v="81"/>
    <x v="1"/>
    <n v="88"/>
    <x v="3"/>
    <n v="283"/>
    <x v="5"/>
    <n v="283"/>
    <x v="2"/>
    <n v="4.1239999999999952"/>
    <n v="0.98407794732970588"/>
    <x v="1"/>
    <x v="1"/>
    <x v="2"/>
    <x v="1"/>
    <x v="1"/>
    <x v="1"/>
    <x v="1"/>
  </r>
  <r>
    <d v="2022-08-02T00:00:00"/>
    <n v="9818"/>
    <n v="10578"/>
    <x v="1"/>
    <n v="1006"/>
    <m/>
    <x v="1"/>
    <m/>
    <x v="0"/>
    <x v="0"/>
    <x v="1"/>
    <x v="1"/>
    <x v="1"/>
    <x v="1"/>
    <n v="26"/>
    <m/>
    <m/>
    <m/>
    <x v="0"/>
    <x v="1"/>
    <n v="1022161"/>
    <x v="1"/>
    <x v="1"/>
    <x v="0"/>
    <x v="0"/>
    <x v="4"/>
    <x v="0"/>
    <x v="0"/>
    <x v="0"/>
    <x v="0"/>
    <x v="0"/>
    <x v="1"/>
    <m/>
    <m/>
    <x v="1"/>
    <s v="10221611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2T00:00:00"/>
    <n v="9819"/>
    <n v="10578"/>
    <x v="0"/>
    <n v="1114"/>
    <m/>
    <x v="1"/>
    <m/>
    <x v="0"/>
    <x v="0"/>
    <x v="1"/>
    <x v="1"/>
    <x v="1"/>
    <x v="1"/>
    <n v="41"/>
    <m/>
    <m/>
    <m/>
    <x v="0"/>
    <x v="1"/>
    <n v="1022161"/>
    <x v="2"/>
    <x v="1"/>
    <x v="0"/>
    <x v="0"/>
    <x v="4"/>
    <x v="0"/>
    <x v="0"/>
    <x v="0"/>
    <x v="0"/>
    <x v="0"/>
    <x v="1"/>
    <m/>
    <m/>
    <x v="1"/>
    <s v="10221612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2T00:00:00"/>
    <n v="9819"/>
    <n v="10578"/>
    <x v="0"/>
    <n v="1122"/>
    <m/>
    <x v="1"/>
    <m/>
    <x v="0"/>
    <x v="0"/>
    <x v="1"/>
    <x v="1"/>
    <x v="1"/>
    <x v="1"/>
    <n v="41"/>
    <m/>
    <m/>
    <m/>
    <x v="0"/>
    <x v="1"/>
    <n v="1022161"/>
    <x v="3"/>
    <x v="1"/>
    <x v="0"/>
    <x v="0"/>
    <x v="4"/>
    <x v="0"/>
    <x v="0"/>
    <x v="0"/>
    <x v="0"/>
    <x v="0"/>
    <x v="1"/>
    <m/>
    <m/>
    <x v="1"/>
    <s v="10221613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2T00:00:00"/>
    <n v="9820"/>
    <n v="10578"/>
    <x v="1"/>
    <n v="1507"/>
    <m/>
    <x v="1"/>
    <m/>
    <x v="0"/>
    <x v="0"/>
    <x v="1"/>
    <x v="1"/>
    <x v="1"/>
    <x v="1"/>
    <n v="41"/>
    <m/>
    <m/>
    <m/>
    <x v="0"/>
    <x v="1"/>
    <n v="1022161"/>
    <x v="4"/>
    <x v="1"/>
    <x v="0"/>
    <x v="0"/>
    <x v="4"/>
    <x v="0"/>
    <x v="0"/>
    <x v="0"/>
    <x v="0"/>
    <x v="0"/>
    <x v="1"/>
    <m/>
    <m/>
    <x v="1"/>
    <s v="10221614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2T00:00:00"/>
    <n v="9820"/>
    <n v="10578"/>
    <x v="1"/>
    <n v="1601"/>
    <m/>
    <x v="1"/>
    <m/>
    <x v="0"/>
    <x v="0"/>
    <x v="1"/>
    <x v="1"/>
    <x v="1"/>
    <x v="1"/>
    <n v="39.5"/>
    <m/>
    <m/>
    <m/>
    <x v="0"/>
    <x v="1"/>
    <n v="1022161"/>
    <x v="5"/>
    <x v="1"/>
    <x v="0"/>
    <x v="0"/>
    <x v="4"/>
    <x v="0"/>
    <x v="0"/>
    <x v="0"/>
    <x v="0"/>
    <x v="0"/>
    <x v="1"/>
    <m/>
    <m/>
    <x v="1"/>
    <s v="10221615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2T00:00:00"/>
    <n v="9917"/>
    <n v="10517"/>
    <x v="4"/>
    <n v="932"/>
    <n v="51831"/>
    <x v="4"/>
    <s v="910051"/>
    <x v="0"/>
    <x v="0"/>
    <x v="2"/>
    <x v="2"/>
    <x v="1"/>
    <x v="1"/>
    <n v="96"/>
    <n v="22"/>
    <n v="7.5"/>
    <n v="4.5999999999999996"/>
    <x v="7"/>
    <x v="3"/>
    <n v="1016271"/>
    <x v="2"/>
    <x v="1"/>
    <x v="0"/>
    <x v="1"/>
    <x v="2"/>
    <x v="0"/>
    <x v="0"/>
    <x v="0"/>
    <x v="0"/>
    <x v="0"/>
    <x v="0"/>
    <m/>
    <m/>
    <x v="2"/>
    <s v="10162712"/>
    <x v="13"/>
    <x v="7"/>
    <x v="6"/>
    <x v="2"/>
    <x v="7"/>
    <x v="2"/>
    <n v="88.5"/>
    <x v="1"/>
    <n v="96"/>
    <x v="3"/>
    <s v=""/>
    <x v="5"/>
    <s v=""/>
    <x v="2"/>
    <n v="7.3000000000000025"/>
    <n v="0.99932491726936723"/>
    <x v="1"/>
    <x v="1"/>
    <x v="2"/>
    <x v="1"/>
    <x v="1"/>
    <x v="1"/>
    <x v="1"/>
  </r>
  <r>
    <d v="2022-08-02T00:00:00"/>
    <n v="9921"/>
    <n v="10517"/>
    <x v="5"/>
    <n v="1653"/>
    <n v="51832"/>
    <x v="4"/>
    <s v="909966"/>
    <x v="0"/>
    <x v="0"/>
    <x v="1"/>
    <x v="1"/>
    <x v="1"/>
    <x v="1"/>
    <n v="68"/>
    <m/>
    <m/>
    <m/>
    <x v="0"/>
    <x v="2"/>
    <n v="1016271"/>
    <x v="3"/>
    <x v="1"/>
    <x v="0"/>
    <x v="1"/>
    <x v="2"/>
    <x v="0"/>
    <x v="0"/>
    <x v="0"/>
    <x v="0"/>
    <x v="0"/>
    <x v="0"/>
    <m/>
    <m/>
    <x v="2"/>
    <s v="10162713"/>
    <x v="13"/>
    <x v="7"/>
    <x v="6"/>
    <x v="2"/>
    <x v="7"/>
    <x v="2"/>
    <n v="61.827199999999998"/>
    <x v="2"/>
    <n v="68"/>
    <x v="1"/>
    <s v=""/>
    <x v="5"/>
    <s v=""/>
    <x v="1"/>
    <s v=""/>
    <s v=""/>
    <x v="1"/>
    <x v="1"/>
    <x v="1"/>
    <x v="1"/>
    <x v="1"/>
    <x v="1"/>
    <x v="1"/>
  </r>
  <r>
    <d v="2022-08-03T00:00:00"/>
    <n v="9827"/>
    <n v="10600"/>
    <x v="0"/>
    <n v="2033"/>
    <n v="40762"/>
    <x v="2"/>
    <s v="909640"/>
    <x v="0"/>
    <x v="0"/>
    <x v="2"/>
    <x v="1"/>
    <x v="1"/>
    <x v="1"/>
    <n v="65"/>
    <m/>
    <m/>
    <m/>
    <x v="0"/>
    <x v="2"/>
    <n v="1022161"/>
    <x v="6"/>
    <x v="1"/>
    <x v="0"/>
    <x v="0"/>
    <x v="4"/>
    <x v="0"/>
    <x v="0"/>
    <x v="0"/>
    <x v="0"/>
    <x v="0"/>
    <x v="1"/>
    <m/>
    <m/>
    <x v="2"/>
    <s v="10221616"/>
    <x v="13"/>
    <x v="7"/>
    <x v="6"/>
    <x v="2"/>
    <x v="7"/>
    <x v="1"/>
    <n v="59.050699999999999"/>
    <x v="2"/>
    <n v="65"/>
    <x v="1"/>
    <n v="284"/>
    <x v="5"/>
    <n v="284"/>
    <x v="1"/>
    <s v=""/>
    <s v=""/>
    <x v="1"/>
    <x v="1"/>
    <x v="1"/>
    <x v="1"/>
    <x v="1"/>
    <x v="1"/>
    <x v="1"/>
  </r>
  <r>
    <d v="2022-08-03T00:00:00"/>
    <n v="9927"/>
    <n v="10520"/>
    <x v="5"/>
    <n v="1552"/>
    <n v="51833"/>
    <x v="4"/>
    <s v="910012"/>
    <x v="0"/>
    <x v="0"/>
    <x v="1"/>
    <x v="1"/>
    <x v="1"/>
    <x v="1"/>
    <n v="81"/>
    <n v="19.3"/>
    <n v="7.7"/>
    <n v="7.1"/>
    <x v="17"/>
    <x v="3"/>
    <n v="1016271"/>
    <x v="4"/>
    <x v="1"/>
    <x v="0"/>
    <x v="1"/>
    <x v="2"/>
    <x v="0"/>
    <x v="0"/>
    <x v="0"/>
    <x v="0"/>
    <x v="0"/>
    <x v="1"/>
    <m/>
    <m/>
    <x v="2"/>
    <s v="10162714"/>
    <x v="13"/>
    <x v="7"/>
    <x v="6"/>
    <x v="2"/>
    <x v="7"/>
    <x v="2"/>
    <n v="73.3"/>
    <x v="1"/>
    <n v="81"/>
    <x v="3"/>
    <s v=""/>
    <x v="5"/>
    <s v=""/>
    <x v="3"/>
    <n v="-1.6220000000000008"/>
    <n v="0.16492923040609747"/>
    <x v="1"/>
    <x v="1"/>
    <x v="1"/>
    <x v="1"/>
    <x v="1"/>
    <x v="1"/>
    <x v="1"/>
  </r>
  <r>
    <d v="2022-08-04T00:00:00"/>
    <n v="9828"/>
    <n v="10605"/>
    <x v="1"/>
    <n v="848"/>
    <n v="40763"/>
    <x v="2"/>
    <s v="909602"/>
    <x v="0"/>
    <x v="0"/>
    <x v="2"/>
    <x v="2"/>
    <x v="1"/>
    <x v="1"/>
    <n v="80"/>
    <n v="16.399999999999999"/>
    <n v="6.9"/>
    <n v="6.8"/>
    <x v="12"/>
    <x v="3"/>
    <n v="1022161"/>
    <x v="7"/>
    <x v="1"/>
    <x v="0"/>
    <x v="0"/>
    <x v="4"/>
    <x v="0"/>
    <x v="0"/>
    <x v="0"/>
    <x v="0"/>
    <x v="0"/>
    <x v="1"/>
    <m/>
    <m/>
    <x v="2"/>
    <s v="10221617"/>
    <x v="13"/>
    <x v="7"/>
    <x v="6"/>
    <x v="2"/>
    <x v="7"/>
    <x v="1"/>
    <n v="73.099999999999994"/>
    <x v="1"/>
    <n v="80"/>
    <x v="3"/>
    <n v="285"/>
    <x v="5"/>
    <n v="285"/>
    <x v="3"/>
    <n v="-0.3940000000000019"/>
    <n v="0.40275475412567302"/>
    <x v="1"/>
    <x v="1"/>
    <x v="1"/>
    <x v="1"/>
    <x v="1"/>
    <x v="1"/>
    <x v="1"/>
  </r>
  <r>
    <d v="2022-08-04T00:00:00"/>
    <n v="9828"/>
    <n v="10605"/>
    <x v="1"/>
    <n v="848"/>
    <m/>
    <x v="5"/>
    <m/>
    <x v="0"/>
    <x v="0"/>
    <x v="1"/>
    <x v="1"/>
    <x v="1"/>
    <x v="1"/>
    <n v="23.5"/>
    <m/>
    <m/>
    <m/>
    <x v="0"/>
    <x v="1"/>
    <n v="1022161"/>
    <x v="8"/>
    <x v="1"/>
    <x v="0"/>
    <x v="0"/>
    <x v="4"/>
    <x v="0"/>
    <x v="0"/>
    <x v="0"/>
    <x v="0"/>
    <x v="0"/>
    <x v="0"/>
    <s v="CWT"/>
    <m/>
    <x v="1"/>
    <s v="10221618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4T00:00:00"/>
    <n v="9828"/>
    <n v="10605"/>
    <x v="1"/>
    <n v="848"/>
    <n v="40764"/>
    <x v="2"/>
    <s v="909607"/>
    <x v="1"/>
    <x v="0"/>
    <x v="2"/>
    <x v="2"/>
    <x v="1"/>
    <x v="1"/>
    <n v="82"/>
    <m/>
    <m/>
    <m/>
    <x v="0"/>
    <x v="3"/>
    <n v="1022161"/>
    <x v="9"/>
    <x v="1"/>
    <x v="0"/>
    <x v="0"/>
    <x v="4"/>
    <x v="0"/>
    <x v="0"/>
    <x v="0"/>
    <x v="0"/>
    <x v="0"/>
    <x v="1"/>
    <m/>
    <s v="no morph's recorded on datasheet."/>
    <x v="2"/>
    <s v="10221619"/>
    <x v="13"/>
    <x v="7"/>
    <x v="6"/>
    <x v="2"/>
    <x v="7"/>
    <x v="1"/>
    <n v="74.784199999999998"/>
    <x v="1"/>
    <n v="82"/>
    <x v="2"/>
    <s v=""/>
    <x v="5"/>
    <s v=""/>
    <x v="1"/>
    <s v=""/>
    <s v=""/>
    <x v="1"/>
    <x v="1"/>
    <x v="2"/>
    <x v="1"/>
    <x v="1"/>
    <x v="1"/>
    <x v="1"/>
  </r>
  <r>
    <d v="2022-08-04T00:00:00"/>
    <n v="9828"/>
    <n v="10605"/>
    <x v="1"/>
    <n v="930"/>
    <m/>
    <x v="1"/>
    <m/>
    <x v="0"/>
    <x v="0"/>
    <x v="1"/>
    <x v="1"/>
    <x v="1"/>
    <x v="1"/>
    <n v="44"/>
    <m/>
    <m/>
    <m/>
    <x v="0"/>
    <x v="1"/>
    <n v="1022161"/>
    <x v="10"/>
    <x v="1"/>
    <x v="0"/>
    <x v="0"/>
    <x v="4"/>
    <x v="0"/>
    <x v="0"/>
    <x v="0"/>
    <x v="0"/>
    <x v="0"/>
    <x v="1"/>
    <m/>
    <m/>
    <x v="1"/>
    <s v="102216110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4T00:00:00"/>
    <n v="9829"/>
    <n v="10605"/>
    <x v="0"/>
    <n v="1030"/>
    <m/>
    <x v="1"/>
    <m/>
    <x v="0"/>
    <x v="0"/>
    <x v="1"/>
    <x v="1"/>
    <x v="1"/>
    <x v="1"/>
    <n v="41"/>
    <m/>
    <m/>
    <m/>
    <x v="0"/>
    <x v="1"/>
    <n v="1022230"/>
    <x v="1"/>
    <x v="1"/>
    <x v="0"/>
    <x v="0"/>
    <x v="4"/>
    <x v="0"/>
    <x v="0"/>
    <x v="0"/>
    <x v="0"/>
    <x v="0"/>
    <x v="1"/>
    <m/>
    <m/>
    <x v="1"/>
    <s v="10222301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4T00:00:00"/>
    <n v="9829"/>
    <n v="10605"/>
    <x v="0"/>
    <n v="1034"/>
    <n v="40765"/>
    <x v="2"/>
    <s v="909605"/>
    <x v="0"/>
    <x v="1"/>
    <x v="1"/>
    <x v="1"/>
    <x v="1"/>
    <x v="1"/>
    <n v="88"/>
    <n v="23"/>
    <n v="10.199999999999999"/>
    <n v="5.5"/>
    <x v="5"/>
    <x v="3"/>
    <n v="1022230"/>
    <x v="2"/>
    <x v="1"/>
    <x v="0"/>
    <x v="0"/>
    <x v="4"/>
    <x v="0"/>
    <x v="0"/>
    <x v="0"/>
    <x v="0"/>
    <x v="0"/>
    <x v="1"/>
    <m/>
    <m/>
    <x v="2"/>
    <s v="10222302"/>
    <x v="13"/>
    <x v="7"/>
    <x v="6"/>
    <x v="2"/>
    <x v="7"/>
    <x v="1"/>
    <n v="77.8"/>
    <x v="1"/>
    <n v="88"/>
    <x v="3"/>
    <s v=""/>
    <x v="5"/>
    <s v=""/>
    <x v="3"/>
    <n v="-0.46600000000000219"/>
    <n v="0.38556342585873615"/>
    <x v="1"/>
    <x v="1"/>
    <x v="1"/>
    <x v="1"/>
    <x v="1"/>
    <x v="1"/>
    <x v="1"/>
  </r>
  <r>
    <d v="2022-08-04T00:00:00"/>
    <n v="9830"/>
    <n v="10605"/>
    <x v="1"/>
    <n v="1537"/>
    <n v="40766"/>
    <x v="2"/>
    <s v="909566"/>
    <x v="0"/>
    <x v="0"/>
    <x v="2"/>
    <x v="2"/>
    <x v="1"/>
    <x v="1"/>
    <n v="77"/>
    <n v="17.7"/>
    <n v="6.6"/>
    <n v="5.0999999999999996"/>
    <x v="5"/>
    <x v="3"/>
    <n v="1022230"/>
    <x v="3"/>
    <x v="1"/>
    <x v="0"/>
    <x v="0"/>
    <x v="4"/>
    <x v="0"/>
    <x v="0"/>
    <x v="0"/>
    <x v="0"/>
    <x v="0"/>
    <x v="1"/>
    <m/>
    <m/>
    <x v="2"/>
    <s v="10222303"/>
    <x v="13"/>
    <x v="7"/>
    <x v="6"/>
    <x v="2"/>
    <x v="7"/>
    <x v="1"/>
    <n v="70.400000000000006"/>
    <x v="1"/>
    <n v="77"/>
    <x v="3"/>
    <s v=""/>
    <x v="5"/>
    <s v=""/>
    <x v="3"/>
    <n v="-0.31600000000000006"/>
    <n v="0.4216508866117617"/>
    <x v="1"/>
    <x v="1"/>
    <x v="1"/>
    <x v="1"/>
    <x v="1"/>
    <x v="1"/>
    <x v="1"/>
  </r>
  <r>
    <d v="2022-08-04T00:00:00"/>
    <n v="9830"/>
    <n v="10605"/>
    <x v="1"/>
    <n v="1633"/>
    <m/>
    <x v="1"/>
    <m/>
    <x v="0"/>
    <x v="0"/>
    <x v="1"/>
    <x v="1"/>
    <x v="1"/>
    <x v="1"/>
    <n v="42"/>
    <m/>
    <m/>
    <m/>
    <x v="0"/>
    <x v="1"/>
    <n v="1022230"/>
    <x v="4"/>
    <x v="1"/>
    <x v="0"/>
    <x v="0"/>
    <x v="4"/>
    <x v="0"/>
    <x v="0"/>
    <x v="0"/>
    <x v="0"/>
    <x v="0"/>
    <x v="1"/>
    <m/>
    <m/>
    <x v="1"/>
    <s v="10222304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4T00:00:00"/>
    <n v="9833"/>
    <n v="10605"/>
    <x v="0"/>
    <n v="1926"/>
    <m/>
    <x v="1"/>
    <m/>
    <x v="0"/>
    <x v="0"/>
    <x v="1"/>
    <x v="1"/>
    <x v="1"/>
    <x v="1"/>
    <n v="35"/>
    <m/>
    <m/>
    <m/>
    <x v="0"/>
    <x v="1"/>
    <n v="1022230"/>
    <x v="5"/>
    <x v="1"/>
    <x v="0"/>
    <x v="0"/>
    <x v="4"/>
    <x v="0"/>
    <x v="0"/>
    <x v="0"/>
    <x v="0"/>
    <x v="0"/>
    <x v="1"/>
    <m/>
    <m/>
    <x v="1"/>
    <s v="10222305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5T00:00:00"/>
    <n v="9943"/>
    <n v="10523"/>
    <x v="4"/>
    <n v="1730"/>
    <n v="51834"/>
    <x v="4"/>
    <s v="909990"/>
    <x v="0"/>
    <x v="0"/>
    <x v="2"/>
    <x v="2"/>
    <x v="1"/>
    <x v="1"/>
    <n v="76"/>
    <n v="16.100000000000001"/>
    <n v="5"/>
    <n v="5.0999999999999996"/>
    <x v="12"/>
    <x v="3"/>
    <n v="1016271"/>
    <x v="5"/>
    <x v="1"/>
    <x v="0"/>
    <x v="1"/>
    <x v="2"/>
    <x v="0"/>
    <x v="0"/>
    <x v="0"/>
    <x v="0"/>
    <x v="0"/>
    <x v="1"/>
    <m/>
    <m/>
    <x v="2"/>
    <s v="10162715"/>
    <x v="13"/>
    <x v="7"/>
    <x v="6"/>
    <x v="2"/>
    <x v="7"/>
    <x v="2"/>
    <n v="71"/>
    <x v="1"/>
    <n v="76"/>
    <x v="3"/>
    <s v=""/>
    <x v="5"/>
    <s v=""/>
    <x v="2"/>
    <n v="1.4740000000000002"/>
    <n v="0.81366460513682892"/>
    <x v="1"/>
    <x v="1"/>
    <x v="2"/>
    <x v="1"/>
    <x v="1"/>
    <x v="1"/>
    <x v="1"/>
  </r>
  <r>
    <d v="2022-08-06T00:00:00"/>
    <n v="9839"/>
    <n v="10634"/>
    <x v="0"/>
    <n v="1035"/>
    <m/>
    <x v="1"/>
    <m/>
    <x v="0"/>
    <x v="1"/>
    <x v="1"/>
    <x v="1"/>
    <x v="1"/>
    <x v="1"/>
    <n v="36"/>
    <m/>
    <m/>
    <m/>
    <x v="0"/>
    <x v="1"/>
    <n v="1022230"/>
    <x v="6"/>
    <x v="1"/>
    <x v="0"/>
    <x v="0"/>
    <x v="4"/>
    <x v="0"/>
    <x v="0"/>
    <x v="0"/>
    <x v="0"/>
    <x v="0"/>
    <x v="1"/>
    <s v="jack"/>
    <m/>
    <x v="1"/>
    <s v="10222306"/>
    <x v="13"/>
    <x v="7"/>
    <x v="6"/>
    <x v="2"/>
    <x v="7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6T00:00:00"/>
    <n v="9840"/>
    <n v="10634"/>
    <x v="1"/>
    <n v="1156"/>
    <n v="40767"/>
    <x v="2"/>
    <s v="909584"/>
    <x v="0"/>
    <x v="1"/>
    <x v="1"/>
    <x v="1"/>
    <x v="1"/>
    <x v="1"/>
    <n v="73"/>
    <m/>
    <m/>
    <m/>
    <x v="0"/>
    <x v="2"/>
    <n v="1022230"/>
    <x v="7"/>
    <x v="1"/>
    <x v="0"/>
    <x v="0"/>
    <x v="4"/>
    <x v="0"/>
    <x v="0"/>
    <x v="0"/>
    <x v="0"/>
    <x v="0"/>
    <x v="1"/>
    <m/>
    <m/>
    <x v="2"/>
    <s v="10222307"/>
    <x v="13"/>
    <x v="7"/>
    <x v="6"/>
    <x v="2"/>
    <x v="7"/>
    <x v="1"/>
    <n v="66.454699999999988"/>
    <x v="2"/>
    <n v="73"/>
    <x v="1"/>
    <n v="286"/>
    <x v="5"/>
    <n v="286"/>
    <x v="1"/>
    <s v=""/>
    <s v=""/>
    <x v="1"/>
    <x v="1"/>
    <x v="1"/>
    <x v="1"/>
    <x v="1"/>
    <x v="1"/>
    <x v="1"/>
  </r>
  <r>
    <d v="2022-08-06T00:00:00"/>
    <n v="9841"/>
    <n v="10634"/>
    <x v="0"/>
    <n v="1537"/>
    <n v="40769"/>
    <x v="2"/>
    <s v="909570"/>
    <x v="0"/>
    <x v="1"/>
    <x v="1"/>
    <x v="1"/>
    <x v="1"/>
    <x v="1"/>
    <n v="59"/>
    <m/>
    <m/>
    <m/>
    <x v="0"/>
    <x v="2"/>
    <n v="1022230"/>
    <x v="8"/>
    <x v="1"/>
    <x v="0"/>
    <x v="0"/>
    <x v="4"/>
    <x v="0"/>
    <x v="0"/>
    <x v="0"/>
    <x v="0"/>
    <x v="0"/>
    <x v="1"/>
    <s v="40768 badd tag"/>
    <m/>
    <x v="2"/>
    <s v="10222308"/>
    <x v="13"/>
    <x v="7"/>
    <x v="6"/>
    <x v="2"/>
    <x v="7"/>
    <x v="1"/>
    <n v="53.497700000000002"/>
    <x v="2"/>
    <n v="59"/>
    <x v="1"/>
    <s v=""/>
    <x v="5"/>
    <s v=""/>
    <x v="1"/>
    <s v=""/>
    <s v=""/>
    <x v="1"/>
    <x v="1"/>
    <x v="1"/>
    <x v="1"/>
    <x v="1"/>
    <x v="1"/>
    <x v="1"/>
  </r>
  <r>
    <d v="2022-08-06T00:00:00"/>
    <n v="9948"/>
    <n v="10526"/>
    <x v="4"/>
    <n v="1802"/>
    <n v="51835"/>
    <x v="4"/>
    <s v="910030"/>
    <x v="0"/>
    <x v="0"/>
    <x v="2"/>
    <x v="2"/>
    <x v="1"/>
    <x v="1"/>
    <n v="87.5"/>
    <n v="19.399999999999999"/>
    <n v="7.6"/>
    <n v="5.4"/>
    <x v="7"/>
    <x v="3"/>
    <n v="1016271"/>
    <x v="6"/>
    <x v="1"/>
    <x v="0"/>
    <x v="1"/>
    <x v="2"/>
    <x v="0"/>
    <x v="0"/>
    <x v="0"/>
    <x v="0"/>
    <x v="0"/>
    <x v="1"/>
    <m/>
    <m/>
    <x v="2"/>
    <s v="10162716"/>
    <x v="13"/>
    <x v="7"/>
    <x v="6"/>
    <x v="2"/>
    <x v="7"/>
    <x v="2"/>
    <n v="79.900000000000006"/>
    <x v="1"/>
    <n v="87.5"/>
    <x v="3"/>
    <s v=""/>
    <x v="5"/>
    <s v=""/>
    <x v="2"/>
    <n v="2.9730000000000008"/>
    <n v="0.95133934358635697"/>
    <x v="1"/>
    <x v="1"/>
    <x v="2"/>
    <x v="1"/>
    <x v="1"/>
    <x v="1"/>
    <x v="1"/>
  </r>
  <r>
    <d v="2022-08-07T00:00:00"/>
    <n v="9844"/>
    <n v="10644"/>
    <x v="0"/>
    <n v="913"/>
    <m/>
    <x v="1"/>
    <m/>
    <x v="0"/>
    <x v="0"/>
    <x v="1"/>
    <x v="1"/>
    <x v="1"/>
    <x v="1"/>
    <n v="44"/>
    <m/>
    <m/>
    <m/>
    <x v="0"/>
    <x v="1"/>
    <n v="1022230"/>
    <x v="9"/>
    <x v="1"/>
    <x v="0"/>
    <x v="0"/>
    <x v="4"/>
    <x v="0"/>
    <x v="0"/>
    <x v="0"/>
    <x v="0"/>
    <x v="0"/>
    <x v="1"/>
    <m/>
    <m/>
    <x v="1"/>
    <s v="10222309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7T00:00:00"/>
    <n v="9845"/>
    <n v="10644"/>
    <x v="1"/>
    <n v="1137"/>
    <m/>
    <x v="1"/>
    <m/>
    <x v="0"/>
    <x v="0"/>
    <x v="1"/>
    <x v="1"/>
    <x v="1"/>
    <x v="1"/>
    <n v="40"/>
    <m/>
    <m/>
    <m/>
    <x v="0"/>
    <x v="1"/>
    <n v="1022230"/>
    <x v="10"/>
    <x v="1"/>
    <x v="0"/>
    <x v="0"/>
    <x v="4"/>
    <x v="0"/>
    <x v="0"/>
    <x v="0"/>
    <x v="0"/>
    <x v="0"/>
    <x v="1"/>
    <m/>
    <m/>
    <x v="1"/>
    <s v="102223010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7T00:00:00"/>
    <n v="9847"/>
    <n v="10644"/>
    <x v="1"/>
    <n v="1801"/>
    <n v="40770"/>
    <x v="2"/>
    <s v="909568"/>
    <x v="0"/>
    <x v="0"/>
    <x v="2"/>
    <x v="2"/>
    <x v="1"/>
    <x v="1"/>
    <n v="79"/>
    <n v="17.5"/>
    <n v="6"/>
    <n v="4.9000000000000004"/>
    <x v="15"/>
    <x v="3"/>
    <n v="1022265"/>
    <x v="1"/>
    <x v="1"/>
    <x v="0"/>
    <x v="0"/>
    <x v="4"/>
    <x v="0"/>
    <x v="0"/>
    <x v="0"/>
    <x v="0"/>
    <x v="0"/>
    <x v="1"/>
    <m/>
    <m/>
    <x v="2"/>
    <s v="10222651"/>
    <x v="13"/>
    <x v="7"/>
    <x v="6"/>
    <x v="2"/>
    <x v="8"/>
    <x v="1"/>
    <n v="73"/>
    <x v="1"/>
    <n v="79"/>
    <x v="3"/>
    <n v="287"/>
    <x v="5"/>
    <n v="287"/>
    <x v="2"/>
    <n v="1.7919999999999996"/>
    <n v="0.85717230736041317"/>
    <x v="1"/>
    <x v="1"/>
    <x v="2"/>
    <x v="1"/>
    <x v="1"/>
    <x v="1"/>
    <x v="1"/>
  </r>
  <r>
    <d v="2022-08-07T00:00:00"/>
    <n v="9847"/>
    <n v="10644"/>
    <x v="1"/>
    <n v="1802"/>
    <n v="40771"/>
    <x v="2"/>
    <s v="909599"/>
    <x v="0"/>
    <x v="0"/>
    <x v="2"/>
    <x v="1"/>
    <x v="1"/>
    <x v="1"/>
    <n v="60"/>
    <m/>
    <m/>
    <m/>
    <x v="0"/>
    <x v="2"/>
    <n v="1022265"/>
    <x v="2"/>
    <x v="1"/>
    <x v="0"/>
    <x v="0"/>
    <x v="4"/>
    <x v="0"/>
    <x v="0"/>
    <x v="0"/>
    <x v="0"/>
    <x v="0"/>
    <x v="1"/>
    <m/>
    <m/>
    <x v="2"/>
    <s v="10222652"/>
    <x v="13"/>
    <x v="7"/>
    <x v="6"/>
    <x v="2"/>
    <x v="8"/>
    <x v="1"/>
    <n v="54.423200000000001"/>
    <x v="2"/>
    <n v="60"/>
    <x v="1"/>
    <s v=""/>
    <x v="5"/>
    <s v=""/>
    <x v="1"/>
    <s v=""/>
    <s v=""/>
    <x v="1"/>
    <x v="1"/>
    <x v="1"/>
    <x v="1"/>
    <x v="1"/>
    <x v="1"/>
    <x v="1"/>
  </r>
  <r>
    <d v="2022-08-08T00:00:00"/>
    <n v="9849"/>
    <n v="10758"/>
    <x v="1"/>
    <n v="1049"/>
    <m/>
    <x v="1"/>
    <m/>
    <x v="0"/>
    <x v="0"/>
    <x v="1"/>
    <x v="1"/>
    <x v="1"/>
    <x v="1"/>
    <n v="41"/>
    <m/>
    <m/>
    <m/>
    <x v="0"/>
    <x v="1"/>
    <n v="1022265"/>
    <x v="3"/>
    <x v="1"/>
    <x v="0"/>
    <x v="0"/>
    <x v="4"/>
    <x v="0"/>
    <x v="0"/>
    <x v="0"/>
    <x v="0"/>
    <x v="0"/>
    <x v="1"/>
    <m/>
    <m/>
    <x v="1"/>
    <s v="10222653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08T00:00:00"/>
    <n v="9849"/>
    <n v="10758"/>
    <x v="1"/>
    <n v="1058"/>
    <n v="40772"/>
    <x v="2"/>
    <s v="909653"/>
    <x v="1"/>
    <x v="0"/>
    <x v="2"/>
    <x v="2"/>
    <x v="1"/>
    <x v="1"/>
    <n v="78"/>
    <n v="17.2"/>
    <n v="6.2"/>
    <n v="5"/>
    <x v="15"/>
    <x v="3"/>
    <n v="1022265"/>
    <x v="4"/>
    <x v="1"/>
    <x v="0"/>
    <x v="0"/>
    <x v="4"/>
    <x v="0"/>
    <x v="0"/>
    <x v="0"/>
    <x v="0"/>
    <x v="0"/>
    <x v="1"/>
    <m/>
    <m/>
    <x v="2"/>
    <s v="10222654"/>
    <x v="13"/>
    <x v="7"/>
    <x v="6"/>
    <x v="2"/>
    <x v="8"/>
    <x v="1"/>
    <n v="71.8"/>
    <x v="1"/>
    <n v="78"/>
    <x v="3"/>
    <s v=""/>
    <x v="5"/>
    <s v=""/>
    <x v="2"/>
    <n v="1.0379999999999987"/>
    <n v="0.73846392043063536"/>
    <x v="1"/>
    <x v="1"/>
    <x v="2"/>
    <x v="1"/>
    <x v="1"/>
    <x v="1"/>
    <x v="1"/>
  </r>
  <r>
    <d v="2022-08-09T00:00:00"/>
    <n v="9853"/>
    <n v="10770"/>
    <x v="0"/>
    <n v="1150"/>
    <n v="40773"/>
    <x v="2"/>
    <s v="909621"/>
    <x v="0"/>
    <x v="1"/>
    <x v="1"/>
    <x v="1"/>
    <x v="1"/>
    <x v="1"/>
    <n v="90"/>
    <n v="18.899999999999999"/>
    <n v="7.4"/>
    <n v="6"/>
    <x v="5"/>
    <x v="3"/>
    <n v="1022265"/>
    <x v="5"/>
    <x v="1"/>
    <x v="0"/>
    <x v="0"/>
    <x v="4"/>
    <x v="0"/>
    <x v="0"/>
    <x v="0"/>
    <x v="0"/>
    <x v="0"/>
    <x v="1"/>
    <m/>
    <m/>
    <x v="2"/>
    <s v="10222655"/>
    <x v="13"/>
    <x v="7"/>
    <x v="6"/>
    <x v="2"/>
    <x v="8"/>
    <x v="1"/>
    <n v="82.6"/>
    <x v="1"/>
    <n v="90"/>
    <x v="3"/>
    <s v=""/>
    <x v="5"/>
    <s v=""/>
    <x v="2"/>
    <n v="3.6380000000000026"/>
    <n v="0.97436931153427986"/>
    <x v="1"/>
    <x v="1"/>
    <x v="2"/>
    <x v="1"/>
    <x v="1"/>
    <x v="1"/>
    <x v="1"/>
  </r>
  <r>
    <d v="2022-08-10T00:00:00"/>
    <n v="9857"/>
    <n v="10776"/>
    <x v="0"/>
    <n v="1140"/>
    <m/>
    <x v="1"/>
    <m/>
    <x v="0"/>
    <x v="0"/>
    <x v="1"/>
    <x v="1"/>
    <x v="1"/>
    <x v="1"/>
    <n v="31"/>
    <m/>
    <m/>
    <m/>
    <x v="0"/>
    <x v="1"/>
    <n v="1022265"/>
    <x v="6"/>
    <x v="1"/>
    <x v="0"/>
    <x v="0"/>
    <x v="4"/>
    <x v="0"/>
    <x v="0"/>
    <x v="0"/>
    <x v="0"/>
    <x v="0"/>
    <x v="1"/>
    <m/>
    <m/>
    <x v="1"/>
    <s v="10222656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10T00:00:00"/>
    <n v="9858"/>
    <n v="10776"/>
    <x v="1"/>
    <n v="1620"/>
    <m/>
    <x v="1"/>
    <m/>
    <x v="0"/>
    <x v="0"/>
    <x v="1"/>
    <x v="1"/>
    <x v="1"/>
    <x v="1"/>
    <n v="39"/>
    <m/>
    <m/>
    <m/>
    <x v="0"/>
    <x v="1"/>
    <n v="1022265"/>
    <x v="7"/>
    <x v="1"/>
    <x v="0"/>
    <x v="0"/>
    <x v="4"/>
    <x v="0"/>
    <x v="0"/>
    <x v="0"/>
    <x v="0"/>
    <x v="0"/>
    <x v="1"/>
    <m/>
    <m/>
    <x v="1"/>
    <s v="10222657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11T00:00:00"/>
    <n v="9860"/>
    <n v="10787"/>
    <x v="1"/>
    <n v="900"/>
    <n v="40774"/>
    <x v="2"/>
    <s v="909643"/>
    <x v="0"/>
    <x v="0"/>
    <x v="1"/>
    <x v="1"/>
    <x v="1"/>
    <x v="1"/>
    <n v="74"/>
    <m/>
    <m/>
    <m/>
    <x v="0"/>
    <x v="2"/>
    <n v="1022265"/>
    <x v="8"/>
    <x v="1"/>
    <x v="0"/>
    <x v="0"/>
    <x v="4"/>
    <x v="0"/>
    <x v="0"/>
    <x v="0"/>
    <x v="0"/>
    <x v="0"/>
    <x v="1"/>
    <m/>
    <m/>
    <x v="2"/>
    <s v="10222658"/>
    <x v="13"/>
    <x v="7"/>
    <x v="6"/>
    <x v="2"/>
    <x v="8"/>
    <x v="1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8-11T00:00:00"/>
    <n v="9860"/>
    <n v="10787"/>
    <x v="1"/>
    <n v="1027"/>
    <m/>
    <x v="1"/>
    <m/>
    <x v="0"/>
    <x v="0"/>
    <x v="1"/>
    <x v="1"/>
    <x v="1"/>
    <x v="1"/>
    <n v="48"/>
    <m/>
    <m/>
    <m/>
    <x v="0"/>
    <x v="1"/>
    <n v="1022265"/>
    <x v="9"/>
    <x v="1"/>
    <x v="0"/>
    <x v="0"/>
    <x v="4"/>
    <x v="0"/>
    <x v="0"/>
    <x v="0"/>
    <x v="0"/>
    <x v="0"/>
    <x v="1"/>
    <s v="jack"/>
    <m/>
    <x v="1"/>
    <s v="10222659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11T00:00:00"/>
    <n v="9861"/>
    <n v="10787"/>
    <x v="0"/>
    <n v="1126"/>
    <m/>
    <x v="1"/>
    <m/>
    <x v="0"/>
    <x v="0"/>
    <x v="1"/>
    <x v="1"/>
    <x v="1"/>
    <x v="1"/>
    <n v="48"/>
    <m/>
    <m/>
    <m/>
    <x v="0"/>
    <x v="1"/>
    <n v="1022265"/>
    <x v="10"/>
    <x v="1"/>
    <x v="0"/>
    <x v="0"/>
    <x v="4"/>
    <x v="0"/>
    <x v="0"/>
    <x v="0"/>
    <x v="0"/>
    <x v="0"/>
    <x v="1"/>
    <s v="jack"/>
    <m/>
    <x v="1"/>
    <s v="102226510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11T00:00:00"/>
    <n v="9862"/>
    <n v="10787"/>
    <x v="1"/>
    <n v="1537"/>
    <n v="40775"/>
    <x v="2"/>
    <s v="909615"/>
    <x v="0"/>
    <x v="0"/>
    <x v="1"/>
    <x v="1"/>
    <x v="1"/>
    <x v="1"/>
    <n v="63"/>
    <m/>
    <m/>
    <m/>
    <x v="0"/>
    <x v="2"/>
    <n v="1022306"/>
    <x v="1"/>
    <x v="1"/>
    <x v="0"/>
    <x v="0"/>
    <x v="4"/>
    <x v="0"/>
    <x v="0"/>
    <x v="0"/>
    <x v="0"/>
    <x v="0"/>
    <x v="1"/>
    <m/>
    <m/>
    <x v="2"/>
    <s v="10223061"/>
    <x v="13"/>
    <x v="7"/>
    <x v="6"/>
    <x v="2"/>
    <x v="8"/>
    <x v="1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8-11T00:00:00"/>
    <n v="9862"/>
    <n v="10787"/>
    <x v="1"/>
    <n v="1609"/>
    <n v="40776"/>
    <x v="2"/>
    <s v="909572"/>
    <x v="0"/>
    <x v="0"/>
    <x v="1"/>
    <x v="1"/>
    <x v="1"/>
    <x v="1"/>
    <n v="77"/>
    <n v="16.899999999999999"/>
    <n v="6.6"/>
    <n v="5.5"/>
    <x v="5"/>
    <x v="3"/>
    <n v="1022306"/>
    <x v="2"/>
    <x v="1"/>
    <x v="0"/>
    <x v="0"/>
    <x v="4"/>
    <x v="0"/>
    <x v="0"/>
    <x v="0"/>
    <x v="0"/>
    <x v="0"/>
    <x v="1"/>
    <m/>
    <m/>
    <x v="2"/>
    <s v="10223062"/>
    <x v="13"/>
    <x v="7"/>
    <x v="6"/>
    <x v="2"/>
    <x v="8"/>
    <x v="1"/>
    <n v="70.400000000000006"/>
    <x v="1"/>
    <n v="77"/>
    <x v="3"/>
    <n v="288"/>
    <x v="5"/>
    <n v="288"/>
    <x v="3"/>
    <n v="-0.5880000000000003"/>
    <n v="0.3570938786387709"/>
    <x v="1"/>
    <x v="1"/>
    <x v="1"/>
    <x v="1"/>
    <x v="1"/>
    <x v="1"/>
    <x v="1"/>
  </r>
  <r>
    <d v="2022-08-11T00:00:00"/>
    <n v="9989"/>
    <n v="10534"/>
    <x v="4"/>
    <n v="1448"/>
    <m/>
    <x v="5"/>
    <m/>
    <x v="0"/>
    <x v="0"/>
    <x v="2"/>
    <x v="1"/>
    <x v="1"/>
    <x v="1"/>
    <n v="73"/>
    <m/>
    <m/>
    <m/>
    <x v="0"/>
    <x v="2"/>
    <n v="1016271"/>
    <x v="7"/>
    <x v="1"/>
    <x v="0"/>
    <x v="1"/>
    <x v="2"/>
    <x v="0"/>
    <x v="0"/>
    <x v="0"/>
    <x v="0"/>
    <x v="0"/>
    <x v="1"/>
    <m/>
    <m/>
    <x v="2"/>
    <s v="10162717"/>
    <x v="13"/>
    <x v="7"/>
    <x v="6"/>
    <x v="2"/>
    <x v="8"/>
    <x v="2"/>
    <n v="66.454699999999988"/>
    <x v="2"/>
    <n v="73"/>
    <x v="1"/>
    <s v=""/>
    <x v="5"/>
    <s v=""/>
    <x v="1"/>
    <s v=""/>
    <s v=""/>
    <x v="1"/>
    <x v="1"/>
    <x v="1"/>
    <x v="1"/>
    <x v="1"/>
    <x v="1"/>
    <x v="1"/>
  </r>
  <r>
    <d v="2022-08-11T00:00:00"/>
    <n v="9990"/>
    <n v="10534"/>
    <x v="5"/>
    <n v="1555"/>
    <n v="51836"/>
    <x v="4"/>
    <s v="910020"/>
    <x v="0"/>
    <x v="0"/>
    <x v="1"/>
    <x v="1"/>
    <x v="1"/>
    <x v="1"/>
    <n v="65"/>
    <m/>
    <m/>
    <m/>
    <x v="0"/>
    <x v="2"/>
    <n v="1016271"/>
    <x v="8"/>
    <x v="1"/>
    <x v="0"/>
    <x v="1"/>
    <x v="2"/>
    <x v="0"/>
    <x v="0"/>
    <x v="0"/>
    <x v="0"/>
    <x v="0"/>
    <x v="1"/>
    <m/>
    <m/>
    <x v="2"/>
    <s v="10162718"/>
    <x v="13"/>
    <x v="7"/>
    <x v="6"/>
    <x v="2"/>
    <x v="8"/>
    <x v="2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8-12T00:00:00"/>
    <n v="9864"/>
    <n v="10798"/>
    <x v="1"/>
    <n v="940"/>
    <m/>
    <x v="1"/>
    <m/>
    <x v="0"/>
    <x v="0"/>
    <x v="1"/>
    <x v="1"/>
    <x v="1"/>
    <x v="1"/>
    <n v="40"/>
    <m/>
    <m/>
    <m/>
    <x v="0"/>
    <x v="1"/>
    <n v="1022306"/>
    <x v="3"/>
    <x v="1"/>
    <x v="0"/>
    <x v="0"/>
    <x v="4"/>
    <x v="0"/>
    <x v="0"/>
    <x v="0"/>
    <x v="0"/>
    <x v="0"/>
    <x v="1"/>
    <s v="jack"/>
    <m/>
    <x v="1"/>
    <s v="10223063"/>
    <x v="13"/>
    <x v="7"/>
    <x v="6"/>
    <x v="2"/>
    <x v="8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12T00:00:00"/>
    <n v="9864"/>
    <n v="10798"/>
    <x v="1"/>
    <n v="1009"/>
    <n v="40777"/>
    <x v="2"/>
    <s v="909583"/>
    <x v="0"/>
    <x v="0"/>
    <x v="2"/>
    <x v="1"/>
    <x v="1"/>
    <x v="1"/>
    <n v="69"/>
    <m/>
    <m/>
    <m/>
    <x v="0"/>
    <x v="2"/>
    <n v="1022306"/>
    <x v="4"/>
    <x v="1"/>
    <x v="0"/>
    <x v="0"/>
    <x v="4"/>
    <x v="0"/>
    <x v="0"/>
    <x v="0"/>
    <x v="0"/>
    <x v="0"/>
    <x v="1"/>
    <m/>
    <m/>
    <x v="2"/>
    <s v="10223064"/>
    <x v="13"/>
    <x v="7"/>
    <x v="6"/>
    <x v="2"/>
    <x v="8"/>
    <x v="1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8-12T00:00:00"/>
    <n v="9864"/>
    <n v="10798"/>
    <x v="1"/>
    <n v="1027"/>
    <n v="40778"/>
    <x v="2"/>
    <s v="909597"/>
    <x v="0"/>
    <x v="0"/>
    <x v="1"/>
    <x v="1"/>
    <x v="1"/>
    <x v="1"/>
    <n v="65"/>
    <m/>
    <m/>
    <m/>
    <x v="0"/>
    <x v="2"/>
    <n v="1022306"/>
    <x v="5"/>
    <x v="1"/>
    <x v="0"/>
    <x v="0"/>
    <x v="4"/>
    <x v="0"/>
    <x v="0"/>
    <x v="0"/>
    <x v="0"/>
    <x v="0"/>
    <x v="1"/>
    <m/>
    <m/>
    <x v="2"/>
    <s v="10223065"/>
    <x v="13"/>
    <x v="7"/>
    <x v="6"/>
    <x v="2"/>
    <x v="8"/>
    <x v="1"/>
    <n v="59.050699999999999"/>
    <x v="2"/>
    <n v="65"/>
    <x v="1"/>
    <n v="289"/>
    <x v="5"/>
    <n v="289"/>
    <x v="1"/>
    <s v=""/>
    <s v=""/>
    <x v="1"/>
    <x v="1"/>
    <x v="1"/>
    <x v="1"/>
    <x v="1"/>
    <x v="1"/>
    <x v="1"/>
  </r>
  <r>
    <d v="2022-08-12T00:00:00"/>
    <n v="9866"/>
    <n v="10798"/>
    <x v="1"/>
    <n v="1559"/>
    <n v="40779"/>
    <x v="2"/>
    <s v="909590"/>
    <x v="0"/>
    <x v="0"/>
    <x v="2"/>
    <x v="1"/>
    <x v="1"/>
    <x v="1"/>
    <n v="65"/>
    <m/>
    <m/>
    <m/>
    <x v="0"/>
    <x v="2"/>
    <n v="1022306"/>
    <x v="6"/>
    <x v="1"/>
    <x v="0"/>
    <x v="0"/>
    <x v="4"/>
    <x v="2"/>
    <x v="0"/>
    <x v="2"/>
    <x v="0"/>
    <x v="0"/>
    <x v="1"/>
    <m/>
    <m/>
    <x v="2"/>
    <s v="10223066"/>
    <x v="13"/>
    <x v="7"/>
    <x v="6"/>
    <x v="2"/>
    <x v="8"/>
    <x v="1"/>
    <n v="59.050699999999999"/>
    <x v="2"/>
    <n v="65"/>
    <x v="1"/>
    <n v="290"/>
    <x v="5"/>
    <n v="290"/>
    <x v="1"/>
    <s v=""/>
    <s v=""/>
    <x v="1"/>
    <x v="1"/>
    <x v="1"/>
    <x v="1"/>
    <x v="1"/>
    <x v="1"/>
    <x v="1"/>
  </r>
  <r>
    <d v="2022-08-12T00:00:00"/>
    <n v="9998"/>
    <n v="10538"/>
    <x v="2"/>
    <n v="1148"/>
    <n v="51838"/>
    <x v="4"/>
    <s v="910043"/>
    <x v="0"/>
    <x v="0"/>
    <x v="2"/>
    <x v="2"/>
    <x v="1"/>
    <x v="1"/>
    <n v="91"/>
    <n v="20"/>
    <n v="7"/>
    <n v="5.9"/>
    <x v="1"/>
    <x v="3"/>
    <n v="1016271"/>
    <x v="9"/>
    <x v="1"/>
    <x v="0"/>
    <x v="1"/>
    <x v="2"/>
    <x v="0"/>
    <x v="0"/>
    <x v="0"/>
    <x v="0"/>
    <x v="0"/>
    <x v="1"/>
    <m/>
    <m/>
    <x v="2"/>
    <s v="10162719"/>
    <x v="13"/>
    <x v="7"/>
    <x v="6"/>
    <x v="2"/>
    <x v="8"/>
    <x v="2"/>
    <n v="84"/>
    <x v="1"/>
    <n v="91"/>
    <x v="3"/>
    <s v=""/>
    <x v="5"/>
    <s v=""/>
    <x v="2"/>
    <n v="4.304000000000002"/>
    <n v="0.98666581030227485"/>
    <x v="1"/>
    <x v="1"/>
    <x v="2"/>
    <x v="1"/>
    <x v="1"/>
    <x v="1"/>
    <x v="1"/>
  </r>
  <r>
    <d v="2022-08-12T00:00:00"/>
    <n v="10000"/>
    <n v="10538"/>
    <x v="4"/>
    <n v="1536"/>
    <n v="51839"/>
    <x v="4"/>
    <s v="910016"/>
    <x v="0"/>
    <x v="0"/>
    <x v="2"/>
    <x v="2"/>
    <x v="1"/>
    <x v="1"/>
    <n v="80"/>
    <n v="17"/>
    <n v="5.4"/>
    <n v="5.5"/>
    <x v="0"/>
    <x v="3"/>
    <n v="1016271"/>
    <x v="10"/>
    <x v="1"/>
    <x v="0"/>
    <x v="1"/>
    <x v="2"/>
    <x v="0"/>
    <x v="0"/>
    <x v="0"/>
    <x v="0"/>
    <x v="0"/>
    <x v="1"/>
    <s v="damaged adipose"/>
    <m/>
    <x v="2"/>
    <s v="101627110"/>
    <x v="13"/>
    <x v="7"/>
    <x v="6"/>
    <x v="2"/>
    <x v="8"/>
    <x v="2"/>
    <n v="74.599999999999994"/>
    <x v="1"/>
    <n v="80"/>
    <x v="2"/>
    <s v=""/>
    <x v="5"/>
    <s v=""/>
    <x v="1"/>
    <s v=""/>
    <s v=""/>
    <x v="1"/>
    <x v="1"/>
    <x v="2"/>
    <x v="1"/>
    <x v="1"/>
    <x v="1"/>
    <x v="1"/>
  </r>
  <r>
    <d v="2022-08-13T00:00:00"/>
    <n v="9868"/>
    <n v="10805"/>
    <x v="1"/>
    <n v="948"/>
    <n v="40780"/>
    <x v="2"/>
    <s v="909555"/>
    <x v="0"/>
    <x v="1"/>
    <x v="1"/>
    <x v="1"/>
    <x v="1"/>
    <x v="1"/>
    <n v="88"/>
    <n v="23"/>
    <n v="10"/>
    <n v="8"/>
    <x v="4"/>
    <x v="3"/>
    <n v="1022306"/>
    <x v="7"/>
    <x v="1"/>
    <x v="0"/>
    <x v="0"/>
    <x v="4"/>
    <x v="0"/>
    <x v="0"/>
    <x v="0"/>
    <x v="0"/>
    <x v="0"/>
    <x v="1"/>
    <m/>
    <m/>
    <x v="2"/>
    <s v="10223067"/>
    <x v="13"/>
    <x v="7"/>
    <x v="6"/>
    <x v="2"/>
    <x v="8"/>
    <x v="1"/>
    <n v="78"/>
    <x v="1"/>
    <n v="88"/>
    <x v="3"/>
    <s v=""/>
    <x v="5"/>
    <s v=""/>
    <x v="3"/>
    <n v="-2.512000000000004"/>
    <n v="7.5021205417553333E-2"/>
    <x v="1"/>
    <x v="1"/>
    <x v="1"/>
    <x v="1"/>
    <x v="1"/>
    <x v="1"/>
    <x v="1"/>
  </r>
  <r>
    <d v="2022-08-13T00:00:00"/>
    <n v="9868"/>
    <n v="10805"/>
    <x v="1"/>
    <n v="959"/>
    <n v="40781"/>
    <x v="2"/>
    <s v="909574"/>
    <x v="10"/>
    <x v="0"/>
    <x v="2"/>
    <x v="1"/>
    <x v="1"/>
    <x v="1"/>
    <n v="65"/>
    <m/>
    <m/>
    <m/>
    <x v="0"/>
    <x v="2"/>
    <n v="1022306"/>
    <x v="8"/>
    <x v="1"/>
    <x v="0"/>
    <x v="0"/>
    <x v="4"/>
    <x v="0"/>
    <x v="0"/>
    <x v="0"/>
    <x v="0"/>
    <x v="0"/>
    <x v="1"/>
    <m/>
    <m/>
    <x v="2"/>
    <s v="10223068"/>
    <x v="13"/>
    <x v="7"/>
    <x v="6"/>
    <x v="2"/>
    <x v="8"/>
    <x v="1"/>
    <n v="59.050699999999999"/>
    <x v="2"/>
    <n v="65"/>
    <x v="1"/>
    <s v=""/>
    <x v="5"/>
    <s v=""/>
    <x v="1"/>
    <s v=""/>
    <s v=""/>
    <x v="1"/>
    <x v="1"/>
    <x v="1"/>
    <x v="1"/>
    <x v="1"/>
    <x v="1"/>
    <x v="1"/>
  </r>
  <r>
    <d v="2022-08-13T00:00:00"/>
    <n v="9870"/>
    <n v="10805"/>
    <x v="1"/>
    <n v="1555"/>
    <n v="40782"/>
    <x v="2"/>
    <s v="909229"/>
    <x v="0"/>
    <x v="0"/>
    <x v="2"/>
    <x v="1"/>
    <x v="1"/>
    <x v="1"/>
    <n v="64"/>
    <m/>
    <m/>
    <m/>
    <x v="0"/>
    <x v="2"/>
    <n v="1022306"/>
    <x v="9"/>
    <x v="1"/>
    <x v="0"/>
    <x v="0"/>
    <x v="4"/>
    <x v="0"/>
    <x v="0"/>
    <x v="0"/>
    <x v="0"/>
    <x v="0"/>
    <x v="1"/>
    <m/>
    <m/>
    <x v="2"/>
    <s v="10223069"/>
    <x v="13"/>
    <x v="7"/>
    <x v="6"/>
    <x v="2"/>
    <x v="8"/>
    <x v="1"/>
    <n v="58.1252"/>
    <x v="2"/>
    <n v="64"/>
    <x v="1"/>
    <n v="291"/>
    <x v="5"/>
    <n v="291"/>
    <x v="1"/>
    <s v=""/>
    <s v=""/>
    <x v="1"/>
    <x v="1"/>
    <x v="1"/>
    <x v="1"/>
    <x v="1"/>
    <x v="1"/>
    <x v="1"/>
  </r>
  <r>
    <d v="2022-08-13T00:00:00"/>
    <n v="10110"/>
    <n v="10543"/>
    <x v="4"/>
    <n v="1553"/>
    <n v="51840"/>
    <x v="4"/>
    <s v="909985"/>
    <x v="0"/>
    <x v="0"/>
    <x v="1"/>
    <x v="1"/>
    <x v="1"/>
    <x v="1"/>
    <n v="62.5"/>
    <m/>
    <m/>
    <m/>
    <x v="0"/>
    <x v="2"/>
    <n v="1016272"/>
    <x v="1"/>
    <x v="0"/>
    <x v="0"/>
    <x v="0"/>
    <x v="2"/>
    <x v="0"/>
    <x v="0"/>
    <x v="0"/>
    <x v="0"/>
    <x v="0"/>
    <x v="0"/>
    <m/>
    <s v="Book was not turned into office by crew so deleted random selection to be aged as only total of 3 fish. 2 Nov/22"/>
    <x v="2"/>
    <s v="10162721"/>
    <x v="13"/>
    <x v="7"/>
    <x v="6"/>
    <x v="2"/>
    <x v="8"/>
    <x v="2"/>
    <n v="56.73695"/>
    <x v="2"/>
    <n v="62.5"/>
    <x v="1"/>
    <s v=""/>
    <x v="5"/>
    <s v=""/>
    <x v="1"/>
    <s v=""/>
    <s v=""/>
    <x v="1"/>
    <x v="1"/>
    <x v="1"/>
    <x v="1"/>
    <x v="1"/>
    <x v="1"/>
    <x v="1"/>
  </r>
  <r>
    <d v="2022-08-14T00:00:00"/>
    <n v="9872"/>
    <n v="10812"/>
    <x v="1"/>
    <n v="1000"/>
    <n v="40783"/>
    <x v="2"/>
    <s v="909240"/>
    <x v="0"/>
    <x v="0"/>
    <x v="1"/>
    <x v="1"/>
    <x v="1"/>
    <x v="1"/>
    <n v="58"/>
    <m/>
    <m/>
    <m/>
    <x v="0"/>
    <x v="2"/>
    <n v="1022306"/>
    <x v="10"/>
    <x v="1"/>
    <x v="0"/>
    <x v="0"/>
    <x v="4"/>
    <x v="0"/>
    <x v="0"/>
    <x v="0"/>
    <x v="0"/>
    <x v="0"/>
    <x v="0"/>
    <m/>
    <m/>
    <x v="2"/>
    <s v="102230610"/>
    <x v="13"/>
    <x v="7"/>
    <x v="6"/>
    <x v="2"/>
    <x v="9"/>
    <x v="1"/>
    <n v="52.572200000000002"/>
    <x v="2"/>
    <n v="58"/>
    <x v="1"/>
    <n v="292"/>
    <x v="5"/>
    <n v="292"/>
    <x v="1"/>
    <s v=""/>
    <s v=""/>
    <x v="1"/>
    <x v="1"/>
    <x v="1"/>
    <x v="1"/>
    <x v="1"/>
    <x v="1"/>
    <x v="1"/>
  </r>
  <r>
    <d v="2022-08-14T00:00:00"/>
    <n v="9874"/>
    <n v="10812"/>
    <x v="1"/>
    <n v="1600"/>
    <n v="40784"/>
    <x v="2"/>
    <s v="909231"/>
    <x v="0"/>
    <x v="0"/>
    <x v="1"/>
    <x v="1"/>
    <x v="1"/>
    <x v="1"/>
    <n v="74.5"/>
    <m/>
    <m/>
    <m/>
    <x v="0"/>
    <x v="2"/>
    <n v="1022282"/>
    <x v="1"/>
    <x v="1"/>
    <x v="0"/>
    <x v="0"/>
    <x v="4"/>
    <x v="0"/>
    <x v="0"/>
    <x v="0"/>
    <x v="0"/>
    <x v="0"/>
    <x v="0"/>
    <m/>
    <m/>
    <x v="2"/>
    <s v="10222821"/>
    <x v="13"/>
    <x v="7"/>
    <x v="6"/>
    <x v="2"/>
    <x v="9"/>
    <x v="1"/>
    <n v="67.842949999999988"/>
    <x v="2"/>
    <n v="74.5"/>
    <x v="1"/>
    <s v=""/>
    <x v="5"/>
    <s v=""/>
    <x v="1"/>
    <s v=""/>
    <s v=""/>
    <x v="1"/>
    <x v="1"/>
    <x v="1"/>
    <x v="1"/>
    <x v="1"/>
    <x v="1"/>
    <x v="1"/>
  </r>
  <r>
    <d v="2022-08-14T00:00:00"/>
    <n v="9875"/>
    <n v="10812"/>
    <x v="0"/>
    <n v="1712"/>
    <n v="40785"/>
    <x v="2"/>
    <s v="909249"/>
    <x v="0"/>
    <x v="1"/>
    <x v="1"/>
    <x v="1"/>
    <x v="1"/>
    <x v="1"/>
    <n v="77"/>
    <n v="17.899999999999999"/>
    <n v="6.3"/>
    <n v="6.2"/>
    <x v="1"/>
    <x v="3"/>
    <n v="1022282"/>
    <x v="2"/>
    <x v="1"/>
    <x v="0"/>
    <x v="0"/>
    <x v="4"/>
    <x v="0"/>
    <x v="0"/>
    <x v="0"/>
    <x v="0"/>
    <x v="0"/>
    <x v="0"/>
    <m/>
    <m/>
    <x v="2"/>
    <s v="10222822"/>
    <x v="13"/>
    <x v="7"/>
    <x v="6"/>
    <x v="2"/>
    <x v="9"/>
    <x v="1"/>
    <n v="70.7"/>
    <x v="1"/>
    <n v="77"/>
    <x v="3"/>
    <s v=""/>
    <x v="5"/>
    <s v=""/>
    <x v="3"/>
    <n v="-1.024"/>
    <n v="0.26424898168976962"/>
    <x v="1"/>
    <x v="1"/>
    <x v="1"/>
    <x v="1"/>
    <x v="1"/>
    <x v="1"/>
    <x v="1"/>
  </r>
  <r>
    <d v="2022-08-15T00:00:00"/>
    <n v="9876"/>
    <n v="10819"/>
    <x v="1"/>
    <n v="935"/>
    <n v="40786"/>
    <x v="2"/>
    <s v="909248"/>
    <x v="0"/>
    <x v="0"/>
    <x v="1"/>
    <x v="1"/>
    <x v="1"/>
    <x v="1"/>
    <n v="80"/>
    <n v="18.2"/>
    <n v="7"/>
    <n v="6.3"/>
    <x v="1"/>
    <x v="3"/>
    <n v="1022282"/>
    <x v="3"/>
    <x v="1"/>
    <x v="0"/>
    <x v="0"/>
    <x v="4"/>
    <x v="0"/>
    <x v="0"/>
    <x v="0"/>
    <x v="0"/>
    <x v="0"/>
    <x v="1"/>
    <m/>
    <m/>
    <x v="2"/>
    <s v="10222823"/>
    <x v="13"/>
    <x v="7"/>
    <x v="6"/>
    <x v="2"/>
    <x v="9"/>
    <x v="1"/>
    <n v="73"/>
    <x v="1"/>
    <n v="80"/>
    <x v="3"/>
    <s v=""/>
    <x v="5"/>
    <s v=""/>
    <x v="3"/>
    <n v="-0.69800000000000129"/>
    <n v="0.33225580263827859"/>
    <x v="1"/>
    <x v="1"/>
    <x v="1"/>
    <x v="1"/>
    <x v="1"/>
    <x v="1"/>
    <x v="1"/>
  </r>
  <r>
    <d v="2022-08-15T00:00:00"/>
    <n v="9877"/>
    <n v="10819"/>
    <x v="0"/>
    <n v="1120"/>
    <n v="40787"/>
    <x v="2"/>
    <s v="909217"/>
    <x v="0"/>
    <x v="1"/>
    <x v="1"/>
    <x v="1"/>
    <x v="1"/>
    <x v="1"/>
    <n v="71"/>
    <m/>
    <m/>
    <m/>
    <x v="0"/>
    <x v="2"/>
    <n v="1022282"/>
    <x v="4"/>
    <x v="1"/>
    <x v="0"/>
    <x v="0"/>
    <x v="4"/>
    <x v="0"/>
    <x v="0"/>
    <x v="0"/>
    <x v="0"/>
    <x v="0"/>
    <x v="0"/>
    <m/>
    <m/>
    <x v="2"/>
    <s v="10222824"/>
    <x v="13"/>
    <x v="7"/>
    <x v="6"/>
    <x v="2"/>
    <x v="9"/>
    <x v="1"/>
    <n v="64.603699999999989"/>
    <x v="2"/>
    <n v="71"/>
    <x v="1"/>
    <n v="293"/>
    <x v="5"/>
    <n v="293"/>
    <x v="1"/>
    <s v=""/>
    <s v=""/>
    <x v="1"/>
    <x v="1"/>
    <x v="1"/>
    <x v="1"/>
    <x v="1"/>
    <x v="1"/>
    <x v="1"/>
  </r>
  <r>
    <d v="2022-08-15T00:00:00"/>
    <n v="9878"/>
    <n v="10819"/>
    <x v="1"/>
    <n v="1558"/>
    <n v="40788"/>
    <x v="2"/>
    <s v="909192"/>
    <x v="0"/>
    <x v="1"/>
    <x v="1"/>
    <x v="1"/>
    <x v="1"/>
    <x v="1"/>
    <n v="73.5"/>
    <m/>
    <m/>
    <m/>
    <x v="0"/>
    <x v="2"/>
    <n v="1022282"/>
    <x v="5"/>
    <x v="1"/>
    <x v="0"/>
    <x v="0"/>
    <x v="4"/>
    <x v="0"/>
    <x v="0"/>
    <x v="0"/>
    <x v="0"/>
    <x v="0"/>
    <x v="0"/>
    <m/>
    <m/>
    <x v="2"/>
    <s v="10222825"/>
    <x v="13"/>
    <x v="7"/>
    <x v="6"/>
    <x v="2"/>
    <x v="9"/>
    <x v="1"/>
    <n v="66.917449999999988"/>
    <x v="2"/>
    <n v="73.5"/>
    <x v="1"/>
    <s v=""/>
    <x v="5"/>
    <s v=""/>
    <x v="1"/>
    <s v=""/>
    <s v=""/>
    <x v="1"/>
    <x v="1"/>
    <x v="1"/>
    <x v="1"/>
    <x v="1"/>
    <x v="1"/>
    <x v="1"/>
  </r>
  <r>
    <d v="2022-08-16T00:00:00"/>
    <n v="9880"/>
    <n v="10827"/>
    <x v="1"/>
    <n v="939"/>
    <n v="40789"/>
    <x v="2"/>
    <s v="909242"/>
    <x v="0"/>
    <x v="0"/>
    <x v="2"/>
    <x v="1"/>
    <x v="1"/>
    <x v="1"/>
    <n v="64"/>
    <m/>
    <m/>
    <m/>
    <x v="0"/>
    <x v="2"/>
    <n v="1022282"/>
    <x v="6"/>
    <x v="1"/>
    <x v="0"/>
    <x v="0"/>
    <x v="4"/>
    <x v="0"/>
    <x v="0"/>
    <x v="0"/>
    <x v="0"/>
    <x v="0"/>
    <x v="1"/>
    <m/>
    <m/>
    <x v="2"/>
    <s v="10222826"/>
    <x v="13"/>
    <x v="7"/>
    <x v="6"/>
    <x v="2"/>
    <x v="9"/>
    <x v="1"/>
    <n v="58.1252"/>
    <x v="2"/>
    <n v="64"/>
    <x v="1"/>
    <s v=""/>
    <x v="5"/>
    <s v=""/>
    <x v="1"/>
    <s v=""/>
    <s v=""/>
    <x v="1"/>
    <x v="1"/>
    <x v="1"/>
    <x v="1"/>
    <x v="1"/>
    <x v="1"/>
    <x v="1"/>
  </r>
  <r>
    <d v="2022-08-16T00:00:00"/>
    <n v="9880"/>
    <n v="10827"/>
    <x v="1"/>
    <n v="1032"/>
    <n v="40790"/>
    <x v="2"/>
    <s v="909189"/>
    <x v="0"/>
    <x v="0"/>
    <x v="1"/>
    <x v="1"/>
    <x v="1"/>
    <x v="1"/>
    <n v="63"/>
    <m/>
    <m/>
    <m/>
    <x v="0"/>
    <x v="2"/>
    <n v="1022282"/>
    <x v="7"/>
    <x v="1"/>
    <x v="0"/>
    <x v="0"/>
    <x v="4"/>
    <x v="0"/>
    <x v="0"/>
    <x v="0"/>
    <x v="0"/>
    <x v="0"/>
    <x v="1"/>
    <m/>
    <m/>
    <x v="2"/>
    <s v="10222827"/>
    <x v="13"/>
    <x v="7"/>
    <x v="6"/>
    <x v="2"/>
    <x v="9"/>
    <x v="1"/>
    <n v="57.1997"/>
    <x v="2"/>
    <n v="63"/>
    <x v="1"/>
    <s v=""/>
    <x v="5"/>
    <s v=""/>
    <x v="1"/>
    <s v=""/>
    <s v=""/>
    <x v="1"/>
    <x v="1"/>
    <x v="1"/>
    <x v="1"/>
    <x v="1"/>
    <x v="1"/>
    <x v="1"/>
  </r>
  <r>
    <d v="2022-08-16T00:00:00"/>
    <n v="9881"/>
    <n v="10827"/>
    <x v="0"/>
    <n v="1148"/>
    <n v="40791"/>
    <x v="2"/>
    <s v="909205"/>
    <x v="0"/>
    <x v="1"/>
    <x v="1"/>
    <x v="1"/>
    <x v="1"/>
    <x v="1"/>
    <n v="62"/>
    <m/>
    <m/>
    <m/>
    <x v="0"/>
    <x v="2"/>
    <n v="1022282"/>
    <x v="8"/>
    <x v="1"/>
    <x v="0"/>
    <x v="0"/>
    <x v="4"/>
    <x v="0"/>
    <x v="0"/>
    <x v="0"/>
    <x v="0"/>
    <x v="0"/>
    <x v="1"/>
    <m/>
    <m/>
    <x v="2"/>
    <s v="10222828"/>
    <x v="13"/>
    <x v="7"/>
    <x v="6"/>
    <x v="2"/>
    <x v="9"/>
    <x v="1"/>
    <n v="56.2742"/>
    <x v="2"/>
    <n v="62"/>
    <x v="1"/>
    <n v="294"/>
    <x v="5"/>
    <n v="294"/>
    <x v="1"/>
    <s v=""/>
    <s v=""/>
    <x v="1"/>
    <x v="1"/>
    <x v="1"/>
    <x v="1"/>
    <x v="1"/>
    <x v="1"/>
    <x v="1"/>
  </r>
  <r>
    <d v="2022-08-17T00:00:00"/>
    <n v="9885"/>
    <n v="10836"/>
    <x v="0"/>
    <n v="1040"/>
    <m/>
    <x v="1"/>
    <m/>
    <x v="0"/>
    <x v="0"/>
    <x v="1"/>
    <x v="1"/>
    <x v="1"/>
    <x v="1"/>
    <n v="46"/>
    <m/>
    <m/>
    <m/>
    <x v="0"/>
    <x v="1"/>
    <n v="1022282"/>
    <x v="9"/>
    <x v="1"/>
    <x v="0"/>
    <x v="0"/>
    <x v="4"/>
    <x v="0"/>
    <x v="0"/>
    <x v="0"/>
    <x v="0"/>
    <x v="0"/>
    <x v="1"/>
    <m/>
    <m/>
    <x v="1"/>
    <s v="10222829"/>
    <x v="13"/>
    <x v="7"/>
    <x v="6"/>
    <x v="2"/>
    <x v="9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19T00:00:00"/>
    <n v="9892"/>
    <n v="10853"/>
    <x v="0"/>
    <n v="949"/>
    <n v="40793"/>
    <x v="4"/>
    <s v="909197"/>
    <x v="0"/>
    <x v="0"/>
    <x v="1"/>
    <x v="1"/>
    <x v="1"/>
    <x v="1"/>
    <n v="67"/>
    <m/>
    <m/>
    <m/>
    <x v="0"/>
    <x v="2"/>
    <n v="1022328"/>
    <x v="1"/>
    <x v="1"/>
    <x v="0"/>
    <x v="0"/>
    <x v="4"/>
    <x v="0"/>
    <x v="0"/>
    <x v="0"/>
    <x v="0"/>
    <x v="0"/>
    <x v="0"/>
    <m/>
    <m/>
    <x v="2"/>
    <s v="10223281"/>
    <x v="13"/>
    <x v="7"/>
    <x v="6"/>
    <x v="2"/>
    <x v="9"/>
    <x v="1"/>
    <n v="60.901699999999998"/>
    <x v="2"/>
    <n v="67"/>
    <x v="1"/>
    <n v="296"/>
    <x v="5"/>
    <n v="296"/>
    <x v="1"/>
    <s v=""/>
    <s v=""/>
    <x v="1"/>
    <x v="1"/>
    <x v="1"/>
    <x v="1"/>
    <x v="1"/>
    <x v="1"/>
    <x v="1"/>
  </r>
  <r>
    <d v="2022-08-19T00:00:00"/>
    <n v="9893"/>
    <n v="10853"/>
    <x v="1"/>
    <n v="1127"/>
    <n v="40794"/>
    <x v="4"/>
    <s v="909212"/>
    <x v="0"/>
    <x v="0"/>
    <x v="1"/>
    <x v="1"/>
    <x v="1"/>
    <x v="1"/>
    <n v="67"/>
    <m/>
    <m/>
    <m/>
    <x v="0"/>
    <x v="2"/>
    <n v="1022328"/>
    <x v="2"/>
    <x v="1"/>
    <x v="0"/>
    <x v="0"/>
    <x v="4"/>
    <x v="0"/>
    <x v="0"/>
    <x v="0"/>
    <x v="0"/>
    <x v="0"/>
    <x v="1"/>
    <m/>
    <m/>
    <x v="2"/>
    <s v="10223282"/>
    <x v="13"/>
    <x v="7"/>
    <x v="6"/>
    <x v="2"/>
    <x v="9"/>
    <x v="1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8-19T00:00:00"/>
    <n v="9894"/>
    <n v="10853"/>
    <x v="1"/>
    <n v="1529"/>
    <n v="40795"/>
    <x v="4"/>
    <s v="909232"/>
    <x v="0"/>
    <x v="0"/>
    <x v="1"/>
    <x v="1"/>
    <x v="1"/>
    <x v="1"/>
    <n v="72"/>
    <m/>
    <m/>
    <m/>
    <x v="0"/>
    <x v="2"/>
    <n v="1022328"/>
    <x v="3"/>
    <x v="1"/>
    <x v="0"/>
    <x v="0"/>
    <x v="4"/>
    <x v="0"/>
    <x v="0"/>
    <x v="0"/>
    <x v="0"/>
    <x v="0"/>
    <x v="1"/>
    <m/>
    <m/>
    <x v="2"/>
    <s v="10223283"/>
    <x v="13"/>
    <x v="7"/>
    <x v="6"/>
    <x v="2"/>
    <x v="9"/>
    <x v="1"/>
    <n v="65.529199999999989"/>
    <x v="2"/>
    <n v="72"/>
    <x v="1"/>
    <s v=""/>
    <x v="5"/>
    <s v=""/>
    <x v="1"/>
    <s v=""/>
    <s v=""/>
    <x v="1"/>
    <x v="1"/>
    <x v="1"/>
    <x v="1"/>
    <x v="1"/>
    <x v="1"/>
    <x v="1"/>
  </r>
  <r>
    <d v="2022-08-19T00:00:00"/>
    <n v="9894"/>
    <n v="10853"/>
    <x v="1"/>
    <n v="1532"/>
    <n v="40796"/>
    <x v="4"/>
    <s v="909214"/>
    <x v="0"/>
    <x v="0"/>
    <x v="2"/>
    <x v="2"/>
    <x v="1"/>
    <x v="1"/>
    <n v="82"/>
    <n v="16"/>
    <n v="5.5"/>
    <n v="4"/>
    <x v="5"/>
    <x v="3"/>
    <n v="1022328"/>
    <x v="4"/>
    <x v="1"/>
    <x v="0"/>
    <x v="0"/>
    <x v="4"/>
    <x v="0"/>
    <x v="0"/>
    <x v="0"/>
    <x v="0"/>
    <x v="0"/>
    <x v="1"/>
    <m/>
    <s v="Adipose length and height reversed from the way recorded on the datasheet."/>
    <x v="2"/>
    <s v="10223284"/>
    <x v="13"/>
    <x v="7"/>
    <x v="6"/>
    <x v="2"/>
    <x v="9"/>
    <x v="1"/>
    <n v="76.5"/>
    <x v="1"/>
    <n v="82"/>
    <x v="3"/>
    <n v="297"/>
    <x v="5"/>
    <n v="297"/>
    <x v="2"/>
    <n v="3.9899999999999993"/>
    <n v="0.98183630897156737"/>
    <x v="1"/>
    <x v="1"/>
    <x v="2"/>
    <x v="1"/>
    <x v="1"/>
    <x v="1"/>
    <x v="1"/>
  </r>
  <r>
    <d v="2022-08-18T00:00:00"/>
    <n v="9889"/>
    <n v="10844"/>
    <x v="1"/>
    <n v="1038"/>
    <n v="40792"/>
    <x v="2"/>
    <s v="909183"/>
    <x v="0"/>
    <x v="0"/>
    <x v="2"/>
    <x v="2"/>
    <x v="1"/>
    <x v="1"/>
    <n v="85"/>
    <n v="18"/>
    <n v="7"/>
    <n v="5"/>
    <x v="9"/>
    <x v="3"/>
    <n v="1022282"/>
    <x v="10"/>
    <x v="1"/>
    <x v="0"/>
    <x v="0"/>
    <x v="4"/>
    <x v="0"/>
    <x v="0"/>
    <x v="0"/>
    <x v="0"/>
    <x v="0"/>
    <x v="1"/>
    <m/>
    <m/>
    <x v="2"/>
    <s v="102228210"/>
    <x v="13"/>
    <x v="7"/>
    <x v="6"/>
    <x v="2"/>
    <x v="9"/>
    <x v="1"/>
    <n v="78"/>
    <x v="1"/>
    <n v="85"/>
    <x v="3"/>
    <n v="295"/>
    <x v="5"/>
    <n v="295"/>
    <x v="2"/>
    <n v="3.1099999999999968"/>
    <n v="0.95730335578168602"/>
    <x v="1"/>
    <x v="1"/>
    <x v="2"/>
    <x v="1"/>
    <x v="1"/>
    <x v="1"/>
    <x v="1"/>
  </r>
  <r>
    <d v="2022-08-18T00:00:00"/>
    <n v="10151"/>
    <n v="10659"/>
    <x v="2"/>
    <n v="1620"/>
    <n v="51841"/>
    <x v="4"/>
    <s v="909962"/>
    <x v="0"/>
    <x v="0"/>
    <x v="1"/>
    <x v="1"/>
    <x v="1"/>
    <x v="1"/>
    <n v="58"/>
    <m/>
    <m/>
    <m/>
    <x v="0"/>
    <x v="2"/>
    <n v="1016272"/>
    <x v="2"/>
    <x v="0"/>
    <x v="0"/>
    <x v="0"/>
    <x v="2"/>
    <x v="0"/>
    <x v="0"/>
    <x v="0"/>
    <x v="0"/>
    <x v="0"/>
    <x v="0"/>
    <m/>
    <s v="Book was not turned into office by crew so deleted random selection to be aged as only total of 3 fish. 2 Nov/22"/>
    <x v="2"/>
    <s v="10162722"/>
    <x v="13"/>
    <x v="7"/>
    <x v="6"/>
    <x v="2"/>
    <x v="9"/>
    <x v="2"/>
    <n v="52.572200000000002"/>
    <x v="2"/>
    <n v="58"/>
    <x v="1"/>
    <s v=""/>
    <x v="5"/>
    <s v=""/>
    <x v="1"/>
    <s v=""/>
    <s v=""/>
    <x v="1"/>
    <x v="1"/>
    <x v="1"/>
    <x v="1"/>
    <x v="1"/>
    <x v="1"/>
    <x v="1"/>
  </r>
  <r>
    <d v="2022-08-20T00:00:00"/>
    <n v="9899"/>
    <n v="10863"/>
    <x v="0"/>
    <n v="1638"/>
    <n v="40797"/>
    <x v="2"/>
    <s v="909187"/>
    <x v="0"/>
    <x v="0"/>
    <x v="2"/>
    <x v="2"/>
    <x v="1"/>
    <x v="1"/>
    <n v="80"/>
    <n v="15.9"/>
    <n v="4.9000000000000004"/>
    <n v="5.0999999999999996"/>
    <x v="7"/>
    <x v="3"/>
    <n v="1022328"/>
    <x v="5"/>
    <x v="1"/>
    <x v="0"/>
    <x v="0"/>
    <x v="4"/>
    <x v="0"/>
    <x v="0"/>
    <x v="0"/>
    <x v="0"/>
    <x v="0"/>
    <x v="1"/>
    <m/>
    <m/>
    <x v="2"/>
    <s v="10223285"/>
    <x v="13"/>
    <x v="7"/>
    <x v="6"/>
    <x v="2"/>
    <x v="9"/>
    <x v="1"/>
    <n v="75.099999999999994"/>
    <x v="1"/>
    <n v="80"/>
    <x v="3"/>
    <s v=""/>
    <x v="5"/>
    <s v=""/>
    <x v="2"/>
    <n v="3.4079999999999995"/>
    <n v="0.96795362172356281"/>
    <x v="1"/>
    <x v="1"/>
    <x v="2"/>
    <x v="1"/>
    <x v="1"/>
    <x v="1"/>
    <x v="1"/>
  </r>
  <r>
    <d v="2022-08-21T00:00:00"/>
    <n v="9900"/>
    <n v="10872"/>
    <x v="0"/>
    <n v="932"/>
    <m/>
    <x v="1"/>
    <m/>
    <x v="0"/>
    <x v="0"/>
    <x v="1"/>
    <x v="1"/>
    <x v="1"/>
    <x v="1"/>
    <n v="37"/>
    <m/>
    <m/>
    <m/>
    <x v="0"/>
    <x v="1"/>
    <n v="1022328"/>
    <x v="6"/>
    <x v="1"/>
    <x v="0"/>
    <x v="0"/>
    <x v="4"/>
    <x v="0"/>
    <x v="0"/>
    <x v="0"/>
    <x v="0"/>
    <x v="0"/>
    <x v="1"/>
    <m/>
    <m/>
    <x v="1"/>
    <s v="10223286"/>
    <x v="13"/>
    <x v="7"/>
    <x v="6"/>
    <x v="2"/>
    <x v="10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21T00:00:00"/>
    <n v="10001"/>
    <n v="10872"/>
    <x v="1"/>
    <n v="1020"/>
    <n v="40798"/>
    <x v="2"/>
    <s v="909251"/>
    <x v="0"/>
    <x v="0"/>
    <x v="2"/>
    <x v="2"/>
    <x v="1"/>
    <x v="1"/>
    <n v="84"/>
    <n v="16.5"/>
    <n v="5.3"/>
    <n v="6.1"/>
    <x v="19"/>
    <x v="3"/>
    <n v="1022328"/>
    <x v="7"/>
    <x v="1"/>
    <x v="0"/>
    <x v="0"/>
    <x v="4"/>
    <x v="0"/>
    <x v="0"/>
    <x v="0"/>
    <x v="0"/>
    <x v="0"/>
    <x v="1"/>
    <m/>
    <m/>
    <x v="2"/>
    <s v="10223287"/>
    <x v="13"/>
    <x v="7"/>
    <x v="6"/>
    <x v="2"/>
    <x v="10"/>
    <x v="1"/>
    <n v="78.7"/>
    <x v="1"/>
    <n v="84"/>
    <x v="3"/>
    <s v=""/>
    <x v="5"/>
    <s v=""/>
    <x v="2"/>
    <n v="4.194"/>
    <n v="0.98513837900779544"/>
    <x v="1"/>
    <x v="1"/>
    <x v="2"/>
    <x v="1"/>
    <x v="1"/>
    <x v="1"/>
    <x v="1"/>
  </r>
  <r>
    <d v="2022-08-21T00:00:00"/>
    <n v="10003"/>
    <n v="10872"/>
    <x v="0"/>
    <n v="1647"/>
    <n v="40799"/>
    <x v="2"/>
    <s v="909209"/>
    <x v="0"/>
    <x v="0"/>
    <x v="1"/>
    <x v="1"/>
    <x v="1"/>
    <x v="1"/>
    <n v="69"/>
    <m/>
    <m/>
    <m/>
    <x v="0"/>
    <x v="2"/>
    <n v="1022328"/>
    <x v="8"/>
    <x v="1"/>
    <x v="0"/>
    <x v="0"/>
    <x v="4"/>
    <x v="0"/>
    <x v="0"/>
    <x v="0"/>
    <x v="0"/>
    <x v="0"/>
    <x v="1"/>
    <m/>
    <m/>
    <x v="2"/>
    <s v="10223288"/>
    <x v="13"/>
    <x v="7"/>
    <x v="6"/>
    <x v="2"/>
    <x v="10"/>
    <x v="1"/>
    <n v="62.752699999999997"/>
    <x v="2"/>
    <n v="69"/>
    <x v="1"/>
    <s v=""/>
    <x v="5"/>
    <s v=""/>
    <x v="1"/>
    <s v=""/>
    <s v=""/>
    <x v="1"/>
    <x v="1"/>
    <x v="1"/>
    <x v="1"/>
    <x v="1"/>
    <x v="1"/>
    <x v="1"/>
  </r>
  <r>
    <d v="2022-08-23T00:00:00"/>
    <n v="10011"/>
    <n v="10896"/>
    <x v="1"/>
    <n v="1637"/>
    <m/>
    <x v="1"/>
    <m/>
    <x v="0"/>
    <x v="0"/>
    <x v="1"/>
    <x v="1"/>
    <x v="1"/>
    <x v="1"/>
    <n v="48"/>
    <m/>
    <m/>
    <m/>
    <x v="0"/>
    <x v="1"/>
    <n v="1022328"/>
    <x v="9"/>
    <x v="1"/>
    <x v="0"/>
    <x v="0"/>
    <x v="4"/>
    <x v="0"/>
    <x v="0"/>
    <x v="0"/>
    <x v="0"/>
    <x v="0"/>
    <x v="0"/>
    <s v="JACK"/>
    <m/>
    <x v="1"/>
    <s v="10223289"/>
    <x v="13"/>
    <x v="7"/>
    <x v="6"/>
    <x v="2"/>
    <x v="10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24T00:00:00"/>
    <n v="10012"/>
    <n v="10902"/>
    <x v="1"/>
    <n v="940"/>
    <m/>
    <x v="1"/>
    <m/>
    <x v="0"/>
    <x v="0"/>
    <x v="1"/>
    <x v="1"/>
    <x v="1"/>
    <x v="1"/>
    <n v="37"/>
    <m/>
    <m/>
    <m/>
    <x v="0"/>
    <x v="1"/>
    <n v="1022328"/>
    <x v="10"/>
    <x v="1"/>
    <x v="0"/>
    <x v="0"/>
    <x v="4"/>
    <x v="0"/>
    <x v="0"/>
    <x v="0"/>
    <x v="0"/>
    <x v="0"/>
    <x v="0"/>
    <s v="jack"/>
    <m/>
    <x v="1"/>
    <s v="102232810"/>
    <x v="13"/>
    <x v="7"/>
    <x v="6"/>
    <x v="2"/>
    <x v="10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24T00:00:00"/>
    <n v="10013"/>
    <n v="10902"/>
    <x v="0"/>
    <n v="1558"/>
    <n v="40800"/>
    <x v="2"/>
    <s v="na"/>
    <x v="0"/>
    <x v="0"/>
    <x v="1"/>
    <x v="1"/>
    <x v="1"/>
    <x v="1"/>
    <n v="55"/>
    <m/>
    <m/>
    <m/>
    <x v="0"/>
    <x v="2"/>
    <n v="1022424"/>
    <x v="1"/>
    <x v="1"/>
    <x v="0"/>
    <x v="0"/>
    <x v="4"/>
    <x v="0"/>
    <x v="0"/>
    <x v="0"/>
    <x v="0"/>
    <x v="0"/>
    <x v="0"/>
    <m/>
    <s v="Chinook not tagged"/>
    <x v="2"/>
    <s v="10224241"/>
    <x v="13"/>
    <x v="7"/>
    <x v="6"/>
    <x v="2"/>
    <x v="10"/>
    <x v="1"/>
    <n v="49.795699999999997"/>
    <x v="2"/>
    <n v="55"/>
    <x v="1"/>
    <n v="298"/>
    <x v="5"/>
    <n v="298"/>
    <x v="1"/>
    <s v=""/>
    <s v=""/>
    <x v="1"/>
    <x v="1"/>
    <x v="1"/>
    <x v="1"/>
    <x v="1"/>
    <x v="1"/>
    <x v="1"/>
  </r>
  <r>
    <d v="2022-08-25T00:00:00"/>
    <n v="10016"/>
    <n v="10914"/>
    <x v="1"/>
    <n v="929"/>
    <m/>
    <x v="1"/>
    <m/>
    <x v="0"/>
    <x v="0"/>
    <x v="1"/>
    <x v="1"/>
    <x v="1"/>
    <x v="1"/>
    <n v="33"/>
    <m/>
    <m/>
    <m/>
    <x v="0"/>
    <x v="1"/>
    <n v="1022424"/>
    <x v="2"/>
    <x v="1"/>
    <x v="0"/>
    <x v="0"/>
    <x v="4"/>
    <x v="0"/>
    <x v="0"/>
    <x v="0"/>
    <x v="0"/>
    <x v="0"/>
    <x v="0"/>
    <m/>
    <m/>
    <x v="1"/>
    <s v="10224242"/>
    <x v="13"/>
    <x v="7"/>
    <x v="6"/>
    <x v="2"/>
    <x v="10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26T00:00:00"/>
    <n v="10021"/>
    <n v="10926"/>
    <x v="1"/>
    <n v="1022"/>
    <m/>
    <x v="1"/>
    <m/>
    <x v="0"/>
    <x v="0"/>
    <x v="1"/>
    <x v="1"/>
    <x v="1"/>
    <x v="1"/>
    <n v="39"/>
    <m/>
    <m/>
    <m/>
    <x v="0"/>
    <x v="1"/>
    <n v="1022424"/>
    <x v="3"/>
    <x v="1"/>
    <x v="0"/>
    <x v="0"/>
    <x v="4"/>
    <x v="0"/>
    <x v="0"/>
    <x v="0"/>
    <x v="0"/>
    <x v="0"/>
    <x v="0"/>
    <s v="JACK"/>
    <s v="JACK WAS NOT RECORDED ONTO CTS; CORRECTED 26 AUG/22-NP"/>
    <x v="1"/>
    <s v="10224243"/>
    <x v="13"/>
    <x v="7"/>
    <x v="6"/>
    <x v="2"/>
    <x v="10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8-28T00:00:00"/>
    <n v="102158"/>
    <n v="10679"/>
    <x v="4"/>
    <n v="914"/>
    <n v="51842"/>
    <x v="4"/>
    <s v="910018"/>
    <x v="0"/>
    <x v="0"/>
    <x v="1"/>
    <x v="1"/>
    <x v="1"/>
    <x v="1"/>
    <n v="87"/>
    <m/>
    <m/>
    <m/>
    <x v="0"/>
    <x v="3"/>
    <n v="1016272"/>
    <x v="3"/>
    <x v="0"/>
    <x v="0"/>
    <x v="0"/>
    <x v="2"/>
    <x v="0"/>
    <x v="0"/>
    <x v="0"/>
    <x v="0"/>
    <x v="0"/>
    <x v="1"/>
    <m/>
    <s v="Book was not turned into office by crew so deleted random selection to be aged as only total of 3 fish. 2 Nov/22"/>
    <x v="2"/>
    <s v="10162723"/>
    <x v="13"/>
    <x v="7"/>
    <x v="6"/>
    <x v="2"/>
    <x v="11"/>
    <x v="2"/>
    <n v="79.411699999999996"/>
    <x v="1"/>
    <n v="87"/>
    <x v="2"/>
    <s v=""/>
    <x v="5"/>
    <s v=""/>
    <x v="1"/>
    <s v=""/>
    <s v=""/>
    <x v="1"/>
    <x v="1"/>
    <x v="1"/>
    <x v="1"/>
    <x v="1"/>
    <x v="1"/>
    <x v="1"/>
  </r>
  <r>
    <d v="2022-09-03T00:00:00"/>
    <n v="10051"/>
    <n v="10969"/>
    <x v="1"/>
    <n v="919"/>
    <m/>
    <x v="1"/>
    <m/>
    <x v="0"/>
    <x v="0"/>
    <x v="1"/>
    <x v="1"/>
    <x v="1"/>
    <x v="1"/>
    <n v="39.5"/>
    <m/>
    <m/>
    <m/>
    <x v="0"/>
    <x v="1"/>
    <n v="1022424"/>
    <x v="4"/>
    <x v="1"/>
    <x v="0"/>
    <x v="0"/>
    <x v="4"/>
    <x v="0"/>
    <x v="0"/>
    <x v="0"/>
    <x v="0"/>
    <x v="0"/>
    <x v="1"/>
    <s v="jack"/>
    <s v="duplicate scale # - 100424; 3-43 -CORRECTED TO 4-44."/>
    <x v="1"/>
    <s v="10224244"/>
    <x v="13"/>
    <x v="7"/>
    <x v="6"/>
    <x v="2"/>
    <x v="11"/>
    <x v="1"/>
    <s v="No MEF"/>
    <x v="1"/>
    <s v="No"/>
    <x v="1"/>
    <s v=""/>
    <x v="5"/>
    <s v=""/>
    <x v="1"/>
    <s v=""/>
    <s v=""/>
    <x v="1"/>
    <x v="1"/>
    <x v="1"/>
    <x v="1"/>
    <x v="1"/>
    <x v="1"/>
    <x v="1"/>
  </r>
  <r>
    <d v="2022-09-03T00:00:00"/>
    <n v="10051"/>
    <n v="10969"/>
    <x v="1"/>
    <n v="1015"/>
    <n v="40801"/>
    <x v="2"/>
    <s v="909223"/>
    <x v="0"/>
    <x v="0"/>
    <x v="1"/>
    <x v="1"/>
    <x v="1"/>
    <x v="1"/>
    <n v="97.5"/>
    <n v="22"/>
    <n v="7.5"/>
    <n v="7.5"/>
    <x v="13"/>
    <x v="3"/>
    <n v="1022424"/>
    <x v="5"/>
    <x v="1"/>
    <x v="0"/>
    <x v="0"/>
    <x v="4"/>
    <x v="0"/>
    <x v="0"/>
    <x v="0"/>
    <x v="0"/>
    <x v="0"/>
    <x v="1"/>
    <m/>
    <s v="CORRECTED SCALE #"/>
    <x v="2"/>
    <s v="10224245"/>
    <x v="13"/>
    <x v="7"/>
    <x v="6"/>
    <x v="2"/>
    <x v="11"/>
    <x v="1"/>
    <n v="90"/>
    <x v="1"/>
    <n v="97.5"/>
    <x v="3"/>
    <s v=""/>
    <x v="5"/>
    <s v=""/>
    <x v="2"/>
    <n v="5.2849999999999984"/>
    <n v="0.99495851318779294"/>
    <x v="1"/>
    <x v="1"/>
    <x v="2"/>
    <x v="1"/>
    <x v="1"/>
    <x v="1"/>
    <x v="1"/>
  </r>
  <r>
    <d v="2022-09-03T00:00:00"/>
    <n v="10052"/>
    <n v="10969"/>
    <x v="0"/>
    <n v="1222"/>
    <n v="40802"/>
    <x v="2"/>
    <s v="909235"/>
    <x v="0"/>
    <x v="0"/>
    <x v="1"/>
    <x v="1"/>
    <x v="1"/>
    <x v="1"/>
    <n v="56.5"/>
    <m/>
    <m/>
    <m/>
    <x v="0"/>
    <x v="2"/>
    <n v="1022424"/>
    <x v="6"/>
    <x v="1"/>
    <x v="0"/>
    <x v="0"/>
    <x v="4"/>
    <x v="0"/>
    <x v="0"/>
    <x v="0"/>
    <x v="0"/>
    <x v="0"/>
    <x v="1"/>
    <m/>
    <s v="CORRECTED SCALE #"/>
    <x v="2"/>
    <s v="10224246"/>
    <x v="13"/>
    <x v="7"/>
    <x v="6"/>
    <x v="2"/>
    <x v="11"/>
    <x v="1"/>
    <n v="51.183950000000003"/>
    <x v="2"/>
    <n v="56.5"/>
    <x v="1"/>
    <s v=""/>
    <x v="5"/>
    <s v=""/>
    <x v="1"/>
    <s v=""/>
    <s v=""/>
    <x v="1"/>
    <x v="1"/>
    <x v="1"/>
    <x v="1"/>
    <x v="1"/>
    <x v="1"/>
    <x v="1"/>
  </r>
  <r>
    <d v="2022-09-04T00:00:00"/>
    <n v="10055"/>
    <n v="10976"/>
    <x v="1"/>
    <n v="1013"/>
    <n v="40803"/>
    <x v="2"/>
    <s v="909172"/>
    <x v="0"/>
    <x v="0"/>
    <x v="2"/>
    <x v="1"/>
    <x v="1"/>
    <x v="1"/>
    <n v="74"/>
    <m/>
    <m/>
    <m/>
    <x v="0"/>
    <x v="2"/>
    <n v="1022424"/>
    <x v="7"/>
    <x v="1"/>
    <x v="0"/>
    <x v="0"/>
    <x v="4"/>
    <x v="0"/>
    <x v="0"/>
    <x v="0"/>
    <x v="0"/>
    <x v="0"/>
    <x v="1"/>
    <m/>
    <s v="CORRECTED SCALE #"/>
    <x v="2"/>
    <s v="10224247"/>
    <x v="13"/>
    <x v="7"/>
    <x v="6"/>
    <x v="2"/>
    <x v="12"/>
    <x v="1"/>
    <n v="67.380199999999988"/>
    <x v="2"/>
    <n v="74"/>
    <x v="1"/>
    <s v=""/>
    <x v="5"/>
    <s v=""/>
    <x v="1"/>
    <s v=""/>
    <s v=""/>
    <x v="1"/>
    <x v="1"/>
    <x v="1"/>
    <x v="1"/>
    <x v="1"/>
    <x v="1"/>
    <x v="1"/>
  </r>
  <r>
    <d v="2022-09-04T00:00:00"/>
    <n v="10056"/>
    <n v="10976"/>
    <x v="1"/>
    <n v="1503"/>
    <n v="40804"/>
    <x v="2"/>
    <s v="909241"/>
    <x v="0"/>
    <x v="0"/>
    <x v="1"/>
    <x v="1"/>
    <x v="1"/>
    <x v="1"/>
    <n v="68"/>
    <m/>
    <m/>
    <m/>
    <x v="0"/>
    <x v="2"/>
    <n v="1022424"/>
    <x v="8"/>
    <x v="1"/>
    <x v="0"/>
    <x v="0"/>
    <x v="4"/>
    <x v="8"/>
    <x v="0"/>
    <x v="0"/>
    <x v="0"/>
    <x v="0"/>
    <x v="1"/>
    <m/>
    <s v="CORRECTED SCALE #"/>
    <x v="2"/>
    <s v="10224248"/>
    <x v="13"/>
    <x v="7"/>
    <x v="6"/>
    <x v="2"/>
    <x v="12"/>
    <x v="1"/>
    <n v="61.827199999999998"/>
    <x v="2"/>
    <n v="68"/>
    <x v="1"/>
    <n v="299"/>
    <x v="5"/>
    <n v="299"/>
    <x v="1"/>
    <s v=""/>
    <s v=""/>
    <x v="1"/>
    <x v="1"/>
    <x v="1"/>
    <x v="1"/>
    <x v="1"/>
    <x v="1"/>
    <x v="1"/>
  </r>
  <r>
    <d v="2022-09-06T00:00:00"/>
    <n v="10063"/>
    <n v="10983"/>
    <x v="1"/>
    <n v="1618"/>
    <m/>
    <x v="1"/>
    <m/>
    <x v="0"/>
    <x v="0"/>
    <x v="1"/>
    <x v="1"/>
    <x v="1"/>
    <x v="1"/>
    <m/>
    <m/>
    <m/>
    <m/>
    <x v="0"/>
    <x v="1"/>
    <m/>
    <x v="0"/>
    <x v="0"/>
    <x v="0"/>
    <x v="0"/>
    <x v="0"/>
    <x v="0"/>
    <x v="0"/>
    <x v="0"/>
    <x v="0"/>
    <x v="0"/>
    <x v="0"/>
    <s v="jack"/>
    <s v="no measurements and scales recorded on datasheet."/>
    <x v="3"/>
    <s v=""/>
    <x v="6"/>
    <x v="2"/>
    <x v="4"/>
    <x v="2"/>
    <x v="12"/>
    <x v="1"/>
    <s v=""/>
    <x v="3"/>
    <s v=""/>
    <x v="4"/>
    <s v=""/>
    <x v="3"/>
    <s v=""/>
    <x v="1"/>
    <s v=""/>
    <s v=""/>
    <x v="1"/>
    <x v="1"/>
    <x v="1"/>
    <x v="1"/>
    <x v="1"/>
    <x v="1"/>
    <x v="1"/>
  </r>
  <r>
    <d v="2022-09-08T00:00:00"/>
    <n v="10069"/>
    <n v="11005"/>
    <x v="1"/>
    <n v="1000"/>
    <n v="40806"/>
    <x v="2"/>
    <s v="909198"/>
    <x v="0"/>
    <x v="1"/>
    <x v="1"/>
    <x v="1"/>
    <x v="1"/>
    <x v="1"/>
    <n v="59"/>
    <m/>
    <m/>
    <m/>
    <x v="0"/>
    <x v="2"/>
    <n v="1022424"/>
    <x v="9"/>
    <x v="1"/>
    <x v="0"/>
    <x v="0"/>
    <x v="4"/>
    <x v="0"/>
    <x v="0"/>
    <x v="0"/>
    <x v="0"/>
    <x v="0"/>
    <x v="1"/>
    <s v="40805 missing tag"/>
    <m/>
    <x v="2"/>
    <s v="10224249"/>
    <x v="13"/>
    <x v="7"/>
    <x v="6"/>
    <x v="2"/>
    <x v="12"/>
    <x v="1"/>
    <n v="53.497700000000002"/>
    <x v="2"/>
    <n v="59"/>
    <x v="1"/>
    <n v="300"/>
    <x v="5"/>
    <n v="300"/>
    <x v="1"/>
    <s v=""/>
    <s v=""/>
    <x v="1"/>
    <x v="1"/>
    <x v="1"/>
    <x v="1"/>
    <x v="1"/>
    <x v="1"/>
    <x v="1"/>
  </r>
  <r>
    <d v="2022-09-09T00:00:00"/>
    <n v="10073"/>
    <n v="11013"/>
    <x v="1"/>
    <n v="933"/>
    <n v="40807"/>
    <x v="2"/>
    <s v="909228"/>
    <x v="0"/>
    <x v="1"/>
    <x v="1"/>
    <x v="1"/>
    <x v="1"/>
    <x v="1"/>
    <n v="67"/>
    <m/>
    <m/>
    <m/>
    <x v="0"/>
    <x v="2"/>
    <n v="1022424"/>
    <x v="10"/>
    <x v="1"/>
    <x v="0"/>
    <x v="0"/>
    <x v="4"/>
    <x v="0"/>
    <x v="0"/>
    <x v="0"/>
    <x v="0"/>
    <x v="0"/>
    <x v="1"/>
    <m/>
    <m/>
    <x v="2"/>
    <s v="102242410"/>
    <x v="13"/>
    <x v="7"/>
    <x v="6"/>
    <x v="2"/>
    <x v="12"/>
    <x v="1"/>
    <n v="60.901699999999998"/>
    <x v="2"/>
    <n v="67"/>
    <x v="1"/>
    <s v=""/>
    <x v="5"/>
    <s v=""/>
    <x v="1"/>
    <s v=""/>
    <s v=""/>
    <x v="1"/>
    <x v="1"/>
    <x v="1"/>
    <x v="1"/>
    <x v="1"/>
    <x v="1"/>
    <x v="1"/>
  </r>
  <r>
    <d v="2022-09-10T00:00:00"/>
    <n v="10077"/>
    <n v="11021"/>
    <x v="1"/>
    <n v="1019"/>
    <n v="40808"/>
    <x v="2"/>
    <s v="909218"/>
    <x v="0"/>
    <x v="1"/>
    <x v="1"/>
    <x v="1"/>
    <x v="1"/>
    <x v="1"/>
    <n v="66"/>
    <m/>
    <m/>
    <m/>
    <x v="0"/>
    <x v="2"/>
    <n v="1022339"/>
    <x v="1"/>
    <x v="1"/>
    <x v="0"/>
    <x v="0"/>
    <x v="4"/>
    <x v="0"/>
    <x v="0"/>
    <x v="0"/>
    <x v="0"/>
    <x v="0"/>
    <x v="1"/>
    <m/>
    <m/>
    <x v="2"/>
    <s v="10223391"/>
    <x v="13"/>
    <x v="7"/>
    <x v="6"/>
    <x v="2"/>
    <x v="12"/>
    <x v="1"/>
    <n v="59.976199999999999"/>
    <x v="2"/>
    <n v="66"/>
    <x v="1"/>
    <s v=""/>
    <x v="5"/>
    <s v=""/>
    <x v="1"/>
    <s v=""/>
    <s v=""/>
    <x v="1"/>
    <x v="1"/>
    <x v="1"/>
    <x v="1"/>
    <x v="1"/>
    <x v="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">
  <r>
    <d v="2023-05-31T00:00:00"/>
    <m/>
    <m/>
    <x v="0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1T00:00:00"/>
    <m/>
    <m/>
    <x v="1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2T00:00:00"/>
    <m/>
    <m/>
    <x v="2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3T00:00:00"/>
    <m/>
    <m/>
    <x v="3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4T00:00:00"/>
    <m/>
    <m/>
    <x v="4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1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2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3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0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1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2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3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7-3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0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1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2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3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8-3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0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6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7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8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19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20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21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22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23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24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9-25T00:00:00"/>
    <m/>
    <m/>
    <x v="5"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x v="0"/>
    <m/>
    <m/>
    <m/>
    <x v="0"/>
  </r>
  <r>
    <d v="2023-06-02T00:00:00"/>
    <n v="10081"/>
    <n v="10702"/>
    <x v="1"/>
    <n v="1010"/>
    <m/>
    <s v="caudal hole"/>
    <m/>
    <m/>
    <s v="M"/>
    <s v="M"/>
    <s v=""/>
    <s v=""/>
    <n v="34.5"/>
    <m/>
    <m/>
    <m/>
    <m/>
    <x v="1"/>
    <n v="1022383"/>
    <n v="1"/>
    <s v="X"/>
    <m/>
    <m/>
    <d v="2023-07-28T00:00:00"/>
    <m/>
    <m/>
    <m/>
    <m/>
    <m/>
    <m/>
    <n v="1"/>
    <s v="jack"/>
    <m/>
    <s v="jack"/>
    <s v="10223831"/>
    <x v="1"/>
    <n v="1.1000000000000001"/>
    <n v="1"/>
    <n v="2020"/>
    <x v="1"/>
  </r>
  <r>
    <d v="2023-06-02T00:00:00"/>
    <n v="10082"/>
    <n v="10702"/>
    <x v="0"/>
    <n v="1111"/>
    <m/>
    <s v="caudal hole"/>
    <m/>
    <m/>
    <s v="M"/>
    <s v="M"/>
    <s v=""/>
    <s v=""/>
    <n v="35"/>
    <m/>
    <m/>
    <m/>
    <m/>
    <x v="1"/>
    <n v="1022383"/>
    <n v="2"/>
    <s v="X"/>
    <m/>
    <m/>
    <d v="2023-07-28T00:00:00"/>
    <m/>
    <m/>
    <m/>
    <m/>
    <m/>
    <m/>
    <n v="1"/>
    <s v="jack"/>
    <m/>
    <s v="jack"/>
    <s v="10223832"/>
    <x v="1"/>
    <n v="1.1000000000000001"/>
    <n v="1"/>
    <n v="2020"/>
    <x v="1"/>
  </r>
  <r>
    <d v="2023-06-03T00:00:00"/>
    <n v="10085"/>
    <n v="10703"/>
    <x v="1"/>
    <n v="1009"/>
    <m/>
    <s v="caudal hole"/>
    <m/>
    <m/>
    <s v="M"/>
    <s v="M"/>
    <s v=""/>
    <s v=""/>
    <n v="42.5"/>
    <m/>
    <m/>
    <m/>
    <m/>
    <x v="1"/>
    <n v="1022383"/>
    <n v="3"/>
    <s v="X"/>
    <m/>
    <m/>
    <d v="2023-07-28T00:00:00"/>
    <m/>
    <m/>
    <m/>
    <m/>
    <m/>
    <m/>
    <n v="1"/>
    <s v="jack"/>
    <m/>
    <s v="jack"/>
    <s v="10223833"/>
    <x v="2"/>
    <s v="no age"/>
    <n v="0"/>
    <s v=""/>
    <x v="1"/>
  </r>
  <r>
    <d v="2023-06-03T00:00:00"/>
    <n v="10087"/>
    <n v="10703"/>
    <x v="1"/>
    <n v="1628"/>
    <n v="40809"/>
    <s v="adipose hole"/>
    <n v="909225"/>
    <m/>
    <s v="F"/>
    <s v="F"/>
    <s v=""/>
    <s v=""/>
    <n v="89"/>
    <n v="19"/>
    <n v="7.5"/>
    <n v="6.5"/>
    <n v="2"/>
    <x v="2"/>
    <n v="1022383"/>
    <n v="4"/>
    <s v="X"/>
    <m/>
    <m/>
    <d v="2023-07-28T00:00:00"/>
    <m/>
    <m/>
    <m/>
    <m/>
    <m/>
    <m/>
    <n v="1"/>
    <m/>
    <m/>
    <s v="adult"/>
    <s v="10223834"/>
    <x v="3"/>
    <n v="1.3"/>
    <n v="3"/>
    <n v="2018"/>
    <x v="1"/>
  </r>
  <r>
    <d v="2023-06-04T00:00:00"/>
    <n v="10089"/>
    <n v="10706"/>
    <x v="1"/>
    <n v="930"/>
    <n v="40810"/>
    <s v="adipose hole"/>
    <n v="909201"/>
    <m/>
    <s v="M"/>
    <s v="M"/>
    <s v=""/>
    <s v=""/>
    <n v="75"/>
    <m/>
    <m/>
    <m/>
    <m/>
    <x v="3"/>
    <n v="1022383"/>
    <n v="5"/>
    <s v="X"/>
    <m/>
    <m/>
    <d v="2023-07-28T00:00:00"/>
    <m/>
    <m/>
    <m/>
    <m/>
    <m/>
    <m/>
    <n v="1"/>
    <m/>
    <m/>
    <s v="adult"/>
    <s v="10223835"/>
    <x v="3"/>
    <n v="1.3"/>
    <n v="3"/>
    <n v="2018"/>
    <x v="2"/>
  </r>
  <r>
    <d v="2023-06-04T00:00:00"/>
    <n v="10089"/>
    <n v="10706"/>
    <x v="1"/>
    <n v="935"/>
    <m/>
    <s v="caudal hole"/>
    <m/>
    <m/>
    <s v="M"/>
    <s v="M"/>
    <s v=""/>
    <s v=""/>
    <n v="40"/>
    <m/>
    <m/>
    <m/>
    <m/>
    <x v="1"/>
    <n v="1022383"/>
    <n v="6"/>
    <s v="X"/>
    <m/>
    <m/>
    <d v="2023-07-28T00:00:00"/>
    <m/>
    <m/>
    <m/>
    <m/>
    <m/>
    <m/>
    <n v="1"/>
    <m/>
    <m/>
    <s v="jack"/>
    <s v="10223836"/>
    <x v="1"/>
    <n v="1.1000000000000001"/>
    <n v="1"/>
    <n v="2020"/>
    <x v="2"/>
  </r>
  <r>
    <d v="2023-06-04T00:00:00"/>
    <n v="10089"/>
    <n v="10706"/>
    <x v="1"/>
    <n v="938"/>
    <n v="40811"/>
    <s v="adipose hole"/>
    <n v="909204"/>
    <m/>
    <s v="M"/>
    <s v="M"/>
    <s v=""/>
    <s v=""/>
    <n v="71.5"/>
    <m/>
    <m/>
    <m/>
    <m/>
    <x v="3"/>
    <n v="1022383"/>
    <n v="7"/>
    <s v="X"/>
    <m/>
    <m/>
    <d v="2023-07-28T00:00:00"/>
    <m/>
    <m/>
    <m/>
    <m/>
    <m/>
    <m/>
    <n v="1"/>
    <m/>
    <m/>
    <s v="adult"/>
    <s v="10223837"/>
    <x v="3"/>
    <n v="1.3"/>
    <n v="3"/>
    <n v="2018"/>
    <x v="2"/>
  </r>
  <r>
    <d v="2023-06-04T00:00:00"/>
    <n v="10089"/>
    <n v="10706"/>
    <x v="1"/>
    <n v="944"/>
    <n v="40812"/>
    <s v="adipose hole"/>
    <n v="909216"/>
    <m/>
    <s v="M"/>
    <s v="M"/>
    <s v=""/>
    <s v=""/>
    <n v="85.5"/>
    <n v="18"/>
    <n v="6.5"/>
    <n v="5.5"/>
    <n v="1.5"/>
    <x v="2"/>
    <n v="1022383"/>
    <n v="8"/>
    <s v="X"/>
    <m/>
    <m/>
    <d v="2023-07-28T00:00:00"/>
    <m/>
    <m/>
    <m/>
    <m/>
    <m/>
    <m/>
    <n v="1"/>
    <m/>
    <m/>
    <s v="adult"/>
    <s v="10223838"/>
    <x v="3"/>
    <n v="1.3"/>
    <n v="3"/>
    <n v="2018"/>
    <x v="2"/>
  </r>
  <r>
    <d v="2023-06-04T00:00:00"/>
    <n v="10089"/>
    <n v="10706"/>
    <x v="1"/>
    <n v="958"/>
    <n v="40813"/>
    <s v="adipose hole"/>
    <n v="909184"/>
    <s v="X"/>
    <s v="M"/>
    <s v="M"/>
    <s v=""/>
    <s v=""/>
    <n v="81"/>
    <n v="18.3"/>
    <n v="7.5"/>
    <n v="6"/>
    <n v="1.8"/>
    <x v="2"/>
    <n v="1022383"/>
    <n v="9"/>
    <s v="X"/>
    <m/>
    <m/>
    <d v="2023-07-28T00:00:00"/>
    <m/>
    <m/>
    <m/>
    <m/>
    <m/>
    <m/>
    <n v="1"/>
    <m/>
    <m/>
    <s v="adult"/>
    <s v="10223839"/>
    <x v="3"/>
    <n v="1.3"/>
    <n v="3"/>
    <n v="2018"/>
    <x v="2"/>
  </r>
  <r>
    <d v="2023-06-04T00:00:00"/>
    <n v="10090"/>
    <n v="10706"/>
    <x v="0"/>
    <n v="1025"/>
    <n v="40814"/>
    <s v="adipose hole"/>
    <n v="909159"/>
    <m/>
    <s v="M"/>
    <s v="M"/>
    <s v=""/>
    <s v=""/>
    <n v="59"/>
    <m/>
    <m/>
    <m/>
    <m/>
    <x v="3"/>
    <n v="1022383"/>
    <n v="10"/>
    <s v="X"/>
    <m/>
    <m/>
    <d v="2023-07-28T00:00:00"/>
    <m/>
    <m/>
    <m/>
    <m/>
    <m/>
    <m/>
    <n v="1"/>
    <m/>
    <m/>
    <s v="adult"/>
    <s v="102238310"/>
    <x v="4"/>
    <n v="1.2"/>
    <n v="2"/>
    <n v="2019"/>
    <x v="2"/>
  </r>
  <r>
    <d v="2023-06-05T00:00:00"/>
    <n v="10093"/>
    <n v="10709"/>
    <x v="1"/>
    <n v="911"/>
    <m/>
    <s v="caudal hole"/>
    <m/>
    <m/>
    <s v="M"/>
    <s v="M"/>
    <s v=""/>
    <s v=""/>
    <n v="35"/>
    <m/>
    <m/>
    <m/>
    <m/>
    <x v="1"/>
    <n v="1022386"/>
    <n v="1"/>
    <s v="X"/>
    <m/>
    <m/>
    <d v="2023-07-28T00:00:00"/>
    <m/>
    <m/>
    <m/>
    <m/>
    <m/>
    <m/>
    <m/>
    <s v="jack"/>
    <s v="missed on CTS sheet; corrected"/>
    <s v="jack"/>
    <s v="10223861"/>
    <x v="2"/>
    <s v="no age"/>
    <n v="0"/>
    <s v=""/>
    <x v="2"/>
  </r>
  <r>
    <d v="2023-06-06T00:00:00"/>
    <n v="10097"/>
    <n v="10713"/>
    <x v="1"/>
    <n v="917"/>
    <n v="40815"/>
    <s v="adipose hole"/>
    <n v="909243"/>
    <m/>
    <s v="F"/>
    <s v="M"/>
    <s v=""/>
    <s v=""/>
    <n v="55"/>
    <m/>
    <m/>
    <m/>
    <m/>
    <x v="3"/>
    <n v="1022386"/>
    <n v="2"/>
    <s v="X"/>
    <m/>
    <m/>
    <d v="2023-07-28T00:00:00"/>
    <m/>
    <m/>
    <m/>
    <m/>
    <m/>
    <m/>
    <m/>
    <m/>
    <m/>
    <s v="adult"/>
    <s v="10223862"/>
    <x v="4"/>
    <n v="1.2"/>
    <n v="2"/>
    <n v="2019"/>
    <x v="2"/>
  </r>
  <r>
    <d v="2023-06-06T00:00:00"/>
    <n v="10097"/>
    <n v="10713"/>
    <x v="1"/>
    <n v="919"/>
    <n v="40816"/>
    <s v="adipose hole"/>
    <n v="909233"/>
    <m/>
    <s v="M"/>
    <s v="M"/>
    <s v=""/>
    <s v=""/>
    <n v="63"/>
    <m/>
    <m/>
    <m/>
    <m/>
    <x v="3"/>
    <n v="1022386"/>
    <n v="3"/>
    <s v="X"/>
    <m/>
    <m/>
    <d v="2023-07-28T00:00:00"/>
    <m/>
    <m/>
    <m/>
    <m/>
    <m/>
    <m/>
    <m/>
    <m/>
    <m/>
    <s v="adult"/>
    <s v="10223863"/>
    <x v="4"/>
    <n v="1.2"/>
    <n v="2"/>
    <n v="2019"/>
    <x v="2"/>
  </r>
  <r>
    <d v="2023-06-07T00:00:00"/>
    <n v="10255"/>
    <n v="10716"/>
    <x v="1"/>
    <n v="1814"/>
    <m/>
    <s v="caudal hole"/>
    <m/>
    <m/>
    <s v="M"/>
    <s v="M"/>
    <s v=""/>
    <s v=""/>
    <n v="36"/>
    <m/>
    <m/>
    <m/>
    <m/>
    <x v="1"/>
    <n v="1022386"/>
    <n v="4"/>
    <s v="X"/>
    <m/>
    <m/>
    <d v="2023-07-28T00:00:00"/>
    <m/>
    <m/>
    <m/>
    <m/>
    <m/>
    <m/>
    <m/>
    <s v="jack"/>
    <s v="scalebook # not recorded on biosheet; corrected"/>
    <s v="jack"/>
    <s v="10223864"/>
    <x v="1"/>
    <n v="1.1000000000000001"/>
    <n v="1"/>
    <n v="2020"/>
    <x v="2"/>
  </r>
  <r>
    <d v="2023-06-08T00:00:00"/>
    <n v="10257"/>
    <n v="10717"/>
    <x v="1"/>
    <n v="1014"/>
    <n v="40817"/>
    <s v="adipose hole"/>
    <n v="909194"/>
    <s v="X"/>
    <s v="M"/>
    <s v="M"/>
    <s v=""/>
    <s v=""/>
    <n v="85"/>
    <n v="19.8"/>
    <n v="7.6"/>
    <n v="8.6999999999999993"/>
    <n v="2.4"/>
    <x v="2"/>
    <n v="1022386"/>
    <n v="5"/>
    <s v="X"/>
    <m/>
    <m/>
    <d v="2023-07-28T00:00:00"/>
    <m/>
    <m/>
    <m/>
    <m/>
    <m/>
    <s v="1"/>
    <n v="1"/>
    <m/>
    <s v="missed on CTS sheet; corrected"/>
    <s v="adult"/>
    <s v="10223865"/>
    <x v="2"/>
    <s v="no age"/>
    <n v="0"/>
    <s v=""/>
    <x v="2"/>
  </r>
  <r>
    <d v="2023-06-08T00:00:00"/>
    <n v="10258"/>
    <n v="10717"/>
    <x v="0"/>
    <n v="1045"/>
    <m/>
    <s v="caudal hole"/>
    <m/>
    <m/>
    <s v="M"/>
    <s v="M"/>
    <s v=""/>
    <s v=""/>
    <n v="41"/>
    <m/>
    <m/>
    <m/>
    <m/>
    <x v="1"/>
    <n v="1022386"/>
    <n v="6"/>
    <s v="X"/>
    <m/>
    <m/>
    <d v="2023-07-28T00:00:00"/>
    <m/>
    <m/>
    <m/>
    <m/>
    <m/>
    <m/>
    <n v="1"/>
    <s v="jack"/>
    <m/>
    <s v="jack"/>
    <s v="10223866"/>
    <x v="1"/>
    <n v="1.1000000000000001"/>
    <n v="1"/>
    <n v="2020"/>
    <x v="2"/>
  </r>
  <r>
    <d v="2023-06-09T00:00:00"/>
    <n v="10261"/>
    <n v="10719"/>
    <x v="1"/>
    <n v="932"/>
    <n v="40818"/>
    <s v="adipose hole"/>
    <n v="909191"/>
    <m/>
    <s v="F"/>
    <s v="F"/>
    <s v=""/>
    <s v=""/>
    <n v="82"/>
    <n v="17.399999999999999"/>
    <n v="6.2"/>
    <n v="5.7"/>
    <n v="1.9"/>
    <x v="2"/>
    <n v="1022386"/>
    <n v="7"/>
    <s v="X"/>
    <m/>
    <m/>
    <d v="2023-07-28T00:00:00"/>
    <m/>
    <m/>
    <m/>
    <m/>
    <m/>
    <m/>
    <n v="1"/>
    <m/>
    <m/>
    <s v="adult"/>
    <s v="10223867"/>
    <x v="3"/>
    <n v="1.3"/>
    <n v="3"/>
    <n v="2018"/>
    <x v="2"/>
  </r>
  <r>
    <d v="2023-06-09T00:00:00"/>
    <n v="10261"/>
    <n v="10719"/>
    <x v="1"/>
    <n v="936"/>
    <n v="40819"/>
    <s v="adipose hole"/>
    <n v="909199"/>
    <m/>
    <s v="M"/>
    <s v="M"/>
    <s v=""/>
    <s v=""/>
    <n v="61.5"/>
    <m/>
    <m/>
    <m/>
    <m/>
    <x v="3"/>
    <n v="1022386"/>
    <n v="8"/>
    <s v="X"/>
    <m/>
    <m/>
    <d v="2023-07-28T00:00:00"/>
    <m/>
    <s v="BG"/>
    <m/>
    <s v="12"/>
    <m/>
    <m/>
    <n v="1"/>
    <m/>
    <m/>
    <s v="adult"/>
    <s v="10223868"/>
    <x v="4"/>
    <n v="1.2"/>
    <n v="2"/>
    <n v="2019"/>
    <x v="2"/>
  </r>
  <r>
    <d v="2023-06-09T00:00:00"/>
    <n v="10261"/>
    <n v="10719"/>
    <x v="1"/>
    <n v="940"/>
    <n v="40820"/>
    <s v="adipose hole"/>
    <n v="909190"/>
    <m/>
    <s v="M"/>
    <s v="M"/>
    <s v=""/>
    <s v=""/>
    <n v="58"/>
    <m/>
    <m/>
    <m/>
    <m/>
    <x v="3"/>
    <m/>
    <m/>
    <m/>
    <m/>
    <m/>
    <m/>
    <m/>
    <m/>
    <m/>
    <m/>
    <m/>
    <m/>
    <n v="1"/>
    <s v="NO SCALES"/>
    <m/>
    <s v="adult"/>
    <s v=""/>
    <x v="2"/>
    <s v="no age"/>
    <n v="0"/>
    <s v=""/>
    <x v="2"/>
  </r>
  <r>
    <d v="2023-06-09T00:00:00"/>
    <n v="10264"/>
    <n v="10719"/>
    <x v="1"/>
    <n v="1726"/>
    <m/>
    <s v="caudal hole"/>
    <m/>
    <m/>
    <s v="M"/>
    <s v="M"/>
    <s v=""/>
    <s v=""/>
    <n v="49"/>
    <m/>
    <m/>
    <m/>
    <m/>
    <x v="1"/>
    <n v="1022386"/>
    <n v="9"/>
    <s v="X"/>
    <m/>
    <m/>
    <d v="2023-07-28T00:00:00"/>
    <m/>
    <m/>
    <m/>
    <m/>
    <m/>
    <m/>
    <n v="1"/>
    <s v="jack"/>
    <m/>
    <s v="jack"/>
    <s v="10223869"/>
    <x v="4"/>
    <n v="1.2"/>
    <n v="2"/>
    <n v="2019"/>
    <x v="2"/>
  </r>
  <r>
    <d v="2023-06-10T00:00:00"/>
    <n v="10266"/>
    <n v="10722"/>
    <x v="1"/>
    <n v="956"/>
    <m/>
    <s v="caudal hole"/>
    <m/>
    <m/>
    <s v="M"/>
    <s v="M"/>
    <s v=""/>
    <s v=""/>
    <n v="35"/>
    <m/>
    <m/>
    <m/>
    <m/>
    <x v="1"/>
    <n v="1022386"/>
    <n v="10"/>
    <s v="X"/>
    <m/>
    <m/>
    <d v="2023-07-28T00:00:00"/>
    <m/>
    <m/>
    <m/>
    <m/>
    <m/>
    <m/>
    <m/>
    <s v="jack"/>
    <m/>
    <s v="jack"/>
    <s v="102238610"/>
    <x v="1"/>
    <n v="1.1000000000000001"/>
    <n v="1"/>
    <n v="2020"/>
    <x v="2"/>
  </r>
  <r>
    <d v="2023-06-11T00:00:00"/>
    <n v="10270"/>
    <n v="10724"/>
    <x v="0"/>
    <n v="1021"/>
    <n v="40821"/>
    <s v="adipose hole"/>
    <n v="909167"/>
    <m/>
    <s v="F"/>
    <s v="F"/>
    <s v=""/>
    <s v=""/>
    <n v="76.5"/>
    <n v="18.600000000000001"/>
    <n v="7.5"/>
    <n v="5.9"/>
    <n v="2"/>
    <x v="2"/>
    <n v="1022390"/>
    <n v="1"/>
    <s v="X"/>
    <m/>
    <m/>
    <d v="2023-07-28T00:00:00"/>
    <n v="1"/>
    <m/>
    <m/>
    <m/>
    <m/>
    <m/>
    <n v="1"/>
    <m/>
    <m/>
    <s v="adult"/>
    <s v="10223901"/>
    <x v="3"/>
    <n v="1.3"/>
    <n v="3"/>
    <n v="2018"/>
    <x v="3"/>
  </r>
  <r>
    <d v="2023-06-11T00:00:00"/>
    <n v="10271"/>
    <n v="10724"/>
    <x v="0"/>
    <n v="1621"/>
    <m/>
    <s v="caudal hole"/>
    <m/>
    <m/>
    <s v="M"/>
    <s v="M"/>
    <s v=""/>
    <s v=""/>
    <n v="49.5"/>
    <m/>
    <m/>
    <m/>
    <m/>
    <x v="1"/>
    <n v="1022390"/>
    <n v="2"/>
    <s v="X"/>
    <m/>
    <m/>
    <d v="2023-07-28T00:00:00"/>
    <m/>
    <m/>
    <m/>
    <m/>
    <m/>
    <m/>
    <n v="2"/>
    <s v="jack"/>
    <m/>
    <s v="jack"/>
    <s v="10223902"/>
    <x v="4"/>
    <n v="1.2"/>
    <n v="2"/>
    <n v="2019"/>
    <x v="3"/>
  </r>
  <r>
    <d v="2023-06-11T00:00:00"/>
    <n v="10304"/>
    <n v="11052"/>
    <x v="3"/>
    <n v="1133"/>
    <n v="51843"/>
    <s v="V-clip adipose"/>
    <s v="no pit"/>
    <s v="X"/>
    <s v="F"/>
    <s v="F"/>
    <s v=""/>
    <s v=""/>
    <n v="92"/>
    <n v="20"/>
    <n v="8"/>
    <n v="6.2"/>
    <n v="2"/>
    <x v="2"/>
    <n v="1024001"/>
    <n v="1"/>
    <s v="X"/>
    <s v="X"/>
    <m/>
    <s v="Archive"/>
    <m/>
    <m/>
    <m/>
    <m/>
    <m/>
    <m/>
    <n v="1"/>
    <s v="no tag went out on FW6"/>
    <m/>
    <s v="adult"/>
    <s v="10240011"/>
    <x v="5"/>
    <s v=""/>
    <s v=""/>
    <s v=""/>
    <x v="3"/>
  </r>
  <r>
    <d v="2023-06-12T00:00:00"/>
    <n v="10273"/>
    <n v="10728"/>
    <x v="1"/>
    <n v="934"/>
    <m/>
    <s v="caudal hole"/>
    <m/>
    <m/>
    <s v="M"/>
    <s v="M"/>
    <s v=""/>
    <s v=""/>
    <n v="40"/>
    <m/>
    <m/>
    <m/>
    <m/>
    <x v="1"/>
    <n v="1022390"/>
    <n v="3"/>
    <s v="X"/>
    <m/>
    <m/>
    <d v="2023-07-28T00:00:00"/>
    <m/>
    <m/>
    <m/>
    <m/>
    <m/>
    <m/>
    <n v="1"/>
    <m/>
    <m/>
    <s v="jack"/>
    <s v="10223903"/>
    <x v="1"/>
    <n v="1.1000000000000001"/>
    <n v="1"/>
    <n v="2020"/>
    <x v="3"/>
  </r>
  <r>
    <d v="2023-06-12T00:00:00"/>
    <n v="10273"/>
    <n v="10728"/>
    <x v="1"/>
    <n v="935"/>
    <n v="40822"/>
    <s v="adipose hole"/>
    <n v="909193"/>
    <m/>
    <s v="F"/>
    <s v="M"/>
    <s v=""/>
    <s v=""/>
    <n v="75"/>
    <m/>
    <m/>
    <m/>
    <m/>
    <x v="3"/>
    <n v="1022390"/>
    <n v="4"/>
    <s v="X"/>
    <m/>
    <m/>
    <d v="2023-07-28T00:00:00"/>
    <n v="2"/>
    <m/>
    <m/>
    <m/>
    <m/>
    <m/>
    <n v="1"/>
    <m/>
    <m/>
    <s v="adult"/>
    <s v="10223904"/>
    <x v="3"/>
    <n v="1.3"/>
    <n v="3"/>
    <n v="2018"/>
    <x v="3"/>
  </r>
  <r>
    <d v="2023-06-12T00:00:00"/>
    <n v="10275"/>
    <n v="10728"/>
    <x v="0"/>
    <n v="1554"/>
    <m/>
    <s v="caudal hole"/>
    <m/>
    <m/>
    <s v="M"/>
    <s v="M"/>
    <s v=""/>
    <s v=""/>
    <n v="42.5"/>
    <m/>
    <m/>
    <m/>
    <m/>
    <x v="1"/>
    <n v="1022390"/>
    <n v="5"/>
    <s v="X"/>
    <m/>
    <m/>
    <d v="2023-07-28T00:00:00"/>
    <m/>
    <m/>
    <m/>
    <m/>
    <m/>
    <m/>
    <n v="1"/>
    <m/>
    <m/>
    <s v="jack"/>
    <s v="10223905"/>
    <x v="1"/>
    <n v="1.1000000000000001"/>
    <n v="1"/>
    <n v="2020"/>
    <x v="3"/>
  </r>
  <r>
    <d v="2023-06-12T00:00:00"/>
    <n v="10276"/>
    <n v="10728"/>
    <x v="1"/>
    <n v="1610"/>
    <n v="40823"/>
    <s v="adipose hole"/>
    <n v="909213"/>
    <m/>
    <s v="F"/>
    <s v="F"/>
    <s v=""/>
    <s v=""/>
    <n v="80"/>
    <n v="16.7"/>
    <n v="5.4"/>
    <n v="4.4000000000000004"/>
    <n v="1.5"/>
    <x v="2"/>
    <n v="1022390"/>
    <n v="6"/>
    <s v="X"/>
    <m/>
    <m/>
    <d v="2023-07-28T00:00:00"/>
    <n v="3"/>
    <m/>
    <m/>
    <m/>
    <m/>
    <m/>
    <n v="1"/>
    <m/>
    <m/>
    <s v="adult"/>
    <s v="10223906"/>
    <x v="3"/>
    <n v="1.3"/>
    <n v="3"/>
    <n v="2018"/>
    <x v="3"/>
  </r>
  <r>
    <d v="2023-06-12T00:00:00"/>
    <n v="10276"/>
    <n v="10728"/>
    <x v="1"/>
    <n v="1615"/>
    <m/>
    <s v="caudal hole"/>
    <m/>
    <m/>
    <s v="M"/>
    <s v="M"/>
    <s v=""/>
    <s v=""/>
    <n v="45.5"/>
    <m/>
    <m/>
    <m/>
    <m/>
    <x v="1"/>
    <n v="1022390"/>
    <n v="7"/>
    <s v="X"/>
    <m/>
    <m/>
    <d v="2023-07-28T00:00:00"/>
    <m/>
    <m/>
    <m/>
    <m/>
    <m/>
    <m/>
    <n v="1"/>
    <m/>
    <m/>
    <s v="jack"/>
    <s v="10223907"/>
    <x v="1"/>
    <n v="1.1000000000000001"/>
    <n v="1"/>
    <n v="2020"/>
    <x v="3"/>
  </r>
  <r>
    <d v="2023-06-12T00:00:00"/>
    <n v="10314"/>
    <n v="11054"/>
    <x v="3"/>
    <n v="1605"/>
    <n v="51844"/>
    <s v="V-clip adipose"/>
    <s v="045695"/>
    <m/>
    <s v="F"/>
    <s v="M"/>
    <s v=""/>
    <s v=""/>
    <n v="63"/>
    <m/>
    <m/>
    <m/>
    <m/>
    <x v="3"/>
    <n v="1024001"/>
    <n v="2"/>
    <s v="X"/>
    <s v="X"/>
    <m/>
    <s v="Archive"/>
    <m/>
    <m/>
    <m/>
    <m/>
    <m/>
    <m/>
    <n v="1"/>
    <m/>
    <m/>
    <s v="adult"/>
    <s v="10240012"/>
    <x v="5"/>
    <s v=""/>
    <s v=""/>
    <s v=""/>
    <x v="3"/>
  </r>
  <r>
    <d v="2023-06-13T00:00:00"/>
    <n v="10277"/>
    <n v="10730"/>
    <x v="1"/>
    <n v="930"/>
    <m/>
    <s v="caudal hole"/>
    <m/>
    <m/>
    <s v="M"/>
    <s v="M"/>
    <s v=""/>
    <s v=""/>
    <n v="37"/>
    <m/>
    <m/>
    <m/>
    <m/>
    <x v="1"/>
    <n v="1022390"/>
    <n v="8"/>
    <s v="X"/>
    <m/>
    <m/>
    <d v="2023-07-28T00:00:00"/>
    <m/>
    <m/>
    <m/>
    <m/>
    <m/>
    <m/>
    <n v="1"/>
    <s v="jack"/>
    <m/>
    <s v="jack"/>
    <s v="10223908"/>
    <x v="1"/>
    <n v="1.1000000000000001"/>
    <n v="1"/>
    <n v="2020"/>
    <x v="3"/>
  </r>
  <r>
    <d v="2023-06-13T00:00:00"/>
    <n v="10277"/>
    <n v="10730"/>
    <x v="1"/>
    <n v="931"/>
    <m/>
    <s v="caudal hole"/>
    <m/>
    <m/>
    <s v="M"/>
    <s v="M"/>
    <s v=""/>
    <s v=""/>
    <n v="44"/>
    <m/>
    <m/>
    <m/>
    <m/>
    <x v="1"/>
    <n v="1022390"/>
    <n v="9"/>
    <s v="X"/>
    <m/>
    <m/>
    <d v="2023-07-28T00:00:00"/>
    <m/>
    <m/>
    <m/>
    <m/>
    <m/>
    <m/>
    <n v="1"/>
    <s v="jack"/>
    <m/>
    <s v="jack"/>
    <s v="10223909"/>
    <x v="1"/>
    <n v="1.1000000000000001"/>
    <n v="1"/>
    <n v="2020"/>
    <x v="3"/>
  </r>
  <r>
    <d v="2023-06-13T00:00:00"/>
    <n v="10277"/>
    <n v="10730"/>
    <x v="1"/>
    <n v="943"/>
    <m/>
    <s v="caudal hole"/>
    <m/>
    <m/>
    <s v="M"/>
    <s v="M"/>
    <s v=""/>
    <s v=""/>
    <n v="36"/>
    <m/>
    <m/>
    <m/>
    <m/>
    <x v="1"/>
    <n v="1022390"/>
    <n v="10"/>
    <s v="X"/>
    <m/>
    <m/>
    <d v="2023-07-28T00:00:00"/>
    <m/>
    <m/>
    <m/>
    <m/>
    <m/>
    <m/>
    <n v="1"/>
    <s v="jack"/>
    <m/>
    <s v="jack"/>
    <s v="102239010"/>
    <x v="1"/>
    <n v="1.1000000000000001"/>
    <n v="1"/>
    <n v="2020"/>
    <x v="3"/>
  </r>
  <r>
    <d v="2023-06-13T00:00:00"/>
    <n v="10277"/>
    <n v="10730"/>
    <x v="1"/>
    <n v="945"/>
    <n v="40824"/>
    <s v="adipose hole"/>
    <n v="909155"/>
    <s v="X"/>
    <s v="M"/>
    <s v="M"/>
    <s v=""/>
    <s v=""/>
    <n v="70"/>
    <m/>
    <m/>
    <m/>
    <m/>
    <x v="3"/>
    <n v="1022388"/>
    <n v="1"/>
    <s v="X"/>
    <m/>
    <m/>
    <d v="2023-07-28T00:00:00"/>
    <n v="4"/>
    <m/>
    <m/>
    <m/>
    <m/>
    <m/>
    <n v="1"/>
    <m/>
    <m/>
    <s v="adult"/>
    <s v="10223881"/>
    <x v="4"/>
    <n v="1.2"/>
    <n v="2"/>
    <n v="2019"/>
    <x v="3"/>
  </r>
  <r>
    <d v="2023-06-13T00:00:00"/>
    <n v="10278"/>
    <n v="10730"/>
    <x v="0"/>
    <n v="1008"/>
    <n v="40825"/>
    <s v="adipose hole"/>
    <n v="909170"/>
    <m/>
    <s v="F"/>
    <s v="F"/>
    <s v=""/>
    <s v=""/>
    <n v="83"/>
    <n v="17.399999999999999"/>
    <n v="6.2"/>
    <n v="6.4"/>
    <n v="2.2000000000000002"/>
    <x v="2"/>
    <n v="1022388"/>
    <n v="2"/>
    <s v="X"/>
    <m/>
    <m/>
    <d v="2023-07-28T00:00:00"/>
    <n v="5"/>
    <m/>
    <m/>
    <m/>
    <m/>
    <m/>
    <n v="1"/>
    <m/>
    <m/>
    <s v="adult"/>
    <s v="10223882"/>
    <x v="3"/>
    <n v="1.3"/>
    <n v="3"/>
    <n v="2018"/>
    <x v="3"/>
  </r>
  <r>
    <d v="2023-06-13T00:00:00"/>
    <n v="10280"/>
    <n v="10730"/>
    <x v="1"/>
    <n v="1616"/>
    <m/>
    <s v="caudal hole"/>
    <m/>
    <m/>
    <s v="M"/>
    <s v="M"/>
    <s v=""/>
    <s v=""/>
    <n v="35"/>
    <m/>
    <m/>
    <m/>
    <m/>
    <x v="1"/>
    <n v="1022388"/>
    <n v="3"/>
    <s v="X"/>
    <m/>
    <m/>
    <d v="2023-07-28T00:00:00"/>
    <m/>
    <m/>
    <m/>
    <m/>
    <m/>
    <m/>
    <m/>
    <s v="jack"/>
    <m/>
    <s v="jack"/>
    <s v="10223883"/>
    <x v="2"/>
    <s v="no age"/>
    <n v="0"/>
    <s v=""/>
    <x v="3"/>
  </r>
  <r>
    <d v="2023-06-13T00:00:00"/>
    <n v="10280"/>
    <n v="10730"/>
    <x v="1"/>
    <n v="1617"/>
    <n v="40826"/>
    <s v="no mark applied"/>
    <n v="909206"/>
    <m/>
    <s v="F"/>
    <s v="F"/>
    <s v=""/>
    <s v=""/>
    <n v="80"/>
    <n v="18"/>
    <n v="6.5"/>
    <n v="5"/>
    <n v="1.5"/>
    <x v="2"/>
    <m/>
    <m/>
    <m/>
    <m/>
    <m/>
    <m/>
    <m/>
    <m/>
    <m/>
    <m/>
    <m/>
    <m/>
    <m/>
    <s v="no scales, no fin mark"/>
    <s v="No scalebook # or scale # recorded for tag #40826, it did have scale # 4 but then crossed out."/>
    <s v="adult"/>
    <s v=""/>
    <x v="2"/>
    <s v="no age"/>
    <n v="0"/>
    <s v=""/>
    <x v="3"/>
  </r>
  <r>
    <d v="2023-06-13T00:00:00"/>
    <n v="10315"/>
    <n v="11055"/>
    <x v="3"/>
    <n v="936"/>
    <n v="51845"/>
    <s v="V-clip adipose"/>
    <s v="045701"/>
    <s v="X"/>
    <s v="M"/>
    <s v="M"/>
    <s v=""/>
    <s v=""/>
    <n v="92"/>
    <n v="21.5"/>
    <n v="8.1999999999999993"/>
    <n v="6"/>
    <n v="2"/>
    <x v="2"/>
    <n v="1024001"/>
    <n v="3"/>
    <s v="X"/>
    <s v="X"/>
    <m/>
    <s v="Archive"/>
    <m/>
    <m/>
    <m/>
    <m/>
    <m/>
    <m/>
    <m/>
    <s v="no scales for tag 51848"/>
    <m/>
    <s v="adult"/>
    <s v="10240013"/>
    <x v="5"/>
    <s v=""/>
    <s v=""/>
    <s v=""/>
    <x v="3"/>
  </r>
  <r>
    <d v="2023-06-13T00:00:00"/>
    <n v="10315"/>
    <n v="11055"/>
    <x v="3"/>
    <n v="941"/>
    <n v="51846"/>
    <s v="V-clip adipose"/>
    <s v="045758"/>
    <s v="X"/>
    <s v="M"/>
    <s v="M"/>
    <s v=""/>
    <s v=""/>
    <n v="76.5"/>
    <n v="16"/>
    <n v="5.8"/>
    <n v="4.2"/>
    <n v="1.5"/>
    <x v="2"/>
    <n v="1024001"/>
    <n v="4"/>
    <s v="X"/>
    <s v="X"/>
    <m/>
    <s v="Archive"/>
    <m/>
    <m/>
    <m/>
    <m/>
    <m/>
    <m/>
    <m/>
    <m/>
    <m/>
    <s v="adult"/>
    <s v="10240014"/>
    <x v="5"/>
    <s v=""/>
    <s v=""/>
    <s v=""/>
    <x v="3"/>
  </r>
  <r>
    <d v="2023-06-13T00:00:00"/>
    <n v="10315"/>
    <n v="11055"/>
    <x v="3"/>
    <n v="945"/>
    <n v="51847"/>
    <s v="V-clip adipose"/>
    <s v="045698"/>
    <m/>
    <s v="F"/>
    <s v="F"/>
    <s v=""/>
    <s v=""/>
    <n v="87"/>
    <n v="18.5"/>
    <n v="6.5"/>
    <n v="5"/>
    <n v="2"/>
    <x v="2"/>
    <n v="1024001"/>
    <n v="5"/>
    <s v="X"/>
    <s v="X"/>
    <m/>
    <s v="Archive"/>
    <m/>
    <m/>
    <m/>
    <m/>
    <m/>
    <m/>
    <m/>
    <m/>
    <m/>
    <s v="adult"/>
    <s v="10240015"/>
    <x v="5"/>
    <s v=""/>
    <s v=""/>
    <s v=""/>
    <x v="3"/>
  </r>
  <r>
    <d v="2023-06-13T00:00:00"/>
    <n v="10316"/>
    <n v="11055"/>
    <x v="4"/>
    <n v="1025"/>
    <n v="51848"/>
    <s v="V-clip adipose"/>
    <s v="045739"/>
    <m/>
    <s v="M"/>
    <s v="M"/>
    <s v=""/>
    <s v=""/>
    <n v="59"/>
    <m/>
    <m/>
    <m/>
    <m/>
    <x v="3"/>
    <m/>
    <m/>
    <m/>
    <m/>
    <m/>
    <m/>
    <m/>
    <m/>
    <m/>
    <m/>
    <m/>
    <m/>
    <m/>
    <s v="No scales taken on tag 51848"/>
    <m/>
    <s v="adult"/>
    <s v=""/>
    <x v="2"/>
    <s v="no age"/>
    <n v="0"/>
    <s v=""/>
    <x v="3"/>
  </r>
  <r>
    <d v="2023-06-13T00:00:00"/>
    <n v="10316"/>
    <n v="11055"/>
    <x v="4"/>
    <n v="1030"/>
    <m/>
    <s v="caudal hole"/>
    <m/>
    <m/>
    <s v="M"/>
    <s v="M"/>
    <s v=""/>
    <s v=""/>
    <n v="41.5"/>
    <m/>
    <m/>
    <m/>
    <m/>
    <x v="1"/>
    <n v="1024001"/>
    <n v="6"/>
    <s v="X"/>
    <s v="X"/>
    <m/>
    <s v="Archive"/>
    <m/>
    <m/>
    <m/>
    <m/>
    <m/>
    <m/>
    <m/>
    <m/>
    <m/>
    <s v="jack"/>
    <s v="10240016"/>
    <x v="5"/>
    <s v=""/>
    <s v=""/>
    <s v=""/>
    <x v="3"/>
  </r>
  <r>
    <d v="2023-06-13T00:00:00"/>
    <n v="10319"/>
    <n v="11055"/>
    <x v="3"/>
    <n v="1646"/>
    <n v="51849"/>
    <s v="V-clip adipose"/>
    <s v="045777"/>
    <m/>
    <s v="M"/>
    <s v="M"/>
    <s v=""/>
    <s v=""/>
    <n v="71.5"/>
    <m/>
    <m/>
    <m/>
    <m/>
    <x v="3"/>
    <n v="1024001"/>
    <n v="7"/>
    <s v="X"/>
    <s v="X"/>
    <m/>
    <s v="Archive"/>
    <m/>
    <m/>
    <m/>
    <m/>
    <m/>
    <m/>
    <m/>
    <m/>
    <m/>
    <s v="adult"/>
    <s v="10240017"/>
    <x v="5"/>
    <s v=""/>
    <s v=""/>
    <s v=""/>
    <x v="3"/>
  </r>
  <r>
    <d v="2023-06-14T00:00:00"/>
    <n v="10282"/>
    <n v="10731"/>
    <x v="0"/>
    <n v="942"/>
    <m/>
    <s v="caudal hole"/>
    <m/>
    <m/>
    <s v="M"/>
    <s v="M"/>
    <s v=""/>
    <s v=""/>
    <n v="37"/>
    <m/>
    <m/>
    <m/>
    <m/>
    <x v="1"/>
    <n v="1022388"/>
    <n v="4"/>
    <s v="X"/>
    <m/>
    <m/>
    <d v="2023-07-28T00:00:00"/>
    <m/>
    <m/>
    <m/>
    <m/>
    <m/>
    <m/>
    <n v="1"/>
    <m/>
    <m/>
    <s v="jack"/>
    <s v="10223884"/>
    <x v="6"/>
    <n v="2.1"/>
    <n v="1"/>
    <n v="2019"/>
    <x v="3"/>
  </r>
  <r>
    <d v="2023-06-14T00:00:00"/>
    <n v="10284"/>
    <n v="10731"/>
    <x v="1"/>
    <n v="1606"/>
    <m/>
    <s v="caudal hole"/>
    <m/>
    <m/>
    <s v="M"/>
    <s v="M"/>
    <s v=""/>
    <s v=""/>
    <n v="42.5"/>
    <m/>
    <m/>
    <m/>
    <m/>
    <x v="1"/>
    <n v="1022388"/>
    <n v="5"/>
    <s v="X"/>
    <m/>
    <m/>
    <d v="2023-07-28T00:00:00"/>
    <m/>
    <m/>
    <m/>
    <m/>
    <m/>
    <m/>
    <n v="1"/>
    <m/>
    <m/>
    <s v="jack"/>
    <s v="10223885"/>
    <x v="1"/>
    <n v="1.1000000000000001"/>
    <n v="1"/>
    <n v="2020"/>
    <x v="3"/>
  </r>
  <r>
    <d v="2023-06-14T00:00:00"/>
    <n v="10284"/>
    <n v="10731"/>
    <x v="1"/>
    <n v="1609"/>
    <m/>
    <s v="caudal hole"/>
    <m/>
    <m/>
    <s v="M"/>
    <s v="M"/>
    <s v=""/>
    <s v=""/>
    <n v="37.5"/>
    <m/>
    <m/>
    <m/>
    <m/>
    <x v="1"/>
    <n v="1022388"/>
    <n v="6"/>
    <s v="X"/>
    <m/>
    <m/>
    <d v="2023-07-28T00:00:00"/>
    <m/>
    <m/>
    <m/>
    <m/>
    <m/>
    <m/>
    <n v="1"/>
    <m/>
    <m/>
    <s v="jack"/>
    <s v="10223886"/>
    <x v="7"/>
    <s v="no age"/>
    <n v="1"/>
    <s v=""/>
    <x v="3"/>
  </r>
  <r>
    <d v="2023-06-14T00:00:00"/>
    <n v="10284"/>
    <n v="10731"/>
    <x v="1"/>
    <n v="1610"/>
    <n v="40827"/>
    <s v="adipose hole"/>
    <n v="909163"/>
    <m/>
    <s v="F"/>
    <s v="M"/>
    <s v=""/>
    <s v=""/>
    <n v="59"/>
    <m/>
    <m/>
    <m/>
    <m/>
    <x v="3"/>
    <n v="1022388"/>
    <n v="7"/>
    <s v="X"/>
    <m/>
    <m/>
    <d v="2023-07-28T00:00:00"/>
    <n v="6"/>
    <m/>
    <m/>
    <m/>
    <m/>
    <m/>
    <n v="1"/>
    <m/>
    <m/>
    <s v="adult"/>
    <s v="10223887"/>
    <x v="8"/>
    <s v="no age"/>
    <n v="2"/>
    <s v=""/>
    <x v="3"/>
  </r>
  <r>
    <d v="2023-06-14T00:00:00"/>
    <n v="10284"/>
    <n v="10731"/>
    <x v="1"/>
    <n v="1611"/>
    <m/>
    <s v="caudal hole"/>
    <m/>
    <m/>
    <s v="M"/>
    <s v="M"/>
    <s v=""/>
    <s v=""/>
    <n v="36.5"/>
    <m/>
    <m/>
    <m/>
    <m/>
    <x v="1"/>
    <m/>
    <m/>
    <m/>
    <m/>
    <m/>
    <m/>
    <m/>
    <m/>
    <m/>
    <m/>
    <m/>
    <m/>
    <n v="1"/>
    <m/>
    <s v="Deleted scale book 1022388 (8-48) as it does not have a matching DNA vial. 14 July/23 -NP"/>
    <s v="jack"/>
    <s v=""/>
    <x v="2"/>
    <s v="no age"/>
    <n v="0"/>
    <s v=""/>
    <x v="3"/>
  </r>
  <r>
    <d v="2023-06-14T00:00:00"/>
    <n v="10323"/>
    <n v="11056"/>
    <x v="4"/>
    <n v="1104"/>
    <n v="51850"/>
    <s v="V-clip adipose"/>
    <s v="045704"/>
    <m/>
    <s v="F"/>
    <s v="M"/>
    <s v=""/>
    <s v=""/>
    <n v="75"/>
    <m/>
    <m/>
    <m/>
    <m/>
    <x v="3"/>
    <n v="1024001"/>
    <n v="8"/>
    <s v="X"/>
    <s v="X"/>
    <m/>
    <s v="Archive"/>
    <m/>
    <m/>
    <m/>
    <m/>
    <m/>
    <m/>
    <n v="1"/>
    <m/>
    <m/>
    <s v="adult"/>
    <s v="10240018"/>
    <x v="5"/>
    <s v=""/>
    <s v=""/>
    <s v=""/>
    <x v="3"/>
  </r>
  <r>
    <d v="2023-06-14T00:00:00"/>
    <n v="10326"/>
    <n v="11056"/>
    <x v="2"/>
    <n v="1722"/>
    <n v="51852"/>
    <s v="V-clip adipose"/>
    <s v="045740"/>
    <m/>
    <s v="F"/>
    <s v="F"/>
    <s v=""/>
    <s v=""/>
    <n v="80.5"/>
    <n v="17"/>
    <n v="5.5"/>
    <n v="4.5"/>
    <n v="2.5"/>
    <x v="2"/>
    <n v="1024001"/>
    <n v="9"/>
    <s v="X"/>
    <s v="X"/>
    <m/>
    <s v="Archive"/>
    <m/>
    <m/>
    <m/>
    <m/>
    <m/>
    <m/>
    <n v="1"/>
    <s v="Tag 51851 is missing."/>
    <m/>
    <s v="adult"/>
    <s v="10240019"/>
    <x v="5"/>
    <s v=""/>
    <s v=""/>
    <s v=""/>
    <x v="3"/>
  </r>
  <r>
    <d v="2023-06-15T00:00:00"/>
    <n v="10285"/>
    <n v="10734"/>
    <x v="1"/>
    <n v="936"/>
    <n v="40828"/>
    <s v="adipose hole"/>
    <n v="909236"/>
    <m/>
    <s v="F"/>
    <s v="M"/>
    <s v=""/>
    <s v=""/>
    <n v="64"/>
    <m/>
    <m/>
    <m/>
    <m/>
    <x v="3"/>
    <n v="1022388"/>
    <n v="8"/>
    <s v="X"/>
    <m/>
    <m/>
    <d v="2023-07-28T00:00:00"/>
    <n v="7"/>
    <m/>
    <m/>
    <m/>
    <m/>
    <m/>
    <n v="1"/>
    <s v="Double scales?"/>
    <s v="No double scales; will keep scale book #1022388 (8-48) for 25 June/23 as it has a matching DNA sample. 14 July/23 -NP"/>
    <s v="adult"/>
    <s v="10223888"/>
    <x v="4"/>
    <n v="1.2"/>
    <n v="2"/>
    <n v="2019"/>
    <x v="3"/>
  </r>
  <r>
    <d v="2023-06-15T00:00:00"/>
    <n v="10285"/>
    <n v="10734"/>
    <x v="1"/>
    <n v="942"/>
    <m/>
    <s v="caudal hole"/>
    <m/>
    <m/>
    <s v="M"/>
    <s v="M"/>
    <s v=""/>
    <s v=""/>
    <n v="37.5"/>
    <m/>
    <m/>
    <m/>
    <m/>
    <x v="1"/>
    <n v="1022388"/>
    <n v="9"/>
    <s v="X"/>
    <m/>
    <m/>
    <d v="2023-07-28T00:00:00"/>
    <m/>
    <m/>
    <m/>
    <m/>
    <m/>
    <m/>
    <n v="1"/>
    <m/>
    <m/>
    <s v="jack"/>
    <s v="10223889"/>
    <x v="1"/>
    <n v="1.1000000000000001"/>
    <n v="1"/>
    <n v="2020"/>
    <x v="3"/>
  </r>
  <r>
    <d v="2023-06-15T00:00:00"/>
    <n v="10285"/>
    <n v="10734"/>
    <x v="1"/>
    <n v="946"/>
    <n v="40829"/>
    <s v="adipose hole"/>
    <n v="909176"/>
    <m/>
    <s v="F"/>
    <s v="M"/>
    <s v=""/>
    <s v=""/>
    <n v="63"/>
    <m/>
    <m/>
    <m/>
    <m/>
    <x v="3"/>
    <n v="1022388"/>
    <n v="10"/>
    <s v="X"/>
    <m/>
    <m/>
    <d v="2023-07-28T00:00:00"/>
    <n v="8"/>
    <m/>
    <m/>
    <m/>
    <m/>
    <m/>
    <n v="1"/>
    <m/>
    <m/>
    <s v="adult"/>
    <s v="102238810"/>
    <x v="4"/>
    <n v="1.2"/>
    <n v="2"/>
    <n v="2019"/>
    <x v="3"/>
  </r>
  <r>
    <d v="2023-06-15T00:00:00"/>
    <n v="10286"/>
    <n v="10734"/>
    <x v="0"/>
    <n v="1015"/>
    <n v="40830"/>
    <s v="adipose hole"/>
    <n v="909185"/>
    <m/>
    <s v="M"/>
    <s v="M"/>
    <s v=""/>
    <s v=""/>
    <n v="67"/>
    <m/>
    <m/>
    <m/>
    <m/>
    <x v="3"/>
    <n v="1022395"/>
    <n v="1"/>
    <s v="X"/>
    <m/>
    <m/>
    <d v="2023-07-28T00:00:00"/>
    <n v="9"/>
    <m/>
    <m/>
    <m/>
    <m/>
    <m/>
    <n v="1"/>
    <m/>
    <m/>
    <s v="adult"/>
    <s v="10223951"/>
    <x v="8"/>
    <s v="no age"/>
    <n v="2"/>
    <s v=""/>
    <x v="3"/>
  </r>
  <r>
    <d v="2023-06-15T00:00:00"/>
    <n v="10286"/>
    <n v="10734"/>
    <x v="0"/>
    <n v="1022"/>
    <m/>
    <s v="caudal hole"/>
    <m/>
    <m/>
    <s v="M"/>
    <s v="M"/>
    <s v=""/>
    <s v=""/>
    <n v="46.5"/>
    <m/>
    <m/>
    <m/>
    <m/>
    <x v="1"/>
    <n v="1022395"/>
    <n v="2"/>
    <s v="X"/>
    <m/>
    <m/>
    <d v="2023-07-28T00:00:00"/>
    <m/>
    <m/>
    <m/>
    <m/>
    <m/>
    <m/>
    <n v="1"/>
    <m/>
    <m/>
    <s v="jack"/>
    <s v="10223952"/>
    <x v="1"/>
    <n v="1.1000000000000001"/>
    <n v="1"/>
    <n v="2020"/>
    <x v="3"/>
  </r>
  <r>
    <d v="2023-06-15T00:00:00"/>
    <n v="10287"/>
    <n v="10734"/>
    <x v="1"/>
    <n v="1613"/>
    <n v="40831"/>
    <s v="adipose hole"/>
    <n v="909177"/>
    <m/>
    <s v="F"/>
    <s v="M"/>
    <s v=""/>
    <s v=""/>
    <n v="54"/>
    <m/>
    <m/>
    <m/>
    <m/>
    <x v="3"/>
    <n v="1022395"/>
    <n v="3"/>
    <s v="X"/>
    <m/>
    <m/>
    <d v="2023-07-28T00:00:00"/>
    <n v="10"/>
    <m/>
    <m/>
    <m/>
    <m/>
    <m/>
    <n v="1"/>
    <m/>
    <m/>
    <s v="adult"/>
    <s v="10223953"/>
    <x v="4"/>
    <n v="1.2"/>
    <n v="2"/>
    <n v="2019"/>
    <x v="3"/>
  </r>
  <r>
    <d v="2023-06-15T00:00:00"/>
    <n v="10287"/>
    <n v="10734"/>
    <x v="1"/>
    <n v="1619"/>
    <n v="40832"/>
    <s v="adipose hole"/>
    <n v="909161"/>
    <s v="X"/>
    <s v="M"/>
    <s v="M"/>
    <s v=""/>
    <s v=""/>
    <n v="88"/>
    <n v="21"/>
    <n v="9.5"/>
    <n v="5.5"/>
    <n v="2.5"/>
    <x v="2"/>
    <n v="1022395"/>
    <n v="4"/>
    <s v="X"/>
    <m/>
    <m/>
    <d v="2023-07-28T00:00:00"/>
    <n v="11"/>
    <m/>
    <m/>
    <m/>
    <m/>
    <m/>
    <n v="1"/>
    <m/>
    <m/>
    <s v="adult"/>
    <s v="10223954"/>
    <x v="3"/>
    <n v="1.3"/>
    <n v="3"/>
    <n v="2018"/>
    <x v="3"/>
  </r>
  <r>
    <d v="2023-06-15T00:00:00"/>
    <n v="10288"/>
    <n v="10734"/>
    <x v="0"/>
    <n v="1636"/>
    <m/>
    <s v="caudal hole"/>
    <m/>
    <m/>
    <s v="M"/>
    <s v="M"/>
    <s v=""/>
    <s v=""/>
    <n v="38"/>
    <m/>
    <m/>
    <m/>
    <m/>
    <x v="1"/>
    <n v="1022395"/>
    <n v="5"/>
    <s v="X"/>
    <m/>
    <m/>
    <d v="2023-07-28T00:00:00"/>
    <m/>
    <m/>
    <m/>
    <m/>
    <m/>
    <m/>
    <n v="1"/>
    <m/>
    <m/>
    <s v="jack"/>
    <s v="10223955"/>
    <x v="1"/>
    <n v="1.1000000000000001"/>
    <n v="1"/>
    <n v="2020"/>
    <x v="3"/>
  </r>
  <r>
    <d v="2023-06-15T00:00:00"/>
    <n v="10327"/>
    <n v="11057"/>
    <x v="3"/>
    <n v="939"/>
    <n v="51853"/>
    <s v="V-clip adipose"/>
    <s v="045709"/>
    <m/>
    <s v="F"/>
    <s v="F"/>
    <s v=""/>
    <s v=""/>
    <n v="86"/>
    <n v="18.600000000000001"/>
    <n v="6.6"/>
    <n v="5.6"/>
    <n v="1.6"/>
    <x v="2"/>
    <n v="1024001"/>
    <n v="10"/>
    <s v="X"/>
    <s v="X"/>
    <m/>
    <s v="Archive"/>
    <m/>
    <m/>
    <m/>
    <m/>
    <m/>
    <m/>
    <n v="1"/>
    <m/>
    <m/>
    <s v="adult"/>
    <s v="102400110"/>
    <x v="5"/>
    <s v=""/>
    <s v=""/>
    <s v=""/>
    <x v="3"/>
  </r>
  <r>
    <d v="2023-06-15T00:00:00"/>
    <n v="10327"/>
    <n v="11057"/>
    <x v="3"/>
    <n v="944"/>
    <n v="51854"/>
    <s v="V-clip adipose"/>
    <s v="045753"/>
    <s v="X"/>
    <s v="M"/>
    <s v="M"/>
    <s v=""/>
    <s v=""/>
    <n v="86.5"/>
    <n v="19.8"/>
    <n v="8.4"/>
    <n v="6.8"/>
    <n v="2.2000000000000002"/>
    <x v="2"/>
    <n v="1024002"/>
    <n v="1"/>
    <s v="X"/>
    <s v="X"/>
    <m/>
    <s v="Archive"/>
    <m/>
    <m/>
    <m/>
    <m/>
    <m/>
    <m/>
    <n v="1"/>
    <m/>
    <m/>
    <s v="adult"/>
    <s v="10240021"/>
    <x v="5"/>
    <s v=""/>
    <s v=""/>
    <s v=""/>
    <x v="3"/>
  </r>
  <r>
    <d v="2023-06-15T00:00:00"/>
    <n v="10332"/>
    <n v="11057"/>
    <x v="2"/>
    <n v="1637"/>
    <n v="51855"/>
    <s v="V-clip adipose"/>
    <s v="045688"/>
    <m/>
    <s v="F"/>
    <s v="F"/>
    <s v=""/>
    <s v=""/>
    <n v="84"/>
    <n v="17"/>
    <n v="5.6"/>
    <n v="4.5"/>
    <n v="1.6"/>
    <x v="2"/>
    <n v="1024002"/>
    <n v="2"/>
    <s v="X"/>
    <s v="X"/>
    <m/>
    <s v="Archive"/>
    <m/>
    <m/>
    <m/>
    <m/>
    <m/>
    <m/>
    <n v="1"/>
    <m/>
    <m/>
    <s v="adult"/>
    <s v="10240022"/>
    <x v="5"/>
    <s v=""/>
    <s v=""/>
    <s v=""/>
    <x v="3"/>
  </r>
  <r>
    <d v="2023-06-15T00:00:00"/>
    <n v="10332"/>
    <n v="11057"/>
    <x v="2"/>
    <n v="1642"/>
    <n v="51856"/>
    <s v="V-clip adipose"/>
    <s v="045778"/>
    <m/>
    <s v="M"/>
    <s v="M"/>
    <s v=""/>
    <s v=""/>
    <n v="64"/>
    <m/>
    <m/>
    <m/>
    <m/>
    <x v="3"/>
    <n v="1024002"/>
    <n v="3"/>
    <s v="X"/>
    <s v="X"/>
    <m/>
    <s v="Archive"/>
    <m/>
    <m/>
    <m/>
    <m/>
    <m/>
    <m/>
    <n v="1"/>
    <m/>
    <m/>
    <s v="adult"/>
    <s v="10240023"/>
    <x v="5"/>
    <s v=""/>
    <s v=""/>
    <s v=""/>
    <x v="3"/>
  </r>
  <r>
    <d v="2023-06-16T00:00:00"/>
    <n v="10289"/>
    <n v="10736"/>
    <x v="1"/>
    <n v="915"/>
    <n v="40833"/>
    <s v="adipose hole"/>
    <n v="909224"/>
    <m/>
    <s v="M"/>
    <s v="M"/>
    <s v=""/>
    <s v=""/>
    <n v="74.8"/>
    <m/>
    <m/>
    <m/>
    <m/>
    <x v="3"/>
    <n v="1022395"/>
    <n v="6"/>
    <s v="X"/>
    <m/>
    <m/>
    <d v="2023-07-28T00:00:00"/>
    <n v="12"/>
    <s v="HW"/>
    <m/>
    <s v="12"/>
    <m/>
    <m/>
    <n v="1"/>
    <m/>
    <m/>
    <s v="adult"/>
    <s v="10223956"/>
    <x v="9"/>
    <s v="no age"/>
    <n v="3"/>
    <s v=""/>
    <x v="3"/>
  </r>
  <r>
    <d v="2023-06-16T00:00:00"/>
    <n v="10289"/>
    <n v="10736"/>
    <x v="1"/>
    <n v="917"/>
    <n v="40834"/>
    <s v="adipose hole"/>
    <n v="909173"/>
    <m/>
    <s v="M"/>
    <s v="M"/>
    <s v=""/>
    <s v=""/>
    <n v="60"/>
    <m/>
    <m/>
    <m/>
    <m/>
    <x v="3"/>
    <n v="1022395"/>
    <n v="7"/>
    <s v="X"/>
    <m/>
    <m/>
    <d v="2023-07-28T00:00:00"/>
    <n v="13"/>
    <m/>
    <m/>
    <m/>
    <m/>
    <m/>
    <n v="1"/>
    <m/>
    <m/>
    <s v="adult"/>
    <s v="10223957"/>
    <x v="4"/>
    <n v="1.2"/>
    <n v="2"/>
    <n v="2019"/>
    <x v="3"/>
  </r>
  <r>
    <d v="2023-06-16T00:00:00"/>
    <n v="10289"/>
    <n v="10736"/>
    <x v="1"/>
    <n v="919"/>
    <n v="40835"/>
    <s v="adipose hole"/>
    <n v="909250"/>
    <m/>
    <s v="F"/>
    <s v="F"/>
    <s v=""/>
    <s v=""/>
    <n v="84.5"/>
    <n v="18.7"/>
    <n v="7.6"/>
    <n v="5"/>
    <n v="1.5"/>
    <x v="2"/>
    <n v="1022395"/>
    <n v="8"/>
    <s v="X"/>
    <m/>
    <m/>
    <d v="2023-07-28T00:00:00"/>
    <n v="14"/>
    <m/>
    <m/>
    <m/>
    <m/>
    <m/>
    <n v="1"/>
    <m/>
    <m/>
    <s v="adult"/>
    <s v="10223958"/>
    <x v="3"/>
    <n v="1.3"/>
    <n v="3"/>
    <n v="2018"/>
    <x v="3"/>
  </r>
  <r>
    <d v="2023-06-16T00:00:00"/>
    <n v="10289"/>
    <n v="10736"/>
    <x v="1"/>
    <n v="922"/>
    <m/>
    <s v="caudal hole"/>
    <m/>
    <m/>
    <s v="M"/>
    <s v="M"/>
    <s v=""/>
    <s v=""/>
    <n v="35"/>
    <m/>
    <m/>
    <m/>
    <m/>
    <x v="1"/>
    <n v="1022395"/>
    <n v="9"/>
    <s v="X"/>
    <m/>
    <m/>
    <d v="2023-07-28T00:00:00"/>
    <m/>
    <m/>
    <m/>
    <m/>
    <m/>
    <m/>
    <n v="1"/>
    <m/>
    <m/>
    <s v="jack"/>
    <s v="10223959"/>
    <x v="1"/>
    <n v="1.1000000000000001"/>
    <n v="1"/>
    <n v="2020"/>
    <x v="3"/>
  </r>
  <r>
    <d v="2023-06-16T00:00:00"/>
    <n v="10289"/>
    <n v="10736"/>
    <x v="1"/>
    <n v="926"/>
    <m/>
    <s v="caudal hole"/>
    <m/>
    <m/>
    <s v="M"/>
    <s v="M"/>
    <s v=""/>
    <s v=""/>
    <n v="38.200000000000003"/>
    <m/>
    <m/>
    <m/>
    <m/>
    <x v="1"/>
    <n v="1022395"/>
    <n v="10"/>
    <s v="X"/>
    <m/>
    <m/>
    <d v="2023-07-28T00:00:00"/>
    <m/>
    <m/>
    <m/>
    <m/>
    <m/>
    <m/>
    <n v="1"/>
    <m/>
    <m/>
    <s v="jack"/>
    <s v="102239510"/>
    <x v="1"/>
    <n v="1.1000000000000001"/>
    <n v="1"/>
    <n v="2020"/>
    <x v="3"/>
  </r>
  <r>
    <d v="2023-06-16T00:00:00"/>
    <n v="10289"/>
    <n v="10736"/>
    <x v="1"/>
    <n v="932"/>
    <n v="40836"/>
    <s v="adipose hole"/>
    <n v="909221"/>
    <s v="X"/>
    <s v="M"/>
    <s v="M"/>
    <s v=""/>
    <s v=""/>
    <n v="84"/>
    <n v="20.2"/>
    <n v="8.1999999999999993"/>
    <n v="6.2"/>
    <n v="2.5"/>
    <x v="2"/>
    <n v="1022396"/>
    <n v="1"/>
    <s v="X"/>
    <m/>
    <m/>
    <d v="2023-07-28T00:00:00"/>
    <n v="15"/>
    <m/>
    <m/>
    <m/>
    <m/>
    <m/>
    <n v="1"/>
    <m/>
    <m/>
    <s v="adult"/>
    <s v="10223961"/>
    <x v="2"/>
    <s v="no age"/>
    <n v="0"/>
    <s v=""/>
    <x v="3"/>
  </r>
  <r>
    <d v="2023-06-16T00:00:00"/>
    <n v="10289"/>
    <n v="10736"/>
    <x v="1"/>
    <n v="934"/>
    <m/>
    <s v="caudal hole"/>
    <m/>
    <m/>
    <s v="M"/>
    <s v="M"/>
    <s v=""/>
    <s v=""/>
    <n v="38.5"/>
    <m/>
    <m/>
    <m/>
    <m/>
    <x v="1"/>
    <n v="1022396"/>
    <n v="2"/>
    <s v="X"/>
    <m/>
    <m/>
    <d v="2023-07-28T00:00:00"/>
    <m/>
    <m/>
    <m/>
    <m/>
    <m/>
    <m/>
    <n v="1"/>
    <m/>
    <m/>
    <s v="jack"/>
    <s v="10223962"/>
    <x v="1"/>
    <n v="1.1000000000000001"/>
    <n v="1"/>
    <n v="2020"/>
    <x v="3"/>
  </r>
  <r>
    <d v="2023-06-16T00:00:00"/>
    <n v="10289"/>
    <n v="10736"/>
    <x v="1"/>
    <n v="936"/>
    <n v="40837"/>
    <s v="adipose hole"/>
    <n v="909165"/>
    <m/>
    <s v="F"/>
    <s v="F"/>
    <s v=""/>
    <s v=""/>
    <n v="81"/>
    <n v="18.600000000000001"/>
    <n v="6.6"/>
    <n v="4"/>
    <n v="1.5"/>
    <x v="2"/>
    <n v="1022396"/>
    <n v="3"/>
    <s v="X"/>
    <m/>
    <m/>
    <d v="2023-07-28T00:00:00"/>
    <n v="16"/>
    <m/>
    <m/>
    <m/>
    <m/>
    <m/>
    <n v="1"/>
    <m/>
    <m/>
    <s v="adult"/>
    <s v="10223963"/>
    <x v="3"/>
    <n v="1.3"/>
    <n v="3"/>
    <n v="2018"/>
    <x v="3"/>
  </r>
  <r>
    <d v="2023-06-16T00:00:00"/>
    <n v="10289"/>
    <n v="10736"/>
    <x v="1"/>
    <n v="937"/>
    <m/>
    <s v="caudal hole"/>
    <m/>
    <m/>
    <s v="M"/>
    <s v="M"/>
    <s v=""/>
    <s v=""/>
    <n v="43.5"/>
    <m/>
    <m/>
    <m/>
    <m/>
    <x v="1"/>
    <n v="1022396"/>
    <n v="4"/>
    <s v="X"/>
    <m/>
    <m/>
    <d v="2023-07-28T00:00:00"/>
    <m/>
    <m/>
    <m/>
    <m/>
    <m/>
    <m/>
    <n v="1"/>
    <m/>
    <m/>
    <s v="jack"/>
    <s v="10223964"/>
    <x v="1"/>
    <n v="1.1000000000000001"/>
    <n v="1"/>
    <n v="2020"/>
    <x v="3"/>
  </r>
  <r>
    <d v="2023-06-16T00:00:00"/>
    <n v="10291"/>
    <n v="10736"/>
    <x v="0"/>
    <n v="1614"/>
    <n v="40838"/>
    <s v="adipose hole"/>
    <n v="909227"/>
    <s v="X"/>
    <s v="M"/>
    <s v="M"/>
    <s v=""/>
    <s v=""/>
    <n v="93"/>
    <n v="23.2"/>
    <n v="9.9"/>
    <n v="6"/>
    <n v="2.5"/>
    <x v="2"/>
    <n v="1022396"/>
    <n v="5"/>
    <s v="X"/>
    <m/>
    <m/>
    <d v="2023-07-28T00:00:00"/>
    <n v="17"/>
    <m/>
    <m/>
    <m/>
    <m/>
    <m/>
    <n v="1"/>
    <m/>
    <m/>
    <s v="adult"/>
    <s v="10223965"/>
    <x v="3"/>
    <n v="1.3"/>
    <n v="3"/>
    <n v="2018"/>
    <x v="3"/>
  </r>
  <r>
    <d v="2023-06-16T00:00:00"/>
    <n v="10291"/>
    <n v="10736"/>
    <x v="0"/>
    <n v="1618"/>
    <m/>
    <s v="caudal hole"/>
    <m/>
    <m/>
    <s v="M"/>
    <s v="M"/>
    <s v=""/>
    <s v=""/>
    <n v="36.5"/>
    <m/>
    <m/>
    <m/>
    <m/>
    <x v="1"/>
    <n v="1022396"/>
    <n v="6"/>
    <s v="X"/>
    <m/>
    <m/>
    <d v="2023-07-28T00:00:00"/>
    <m/>
    <m/>
    <m/>
    <m/>
    <m/>
    <m/>
    <n v="1"/>
    <m/>
    <m/>
    <s v="jack"/>
    <s v="10223966"/>
    <x v="1"/>
    <n v="1.1000000000000001"/>
    <n v="1"/>
    <n v="2020"/>
    <x v="3"/>
  </r>
  <r>
    <d v="2023-06-16T00:00:00"/>
    <n v="10292"/>
    <n v="10736"/>
    <x v="1"/>
    <n v="1640"/>
    <n v="40839"/>
    <s v="adipose hole"/>
    <n v="909195"/>
    <s v="X"/>
    <s v="M"/>
    <s v="M"/>
    <s v=""/>
    <s v=""/>
    <n v="58"/>
    <m/>
    <m/>
    <m/>
    <m/>
    <x v="3"/>
    <n v="1022396"/>
    <n v="7"/>
    <s v="X"/>
    <m/>
    <m/>
    <d v="2023-07-28T00:00:00"/>
    <n v="18"/>
    <m/>
    <m/>
    <m/>
    <m/>
    <m/>
    <n v="1"/>
    <m/>
    <m/>
    <s v="adult"/>
    <s v="10223967"/>
    <x v="4"/>
    <n v="1.2"/>
    <n v="2"/>
    <n v="2019"/>
    <x v="3"/>
  </r>
  <r>
    <d v="2023-06-16T00:00:00"/>
    <n v="10334"/>
    <n v="11058"/>
    <x v="3"/>
    <n v="1008"/>
    <n v="51857"/>
    <s v="V-clip adipose"/>
    <s v="045776"/>
    <m/>
    <s v="F"/>
    <s v="F"/>
    <s v=""/>
    <s v=""/>
    <n v="87"/>
    <n v="18.399999999999999"/>
    <n v="6.3"/>
    <n v="5.8"/>
    <n v="1.9"/>
    <x v="2"/>
    <n v="1024002"/>
    <n v="4"/>
    <s v="X"/>
    <s v="X"/>
    <m/>
    <s v="Archive"/>
    <m/>
    <m/>
    <m/>
    <m/>
    <m/>
    <m/>
    <m/>
    <m/>
    <m/>
    <s v="adult"/>
    <s v="10240024"/>
    <x v="5"/>
    <s v=""/>
    <s v=""/>
    <s v=""/>
    <x v="3"/>
  </r>
  <r>
    <d v="2023-06-16T00:00:00"/>
    <n v="10335"/>
    <n v="11058"/>
    <x v="4"/>
    <n v="1031"/>
    <n v="51858"/>
    <s v="V-clip adipose"/>
    <s v="045707"/>
    <m/>
    <s v="M"/>
    <s v="M"/>
    <s v=""/>
    <s v=""/>
    <n v="93"/>
    <n v="21"/>
    <n v="7.4"/>
    <n v="5.9"/>
    <n v="2.1"/>
    <x v="2"/>
    <n v="1024002"/>
    <n v="5"/>
    <s v="X"/>
    <s v="X"/>
    <m/>
    <s v="Archive"/>
    <m/>
    <m/>
    <m/>
    <m/>
    <m/>
    <m/>
    <m/>
    <m/>
    <m/>
    <s v="adult"/>
    <s v="10240025"/>
    <x v="5"/>
    <s v=""/>
    <s v=""/>
    <s v=""/>
    <x v="3"/>
  </r>
  <r>
    <d v="2023-06-16T00:00:00"/>
    <n v="10335"/>
    <n v="11058"/>
    <x v="4"/>
    <n v="1038"/>
    <n v="51859"/>
    <s v="V-clip adipose"/>
    <s v="045752"/>
    <m/>
    <s v="F"/>
    <s v="F"/>
    <s v=""/>
    <s v=""/>
    <n v="84.8"/>
    <n v="17.7"/>
    <n v="5.8"/>
    <n v="5.4"/>
    <n v="1.5"/>
    <x v="2"/>
    <n v="1024002"/>
    <n v="6"/>
    <s v="X"/>
    <s v="X"/>
    <m/>
    <s v="Archive"/>
    <m/>
    <m/>
    <m/>
    <m/>
    <m/>
    <m/>
    <m/>
    <m/>
    <m/>
    <s v="adult"/>
    <s v="10240026"/>
    <x v="5"/>
    <s v=""/>
    <s v=""/>
    <s v=""/>
    <x v="3"/>
  </r>
  <r>
    <d v="2023-06-16T00:00:00"/>
    <n v="10335"/>
    <n v="11058"/>
    <x v="4"/>
    <n v="1043"/>
    <n v="51860"/>
    <s v="V-clip adipose"/>
    <s v="045729"/>
    <m/>
    <s v="M"/>
    <s v="M"/>
    <s v=""/>
    <s v=""/>
    <n v="56"/>
    <m/>
    <m/>
    <m/>
    <m/>
    <x v="3"/>
    <n v="1024002"/>
    <n v="7"/>
    <s v="X"/>
    <s v="X"/>
    <m/>
    <s v="Archive"/>
    <m/>
    <m/>
    <m/>
    <m/>
    <m/>
    <m/>
    <m/>
    <m/>
    <m/>
    <s v="adult"/>
    <s v="10240027"/>
    <x v="5"/>
    <s v=""/>
    <s v=""/>
    <s v=""/>
    <x v="3"/>
  </r>
  <r>
    <d v="2023-06-16T00:00:00"/>
    <n v="10336"/>
    <n v="11058"/>
    <x v="2"/>
    <n v="1624"/>
    <n v="51861"/>
    <s v="V-clip adipose"/>
    <s v="045692"/>
    <m/>
    <s v="M"/>
    <s v="M"/>
    <s v=""/>
    <s v=""/>
    <n v="80"/>
    <n v="18.2"/>
    <n v="6.8"/>
    <n v="4.8"/>
    <n v="2"/>
    <x v="2"/>
    <n v="1024002"/>
    <n v="8"/>
    <s v="X"/>
    <s v="X"/>
    <m/>
    <s v="Archive"/>
    <m/>
    <m/>
    <m/>
    <m/>
    <m/>
    <m/>
    <m/>
    <m/>
    <m/>
    <s v="adult"/>
    <s v="10240028"/>
    <x v="5"/>
    <s v=""/>
    <s v=""/>
    <s v=""/>
    <x v="3"/>
  </r>
  <r>
    <d v="2023-06-16T00:00:00"/>
    <n v="10338"/>
    <n v="11058"/>
    <x v="4"/>
    <n v="1716"/>
    <n v="51862"/>
    <s v="V-clip adipose"/>
    <s v="045762"/>
    <m/>
    <s v="F"/>
    <s v="F"/>
    <s v=""/>
    <s v=""/>
    <n v="82"/>
    <n v="17.7"/>
    <n v="6.3"/>
    <n v="5"/>
    <n v="1.9"/>
    <x v="2"/>
    <n v="1024002"/>
    <n v="9"/>
    <s v="X"/>
    <s v="X"/>
    <m/>
    <s v="Archive"/>
    <m/>
    <m/>
    <m/>
    <m/>
    <m/>
    <m/>
    <m/>
    <m/>
    <m/>
    <s v="adult"/>
    <s v="10240029"/>
    <x v="5"/>
    <s v=""/>
    <s v=""/>
    <s v=""/>
    <x v="3"/>
  </r>
  <r>
    <d v="2023-06-17T00:00:00"/>
    <n v="10293"/>
    <n v="10738"/>
    <x v="1"/>
    <n v="923"/>
    <m/>
    <s v="caudal hole"/>
    <m/>
    <m/>
    <s v="M"/>
    <s v="M"/>
    <s v=""/>
    <s v=""/>
    <n v="41.5"/>
    <m/>
    <m/>
    <m/>
    <m/>
    <x v="1"/>
    <n v="1022396"/>
    <n v="8"/>
    <s v="X"/>
    <m/>
    <m/>
    <d v="2023-07-28T00:00:00"/>
    <m/>
    <m/>
    <m/>
    <m/>
    <m/>
    <m/>
    <n v="4"/>
    <s v="jack"/>
    <m/>
    <s v="jack"/>
    <s v="10223968"/>
    <x v="1"/>
    <n v="1.1000000000000001"/>
    <n v="1"/>
    <n v="2020"/>
    <x v="3"/>
  </r>
  <r>
    <d v="2023-06-17T00:00:00"/>
    <n v="10293"/>
    <n v="10738"/>
    <x v="1"/>
    <n v="925"/>
    <n v="40840"/>
    <s v="adipose hole"/>
    <n v="909154"/>
    <m/>
    <s v="M"/>
    <s v="M"/>
    <s v=""/>
    <s v=""/>
    <n v="57.5"/>
    <m/>
    <m/>
    <m/>
    <m/>
    <x v="3"/>
    <n v="1022396"/>
    <n v="9"/>
    <s v="X"/>
    <m/>
    <m/>
    <d v="2023-07-28T00:00:00"/>
    <n v="19"/>
    <m/>
    <m/>
    <m/>
    <m/>
    <m/>
    <n v="4"/>
    <m/>
    <m/>
    <s v="adult"/>
    <s v="10223969"/>
    <x v="4"/>
    <n v="1.2"/>
    <n v="2"/>
    <n v="2019"/>
    <x v="3"/>
  </r>
  <r>
    <d v="2023-06-17T00:00:00"/>
    <n v="10293"/>
    <n v="10738"/>
    <x v="1"/>
    <n v="927"/>
    <m/>
    <s v="caudal hole"/>
    <m/>
    <m/>
    <s v="M"/>
    <s v="M"/>
    <s v=""/>
    <s v=""/>
    <n v="31"/>
    <m/>
    <m/>
    <m/>
    <m/>
    <x v="1"/>
    <n v="1022396"/>
    <n v="10"/>
    <s v="X"/>
    <m/>
    <m/>
    <d v="2023-07-28T00:00:00"/>
    <m/>
    <m/>
    <m/>
    <m/>
    <m/>
    <m/>
    <n v="1"/>
    <s v="jack"/>
    <m/>
    <s v="jack"/>
    <s v="102239610"/>
    <x v="1"/>
    <n v="1.1000000000000001"/>
    <n v="1"/>
    <n v="2020"/>
    <x v="3"/>
  </r>
  <r>
    <d v="2023-06-17T00:00:00"/>
    <n v="10294"/>
    <n v="10738"/>
    <x v="0"/>
    <n v="955"/>
    <n v="40841"/>
    <s v="adipose hole"/>
    <s v="909179"/>
    <m/>
    <s v="F"/>
    <s v="M"/>
    <s v=""/>
    <s v=""/>
    <n v="65.5"/>
    <m/>
    <m/>
    <m/>
    <m/>
    <x v="3"/>
    <n v="1022398"/>
    <n v="1"/>
    <s v="X"/>
    <m/>
    <m/>
    <d v="2023-07-28T00:00:00"/>
    <n v="20"/>
    <m/>
    <m/>
    <m/>
    <m/>
    <m/>
    <m/>
    <m/>
    <m/>
    <s v="adult"/>
    <s v="10223981"/>
    <x v="4"/>
    <n v="1.2"/>
    <n v="2"/>
    <n v="2019"/>
    <x v="3"/>
  </r>
  <r>
    <d v="2023-06-17T00:00:00"/>
    <n v="10294"/>
    <n v="10738"/>
    <x v="0"/>
    <n v="958"/>
    <m/>
    <s v="caudal hole"/>
    <m/>
    <m/>
    <s v="M"/>
    <s v="M"/>
    <s v=""/>
    <s v=""/>
    <n v="43.5"/>
    <m/>
    <m/>
    <m/>
    <m/>
    <x v="1"/>
    <n v="1022398"/>
    <n v="2"/>
    <s v="X"/>
    <m/>
    <m/>
    <d v="2023-07-28T00:00:00"/>
    <m/>
    <m/>
    <m/>
    <m/>
    <m/>
    <m/>
    <m/>
    <s v="jack"/>
    <m/>
    <s v="jack"/>
    <s v="10223982"/>
    <x v="1"/>
    <n v="1.1000000000000001"/>
    <n v="1"/>
    <n v="2020"/>
    <x v="3"/>
  </r>
  <r>
    <d v="2023-06-17T00:00:00"/>
    <n v="10294"/>
    <n v="10738"/>
    <x v="0"/>
    <n v="1000"/>
    <m/>
    <s v="caudal hole"/>
    <m/>
    <m/>
    <s v="M"/>
    <s v="M"/>
    <s v=""/>
    <s v=""/>
    <n v="40"/>
    <m/>
    <m/>
    <m/>
    <m/>
    <x v="1"/>
    <n v="1022398"/>
    <n v="3"/>
    <s v="X"/>
    <m/>
    <m/>
    <d v="2023-07-28T00:00:00"/>
    <m/>
    <m/>
    <m/>
    <m/>
    <m/>
    <m/>
    <m/>
    <s v="jack"/>
    <m/>
    <s v="jack"/>
    <s v="10223983"/>
    <x v="1"/>
    <n v="1.1000000000000001"/>
    <n v="1"/>
    <n v="2020"/>
    <x v="3"/>
  </r>
  <r>
    <d v="2023-06-17T00:00:00"/>
    <n v="10294"/>
    <n v="10738"/>
    <x v="0"/>
    <n v="1002"/>
    <m/>
    <s v="caudal hole"/>
    <m/>
    <m/>
    <s v="M"/>
    <s v="M"/>
    <s v=""/>
    <s v=""/>
    <n v="39.5"/>
    <m/>
    <m/>
    <m/>
    <m/>
    <x v="1"/>
    <n v="1022398"/>
    <n v="4"/>
    <s v="X"/>
    <m/>
    <m/>
    <d v="2023-07-28T00:00:00"/>
    <m/>
    <m/>
    <m/>
    <m/>
    <m/>
    <m/>
    <m/>
    <s v="jack"/>
    <m/>
    <s v="jack"/>
    <s v="10223984"/>
    <x v="1"/>
    <n v="1.1000000000000001"/>
    <n v="1"/>
    <n v="2020"/>
    <x v="3"/>
  </r>
  <r>
    <d v="2023-06-17T00:00:00"/>
    <n v="10295"/>
    <n v="10738"/>
    <x v="0"/>
    <n v="1610"/>
    <n v="40842"/>
    <s v="adipose hole"/>
    <n v="909252"/>
    <s v="X"/>
    <s v="M"/>
    <s v="M"/>
    <s v=""/>
    <s v=""/>
    <n v="57"/>
    <m/>
    <m/>
    <m/>
    <m/>
    <x v="3"/>
    <n v="1022398"/>
    <n v="5"/>
    <s v="X"/>
    <m/>
    <m/>
    <d v="2023-07-28T00:00:00"/>
    <n v="21"/>
    <m/>
    <m/>
    <m/>
    <m/>
    <m/>
    <m/>
    <m/>
    <m/>
    <s v="adult"/>
    <s v="10223985"/>
    <x v="8"/>
    <s v="no age"/>
    <n v="2"/>
    <s v=""/>
    <x v="3"/>
  </r>
  <r>
    <d v="2023-06-17T00:00:00"/>
    <n v="10296"/>
    <n v="10738"/>
    <x v="1"/>
    <n v="1640"/>
    <n v="40843"/>
    <s v="adipose hole"/>
    <n v="909245"/>
    <m/>
    <s v="F"/>
    <s v="F"/>
    <s v=""/>
    <s v=""/>
    <n v="87"/>
    <n v="18.5"/>
    <n v="7"/>
    <n v="5"/>
    <n v="1.5"/>
    <x v="2"/>
    <n v="1022398"/>
    <n v="6"/>
    <s v="X"/>
    <m/>
    <m/>
    <d v="2023-07-28T00:00:00"/>
    <n v="22"/>
    <m/>
    <m/>
    <m/>
    <m/>
    <m/>
    <m/>
    <m/>
    <m/>
    <s v="adult"/>
    <s v="10223986"/>
    <x v="3"/>
    <n v="1.3"/>
    <n v="3"/>
    <n v="2018"/>
    <x v="3"/>
  </r>
  <r>
    <d v="2023-06-17T00:00:00"/>
    <n v="10340"/>
    <n v="11059"/>
    <x v="3"/>
    <n v="925"/>
    <n v="51863"/>
    <s v="V-clip adipose"/>
    <s v="045720"/>
    <m/>
    <s v="M"/>
    <s v="M"/>
    <s v=""/>
    <s v=""/>
    <n v="61"/>
    <m/>
    <m/>
    <m/>
    <m/>
    <x v="3"/>
    <n v="1024002"/>
    <n v="10"/>
    <s v="X"/>
    <s v="X"/>
    <m/>
    <s v="Archive"/>
    <m/>
    <m/>
    <m/>
    <m/>
    <m/>
    <m/>
    <n v="1"/>
    <m/>
    <m/>
    <s v="adult"/>
    <s v="102400210"/>
    <x v="5"/>
    <s v=""/>
    <s v=""/>
    <s v=""/>
    <x v="3"/>
  </r>
  <r>
    <d v="2023-06-17T00:00:00"/>
    <n v="10340"/>
    <n v="11059"/>
    <x v="3"/>
    <n v="930"/>
    <n v="51864"/>
    <s v="V-clip adipose"/>
    <s v="045768"/>
    <m/>
    <s v="M"/>
    <s v="M"/>
    <s v=""/>
    <s v=""/>
    <n v="82"/>
    <n v="19.399999999999999"/>
    <n v="7.5"/>
    <n v="5.5"/>
    <n v="2"/>
    <x v="2"/>
    <n v="1024003"/>
    <n v="1"/>
    <s v="X"/>
    <m/>
    <s v="X"/>
    <d v="2023-09-18T00:00:00"/>
    <m/>
    <m/>
    <m/>
    <m/>
    <m/>
    <m/>
    <n v="1"/>
    <m/>
    <m/>
    <s v="adult"/>
    <s v="10240031"/>
    <x v="3"/>
    <n v="1.3"/>
    <n v="3"/>
    <n v="2018"/>
    <x v="3"/>
  </r>
  <r>
    <d v="2023-06-17T00:00:00"/>
    <n v="10340"/>
    <n v="11059"/>
    <x v="3"/>
    <n v="937"/>
    <m/>
    <s v="caudal hole"/>
    <m/>
    <m/>
    <s v="M"/>
    <s v="M"/>
    <s v=""/>
    <s v=""/>
    <n v="45"/>
    <m/>
    <m/>
    <m/>
    <m/>
    <x v="1"/>
    <n v="1024003"/>
    <n v="2"/>
    <s v="X"/>
    <m/>
    <s v="X"/>
    <d v="2023-09-18T00:00:00"/>
    <m/>
    <m/>
    <m/>
    <m/>
    <m/>
    <m/>
    <n v="1"/>
    <s v="jack"/>
    <m/>
    <s v="jack"/>
    <s v="10240032"/>
    <x v="6"/>
    <n v="2.1"/>
    <n v="1"/>
    <n v="2019"/>
    <x v="3"/>
  </r>
  <r>
    <d v="2023-06-17T00:00:00"/>
    <n v="10340"/>
    <n v="11059"/>
    <x v="3"/>
    <n v="942"/>
    <n v="51865"/>
    <s v="V-clip adipose"/>
    <s v="045772"/>
    <m/>
    <s v="M"/>
    <s v="M"/>
    <s v=""/>
    <s v=""/>
    <n v="64.5"/>
    <m/>
    <m/>
    <m/>
    <m/>
    <x v="3"/>
    <n v="1024003"/>
    <n v="3"/>
    <s v="X"/>
    <m/>
    <s v="X"/>
    <d v="2023-09-18T00:00:00"/>
    <m/>
    <m/>
    <m/>
    <m/>
    <m/>
    <m/>
    <n v="1"/>
    <m/>
    <m/>
    <s v="adult"/>
    <s v="10240033"/>
    <x v="4"/>
    <n v="1.2"/>
    <n v="2"/>
    <n v="2019"/>
    <x v="3"/>
  </r>
  <r>
    <d v="2023-06-17T00:00:00"/>
    <n v="10340"/>
    <n v="11059"/>
    <x v="3"/>
    <n v="947"/>
    <m/>
    <s v="caudal hole"/>
    <m/>
    <m/>
    <s v="M"/>
    <s v="M"/>
    <s v=""/>
    <s v=""/>
    <n v="38"/>
    <m/>
    <m/>
    <m/>
    <m/>
    <x v="1"/>
    <n v="1024003"/>
    <n v="4"/>
    <s v="X"/>
    <m/>
    <s v="X"/>
    <d v="2023-09-18T00:00:00"/>
    <m/>
    <m/>
    <m/>
    <m/>
    <m/>
    <m/>
    <n v="1"/>
    <s v="jack"/>
    <m/>
    <s v="jack"/>
    <s v="10240034"/>
    <x v="1"/>
    <n v="1.1000000000000001"/>
    <n v="1"/>
    <n v="2020"/>
    <x v="3"/>
  </r>
  <r>
    <d v="2023-06-17T00:00:00"/>
    <n v="10341"/>
    <n v="11059"/>
    <x v="4"/>
    <n v="1007"/>
    <m/>
    <s v="caudal hole"/>
    <m/>
    <m/>
    <s v="M"/>
    <s v="M"/>
    <s v=""/>
    <s v=""/>
    <n v="40"/>
    <m/>
    <m/>
    <m/>
    <m/>
    <x v="1"/>
    <n v="1024003"/>
    <n v="5"/>
    <s v="X"/>
    <m/>
    <s v="X"/>
    <d v="2023-09-18T00:00:00"/>
    <m/>
    <m/>
    <m/>
    <m/>
    <m/>
    <m/>
    <n v="1"/>
    <s v="jack"/>
    <m/>
    <s v="jack"/>
    <s v="10240035"/>
    <x v="1"/>
    <n v="1.1000000000000001"/>
    <n v="1"/>
    <n v="2020"/>
    <x v="3"/>
  </r>
  <r>
    <d v="2023-06-17T00:00:00"/>
    <n v="10341"/>
    <n v="11059"/>
    <x v="4"/>
    <m/>
    <m/>
    <s v="caudal hole"/>
    <m/>
    <m/>
    <s v="M"/>
    <s v="M"/>
    <s v=""/>
    <s v=""/>
    <n v="41.5"/>
    <m/>
    <m/>
    <m/>
    <m/>
    <x v="1"/>
    <n v="1024003"/>
    <n v="6"/>
    <s v="X"/>
    <m/>
    <s v="X"/>
    <d v="2023-09-18T00:00:00"/>
    <m/>
    <m/>
    <m/>
    <m/>
    <m/>
    <m/>
    <n v="1"/>
    <s v="jack"/>
    <m/>
    <s v="jack"/>
    <s v="10240036"/>
    <x v="1"/>
    <n v="1.1000000000000001"/>
    <n v="1"/>
    <n v="2020"/>
    <x v="3"/>
  </r>
  <r>
    <d v="2023-06-17T00:00:00"/>
    <n v="10341"/>
    <n v="11059"/>
    <x v="4"/>
    <n v="1015"/>
    <n v="51866"/>
    <s v="V-clip adipose"/>
    <s v="045725"/>
    <m/>
    <s v="F"/>
    <s v="M"/>
    <s v=""/>
    <s v=""/>
    <n v="74"/>
    <m/>
    <m/>
    <m/>
    <m/>
    <x v="3"/>
    <n v="1024003"/>
    <n v="7"/>
    <s v="X"/>
    <m/>
    <s v="X"/>
    <d v="2023-09-18T00:00:00"/>
    <m/>
    <m/>
    <m/>
    <m/>
    <m/>
    <m/>
    <n v="1"/>
    <m/>
    <m/>
    <s v="adult"/>
    <s v="10240037"/>
    <x v="3"/>
    <n v="1.3"/>
    <n v="3"/>
    <n v="2018"/>
    <x v="3"/>
  </r>
  <r>
    <d v="2023-06-17T00:00:00"/>
    <n v="10342"/>
    <n v="11059"/>
    <x v="2"/>
    <n v="1556"/>
    <n v="51867"/>
    <s v="V-clip adipose"/>
    <s v="045711"/>
    <s v="X"/>
    <s v="M"/>
    <s v="M"/>
    <s v=""/>
    <s v=""/>
    <n v="80"/>
    <n v="21.2"/>
    <n v="8.4"/>
    <n v="5.8"/>
    <n v="2.2000000000000002"/>
    <x v="2"/>
    <n v="1024003"/>
    <n v="8"/>
    <s v="X"/>
    <m/>
    <s v="X"/>
    <d v="2023-09-18T00:00:00"/>
    <m/>
    <m/>
    <m/>
    <m/>
    <m/>
    <m/>
    <n v="1"/>
    <m/>
    <m/>
    <s v="adult"/>
    <s v="10240038"/>
    <x v="3"/>
    <n v="1.3"/>
    <n v="3"/>
    <n v="2018"/>
    <x v="3"/>
  </r>
  <r>
    <d v="2023-06-17T00:00:00"/>
    <n v="10342"/>
    <n v="11059"/>
    <x v="2"/>
    <n v="1607"/>
    <m/>
    <s v="caudal hole"/>
    <m/>
    <m/>
    <s v="M"/>
    <s v="M"/>
    <s v=""/>
    <s v=""/>
    <n v="38"/>
    <m/>
    <m/>
    <m/>
    <m/>
    <x v="1"/>
    <n v="1024003"/>
    <n v="9"/>
    <s v="X"/>
    <m/>
    <s v="X"/>
    <d v="2023-09-18T00:00:00"/>
    <m/>
    <m/>
    <m/>
    <m/>
    <m/>
    <m/>
    <n v="1"/>
    <s v="jack"/>
    <m/>
    <s v="jack"/>
    <s v="10240039"/>
    <x v="1"/>
    <n v="1.1000000000000001"/>
    <n v="1"/>
    <n v="2020"/>
    <x v="3"/>
  </r>
  <r>
    <d v="2023-06-17T00:00:00"/>
    <n v="10344"/>
    <n v="11059"/>
    <x v="4"/>
    <n v="1704"/>
    <m/>
    <s v="caudal hole"/>
    <m/>
    <m/>
    <s v="M"/>
    <s v="M"/>
    <s v=""/>
    <s v=""/>
    <n v="37"/>
    <m/>
    <m/>
    <m/>
    <m/>
    <x v="1"/>
    <n v="1024003"/>
    <n v="10"/>
    <s v="X"/>
    <m/>
    <s v="X"/>
    <d v="2023-09-18T00:00:00"/>
    <m/>
    <m/>
    <m/>
    <m/>
    <m/>
    <m/>
    <n v="1"/>
    <s v="jack"/>
    <m/>
    <s v="jack"/>
    <s v="102400310"/>
    <x v="1"/>
    <n v="1.1000000000000001"/>
    <n v="1"/>
    <n v="2020"/>
    <x v="3"/>
  </r>
  <r>
    <d v="2023-06-18T00:00:00"/>
    <n v="10297"/>
    <n v="10741"/>
    <x v="1"/>
    <n v="908"/>
    <m/>
    <s v="caudal hole"/>
    <m/>
    <m/>
    <s v="M"/>
    <s v="M"/>
    <s v=""/>
    <s v=""/>
    <n v="36.5"/>
    <m/>
    <m/>
    <m/>
    <m/>
    <x v="1"/>
    <n v="1022398"/>
    <n v="7"/>
    <s v="X"/>
    <m/>
    <m/>
    <d v="2023-07-28T00:00:00"/>
    <m/>
    <m/>
    <m/>
    <m/>
    <m/>
    <m/>
    <n v="1"/>
    <s v="jack"/>
    <m/>
    <s v="jack"/>
    <s v="10223987"/>
    <x v="1"/>
    <n v="1.1000000000000001"/>
    <n v="1"/>
    <n v="2020"/>
    <x v="4"/>
  </r>
  <r>
    <d v="2023-06-18T00:00:00"/>
    <n v="10297"/>
    <n v="10741"/>
    <x v="1"/>
    <n v="910"/>
    <m/>
    <s v="caudal hole"/>
    <m/>
    <m/>
    <s v="M"/>
    <s v="M"/>
    <s v=""/>
    <s v=""/>
    <n v="38"/>
    <m/>
    <m/>
    <m/>
    <m/>
    <x v="1"/>
    <n v="1022398"/>
    <n v="8"/>
    <s v="X"/>
    <m/>
    <m/>
    <d v="2023-07-28T00:00:00"/>
    <m/>
    <m/>
    <m/>
    <m/>
    <m/>
    <m/>
    <n v="1"/>
    <s v="jack"/>
    <m/>
    <s v="jack"/>
    <s v="10223988"/>
    <x v="1"/>
    <n v="1.1000000000000001"/>
    <n v="1"/>
    <n v="2020"/>
    <x v="4"/>
  </r>
  <r>
    <d v="2023-06-18T00:00:00"/>
    <n v="10297"/>
    <n v="10741"/>
    <x v="1"/>
    <n v="930"/>
    <n v="40844"/>
    <s v="adipose hole"/>
    <n v="909244"/>
    <m/>
    <s v="F"/>
    <s v="F"/>
    <s v=""/>
    <s v=""/>
    <n v="77.5"/>
    <n v="17"/>
    <n v="6.4"/>
    <n v="4.8"/>
    <n v="1.8"/>
    <x v="2"/>
    <n v="1022398"/>
    <n v="9"/>
    <s v="X"/>
    <m/>
    <m/>
    <d v="2023-07-28T00:00:00"/>
    <n v="23"/>
    <m/>
    <m/>
    <m/>
    <m/>
    <m/>
    <n v="1"/>
    <m/>
    <m/>
    <s v="adult"/>
    <s v="10223989"/>
    <x v="3"/>
    <n v="1.3"/>
    <n v="3"/>
    <n v="2018"/>
    <x v="4"/>
  </r>
  <r>
    <d v="2023-06-18T00:00:00"/>
    <n v="10297"/>
    <n v="10741"/>
    <x v="1"/>
    <n v="931"/>
    <n v="40845"/>
    <s v="adipose hole"/>
    <n v="909238"/>
    <m/>
    <s v="M"/>
    <s v="M"/>
    <s v=""/>
    <s v=""/>
    <n v="60"/>
    <m/>
    <m/>
    <m/>
    <m/>
    <x v="3"/>
    <n v="1022398"/>
    <n v="10"/>
    <s v="X"/>
    <m/>
    <m/>
    <d v="2023-07-28T00:00:00"/>
    <n v="24"/>
    <m/>
    <m/>
    <m/>
    <m/>
    <m/>
    <n v="1"/>
    <m/>
    <m/>
    <s v="adult"/>
    <s v="102239810"/>
    <x v="4"/>
    <n v="1.2"/>
    <n v="2"/>
    <n v="2019"/>
    <x v="4"/>
  </r>
  <r>
    <d v="2023-06-18T00:00:00"/>
    <n v="10297"/>
    <n v="10741"/>
    <x v="1"/>
    <n v="935"/>
    <n v="40846"/>
    <s v="adipose hole"/>
    <n v="909237"/>
    <m/>
    <s v="M"/>
    <s v="M"/>
    <s v=""/>
    <s v=""/>
    <n v="51"/>
    <m/>
    <m/>
    <m/>
    <m/>
    <x v="3"/>
    <n v="1022400"/>
    <n v="1"/>
    <s v="X"/>
    <m/>
    <m/>
    <d v="2023-07-28T00:00:00"/>
    <n v="25"/>
    <m/>
    <m/>
    <m/>
    <m/>
    <m/>
    <n v="1"/>
    <m/>
    <m/>
    <s v="adult"/>
    <s v="10224001"/>
    <x v="4"/>
    <n v="1.2"/>
    <n v="2"/>
    <n v="2019"/>
    <x v="4"/>
  </r>
  <r>
    <d v="2023-06-18T00:00:00"/>
    <n v="10297"/>
    <n v="10741"/>
    <x v="1"/>
    <n v="942"/>
    <n v="40847"/>
    <s v="adipose hole"/>
    <n v="909219"/>
    <m/>
    <s v="F"/>
    <s v="F"/>
    <s v=""/>
    <s v=""/>
    <n v="76.5"/>
    <n v="15.8"/>
    <n v="5.5"/>
    <n v="4.9000000000000004"/>
    <n v="1.5"/>
    <x v="2"/>
    <n v="1022400"/>
    <n v="2"/>
    <s v="X"/>
    <m/>
    <m/>
    <d v="2023-07-28T00:00:00"/>
    <n v="26"/>
    <m/>
    <m/>
    <m/>
    <m/>
    <m/>
    <n v="1"/>
    <m/>
    <m/>
    <s v="adult"/>
    <s v="10224002"/>
    <x v="9"/>
    <s v="no age"/>
    <n v="3"/>
    <s v=""/>
    <x v="4"/>
  </r>
  <r>
    <d v="2023-06-18T00:00:00"/>
    <n v="10298"/>
    <n v="10741"/>
    <x v="0"/>
    <n v="1028"/>
    <m/>
    <s v="caudal hole"/>
    <m/>
    <m/>
    <s v="M"/>
    <s v="M"/>
    <s v=""/>
    <s v=""/>
    <n v="39.5"/>
    <m/>
    <m/>
    <m/>
    <m/>
    <x v="1"/>
    <n v="1022400"/>
    <n v="3"/>
    <s v="X"/>
    <m/>
    <m/>
    <d v="2023-07-28T00:00:00"/>
    <m/>
    <m/>
    <m/>
    <m/>
    <m/>
    <m/>
    <n v="1"/>
    <s v="jack"/>
    <m/>
    <s v="jack"/>
    <s v="10224003"/>
    <x v="1"/>
    <n v="1.1000000000000001"/>
    <n v="1"/>
    <n v="2020"/>
    <x v="4"/>
  </r>
  <r>
    <d v="2023-06-18T00:00:00"/>
    <n v="10300"/>
    <n v="10741"/>
    <x v="1"/>
    <n v="1605"/>
    <m/>
    <s v="caudal hole"/>
    <m/>
    <m/>
    <s v="M"/>
    <s v="M"/>
    <s v=""/>
    <s v=""/>
    <n v="42.5"/>
    <m/>
    <m/>
    <m/>
    <m/>
    <x v="1"/>
    <n v="1022400"/>
    <n v="4"/>
    <s v="X"/>
    <m/>
    <m/>
    <d v="2023-07-28T00:00:00"/>
    <m/>
    <m/>
    <m/>
    <m/>
    <m/>
    <m/>
    <n v="1"/>
    <s v="jack"/>
    <m/>
    <s v="jack"/>
    <s v="10224004"/>
    <x v="6"/>
    <n v="2.1"/>
    <n v="1"/>
    <n v="2019"/>
    <x v="4"/>
  </r>
  <r>
    <d v="2023-06-18T00:00:00"/>
    <n v="10345"/>
    <n v="11060"/>
    <x v="2"/>
    <n v="916"/>
    <n v="51868"/>
    <s v="V-clip adipose"/>
    <s v="045757"/>
    <m/>
    <s v="M"/>
    <s v="M"/>
    <s v=""/>
    <s v=""/>
    <n v="82"/>
    <n v="19"/>
    <n v="7"/>
    <n v="4.7"/>
    <n v="1.8"/>
    <x v="2"/>
    <n v="1024004"/>
    <n v="1"/>
    <s v="X"/>
    <s v="X"/>
    <m/>
    <s v="Archive"/>
    <m/>
    <m/>
    <m/>
    <m/>
    <m/>
    <m/>
    <n v="1"/>
    <m/>
    <m/>
    <s v="adult"/>
    <s v="10240041"/>
    <x v="5"/>
    <s v=""/>
    <s v=""/>
    <s v=""/>
    <x v="4"/>
  </r>
  <r>
    <d v="2023-06-18T00:00:00"/>
    <n v="10345"/>
    <n v="11060"/>
    <x v="2"/>
    <n v="921"/>
    <n v="51869"/>
    <s v="V-clip adipose"/>
    <s v="045731"/>
    <m/>
    <s v="M"/>
    <s v="M"/>
    <s v=""/>
    <s v=""/>
    <n v="80"/>
    <n v="17.399999999999999"/>
    <n v="5.8"/>
    <n v="6"/>
    <n v="2.2000000000000002"/>
    <x v="2"/>
    <n v="1024004"/>
    <n v="2"/>
    <s v="X"/>
    <s v="X"/>
    <m/>
    <s v="Archive"/>
    <m/>
    <s v="HW"/>
    <m/>
    <s v="7"/>
    <m/>
    <m/>
    <n v="1"/>
    <m/>
    <m/>
    <s v="adult"/>
    <s v="10240042"/>
    <x v="5"/>
    <s v=""/>
    <s v=""/>
    <s v=""/>
    <x v="4"/>
  </r>
  <r>
    <d v="2023-06-18T00:00:00"/>
    <n v="10346"/>
    <n v="11060"/>
    <x v="3"/>
    <n v="940"/>
    <n v="51870"/>
    <s v="V-clip adipose"/>
    <s v="045774"/>
    <m/>
    <s v="M"/>
    <s v="M"/>
    <s v=""/>
    <s v=""/>
    <n v="100"/>
    <n v="22"/>
    <n v="8.8000000000000007"/>
    <n v="7.8"/>
    <n v="2.8"/>
    <x v="2"/>
    <n v="1024004"/>
    <n v="3"/>
    <s v="X"/>
    <s v="X"/>
    <m/>
    <s v="Archive"/>
    <m/>
    <m/>
    <m/>
    <m/>
    <m/>
    <m/>
    <n v="1"/>
    <m/>
    <m/>
    <s v="adult"/>
    <s v="10240043"/>
    <x v="5"/>
    <s v=""/>
    <s v=""/>
    <s v=""/>
    <x v="4"/>
  </r>
  <r>
    <d v="2023-06-18T00:00:00"/>
    <n v="10349"/>
    <n v="11060"/>
    <x v="3"/>
    <n v="1637"/>
    <n v="51871"/>
    <s v="V-clip adipose"/>
    <s v="045712"/>
    <m/>
    <s v="F"/>
    <s v="F"/>
    <s v=""/>
    <s v=""/>
    <n v="79"/>
    <n v="15.3"/>
    <n v="4.5"/>
    <n v="5.8"/>
    <n v="1.9"/>
    <x v="2"/>
    <n v="1024004"/>
    <n v="4"/>
    <s v="X"/>
    <s v="X"/>
    <m/>
    <s v="Archive"/>
    <m/>
    <m/>
    <m/>
    <m/>
    <m/>
    <m/>
    <n v="1"/>
    <m/>
    <m/>
    <s v="adult"/>
    <s v="10240044"/>
    <x v="5"/>
    <s v=""/>
    <s v=""/>
    <s v=""/>
    <x v="4"/>
  </r>
  <r>
    <d v="2023-06-19T00:00:00"/>
    <n v="10801"/>
    <n v="10743"/>
    <x v="1"/>
    <n v="922"/>
    <n v="40848"/>
    <s v="adipose hole"/>
    <s v="909180"/>
    <m/>
    <s v="M"/>
    <s v="M"/>
    <s v=""/>
    <s v=""/>
    <n v="65"/>
    <m/>
    <m/>
    <m/>
    <m/>
    <x v="3"/>
    <n v="1022400"/>
    <n v="5"/>
    <s v="X"/>
    <m/>
    <m/>
    <d v="2023-07-28T00:00:00"/>
    <n v="27"/>
    <m/>
    <m/>
    <m/>
    <m/>
    <m/>
    <n v="1"/>
    <m/>
    <m/>
    <s v="adult"/>
    <s v="10224005"/>
    <x v="4"/>
    <n v="1.2"/>
    <n v="2"/>
    <n v="2019"/>
    <x v="4"/>
  </r>
  <r>
    <d v="2023-06-19T00:00:00"/>
    <n v="10801"/>
    <n v="10743"/>
    <x v="1"/>
    <n v="925"/>
    <n v="40849"/>
    <s v="adipose hole"/>
    <s v="909182"/>
    <m/>
    <s v="F"/>
    <s v="F"/>
    <s v=""/>
    <s v=""/>
    <n v="88"/>
    <n v="19.5"/>
    <n v="8"/>
    <n v="5"/>
    <n v="2"/>
    <x v="2"/>
    <n v="1022400"/>
    <n v="6"/>
    <s v="X"/>
    <m/>
    <m/>
    <d v="2023-07-28T00:00:00"/>
    <n v="28"/>
    <m/>
    <m/>
    <m/>
    <m/>
    <m/>
    <n v="1"/>
    <m/>
    <m/>
    <s v="adult"/>
    <s v="10224006"/>
    <x v="3"/>
    <n v="1.3"/>
    <n v="3"/>
    <n v="2018"/>
    <x v="4"/>
  </r>
  <r>
    <d v="2023-06-19T00:00:00"/>
    <n v="10801"/>
    <n v="10743"/>
    <x v="1"/>
    <n v="926"/>
    <m/>
    <s v="caudal hole"/>
    <m/>
    <m/>
    <s v="M"/>
    <s v="M"/>
    <s v=""/>
    <s v=""/>
    <n v="45.5"/>
    <m/>
    <m/>
    <m/>
    <m/>
    <x v="1"/>
    <n v="1022400"/>
    <n v="7"/>
    <s v="X"/>
    <m/>
    <m/>
    <d v="2023-07-28T00:00:00"/>
    <m/>
    <m/>
    <m/>
    <m/>
    <m/>
    <m/>
    <n v="1"/>
    <m/>
    <m/>
    <s v="jack"/>
    <s v="10224007"/>
    <x v="4"/>
    <n v="1.2"/>
    <n v="2"/>
    <n v="2019"/>
    <x v="4"/>
  </r>
  <r>
    <d v="2023-06-19T00:00:00"/>
    <n v="10801"/>
    <n v="10743"/>
    <x v="1"/>
    <n v="928"/>
    <m/>
    <s v="caudal hole"/>
    <m/>
    <m/>
    <s v="M"/>
    <s v="M"/>
    <s v=""/>
    <s v=""/>
    <n v="45"/>
    <m/>
    <m/>
    <m/>
    <m/>
    <x v="1"/>
    <n v="1022400"/>
    <n v="8"/>
    <s v="X"/>
    <m/>
    <m/>
    <d v="2023-07-28T00:00:00"/>
    <m/>
    <m/>
    <m/>
    <m/>
    <m/>
    <m/>
    <n v="1"/>
    <m/>
    <m/>
    <s v="jack"/>
    <s v="10224008"/>
    <x v="8"/>
    <s v="no age"/>
    <n v="2"/>
    <s v=""/>
    <x v="4"/>
  </r>
  <r>
    <d v="2023-06-19T00:00:00"/>
    <n v="10801"/>
    <n v="10743"/>
    <x v="1"/>
    <n v="929"/>
    <m/>
    <s v="caudal hole"/>
    <m/>
    <m/>
    <s v="M"/>
    <s v="M"/>
    <s v=""/>
    <s v=""/>
    <n v="40.5"/>
    <m/>
    <m/>
    <m/>
    <m/>
    <x v="1"/>
    <n v="1022400"/>
    <n v="9"/>
    <s v="X"/>
    <m/>
    <m/>
    <d v="2023-07-28T00:00:00"/>
    <m/>
    <m/>
    <m/>
    <m/>
    <m/>
    <m/>
    <n v="1"/>
    <m/>
    <m/>
    <s v="jack"/>
    <s v="10224009"/>
    <x v="1"/>
    <n v="1.1000000000000001"/>
    <n v="1"/>
    <n v="2020"/>
    <x v="4"/>
  </r>
  <r>
    <d v="2023-06-19T00:00:00"/>
    <n v="10801"/>
    <n v="10743"/>
    <x v="1"/>
    <n v="935"/>
    <n v="40850"/>
    <s v="adipose hole"/>
    <s v="909220"/>
    <m/>
    <s v="F"/>
    <s v="M"/>
    <s v=""/>
    <s v=""/>
    <n v="62"/>
    <m/>
    <m/>
    <m/>
    <m/>
    <x v="3"/>
    <n v="1022400"/>
    <n v="10"/>
    <s v="X"/>
    <m/>
    <m/>
    <d v="2023-07-28T00:00:00"/>
    <n v="29"/>
    <m/>
    <m/>
    <m/>
    <m/>
    <m/>
    <n v="1"/>
    <m/>
    <m/>
    <s v="adult"/>
    <s v="102240010"/>
    <x v="2"/>
    <s v="no age"/>
    <n v="0"/>
    <s v=""/>
    <x v="4"/>
  </r>
  <r>
    <d v="2023-06-19T00:00:00"/>
    <n v="10801"/>
    <n v="10743"/>
    <x v="1"/>
    <n v="937"/>
    <n v="40851"/>
    <s v="adipose hole"/>
    <s v="909181"/>
    <m/>
    <s v="M"/>
    <s v="M"/>
    <s v=""/>
    <s v=""/>
    <n v="58"/>
    <m/>
    <m/>
    <m/>
    <m/>
    <x v="3"/>
    <n v="1022402"/>
    <n v="1"/>
    <s v="X"/>
    <m/>
    <m/>
    <d v="2023-07-28T00:00:00"/>
    <n v="30"/>
    <m/>
    <m/>
    <m/>
    <m/>
    <m/>
    <n v="1"/>
    <m/>
    <m/>
    <s v="adult"/>
    <s v="10224021"/>
    <x v="4"/>
    <n v="1.2"/>
    <n v="2"/>
    <n v="2019"/>
    <x v="4"/>
  </r>
  <r>
    <d v="2023-06-19T00:00:00"/>
    <n v="10801"/>
    <n v="10743"/>
    <x v="1"/>
    <n v="941"/>
    <n v="40852"/>
    <s v="adipose hole"/>
    <s v="909247"/>
    <m/>
    <s v="M"/>
    <s v="M"/>
    <s v=""/>
    <s v=""/>
    <n v="56"/>
    <m/>
    <m/>
    <m/>
    <m/>
    <x v="3"/>
    <n v="1022402"/>
    <n v="2"/>
    <s v="X"/>
    <m/>
    <m/>
    <d v="2023-07-28T00:00:00"/>
    <n v="31"/>
    <m/>
    <m/>
    <m/>
    <m/>
    <m/>
    <n v="1"/>
    <m/>
    <m/>
    <s v="adult"/>
    <s v="10224022"/>
    <x v="4"/>
    <n v="1.2"/>
    <n v="2"/>
    <n v="2019"/>
    <x v="4"/>
  </r>
  <r>
    <d v="2023-06-19T00:00:00"/>
    <n v="10801"/>
    <n v="10743"/>
    <x v="1"/>
    <n v="945"/>
    <n v="40853"/>
    <s v="adipose hole"/>
    <s v="909246"/>
    <m/>
    <s v="F"/>
    <s v="M"/>
    <s v=""/>
    <s v=""/>
    <n v="62.5"/>
    <m/>
    <m/>
    <m/>
    <m/>
    <x v="3"/>
    <n v="1022402"/>
    <n v="3"/>
    <s v="X"/>
    <m/>
    <m/>
    <d v="2023-07-28T00:00:00"/>
    <n v="32"/>
    <m/>
    <m/>
    <m/>
    <m/>
    <m/>
    <n v="1"/>
    <m/>
    <m/>
    <s v="adult"/>
    <s v="10224023"/>
    <x v="8"/>
    <s v="no age"/>
    <n v="2"/>
    <s v=""/>
    <x v="4"/>
  </r>
  <r>
    <d v="2023-06-19T00:00:00"/>
    <n v="10802"/>
    <n v="10743"/>
    <x v="0"/>
    <n v="1004"/>
    <m/>
    <s v="caudal hole"/>
    <m/>
    <m/>
    <s v="M"/>
    <s v="M"/>
    <s v=""/>
    <s v=""/>
    <n v="43.5"/>
    <m/>
    <m/>
    <m/>
    <m/>
    <x v="1"/>
    <n v="1022402"/>
    <n v="4"/>
    <s v="X"/>
    <m/>
    <m/>
    <d v="2023-07-28T00:00:00"/>
    <m/>
    <m/>
    <m/>
    <m/>
    <m/>
    <m/>
    <n v="1"/>
    <m/>
    <m/>
    <s v="jack"/>
    <s v="10224024"/>
    <x v="2"/>
    <s v="no age"/>
    <n v="0"/>
    <s v=""/>
    <x v="4"/>
  </r>
  <r>
    <d v="2023-06-19T00:00:00"/>
    <n v="10802"/>
    <n v="10743"/>
    <x v="0"/>
    <n v="1009"/>
    <m/>
    <s v="caudal hole"/>
    <m/>
    <m/>
    <s v="M"/>
    <s v="M"/>
    <s v=""/>
    <s v=""/>
    <n v="40.5"/>
    <m/>
    <m/>
    <m/>
    <m/>
    <x v="1"/>
    <n v="1022402"/>
    <n v="5"/>
    <s v="X"/>
    <m/>
    <m/>
    <d v="2023-07-28T00:00:00"/>
    <m/>
    <m/>
    <m/>
    <m/>
    <m/>
    <m/>
    <n v="1"/>
    <m/>
    <m/>
    <s v="jack"/>
    <s v="10224025"/>
    <x v="1"/>
    <n v="1.1000000000000001"/>
    <n v="1"/>
    <n v="2020"/>
    <x v="4"/>
  </r>
  <r>
    <d v="2023-06-19T00:00:00"/>
    <n v="10802"/>
    <n v="10743"/>
    <x v="0"/>
    <n v="1014"/>
    <n v="40855"/>
    <s v="no mark applied"/>
    <s v="909239"/>
    <m/>
    <s v="F"/>
    <s v="M"/>
    <s v=""/>
    <s v=""/>
    <n v="56"/>
    <m/>
    <m/>
    <m/>
    <m/>
    <x v="3"/>
    <n v="1022402"/>
    <n v="6"/>
    <s v="X"/>
    <m/>
    <m/>
    <d v="2023-07-28T00:00:00"/>
    <m/>
    <m/>
    <m/>
    <m/>
    <m/>
    <m/>
    <n v="1"/>
    <s v="40854 bad tag, no hole punch."/>
    <m/>
    <s v="adult"/>
    <s v="10224026"/>
    <x v="4"/>
    <n v="1.2"/>
    <n v="2"/>
    <n v="2019"/>
    <x v="4"/>
  </r>
  <r>
    <d v="2023-06-19T00:00:00"/>
    <n v="10804"/>
    <n v="10743"/>
    <x v="1"/>
    <n v="1632"/>
    <n v="40856"/>
    <s v="adipose hole"/>
    <s v="909166"/>
    <m/>
    <s v="M"/>
    <s v="M"/>
    <s v=""/>
    <s v=""/>
    <n v="66"/>
    <m/>
    <m/>
    <m/>
    <m/>
    <x v="3"/>
    <n v="1022402"/>
    <n v="7"/>
    <s v="X"/>
    <m/>
    <m/>
    <d v="2023-07-28T00:00:00"/>
    <n v="33"/>
    <m/>
    <m/>
    <m/>
    <m/>
    <m/>
    <n v="1"/>
    <m/>
    <m/>
    <s v="adult"/>
    <s v="10224027"/>
    <x v="8"/>
    <s v="no age"/>
    <n v="2"/>
    <s v=""/>
    <x v="4"/>
  </r>
  <r>
    <d v="2023-06-19T00:00:00"/>
    <n v="10804"/>
    <n v="10743"/>
    <x v="1"/>
    <n v="1638"/>
    <m/>
    <s v="caudal hole"/>
    <m/>
    <m/>
    <s v="M"/>
    <s v="M"/>
    <s v=""/>
    <s v=""/>
    <n v="39.5"/>
    <m/>
    <m/>
    <m/>
    <m/>
    <x v="1"/>
    <n v="1022402"/>
    <n v="8"/>
    <s v="X"/>
    <m/>
    <m/>
    <d v="2023-07-28T00:00:00"/>
    <m/>
    <m/>
    <m/>
    <m/>
    <m/>
    <m/>
    <n v="1"/>
    <m/>
    <m/>
    <s v="jack"/>
    <s v="10224028"/>
    <x v="1"/>
    <n v="1.1000000000000001"/>
    <n v="1"/>
    <n v="2020"/>
    <x v="4"/>
  </r>
  <r>
    <d v="2023-06-19T00:00:00"/>
    <n v="5253"/>
    <n v="11061"/>
    <x v="2"/>
    <n v="954"/>
    <n v="51872"/>
    <s v="V-clip adipose"/>
    <s v="045744"/>
    <m/>
    <s v="M"/>
    <s v="M"/>
    <s v=""/>
    <s v=""/>
    <n v="75.5"/>
    <n v="16.899999999999999"/>
    <n v="6.4"/>
    <n v="5"/>
    <n v="1.6"/>
    <x v="2"/>
    <n v="1024004"/>
    <n v="5"/>
    <s v="X"/>
    <s v="X"/>
    <m/>
    <s v="Archive"/>
    <m/>
    <m/>
    <m/>
    <m/>
    <m/>
    <m/>
    <m/>
    <s v="1 chinook escaped trough, no tag or mark"/>
    <m/>
    <s v="adult"/>
    <s v="10240045"/>
    <x v="5"/>
    <s v=""/>
    <s v=""/>
    <s v=""/>
    <x v="4"/>
  </r>
  <r>
    <d v="2023-06-19T00:00:00"/>
    <n v="5253"/>
    <n v="11061"/>
    <x v="2"/>
    <n v="1003"/>
    <n v="51873"/>
    <s v="V-clip adipose"/>
    <s v="045706"/>
    <m/>
    <s v="F"/>
    <s v="F"/>
    <s v=""/>
    <s v=""/>
    <n v="76.5"/>
    <n v="18"/>
    <n v="6.8"/>
    <n v="5.8"/>
    <n v="2"/>
    <x v="2"/>
    <n v="1024004"/>
    <n v="6"/>
    <s v="X"/>
    <s v="X"/>
    <m/>
    <s v="Archive"/>
    <m/>
    <m/>
    <m/>
    <m/>
    <m/>
    <m/>
    <m/>
    <m/>
    <m/>
    <s v="adult"/>
    <s v="10240046"/>
    <x v="5"/>
    <s v=""/>
    <s v=""/>
    <s v=""/>
    <x v="4"/>
  </r>
  <r>
    <d v="2023-06-19T00:00:00"/>
    <n v="5254"/>
    <n v="11061"/>
    <x v="3"/>
    <n v="1030"/>
    <n v="51874"/>
    <s v="V-clip adipose"/>
    <s v="045767"/>
    <m/>
    <s v="F"/>
    <s v="F"/>
    <s v=""/>
    <s v=""/>
    <n v="81"/>
    <n v="16.5"/>
    <n v="5.2"/>
    <n v="4.8"/>
    <n v="1.8"/>
    <x v="2"/>
    <n v="1024004"/>
    <n v="7"/>
    <s v="X"/>
    <s v="X"/>
    <m/>
    <s v="Archive"/>
    <m/>
    <m/>
    <m/>
    <m/>
    <m/>
    <m/>
    <m/>
    <m/>
    <m/>
    <s v="adult"/>
    <s v="10240047"/>
    <x v="5"/>
    <s v=""/>
    <s v=""/>
    <s v=""/>
    <x v="4"/>
  </r>
  <r>
    <d v="2023-06-19T00:00:00"/>
    <n v="5254"/>
    <n v="11061"/>
    <x v="3"/>
    <n v="1035"/>
    <n v="51875"/>
    <s v="V-clip adipose"/>
    <s v="045750"/>
    <m/>
    <s v="F"/>
    <s v="F"/>
    <s v=""/>
    <s v=""/>
    <n v="80"/>
    <n v="17.399999999999999"/>
    <n v="5.9"/>
    <n v="6"/>
    <n v="2"/>
    <x v="2"/>
    <n v="1024004"/>
    <n v="8"/>
    <s v="X"/>
    <s v="X"/>
    <m/>
    <s v="Archive"/>
    <m/>
    <m/>
    <m/>
    <m/>
    <m/>
    <m/>
    <m/>
    <m/>
    <m/>
    <s v="adult"/>
    <s v="10240048"/>
    <x v="5"/>
    <s v=""/>
    <s v=""/>
    <s v=""/>
    <x v="4"/>
  </r>
  <r>
    <d v="2023-06-19T00:00:00"/>
    <n v="5254"/>
    <n v="11061"/>
    <x v="3"/>
    <n v="1038"/>
    <n v="51876"/>
    <s v="V-clip adipose"/>
    <s v="045722"/>
    <s v="X"/>
    <s v="M"/>
    <s v="M"/>
    <s v=""/>
    <s v=""/>
    <n v="90.5"/>
    <n v="20.5"/>
    <n v="7.9"/>
    <n v="8.6"/>
    <n v="3"/>
    <x v="2"/>
    <n v="1024004"/>
    <n v="9"/>
    <s v="X"/>
    <s v="X"/>
    <m/>
    <s v="Archive"/>
    <m/>
    <m/>
    <m/>
    <m/>
    <m/>
    <m/>
    <m/>
    <m/>
    <m/>
    <s v="adult"/>
    <s v="10240049"/>
    <x v="5"/>
    <s v=""/>
    <s v=""/>
    <s v=""/>
    <x v="4"/>
  </r>
  <r>
    <d v="2023-06-19T00:00:00"/>
    <n v="5254"/>
    <n v="11061"/>
    <x v="3"/>
    <n v="1041"/>
    <n v="51877"/>
    <s v="V-clip adipose"/>
    <s v="045734"/>
    <m/>
    <s v="M"/>
    <s v="M"/>
    <s v=""/>
    <s v=""/>
    <n v="64"/>
    <m/>
    <m/>
    <m/>
    <m/>
    <x v="3"/>
    <n v="1024004"/>
    <n v="10"/>
    <s v="X"/>
    <s v="X"/>
    <m/>
    <s v="Archive"/>
    <m/>
    <m/>
    <m/>
    <m/>
    <m/>
    <m/>
    <m/>
    <m/>
    <m/>
    <s v="adult"/>
    <s v="102400410"/>
    <x v="5"/>
    <s v=""/>
    <s v=""/>
    <s v=""/>
    <x v="4"/>
  </r>
  <r>
    <d v="2023-06-19T00:00:00"/>
    <n v="5254"/>
    <n v="11061"/>
    <x v="3"/>
    <n v="1047"/>
    <n v="51878"/>
    <s v="V-clip adipose"/>
    <s v="045680"/>
    <m/>
    <s v="F"/>
    <s v="F"/>
    <s v=""/>
    <s v=""/>
    <n v="86.5"/>
    <n v="18"/>
    <n v="6.5"/>
    <n v="6.2"/>
    <n v="2"/>
    <x v="2"/>
    <n v="1024005"/>
    <n v="1"/>
    <s v="X"/>
    <m/>
    <s v="X"/>
    <d v="2023-09-18T00:00:00"/>
    <m/>
    <m/>
    <m/>
    <m/>
    <m/>
    <m/>
    <m/>
    <m/>
    <m/>
    <s v="adult"/>
    <s v="10240051"/>
    <x v="3"/>
    <n v="1.3"/>
    <n v="3"/>
    <n v="2018"/>
    <x v="4"/>
  </r>
  <r>
    <d v="2023-06-19T00:00:00"/>
    <n v="5254"/>
    <n v="11061"/>
    <x v="3"/>
    <n v="1050"/>
    <n v="51879"/>
    <s v="V-clip adipose"/>
    <s v="045771"/>
    <m/>
    <s v="M"/>
    <s v="M"/>
    <s v=""/>
    <s v=""/>
    <n v="61"/>
    <m/>
    <m/>
    <m/>
    <m/>
    <x v="3"/>
    <n v="1024005"/>
    <n v="2"/>
    <s v="X"/>
    <m/>
    <s v="X"/>
    <d v="2023-09-18T00:00:00"/>
    <m/>
    <m/>
    <m/>
    <m/>
    <m/>
    <m/>
    <m/>
    <m/>
    <m/>
    <s v="adult"/>
    <s v="10240052"/>
    <x v="4"/>
    <n v="1.2"/>
    <n v="2"/>
    <n v="2019"/>
    <x v="4"/>
  </r>
  <r>
    <d v="2023-06-19T00:00:00"/>
    <n v="5254"/>
    <n v="11061"/>
    <x v="3"/>
    <n v="1055"/>
    <n v="51880"/>
    <s v="V-clip adipose"/>
    <s v="045759"/>
    <m/>
    <s v="F"/>
    <s v="F"/>
    <s v=""/>
    <s v=""/>
    <n v="86.5"/>
    <n v="18"/>
    <n v="5.8"/>
    <n v="6.5"/>
    <n v="2.2000000000000002"/>
    <x v="2"/>
    <n v="1024005"/>
    <n v="3"/>
    <s v="X"/>
    <m/>
    <s v="X"/>
    <d v="2023-09-18T00:00:00"/>
    <m/>
    <m/>
    <m/>
    <m/>
    <m/>
    <m/>
    <m/>
    <m/>
    <m/>
    <s v="adult"/>
    <s v="10240053"/>
    <x v="3"/>
    <n v="1.3"/>
    <n v="3"/>
    <n v="2018"/>
    <x v="4"/>
  </r>
  <r>
    <d v="2023-06-19T00:00:00"/>
    <n v="5254"/>
    <n v="11061"/>
    <x v="3"/>
    <n v="1059"/>
    <n v="51881"/>
    <s v="V-clip adipose"/>
    <s v="045724"/>
    <s v="X"/>
    <s v="M"/>
    <s v="M"/>
    <s v=""/>
    <s v=""/>
    <n v="60.5"/>
    <m/>
    <m/>
    <m/>
    <m/>
    <x v="3"/>
    <n v="1024005"/>
    <n v="4"/>
    <s v="X"/>
    <m/>
    <s v="X"/>
    <d v="2023-09-18T00:00:00"/>
    <m/>
    <m/>
    <m/>
    <m/>
    <m/>
    <m/>
    <m/>
    <m/>
    <m/>
    <s v="adult"/>
    <s v="10240054"/>
    <x v="4"/>
    <n v="1.2"/>
    <n v="2"/>
    <n v="2019"/>
    <x v="4"/>
  </r>
  <r>
    <d v="2023-06-19T00:00:00"/>
    <n v="5257"/>
    <n v="11061"/>
    <x v="4"/>
    <n v="1655"/>
    <n v="51882"/>
    <s v="V-clip adipose"/>
    <s v="045733"/>
    <m/>
    <s v="M"/>
    <s v="M"/>
    <s v=""/>
    <s v=""/>
    <n v="60"/>
    <m/>
    <m/>
    <m/>
    <m/>
    <x v="3"/>
    <n v="1024005"/>
    <n v="5"/>
    <s v="X"/>
    <m/>
    <s v="X"/>
    <d v="2023-09-18T00:00:00"/>
    <m/>
    <m/>
    <m/>
    <m/>
    <m/>
    <m/>
    <m/>
    <m/>
    <m/>
    <s v="adult"/>
    <s v="10240055"/>
    <x v="4"/>
    <n v="1.2"/>
    <n v="2"/>
    <n v="2019"/>
    <x v="4"/>
  </r>
  <r>
    <d v="2023-06-19T00:00:00"/>
    <n v="5258"/>
    <n v="11061"/>
    <x v="3"/>
    <n v="1712"/>
    <n v="51883"/>
    <s v="V-clip adipose"/>
    <s v="045738"/>
    <m/>
    <s v="F"/>
    <s v="F"/>
    <s v=""/>
    <s v=""/>
    <n v="83"/>
    <n v="16.5"/>
    <n v="5.9"/>
    <n v="6.1"/>
    <n v="2"/>
    <x v="2"/>
    <n v="1024005"/>
    <n v="6"/>
    <s v="X"/>
    <m/>
    <s v="X"/>
    <d v="2023-09-18T00:00:00"/>
    <m/>
    <m/>
    <m/>
    <m/>
    <m/>
    <m/>
    <m/>
    <s v="1 Chinook got away, no tag no mark, didn't even stay in trough."/>
    <m/>
    <s v="adult"/>
    <s v="10240056"/>
    <x v="3"/>
    <n v="1.3"/>
    <n v="3"/>
    <n v="2018"/>
    <x v="4"/>
  </r>
  <r>
    <d v="2023-06-20T00:00:00"/>
    <n v="10805"/>
    <n v="10746"/>
    <x v="1"/>
    <n v="916"/>
    <m/>
    <s v="caudal hole"/>
    <m/>
    <m/>
    <s v="M"/>
    <s v="M"/>
    <s v=""/>
    <s v=""/>
    <n v="46"/>
    <m/>
    <m/>
    <m/>
    <m/>
    <x v="1"/>
    <n v="1022402"/>
    <n v="9"/>
    <s v="X"/>
    <m/>
    <m/>
    <d v="2023-07-28T00:00:00"/>
    <m/>
    <m/>
    <m/>
    <m/>
    <m/>
    <m/>
    <n v="1"/>
    <m/>
    <m/>
    <s v="jack"/>
    <s v="10224029"/>
    <x v="1"/>
    <n v="1.1000000000000001"/>
    <n v="1"/>
    <n v="2020"/>
    <x v="4"/>
  </r>
  <r>
    <d v="2023-06-20T00:00:00"/>
    <n v="10805"/>
    <n v="10746"/>
    <x v="1"/>
    <n v="917"/>
    <n v="40857"/>
    <s v="adipose hole"/>
    <s v="909253"/>
    <m/>
    <s v="M"/>
    <s v="M"/>
    <s v=""/>
    <s v=""/>
    <n v="58"/>
    <m/>
    <m/>
    <m/>
    <m/>
    <x v="3"/>
    <n v="1022402"/>
    <n v="10"/>
    <s v="X"/>
    <m/>
    <m/>
    <d v="2023-07-28T00:00:00"/>
    <n v="34"/>
    <m/>
    <m/>
    <m/>
    <m/>
    <m/>
    <n v="1"/>
    <m/>
    <m/>
    <s v="adult"/>
    <s v="102240210"/>
    <x v="4"/>
    <n v="1.2"/>
    <n v="2"/>
    <n v="2019"/>
    <x v="4"/>
  </r>
  <r>
    <d v="2023-06-20T00:00:00"/>
    <n v="10805"/>
    <n v="10746"/>
    <x v="1"/>
    <n v="923"/>
    <n v="40858"/>
    <s v="adipose hole"/>
    <s v="909202"/>
    <m/>
    <s v="F"/>
    <s v="M"/>
    <s v=""/>
    <s v=""/>
    <n v="57"/>
    <m/>
    <m/>
    <m/>
    <m/>
    <x v="3"/>
    <n v="1022403"/>
    <n v="1"/>
    <s v="X"/>
    <m/>
    <m/>
    <d v="2023-07-28T00:00:00"/>
    <n v="35"/>
    <m/>
    <m/>
    <m/>
    <m/>
    <m/>
    <n v="1"/>
    <m/>
    <m/>
    <s v="adult"/>
    <s v="10224031"/>
    <x v="4"/>
    <n v="1.2"/>
    <n v="2"/>
    <n v="2019"/>
    <x v="4"/>
  </r>
  <r>
    <d v="2023-06-20T00:00:00"/>
    <n v="10805"/>
    <n v="10746"/>
    <x v="1"/>
    <n v="923"/>
    <m/>
    <s v="caudal hole"/>
    <m/>
    <m/>
    <s v="M"/>
    <s v="M"/>
    <s v=""/>
    <s v=""/>
    <n v="34"/>
    <m/>
    <m/>
    <m/>
    <m/>
    <x v="1"/>
    <n v="1022403"/>
    <n v="2"/>
    <s v="X"/>
    <m/>
    <m/>
    <d v="2023-07-28T00:00:00"/>
    <m/>
    <m/>
    <m/>
    <m/>
    <m/>
    <m/>
    <n v="1"/>
    <m/>
    <m/>
    <s v="jack"/>
    <s v="10224032"/>
    <x v="1"/>
    <n v="1.1000000000000001"/>
    <n v="1"/>
    <n v="2020"/>
    <x v="4"/>
  </r>
  <r>
    <d v="2023-06-20T00:00:00"/>
    <n v="10805"/>
    <n v="10746"/>
    <x v="1"/>
    <n v="930"/>
    <n v="40859"/>
    <s v="adipose hole"/>
    <s v="909178"/>
    <m/>
    <s v="M"/>
    <s v="M"/>
    <s v=""/>
    <s v=""/>
    <n v="58"/>
    <m/>
    <m/>
    <m/>
    <m/>
    <x v="3"/>
    <n v="1022403"/>
    <n v="3"/>
    <s v="X"/>
    <m/>
    <m/>
    <d v="2023-07-28T00:00:00"/>
    <n v="36"/>
    <m/>
    <m/>
    <m/>
    <m/>
    <m/>
    <n v="1"/>
    <m/>
    <m/>
    <s v="adult"/>
    <s v="10224033"/>
    <x v="4"/>
    <n v="1.2"/>
    <n v="2"/>
    <n v="2019"/>
    <x v="4"/>
  </r>
  <r>
    <d v="2023-06-20T00:00:00"/>
    <n v="10805"/>
    <n v="10746"/>
    <x v="1"/>
    <n v="930"/>
    <m/>
    <s v="caudal hole"/>
    <m/>
    <m/>
    <s v="M"/>
    <s v="M"/>
    <s v=""/>
    <s v=""/>
    <n v="35"/>
    <m/>
    <m/>
    <m/>
    <m/>
    <x v="1"/>
    <n v="1022403"/>
    <n v="4"/>
    <s v="X"/>
    <m/>
    <m/>
    <d v="2023-07-28T00:00:00"/>
    <m/>
    <m/>
    <m/>
    <m/>
    <m/>
    <m/>
    <n v="1"/>
    <m/>
    <m/>
    <s v="jack"/>
    <s v="10224034"/>
    <x v="1"/>
    <n v="1.1000000000000001"/>
    <n v="1"/>
    <n v="2020"/>
    <x v="4"/>
  </r>
  <r>
    <d v="2023-06-20T00:00:00"/>
    <n v="10805"/>
    <n v="10746"/>
    <x v="1"/>
    <n v="932"/>
    <n v="40860"/>
    <s v="adipose hole"/>
    <s v="909158"/>
    <m/>
    <s v="M"/>
    <s v="M"/>
    <s v=""/>
    <s v=""/>
    <n v="82"/>
    <n v="18"/>
    <n v="7"/>
    <n v="5"/>
    <n v="1.9"/>
    <x v="2"/>
    <n v="1022403"/>
    <n v="5"/>
    <s v="X"/>
    <m/>
    <m/>
    <d v="2023-07-28T00:00:00"/>
    <n v="37"/>
    <m/>
    <m/>
    <m/>
    <m/>
    <m/>
    <n v="1"/>
    <m/>
    <m/>
    <s v="adult"/>
    <s v="10224035"/>
    <x v="3"/>
    <n v="1.3"/>
    <n v="3"/>
    <n v="2018"/>
    <x v="4"/>
  </r>
  <r>
    <d v="2023-06-20T00:00:00"/>
    <n v="10805"/>
    <n v="10746"/>
    <x v="1"/>
    <n v="934"/>
    <n v="40861"/>
    <s v="adipose hole"/>
    <s v="909196"/>
    <m/>
    <s v="F"/>
    <s v="M"/>
    <s v=""/>
    <s v=""/>
    <n v="65.5"/>
    <m/>
    <m/>
    <m/>
    <m/>
    <x v="3"/>
    <n v="1022403"/>
    <n v="6"/>
    <s v="X"/>
    <m/>
    <m/>
    <d v="2023-07-28T00:00:00"/>
    <n v="38"/>
    <m/>
    <m/>
    <m/>
    <m/>
    <m/>
    <n v="1"/>
    <m/>
    <m/>
    <s v="adult"/>
    <s v="10224036"/>
    <x v="4"/>
    <n v="1.2"/>
    <n v="2"/>
    <n v="2019"/>
    <x v="4"/>
  </r>
  <r>
    <d v="2023-06-20T00:00:00"/>
    <n v="10805"/>
    <n v="10746"/>
    <x v="1"/>
    <n v="935"/>
    <n v="40862"/>
    <s v="adipose hole"/>
    <s v="909208"/>
    <s v="X"/>
    <s v="M"/>
    <s v="M"/>
    <s v=""/>
    <s v=""/>
    <n v="60"/>
    <m/>
    <m/>
    <m/>
    <m/>
    <x v="3"/>
    <n v="1022403"/>
    <n v="7"/>
    <s v="X"/>
    <m/>
    <m/>
    <d v="2023-07-28T00:00:00"/>
    <n v="39"/>
    <m/>
    <m/>
    <m/>
    <m/>
    <m/>
    <n v="1"/>
    <m/>
    <m/>
    <s v="adult"/>
    <s v="10224037"/>
    <x v="8"/>
    <s v="no age"/>
    <n v="2"/>
    <s v=""/>
    <x v="4"/>
  </r>
  <r>
    <d v="2023-06-20T00:00:00"/>
    <n v="10805"/>
    <n v="10746"/>
    <x v="1"/>
    <n v="936"/>
    <n v="40863"/>
    <s v="adipose hole"/>
    <s v="909222"/>
    <m/>
    <s v="F"/>
    <s v="M"/>
    <s v=""/>
    <s v=""/>
    <n v="59"/>
    <m/>
    <m/>
    <m/>
    <m/>
    <x v="3"/>
    <n v="1022403"/>
    <n v="8"/>
    <s v="X"/>
    <m/>
    <m/>
    <d v="2023-07-28T00:00:00"/>
    <n v="40"/>
    <m/>
    <m/>
    <m/>
    <m/>
    <m/>
    <n v="1"/>
    <m/>
    <m/>
    <s v="adult"/>
    <s v="10224038"/>
    <x v="8"/>
    <s v="no age"/>
    <n v="2"/>
    <s v=""/>
    <x v="4"/>
  </r>
  <r>
    <d v="2023-06-20T00:00:00"/>
    <n v="10805"/>
    <n v="10746"/>
    <x v="1"/>
    <n v="936"/>
    <m/>
    <s v="caudal hole"/>
    <m/>
    <m/>
    <s v="M"/>
    <s v="M"/>
    <s v=""/>
    <s v=""/>
    <n v="40"/>
    <m/>
    <m/>
    <m/>
    <m/>
    <x v="1"/>
    <n v="1022403"/>
    <n v="9"/>
    <s v="X"/>
    <m/>
    <m/>
    <d v="2023-07-28T00:00:00"/>
    <m/>
    <m/>
    <m/>
    <m/>
    <m/>
    <m/>
    <n v="1"/>
    <m/>
    <m/>
    <s v="jack"/>
    <s v="10224039"/>
    <x v="1"/>
    <n v="1.1000000000000001"/>
    <n v="1"/>
    <n v="2020"/>
    <x v="4"/>
  </r>
  <r>
    <d v="2023-06-20T00:00:00"/>
    <n v="10805"/>
    <n v="10746"/>
    <x v="1"/>
    <n v="936"/>
    <m/>
    <s v="caudal hole"/>
    <m/>
    <m/>
    <s v="M"/>
    <s v="M"/>
    <s v=""/>
    <s v=""/>
    <n v="39"/>
    <m/>
    <m/>
    <m/>
    <m/>
    <x v="1"/>
    <n v="1022405"/>
    <n v="1"/>
    <s v="X"/>
    <m/>
    <m/>
    <d v="2023-07-28T00:00:00"/>
    <m/>
    <m/>
    <m/>
    <m/>
    <m/>
    <m/>
    <n v="1"/>
    <s v="Last jk CH"/>
    <m/>
    <s v="jack"/>
    <s v="10224051"/>
    <x v="1"/>
    <n v="1.1000000000000001"/>
    <n v="1"/>
    <n v="2020"/>
    <x v="4"/>
  </r>
  <r>
    <d v="2023-06-20T00:00:00"/>
    <n v="10805"/>
    <n v="10746"/>
    <x v="1"/>
    <n v="938"/>
    <n v="40864"/>
    <s v="adipose hole"/>
    <s v="909171"/>
    <m/>
    <s v="M"/>
    <s v="M"/>
    <s v=""/>
    <s v=""/>
    <n v="74"/>
    <m/>
    <m/>
    <m/>
    <m/>
    <x v="3"/>
    <n v="1022403"/>
    <n v="10"/>
    <s v="X"/>
    <m/>
    <m/>
    <d v="2023-07-28T00:00:00"/>
    <n v="41"/>
    <m/>
    <m/>
    <m/>
    <m/>
    <m/>
    <n v="1"/>
    <s v="Tim to follow up."/>
    <m/>
    <s v="adult"/>
    <s v="102240310"/>
    <x v="4"/>
    <n v="1.2"/>
    <n v="2"/>
    <n v="2019"/>
    <x v="4"/>
  </r>
  <r>
    <d v="2023-06-20T00:00:00"/>
    <n v="10805"/>
    <n v="10746"/>
    <x v="1"/>
    <n v="939"/>
    <n v="40865"/>
    <s v="adipose hole"/>
    <s v="909200"/>
    <m/>
    <s v="M"/>
    <s v="M"/>
    <s v=""/>
    <s v=""/>
    <n v="58.5"/>
    <m/>
    <m/>
    <m/>
    <m/>
    <x v="3"/>
    <n v="1022405"/>
    <n v="2"/>
    <s v="X"/>
    <m/>
    <m/>
    <d v="2023-07-28T00:00:00"/>
    <n v="42"/>
    <m/>
    <m/>
    <m/>
    <m/>
    <m/>
    <n v="1"/>
    <m/>
    <m/>
    <s v="adult"/>
    <s v="10224052"/>
    <x v="3"/>
    <n v="1.3"/>
    <n v="3"/>
    <n v="2018"/>
    <x v="4"/>
  </r>
  <r>
    <d v="2023-06-20T00:00:00"/>
    <n v="10805"/>
    <n v="10746"/>
    <x v="1"/>
    <n v="941"/>
    <n v="40866"/>
    <s v="adipose hole"/>
    <s v="909207"/>
    <m/>
    <s v="M"/>
    <s v="M"/>
    <s v=""/>
    <s v=""/>
    <n v="58"/>
    <m/>
    <m/>
    <m/>
    <m/>
    <x v="3"/>
    <n v="1022405"/>
    <n v="3"/>
    <s v="X"/>
    <m/>
    <m/>
    <d v="2023-07-28T00:00:00"/>
    <n v="43"/>
    <m/>
    <m/>
    <m/>
    <m/>
    <m/>
    <n v="1"/>
    <m/>
    <m/>
    <s v="adult"/>
    <s v="10224053"/>
    <x v="4"/>
    <n v="1.2"/>
    <n v="2"/>
    <n v="2019"/>
    <x v="4"/>
  </r>
  <r>
    <d v="2023-06-20T00:00:00"/>
    <n v="10806"/>
    <n v="10746"/>
    <x v="0"/>
    <n v="957"/>
    <n v="40867"/>
    <s v="adipose hole"/>
    <s v="909160"/>
    <m/>
    <s v="M"/>
    <s v="M"/>
    <s v=""/>
    <s v=""/>
    <n v="61"/>
    <m/>
    <m/>
    <m/>
    <m/>
    <x v="3"/>
    <n v="1022405"/>
    <n v="4"/>
    <s v="X"/>
    <m/>
    <m/>
    <d v="2023-07-28T00:00:00"/>
    <n v="44"/>
    <m/>
    <m/>
    <m/>
    <m/>
    <m/>
    <n v="1"/>
    <m/>
    <m/>
    <s v="adult"/>
    <s v="10224054"/>
    <x v="4"/>
    <n v="1.2"/>
    <n v="2"/>
    <n v="2019"/>
    <x v="4"/>
  </r>
  <r>
    <d v="2023-06-20T00:00:00"/>
    <n v="10808"/>
    <n v="10746"/>
    <x v="1"/>
    <n v="1639"/>
    <n v="40868"/>
    <s v="adipose hole"/>
    <s v="909211"/>
    <m/>
    <s v="M"/>
    <s v="M"/>
    <s v=""/>
    <s v=""/>
    <n v="51"/>
    <m/>
    <m/>
    <m/>
    <m/>
    <x v="3"/>
    <n v="1022405"/>
    <n v="5"/>
    <s v="X"/>
    <m/>
    <m/>
    <d v="2023-07-28T00:00:00"/>
    <n v="45"/>
    <m/>
    <m/>
    <m/>
    <m/>
    <m/>
    <n v="1"/>
    <m/>
    <m/>
    <s v="adult"/>
    <s v="10224055"/>
    <x v="8"/>
    <s v="no age"/>
    <n v="2"/>
    <s v=""/>
    <x v="4"/>
  </r>
  <r>
    <d v="2023-06-20T00:00:00"/>
    <n v="10808"/>
    <n v="10746"/>
    <x v="1"/>
    <n v="1645"/>
    <n v="40869"/>
    <s v="adipose hole"/>
    <s v="909157"/>
    <m/>
    <s v="M"/>
    <s v="M"/>
    <s v=""/>
    <s v=""/>
    <n v="59"/>
    <m/>
    <m/>
    <m/>
    <m/>
    <x v="3"/>
    <n v="1022405"/>
    <n v="6"/>
    <s v="X"/>
    <m/>
    <m/>
    <d v="2023-07-28T00:00:00"/>
    <n v="46"/>
    <m/>
    <m/>
    <m/>
    <m/>
    <m/>
    <n v="1"/>
    <m/>
    <m/>
    <s v="adult"/>
    <s v="10224056"/>
    <x v="4"/>
    <n v="1.2"/>
    <n v="2"/>
    <n v="2019"/>
    <x v="4"/>
  </r>
  <r>
    <d v="2023-06-20T00:00:00"/>
    <n v="10808"/>
    <n v="10746"/>
    <x v="1"/>
    <n v="1651"/>
    <n v="40871"/>
    <s v="adipose hole"/>
    <s v="909174"/>
    <m/>
    <s v="M"/>
    <s v="M"/>
    <s v=""/>
    <s v=""/>
    <n v="52"/>
    <m/>
    <m/>
    <m/>
    <m/>
    <x v="3"/>
    <n v="1022405"/>
    <n v="7"/>
    <s v="X"/>
    <m/>
    <m/>
    <d v="2023-07-28T00:00:00"/>
    <n v="47"/>
    <m/>
    <m/>
    <m/>
    <m/>
    <m/>
    <n v="1"/>
    <s v="40870 bad tag"/>
    <m/>
    <s v="adult"/>
    <s v="10224057"/>
    <x v="4"/>
    <n v="1.2"/>
    <n v="2"/>
    <n v="2019"/>
    <x v="4"/>
  </r>
  <r>
    <d v="2023-06-20T00:00:00"/>
    <n v="10851"/>
    <n v="11062"/>
    <x v="3"/>
    <n v="928"/>
    <n v="51884"/>
    <s v="V-clip adipose"/>
    <s v="045718"/>
    <m/>
    <s v="F"/>
    <s v="F"/>
    <s v=""/>
    <s v=""/>
    <n v="87"/>
    <n v="18"/>
    <n v="5.8"/>
    <n v="6"/>
    <n v="2.1"/>
    <x v="2"/>
    <n v="1024005"/>
    <n v="7"/>
    <s v="X"/>
    <m/>
    <s v="X"/>
    <d v="2023-09-18T00:00:00"/>
    <m/>
    <m/>
    <m/>
    <m/>
    <m/>
    <m/>
    <m/>
    <m/>
    <m/>
    <s v="adult"/>
    <s v="10240057"/>
    <x v="3"/>
    <n v="1.3"/>
    <n v="3"/>
    <n v="2018"/>
    <x v="4"/>
  </r>
  <r>
    <d v="2023-06-20T00:00:00"/>
    <n v="10851"/>
    <n v="11062"/>
    <x v="3"/>
    <n v="931"/>
    <n v="51885"/>
    <s v="V-clip adipose"/>
    <s v="045741"/>
    <s v="X"/>
    <s v="M"/>
    <s v="M"/>
    <s v=""/>
    <s v=""/>
    <n v="95"/>
    <n v="20.6"/>
    <n v="7.8"/>
    <n v="6.5"/>
    <n v="2.4"/>
    <x v="2"/>
    <n v="1024005"/>
    <n v="8"/>
    <s v="X"/>
    <m/>
    <s v="X"/>
    <d v="2023-09-18T00:00:00"/>
    <m/>
    <m/>
    <m/>
    <m/>
    <m/>
    <m/>
    <m/>
    <m/>
    <m/>
    <s v="adult"/>
    <s v="10240058"/>
    <x v="3"/>
    <n v="1.3"/>
    <n v="3"/>
    <n v="2018"/>
    <x v="4"/>
  </r>
  <r>
    <d v="2023-06-20T00:00:00"/>
    <n v="10851"/>
    <n v="11062"/>
    <x v="3"/>
    <n v="935"/>
    <n v="51886"/>
    <s v="V-clip adipose"/>
    <s v="045716"/>
    <m/>
    <s v="M"/>
    <s v="M"/>
    <s v=""/>
    <s v=""/>
    <n v="77"/>
    <n v="16.399999999999999"/>
    <n v="4.9000000000000004"/>
    <n v="5"/>
    <n v="1.8"/>
    <x v="2"/>
    <n v="1024005"/>
    <n v="9"/>
    <s v="X"/>
    <m/>
    <s v="X"/>
    <d v="2023-09-18T00:00:00"/>
    <m/>
    <m/>
    <m/>
    <m/>
    <m/>
    <m/>
    <m/>
    <m/>
    <m/>
    <s v="adult"/>
    <s v="10240059"/>
    <x v="9"/>
    <s v="no age"/>
    <n v="3"/>
    <s v=""/>
    <x v="4"/>
  </r>
  <r>
    <d v="2023-06-20T00:00:00"/>
    <n v="10851"/>
    <n v="11062"/>
    <x v="3"/>
    <n v="939"/>
    <n v="51887"/>
    <s v="V-clip adipose"/>
    <s v="045694"/>
    <s v="X"/>
    <s v="F"/>
    <s v="M"/>
    <s v=""/>
    <s v=""/>
    <n v="71"/>
    <m/>
    <m/>
    <m/>
    <m/>
    <x v="3"/>
    <n v="1024005"/>
    <n v="10"/>
    <s v="X"/>
    <m/>
    <s v="X"/>
    <d v="2023-09-18T00:00:00"/>
    <m/>
    <m/>
    <m/>
    <m/>
    <m/>
    <m/>
    <m/>
    <m/>
    <m/>
    <s v="adult"/>
    <s v="102400510"/>
    <x v="4"/>
    <n v="1.2"/>
    <n v="2"/>
    <n v="2019"/>
    <x v="4"/>
  </r>
  <r>
    <d v="2023-06-20T00:00:00"/>
    <n v="10851"/>
    <n v="11062"/>
    <x v="3"/>
    <n v="942"/>
    <n v="51888"/>
    <s v="V-clip adipose"/>
    <s v="045730"/>
    <m/>
    <s v="M"/>
    <s v="M"/>
    <s v=""/>
    <s v=""/>
    <n v="64"/>
    <m/>
    <m/>
    <m/>
    <m/>
    <x v="3"/>
    <n v="1024006"/>
    <n v="1"/>
    <s v="X"/>
    <s v="X"/>
    <m/>
    <s v="Archive"/>
    <m/>
    <m/>
    <m/>
    <m/>
    <m/>
    <m/>
    <m/>
    <m/>
    <m/>
    <s v="adult"/>
    <s v="10240061"/>
    <x v="5"/>
    <s v=""/>
    <s v=""/>
    <s v=""/>
    <x v="4"/>
  </r>
  <r>
    <d v="2023-06-20T00:00:00"/>
    <n v="10851"/>
    <n v="11062"/>
    <x v="3"/>
    <n v="945"/>
    <n v="51889"/>
    <s v="V-clip adipose"/>
    <s v="045742"/>
    <s v="X"/>
    <s v="F"/>
    <s v="F"/>
    <s v=""/>
    <s v=""/>
    <n v="81"/>
    <n v="17.399999999999999"/>
    <n v="5.9"/>
    <n v="5.2"/>
    <n v="1.8"/>
    <x v="2"/>
    <n v="1024006"/>
    <n v="2"/>
    <s v="X"/>
    <s v="X"/>
    <m/>
    <s v="Archive"/>
    <m/>
    <m/>
    <m/>
    <m/>
    <m/>
    <m/>
    <m/>
    <m/>
    <m/>
    <s v="adult"/>
    <s v="10240062"/>
    <x v="5"/>
    <s v=""/>
    <s v=""/>
    <s v=""/>
    <x v="4"/>
  </r>
  <r>
    <d v="2023-06-20T00:00:00"/>
    <n v="10851"/>
    <n v="11062"/>
    <x v="3"/>
    <n v="948"/>
    <n v="51890"/>
    <s v="V-clip adipose"/>
    <s v="045746"/>
    <m/>
    <s v="F"/>
    <s v="F"/>
    <s v=""/>
    <s v=""/>
    <n v="80"/>
    <n v="18.399999999999999"/>
    <n v="6.9"/>
    <n v="6.1"/>
    <n v="1.9"/>
    <x v="2"/>
    <n v="1024006"/>
    <n v="3"/>
    <s v="X"/>
    <s v="X"/>
    <m/>
    <s v="Archive"/>
    <m/>
    <m/>
    <m/>
    <m/>
    <m/>
    <m/>
    <m/>
    <m/>
    <m/>
    <s v="adult"/>
    <s v="10240063"/>
    <x v="5"/>
    <s v=""/>
    <s v=""/>
    <s v=""/>
    <x v="4"/>
  </r>
  <r>
    <d v="2023-06-20T00:00:00"/>
    <n v="10851"/>
    <n v="11062"/>
    <x v="3"/>
    <n v="951"/>
    <n v="51891"/>
    <s v="V-clip adipose"/>
    <s v="045705"/>
    <m/>
    <s v="F"/>
    <s v="F"/>
    <s v=""/>
    <s v=""/>
    <n v="78"/>
    <n v="17"/>
    <n v="5.5"/>
    <n v="5.5"/>
    <n v="1.5"/>
    <x v="2"/>
    <n v="1024006"/>
    <n v="4"/>
    <s v="X"/>
    <s v="X"/>
    <m/>
    <s v="Archive"/>
    <m/>
    <m/>
    <m/>
    <m/>
    <m/>
    <m/>
    <m/>
    <m/>
    <m/>
    <s v="adult"/>
    <s v="10240064"/>
    <x v="5"/>
    <s v=""/>
    <s v=""/>
    <s v=""/>
    <x v="4"/>
  </r>
  <r>
    <d v="2023-06-20T00:00:00"/>
    <n v="10851"/>
    <n v="11062"/>
    <x v="3"/>
    <n v="954"/>
    <n v="51892"/>
    <s v="V-clip adipose"/>
    <s v="045708"/>
    <m/>
    <s v="F"/>
    <s v="F"/>
    <s v=""/>
    <s v=""/>
    <n v="76.5"/>
    <n v="17"/>
    <n v="5.7"/>
    <n v="4.3"/>
    <n v="1.7"/>
    <x v="2"/>
    <n v="1024006"/>
    <n v="5"/>
    <s v="X"/>
    <s v="X"/>
    <m/>
    <s v="Archive"/>
    <m/>
    <m/>
    <m/>
    <m/>
    <m/>
    <m/>
    <m/>
    <m/>
    <m/>
    <s v="adult"/>
    <s v="10240065"/>
    <x v="5"/>
    <s v=""/>
    <s v=""/>
    <s v=""/>
    <x v="4"/>
  </r>
  <r>
    <d v="2023-06-20T00:00:00"/>
    <n v="10851"/>
    <n v="11062"/>
    <x v="3"/>
    <n v="1006"/>
    <n v="51893"/>
    <s v="V-clip adipose"/>
    <s v="045702"/>
    <m/>
    <s v="M"/>
    <s v="M"/>
    <s v=""/>
    <s v=""/>
    <n v="69"/>
    <m/>
    <m/>
    <m/>
    <m/>
    <x v="3"/>
    <n v="1024006"/>
    <n v="6"/>
    <s v="X"/>
    <s v="X"/>
    <m/>
    <s v="Archive"/>
    <m/>
    <m/>
    <m/>
    <m/>
    <m/>
    <m/>
    <m/>
    <m/>
    <m/>
    <s v="adult"/>
    <s v="10240066"/>
    <x v="5"/>
    <s v=""/>
    <s v=""/>
    <s v=""/>
    <x v="4"/>
  </r>
  <r>
    <d v="2023-06-20T00:00:00"/>
    <n v="10851"/>
    <n v="11062"/>
    <x v="3"/>
    <n v="1010"/>
    <n v="51894"/>
    <s v="V-clip adipose"/>
    <s v="045714"/>
    <s v="X"/>
    <s v="M"/>
    <s v="M"/>
    <s v=""/>
    <s v=""/>
    <n v="94"/>
    <n v="22"/>
    <n v="8"/>
    <n v="7"/>
    <n v="2.5"/>
    <x v="2"/>
    <n v="1024006"/>
    <n v="7"/>
    <s v="X"/>
    <s v="X"/>
    <m/>
    <s v="Archive"/>
    <m/>
    <m/>
    <m/>
    <m/>
    <m/>
    <m/>
    <m/>
    <m/>
    <m/>
    <s v="adult"/>
    <s v="10240067"/>
    <x v="5"/>
    <s v=""/>
    <s v=""/>
    <s v=""/>
    <x v="4"/>
  </r>
  <r>
    <d v="2023-06-20T00:00:00"/>
    <n v="10851"/>
    <n v="11062"/>
    <x v="3"/>
    <n v="1015"/>
    <n v="51895"/>
    <s v="V-clip adipose"/>
    <s v="045736"/>
    <m/>
    <s v="F"/>
    <s v="F"/>
    <s v=""/>
    <s v=""/>
    <n v="82"/>
    <n v="16.8"/>
    <n v="5.2"/>
    <n v="5.8"/>
    <n v="2"/>
    <x v="2"/>
    <n v="1024006"/>
    <n v="8"/>
    <s v="X"/>
    <s v="X"/>
    <m/>
    <s v="Archive"/>
    <m/>
    <m/>
    <m/>
    <m/>
    <m/>
    <m/>
    <m/>
    <m/>
    <m/>
    <s v="adult"/>
    <s v="10240068"/>
    <x v="5"/>
    <s v=""/>
    <s v=""/>
    <s v=""/>
    <x v="4"/>
  </r>
  <r>
    <d v="2023-06-20T00:00:00"/>
    <n v="10852"/>
    <n v="11062"/>
    <x v="4"/>
    <n v="1046"/>
    <n v="51896"/>
    <s v="V-clip adipose"/>
    <s v="045721"/>
    <m/>
    <s v="F"/>
    <s v="F"/>
    <s v=""/>
    <s v=""/>
    <n v="88"/>
    <n v="19.2"/>
    <n v="6.6"/>
    <n v="5.8"/>
    <n v="1.8"/>
    <x v="2"/>
    <n v="1024006"/>
    <n v="9"/>
    <s v="X"/>
    <s v="X"/>
    <m/>
    <s v="Archive"/>
    <m/>
    <m/>
    <m/>
    <m/>
    <m/>
    <m/>
    <m/>
    <m/>
    <m/>
    <s v="adult"/>
    <s v="10240069"/>
    <x v="5"/>
    <s v=""/>
    <s v=""/>
    <s v=""/>
    <x v="4"/>
  </r>
  <r>
    <d v="2023-06-20T00:00:00"/>
    <n v="10852"/>
    <n v="11062"/>
    <x v="4"/>
    <n v="1050"/>
    <n v="51897"/>
    <s v="V-clip adipose"/>
    <s v="045755"/>
    <m/>
    <s v="M"/>
    <s v="M"/>
    <s v=""/>
    <s v=""/>
    <n v="60.5"/>
    <m/>
    <m/>
    <m/>
    <m/>
    <x v="3"/>
    <n v="1024006"/>
    <n v="10"/>
    <s v="X"/>
    <s v="X"/>
    <m/>
    <s v="Archive"/>
    <m/>
    <m/>
    <m/>
    <m/>
    <m/>
    <m/>
    <m/>
    <m/>
    <m/>
    <s v="adult"/>
    <s v="102400610"/>
    <x v="5"/>
    <s v=""/>
    <s v=""/>
    <s v=""/>
    <x v="4"/>
  </r>
  <r>
    <d v="2023-06-20T00:00:00"/>
    <n v="10852"/>
    <n v="11062"/>
    <x v="4"/>
    <n v="1054"/>
    <n v="51898"/>
    <s v="V-clip adipose"/>
    <s v="045691"/>
    <m/>
    <s v="F"/>
    <s v="F"/>
    <s v=""/>
    <s v=""/>
    <n v="81"/>
    <n v="16.8"/>
    <n v="5.4"/>
    <n v="5.5"/>
    <n v="1.9"/>
    <x v="2"/>
    <n v="1024007"/>
    <n v="1"/>
    <s v="X"/>
    <m/>
    <s v="X"/>
    <d v="2023-09-18T00:00:00"/>
    <m/>
    <m/>
    <m/>
    <m/>
    <m/>
    <m/>
    <m/>
    <m/>
    <m/>
    <s v="adult"/>
    <s v="10240071"/>
    <x v="3"/>
    <n v="1.3"/>
    <n v="3"/>
    <n v="2018"/>
    <x v="4"/>
  </r>
  <r>
    <d v="2023-06-20T00:00:00"/>
    <n v="10852"/>
    <n v="11062"/>
    <x v="4"/>
    <n v="1057"/>
    <n v="51899"/>
    <s v="V-clip adipose"/>
    <s v="045770"/>
    <m/>
    <s v="F"/>
    <s v="F"/>
    <s v=""/>
    <s v=""/>
    <n v="86.5"/>
    <n v="16.7"/>
    <n v="5.9"/>
    <n v="6"/>
    <n v="2"/>
    <x v="2"/>
    <n v="1024007"/>
    <n v="2"/>
    <s v="X"/>
    <m/>
    <s v="X"/>
    <d v="2023-09-18T00:00:00"/>
    <m/>
    <m/>
    <m/>
    <m/>
    <m/>
    <m/>
    <m/>
    <m/>
    <m/>
    <s v="adult"/>
    <s v="10240072"/>
    <x v="3"/>
    <n v="1.3"/>
    <n v="3"/>
    <n v="2018"/>
    <x v="4"/>
  </r>
  <r>
    <d v="2023-06-20T00:00:00"/>
    <n v="10852"/>
    <n v="11062"/>
    <x v="4"/>
    <n v="1100"/>
    <n v="51900"/>
    <s v="V-clip adipose"/>
    <s v="045696"/>
    <s v="X"/>
    <s v="M"/>
    <s v="M"/>
    <s v=""/>
    <s v=""/>
    <n v="82.5"/>
    <n v="17.5"/>
    <n v="6"/>
    <n v="5"/>
    <n v="2"/>
    <x v="2"/>
    <n v="1024007"/>
    <n v="3"/>
    <s v="X"/>
    <m/>
    <s v="X"/>
    <d v="2023-09-18T00:00:00"/>
    <m/>
    <m/>
    <m/>
    <m/>
    <m/>
    <m/>
    <m/>
    <m/>
    <m/>
    <s v="adult"/>
    <s v="10240073"/>
    <x v="3"/>
    <n v="1.3"/>
    <n v="3"/>
    <n v="2018"/>
    <x v="4"/>
  </r>
  <r>
    <d v="2023-06-20T00:00:00"/>
    <n v="10852"/>
    <n v="11062"/>
    <x v="4"/>
    <n v="1109"/>
    <n v="51901"/>
    <s v="V-clip adipose"/>
    <s v="045697"/>
    <s v="X"/>
    <s v="M"/>
    <s v="M"/>
    <s v=""/>
    <s v=""/>
    <n v="87"/>
    <n v="19.5"/>
    <n v="6.6"/>
    <n v="6"/>
    <n v="2"/>
    <x v="2"/>
    <n v="1024007"/>
    <n v="4"/>
    <s v="X"/>
    <m/>
    <s v="X"/>
    <d v="2023-09-18T00:00:00"/>
    <m/>
    <m/>
    <m/>
    <m/>
    <m/>
    <m/>
    <m/>
    <m/>
    <m/>
    <s v="adult"/>
    <s v="10240074"/>
    <x v="3"/>
    <n v="1.3"/>
    <n v="3"/>
    <n v="2018"/>
    <x v="4"/>
  </r>
  <r>
    <d v="2023-06-20T00:00:00"/>
    <n v="10852"/>
    <n v="11062"/>
    <x v="4"/>
    <n v="1114"/>
    <n v="51902"/>
    <s v="V-clip adipose"/>
    <s v="045728"/>
    <m/>
    <s v="F"/>
    <s v="F"/>
    <s v=""/>
    <s v=""/>
    <n v="86"/>
    <n v="17.399999999999999"/>
    <n v="5.9"/>
    <n v="5"/>
    <n v="1.7"/>
    <x v="2"/>
    <n v="1024007"/>
    <n v="5"/>
    <s v="X"/>
    <m/>
    <s v="X"/>
    <d v="2023-09-18T00:00:00"/>
    <m/>
    <m/>
    <m/>
    <m/>
    <m/>
    <m/>
    <m/>
    <m/>
    <m/>
    <s v="adult"/>
    <s v="10240075"/>
    <x v="3"/>
    <n v="1.3"/>
    <n v="3"/>
    <n v="2018"/>
    <x v="4"/>
  </r>
  <r>
    <d v="2023-06-20T00:00:00"/>
    <n v="10853"/>
    <n v="11062"/>
    <x v="2"/>
    <n v="1133"/>
    <n v="51903"/>
    <s v="V-clip adipose"/>
    <s v="045682"/>
    <m/>
    <s v="M"/>
    <s v="M"/>
    <s v=""/>
    <s v=""/>
    <n v="57"/>
    <m/>
    <m/>
    <m/>
    <m/>
    <x v="3"/>
    <n v="1024007"/>
    <n v="6"/>
    <s v="X"/>
    <m/>
    <s v="X"/>
    <d v="2023-09-18T00:00:00"/>
    <m/>
    <m/>
    <m/>
    <m/>
    <m/>
    <m/>
    <m/>
    <m/>
    <m/>
    <s v="adult"/>
    <s v="10240076"/>
    <x v="4"/>
    <n v="1.2"/>
    <n v="2"/>
    <n v="2019"/>
    <x v="4"/>
  </r>
  <r>
    <d v="2023-06-20T00:00:00"/>
    <n v="10853"/>
    <n v="11062"/>
    <x v="2"/>
    <n v="1137"/>
    <n v="51904"/>
    <s v="V-clip adipose"/>
    <s v="045775"/>
    <s v="X"/>
    <s v="F"/>
    <s v="F"/>
    <s v=""/>
    <s v=""/>
    <n v="89"/>
    <n v="19.8"/>
    <n v="7.4"/>
    <n v="6.5"/>
    <n v="1.8"/>
    <x v="2"/>
    <n v="1024007"/>
    <n v="7"/>
    <s v="X"/>
    <m/>
    <s v="X"/>
    <d v="2023-09-18T00:00:00"/>
    <m/>
    <m/>
    <m/>
    <m/>
    <m/>
    <m/>
    <m/>
    <m/>
    <m/>
    <s v="adult"/>
    <s v="10240077"/>
    <x v="8"/>
    <s v="no age"/>
    <n v="2"/>
    <s v=""/>
    <x v="4"/>
  </r>
  <r>
    <d v="2023-06-20T00:00:00"/>
    <n v="10853"/>
    <n v="11062"/>
    <x v="2"/>
    <n v="1140"/>
    <n v="51905"/>
    <s v="V-clip adipose"/>
    <s v="045765"/>
    <m/>
    <s v="M"/>
    <s v="M"/>
    <s v=""/>
    <s v=""/>
    <n v="66"/>
    <m/>
    <m/>
    <m/>
    <m/>
    <x v="3"/>
    <n v="1024007"/>
    <n v="8"/>
    <s v="X"/>
    <m/>
    <s v="X"/>
    <d v="2023-09-18T00:00:00"/>
    <m/>
    <m/>
    <m/>
    <m/>
    <m/>
    <m/>
    <m/>
    <m/>
    <m/>
    <s v="adult"/>
    <s v="10240078"/>
    <x v="4"/>
    <n v="1.2"/>
    <n v="2"/>
    <n v="2019"/>
    <x v="4"/>
  </r>
  <r>
    <d v="2023-06-20T00:00:00"/>
    <n v="10853"/>
    <n v="11062"/>
    <x v="2"/>
    <n v="1147"/>
    <n v="51906"/>
    <s v="V-clip adipose"/>
    <s v="045723"/>
    <s v="X"/>
    <s v="M"/>
    <s v="M"/>
    <s v=""/>
    <s v=""/>
    <n v="65"/>
    <m/>
    <m/>
    <m/>
    <m/>
    <x v="3"/>
    <n v="1024007"/>
    <n v="9"/>
    <s v="X"/>
    <m/>
    <s v="X"/>
    <d v="2023-09-18T00:00:00"/>
    <m/>
    <m/>
    <m/>
    <m/>
    <m/>
    <m/>
    <m/>
    <m/>
    <m/>
    <s v="adult"/>
    <s v="10240079"/>
    <x v="4"/>
    <n v="1.2"/>
    <n v="2"/>
    <n v="2019"/>
    <x v="4"/>
  </r>
  <r>
    <d v="2023-06-20T00:00:00"/>
    <n v="10853"/>
    <n v="11062"/>
    <x v="2"/>
    <n v="1151"/>
    <n v="51907"/>
    <s v="V-clip adipose"/>
    <s v="045737"/>
    <m/>
    <s v="F"/>
    <s v="F"/>
    <s v=""/>
    <s v=""/>
    <n v="84"/>
    <n v="17.2"/>
    <n v="5.5"/>
    <n v="5"/>
    <n v="1.7"/>
    <x v="2"/>
    <n v="1024007"/>
    <n v="10"/>
    <s v="X"/>
    <m/>
    <s v="X"/>
    <d v="2023-09-18T00:00:00"/>
    <m/>
    <m/>
    <m/>
    <m/>
    <m/>
    <m/>
    <m/>
    <m/>
    <m/>
    <s v="adult"/>
    <s v="102400710"/>
    <x v="3"/>
    <n v="1.3"/>
    <n v="3"/>
    <n v="2018"/>
    <x v="4"/>
  </r>
  <r>
    <d v="2023-06-20T00:00:00"/>
    <n v="10854"/>
    <n v="11062"/>
    <x v="4"/>
    <n v="1622"/>
    <n v="51908"/>
    <s v="V-clip adipose"/>
    <s v="045715"/>
    <m/>
    <s v="M"/>
    <s v="M"/>
    <s v=""/>
    <s v=""/>
    <n v="63"/>
    <m/>
    <m/>
    <m/>
    <m/>
    <x v="3"/>
    <n v="1024008"/>
    <n v="1"/>
    <s v="X"/>
    <s v="X"/>
    <m/>
    <s v="Archive"/>
    <m/>
    <m/>
    <m/>
    <m/>
    <m/>
    <m/>
    <m/>
    <m/>
    <m/>
    <s v="adult"/>
    <s v="10240081"/>
    <x v="5"/>
    <s v=""/>
    <s v=""/>
    <s v=""/>
    <x v="4"/>
  </r>
  <r>
    <d v="2023-06-20T00:00:00"/>
    <n v="10854"/>
    <n v="11063"/>
    <x v="4"/>
    <n v="1639"/>
    <n v="51909"/>
    <s v="V-clip adipose"/>
    <s v="045763"/>
    <m/>
    <s v="F"/>
    <s v="M"/>
    <s v=""/>
    <s v=""/>
    <n v="69"/>
    <m/>
    <m/>
    <m/>
    <m/>
    <x v="3"/>
    <n v="1024008"/>
    <n v="2"/>
    <s v="X"/>
    <s v="X"/>
    <m/>
    <s v="Archive"/>
    <m/>
    <m/>
    <m/>
    <m/>
    <m/>
    <m/>
    <m/>
    <m/>
    <m/>
    <s v="adult"/>
    <s v="10240082"/>
    <x v="5"/>
    <s v=""/>
    <s v=""/>
    <s v=""/>
    <x v="4"/>
  </r>
  <r>
    <d v="2023-06-20T00:00:00"/>
    <n v="10855"/>
    <n v="11063"/>
    <x v="2"/>
    <n v="1658"/>
    <n v="51910"/>
    <s v="V-clip adipose"/>
    <s v="045773"/>
    <m/>
    <s v="M"/>
    <s v="M"/>
    <s v=""/>
    <s v=""/>
    <n v="55"/>
    <m/>
    <m/>
    <m/>
    <m/>
    <x v="3"/>
    <n v="1024008"/>
    <n v="3"/>
    <s v="X"/>
    <s v="X"/>
    <m/>
    <s v="Archive"/>
    <m/>
    <m/>
    <m/>
    <m/>
    <m/>
    <m/>
    <m/>
    <m/>
    <m/>
    <s v="adult"/>
    <s v="10240083"/>
    <x v="5"/>
    <s v=""/>
    <s v=""/>
    <s v=""/>
    <x v="4"/>
  </r>
  <r>
    <d v="2023-06-20T00:00:00"/>
    <n v="10855"/>
    <n v="11063"/>
    <x v="2"/>
    <n v="1701"/>
    <n v="51911"/>
    <s v="V-clip adipose"/>
    <s v="045766"/>
    <m/>
    <s v="M"/>
    <s v="M"/>
    <s v=""/>
    <s v=""/>
    <n v="54"/>
    <m/>
    <m/>
    <m/>
    <m/>
    <x v="3"/>
    <n v="1024008"/>
    <n v="4"/>
    <s v="X"/>
    <s v="X"/>
    <m/>
    <s v="Archive"/>
    <m/>
    <m/>
    <m/>
    <m/>
    <m/>
    <m/>
    <m/>
    <m/>
    <m/>
    <s v="adult"/>
    <s v="10240084"/>
    <x v="5"/>
    <s v=""/>
    <s v=""/>
    <s v=""/>
    <x v="4"/>
  </r>
  <r>
    <d v="2023-06-20T00:00:00"/>
    <n v="10855"/>
    <n v="11063"/>
    <x v="2"/>
    <n v="1705"/>
    <n v="51912"/>
    <s v="V-clip adipose"/>
    <s v="045749"/>
    <m/>
    <s v="M"/>
    <s v="M"/>
    <s v=""/>
    <s v=""/>
    <n v="71"/>
    <m/>
    <m/>
    <m/>
    <m/>
    <x v="3"/>
    <n v="1024008"/>
    <n v="5"/>
    <s v="X"/>
    <s v="X"/>
    <m/>
    <s v="Archive"/>
    <m/>
    <m/>
    <m/>
    <m/>
    <m/>
    <m/>
    <m/>
    <m/>
    <m/>
    <s v="adult"/>
    <s v="10240085"/>
    <x v="5"/>
    <s v=""/>
    <s v=""/>
    <s v=""/>
    <x v="4"/>
  </r>
  <r>
    <d v="2023-06-20T00:00:00"/>
    <n v="10856"/>
    <n v="11063"/>
    <x v="3"/>
    <n v="1729"/>
    <n v="51913"/>
    <s v="V-clip adipose"/>
    <s v="045690"/>
    <s v="X"/>
    <s v="M"/>
    <s v="M"/>
    <s v=""/>
    <s v=""/>
    <n v="68.5"/>
    <m/>
    <m/>
    <m/>
    <m/>
    <x v="3"/>
    <n v="1024008"/>
    <n v="6"/>
    <s v="X"/>
    <s v="X"/>
    <m/>
    <s v="Archive"/>
    <m/>
    <m/>
    <m/>
    <m/>
    <m/>
    <m/>
    <m/>
    <m/>
    <m/>
    <s v="adult"/>
    <s v="10240086"/>
    <x v="5"/>
    <s v=""/>
    <s v=""/>
    <s v=""/>
    <x v="4"/>
  </r>
  <r>
    <d v="2023-06-20T00:00:00"/>
    <n v="10856"/>
    <n v="11063"/>
    <x v="3"/>
    <n v="1733"/>
    <n v="51914"/>
    <s v="V-clip adipose"/>
    <s v="045732"/>
    <s v="X"/>
    <s v="M"/>
    <s v="M"/>
    <s v=""/>
    <s v=""/>
    <n v="63"/>
    <m/>
    <m/>
    <m/>
    <m/>
    <x v="3"/>
    <n v="1024008"/>
    <n v="7"/>
    <s v="X"/>
    <s v="X"/>
    <m/>
    <s v="Archive"/>
    <m/>
    <m/>
    <m/>
    <m/>
    <m/>
    <m/>
    <m/>
    <m/>
    <m/>
    <s v="adult"/>
    <s v="10240087"/>
    <x v="5"/>
    <s v=""/>
    <s v=""/>
    <s v=""/>
    <x v="4"/>
  </r>
  <r>
    <d v="2023-06-20T00:00:00"/>
    <n v="10856"/>
    <n v="11063"/>
    <x v="3"/>
    <n v="1738"/>
    <n v="51915"/>
    <s v="V-clip adipose"/>
    <s v="045743"/>
    <m/>
    <s v="F"/>
    <s v="M"/>
    <s v=""/>
    <s v=""/>
    <n v="69.5"/>
    <m/>
    <m/>
    <m/>
    <m/>
    <x v="3"/>
    <n v="1024008"/>
    <n v="8"/>
    <s v="X"/>
    <s v="X"/>
    <m/>
    <s v="Archive"/>
    <m/>
    <m/>
    <m/>
    <m/>
    <m/>
    <m/>
    <m/>
    <m/>
    <m/>
    <s v="adult"/>
    <s v="10240088"/>
    <x v="5"/>
    <s v=""/>
    <s v=""/>
    <s v=""/>
    <x v="4"/>
  </r>
  <r>
    <d v="2023-06-20T00:00:00"/>
    <n v="10856"/>
    <n v="11063"/>
    <x v="3"/>
    <n v="1744"/>
    <n v="51916"/>
    <s v="V-clip adipose"/>
    <s v="045727"/>
    <s v="X"/>
    <s v="M"/>
    <s v="M"/>
    <s v=""/>
    <s v=""/>
    <n v="92"/>
    <n v="20.7"/>
    <n v="7.5"/>
    <n v="6.9"/>
    <n v="2"/>
    <x v="2"/>
    <n v="1024008"/>
    <n v="9"/>
    <s v="X"/>
    <s v="X"/>
    <m/>
    <s v="Archive"/>
    <m/>
    <m/>
    <m/>
    <m/>
    <m/>
    <m/>
    <m/>
    <m/>
    <m/>
    <s v="adult"/>
    <s v="10240089"/>
    <x v="5"/>
    <s v=""/>
    <s v=""/>
    <s v=""/>
    <x v="4"/>
  </r>
  <r>
    <d v="2023-06-20T00:00:00"/>
    <n v="10856"/>
    <n v="11063"/>
    <x v="3"/>
    <n v="1748"/>
    <n v="51917"/>
    <s v="V-clip adipose"/>
    <s v="045699"/>
    <m/>
    <s v="F"/>
    <s v="M"/>
    <s v=""/>
    <s v=""/>
    <n v="74.5"/>
    <m/>
    <m/>
    <m/>
    <m/>
    <x v="3"/>
    <n v="1024008"/>
    <n v="10"/>
    <s v="X"/>
    <s v="X"/>
    <m/>
    <s v="Archive"/>
    <m/>
    <m/>
    <m/>
    <m/>
    <m/>
    <m/>
    <m/>
    <m/>
    <m/>
    <s v="adult"/>
    <s v="102400810"/>
    <x v="5"/>
    <s v=""/>
    <s v=""/>
    <s v=""/>
    <x v="4"/>
  </r>
  <r>
    <d v="2023-06-20T00:00:00"/>
    <n v="10856"/>
    <n v="11063"/>
    <x v="3"/>
    <n v="1751"/>
    <n v="51918"/>
    <s v="V-clip adipose"/>
    <s v="045685"/>
    <m/>
    <s v="M"/>
    <s v="M"/>
    <s v=""/>
    <s v=""/>
    <n v="70"/>
    <m/>
    <m/>
    <m/>
    <m/>
    <x v="3"/>
    <n v="1024009"/>
    <n v="1"/>
    <s v="X"/>
    <m/>
    <s v="X"/>
    <d v="2023-09-18T00:00:00"/>
    <m/>
    <m/>
    <m/>
    <m/>
    <m/>
    <m/>
    <m/>
    <m/>
    <m/>
    <s v="adult"/>
    <s v="10240091"/>
    <x v="4"/>
    <n v="1.2"/>
    <n v="2"/>
    <n v="2019"/>
    <x v="4"/>
  </r>
  <r>
    <d v="2023-06-20T00:00:00"/>
    <n v="10856"/>
    <n v="11063"/>
    <x v="3"/>
    <n v="1756"/>
    <n v="51919"/>
    <s v="V-clip adipose"/>
    <s v="045756"/>
    <m/>
    <s v="F"/>
    <s v="F"/>
    <s v=""/>
    <s v=""/>
    <n v="80.5"/>
    <n v="16.8"/>
    <n v="4.5"/>
    <n v="4.5999999999999996"/>
    <n v="1.3"/>
    <x v="2"/>
    <n v="1024009"/>
    <n v="2"/>
    <s v="X"/>
    <m/>
    <s v="X"/>
    <d v="2023-09-18T00:00:00"/>
    <m/>
    <m/>
    <m/>
    <m/>
    <m/>
    <m/>
    <m/>
    <m/>
    <m/>
    <s v="adult"/>
    <s v="10240092"/>
    <x v="3"/>
    <n v="1.3"/>
    <n v="3"/>
    <n v="2018"/>
    <x v="4"/>
  </r>
  <r>
    <d v="2023-06-20T00:00:00"/>
    <n v="10856"/>
    <n v="11063"/>
    <x v="3"/>
    <n v="1800"/>
    <n v="51920"/>
    <s v="V-clip adipose"/>
    <s v="045769"/>
    <s v="X"/>
    <s v="M"/>
    <s v="M"/>
    <s v=""/>
    <s v=""/>
    <n v="58"/>
    <m/>
    <m/>
    <m/>
    <m/>
    <x v="3"/>
    <n v="1024009"/>
    <n v="3"/>
    <s v="X"/>
    <m/>
    <s v="X"/>
    <d v="2023-09-18T00:00:00"/>
    <m/>
    <m/>
    <m/>
    <m/>
    <m/>
    <m/>
    <m/>
    <m/>
    <m/>
    <s v="adult"/>
    <s v="10240093"/>
    <x v="4"/>
    <n v="1.2"/>
    <n v="2"/>
    <n v="2019"/>
    <x v="4"/>
  </r>
  <r>
    <d v="2023-06-21T00:00:00"/>
    <n v="10809"/>
    <n v="10748"/>
    <x v="1"/>
    <n v="926"/>
    <n v="40872"/>
    <s v="adipose hole"/>
    <s v="909169"/>
    <m/>
    <s v="F"/>
    <s v="F"/>
    <s v=""/>
    <s v=""/>
    <n v="82"/>
    <n v="18.5"/>
    <n v="6"/>
    <n v="4.7"/>
    <n v="1.9"/>
    <x v="2"/>
    <n v="1022405"/>
    <n v="8"/>
    <s v="X"/>
    <m/>
    <m/>
    <d v="2023-07-28T00:00:00"/>
    <n v="48"/>
    <m/>
    <m/>
    <m/>
    <m/>
    <m/>
    <m/>
    <m/>
    <m/>
    <s v="adult"/>
    <s v="10224058"/>
    <x v="3"/>
    <n v="1.3"/>
    <n v="3"/>
    <n v="2018"/>
    <x v="4"/>
  </r>
  <r>
    <d v="2023-06-21T00:00:00"/>
    <n v="10809"/>
    <n v="10748"/>
    <x v="1"/>
    <n v="929"/>
    <n v="40873"/>
    <s v="adipose hole"/>
    <s v="909234"/>
    <m/>
    <s v="M"/>
    <s v="M"/>
    <s v=""/>
    <s v=""/>
    <n v="63"/>
    <m/>
    <m/>
    <m/>
    <m/>
    <x v="3"/>
    <n v="1022405"/>
    <n v="9"/>
    <s v="X"/>
    <m/>
    <m/>
    <d v="2023-07-28T00:00:00"/>
    <n v="49"/>
    <m/>
    <m/>
    <m/>
    <m/>
    <m/>
    <m/>
    <m/>
    <m/>
    <s v="adult"/>
    <s v="10224059"/>
    <x v="4"/>
    <n v="1.2"/>
    <n v="2"/>
    <n v="2019"/>
    <x v="4"/>
  </r>
  <r>
    <d v="2023-06-21T00:00:00"/>
    <n v="10809"/>
    <n v="10748"/>
    <x v="1"/>
    <n v="935"/>
    <n v="40874"/>
    <s v="adipose hole"/>
    <s v="909230"/>
    <m/>
    <s v="M"/>
    <s v="M"/>
    <s v=""/>
    <s v=""/>
    <n v="59"/>
    <m/>
    <m/>
    <m/>
    <m/>
    <x v="3"/>
    <n v="1022405"/>
    <n v="10"/>
    <s v="X"/>
    <m/>
    <m/>
    <d v="2023-07-28T00:00:00"/>
    <n v="50"/>
    <m/>
    <m/>
    <m/>
    <m/>
    <m/>
    <m/>
    <m/>
    <m/>
    <s v="adult"/>
    <s v="102240510"/>
    <x v="8"/>
    <s v="no age"/>
    <n v="2"/>
    <s v=""/>
    <x v="4"/>
  </r>
  <r>
    <d v="2023-06-21T00:00:00"/>
    <n v="10809"/>
    <n v="10748"/>
    <x v="1"/>
    <n v="942"/>
    <m/>
    <s v="caudal hole"/>
    <m/>
    <m/>
    <s v="M"/>
    <s v="M"/>
    <s v=""/>
    <s v=""/>
    <n v="39"/>
    <m/>
    <m/>
    <m/>
    <m/>
    <x v="1"/>
    <n v="1022407"/>
    <n v="1"/>
    <s v="X"/>
    <m/>
    <m/>
    <d v="2023-07-28T00:00:00"/>
    <m/>
    <m/>
    <m/>
    <m/>
    <m/>
    <m/>
    <m/>
    <m/>
    <m/>
    <s v="jack"/>
    <s v="10224071"/>
    <x v="1"/>
    <n v="1.1000000000000001"/>
    <n v="1"/>
    <n v="2020"/>
    <x v="4"/>
  </r>
  <r>
    <d v="2023-06-21T00:00:00"/>
    <n v="10809"/>
    <n v="10748"/>
    <x v="1"/>
    <n v="949"/>
    <n v="40875"/>
    <s v="adipose hole"/>
    <s v="909203"/>
    <m/>
    <s v="F"/>
    <s v="F"/>
    <s v=""/>
    <s v=""/>
    <n v="84"/>
    <n v="17.2"/>
    <n v="6.1"/>
    <n v="4.7"/>
    <n v="1.9"/>
    <x v="2"/>
    <n v="1022407"/>
    <n v="2"/>
    <s v="X"/>
    <m/>
    <m/>
    <d v="2023-07-28T00:00:00"/>
    <n v="51"/>
    <m/>
    <m/>
    <m/>
    <m/>
    <m/>
    <m/>
    <m/>
    <m/>
    <s v="adult"/>
    <s v="10224072"/>
    <x v="3"/>
    <n v="1.3"/>
    <n v="3"/>
    <n v="2018"/>
    <x v="4"/>
  </r>
  <r>
    <d v="2023-06-21T00:00:00"/>
    <n v="10809"/>
    <n v="10748"/>
    <x v="1"/>
    <n v="951"/>
    <m/>
    <s v="caudal hole"/>
    <m/>
    <m/>
    <s v="M"/>
    <s v="M"/>
    <s v=""/>
    <s v=""/>
    <n v="36"/>
    <m/>
    <m/>
    <m/>
    <m/>
    <x v="1"/>
    <n v="1022407"/>
    <n v="3"/>
    <s v="X"/>
    <m/>
    <m/>
    <d v="2023-07-28T00:00:00"/>
    <m/>
    <m/>
    <m/>
    <m/>
    <m/>
    <m/>
    <m/>
    <m/>
    <m/>
    <s v="jack"/>
    <s v="10224073"/>
    <x v="1"/>
    <n v="1.1000000000000001"/>
    <n v="1"/>
    <n v="2020"/>
    <x v="4"/>
  </r>
  <r>
    <d v="2023-06-21T00:00:00"/>
    <n v="10809"/>
    <n v="10748"/>
    <x v="1"/>
    <n v="953"/>
    <n v="40876"/>
    <s v="adipose hole"/>
    <s v="909164"/>
    <m/>
    <s v="M"/>
    <s v="M"/>
    <s v=""/>
    <s v=""/>
    <n v="69.5"/>
    <m/>
    <m/>
    <m/>
    <m/>
    <x v="3"/>
    <n v="1022407"/>
    <n v="4"/>
    <s v="X"/>
    <m/>
    <m/>
    <d v="2023-07-28T00:00:00"/>
    <n v="52"/>
    <m/>
    <m/>
    <m/>
    <m/>
    <m/>
    <m/>
    <m/>
    <m/>
    <s v="adult"/>
    <s v="10224074"/>
    <x v="4"/>
    <n v="1.2"/>
    <n v="2"/>
    <n v="2019"/>
    <x v="4"/>
  </r>
  <r>
    <d v="2023-06-21T00:00:00"/>
    <n v="10809"/>
    <n v="10748"/>
    <x v="1"/>
    <n v="956"/>
    <m/>
    <s v="caudal hole"/>
    <m/>
    <m/>
    <s v="M"/>
    <s v="M"/>
    <s v=""/>
    <s v=""/>
    <n v="38"/>
    <m/>
    <m/>
    <m/>
    <m/>
    <x v="1"/>
    <n v="1022407"/>
    <n v="5"/>
    <s v="X"/>
    <m/>
    <m/>
    <d v="2023-07-28T00:00:00"/>
    <m/>
    <m/>
    <m/>
    <m/>
    <m/>
    <m/>
    <m/>
    <m/>
    <m/>
    <s v="jack"/>
    <s v="10224075"/>
    <x v="1"/>
    <n v="1.1000000000000001"/>
    <n v="1"/>
    <n v="2020"/>
    <x v="4"/>
  </r>
  <r>
    <d v="2023-06-21T00:00:00"/>
    <n v="10809"/>
    <n v="10748"/>
    <x v="1"/>
    <n v="1004"/>
    <n v="40877"/>
    <s v="adipose hole"/>
    <s v="909186"/>
    <m/>
    <s v="F"/>
    <s v="F"/>
    <s v=""/>
    <s v=""/>
    <n v="85"/>
    <n v="17.100000000000001"/>
    <n v="6.1"/>
    <n v="5.5"/>
    <n v="2"/>
    <x v="2"/>
    <n v="1022407"/>
    <n v="6"/>
    <s v="X"/>
    <m/>
    <m/>
    <d v="2023-07-28T00:00:00"/>
    <n v="53"/>
    <m/>
    <m/>
    <m/>
    <m/>
    <m/>
    <m/>
    <m/>
    <m/>
    <s v="adult"/>
    <s v="10224076"/>
    <x v="9"/>
    <s v="no age"/>
    <n v="3"/>
    <s v=""/>
    <x v="4"/>
  </r>
  <r>
    <d v="2023-06-21T00:00:00"/>
    <n v="10809"/>
    <n v="10748"/>
    <x v="1"/>
    <n v="1006"/>
    <m/>
    <s v="caudal hole"/>
    <m/>
    <m/>
    <s v="M"/>
    <s v="M"/>
    <s v=""/>
    <s v=""/>
    <n v="39"/>
    <m/>
    <m/>
    <m/>
    <m/>
    <x v="1"/>
    <n v="1022407"/>
    <n v="7"/>
    <s v="X"/>
    <m/>
    <m/>
    <d v="2023-07-28T00:00:00"/>
    <m/>
    <m/>
    <m/>
    <m/>
    <m/>
    <m/>
    <m/>
    <m/>
    <m/>
    <s v="jack"/>
    <s v="10224077"/>
    <x v="1"/>
    <n v="1.1000000000000001"/>
    <n v="1"/>
    <n v="2020"/>
    <x v="4"/>
  </r>
  <r>
    <d v="2023-06-21T00:00:00"/>
    <n v="10809"/>
    <n v="10748"/>
    <x v="1"/>
    <n v="1007"/>
    <n v="40878"/>
    <s v="adipose hole"/>
    <s v="909215"/>
    <m/>
    <s v="M"/>
    <s v="M"/>
    <s v=""/>
    <s v=""/>
    <n v="65"/>
    <m/>
    <m/>
    <m/>
    <m/>
    <x v="3"/>
    <n v="1022407"/>
    <n v="8"/>
    <s v="X"/>
    <m/>
    <m/>
    <d v="2023-07-28T00:00:00"/>
    <n v="54"/>
    <m/>
    <m/>
    <m/>
    <m/>
    <m/>
    <m/>
    <m/>
    <m/>
    <s v="adult"/>
    <s v="10224078"/>
    <x v="4"/>
    <n v="1.2"/>
    <n v="2"/>
    <n v="2019"/>
    <x v="4"/>
  </r>
  <r>
    <d v="2023-06-21T00:00:00"/>
    <n v="10809"/>
    <n v="10748"/>
    <x v="1"/>
    <n v="1007"/>
    <n v="40879"/>
    <s v="adipose hole"/>
    <s v="909168"/>
    <m/>
    <s v="F"/>
    <s v="F"/>
    <s v=""/>
    <s v=""/>
    <n v="80"/>
    <n v="18.2"/>
    <n v="6.5"/>
    <n v="4.5"/>
    <n v="1.8"/>
    <x v="2"/>
    <n v="1022407"/>
    <n v="9"/>
    <s v="X"/>
    <m/>
    <m/>
    <d v="2023-07-28T00:00:00"/>
    <n v="55"/>
    <m/>
    <m/>
    <m/>
    <m/>
    <m/>
    <m/>
    <m/>
    <m/>
    <s v="adult"/>
    <s v="10224079"/>
    <x v="3"/>
    <n v="1.3"/>
    <n v="3"/>
    <n v="2018"/>
    <x v="4"/>
  </r>
  <r>
    <d v="2023-06-21T00:00:00"/>
    <n v="10810"/>
    <n v="10748"/>
    <x v="0"/>
    <n v="1034"/>
    <m/>
    <s v="caudal hole"/>
    <m/>
    <m/>
    <s v="M"/>
    <s v="M"/>
    <s v=""/>
    <s v=""/>
    <n v="44"/>
    <m/>
    <m/>
    <m/>
    <m/>
    <x v="1"/>
    <n v="1022407"/>
    <n v="10"/>
    <s v="X"/>
    <m/>
    <m/>
    <d v="2023-07-28T00:00:00"/>
    <m/>
    <m/>
    <m/>
    <m/>
    <m/>
    <m/>
    <m/>
    <m/>
    <m/>
    <s v="jack"/>
    <s v="102240710"/>
    <x v="2"/>
    <s v="no age"/>
    <n v="0"/>
    <s v=""/>
    <x v="4"/>
  </r>
  <r>
    <d v="2023-06-21T00:00:00"/>
    <n v="10810"/>
    <n v="10748"/>
    <x v="0"/>
    <n v="1041"/>
    <n v="40880"/>
    <s v="adipose hole"/>
    <s v="909957"/>
    <m/>
    <s v="M"/>
    <s v="M"/>
    <s v=""/>
    <s v=""/>
    <n v="52"/>
    <m/>
    <m/>
    <m/>
    <m/>
    <x v="3"/>
    <n v="1022409"/>
    <n v="1"/>
    <s v="X"/>
    <m/>
    <m/>
    <d v="2023-07-28T00:00:00"/>
    <n v="56"/>
    <m/>
    <m/>
    <m/>
    <m/>
    <m/>
    <m/>
    <m/>
    <s v="Scale book was not filled out in back; corrected 24 July/23 -NP"/>
    <s v="adult"/>
    <s v="10224091"/>
    <x v="4"/>
    <n v="1.2"/>
    <n v="2"/>
    <n v="2019"/>
    <x v="4"/>
  </r>
  <r>
    <d v="2023-06-21T00:00:00"/>
    <n v="10810"/>
    <n v="10748"/>
    <x v="0"/>
    <n v="1054"/>
    <n v="40881"/>
    <s v="adipose hole"/>
    <s v="910041"/>
    <m/>
    <s v="M"/>
    <s v="M"/>
    <s v=""/>
    <s v=""/>
    <n v="61"/>
    <m/>
    <m/>
    <m/>
    <m/>
    <x v="3"/>
    <n v="1022409"/>
    <n v="2"/>
    <s v="X"/>
    <m/>
    <m/>
    <d v="2023-07-28T00:00:00"/>
    <n v="57"/>
    <m/>
    <m/>
    <m/>
    <m/>
    <m/>
    <m/>
    <m/>
    <s v="Scale book was not filled out in back; corrected 24 July/23 -NP"/>
    <s v="adult"/>
    <s v="10224092"/>
    <x v="8"/>
    <s v="no age"/>
    <n v="2"/>
    <s v=""/>
    <x v="4"/>
  </r>
  <r>
    <d v="2023-06-21T00:00:00"/>
    <n v="10810"/>
    <n v="10748"/>
    <x v="0"/>
    <n v="1101"/>
    <n v="40882"/>
    <s v="adipose hole"/>
    <s v="909988"/>
    <m/>
    <s v="M"/>
    <s v="M"/>
    <s v=""/>
    <s v=""/>
    <n v="66"/>
    <m/>
    <m/>
    <m/>
    <m/>
    <x v="3"/>
    <n v="1022409"/>
    <n v="3"/>
    <s v="X"/>
    <m/>
    <m/>
    <d v="2023-07-28T00:00:00"/>
    <n v="58"/>
    <m/>
    <m/>
    <m/>
    <m/>
    <m/>
    <m/>
    <m/>
    <s v="Scale book was not filled out in back; corrected 24 July/23 -NP"/>
    <s v="adult"/>
    <s v="10224093"/>
    <x v="9"/>
    <s v="no age"/>
    <n v="3"/>
    <s v=""/>
    <x v="4"/>
  </r>
  <r>
    <d v="2023-06-21T00:00:00"/>
    <n v="10857"/>
    <n v="11064"/>
    <x v="3"/>
    <n v="925"/>
    <n v="51921"/>
    <s v="V-clip adipose"/>
    <s v="045717"/>
    <s v="X"/>
    <s v="M"/>
    <s v="M"/>
    <s v=""/>
    <s v=""/>
    <n v="65"/>
    <m/>
    <m/>
    <m/>
    <m/>
    <x v="3"/>
    <n v="1024009"/>
    <n v="4"/>
    <s v="X"/>
    <m/>
    <s v="X"/>
    <d v="2023-09-18T00:00:00"/>
    <m/>
    <m/>
    <m/>
    <m/>
    <m/>
    <m/>
    <m/>
    <m/>
    <s v="Scale book was not filled out in back; corrected 24 July/23 -NP"/>
    <s v="adult"/>
    <s v="10240094"/>
    <x v="4"/>
    <n v="1.2"/>
    <n v="2"/>
    <n v="2019"/>
    <x v="4"/>
  </r>
  <r>
    <d v="2023-06-21T00:00:00"/>
    <n v="10857"/>
    <n v="11064"/>
    <x v="3"/>
    <n v="929"/>
    <n v="51922"/>
    <s v="V-clip adipose"/>
    <s v="045726"/>
    <m/>
    <s v="F"/>
    <s v="F"/>
    <s v=""/>
    <s v=""/>
    <n v="87"/>
    <n v="18"/>
    <n v="6"/>
    <n v="6"/>
    <n v="2"/>
    <x v="2"/>
    <n v="1024009"/>
    <n v="5"/>
    <s v="X"/>
    <m/>
    <s v="X"/>
    <d v="2023-09-18T00:00:00"/>
    <m/>
    <m/>
    <m/>
    <m/>
    <m/>
    <m/>
    <m/>
    <m/>
    <s v="Scale book was not filled out in back; corrected 24 July/23 -NP"/>
    <s v="adult"/>
    <s v="10240095"/>
    <x v="3"/>
    <n v="1.3"/>
    <n v="3"/>
    <n v="2018"/>
    <x v="4"/>
  </r>
  <r>
    <d v="2023-06-21T00:00:00"/>
    <n v="10857"/>
    <n v="11064"/>
    <x v="3"/>
    <n v="931"/>
    <n v="51923"/>
    <s v="V-clip adipose"/>
    <s v="045681"/>
    <s v="X"/>
    <s v="M"/>
    <s v="M"/>
    <s v=""/>
    <s v=""/>
    <n v="86.5"/>
    <n v="20"/>
    <n v="7.8"/>
    <n v="5.8"/>
    <n v="2"/>
    <x v="2"/>
    <n v="1024009"/>
    <n v="6"/>
    <s v="X"/>
    <m/>
    <s v="X"/>
    <d v="2023-09-18T00:00:00"/>
    <m/>
    <m/>
    <m/>
    <m/>
    <m/>
    <m/>
    <m/>
    <m/>
    <s v="Scale book was not filled out in back; corrected 24 July/23 -NP"/>
    <s v="adult"/>
    <s v="10240096"/>
    <x v="3"/>
    <n v="1.3"/>
    <n v="3"/>
    <n v="2018"/>
    <x v="4"/>
  </r>
  <r>
    <d v="2023-06-21T00:00:00"/>
    <n v="10857"/>
    <n v="11064"/>
    <x v="3"/>
    <n v="933"/>
    <n v="51925"/>
    <s v="V-clip adipose"/>
    <s v="045760"/>
    <s v="X"/>
    <s v="M"/>
    <s v="M"/>
    <s v=""/>
    <s v=""/>
    <n v="70"/>
    <m/>
    <m/>
    <m/>
    <m/>
    <x v="3"/>
    <n v="1024009"/>
    <n v="7"/>
    <s v="X"/>
    <m/>
    <s v="X"/>
    <d v="2023-09-18T00:00:00"/>
    <m/>
    <m/>
    <m/>
    <m/>
    <m/>
    <m/>
    <m/>
    <s v="Bad tags 51924 and 51926"/>
    <s v="Scale book was not filled out in back; corrected 24 July/23 -NP"/>
    <s v="adult"/>
    <s v="10240097"/>
    <x v="4"/>
    <n v="1.2"/>
    <n v="2"/>
    <n v="2019"/>
    <x v="4"/>
  </r>
  <r>
    <d v="2023-06-21T00:00:00"/>
    <n v="10857"/>
    <n v="11064"/>
    <x v="3"/>
    <n v="935"/>
    <n v="51927"/>
    <s v="V-clip adipose"/>
    <s v="045751"/>
    <s v="X"/>
    <s v="M"/>
    <s v="M"/>
    <s v=""/>
    <s v=""/>
    <n v="73.400000000000006"/>
    <m/>
    <m/>
    <m/>
    <m/>
    <x v="3"/>
    <n v="1024009"/>
    <n v="8"/>
    <s v="X"/>
    <m/>
    <s v="X"/>
    <d v="2023-09-18T00:00:00"/>
    <m/>
    <m/>
    <m/>
    <m/>
    <m/>
    <m/>
    <m/>
    <m/>
    <s v="Scale book was not filled out in back; corrected 24 July/23 -NP"/>
    <s v="adult"/>
    <s v="10240098"/>
    <x v="4"/>
    <n v="1.2"/>
    <n v="2"/>
    <n v="2019"/>
    <x v="4"/>
  </r>
  <r>
    <d v="2023-06-21T00:00:00"/>
    <n v="10857"/>
    <n v="11064"/>
    <x v="3"/>
    <n v="937"/>
    <n v="51928"/>
    <s v="V-clip adipose"/>
    <s v="045748"/>
    <m/>
    <s v="F"/>
    <s v="F"/>
    <s v=""/>
    <s v=""/>
    <n v="81"/>
    <n v="18.3"/>
    <n v="6.8"/>
    <n v="5.5"/>
    <n v="1.8"/>
    <x v="2"/>
    <n v="1024009"/>
    <n v="9"/>
    <s v="X"/>
    <m/>
    <s v="X"/>
    <d v="2023-09-18T00:00:00"/>
    <m/>
    <m/>
    <m/>
    <m/>
    <m/>
    <m/>
    <m/>
    <m/>
    <s v="Scale book was not filled out in back; corrected 24 July/23 -NP"/>
    <s v="adult"/>
    <s v="10240099"/>
    <x v="9"/>
    <s v="no age"/>
    <n v="3"/>
    <s v=""/>
    <x v="4"/>
  </r>
  <r>
    <d v="2023-06-21T00:00:00"/>
    <n v="10857"/>
    <n v="11064"/>
    <x v="3"/>
    <n v="939"/>
    <n v="51929"/>
    <s v="V-clip adipose"/>
    <s v="045686"/>
    <m/>
    <s v="F"/>
    <s v="F"/>
    <s v=""/>
    <s v=""/>
    <n v="82"/>
    <n v="18"/>
    <n v="6.6"/>
    <n v="5.5"/>
    <n v="2"/>
    <x v="2"/>
    <n v="1024009"/>
    <n v="10"/>
    <s v="X"/>
    <m/>
    <s v="X"/>
    <d v="2023-09-18T00:00:00"/>
    <m/>
    <m/>
    <m/>
    <m/>
    <m/>
    <m/>
    <m/>
    <m/>
    <s v="Scale book was not filled out in back; corrected 24 July/23 -NP"/>
    <s v="adult"/>
    <s v="102400910"/>
    <x v="3"/>
    <n v="1.3"/>
    <n v="3"/>
    <n v="2018"/>
    <x v="4"/>
  </r>
  <r>
    <d v="2023-06-21T00:00:00"/>
    <n v="10857"/>
    <n v="11064"/>
    <x v="3"/>
    <n v="941"/>
    <n v="51930"/>
    <s v="V-clip adipose"/>
    <s v="045684"/>
    <m/>
    <s v="M"/>
    <s v="M"/>
    <s v=""/>
    <s v=""/>
    <n v="62"/>
    <m/>
    <m/>
    <m/>
    <m/>
    <x v="3"/>
    <n v="1024010"/>
    <n v="1"/>
    <s v="X"/>
    <s v="X"/>
    <m/>
    <s v="Archive"/>
    <m/>
    <m/>
    <m/>
    <m/>
    <m/>
    <m/>
    <m/>
    <m/>
    <m/>
    <s v="adult"/>
    <s v="10240101"/>
    <x v="5"/>
    <s v=""/>
    <s v=""/>
    <s v=""/>
    <x v="4"/>
  </r>
  <r>
    <d v="2023-06-21T00:00:00"/>
    <n v="10857"/>
    <n v="11064"/>
    <x v="3"/>
    <n v="943"/>
    <n v="51931"/>
    <s v="V-clip adipose"/>
    <s v="045693"/>
    <m/>
    <s v="M"/>
    <s v="M"/>
    <s v=""/>
    <s v=""/>
    <n v="86"/>
    <n v="19.7"/>
    <n v="7.7"/>
    <n v="5.3"/>
    <n v="1.8"/>
    <x v="2"/>
    <n v="1024010"/>
    <n v="2"/>
    <s v="X"/>
    <s v="X"/>
    <m/>
    <s v="Archive"/>
    <m/>
    <m/>
    <m/>
    <m/>
    <m/>
    <m/>
    <m/>
    <m/>
    <m/>
    <s v="adult"/>
    <s v="10240102"/>
    <x v="5"/>
    <s v=""/>
    <s v=""/>
    <s v=""/>
    <x v="4"/>
  </r>
  <r>
    <d v="2023-06-21T00:00:00"/>
    <n v="10857"/>
    <n v="11064"/>
    <x v="3"/>
    <n v="945"/>
    <n v="51932"/>
    <s v="V-clip adipose"/>
    <s v="045719"/>
    <m/>
    <s v="M"/>
    <s v="M"/>
    <s v=""/>
    <s v=""/>
    <n v="65"/>
    <m/>
    <m/>
    <m/>
    <m/>
    <x v="3"/>
    <n v="1024010"/>
    <n v="3"/>
    <s v="X"/>
    <s v="X"/>
    <m/>
    <s v="Archive"/>
    <m/>
    <m/>
    <m/>
    <m/>
    <m/>
    <m/>
    <m/>
    <m/>
    <m/>
    <s v="adult"/>
    <s v="10240103"/>
    <x v="5"/>
    <s v=""/>
    <s v=""/>
    <s v=""/>
    <x v="4"/>
  </r>
  <r>
    <d v="2023-06-21T00:00:00"/>
    <n v="10857"/>
    <n v="11064"/>
    <x v="3"/>
    <n v="951"/>
    <n v="51933"/>
    <s v="V-clip adipose"/>
    <s v="045703"/>
    <m/>
    <s v="M"/>
    <s v="M"/>
    <s v=""/>
    <s v=""/>
    <n v="78"/>
    <n v="18.3"/>
    <n v="7"/>
    <n v="5"/>
    <n v="2"/>
    <x v="2"/>
    <n v="1024010"/>
    <n v="4"/>
    <s v="X"/>
    <s v="X"/>
    <m/>
    <s v="Archive"/>
    <m/>
    <m/>
    <m/>
    <m/>
    <m/>
    <m/>
    <m/>
    <m/>
    <m/>
    <s v="adult"/>
    <s v="10240104"/>
    <x v="5"/>
    <s v=""/>
    <s v=""/>
    <s v=""/>
    <x v="4"/>
  </r>
  <r>
    <d v="2023-06-21T00:00:00"/>
    <n v="10857"/>
    <n v="11064"/>
    <x v="3"/>
    <n v="953"/>
    <n v="51934"/>
    <s v="V-clip adipose"/>
    <s v="045747"/>
    <m/>
    <s v="M"/>
    <s v="M"/>
    <s v=""/>
    <s v=""/>
    <n v="56"/>
    <m/>
    <m/>
    <m/>
    <m/>
    <x v="3"/>
    <n v="1024010"/>
    <n v="5"/>
    <s v="X"/>
    <s v="X"/>
    <m/>
    <s v="Archive"/>
    <m/>
    <m/>
    <m/>
    <m/>
    <m/>
    <m/>
    <m/>
    <m/>
    <m/>
    <s v="adult"/>
    <s v="10240105"/>
    <x v="5"/>
    <s v=""/>
    <s v=""/>
    <s v=""/>
    <x v="4"/>
  </r>
  <r>
    <d v="2023-06-21T00:00:00"/>
    <n v="10857"/>
    <n v="11064"/>
    <x v="3"/>
    <n v="955"/>
    <n v="51935"/>
    <s v="V-clip adipose"/>
    <s v="045710"/>
    <m/>
    <s v="M"/>
    <s v="M"/>
    <s v=""/>
    <s v=""/>
    <n v="69"/>
    <m/>
    <m/>
    <m/>
    <m/>
    <x v="3"/>
    <n v="1024010"/>
    <n v="6"/>
    <s v="X"/>
    <s v="X"/>
    <m/>
    <s v="Archive"/>
    <m/>
    <m/>
    <m/>
    <m/>
    <m/>
    <m/>
    <m/>
    <m/>
    <m/>
    <s v="adult"/>
    <s v="10240106"/>
    <x v="5"/>
    <s v=""/>
    <s v=""/>
    <s v=""/>
    <x v="4"/>
  </r>
  <r>
    <d v="2023-06-21T00:00:00"/>
    <n v="10857"/>
    <n v="11064"/>
    <x v="3"/>
    <n v="959"/>
    <n v="51936"/>
    <s v="V-clip adipose"/>
    <s v="045683"/>
    <s v="X"/>
    <s v="M"/>
    <s v="M"/>
    <s v=""/>
    <s v=""/>
    <n v="73"/>
    <m/>
    <m/>
    <m/>
    <m/>
    <x v="3"/>
    <n v="1024010"/>
    <n v="7"/>
    <s v="X"/>
    <s v="X"/>
    <m/>
    <s v="Archive"/>
    <m/>
    <m/>
    <m/>
    <m/>
    <m/>
    <m/>
    <m/>
    <m/>
    <m/>
    <s v="adult"/>
    <s v="10240107"/>
    <x v="5"/>
    <s v=""/>
    <s v=""/>
    <s v=""/>
    <x v="4"/>
  </r>
  <r>
    <d v="2023-06-21T00:00:00"/>
    <n v="10858"/>
    <n v="11064"/>
    <x v="4"/>
    <n v="1034"/>
    <n v="51937"/>
    <s v="V-clip adipose"/>
    <s v="045764"/>
    <m/>
    <s v="M"/>
    <s v="M"/>
    <s v=""/>
    <s v=""/>
    <n v="62"/>
    <m/>
    <m/>
    <m/>
    <m/>
    <x v="3"/>
    <n v="1024010"/>
    <n v="8"/>
    <s v="X"/>
    <s v="X"/>
    <m/>
    <s v="Archive"/>
    <m/>
    <m/>
    <m/>
    <m/>
    <m/>
    <m/>
    <m/>
    <m/>
    <m/>
    <s v="adult"/>
    <s v="10240108"/>
    <x v="5"/>
    <s v=""/>
    <s v=""/>
    <s v=""/>
    <x v="4"/>
  </r>
  <r>
    <d v="2023-06-21T00:00:00"/>
    <n v="10858"/>
    <n v="11064"/>
    <x v="4"/>
    <n v="1036"/>
    <n v="51938"/>
    <s v="V-clip adipose"/>
    <s v="045754"/>
    <m/>
    <s v="F"/>
    <s v="M"/>
    <s v=""/>
    <s v=""/>
    <n v="63"/>
    <m/>
    <m/>
    <m/>
    <m/>
    <x v="3"/>
    <n v="1024010"/>
    <n v="9"/>
    <s v="X"/>
    <s v="X"/>
    <m/>
    <s v="Archive"/>
    <m/>
    <m/>
    <m/>
    <m/>
    <m/>
    <m/>
    <m/>
    <m/>
    <m/>
    <s v="adult"/>
    <s v="10240109"/>
    <x v="5"/>
    <s v=""/>
    <s v=""/>
    <s v=""/>
    <x v="4"/>
  </r>
  <r>
    <d v="2023-06-21T00:00:00"/>
    <n v="10858"/>
    <n v="11064"/>
    <x v="4"/>
    <n v="1039"/>
    <n v="51939"/>
    <s v="V-clip adipose"/>
    <s v="045687"/>
    <m/>
    <s v="M"/>
    <s v="M"/>
    <s v=""/>
    <s v=""/>
    <n v="64.5"/>
    <m/>
    <m/>
    <m/>
    <m/>
    <x v="3"/>
    <n v="1024010"/>
    <n v="10"/>
    <s v="X"/>
    <s v="X"/>
    <m/>
    <s v="Archive"/>
    <m/>
    <m/>
    <m/>
    <m/>
    <m/>
    <m/>
    <m/>
    <m/>
    <m/>
    <s v="adult"/>
    <s v="102401010"/>
    <x v="5"/>
    <s v=""/>
    <s v=""/>
    <s v=""/>
    <x v="4"/>
  </r>
  <r>
    <d v="2023-06-21T00:00:00"/>
    <n v="10858"/>
    <n v="11064"/>
    <x v="4"/>
    <n v="1041"/>
    <n v="51940"/>
    <s v="V-clip adipose"/>
    <s v="045700"/>
    <m/>
    <s v="M"/>
    <s v="M"/>
    <s v=""/>
    <s v=""/>
    <n v="63.5"/>
    <m/>
    <m/>
    <m/>
    <m/>
    <x v="3"/>
    <n v="1024011"/>
    <n v="1"/>
    <s v="X"/>
    <s v="X"/>
    <m/>
    <s v="Archive"/>
    <m/>
    <m/>
    <m/>
    <m/>
    <m/>
    <m/>
    <m/>
    <m/>
    <m/>
    <s v="adult"/>
    <s v="10240111"/>
    <x v="5"/>
    <s v=""/>
    <s v=""/>
    <s v=""/>
    <x v="4"/>
  </r>
  <r>
    <d v="2023-06-21T00:00:00"/>
    <n v="10858"/>
    <n v="11064"/>
    <x v="4"/>
    <n v="1043"/>
    <n v="51941"/>
    <s v="V-clip adipose"/>
    <s v="045761"/>
    <m/>
    <s v="M"/>
    <s v="M"/>
    <s v=""/>
    <s v=""/>
    <n v="60"/>
    <m/>
    <m/>
    <m/>
    <m/>
    <x v="3"/>
    <n v="1024011"/>
    <n v="2"/>
    <s v="X"/>
    <s v="X"/>
    <m/>
    <s v="Archive"/>
    <m/>
    <m/>
    <m/>
    <m/>
    <m/>
    <m/>
    <m/>
    <m/>
    <m/>
    <s v="adult"/>
    <s v="10240112"/>
    <x v="5"/>
    <s v=""/>
    <s v=""/>
    <s v=""/>
    <x v="4"/>
  </r>
  <r>
    <d v="2023-06-21T00:00:00"/>
    <n v="10858"/>
    <n v="11064"/>
    <x v="4"/>
    <n v="1051"/>
    <n v="51942"/>
    <s v="V-clip adipose"/>
    <s v="045689"/>
    <m/>
    <s v="F"/>
    <s v="F"/>
    <s v=""/>
    <s v=""/>
    <n v="87"/>
    <n v="18.899999999999999"/>
    <n v="6.5"/>
    <n v="5.5"/>
    <n v="2"/>
    <x v="2"/>
    <n v="1024011"/>
    <n v="3"/>
    <s v="X"/>
    <s v="X"/>
    <m/>
    <s v="Archive"/>
    <m/>
    <m/>
    <m/>
    <m/>
    <m/>
    <m/>
    <m/>
    <m/>
    <m/>
    <s v="adult"/>
    <s v="10240113"/>
    <x v="5"/>
    <s v=""/>
    <s v=""/>
    <s v=""/>
    <x v="4"/>
  </r>
  <r>
    <d v="2023-06-21T00:00:00"/>
    <n v="10858"/>
    <n v="11064"/>
    <x v="4"/>
    <n v="1053"/>
    <n v="51943"/>
    <s v="V-clip adipose"/>
    <s v="045735"/>
    <m/>
    <s v="M"/>
    <s v="M"/>
    <s v=""/>
    <s v=""/>
    <n v="54.5"/>
    <m/>
    <m/>
    <m/>
    <m/>
    <x v="3"/>
    <n v="1024011"/>
    <n v="4"/>
    <s v="X"/>
    <s v="X"/>
    <m/>
    <s v="Archive"/>
    <m/>
    <m/>
    <m/>
    <m/>
    <m/>
    <m/>
    <m/>
    <m/>
    <m/>
    <s v="adult"/>
    <s v="10240114"/>
    <x v="5"/>
    <s v=""/>
    <s v=""/>
    <s v=""/>
    <x v="4"/>
  </r>
  <r>
    <d v="2023-06-21T00:00:00"/>
    <n v="10858"/>
    <n v="11064"/>
    <x v="4"/>
    <n v="1057"/>
    <n v="51944"/>
    <s v="V-clip adipose"/>
    <s v="045779"/>
    <m/>
    <s v="M"/>
    <s v="M"/>
    <s v=""/>
    <s v=""/>
    <n v="63"/>
    <m/>
    <m/>
    <m/>
    <m/>
    <x v="3"/>
    <n v="1024011"/>
    <n v="5"/>
    <s v="X"/>
    <s v="X"/>
    <m/>
    <s v="Archive"/>
    <m/>
    <m/>
    <m/>
    <m/>
    <m/>
    <m/>
    <m/>
    <m/>
    <m/>
    <s v="adult"/>
    <s v="10240115"/>
    <x v="5"/>
    <s v=""/>
    <s v=""/>
    <s v=""/>
    <x v="4"/>
  </r>
  <r>
    <d v="2023-06-21T00:00:00"/>
    <n v="10858"/>
    <n v="11064"/>
    <x v="4"/>
    <n v="1101"/>
    <n v="51945"/>
    <s v="V-clip adipose"/>
    <s v="no pit"/>
    <m/>
    <s v="F"/>
    <s v="F"/>
    <s v=""/>
    <s v=""/>
    <n v="83"/>
    <n v="18.600000000000001"/>
    <n v="6.5"/>
    <n v="6.3"/>
    <n v="1.9"/>
    <x v="2"/>
    <n v="1024011"/>
    <n v="6"/>
    <s v="X"/>
    <s v="X"/>
    <m/>
    <s v="Archive"/>
    <m/>
    <m/>
    <m/>
    <m/>
    <m/>
    <m/>
    <m/>
    <s v="No PIT tag, scales, of fin mark"/>
    <m/>
    <s v="adult"/>
    <s v="10240116"/>
    <x v="5"/>
    <s v=""/>
    <s v=""/>
    <s v=""/>
    <x v="4"/>
  </r>
  <r>
    <d v="2023-06-21T00:00:00"/>
    <n v="10859"/>
    <n v="11064"/>
    <x v="2"/>
    <n v="1130"/>
    <n v="51946"/>
    <s v="V-clip adipose"/>
    <s v="no pit"/>
    <m/>
    <s v="M"/>
    <s v="M"/>
    <s v=""/>
    <s v=""/>
    <n v="64"/>
    <m/>
    <m/>
    <m/>
    <m/>
    <x v="3"/>
    <n v="1024011"/>
    <n v="7"/>
    <s v="X"/>
    <s v="X"/>
    <m/>
    <s v="Archive"/>
    <m/>
    <m/>
    <m/>
    <m/>
    <m/>
    <m/>
    <m/>
    <m/>
    <m/>
    <s v="adult"/>
    <s v="10240117"/>
    <x v="5"/>
    <s v=""/>
    <s v=""/>
    <s v=""/>
    <x v="4"/>
  </r>
  <r>
    <d v="2023-06-21T00:00:00"/>
    <n v="10859"/>
    <n v="11064"/>
    <x v="2"/>
    <n v="1135"/>
    <n v="51947"/>
    <s v="no mark applied"/>
    <s v="no pit"/>
    <m/>
    <s v="M"/>
    <s v="M"/>
    <s v=""/>
    <s v=""/>
    <m/>
    <n v="18.3"/>
    <n v="6.6"/>
    <n v="5.6"/>
    <n v="2.2000000000000002"/>
    <x v="2"/>
    <m/>
    <m/>
    <m/>
    <s v="X"/>
    <m/>
    <s v="Archive"/>
    <m/>
    <m/>
    <m/>
    <m/>
    <m/>
    <m/>
    <m/>
    <s v="Tag 51947 no scales or Vclip"/>
    <m/>
    <s v="adult"/>
    <s v=""/>
    <x v="2"/>
    <s v="no age"/>
    <n v="0"/>
    <s v=""/>
    <x v="4"/>
  </r>
  <r>
    <d v="2023-06-21T00:00:00"/>
    <n v="10859"/>
    <n v="11066"/>
    <x v="2"/>
    <n v="1136"/>
    <n v="51948"/>
    <s v="V-clip adipose"/>
    <s v="no pit"/>
    <m/>
    <s v="M"/>
    <s v="M"/>
    <s v=""/>
    <s v=""/>
    <n v="86"/>
    <n v="18.600000000000001"/>
    <n v="6.8"/>
    <n v="5"/>
    <n v="1.8"/>
    <x v="2"/>
    <n v="1024011"/>
    <n v="8"/>
    <s v="X"/>
    <s v="X"/>
    <m/>
    <s v="Archive"/>
    <m/>
    <m/>
    <m/>
    <m/>
    <m/>
    <m/>
    <m/>
    <m/>
    <s v="Scale book received was not entered; corrected 17 July/23 -NP"/>
    <s v="adult"/>
    <s v="10240118"/>
    <x v="5"/>
    <s v=""/>
    <s v=""/>
    <s v=""/>
    <x v="4"/>
  </r>
  <r>
    <d v="2023-06-21T00:00:00"/>
    <n v="10859"/>
    <n v="11066"/>
    <x v="2"/>
    <n v="1137"/>
    <n v="51949"/>
    <s v="V-clip adipose"/>
    <s v="no pit"/>
    <m/>
    <s v="M"/>
    <s v="M"/>
    <s v=""/>
    <s v=""/>
    <n v="50.5"/>
    <m/>
    <m/>
    <m/>
    <m/>
    <x v="3"/>
    <n v="1024011"/>
    <n v="9"/>
    <s v="X"/>
    <s v="X"/>
    <m/>
    <s v="Archive"/>
    <m/>
    <m/>
    <m/>
    <m/>
    <m/>
    <m/>
    <m/>
    <m/>
    <s v="Scale book received was not entered; corrected 17 July/23 -NP"/>
    <s v="adult"/>
    <s v="10240119"/>
    <x v="5"/>
    <s v=""/>
    <s v=""/>
    <s v=""/>
    <x v="4"/>
  </r>
  <r>
    <d v="2023-06-21T00:00:00"/>
    <n v="10859"/>
    <n v="11066"/>
    <x v="2"/>
    <n v="1139"/>
    <n v="51950"/>
    <s v="V-clip adipose"/>
    <s v="no pit"/>
    <m/>
    <s v="F"/>
    <s v="F"/>
    <s v=""/>
    <s v=""/>
    <n v="78"/>
    <n v="17.600000000000001"/>
    <n v="6.5"/>
    <n v="5.8"/>
    <n v="2"/>
    <x v="2"/>
    <n v="1024011"/>
    <n v="10"/>
    <s v="X"/>
    <s v="X"/>
    <m/>
    <s v="Archive"/>
    <m/>
    <m/>
    <m/>
    <m/>
    <m/>
    <m/>
    <m/>
    <m/>
    <s v="Scale book received was not entered; corrected 17 July/23 -NP"/>
    <s v="adult"/>
    <s v="102401110"/>
    <x v="5"/>
    <s v=""/>
    <s v=""/>
    <s v=""/>
    <x v="4"/>
  </r>
  <r>
    <d v="2023-06-21T00:00:00"/>
    <n v="10859"/>
    <n v="11066"/>
    <x v="2"/>
    <n v="1142"/>
    <n v="51951"/>
    <s v="V-clip adipose"/>
    <s v="no pit"/>
    <m/>
    <s v="M"/>
    <s v="M"/>
    <s v=""/>
    <s v=""/>
    <n v="62"/>
    <m/>
    <m/>
    <m/>
    <m/>
    <x v="3"/>
    <n v="1024012"/>
    <n v="1"/>
    <s v="X"/>
    <m/>
    <s v="X"/>
    <d v="2023-09-18T00:00:00"/>
    <m/>
    <m/>
    <m/>
    <m/>
    <m/>
    <m/>
    <m/>
    <m/>
    <m/>
    <s v="adult"/>
    <s v="10240121"/>
    <x v="4"/>
    <n v="1.2"/>
    <n v="2"/>
    <n v="2019"/>
    <x v="4"/>
  </r>
  <r>
    <d v="2023-06-21T00:00:00"/>
    <n v="10859"/>
    <n v="11066"/>
    <x v="2"/>
    <n v="1144"/>
    <n v="51952"/>
    <s v="V-clip adipose"/>
    <s v="no pit"/>
    <m/>
    <s v="F"/>
    <s v="F"/>
    <s v=""/>
    <s v=""/>
    <n v="79"/>
    <n v="16.7"/>
    <n v="6.4"/>
    <n v="5.9"/>
    <n v="1.3"/>
    <x v="2"/>
    <n v="1024012"/>
    <n v="2"/>
    <s v="X"/>
    <m/>
    <s v="X"/>
    <d v="2023-09-18T00:00:00"/>
    <m/>
    <m/>
    <m/>
    <m/>
    <m/>
    <m/>
    <m/>
    <m/>
    <m/>
    <s v="adult"/>
    <s v="10240122"/>
    <x v="3"/>
    <n v="1.3"/>
    <n v="3"/>
    <n v="2018"/>
    <x v="4"/>
  </r>
  <r>
    <d v="2023-06-21T00:00:00"/>
    <n v="10859"/>
    <n v="11066"/>
    <x v="2"/>
    <n v="1146"/>
    <n v="51953"/>
    <s v="no mark applied"/>
    <s v="no pit"/>
    <s v="X"/>
    <s v="M"/>
    <s v="M"/>
    <s v=""/>
    <s v=""/>
    <n v="100"/>
    <n v="21.9"/>
    <n v="8.5"/>
    <n v="7.3"/>
    <n v="2.2999999999999998"/>
    <x v="2"/>
    <m/>
    <m/>
    <m/>
    <m/>
    <m/>
    <m/>
    <m/>
    <m/>
    <m/>
    <m/>
    <m/>
    <m/>
    <m/>
    <s v="No scales or Vclip on 51953."/>
    <m/>
    <s v="adult"/>
    <s v=""/>
    <x v="2"/>
    <s v="no age"/>
    <n v="0"/>
    <s v=""/>
    <x v="4"/>
  </r>
  <r>
    <d v="2023-06-21T00:00:00"/>
    <n v="10859"/>
    <n v="11066"/>
    <x v="2"/>
    <n v="1149"/>
    <n v="51954"/>
    <s v="V-clip adipose"/>
    <s v="no pit"/>
    <m/>
    <s v="F"/>
    <s v="F"/>
    <s v=""/>
    <s v=""/>
    <n v="76"/>
    <n v="16.5"/>
    <n v="5.8"/>
    <n v="5.5"/>
    <n v="1.9"/>
    <x v="2"/>
    <n v="1024012"/>
    <n v="3"/>
    <s v="X"/>
    <m/>
    <s v="X"/>
    <d v="2023-09-18T00:00:00"/>
    <m/>
    <m/>
    <m/>
    <m/>
    <m/>
    <m/>
    <m/>
    <m/>
    <m/>
    <s v="adult"/>
    <s v="10240123"/>
    <x v="3"/>
    <n v="1.3"/>
    <n v="3"/>
    <n v="2018"/>
    <x v="4"/>
  </r>
  <r>
    <d v="2023-06-21T00:00:00"/>
    <n v="10859"/>
    <n v="11066"/>
    <x v="2"/>
    <n v="1151"/>
    <n v="51955"/>
    <s v="V-clip adipose"/>
    <s v="no pit"/>
    <s v="X"/>
    <s v="M"/>
    <s v="M"/>
    <s v=""/>
    <s v=""/>
    <n v="58"/>
    <m/>
    <m/>
    <m/>
    <m/>
    <x v="3"/>
    <n v="1024012"/>
    <n v="4"/>
    <s v="X"/>
    <m/>
    <s v="X"/>
    <d v="2023-09-18T00:00:00"/>
    <m/>
    <m/>
    <m/>
    <m/>
    <m/>
    <m/>
    <m/>
    <m/>
    <m/>
    <s v="adult"/>
    <s v="10240124"/>
    <x v="4"/>
    <n v="1.2"/>
    <n v="2"/>
    <n v="2019"/>
    <x v="4"/>
  </r>
  <r>
    <d v="2023-06-21T00:00:00"/>
    <n v="10859"/>
    <n v="11066"/>
    <x v="2"/>
    <n v="1153"/>
    <n v="51956"/>
    <s v="V-clip adipose"/>
    <s v="no pit"/>
    <m/>
    <s v="F"/>
    <s v="F"/>
    <s v=""/>
    <s v=""/>
    <n v="88"/>
    <n v="17.7"/>
    <n v="5.9"/>
    <n v="5.5"/>
    <n v="1.8"/>
    <x v="2"/>
    <n v="1024012"/>
    <n v="5"/>
    <s v="X"/>
    <m/>
    <s v="X"/>
    <d v="2023-09-18T00:00:00"/>
    <m/>
    <m/>
    <m/>
    <m/>
    <m/>
    <m/>
    <m/>
    <m/>
    <m/>
    <s v="adult"/>
    <s v="10240125"/>
    <x v="3"/>
    <n v="1.3"/>
    <n v="3"/>
    <n v="2018"/>
    <x v="4"/>
  </r>
  <r>
    <d v="2023-06-21T00:00:00"/>
    <n v="10859"/>
    <n v="11066"/>
    <x v="2"/>
    <n v="1155"/>
    <n v="51957"/>
    <s v="V-clip adipose"/>
    <s v="no pit"/>
    <m/>
    <s v="F"/>
    <s v="M"/>
    <s v=""/>
    <s v=""/>
    <n v="73"/>
    <m/>
    <m/>
    <m/>
    <m/>
    <x v="3"/>
    <n v="1024012"/>
    <n v="6"/>
    <s v="X"/>
    <m/>
    <s v="X"/>
    <d v="2023-09-18T00:00:00"/>
    <m/>
    <m/>
    <m/>
    <m/>
    <m/>
    <m/>
    <m/>
    <m/>
    <m/>
    <s v="adult"/>
    <s v="10240126"/>
    <x v="9"/>
    <s v="no age"/>
    <n v="3"/>
    <s v=""/>
    <x v="4"/>
  </r>
  <r>
    <d v="2023-06-21T00:00:00"/>
    <n v="10859"/>
    <n v="11066"/>
    <x v="2"/>
    <n v="1157"/>
    <n v="51958"/>
    <s v="V-clip adipose"/>
    <s v="no pit"/>
    <m/>
    <s v="F"/>
    <s v="F"/>
    <s v=""/>
    <s v=""/>
    <n v="81"/>
    <n v="16.600000000000001"/>
    <n v="5.6"/>
    <n v="5.4"/>
    <n v="1.9"/>
    <x v="2"/>
    <n v="1024012"/>
    <n v="7"/>
    <s v="X"/>
    <m/>
    <s v="X"/>
    <d v="2023-09-18T00:00:00"/>
    <m/>
    <m/>
    <m/>
    <m/>
    <m/>
    <m/>
    <m/>
    <m/>
    <m/>
    <s v="adult"/>
    <s v="10240127"/>
    <x v="3"/>
    <n v="1.3"/>
    <n v="3"/>
    <n v="2018"/>
    <x v="4"/>
  </r>
  <r>
    <d v="2023-06-21T00:00:00"/>
    <n v="10860"/>
    <n v="11066"/>
    <x v="4"/>
    <n v="1551"/>
    <n v="51959"/>
    <s v="V-clip adipose"/>
    <s v="045453"/>
    <m/>
    <s v="M"/>
    <s v="M"/>
    <s v=""/>
    <s v=""/>
    <n v="53"/>
    <m/>
    <m/>
    <m/>
    <m/>
    <x v="3"/>
    <n v="1024012"/>
    <n v="8"/>
    <s v="X"/>
    <m/>
    <s v="X"/>
    <d v="2023-09-18T00:00:00"/>
    <m/>
    <m/>
    <m/>
    <m/>
    <m/>
    <m/>
    <m/>
    <m/>
    <m/>
    <s v="adult"/>
    <s v="10240128"/>
    <x v="4"/>
    <n v="1.2"/>
    <n v="2"/>
    <n v="2019"/>
    <x v="4"/>
  </r>
  <r>
    <d v="2023-06-21T00:00:00"/>
    <n v="10860"/>
    <n v="11066"/>
    <x v="4"/>
    <n v="1552"/>
    <n v="51960"/>
    <s v="V-clip adipose"/>
    <s v="045394"/>
    <m/>
    <s v="M"/>
    <s v="M"/>
    <s v=""/>
    <s v=""/>
    <n v="57"/>
    <m/>
    <m/>
    <m/>
    <m/>
    <x v="3"/>
    <n v="1024012"/>
    <n v="9"/>
    <s v="X"/>
    <m/>
    <s v="X"/>
    <d v="2023-09-18T00:00:00"/>
    <m/>
    <m/>
    <m/>
    <m/>
    <m/>
    <m/>
    <m/>
    <m/>
    <m/>
    <s v="adult"/>
    <s v="10240129"/>
    <x v="4"/>
    <n v="1.2"/>
    <n v="2"/>
    <n v="2019"/>
    <x v="4"/>
  </r>
  <r>
    <d v="2023-06-21T00:00:00"/>
    <n v="10860"/>
    <n v="11066"/>
    <x v="4"/>
    <n v="1555"/>
    <n v="51961"/>
    <s v="V-clip adipose"/>
    <s v="045474"/>
    <m/>
    <s v="F"/>
    <s v="F"/>
    <s v=""/>
    <s v=""/>
    <n v="85"/>
    <n v="17"/>
    <n v="6"/>
    <n v="4.4000000000000004"/>
    <n v="1.4"/>
    <x v="2"/>
    <n v="1024012"/>
    <n v="10"/>
    <s v="X"/>
    <m/>
    <s v="X"/>
    <d v="2023-09-18T00:00:00"/>
    <m/>
    <m/>
    <m/>
    <m/>
    <m/>
    <m/>
    <m/>
    <m/>
    <m/>
    <s v="adult"/>
    <s v="102401210"/>
    <x v="3"/>
    <n v="1.3"/>
    <n v="3"/>
    <n v="2018"/>
    <x v="4"/>
  </r>
  <r>
    <d v="2023-06-21T00:00:00"/>
    <n v="10860"/>
    <n v="11066"/>
    <x v="4"/>
    <n v="1557"/>
    <n v="51962"/>
    <s v="V-clip adipose"/>
    <s v="045397"/>
    <m/>
    <s v="M"/>
    <s v="M"/>
    <s v=""/>
    <s v=""/>
    <n v="62"/>
    <m/>
    <m/>
    <m/>
    <m/>
    <x v="3"/>
    <n v="1024013"/>
    <n v="1"/>
    <s v="X"/>
    <m/>
    <s v="X"/>
    <d v="2023-09-18T00:00:00"/>
    <m/>
    <m/>
    <m/>
    <m/>
    <m/>
    <m/>
    <m/>
    <m/>
    <m/>
    <s v="adult"/>
    <s v="10240131"/>
    <x v="4"/>
    <n v="1.2"/>
    <n v="2"/>
    <n v="2019"/>
    <x v="4"/>
  </r>
  <r>
    <d v="2023-06-21T00:00:00"/>
    <n v="10860"/>
    <n v="11066"/>
    <x v="4"/>
    <n v="1558"/>
    <n v="51963"/>
    <s v="V-clip adipose"/>
    <s v="045387"/>
    <m/>
    <s v="F"/>
    <s v="F"/>
    <s v=""/>
    <s v=""/>
    <n v="82"/>
    <n v="17.3"/>
    <n v="5.7"/>
    <n v="5"/>
    <n v="1.6"/>
    <x v="2"/>
    <n v="1024013"/>
    <n v="2"/>
    <s v="X"/>
    <m/>
    <s v="X"/>
    <d v="2023-09-18T00:00:00"/>
    <m/>
    <m/>
    <m/>
    <m/>
    <m/>
    <m/>
    <m/>
    <m/>
    <m/>
    <s v="adult"/>
    <s v="10240132"/>
    <x v="3"/>
    <n v="1.3"/>
    <n v="3"/>
    <n v="2018"/>
    <x v="4"/>
  </r>
  <r>
    <d v="2023-06-21T00:00:00"/>
    <n v="10860"/>
    <n v="11066"/>
    <x v="4"/>
    <n v="1559"/>
    <n v="51964"/>
    <s v="V-clip adipose"/>
    <s v="045470"/>
    <m/>
    <s v="M"/>
    <s v="M"/>
    <s v=""/>
    <s v=""/>
    <n v="54"/>
    <m/>
    <m/>
    <m/>
    <m/>
    <x v="3"/>
    <n v="1024013"/>
    <n v="3"/>
    <s v="X"/>
    <m/>
    <s v="X"/>
    <d v="2023-09-18T00:00:00"/>
    <m/>
    <m/>
    <m/>
    <m/>
    <m/>
    <m/>
    <m/>
    <m/>
    <m/>
    <s v="adult"/>
    <s v="10240133"/>
    <x v="4"/>
    <n v="1.2"/>
    <n v="2"/>
    <n v="2019"/>
    <x v="4"/>
  </r>
  <r>
    <d v="2023-06-21T00:00:00"/>
    <n v="10860"/>
    <n v="11066"/>
    <x v="4"/>
    <n v="1602"/>
    <n v="51965"/>
    <s v="V-clip adipose"/>
    <s v="045455"/>
    <m/>
    <s v="M"/>
    <s v="M"/>
    <s v=""/>
    <s v=""/>
    <n v="54"/>
    <m/>
    <m/>
    <m/>
    <m/>
    <x v="3"/>
    <n v="1024013"/>
    <n v="4"/>
    <s v="X"/>
    <m/>
    <s v="X"/>
    <d v="2023-09-18T00:00:00"/>
    <m/>
    <m/>
    <m/>
    <m/>
    <m/>
    <m/>
    <m/>
    <m/>
    <m/>
    <s v="adult"/>
    <s v="10240134"/>
    <x v="4"/>
    <n v="1.2"/>
    <n v="2"/>
    <n v="2019"/>
    <x v="4"/>
  </r>
  <r>
    <d v="2023-06-21T00:00:00"/>
    <n v="10860"/>
    <n v="11066"/>
    <x v="4"/>
    <n v="1604"/>
    <n v="51966"/>
    <s v="V-clip adipose"/>
    <s v="045469"/>
    <s v="X"/>
    <s v="M"/>
    <s v="M"/>
    <s v=""/>
    <s v=""/>
    <n v="77"/>
    <n v="17.100000000000001"/>
    <n v="6.3"/>
    <n v="5.5"/>
    <n v="1.5"/>
    <x v="2"/>
    <n v="1024013"/>
    <n v="5"/>
    <s v="X"/>
    <m/>
    <s v="X"/>
    <d v="2023-09-18T00:00:00"/>
    <m/>
    <m/>
    <m/>
    <m/>
    <m/>
    <m/>
    <m/>
    <m/>
    <m/>
    <s v="adult"/>
    <s v="10240135"/>
    <x v="3"/>
    <n v="1.3"/>
    <n v="3"/>
    <n v="2018"/>
    <x v="4"/>
  </r>
  <r>
    <d v="2023-06-21T00:00:00"/>
    <n v="10860"/>
    <n v="11066"/>
    <x v="4"/>
    <n v="1605"/>
    <n v="51967"/>
    <s v="V-clip adipose"/>
    <s v="045427"/>
    <m/>
    <s v="M"/>
    <s v="M"/>
    <s v=""/>
    <s v=""/>
    <n v="58"/>
    <m/>
    <m/>
    <m/>
    <m/>
    <x v="3"/>
    <n v="1024013"/>
    <n v="6"/>
    <s v="X"/>
    <m/>
    <s v="X"/>
    <d v="2023-09-18T00:00:00"/>
    <m/>
    <m/>
    <m/>
    <m/>
    <m/>
    <m/>
    <m/>
    <m/>
    <m/>
    <s v="adult"/>
    <s v="10240136"/>
    <x v="8"/>
    <s v="no age"/>
    <n v="2"/>
    <s v=""/>
    <x v="4"/>
  </r>
  <r>
    <d v="2023-06-21T00:00:00"/>
    <n v="10860"/>
    <n v="11066"/>
    <x v="4"/>
    <n v="1607"/>
    <n v="51968"/>
    <s v="V-clip adipose"/>
    <s v="045447"/>
    <s v="X"/>
    <s v="M"/>
    <s v="M"/>
    <s v=""/>
    <s v=""/>
    <n v="85"/>
    <n v="18.100000000000001"/>
    <n v="5.7"/>
    <n v="6.5"/>
    <n v="2"/>
    <x v="2"/>
    <n v="1024013"/>
    <n v="7"/>
    <s v="X"/>
    <m/>
    <s v="X"/>
    <d v="2023-09-18T00:00:00"/>
    <m/>
    <m/>
    <m/>
    <m/>
    <m/>
    <m/>
    <m/>
    <m/>
    <m/>
    <s v="adult"/>
    <s v="10240137"/>
    <x v="10"/>
    <s v="no age"/>
    <n v="4"/>
    <s v=""/>
    <x v="4"/>
  </r>
  <r>
    <d v="2023-06-21T00:00:00"/>
    <n v="10860"/>
    <n v="11066"/>
    <x v="4"/>
    <n v="1608"/>
    <n v="51969"/>
    <s v="V-clip adipose"/>
    <s v="045393"/>
    <s v="X"/>
    <s v="M"/>
    <s v="M"/>
    <s v=""/>
    <s v=""/>
    <n v="60"/>
    <m/>
    <m/>
    <m/>
    <m/>
    <x v="3"/>
    <n v="1024013"/>
    <n v="8"/>
    <s v="X"/>
    <m/>
    <s v="X"/>
    <d v="2023-09-18T00:00:00"/>
    <m/>
    <m/>
    <m/>
    <m/>
    <m/>
    <m/>
    <m/>
    <m/>
    <m/>
    <s v="adult"/>
    <s v="10240138"/>
    <x v="4"/>
    <n v="1.2"/>
    <n v="2"/>
    <n v="2019"/>
    <x v="4"/>
  </r>
  <r>
    <d v="2023-06-21T00:00:00"/>
    <n v="10861"/>
    <n v="11066"/>
    <x v="2"/>
    <n v="1715"/>
    <n v="51970"/>
    <s v="no mark applied"/>
    <s v="no pit"/>
    <m/>
    <s v="NR"/>
    <s v="NR"/>
    <s v=""/>
    <s v=""/>
    <m/>
    <m/>
    <m/>
    <m/>
    <m/>
    <x v="4"/>
    <m/>
    <m/>
    <m/>
    <m/>
    <m/>
    <m/>
    <m/>
    <m/>
    <m/>
    <m/>
    <m/>
    <m/>
    <m/>
    <s v="51970 tag only, no PIT no scales."/>
    <m/>
    <s v="adult"/>
    <s v=""/>
    <x v="2"/>
    <s v="no age"/>
    <n v="0"/>
    <s v=""/>
    <x v="4"/>
  </r>
  <r>
    <d v="2023-06-21T00:00:00"/>
    <n v="10861"/>
    <n v="11066"/>
    <x v="2"/>
    <n v="1719"/>
    <n v="51971"/>
    <s v="V-clip adipose"/>
    <s v="045433"/>
    <m/>
    <s v="M"/>
    <s v="M"/>
    <s v=""/>
    <s v=""/>
    <n v="59"/>
    <m/>
    <m/>
    <m/>
    <m/>
    <x v="3"/>
    <n v="1024013"/>
    <n v="9"/>
    <s v="X"/>
    <m/>
    <s v="X"/>
    <d v="2023-09-18T00:00:00"/>
    <m/>
    <m/>
    <m/>
    <m/>
    <m/>
    <m/>
    <m/>
    <m/>
    <m/>
    <s v="adult"/>
    <s v="10240139"/>
    <x v="4"/>
    <n v="1.2"/>
    <n v="2"/>
    <n v="2019"/>
    <x v="4"/>
  </r>
  <r>
    <d v="2023-06-21T00:00:00"/>
    <n v="10861"/>
    <n v="11066"/>
    <x v="2"/>
    <n v="1720"/>
    <n v="51972"/>
    <s v="V-clip adipose"/>
    <s v="045411"/>
    <m/>
    <s v="M"/>
    <s v="M"/>
    <s v=""/>
    <s v=""/>
    <n v="59"/>
    <m/>
    <m/>
    <m/>
    <m/>
    <x v="3"/>
    <n v="1024013"/>
    <n v="10"/>
    <s v="X"/>
    <m/>
    <s v="X"/>
    <d v="2023-09-18T00:00:00"/>
    <m/>
    <m/>
    <m/>
    <m/>
    <m/>
    <m/>
    <m/>
    <m/>
    <m/>
    <s v="adult"/>
    <s v="102401310"/>
    <x v="4"/>
    <n v="1.2"/>
    <n v="2"/>
    <n v="2019"/>
    <x v="4"/>
  </r>
  <r>
    <d v="2023-06-21T00:00:00"/>
    <n v="10861"/>
    <n v="11067"/>
    <x v="2"/>
    <n v="1722"/>
    <n v="51973"/>
    <s v="V-clip adipose"/>
    <s v="045440"/>
    <m/>
    <s v="M"/>
    <s v="M"/>
    <s v=""/>
    <s v=""/>
    <n v="66"/>
    <m/>
    <m/>
    <m/>
    <m/>
    <x v="3"/>
    <n v="1024014"/>
    <n v="1"/>
    <s v="X"/>
    <s v="X"/>
    <m/>
    <s v="Archive"/>
    <m/>
    <m/>
    <m/>
    <m/>
    <m/>
    <m/>
    <m/>
    <m/>
    <m/>
    <s v="adult"/>
    <s v="10240141"/>
    <x v="5"/>
    <s v=""/>
    <s v=""/>
    <s v=""/>
    <x v="4"/>
  </r>
  <r>
    <d v="2023-06-21T00:00:00"/>
    <n v="10861"/>
    <n v="11067"/>
    <x v="2"/>
    <n v="1725"/>
    <n v="51974"/>
    <s v="V-clip adipose"/>
    <s v="045380"/>
    <m/>
    <s v="M"/>
    <s v="M"/>
    <s v=""/>
    <s v=""/>
    <n v="79.5"/>
    <n v="15.5"/>
    <n v="7.3"/>
    <n v="5.3"/>
    <n v="1.7"/>
    <x v="2"/>
    <n v="1024014"/>
    <n v="2"/>
    <s v="X"/>
    <s v="X"/>
    <m/>
    <s v="Archive"/>
    <m/>
    <m/>
    <m/>
    <m/>
    <m/>
    <m/>
    <m/>
    <m/>
    <m/>
    <s v="adult"/>
    <s v="10240142"/>
    <x v="5"/>
    <s v=""/>
    <s v=""/>
    <s v=""/>
    <x v="4"/>
  </r>
  <r>
    <d v="2023-06-21T00:00:00"/>
    <n v="10861"/>
    <n v="11067"/>
    <x v="2"/>
    <n v="1727"/>
    <n v="51975"/>
    <s v="V-clip adipose"/>
    <s v="045384"/>
    <m/>
    <s v="M"/>
    <s v="M"/>
    <s v=""/>
    <s v=""/>
    <n v="52"/>
    <m/>
    <m/>
    <m/>
    <m/>
    <x v="3"/>
    <n v="1024014"/>
    <n v="3"/>
    <s v="X"/>
    <s v="X"/>
    <m/>
    <s v="Archive"/>
    <m/>
    <m/>
    <m/>
    <m/>
    <m/>
    <m/>
    <m/>
    <m/>
    <m/>
    <s v="adult"/>
    <s v="10240143"/>
    <x v="5"/>
    <s v=""/>
    <s v=""/>
    <s v=""/>
    <x v="4"/>
  </r>
  <r>
    <d v="2023-06-21T00:00:00"/>
    <n v="10861"/>
    <n v="11067"/>
    <x v="2"/>
    <n v="1728"/>
    <n v="51976"/>
    <s v="V-clip adipose"/>
    <s v="045419"/>
    <m/>
    <s v="M"/>
    <s v="M"/>
    <s v=""/>
    <s v=""/>
    <n v="53.5"/>
    <m/>
    <m/>
    <m/>
    <m/>
    <x v="3"/>
    <n v="1024014"/>
    <n v="4"/>
    <s v="X"/>
    <s v="X"/>
    <m/>
    <s v="Archive"/>
    <m/>
    <m/>
    <m/>
    <m/>
    <m/>
    <m/>
    <m/>
    <m/>
    <m/>
    <s v="adult"/>
    <s v="10240144"/>
    <x v="5"/>
    <s v=""/>
    <s v=""/>
    <s v=""/>
    <x v="4"/>
  </r>
  <r>
    <d v="2023-06-21T00:00:00"/>
    <n v="10861"/>
    <n v="11067"/>
    <x v="2"/>
    <n v="1730"/>
    <n v="51977"/>
    <s v="V-clip adipose"/>
    <s v="045435"/>
    <m/>
    <s v="M"/>
    <s v="M"/>
    <s v=""/>
    <s v=""/>
    <n v="60"/>
    <m/>
    <m/>
    <m/>
    <m/>
    <x v="3"/>
    <n v="1024014"/>
    <n v="5"/>
    <s v="X"/>
    <s v="X"/>
    <m/>
    <s v="Archive"/>
    <m/>
    <m/>
    <m/>
    <m/>
    <m/>
    <m/>
    <m/>
    <m/>
    <m/>
    <s v="adult"/>
    <s v="10240145"/>
    <x v="5"/>
    <s v=""/>
    <s v=""/>
    <s v=""/>
    <x v="4"/>
  </r>
  <r>
    <d v="2023-06-21T00:00:00"/>
    <n v="10861"/>
    <n v="11067"/>
    <x v="2"/>
    <n v="1732"/>
    <n v="51978"/>
    <s v="V-clip adipose"/>
    <s v="045391"/>
    <m/>
    <s v="F"/>
    <s v="F"/>
    <s v=""/>
    <s v=""/>
    <n v="78"/>
    <n v="17"/>
    <n v="5.8"/>
    <n v="5.0999999999999996"/>
    <n v="1.8"/>
    <x v="2"/>
    <n v="1024014"/>
    <n v="6"/>
    <s v="X"/>
    <s v="X"/>
    <m/>
    <s v="Archive"/>
    <m/>
    <m/>
    <m/>
    <m/>
    <m/>
    <m/>
    <m/>
    <m/>
    <m/>
    <s v="adult"/>
    <s v="10240146"/>
    <x v="5"/>
    <s v=""/>
    <s v=""/>
    <s v=""/>
    <x v="4"/>
  </r>
  <r>
    <d v="2023-06-21T00:00:00"/>
    <n v="10861"/>
    <n v="11067"/>
    <x v="2"/>
    <n v="1733"/>
    <n v="51979"/>
    <s v="V-clip adipose"/>
    <s v="045409"/>
    <m/>
    <s v="M"/>
    <s v="M"/>
    <s v=""/>
    <s v=""/>
    <n v="64"/>
    <m/>
    <m/>
    <m/>
    <m/>
    <x v="3"/>
    <n v="1024014"/>
    <n v="7"/>
    <s v="X"/>
    <s v="X"/>
    <m/>
    <s v="Archive"/>
    <m/>
    <m/>
    <m/>
    <m/>
    <m/>
    <m/>
    <m/>
    <m/>
    <m/>
    <s v="adult"/>
    <s v="10240147"/>
    <x v="5"/>
    <s v=""/>
    <s v=""/>
    <s v=""/>
    <x v="4"/>
  </r>
  <r>
    <d v="2023-06-21T00:00:00"/>
    <n v="10861"/>
    <n v="11067"/>
    <x v="2"/>
    <n v="1735"/>
    <n v="51980"/>
    <s v="V-clip adipose"/>
    <s v="045426"/>
    <m/>
    <s v="M"/>
    <s v="M"/>
    <s v=""/>
    <s v=""/>
    <n v="85"/>
    <n v="18.3"/>
    <n v="6.9"/>
    <n v="5.5"/>
    <n v="1.9"/>
    <x v="2"/>
    <n v="1024014"/>
    <n v="8"/>
    <s v="X"/>
    <s v="X"/>
    <m/>
    <s v="Archive"/>
    <m/>
    <m/>
    <m/>
    <m/>
    <m/>
    <m/>
    <m/>
    <m/>
    <m/>
    <s v="adult"/>
    <s v="10240148"/>
    <x v="5"/>
    <s v=""/>
    <s v=""/>
    <s v=""/>
    <x v="4"/>
  </r>
  <r>
    <d v="2023-06-21T00:00:00"/>
    <n v="10861"/>
    <n v="11067"/>
    <x v="2"/>
    <n v="1736"/>
    <n v="51981"/>
    <s v="V-clip adipose"/>
    <s v="045444"/>
    <m/>
    <s v="F"/>
    <s v="F"/>
    <s v=""/>
    <s v=""/>
    <n v="80"/>
    <n v="17.5"/>
    <n v="5.7"/>
    <n v="5.5"/>
    <n v="1.7"/>
    <x v="2"/>
    <n v="1024014"/>
    <n v="9"/>
    <s v="X"/>
    <s v="X"/>
    <m/>
    <s v="Archive"/>
    <m/>
    <m/>
    <m/>
    <m/>
    <m/>
    <m/>
    <m/>
    <m/>
    <m/>
    <s v="adult"/>
    <s v="10240149"/>
    <x v="5"/>
    <s v=""/>
    <s v=""/>
    <s v=""/>
    <x v="4"/>
  </r>
  <r>
    <d v="2023-06-21T00:00:00"/>
    <n v="10862"/>
    <n v="11067"/>
    <x v="3"/>
    <n v="1801"/>
    <n v="51983"/>
    <s v="V-clip adipose"/>
    <s v="045456"/>
    <m/>
    <s v="M"/>
    <s v="M"/>
    <s v=""/>
    <s v=""/>
    <n v="61"/>
    <m/>
    <m/>
    <m/>
    <m/>
    <x v="3"/>
    <n v="1024014"/>
    <n v="10"/>
    <s v="X"/>
    <s v="X"/>
    <m/>
    <s v="Archive"/>
    <m/>
    <m/>
    <m/>
    <m/>
    <m/>
    <m/>
    <m/>
    <s v="51982 missing. "/>
    <m/>
    <s v="adult"/>
    <s v="102401410"/>
    <x v="5"/>
    <s v=""/>
    <s v=""/>
    <s v=""/>
    <x v="4"/>
  </r>
  <r>
    <d v="2023-06-21T00:00:00"/>
    <n v="10862"/>
    <n v="11067"/>
    <x v="3"/>
    <n v="1803"/>
    <n v="51984"/>
    <s v="V-clip adipose"/>
    <s v="045400"/>
    <m/>
    <s v="M"/>
    <s v="M"/>
    <s v=""/>
    <s v=""/>
    <n v="50"/>
    <m/>
    <m/>
    <m/>
    <m/>
    <x v="3"/>
    <n v="1024015"/>
    <n v="1"/>
    <s v="X"/>
    <m/>
    <s v="X"/>
    <d v="2023-09-18T00:00:00"/>
    <m/>
    <m/>
    <m/>
    <m/>
    <m/>
    <m/>
    <m/>
    <m/>
    <s v="Back of scale book was left blank; corrected 17 July/23 -NP"/>
    <s v="adult"/>
    <s v="10240151"/>
    <x v="4"/>
    <n v="1.2"/>
    <n v="2"/>
    <n v="2019"/>
    <x v="4"/>
  </r>
  <r>
    <d v="2023-06-21T00:00:00"/>
    <n v="10862"/>
    <n v="11067"/>
    <x v="3"/>
    <n v="1806"/>
    <n v="51985"/>
    <s v="V-clip adipose"/>
    <s v="045468"/>
    <s v="X"/>
    <s v="M"/>
    <s v="M"/>
    <s v=""/>
    <s v=""/>
    <n v="96"/>
    <m/>
    <m/>
    <m/>
    <m/>
    <x v="2"/>
    <m/>
    <m/>
    <m/>
    <m/>
    <m/>
    <m/>
    <m/>
    <m/>
    <m/>
    <m/>
    <m/>
    <m/>
    <m/>
    <m/>
    <s v="No MORPH'S recorded on datasheet."/>
    <s v="adult"/>
    <s v=""/>
    <x v="2"/>
    <s v="no age"/>
    <n v="0"/>
    <s v=""/>
    <x v="4"/>
  </r>
  <r>
    <d v="2023-06-21T00:00:00"/>
    <n v="10862"/>
    <n v="11067"/>
    <x v="3"/>
    <n v="1808"/>
    <n v="51986"/>
    <s v="V-clip adipose"/>
    <s v="045407"/>
    <m/>
    <s v="M"/>
    <s v="M"/>
    <s v=""/>
    <s v=""/>
    <n v="65"/>
    <m/>
    <m/>
    <m/>
    <m/>
    <x v="3"/>
    <n v="1024015"/>
    <n v="2"/>
    <s v="X"/>
    <m/>
    <s v="X"/>
    <d v="2023-09-18T00:00:00"/>
    <m/>
    <m/>
    <m/>
    <m/>
    <m/>
    <m/>
    <m/>
    <m/>
    <s v="Back of scale book was left blank; corrected 17 July/23 -NP"/>
    <s v="adult"/>
    <s v="10240152"/>
    <x v="4"/>
    <n v="1.2"/>
    <n v="2"/>
    <n v="2019"/>
    <x v="4"/>
  </r>
  <r>
    <d v="2023-06-21T00:00:00"/>
    <n v="10862"/>
    <n v="11067"/>
    <x v="3"/>
    <n v="1809"/>
    <n v="51987"/>
    <s v="V-clip adipose"/>
    <s v="045442"/>
    <m/>
    <s v="F"/>
    <s v="F"/>
    <s v=""/>
    <s v=""/>
    <n v="85.5"/>
    <n v="17.899999999999999"/>
    <n v="6.5"/>
    <n v="6.2"/>
    <n v="2.1"/>
    <x v="2"/>
    <n v="1024015"/>
    <n v="3"/>
    <s v="X"/>
    <m/>
    <s v="X"/>
    <d v="2023-09-18T00:00:00"/>
    <m/>
    <m/>
    <m/>
    <m/>
    <m/>
    <m/>
    <m/>
    <m/>
    <s v="Back of scale book was left blank; corrected 17 July/23 -NP"/>
    <s v="adult"/>
    <s v="10240153"/>
    <x v="3"/>
    <n v="1.3"/>
    <n v="3"/>
    <n v="2018"/>
    <x v="4"/>
  </r>
  <r>
    <d v="2023-06-21T00:00:00"/>
    <n v="10862"/>
    <n v="11067"/>
    <x v="3"/>
    <n v="1814"/>
    <n v="51988"/>
    <s v="V-clip adipose"/>
    <s v="045436"/>
    <m/>
    <s v="M"/>
    <s v="M"/>
    <s v=""/>
    <s v=""/>
    <n v="59.5"/>
    <m/>
    <m/>
    <m/>
    <m/>
    <x v="3"/>
    <n v="1024015"/>
    <n v="4"/>
    <s v="X"/>
    <m/>
    <s v="X"/>
    <d v="2023-09-18T00:00:00"/>
    <m/>
    <m/>
    <m/>
    <m/>
    <m/>
    <m/>
    <m/>
    <m/>
    <s v="Back of scale book was left blank; corrected 17 July/23 -NP"/>
    <s v="adult"/>
    <s v="10240154"/>
    <x v="4"/>
    <n v="1.2"/>
    <n v="2"/>
    <n v="2019"/>
    <x v="4"/>
  </r>
  <r>
    <d v="2023-06-21T00:00:00"/>
    <n v="10862"/>
    <n v="11067"/>
    <x v="3"/>
    <n v="1815"/>
    <n v="51989"/>
    <s v="V-clip adipose"/>
    <s v="045450"/>
    <m/>
    <s v="F"/>
    <s v="F"/>
    <s v=""/>
    <s v=""/>
    <n v="81"/>
    <n v="18.399999999999999"/>
    <n v="5.8"/>
    <n v="5.3"/>
    <n v="1.6"/>
    <x v="2"/>
    <n v="1024015"/>
    <n v="5"/>
    <s v="X"/>
    <m/>
    <s v="X"/>
    <d v="2023-09-18T00:00:00"/>
    <m/>
    <m/>
    <m/>
    <m/>
    <m/>
    <m/>
    <m/>
    <m/>
    <s v="Back of scale book was left blank; corrected 17 July/23 -NP"/>
    <s v="adult"/>
    <s v="10240155"/>
    <x v="3"/>
    <n v="1.3"/>
    <n v="3"/>
    <n v="2018"/>
    <x v="4"/>
  </r>
  <r>
    <d v="2023-06-21T00:00:00"/>
    <n v="10862"/>
    <n v="11067"/>
    <x v="3"/>
    <n v="1817"/>
    <n v="51990"/>
    <s v="V-clip adipose"/>
    <s v="no pit"/>
    <m/>
    <s v="NR"/>
    <s v="M"/>
    <s v=""/>
    <s v=""/>
    <n v="54.5"/>
    <m/>
    <m/>
    <m/>
    <m/>
    <x v="3"/>
    <m/>
    <m/>
    <m/>
    <m/>
    <m/>
    <m/>
    <m/>
    <m/>
    <m/>
    <m/>
    <m/>
    <m/>
    <m/>
    <s v="Tag only"/>
    <m/>
    <s v="adult"/>
    <s v=""/>
    <x v="2"/>
    <s v="no age"/>
    <n v="0"/>
    <s v=""/>
    <x v="4"/>
  </r>
  <r>
    <d v="2023-06-21T00:00:00"/>
    <n v="10862"/>
    <n v="11067"/>
    <x v="3"/>
    <n v="1819"/>
    <n v="51991"/>
    <s v="V-clip adipose"/>
    <s v="045404"/>
    <m/>
    <s v="F"/>
    <s v="M"/>
    <s v=""/>
    <s v=""/>
    <n v="73"/>
    <m/>
    <m/>
    <m/>
    <m/>
    <x v="3"/>
    <n v="1024015"/>
    <n v="6"/>
    <s v="X"/>
    <m/>
    <s v="X"/>
    <d v="2023-09-18T00:00:00"/>
    <m/>
    <m/>
    <m/>
    <m/>
    <m/>
    <m/>
    <m/>
    <m/>
    <s v="Back of scale book was left blank; corrected 17 July/23 -NP"/>
    <s v="adult"/>
    <s v="10240156"/>
    <x v="3"/>
    <n v="1.3"/>
    <n v="3"/>
    <n v="2018"/>
    <x v="4"/>
  </r>
  <r>
    <d v="2023-06-21T00:00:00"/>
    <n v="10862"/>
    <n v="11067"/>
    <x v="3"/>
    <n v="1820"/>
    <n v="51992"/>
    <s v="V-clip adipose"/>
    <s v="045466"/>
    <m/>
    <s v="M"/>
    <s v="M"/>
    <s v=""/>
    <s v=""/>
    <n v="62"/>
    <m/>
    <m/>
    <m/>
    <m/>
    <x v="3"/>
    <n v="1024015"/>
    <n v="7"/>
    <s v="X"/>
    <m/>
    <s v="X"/>
    <d v="2023-09-18T00:00:00"/>
    <m/>
    <m/>
    <m/>
    <m/>
    <m/>
    <m/>
    <m/>
    <m/>
    <s v="Back of scale book was left blank; corrected 17 July/23 -NP"/>
    <s v="adult"/>
    <s v="10240157"/>
    <x v="4"/>
    <n v="1.2"/>
    <n v="2"/>
    <n v="2019"/>
    <x v="4"/>
  </r>
  <r>
    <d v="2023-06-21T00:00:00"/>
    <n v="10862"/>
    <n v="11067"/>
    <x v="3"/>
    <n v="1822"/>
    <n v="51993"/>
    <s v="V-clip adipose"/>
    <s v="045395"/>
    <m/>
    <s v="M"/>
    <s v="M"/>
    <s v=""/>
    <s v=""/>
    <n v="51.5"/>
    <m/>
    <m/>
    <m/>
    <m/>
    <x v="3"/>
    <n v="1024015"/>
    <n v="8"/>
    <s v="X"/>
    <m/>
    <s v="X"/>
    <d v="2023-09-18T00:00:00"/>
    <m/>
    <m/>
    <m/>
    <m/>
    <m/>
    <m/>
    <m/>
    <m/>
    <s v="Back of scale book was left blank; corrected 17 July/23 -NP"/>
    <s v="adult"/>
    <s v="10240158"/>
    <x v="8"/>
    <s v="no age"/>
    <n v="2"/>
    <s v=""/>
    <x v="4"/>
  </r>
  <r>
    <d v="2023-06-21T00:00:00"/>
    <n v="10862"/>
    <n v="11067"/>
    <x v="3"/>
    <n v="1823"/>
    <n v="51994"/>
    <s v="V-clip adipose"/>
    <s v="045479"/>
    <m/>
    <s v="F"/>
    <s v="M"/>
    <s v=""/>
    <s v=""/>
    <n v="71"/>
    <m/>
    <m/>
    <m/>
    <m/>
    <x v="3"/>
    <n v="1024015"/>
    <n v="9"/>
    <s v="X"/>
    <m/>
    <s v="X"/>
    <d v="2023-09-18T00:00:00"/>
    <m/>
    <m/>
    <m/>
    <m/>
    <m/>
    <m/>
    <m/>
    <m/>
    <s v="Back of scale book was left blank; corrected 17 July/23 -NP"/>
    <s v="adult"/>
    <s v="10240159"/>
    <x v="8"/>
    <s v="no age"/>
    <n v="2"/>
    <s v=""/>
    <x v="4"/>
  </r>
  <r>
    <d v="2023-06-21T00:00:00"/>
    <n v="10862"/>
    <n v="11067"/>
    <x v="3"/>
    <n v="1824"/>
    <n v="51995"/>
    <s v="V-clip adipose"/>
    <s v="045473"/>
    <m/>
    <s v="F"/>
    <s v="F"/>
    <s v=""/>
    <s v=""/>
    <n v="82"/>
    <n v="18"/>
    <n v="6.8"/>
    <n v="5"/>
    <n v="1.6"/>
    <x v="2"/>
    <n v="1024015"/>
    <n v="10"/>
    <s v="X"/>
    <m/>
    <s v="X"/>
    <d v="2023-09-18T00:00:00"/>
    <m/>
    <m/>
    <m/>
    <m/>
    <m/>
    <m/>
    <m/>
    <m/>
    <s v="Back of scale book was left blank; corrected 17 July/23 -NP"/>
    <s v="adult"/>
    <s v="102401510"/>
    <x v="9"/>
    <s v="no age"/>
    <n v="3"/>
    <s v=""/>
    <x v="4"/>
  </r>
  <r>
    <d v="2023-06-21T00:00:00"/>
    <n v="10862"/>
    <n v="11067"/>
    <x v="3"/>
    <n v="1825"/>
    <n v="51996"/>
    <s v="V-clip adipose"/>
    <s v="045443"/>
    <m/>
    <s v="F"/>
    <s v="M"/>
    <s v=""/>
    <s v=""/>
    <n v="72"/>
    <m/>
    <m/>
    <m/>
    <m/>
    <x v="3"/>
    <n v="1024016"/>
    <n v="1"/>
    <s v="X"/>
    <s v="X"/>
    <m/>
    <s v="Archive"/>
    <m/>
    <m/>
    <m/>
    <m/>
    <m/>
    <m/>
    <m/>
    <m/>
    <m/>
    <s v="adult"/>
    <s v="10240161"/>
    <x v="5"/>
    <s v=""/>
    <s v=""/>
    <s v=""/>
    <x v="4"/>
  </r>
  <r>
    <d v="2023-06-21T00:00:00"/>
    <n v="10862"/>
    <n v="11067"/>
    <x v="3"/>
    <n v="1827"/>
    <n v="51997"/>
    <s v="V-clip adipose"/>
    <s v="045475"/>
    <m/>
    <s v="M"/>
    <s v="M"/>
    <s v=""/>
    <s v=""/>
    <n v="53"/>
    <m/>
    <m/>
    <m/>
    <m/>
    <x v="3"/>
    <n v="1024016"/>
    <n v="2"/>
    <s v="X"/>
    <s v="X"/>
    <m/>
    <s v="Archive"/>
    <m/>
    <m/>
    <m/>
    <m/>
    <m/>
    <m/>
    <m/>
    <m/>
    <m/>
    <s v="adult"/>
    <s v="10240162"/>
    <x v="5"/>
    <s v=""/>
    <s v=""/>
    <s v=""/>
    <x v="4"/>
  </r>
  <r>
    <d v="2023-06-21T00:00:00"/>
    <n v="10862"/>
    <n v="11067"/>
    <x v="3"/>
    <n v="1828"/>
    <n v="51998"/>
    <s v="V-clip adipose"/>
    <s v="045403"/>
    <m/>
    <s v="M"/>
    <s v="M"/>
    <s v=""/>
    <s v=""/>
    <n v="68"/>
    <m/>
    <m/>
    <m/>
    <m/>
    <x v="3"/>
    <n v="1024016"/>
    <n v="3"/>
    <s v="X"/>
    <s v="X"/>
    <m/>
    <s v="Archive"/>
    <m/>
    <m/>
    <m/>
    <m/>
    <m/>
    <m/>
    <m/>
    <s v="PIT tag 045454 gone missing."/>
    <m/>
    <s v="adult"/>
    <s v="10240163"/>
    <x v="5"/>
    <s v=""/>
    <s v=""/>
    <s v=""/>
    <x v="4"/>
  </r>
  <r>
    <d v="2023-06-21T00:00:00"/>
    <n v="10862"/>
    <n v="11068"/>
    <x v="3"/>
    <n v="1831"/>
    <n v="51999"/>
    <s v="V-clip adipose"/>
    <s v="045460"/>
    <m/>
    <s v="F"/>
    <s v="F"/>
    <s v=""/>
    <s v=""/>
    <n v="78"/>
    <n v="16.600000000000001"/>
    <n v="5.6"/>
    <n v="4.5"/>
    <n v="1.5"/>
    <x v="2"/>
    <n v="1024016"/>
    <n v="4"/>
    <s v="X"/>
    <s v="X"/>
    <m/>
    <s v="Archive"/>
    <m/>
    <m/>
    <m/>
    <m/>
    <m/>
    <m/>
    <m/>
    <m/>
    <m/>
    <s v="adult"/>
    <s v="10240164"/>
    <x v="5"/>
    <s v=""/>
    <s v=""/>
    <s v=""/>
    <x v="4"/>
  </r>
  <r>
    <d v="2023-06-21T00:00:00"/>
    <n v="10862"/>
    <n v="11068"/>
    <x v="3"/>
    <n v="1833"/>
    <n v="52000"/>
    <s v="V-clip adipose"/>
    <s v="045434"/>
    <m/>
    <s v="M"/>
    <s v="M"/>
    <s v=""/>
    <s v=""/>
    <n v="60"/>
    <m/>
    <m/>
    <m/>
    <m/>
    <x v="3"/>
    <n v="1024016"/>
    <n v="5"/>
    <s v="X"/>
    <s v="X"/>
    <m/>
    <s v="Archive"/>
    <m/>
    <m/>
    <m/>
    <m/>
    <m/>
    <m/>
    <m/>
    <m/>
    <m/>
    <s v="adult"/>
    <s v="10240165"/>
    <x v="5"/>
    <s v=""/>
    <s v=""/>
    <s v=""/>
    <x v="4"/>
  </r>
  <r>
    <d v="2023-06-21T00:00:00"/>
    <n v="10862"/>
    <n v="11068"/>
    <x v="3"/>
    <n v="1835"/>
    <n v="52001"/>
    <s v="V-clip adipose"/>
    <s v="045414"/>
    <m/>
    <s v="M"/>
    <s v="M"/>
    <s v=""/>
    <s v=""/>
    <n v="59"/>
    <m/>
    <m/>
    <m/>
    <m/>
    <x v="3"/>
    <n v="1024016"/>
    <n v="6"/>
    <s v="X"/>
    <s v="X"/>
    <m/>
    <s v="Archive"/>
    <m/>
    <m/>
    <m/>
    <m/>
    <m/>
    <m/>
    <m/>
    <m/>
    <m/>
    <s v="adult"/>
    <s v="10240166"/>
    <x v="5"/>
    <s v=""/>
    <s v=""/>
    <s v=""/>
    <x v="4"/>
  </r>
  <r>
    <d v="2023-06-21T00:00:00"/>
    <n v="10862"/>
    <n v="11068"/>
    <x v="3"/>
    <n v="1837"/>
    <n v="52002"/>
    <s v="V-clip adipose"/>
    <s v="045392"/>
    <m/>
    <s v="M"/>
    <s v="M"/>
    <s v=""/>
    <s v=""/>
    <n v="62.5"/>
    <m/>
    <m/>
    <m/>
    <m/>
    <x v="3"/>
    <n v="1024016"/>
    <n v="7"/>
    <s v="X"/>
    <s v="X"/>
    <m/>
    <s v="Archive"/>
    <m/>
    <m/>
    <m/>
    <m/>
    <m/>
    <m/>
    <m/>
    <m/>
    <m/>
    <s v="adult"/>
    <s v="10240167"/>
    <x v="5"/>
    <s v=""/>
    <s v=""/>
    <s v=""/>
    <x v="4"/>
  </r>
  <r>
    <d v="2023-06-21T00:00:00"/>
    <n v="10811"/>
    <n v="10749"/>
    <x v="0"/>
    <n v="1606"/>
    <n v="40883"/>
    <s v="adipose hole"/>
    <s v="909156"/>
    <m/>
    <s v="F"/>
    <s v="F"/>
    <s v=""/>
    <s v=""/>
    <n v="81"/>
    <n v="16.399999999999999"/>
    <n v="5.9"/>
    <n v="4.9000000000000004"/>
    <n v="2"/>
    <x v="2"/>
    <n v="1022409"/>
    <n v="4"/>
    <s v="X"/>
    <m/>
    <m/>
    <d v="2023-07-28T00:00:00"/>
    <n v="59"/>
    <m/>
    <m/>
    <m/>
    <m/>
    <m/>
    <n v="1"/>
    <m/>
    <m/>
    <s v="adult"/>
    <s v="10224094"/>
    <x v="3"/>
    <n v="1.3"/>
    <n v="3"/>
    <n v="2018"/>
    <x v="4"/>
  </r>
  <r>
    <d v="2023-06-21T00:00:00"/>
    <n v="10811"/>
    <n v="10749"/>
    <x v="0"/>
    <n v="1611"/>
    <n v="40884"/>
    <s v="adipose hole"/>
    <s v="909226"/>
    <m/>
    <s v="F"/>
    <s v="F"/>
    <s v=""/>
    <s v=""/>
    <n v="87"/>
    <n v="17.7"/>
    <n v="5.5"/>
    <n v="6.2"/>
    <n v="1.9"/>
    <x v="2"/>
    <n v="1022409"/>
    <n v="5"/>
    <s v="X"/>
    <m/>
    <m/>
    <d v="2023-07-28T00:00:00"/>
    <n v="60"/>
    <m/>
    <m/>
    <m/>
    <m/>
    <m/>
    <n v="1"/>
    <m/>
    <m/>
    <s v="adult"/>
    <s v="10224095"/>
    <x v="4"/>
    <n v="1.2"/>
    <n v="2"/>
    <n v="2019"/>
    <x v="4"/>
  </r>
  <r>
    <d v="2023-06-21T00:00:00"/>
    <n v="10811"/>
    <n v="10749"/>
    <x v="0"/>
    <n v="1616"/>
    <n v="40885"/>
    <s v="adipose hole"/>
    <s v="909968"/>
    <s v="X"/>
    <s v="M"/>
    <s v="M"/>
    <s v=""/>
    <s v=""/>
    <n v="66"/>
    <m/>
    <m/>
    <m/>
    <m/>
    <x v="3"/>
    <n v="1022409"/>
    <n v="6"/>
    <s v="X"/>
    <m/>
    <m/>
    <d v="2023-07-28T00:00:00"/>
    <n v="61"/>
    <m/>
    <m/>
    <m/>
    <m/>
    <m/>
    <n v="1"/>
    <m/>
    <m/>
    <s v="adult"/>
    <s v="10224096"/>
    <x v="9"/>
    <s v="no age"/>
    <n v="3"/>
    <s v=""/>
    <x v="4"/>
  </r>
  <r>
    <d v="2023-06-21T00:00:00"/>
    <n v="10811"/>
    <n v="10749"/>
    <x v="0"/>
    <n v="1619"/>
    <n v="40886"/>
    <s v="adipose hole"/>
    <s v="909970"/>
    <m/>
    <s v="M"/>
    <s v="M"/>
    <s v=""/>
    <s v=""/>
    <n v="56"/>
    <m/>
    <m/>
    <m/>
    <m/>
    <x v="3"/>
    <n v="1022409"/>
    <n v="7"/>
    <s v="X"/>
    <m/>
    <m/>
    <d v="2023-07-28T00:00:00"/>
    <n v="62"/>
    <m/>
    <m/>
    <m/>
    <m/>
    <m/>
    <n v="1"/>
    <m/>
    <m/>
    <s v="adult"/>
    <s v="10224097"/>
    <x v="4"/>
    <n v="1.2"/>
    <n v="2"/>
    <n v="2019"/>
    <x v="4"/>
  </r>
  <r>
    <d v="2023-06-21T00:00:00"/>
    <n v="10812"/>
    <n v="10749"/>
    <x v="1"/>
    <n v="1649"/>
    <n v="40887"/>
    <s v="adipose hole"/>
    <s v="909175"/>
    <m/>
    <s v="F"/>
    <s v="F"/>
    <s v=""/>
    <s v=""/>
    <n v="85"/>
    <n v="17.5"/>
    <n v="6"/>
    <n v="5.2"/>
    <n v="1.9"/>
    <x v="2"/>
    <n v="1022409"/>
    <n v="8"/>
    <s v="X"/>
    <m/>
    <m/>
    <d v="2023-07-28T00:00:00"/>
    <n v="63"/>
    <m/>
    <m/>
    <m/>
    <m/>
    <m/>
    <n v="1"/>
    <m/>
    <m/>
    <s v="adult"/>
    <s v="10224098"/>
    <x v="3"/>
    <n v="1.3"/>
    <n v="3"/>
    <n v="2018"/>
    <x v="4"/>
  </r>
  <r>
    <d v="2023-06-21T00:00:00"/>
    <n v="10812"/>
    <n v="10749"/>
    <x v="1"/>
    <n v="1651"/>
    <n v="40888"/>
    <s v="adipose hole"/>
    <s v="910038"/>
    <s v="X"/>
    <s v="M"/>
    <s v="M"/>
    <s v=""/>
    <s v=""/>
    <n v="70"/>
    <m/>
    <m/>
    <m/>
    <m/>
    <x v="3"/>
    <n v="1022409"/>
    <n v="9"/>
    <s v="X"/>
    <m/>
    <m/>
    <d v="2023-07-28T00:00:00"/>
    <n v="64"/>
    <m/>
    <m/>
    <m/>
    <m/>
    <m/>
    <n v="1"/>
    <m/>
    <m/>
    <s v="adult"/>
    <s v="10224099"/>
    <x v="4"/>
    <n v="1.2"/>
    <n v="2"/>
    <n v="2019"/>
    <x v="4"/>
  </r>
  <r>
    <d v="2023-06-21T00:00:00"/>
    <n v="10812"/>
    <n v="10749"/>
    <x v="1"/>
    <n v="1656"/>
    <n v="40889"/>
    <s v="adipose hole"/>
    <s v="910024"/>
    <m/>
    <s v="F"/>
    <s v="F"/>
    <s v=""/>
    <s v=""/>
    <n v="89"/>
    <n v="19.5"/>
    <n v="8"/>
    <n v="5.7"/>
    <n v="2.2000000000000002"/>
    <x v="2"/>
    <n v="1022409"/>
    <n v="10"/>
    <s v="X"/>
    <m/>
    <m/>
    <d v="2023-07-28T00:00:00"/>
    <n v="65"/>
    <m/>
    <m/>
    <m/>
    <m/>
    <m/>
    <n v="1"/>
    <m/>
    <m/>
    <s v="adult"/>
    <s v="102240910"/>
    <x v="3"/>
    <n v="1.3"/>
    <n v="3"/>
    <n v="2018"/>
    <x v="4"/>
  </r>
  <r>
    <d v="2023-06-21T00:00:00"/>
    <n v="10812"/>
    <n v="10749"/>
    <x v="1"/>
    <n v="1705"/>
    <n v="40890"/>
    <s v="adipose hole"/>
    <s v="909210"/>
    <m/>
    <s v="M"/>
    <s v="M"/>
    <s v=""/>
    <s v=""/>
    <n v="57"/>
    <m/>
    <m/>
    <m/>
    <m/>
    <x v="3"/>
    <n v="1022836"/>
    <n v="1"/>
    <s v="X"/>
    <m/>
    <m/>
    <d v="2023-07-28T00:00:00"/>
    <n v="66"/>
    <m/>
    <m/>
    <m/>
    <m/>
    <m/>
    <n v="1"/>
    <m/>
    <m/>
    <s v="adult"/>
    <s v="10228361"/>
    <x v="4"/>
    <n v="1.2"/>
    <n v="2"/>
    <n v="2019"/>
    <x v="4"/>
  </r>
  <r>
    <d v="2023-06-21T00:00:00"/>
    <n v="10812"/>
    <n v="10749"/>
    <x v="1"/>
    <n v="1707"/>
    <n v="40891"/>
    <s v="adipose hole"/>
    <s v="909162"/>
    <m/>
    <s v="M"/>
    <s v="M"/>
    <s v=""/>
    <s v=""/>
    <n v="68"/>
    <m/>
    <m/>
    <m/>
    <m/>
    <x v="3"/>
    <n v="1022836"/>
    <n v="2"/>
    <s v="X"/>
    <m/>
    <m/>
    <d v="2023-07-28T00:00:00"/>
    <n v="67"/>
    <m/>
    <m/>
    <m/>
    <m/>
    <m/>
    <n v="1"/>
    <m/>
    <m/>
    <s v="adult"/>
    <s v="10228362"/>
    <x v="4"/>
    <n v="1.2"/>
    <n v="2"/>
    <n v="2019"/>
    <x v="4"/>
  </r>
  <r>
    <d v="2023-06-21T00:00:00"/>
    <n v="10812"/>
    <n v="10749"/>
    <x v="1"/>
    <n v="1723"/>
    <n v="40892"/>
    <s v="adipose hole"/>
    <s v="909188"/>
    <m/>
    <s v="M"/>
    <s v="M"/>
    <s v=""/>
    <s v=""/>
    <n v="65"/>
    <m/>
    <m/>
    <m/>
    <m/>
    <x v="3"/>
    <n v="1022836"/>
    <n v="3"/>
    <s v="X"/>
    <m/>
    <m/>
    <d v="2023-07-28T00:00:00"/>
    <n v="68"/>
    <m/>
    <m/>
    <m/>
    <m/>
    <m/>
    <n v="1"/>
    <m/>
    <m/>
    <s v="adult"/>
    <s v="10228363"/>
    <x v="4"/>
    <n v="1.2"/>
    <n v="2"/>
    <n v="2019"/>
    <x v="4"/>
  </r>
  <r>
    <d v="2023-06-21T00:00:00"/>
    <n v="10812"/>
    <n v="10749"/>
    <x v="1"/>
    <n v="1727"/>
    <n v="40893"/>
    <s v="adipose hole"/>
    <s v="910005"/>
    <m/>
    <s v="F"/>
    <s v="F"/>
    <s v=""/>
    <s v=""/>
    <n v="86"/>
    <n v="18"/>
    <n v="6.2"/>
    <n v="5.7"/>
    <n v="2.1"/>
    <x v="2"/>
    <n v="1022836"/>
    <n v="4"/>
    <s v="X"/>
    <m/>
    <m/>
    <d v="2023-07-28T00:00:00"/>
    <n v="69"/>
    <m/>
    <m/>
    <m/>
    <m/>
    <m/>
    <m/>
    <m/>
    <m/>
    <s v="adult"/>
    <s v="10228364"/>
    <x v="3"/>
    <n v="1.3"/>
    <n v="3"/>
    <n v="2018"/>
    <x v="4"/>
  </r>
  <r>
    <d v="2023-06-22T00:00:00"/>
    <n v="10813"/>
    <n v="11201"/>
    <x v="1"/>
    <n v="908"/>
    <n v="40894"/>
    <s v="adipose hole"/>
    <s v="910002"/>
    <m/>
    <s v="F"/>
    <s v="F"/>
    <s v=""/>
    <s v=""/>
    <n v="87"/>
    <n v="20"/>
    <n v="8.5"/>
    <n v="6"/>
    <n v="2"/>
    <x v="2"/>
    <n v="1022836"/>
    <n v="5"/>
    <s v="X"/>
    <m/>
    <m/>
    <d v="2023-07-28T00:00:00"/>
    <n v="70"/>
    <m/>
    <m/>
    <m/>
    <m/>
    <m/>
    <n v="1"/>
    <m/>
    <m/>
    <s v="adult"/>
    <s v="10228365"/>
    <x v="3"/>
    <n v="1.3"/>
    <n v="3"/>
    <n v="2018"/>
    <x v="4"/>
  </r>
  <r>
    <d v="2023-06-22T00:00:00"/>
    <n v="10813"/>
    <n v="11201"/>
    <x v="1"/>
    <n v="918"/>
    <n v="40895"/>
    <s v="adipose hole"/>
    <s v="909989"/>
    <m/>
    <s v="F"/>
    <s v="F"/>
    <s v=""/>
    <s v=""/>
    <n v="87"/>
    <n v="17.5"/>
    <n v="6.5"/>
    <n v="5"/>
    <n v="1.8"/>
    <x v="2"/>
    <n v="1022836"/>
    <n v="6"/>
    <s v="X"/>
    <m/>
    <m/>
    <d v="2023-07-28T00:00:00"/>
    <n v="71"/>
    <m/>
    <m/>
    <m/>
    <m/>
    <m/>
    <n v="1"/>
    <m/>
    <m/>
    <s v="adult"/>
    <s v="10228366"/>
    <x v="9"/>
    <s v="no age"/>
    <n v="3"/>
    <s v=""/>
    <x v="4"/>
  </r>
  <r>
    <d v="2023-06-22T00:00:00"/>
    <n v="10813"/>
    <n v="11201"/>
    <x v="1"/>
    <n v="929"/>
    <m/>
    <s v="caudal hole"/>
    <m/>
    <m/>
    <s v="M"/>
    <s v="M"/>
    <s v=""/>
    <s v=""/>
    <n v="46"/>
    <m/>
    <m/>
    <m/>
    <m/>
    <x v="1"/>
    <n v="1022836"/>
    <n v="7"/>
    <s v="X"/>
    <m/>
    <m/>
    <d v="2023-07-28T00:00:00"/>
    <m/>
    <m/>
    <m/>
    <m/>
    <m/>
    <m/>
    <n v="1"/>
    <m/>
    <m/>
    <s v="jack"/>
    <s v="10228367"/>
    <x v="4"/>
    <n v="1.2"/>
    <n v="2"/>
    <n v="2019"/>
    <x v="4"/>
  </r>
  <r>
    <d v="2023-06-22T00:00:00"/>
    <n v="10813"/>
    <n v="11201"/>
    <x v="1"/>
    <n v="931"/>
    <n v="40896"/>
    <s v="adipose hole"/>
    <s v="909992"/>
    <m/>
    <s v="M"/>
    <s v="M"/>
    <s v=""/>
    <s v=""/>
    <n v="63"/>
    <m/>
    <m/>
    <m/>
    <m/>
    <x v="3"/>
    <n v="1022836"/>
    <n v="8"/>
    <s v="X"/>
    <m/>
    <m/>
    <d v="2023-07-28T00:00:00"/>
    <n v="72"/>
    <m/>
    <m/>
    <m/>
    <m/>
    <s v="1"/>
    <n v="1"/>
    <m/>
    <m/>
    <s v="adult"/>
    <s v="10228368"/>
    <x v="4"/>
    <n v="1.2"/>
    <n v="2"/>
    <n v="2019"/>
    <x v="4"/>
  </r>
  <r>
    <d v="2023-06-22T00:00:00"/>
    <n v="10813"/>
    <n v="11201"/>
    <x v="1"/>
    <n v="938"/>
    <n v="40897"/>
    <s v="adipose hole"/>
    <s v="909984"/>
    <s v="X"/>
    <s v="M"/>
    <s v="M"/>
    <s v=""/>
    <s v=""/>
    <n v="83"/>
    <n v="19"/>
    <n v="7.5"/>
    <n v="5.5"/>
    <n v="2"/>
    <x v="2"/>
    <n v="1022836"/>
    <n v="9"/>
    <s v="X"/>
    <m/>
    <m/>
    <d v="2023-07-28T00:00:00"/>
    <n v="73"/>
    <m/>
    <m/>
    <m/>
    <m/>
    <m/>
    <n v="1"/>
    <m/>
    <m/>
    <s v="adult"/>
    <s v="10228369"/>
    <x v="3"/>
    <n v="1.3"/>
    <n v="3"/>
    <n v="2018"/>
    <x v="4"/>
  </r>
  <r>
    <d v="2023-06-22T00:00:00"/>
    <n v="10813"/>
    <n v="11201"/>
    <x v="1"/>
    <n v="941"/>
    <n v="40898"/>
    <s v="adipose hole"/>
    <s v="910022"/>
    <m/>
    <s v="M"/>
    <s v="M"/>
    <s v=""/>
    <s v=""/>
    <n v="65"/>
    <m/>
    <m/>
    <m/>
    <m/>
    <x v="3"/>
    <n v="1022836"/>
    <n v="10"/>
    <s v="X"/>
    <m/>
    <m/>
    <d v="2023-07-28T00:00:00"/>
    <n v="74"/>
    <m/>
    <m/>
    <m/>
    <m/>
    <m/>
    <n v="1"/>
    <m/>
    <m/>
    <s v="adult"/>
    <s v="102283610"/>
    <x v="8"/>
    <s v="no age"/>
    <n v="2"/>
    <s v=""/>
    <x v="4"/>
  </r>
  <r>
    <d v="2023-06-22T00:00:00"/>
    <n v="10813"/>
    <n v="11201"/>
    <x v="1"/>
    <n v="942"/>
    <n v="40899"/>
    <s v="adipose hole"/>
    <s v="910023"/>
    <m/>
    <s v="F"/>
    <s v="M"/>
    <s v=""/>
    <s v=""/>
    <n v="61.5"/>
    <m/>
    <m/>
    <m/>
    <m/>
    <x v="3"/>
    <n v="1022838"/>
    <n v="1"/>
    <s v="X"/>
    <m/>
    <m/>
    <d v="2023-07-28T00:00:00"/>
    <n v="75"/>
    <m/>
    <m/>
    <m/>
    <m/>
    <m/>
    <n v="1"/>
    <m/>
    <m/>
    <s v="adult"/>
    <s v="10228381"/>
    <x v="4"/>
    <n v="1.2"/>
    <n v="2"/>
    <n v="2019"/>
    <x v="4"/>
  </r>
  <r>
    <d v="2023-06-22T00:00:00"/>
    <n v="10813"/>
    <n v="11201"/>
    <x v="1"/>
    <n v="944"/>
    <n v="40900"/>
    <s v="adipose hole"/>
    <s v="909983"/>
    <m/>
    <s v="F"/>
    <s v="M"/>
    <s v=""/>
    <s v=""/>
    <n v="50.5"/>
    <m/>
    <m/>
    <m/>
    <m/>
    <x v="3"/>
    <n v="1022838"/>
    <n v="2"/>
    <s v="X"/>
    <m/>
    <m/>
    <d v="2023-07-28T00:00:00"/>
    <n v="76"/>
    <m/>
    <m/>
    <m/>
    <m/>
    <m/>
    <n v="1"/>
    <m/>
    <m/>
    <s v="adult"/>
    <s v="10228382"/>
    <x v="4"/>
    <n v="1.2"/>
    <n v="2"/>
    <n v="2019"/>
    <x v="4"/>
  </r>
  <r>
    <d v="2023-06-22T00:00:00"/>
    <n v="10813"/>
    <n v="11201"/>
    <x v="1"/>
    <n v="948"/>
    <n v="40901"/>
    <s v="adipose hole"/>
    <s v="909969"/>
    <m/>
    <s v="F"/>
    <s v="F"/>
    <s v=""/>
    <s v=""/>
    <n v="83"/>
    <n v="17"/>
    <n v="6"/>
    <n v="5.5"/>
    <n v="2"/>
    <x v="2"/>
    <n v="1022838"/>
    <n v="3"/>
    <s v="X"/>
    <m/>
    <m/>
    <d v="2023-07-28T00:00:00"/>
    <n v="77"/>
    <m/>
    <m/>
    <m/>
    <m/>
    <m/>
    <n v="1"/>
    <m/>
    <m/>
    <s v="adult"/>
    <s v="10228383"/>
    <x v="3"/>
    <n v="1.3"/>
    <n v="3"/>
    <n v="2018"/>
    <x v="4"/>
  </r>
  <r>
    <d v="2023-06-22T00:00:00"/>
    <n v="10813"/>
    <n v="11201"/>
    <x v="1"/>
    <n v="949"/>
    <n v="40902"/>
    <s v="adipose hole"/>
    <s v="910004"/>
    <s v="X"/>
    <s v="M"/>
    <s v="M"/>
    <s v=""/>
    <s v=""/>
    <n v="90.5"/>
    <n v="19.5"/>
    <n v="8"/>
    <n v="7.5"/>
    <n v="3.5"/>
    <x v="2"/>
    <n v="1022838"/>
    <n v="4"/>
    <s v="X"/>
    <m/>
    <m/>
    <d v="2023-07-28T00:00:00"/>
    <n v="78"/>
    <m/>
    <m/>
    <m/>
    <m/>
    <m/>
    <n v="1"/>
    <m/>
    <m/>
    <s v="adult"/>
    <s v="10228384"/>
    <x v="3"/>
    <n v="1.3"/>
    <n v="3"/>
    <n v="2018"/>
    <x v="4"/>
  </r>
  <r>
    <d v="2023-06-22T00:00:00"/>
    <n v="10813"/>
    <n v="11201"/>
    <x v="1"/>
    <n v="952"/>
    <n v="40903"/>
    <s v="adipose hole"/>
    <s v="909971"/>
    <m/>
    <s v="F"/>
    <s v="F"/>
    <s v=""/>
    <s v=""/>
    <n v="85"/>
    <n v="17.5"/>
    <n v="6.5"/>
    <n v="5"/>
    <n v="2.2999999999999998"/>
    <x v="2"/>
    <n v="1022838"/>
    <n v="5"/>
    <s v="X"/>
    <m/>
    <m/>
    <d v="2023-07-28T00:00:00"/>
    <n v="79"/>
    <m/>
    <m/>
    <m/>
    <m/>
    <m/>
    <n v="1"/>
    <m/>
    <m/>
    <s v="adult"/>
    <s v="10228385"/>
    <x v="3"/>
    <n v="1.3"/>
    <n v="3"/>
    <n v="2018"/>
    <x v="4"/>
  </r>
  <r>
    <d v="2023-06-22T00:00:00"/>
    <n v="10813"/>
    <n v="11201"/>
    <x v="1"/>
    <n v="956"/>
    <n v="40904"/>
    <s v="adipose hole"/>
    <s v="909977"/>
    <s v="X"/>
    <s v="M"/>
    <s v="M"/>
    <s v=""/>
    <s v=""/>
    <n v="70"/>
    <m/>
    <m/>
    <m/>
    <m/>
    <x v="3"/>
    <n v="1022838"/>
    <n v="6"/>
    <s v="X"/>
    <m/>
    <m/>
    <d v="2023-07-28T00:00:00"/>
    <n v="80"/>
    <s v="BG"/>
    <m/>
    <s v="12"/>
    <m/>
    <m/>
    <n v="1"/>
    <m/>
    <m/>
    <s v="adult"/>
    <s v="10228386"/>
    <x v="8"/>
    <s v="no age"/>
    <n v="2"/>
    <s v=""/>
    <x v="4"/>
  </r>
  <r>
    <d v="2023-06-22T00:00:00"/>
    <n v="10813"/>
    <n v="11201"/>
    <x v="1"/>
    <n v="957"/>
    <m/>
    <s v="caudal hole"/>
    <m/>
    <m/>
    <s v="M"/>
    <s v="M"/>
    <s v=""/>
    <s v=""/>
    <n v="39"/>
    <m/>
    <m/>
    <m/>
    <m/>
    <x v="1"/>
    <n v="1022838"/>
    <n v="7"/>
    <s v="X"/>
    <m/>
    <m/>
    <d v="2023-07-28T00:00:00"/>
    <m/>
    <m/>
    <m/>
    <m/>
    <m/>
    <m/>
    <n v="1"/>
    <m/>
    <m/>
    <s v="jack"/>
    <s v="10228387"/>
    <x v="1"/>
    <n v="1.1000000000000001"/>
    <n v="1"/>
    <n v="2020"/>
    <x v="4"/>
  </r>
  <r>
    <d v="2023-06-22T00:00:00"/>
    <n v="10813"/>
    <n v="11201"/>
    <x v="1"/>
    <n v="958"/>
    <n v="40905"/>
    <s v="adipose hole"/>
    <s v="909959"/>
    <m/>
    <s v="F"/>
    <s v="F"/>
    <s v=""/>
    <s v=""/>
    <n v="77"/>
    <n v="17"/>
    <n v="6"/>
    <n v="4.5"/>
    <n v="2"/>
    <x v="2"/>
    <n v="1022838"/>
    <n v="8"/>
    <s v="X"/>
    <m/>
    <m/>
    <d v="2023-07-28T00:00:00"/>
    <n v="81"/>
    <m/>
    <m/>
    <m/>
    <m/>
    <m/>
    <n v="1"/>
    <m/>
    <m/>
    <s v="adult"/>
    <s v="10228388"/>
    <x v="3"/>
    <n v="1.3"/>
    <n v="3"/>
    <n v="2018"/>
    <x v="4"/>
  </r>
  <r>
    <d v="2023-06-22T00:00:00"/>
    <n v="10814"/>
    <n v="11201"/>
    <x v="0"/>
    <n v="1030"/>
    <n v="40906"/>
    <s v="adipose hole"/>
    <s v="910013"/>
    <m/>
    <s v="F"/>
    <s v="F"/>
    <s v=""/>
    <s v=""/>
    <n v="79.5"/>
    <n v="18"/>
    <n v="7"/>
    <n v="4.5"/>
    <n v="1.5"/>
    <x v="2"/>
    <n v="1022838"/>
    <n v="9"/>
    <s v="X"/>
    <m/>
    <m/>
    <d v="2023-07-28T00:00:00"/>
    <n v="82"/>
    <m/>
    <m/>
    <m/>
    <m/>
    <m/>
    <n v="1"/>
    <m/>
    <m/>
    <s v="adult"/>
    <s v="10228389"/>
    <x v="3"/>
    <n v="1.3"/>
    <n v="3"/>
    <n v="2018"/>
    <x v="4"/>
  </r>
  <r>
    <d v="2023-06-22T00:00:00"/>
    <n v="10814"/>
    <n v="11201"/>
    <x v="0"/>
    <n v="1053"/>
    <m/>
    <s v="caudal hole"/>
    <m/>
    <m/>
    <s v="M"/>
    <s v="M"/>
    <s v=""/>
    <s v=""/>
    <n v="37"/>
    <m/>
    <m/>
    <m/>
    <m/>
    <x v="1"/>
    <n v="1022838"/>
    <n v="10"/>
    <s v="X"/>
    <m/>
    <m/>
    <d v="2023-07-28T00:00:00"/>
    <m/>
    <m/>
    <m/>
    <m/>
    <m/>
    <m/>
    <n v="1"/>
    <m/>
    <m/>
    <s v="jack"/>
    <s v="102283810"/>
    <x v="1"/>
    <n v="1.1000000000000001"/>
    <n v="1"/>
    <n v="2020"/>
    <x v="4"/>
  </r>
  <r>
    <d v="2023-06-22T00:00:00"/>
    <n v="10814"/>
    <n v="11201"/>
    <x v="0"/>
    <n v="1058"/>
    <m/>
    <s v="caudal hole"/>
    <m/>
    <m/>
    <s v="M"/>
    <s v="M"/>
    <s v=""/>
    <s v=""/>
    <n v="39"/>
    <m/>
    <m/>
    <m/>
    <m/>
    <x v="1"/>
    <n v="1022840"/>
    <n v="1"/>
    <s v="X"/>
    <m/>
    <m/>
    <d v="2023-07-28T00:00:00"/>
    <m/>
    <m/>
    <m/>
    <m/>
    <m/>
    <m/>
    <n v="1"/>
    <m/>
    <m/>
    <s v="jack"/>
    <s v="10228401"/>
    <x v="1"/>
    <n v="1.1000000000000001"/>
    <n v="1"/>
    <n v="2020"/>
    <x v="4"/>
  </r>
  <r>
    <d v="2023-06-22T00:00:00"/>
    <n v="10814"/>
    <n v="11201"/>
    <x v="0"/>
    <n v="1101"/>
    <m/>
    <s v="caudal hole"/>
    <m/>
    <m/>
    <s v="M"/>
    <s v="M"/>
    <s v=""/>
    <s v=""/>
    <n v="40"/>
    <m/>
    <m/>
    <m/>
    <m/>
    <x v="1"/>
    <n v="1022840"/>
    <n v="2"/>
    <s v="X"/>
    <m/>
    <m/>
    <d v="2023-07-28T00:00:00"/>
    <m/>
    <m/>
    <m/>
    <m/>
    <m/>
    <m/>
    <n v="1"/>
    <m/>
    <m/>
    <s v="jack"/>
    <s v="10228402"/>
    <x v="1"/>
    <n v="1.1000000000000001"/>
    <n v="1"/>
    <n v="2020"/>
    <x v="4"/>
  </r>
  <r>
    <d v="2023-06-22T00:00:00"/>
    <n v="10815"/>
    <n v="11201"/>
    <x v="0"/>
    <n v="1641"/>
    <n v="40907"/>
    <s v="adipose hole"/>
    <s v="909965"/>
    <m/>
    <s v="M"/>
    <s v="M"/>
    <s v=""/>
    <s v=""/>
    <n v="59"/>
    <m/>
    <m/>
    <m/>
    <m/>
    <x v="3"/>
    <n v="1022840"/>
    <n v="3"/>
    <s v="X"/>
    <m/>
    <m/>
    <d v="2023-07-28T00:00:00"/>
    <n v="83"/>
    <m/>
    <m/>
    <m/>
    <m/>
    <m/>
    <n v="1"/>
    <m/>
    <m/>
    <s v="adult"/>
    <s v="10228403"/>
    <x v="8"/>
    <s v="no age"/>
    <n v="2"/>
    <s v=""/>
    <x v="4"/>
  </r>
  <r>
    <d v="2023-06-22T00:00:00"/>
    <n v="10816"/>
    <n v="11201"/>
    <x v="1"/>
    <n v="1710"/>
    <n v="40908"/>
    <s v="adipose hole"/>
    <s v="909981"/>
    <m/>
    <s v="M"/>
    <s v="M"/>
    <s v=""/>
    <s v=""/>
    <n v="55"/>
    <m/>
    <m/>
    <m/>
    <m/>
    <x v="3"/>
    <n v="1022840"/>
    <n v="4"/>
    <s v="X"/>
    <m/>
    <m/>
    <d v="2023-07-28T00:00:00"/>
    <n v="84"/>
    <m/>
    <m/>
    <m/>
    <m/>
    <m/>
    <n v="4"/>
    <m/>
    <m/>
    <s v="adult"/>
    <s v="10228404"/>
    <x v="8"/>
    <s v="no age"/>
    <n v="2"/>
    <s v=""/>
    <x v="4"/>
  </r>
  <r>
    <d v="2023-06-22T00:00:00"/>
    <n v="10816"/>
    <n v="11201"/>
    <x v="1"/>
    <n v="1714"/>
    <n v="40910"/>
    <s v="adipose hole"/>
    <s v="909999"/>
    <m/>
    <s v="M"/>
    <s v="M"/>
    <s v=""/>
    <s v=""/>
    <n v="54"/>
    <m/>
    <m/>
    <m/>
    <m/>
    <x v="3"/>
    <n v="1022840"/>
    <n v="5"/>
    <s v="X"/>
    <m/>
    <m/>
    <d v="2023-07-28T00:00:00"/>
    <n v="85"/>
    <m/>
    <m/>
    <m/>
    <m/>
    <m/>
    <n v="1"/>
    <s v="40909 bad tag"/>
    <m/>
    <s v="adult"/>
    <s v="10228405"/>
    <x v="8"/>
    <s v="no age"/>
    <n v="2"/>
    <s v=""/>
    <x v="4"/>
  </r>
  <r>
    <d v="2023-06-22T00:00:00"/>
    <n v="10816"/>
    <n v="11201"/>
    <x v="1"/>
    <n v="1716"/>
    <n v="40911"/>
    <s v="adipose hole"/>
    <s v="909993"/>
    <m/>
    <s v="M"/>
    <s v="M"/>
    <s v=""/>
    <s v=""/>
    <n v="63"/>
    <m/>
    <m/>
    <m/>
    <m/>
    <x v="3"/>
    <n v="1022840"/>
    <n v="6"/>
    <s v="X"/>
    <m/>
    <m/>
    <d v="2023-07-28T00:00:00"/>
    <n v="86"/>
    <m/>
    <m/>
    <m/>
    <m/>
    <m/>
    <n v="1"/>
    <m/>
    <m/>
    <s v="adult"/>
    <s v="10228406"/>
    <x v="4"/>
    <n v="1.2"/>
    <n v="2"/>
    <n v="2019"/>
    <x v="4"/>
  </r>
  <r>
    <d v="2023-06-22T00:00:00"/>
    <n v="10816"/>
    <n v="11201"/>
    <x v="1"/>
    <n v="1749"/>
    <n v="40913"/>
    <s v="adipose hole"/>
    <s v="909980"/>
    <m/>
    <s v="M"/>
    <s v="M"/>
    <s v=""/>
    <s v=""/>
    <n v="68"/>
    <m/>
    <m/>
    <m/>
    <m/>
    <x v="3"/>
    <n v="1022840"/>
    <n v="7"/>
    <s v="X"/>
    <m/>
    <m/>
    <d v="2023-07-28T00:00:00"/>
    <n v="87"/>
    <m/>
    <m/>
    <m/>
    <m/>
    <m/>
    <n v="4"/>
    <s v="40912 bad tag"/>
    <m/>
    <s v="adult"/>
    <s v="10228407"/>
    <x v="4"/>
    <n v="1.2"/>
    <n v="2"/>
    <n v="2019"/>
    <x v="4"/>
  </r>
  <r>
    <d v="2023-06-22T00:00:00"/>
    <n v="10864"/>
    <n v="11069"/>
    <x v="3"/>
    <n v="1103"/>
    <n v="52003"/>
    <s v="V-clip adipose"/>
    <s v="045423"/>
    <m/>
    <s v="M"/>
    <s v="M"/>
    <s v=""/>
    <s v=""/>
    <n v="64.5"/>
    <m/>
    <m/>
    <m/>
    <m/>
    <x v="3"/>
    <n v="1024016"/>
    <n v="8"/>
    <s v="X"/>
    <s v="X"/>
    <m/>
    <s v="Archive"/>
    <m/>
    <m/>
    <m/>
    <m/>
    <m/>
    <m/>
    <m/>
    <m/>
    <m/>
    <s v="adult"/>
    <s v="10240168"/>
    <x v="5"/>
    <s v=""/>
    <s v=""/>
    <s v=""/>
    <x v="4"/>
  </r>
  <r>
    <d v="2023-06-22T00:00:00"/>
    <n v="10864"/>
    <n v="11069"/>
    <x v="3"/>
    <n v="1108"/>
    <n v="52004"/>
    <s v="V-clip adipose"/>
    <s v="045416"/>
    <m/>
    <s v="F"/>
    <s v="F"/>
    <s v=""/>
    <s v=""/>
    <n v="84"/>
    <n v="17.399999999999999"/>
    <n v="6.5"/>
    <n v="6"/>
    <n v="1.8"/>
    <x v="2"/>
    <n v="1024016"/>
    <n v="9"/>
    <s v="X"/>
    <s v="X"/>
    <m/>
    <s v="Archive"/>
    <m/>
    <m/>
    <m/>
    <m/>
    <m/>
    <m/>
    <m/>
    <m/>
    <m/>
    <s v="adult"/>
    <s v="10240169"/>
    <x v="5"/>
    <s v=""/>
    <s v=""/>
    <s v=""/>
    <x v="4"/>
  </r>
  <r>
    <d v="2023-06-22T00:00:00"/>
    <n v="10864"/>
    <n v="11069"/>
    <x v="3"/>
    <n v="1122"/>
    <n v="52005"/>
    <s v="V-clip adipose"/>
    <s v="045421"/>
    <m/>
    <s v="M"/>
    <s v="M"/>
    <s v=""/>
    <s v=""/>
    <n v="64"/>
    <m/>
    <m/>
    <m/>
    <m/>
    <x v="3"/>
    <n v="1024016"/>
    <n v="10"/>
    <s v="X"/>
    <s v="X"/>
    <m/>
    <s v="Archive"/>
    <m/>
    <m/>
    <m/>
    <m/>
    <m/>
    <m/>
    <m/>
    <m/>
    <m/>
    <s v="adult"/>
    <s v="102401610"/>
    <x v="5"/>
    <s v=""/>
    <s v=""/>
    <s v=""/>
    <x v="4"/>
  </r>
  <r>
    <d v="2023-06-22T00:00:00"/>
    <n v="10864"/>
    <n v="11069"/>
    <x v="3"/>
    <n v="1125"/>
    <n v="52006"/>
    <s v="V-clip adipose"/>
    <s v="045459"/>
    <m/>
    <s v="M"/>
    <s v="M"/>
    <s v=""/>
    <s v=""/>
    <n v="56.5"/>
    <m/>
    <m/>
    <m/>
    <m/>
    <x v="3"/>
    <n v="1024017"/>
    <n v="1"/>
    <s v="X"/>
    <s v="X"/>
    <m/>
    <s v="Archive"/>
    <m/>
    <m/>
    <m/>
    <m/>
    <m/>
    <m/>
    <m/>
    <m/>
    <s v="Back of scale book was left blank; corrected 17 July/23 -NP"/>
    <s v="adult"/>
    <s v="10240171"/>
    <x v="5"/>
    <s v=""/>
    <s v=""/>
    <s v=""/>
    <x v="4"/>
  </r>
  <r>
    <d v="2023-06-22T00:00:00"/>
    <n v="10865"/>
    <n v="11069"/>
    <x v="4"/>
    <n v="1206"/>
    <n v="52007"/>
    <s v="V-clip adipose"/>
    <s v="045405"/>
    <m/>
    <s v="F"/>
    <s v="F"/>
    <s v=""/>
    <s v=""/>
    <n v="81"/>
    <n v="17.3"/>
    <n v="6"/>
    <n v="5.5"/>
    <n v="1.8"/>
    <x v="2"/>
    <n v="1024017"/>
    <n v="2"/>
    <s v="X"/>
    <s v="X"/>
    <m/>
    <s v="Archive"/>
    <m/>
    <m/>
    <m/>
    <m/>
    <m/>
    <m/>
    <m/>
    <m/>
    <s v="Back of scale book was left blank; corrected 17 July/23 -NP"/>
    <s v="adult"/>
    <s v="10240172"/>
    <x v="5"/>
    <s v=""/>
    <s v=""/>
    <s v=""/>
    <x v="4"/>
  </r>
  <r>
    <d v="2023-06-22T00:00:00"/>
    <n v="10865"/>
    <n v="11069"/>
    <x v="4"/>
    <n v="1212"/>
    <n v="52008"/>
    <s v="V-clip adipose"/>
    <s v="045402"/>
    <m/>
    <s v="F"/>
    <s v="F"/>
    <s v=""/>
    <s v=""/>
    <n v="80"/>
    <n v="18"/>
    <n v="6.3"/>
    <n v="4.9000000000000004"/>
    <n v="1.7"/>
    <x v="2"/>
    <n v="1024017"/>
    <n v="3"/>
    <s v="X"/>
    <s v="X"/>
    <m/>
    <s v="Archive"/>
    <m/>
    <m/>
    <m/>
    <m/>
    <m/>
    <m/>
    <m/>
    <m/>
    <s v="Back of scale book was left blank; corrected 17 July/23 -NP"/>
    <s v="adult"/>
    <s v="10240173"/>
    <x v="5"/>
    <s v=""/>
    <s v=""/>
    <s v=""/>
    <x v="4"/>
  </r>
  <r>
    <d v="2023-06-22T00:00:00"/>
    <n v="10865"/>
    <n v="11069"/>
    <x v="4"/>
    <n v="1219"/>
    <n v="52009"/>
    <s v="V-clip adipose"/>
    <s v="045418"/>
    <m/>
    <s v="M"/>
    <s v="M"/>
    <s v=""/>
    <s v=""/>
    <n v="55.5"/>
    <m/>
    <m/>
    <m/>
    <m/>
    <x v="3"/>
    <n v="1024017"/>
    <n v="4"/>
    <s v="X"/>
    <s v="X"/>
    <m/>
    <s v="Archive"/>
    <m/>
    <m/>
    <m/>
    <m/>
    <m/>
    <m/>
    <m/>
    <m/>
    <s v="Back of scale book was left blank; corrected 17 July/23 -NP"/>
    <s v="adult"/>
    <s v="10240174"/>
    <x v="5"/>
    <s v=""/>
    <s v=""/>
    <s v=""/>
    <x v="4"/>
  </r>
  <r>
    <d v="2023-06-22T00:00:00"/>
    <n v="10865"/>
    <n v="11069"/>
    <x v="4"/>
    <n v="1221"/>
    <n v="52010"/>
    <s v="V-clip adipose"/>
    <s v="045431"/>
    <m/>
    <s v="M"/>
    <s v="M"/>
    <s v=""/>
    <s v=""/>
    <n v="66"/>
    <m/>
    <m/>
    <m/>
    <m/>
    <x v="3"/>
    <n v="1024017"/>
    <n v="5"/>
    <s v="X"/>
    <s v="X"/>
    <m/>
    <s v="Archive"/>
    <m/>
    <m/>
    <m/>
    <m/>
    <m/>
    <m/>
    <m/>
    <m/>
    <s v="Back of scale book was left blank; corrected 17 July/23 -NP"/>
    <s v="adult"/>
    <s v="10240175"/>
    <x v="5"/>
    <s v=""/>
    <s v=""/>
    <s v=""/>
    <x v="4"/>
  </r>
  <r>
    <d v="2023-06-22T00:00:00"/>
    <n v="10863"/>
    <n v="11069"/>
    <x v="2"/>
    <n v="1252"/>
    <n v="52011"/>
    <s v="V-clip adipose"/>
    <s v="045432"/>
    <m/>
    <s v="M"/>
    <s v="M"/>
    <s v=""/>
    <s v=""/>
    <n v="61"/>
    <m/>
    <m/>
    <m/>
    <m/>
    <x v="3"/>
    <n v="1024017"/>
    <n v="6"/>
    <s v="X"/>
    <s v="X"/>
    <m/>
    <s v="Archive"/>
    <m/>
    <m/>
    <m/>
    <m/>
    <m/>
    <m/>
    <m/>
    <m/>
    <s v="CTS sheet out of sequence."/>
    <s v="adult"/>
    <s v="10240176"/>
    <x v="5"/>
    <s v=""/>
    <s v=""/>
    <s v=""/>
    <x v="4"/>
  </r>
  <r>
    <d v="2023-06-22T00:00:00"/>
    <n v="10863"/>
    <n v="11069"/>
    <x v="2"/>
    <n v="1258"/>
    <n v="52012"/>
    <s v="V-clip adipose"/>
    <s v="045438"/>
    <m/>
    <s v="F"/>
    <s v="F"/>
    <s v=""/>
    <s v=""/>
    <n v="86"/>
    <n v="19"/>
    <n v="7"/>
    <n v="5.5"/>
    <n v="2.1"/>
    <x v="2"/>
    <n v="1024017"/>
    <n v="7"/>
    <s v="X"/>
    <s v="X"/>
    <m/>
    <s v="Archive"/>
    <m/>
    <m/>
    <m/>
    <m/>
    <m/>
    <m/>
    <m/>
    <m/>
    <s v="Back of scale book was left blank; corrected 17 July/23 -NP"/>
    <s v="adult"/>
    <s v="10240177"/>
    <x v="5"/>
    <s v=""/>
    <s v=""/>
    <s v=""/>
    <x v="4"/>
  </r>
  <r>
    <d v="2023-06-22T00:00:00"/>
    <n v="10863"/>
    <n v="11069"/>
    <x v="2"/>
    <n v="1302"/>
    <n v="52013"/>
    <s v="V-clip adipose"/>
    <s v="045451"/>
    <m/>
    <s v="F"/>
    <s v="F"/>
    <s v=""/>
    <s v=""/>
    <n v="84"/>
    <n v="18.899999999999999"/>
    <n v="7.3"/>
    <n v="5.8"/>
    <n v="1.6"/>
    <x v="2"/>
    <n v="1024017"/>
    <n v="8"/>
    <s v="X"/>
    <s v="X"/>
    <m/>
    <s v="Archive"/>
    <m/>
    <m/>
    <m/>
    <m/>
    <m/>
    <m/>
    <m/>
    <m/>
    <s v="Back of scale book was left blank; corrected 17 July/23 -NP"/>
    <s v="adult"/>
    <s v="10240178"/>
    <x v="5"/>
    <s v=""/>
    <s v=""/>
    <s v=""/>
    <x v="4"/>
  </r>
  <r>
    <d v="2023-06-22T00:00:00"/>
    <n v="10863"/>
    <n v="11069"/>
    <x v="2"/>
    <n v="1305"/>
    <n v="52014"/>
    <s v="V-clip adipose"/>
    <s v="045437"/>
    <s v="X"/>
    <s v="M"/>
    <s v="M"/>
    <s v=""/>
    <s v=""/>
    <n v="99"/>
    <n v="24"/>
    <n v="10.1"/>
    <n v="9.1"/>
    <n v="3.6"/>
    <x v="2"/>
    <n v="1024017"/>
    <n v="9"/>
    <s v="X"/>
    <s v="X"/>
    <m/>
    <s v="Archive"/>
    <m/>
    <m/>
    <m/>
    <m/>
    <m/>
    <m/>
    <m/>
    <m/>
    <s v="Back of scale book was left blank; corrected 17 July/23 -NP"/>
    <s v="adult"/>
    <s v="10240179"/>
    <x v="5"/>
    <s v=""/>
    <s v=""/>
    <s v=""/>
    <x v="4"/>
  </r>
  <r>
    <d v="2023-06-22T00:00:00"/>
    <n v="10863"/>
    <n v="11069"/>
    <x v="2"/>
    <n v="1310"/>
    <n v="52015"/>
    <s v="V-clip adipose"/>
    <s v="045428"/>
    <s v="X"/>
    <s v="M"/>
    <s v="M"/>
    <s v=""/>
    <s v=""/>
    <n v="87"/>
    <n v="20.8"/>
    <n v="8.5"/>
    <n v="6.3"/>
    <n v="2.2000000000000002"/>
    <x v="2"/>
    <n v="1024017"/>
    <n v="10"/>
    <s v="X"/>
    <s v="X"/>
    <m/>
    <s v="Archive"/>
    <m/>
    <m/>
    <m/>
    <m/>
    <m/>
    <m/>
    <m/>
    <m/>
    <s v="Back of scale book was left blank; corrected 17 July/23 -NP"/>
    <s v="adult"/>
    <s v="102401710"/>
    <x v="5"/>
    <s v=""/>
    <s v=""/>
    <s v=""/>
    <x v="4"/>
  </r>
  <r>
    <d v="2023-06-22T00:00:00"/>
    <n v="10863"/>
    <n v="11069"/>
    <x v="2"/>
    <n v="1315"/>
    <n v="52016"/>
    <s v="V-clip adipose"/>
    <s v="045390"/>
    <m/>
    <s v="F"/>
    <s v="F"/>
    <s v=""/>
    <s v=""/>
    <n v="90"/>
    <n v="19.899999999999999"/>
    <n v="7.5"/>
    <n v="4.5"/>
    <n v="1.6"/>
    <x v="2"/>
    <n v="1024018"/>
    <n v="1"/>
    <s v="X"/>
    <m/>
    <s v="X"/>
    <d v="2023-09-18T00:00:00"/>
    <m/>
    <m/>
    <m/>
    <m/>
    <m/>
    <m/>
    <m/>
    <m/>
    <m/>
    <s v="adult"/>
    <s v="10240181"/>
    <x v="3"/>
    <n v="1.3"/>
    <n v="3"/>
    <n v="2018"/>
    <x v="4"/>
  </r>
  <r>
    <d v="2023-06-22T00:00:00"/>
    <n v="10863"/>
    <n v="11069"/>
    <x v="2"/>
    <n v="1318"/>
    <n v="52017"/>
    <s v="V-clip adipose"/>
    <s v="045445"/>
    <m/>
    <s v="M"/>
    <s v="M"/>
    <s v=""/>
    <s v=""/>
    <n v="56"/>
    <m/>
    <m/>
    <m/>
    <m/>
    <x v="3"/>
    <n v="1024018"/>
    <n v="2"/>
    <s v="X"/>
    <m/>
    <s v="X"/>
    <d v="2023-09-18T00:00:00"/>
    <m/>
    <m/>
    <m/>
    <m/>
    <m/>
    <m/>
    <m/>
    <m/>
    <m/>
    <s v="adult"/>
    <s v="10240182"/>
    <x v="8"/>
    <s v="no age"/>
    <n v="2"/>
    <s v=""/>
    <x v="4"/>
  </r>
  <r>
    <d v="2023-06-22T00:00:00"/>
    <n v="10863"/>
    <n v="11069"/>
    <x v="2"/>
    <n v="1321"/>
    <n v="52018"/>
    <s v="V-clip adipose"/>
    <s v="045463"/>
    <m/>
    <s v="M"/>
    <s v="M"/>
    <s v=""/>
    <s v=""/>
    <n v="68"/>
    <m/>
    <m/>
    <m/>
    <m/>
    <x v="3"/>
    <n v="1024018"/>
    <n v="3"/>
    <s v="X"/>
    <m/>
    <s v="X"/>
    <d v="2023-09-18T00:00:00"/>
    <m/>
    <m/>
    <m/>
    <m/>
    <m/>
    <m/>
    <m/>
    <m/>
    <m/>
    <s v="adult"/>
    <s v="10240183"/>
    <x v="4"/>
    <n v="1.2"/>
    <n v="2"/>
    <n v="2019"/>
    <x v="4"/>
  </r>
  <r>
    <d v="2023-06-22T00:00:00"/>
    <n v="10863"/>
    <n v="11069"/>
    <x v="2"/>
    <n v="1323"/>
    <n v="52019"/>
    <s v="V-clip adipose"/>
    <s v="045389"/>
    <m/>
    <s v="M"/>
    <s v="M"/>
    <s v=""/>
    <s v=""/>
    <n v="58"/>
    <m/>
    <m/>
    <m/>
    <m/>
    <x v="3"/>
    <n v="1024018"/>
    <n v="4"/>
    <s v="X"/>
    <m/>
    <s v="X"/>
    <d v="2023-09-18T00:00:00"/>
    <m/>
    <m/>
    <m/>
    <m/>
    <m/>
    <m/>
    <m/>
    <m/>
    <m/>
    <s v="adult"/>
    <s v="10240184"/>
    <x v="4"/>
    <n v="1.2"/>
    <n v="2"/>
    <n v="2019"/>
    <x v="4"/>
  </r>
  <r>
    <d v="2023-06-22T00:00:00"/>
    <n v="10863"/>
    <n v="11069"/>
    <x v="2"/>
    <n v="1325"/>
    <n v="52020"/>
    <s v="V-clip adipose"/>
    <s v="045385"/>
    <m/>
    <s v="F"/>
    <s v="F"/>
    <s v=""/>
    <s v=""/>
    <n v="82"/>
    <m/>
    <m/>
    <m/>
    <m/>
    <x v="2"/>
    <n v="1024018"/>
    <n v="5"/>
    <s v="X"/>
    <m/>
    <s v="X"/>
    <d v="2023-09-18T00:00:00"/>
    <m/>
    <m/>
    <m/>
    <m/>
    <m/>
    <m/>
    <m/>
    <s v="Tag 52020 no MORPHS."/>
    <m/>
    <s v="adult"/>
    <s v="10240185"/>
    <x v="3"/>
    <n v="1.3"/>
    <n v="3"/>
    <n v="2018"/>
    <x v="4"/>
  </r>
  <r>
    <d v="2023-06-22T00:00:00"/>
    <n v="10866"/>
    <n v="11069"/>
    <x v="4"/>
    <n v="1546"/>
    <n v="52021"/>
    <s v="V-clip adipose"/>
    <s v="045406"/>
    <m/>
    <s v="M"/>
    <s v="M"/>
    <s v=""/>
    <s v=""/>
    <n v="59"/>
    <m/>
    <m/>
    <m/>
    <m/>
    <x v="3"/>
    <n v="1024018"/>
    <n v="6"/>
    <s v="X"/>
    <m/>
    <s v="X"/>
    <d v="2023-09-18T00:00:00"/>
    <m/>
    <m/>
    <m/>
    <m/>
    <m/>
    <m/>
    <m/>
    <m/>
    <m/>
    <s v="adult"/>
    <s v="10240186"/>
    <x v="4"/>
    <n v="1.2"/>
    <n v="2"/>
    <n v="2019"/>
    <x v="4"/>
  </r>
  <r>
    <d v="2023-06-22T00:00:00"/>
    <n v="10866"/>
    <n v="11069"/>
    <x v="4"/>
    <n v="1547"/>
    <n v="52022"/>
    <s v="V-clip adipose"/>
    <s v="045412"/>
    <m/>
    <s v="M"/>
    <s v="M"/>
    <s v=""/>
    <s v=""/>
    <n v="64"/>
    <m/>
    <m/>
    <m/>
    <m/>
    <x v="3"/>
    <n v="1024018"/>
    <n v="7"/>
    <s v="X"/>
    <m/>
    <s v="X"/>
    <d v="2023-09-18T00:00:00"/>
    <m/>
    <m/>
    <m/>
    <m/>
    <m/>
    <m/>
    <m/>
    <m/>
    <m/>
    <s v="adult"/>
    <s v="10240187"/>
    <x v="4"/>
    <n v="1.2"/>
    <n v="2"/>
    <n v="2019"/>
    <x v="4"/>
  </r>
  <r>
    <d v="2023-06-22T00:00:00"/>
    <n v="10866"/>
    <n v="11069"/>
    <x v="4"/>
    <n v="1549"/>
    <n v="52023"/>
    <s v="V-clip adipose"/>
    <s v="045425"/>
    <m/>
    <s v="F"/>
    <s v="F"/>
    <s v=""/>
    <s v=""/>
    <n v="86.5"/>
    <n v="19"/>
    <n v="7.2"/>
    <n v="4.2"/>
    <n v="1.6"/>
    <x v="2"/>
    <n v="1024018"/>
    <n v="8"/>
    <s v="X"/>
    <m/>
    <s v="X"/>
    <d v="2023-09-18T00:00:00"/>
    <m/>
    <m/>
    <m/>
    <m/>
    <m/>
    <m/>
    <m/>
    <m/>
    <m/>
    <s v="adult"/>
    <s v="10240188"/>
    <x v="3"/>
    <n v="1.3"/>
    <n v="3"/>
    <n v="2018"/>
    <x v="4"/>
  </r>
  <r>
    <d v="2023-06-22T00:00:00"/>
    <n v="10866"/>
    <n v="11069"/>
    <x v="4"/>
    <n v="1554"/>
    <n v="52024"/>
    <s v="V-clip adipose"/>
    <s v="045383"/>
    <m/>
    <s v="M"/>
    <s v="M"/>
    <s v=""/>
    <s v=""/>
    <n v="81"/>
    <n v="19.2"/>
    <n v="7.3"/>
    <n v="5.3"/>
    <n v="2.2999999999999998"/>
    <x v="2"/>
    <n v="1024018"/>
    <n v="9"/>
    <s v="X"/>
    <m/>
    <s v="X"/>
    <d v="2023-09-18T00:00:00"/>
    <m/>
    <m/>
    <m/>
    <m/>
    <m/>
    <m/>
    <m/>
    <m/>
    <m/>
    <s v="adult"/>
    <s v="10240189"/>
    <x v="3"/>
    <n v="1.3"/>
    <n v="3"/>
    <n v="2018"/>
    <x v="4"/>
  </r>
  <r>
    <d v="2023-06-22T00:00:00"/>
    <n v="10866"/>
    <n v="11069"/>
    <x v="4"/>
    <n v="1556"/>
    <n v="52025"/>
    <s v="V-clip adipose"/>
    <s v="045448"/>
    <m/>
    <s v="F"/>
    <s v="F"/>
    <s v=""/>
    <s v=""/>
    <n v="76"/>
    <n v="17.8"/>
    <n v="6.9"/>
    <n v="5.3"/>
    <n v="1.9"/>
    <x v="2"/>
    <n v="1024018"/>
    <n v="10"/>
    <s v="X"/>
    <m/>
    <s v="X"/>
    <d v="2023-09-18T00:00:00"/>
    <m/>
    <m/>
    <m/>
    <m/>
    <m/>
    <m/>
    <m/>
    <m/>
    <m/>
    <s v="adult"/>
    <s v="102401810"/>
    <x v="9"/>
    <s v="no age"/>
    <n v="3"/>
    <s v=""/>
    <x v="4"/>
  </r>
  <r>
    <d v="2023-06-22T00:00:00"/>
    <n v="10866"/>
    <n v="11069"/>
    <x v="4"/>
    <n v="1601"/>
    <n v="52026"/>
    <s v="V-clip adipose"/>
    <s v="045429"/>
    <m/>
    <s v="F"/>
    <s v="F"/>
    <s v=""/>
    <s v=""/>
    <n v="78"/>
    <n v="17.3"/>
    <n v="6.3"/>
    <n v="4.5999999999999996"/>
    <n v="1.5"/>
    <x v="2"/>
    <n v="1024019"/>
    <n v="1"/>
    <s v="X"/>
    <m/>
    <s v="X"/>
    <d v="2023-09-18T00:00:00"/>
    <m/>
    <m/>
    <m/>
    <m/>
    <m/>
    <m/>
    <m/>
    <m/>
    <m/>
    <s v="adult"/>
    <s v="10240191"/>
    <x v="3"/>
    <n v="1.3"/>
    <n v="3"/>
    <n v="2018"/>
    <x v="4"/>
  </r>
  <r>
    <d v="2023-06-22T00:00:00"/>
    <n v="10866"/>
    <n v="11069"/>
    <x v="4"/>
    <n v="1606"/>
    <n v="52027"/>
    <s v="V-clip adipose"/>
    <s v="045386"/>
    <m/>
    <s v="M"/>
    <s v="M"/>
    <s v=""/>
    <s v=""/>
    <n v="61"/>
    <m/>
    <m/>
    <m/>
    <m/>
    <x v="3"/>
    <n v="1024019"/>
    <n v="2"/>
    <s v="X"/>
    <m/>
    <s v="X"/>
    <d v="2023-09-18T00:00:00"/>
    <m/>
    <m/>
    <m/>
    <m/>
    <m/>
    <m/>
    <m/>
    <m/>
    <m/>
    <s v="adult"/>
    <s v="10240192"/>
    <x v="8"/>
    <s v="no age"/>
    <n v="2"/>
    <s v=""/>
    <x v="4"/>
  </r>
  <r>
    <d v="2023-06-22T00:00:00"/>
    <n v="10867"/>
    <n v="11070"/>
    <x v="2"/>
    <n v="1623"/>
    <n v="52028"/>
    <s v="V-clip adipose"/>
    <s v="045422"/>
    <m/>
    <s v="M"/>
    <s v="M"/>
    <s v=""/>
    <s v=""/>
    <n v="52"/>
    <m/>
    <m/>
    <m/>
    <m/>
    <x v="3"/>
    <n v="1024019"/>
    <n v="3"/>
    <s v="X"/>
    <m/>
    <s v="X"/>
    <d v="2023-09-18T00:00:00"/>
    <m/>
    <m/>
    <m/>
    <m/>
    <m/>
    <m/>
    <m/>
    <m/>
    <m/>
    <s v="adult"/>
    <s v="10240193"/>
    <x v="4"/>
    <n v="1.2"/>
    <n v="2"/>
    <n v="2019"/>
    <x v="4"/>
  </r>
  <r>
    <d v="2023-06-22T00:00:00"/>
    <n v="10867"/>
    <n v="11070"/>
    <x v="2"/>
    <n v="1626"/>
    <n v="52029"/>
    <s v="V-clip adipose"/>
    <s v="045381"/>
    <m/>
    <s v="F"/>
    <s v="F"/>
    <s v=""/>
    <s v=""/>
    <n v="83"/>
    <n v="17.8"/>
    <n v="6.2"/>
    <n v="4.2"/>
    <n v="1.1000000000000001"/>
    <x v="2"/>
    <n v="1024019"/>
    <n v="4"/>
    <s v="X"/>
    <m/>
    <s v="X"/>
    <d v="2023-09-18T00:00:00"/>
    <m/>
    <m/>
    <m/>
    <m/>
    <m/>
    <m/>
    <m/>
    <m/>
    <m/>
    <s v="adult"/>
    <s v="10240194"/>
    <x v="9"/>
    <s v="no age"/>
    <n v="3"/>
    <s v=""/>
    <x v="4"/>
  </r>
  <r>
    <d v="2023-06-22T00:00:00"/>
    <n v="10867"/>
    <n v="11070"/>
    <x v="2"/>
    <n v="1628"/>
    <n v="52030"/>
    <s v="V-clip adipose"/>
    <s v="045382"/>
    <m/>
    <s v="M"/>
    <s v="M"/>
    <s v=""/>
    <s v=""/>
    <n v="60"/>
    <m/>
    <m/>
    <m/>
    <m/>
    <x v="3"/>
    <n v="1024019"/>
    <n v="5"/>
    <s v="X"/>
    <m/>
    <s v="X"/>
    <d v="2023-09-18T00:00:00"/>
    <m/>
    <m/>
    <m/>
    <m/>
    <m/>
    <m/>
    <m/>
    <m/>
    <m/>
    <s v="adult"/>
    <s v="10240195"/>
    <x v="8"/>
    <s v="no age"/>
    <n v="2"/>
    <s v=""/>
    <x v="4"/>
  </r>
  <r>
    <d v="2023-06-22T00:00:00"/>
    <n v="10867"/>
    <n v="11070"/>
    <x v="2"/>
    <n v="1632"/>
    <n v="52031"/>
    <s v="V-clip adipose"/>
    <s v="045458"/>
    <m/>
    <s v="M"/>
    <s v="M"/>
    <s v=""/>
    <s v=""/>
    <n v="59"/>
    <m/>
    <m/>
    <m/>
    <m/>
    <x v="3"/>
    <n v="1024019"/>
    <n v="6"/>
    <s v="X"/>
    <m/>
    <s v="X"/>
    <d v="2023-09-18T00:00:00"/>
    <m/>
    <m/>
    <m/>
    <m/>
    <m/>
    <m/>
    <m/>
    <m/>
    <m/>
    <s v="adult"/>
    <s v="10240196"/>
    <x v="4"/>
    <n v="1.2"/>
    <n v="2"/>
    <n v="2019"/>
    <x v="4"/>
  </r>
  <r>
    <d v="2023-06-22T00:00:00"/>
    <n v="10868"/>
    <n v="11070"/>
    <x v="3"/>
    <n v="1649"/>
    <n v="52032"/>
    <s v="V-clip adipose"/>
    <s v="045472"/>
    <m/>
    <s v="M"/>
    <s v="M"/>
    <s v=""/>
    <s v=""/>
    <n v="86"/>
    <n v="18.8"/>
    <n v="6.7"/>
    <n v="5.2"/>
    <n v="1.6"/>
    <x v="2"/>
    <n v="1024019"/>
    <n v="7"/>
    <s v="X"/>
    <m/>
    <s v="X"/>
    <d v="2023-09-18T00:00:00"/>
    <m/>
    <m/>
    <m/>
    <m/>
    <m/>
    <m/>
    <m/>
    <m/>
    <m/>
    <s v="adult"/>
    <s v="10240197"/>
    <x v="3"/>
    <n v="1.3"/>
    <n v="3"/>
    <n v="2018"/>
    <x v="4"/>
  </r>
  <r>
    <d v="2023-06-22T00:00:00"/>
    <n v="10868"/>
    <n v="11070"/>
    <x v="3"/>
    <n v="1652"/>
    <n v="52033"/>
    <s v="V-clip adipose"/>
    <s v="045467"/>
    <s v="X"/>
    <s v="F"/>
    <s v="M"/>
    <s v=""/>
    <s v=""/>
    <n v="73.5"/>
    <m/>
    <m/>
    <m/>
    <m/>
    <x v="3"/>
    <n v="1024019"/>
    <n v="8"/>
    <s v="X"/>
    <m/>
    <s v="X"/>
    <d v="2023-09-18T00:00:00"/>
    <m/>
    <m/>
    <m/>
    <m/>
    <m/>
    <m/>
    <m/>
    <m/>
    <m/>
    <s v="adult"/>
    <s v="10240198"/>
    <x v="3"/>
    <n v="1.3"/>
    <n v="3"/>
    <n v="2018"/>
    <x v="4"/>
  </r>
  <r>
    <d v="2023-06-22T00:00:00"/>
    <n v="10868"/>
    <n v="11070"/>
    <x v="3"/>
    <n v="1655"/>
    <n v="52034"/>
    <s v="V-clip adipose"/>
    <s v="045401"/>
    <m/>
    <s v="F"/>
    <s v="F"/>
    <s v=""/>
    <s v=""/>
    <n v="89.5"/>
    <n v="19.100000000000001"/>
    <n v="6.5"/>
    <n v="6.6"/>
    <n v="2.2000000000000002"/>
    <x v="2"/>
    <n v="1024019"/>
    <n v="9"/>
    <s v="X"/>
    <m/>
    <s v="X"/>
    <d v="2023-09-18T00:00:00"/>
    <m/>
    <m/>
    <m/>
    <m/>
    <m/>
    <m/>
    <m/>
    <m/>
    <m/>
    <s v="adult"/>
    <s v="10240199"/>
    <x v="3"/>
    <n v="1.3"/>
    <n v="3"/>
    <n v="2018"/>
    <x v="4"/>
  </r>
  <r>
    <d v="2023-06-22T00:00:00"/>
    <n v="10868"/>
    <n v="11070"/>
    <x v="3"/>
    <n v="1658"/>
    <n v="52035"/>
    <s v="V-clip adipose"/>
    <s v="045478"/>
    <m/>
    <s v="M"/>
    <s v="M"/>
    <s v=""/>
    <s v=""/>
    <n v="62"/>
    <m/>
    <m/>
    <m/>
    <m/>
    <x v="3"/>
    <n v="1024019"/>
    <n v="10"/>
    <s v="X"/>
    <m/>
    <s v="X"/>
    <d v="2023-09-18T00:00:00"/>
    <m/>
    <m/>
    <m/>
    <m/>
    <m/>
    <m/>
    <m/>
    <m/>
    <m/>
    <s v="adult"/>
    <s v="102401910"/>
    <x v="4"/>
    <n v="1.2"/>
    <n v="2"/>
    <n v="2019"/>
    <x v="4"/>
  </r>
  <r>
    <d v="2023-06-22T00:00:00"/>
    <n v="10868"/>
    <n v="11070"/>
    <x v="3"/>
    <n v="1701"/>
    <n v="52036"/>
    <s v="V-clip adipose"/>
    <s v="045446"/>
    <m/>
    <s v="M"/>
    <s v="M"/>
    <s v=""/>
    <s v=""/>
    <n v="65"/>
    <m/>
    <m/>
    <m/>
    <m/>
    <x v="3"/>
    <n v="1024020"/>
    <n v="1"/>
    <s v="X"/>
    <s v="X"/>
    <m/>
    <s v="Archive"/>
    <m/>
    <m/>
    <m/>
    <m/>
    <m/>
    <m/>
    <m/>
    <m/>
    <m/>
    <s v="adult"/>
    <s v="10240201"/>
    <x v="5"/>
    <s v=""/>
    <s v=""/>
    <s v=""/>
    <x v="4"/>
  </r>
  <r>
    <d v="2023-06-22T00:00:00"/>
    <n v="10868"/>
    <n v="11070"/>
    <x v="3"/>
    <n v="1702"/>
    <n v="52037"/>
    <s v="V-clip adipose"/>
    <s v="045462"/>
    <m/>
    <s v="M"/>
    <s v="M"/>
    <s v=""/>
    <s v=""/>
    <n v="60"/>
    <m/>
    <m/>
    <m/>
    <m/>
    <x v="3"/>
    <n v="1024020"/>
    <n v="2"/>
    <s v="X"/>
    <s v="X"/>
    <m/>
    <s v="Archive"/>
    <m/>
    <m/>
    <m/>
    <m/>
    <m/>
    <m/>
    <m/>
    <m/>
    <m/>
    <s v="adult"/>
    <s v="10240202"/>
    <x v="5"/>
    <s v=""/>
    <s v=""/>
    <s v=""/>
    <x v="4"/>
  </r>
  <r>
    <d v="2023-06-22T00:00:00"/>
    <n v="10868"/>
    <n v="11070"/>
    <x v="3"/>
    <n v="1704"/>
    <n v="52038"/>
    <s v="V-clip adipose"/>
    <s v="045439"/>
    <m/>
    <s v="F"/>
    <s v="M"/>
    <s v=""/>
    <s v=""/>
    <n v="64"/>
    <m/>
    <m/>
    <m/>
    <m/>
    <x v="3"/>
    <n v="1024020"/>
    <n v="3"/>
    <s v="X"/>
    <s v="X"/>
    <m/>
    <s v="Archive"/>
    <m/>
    <m/>
    <m/>
    <m/>
    <m/>
    <m/>
    <m/>
    <m/>
    <m/>
    <s v="adult"/>
    <s v="10240203"/>
    <x v="5"/>
    <s v=""/>
    <s v=""/>
    <s v=""/>
    <x v="4"/>
  </r>
  <r>
    <d v="2023-06-22T00:00:00"/>
    <n v="10868"/>
    <n v="11070"/>
    <x v="3"/>
    <n v="1706"/>
    <n v="52039"/>
    <s v="V-clip adipose"/>
    <s v="045398"/>
    <m/>
    <s v="F"/>
    <s v="F"/>
    <s v=""/>
    <s v=""/>
    <n v="76"/>
    <n v="17.5"/>
    <n v="6.5"/>
    <n v="6"/>
    <n v="1.8"/>
    <x v="2"/>
    <n v="1024020"/>
    <n v="4"/>
    <s v="X"/>
    <s v="X"/>
    <m/>
    <s v="Archive"/>
    <m/>
    <m/>
    <m/>
    <m/>
    <m/>
    <m/>
    <m/>
    <m/>
    <m/>
    <s v="adult"/>
    <s v="10240204"/>
    <x v="5"/>
    <s v=""/>
    <s v=""/>
    <s v=""/>
    <x v="4"/>
  </r>
  <r>
    <d v="2023-06-22T00:00:00"/>
    <n v="10868"/>
    <n v="11070"/>
    <x v="3"/>
    <n v="1708"/>
    <n v="52040"/>
    <s v="V-clip adipose"/>
    <s v="045449"/>
    <m/>
    <s v="M"/>
    <s v="M"/>
    <s v=""/>
    <s v=""/>
    <n v="65.5"/>
    <m/>
    <m/>
    <m/>
    <m/>
    <x v="3"/>
    <n v="1024020"/>
    <n v="5"/>
    <s v="X"/>
    <s v="X"/>
    <m/>
    <s v="Archive"/>
    <m/>
    <m/>
    <m/>
    <m/>
    <m/>
    <m/>
    <m/>
    <m/>
    <m/>
    <s v="adult"/>
    <s v="10240205"/>
    <x v="5"/>
    <s v=""/>
    <s v=""/>
    <s v=""/>
    <x v="4"/>
  </r>
  <r>
    <d v="2023-06-22T00:00:00"/>
    <n v="10868"/>
    <n v="11070"/>
    <x v="3"/>
    <n v="1709"/>
    <n v="52041"/>
    <s v="V-clip adipose"/>
    <s v="045471"/>
    <m/>
    <s v="M"/>
    <s v="M"/>
    <s v=""/>
    <s v=""/>
    <n v="61"/>
    <m/>
    <m/>
    <m/>
    <m/>
    <x v="3"/>
    <n v="1024020"/>
    <n v="6"/>
    <s v="X"/>
    <s v="X"/>
    <m/>
    <s v="Archive"/>
    <m/>
    <m/>
    <m/>
    <m/>
    <m/>
    <m/>
    <m/>
    <m/>
    <m/>
    <s v="adult"/>
    <s v="10240206"/>
    <x v="5"/>
    <s v=""/>
    <s v=""/>
    <s v=""/>
    <x v="4"/>
  </r>
  <r>
    <d v="2023-06-22T00:00:00"/>
    <n v="10868"/>
    <n v="11070"/>
    <x v="3"/>
    <n v="1713"/>
    <n v="52042"/>
    <s v="V-clip adipose"/>
    <s v="045424"/>
    <m/>
    <s v="M"/>
    <s v="M"/>
    <s v=""/>
    <s v=""/>
    <n v="91"/>
    <n v="20.8"/>
    <n v="7.9"/>
    <n v="7.5"/>
    <n v="3"/>
    <x v="2"/>
    <n v="1024020"/>
    <n v="7"/>
    <s v="X"/>
    <s v="X"/>
    <m/>
    <s v="Archive"/>
    <m/>
    <m/>
    <m/>
    <m/>
    <m/>
    <m/>
    <m/>
    <m/>
    <m/>
    <s v="adult"/>
    <s v="10240207"/>
    <x v="5"/>
    <s v=""/>
    <s v=""/>
    <s v=""/>
    <x v="4"/>
  </r>
  <r>
    <d v="2023-06-22T00:00:00"/>
    <n v="10868"/>
    <n v="11070"/>
    <x v="3"/>
    <n v="1719"/>
    <n v="52043"/>
    <s v="V-clip adipose"/>
    <s v="045457"/>
    <m/>
    <s v="F"/>
    <s v="F"/>
    <s v=""/>
    <s v=""/>
    <n v="82"/>
    <n v="17.8"/>
    <n v="6.4"/>
    <n v="6.8"/>
    <n v="1.9"/>
    <x v="2"/>
    <n v="1024020"/>
    <n v="8"/>
    <s v="X"/>
    <s v="X"/>
    <m/>
    <s v="Archive"/>
    <m/>
    <m/>
    <m/>
    <m/>
    <m/>
    <m/>
    <m/>
    <m/>
    <m/>
    <s v="adult"/>
    <s v="10240208"/>
    <x v="5"/>
    <s v=""/>
    <s v=""/>
    <s v=""/>
    <x v="4"/>
  </r>
  <r>
    <d v="2023-06-22T00:00:00"/>
    <n v="10868"/>
    <n v="11070"/>
    <x v="3"/>
    <n v="1722"/>
    <n v="52044"/>
    <s v="V-clip adipose"/>
    <s v="045410"/>
    <m/>
    <s v="M"/>
    <s v="M"/>
    <s v=""/>
    <s v=""/>
    <n v="80"/>
    <n v="18.399999999999999"/>
    <n v="6.6"/>
    <n v="4.5999999999999996"/>
    <n v="1.6"/>
    <x v="2"/>
    <n v="1024020"/>
    <n v="9"/>
    <s v="X"/>
    <s v="X"/>
    <m/>
    <s v="Archive"/>
    <m/>
    <m/>
    <m/>
    <m/>
    <m/>
    <m/>
    <m/>
    <m/>
    <m/>
    <s v="adult"/>
    <s v="10240209"/>
    <x v="5"/>
    <s v=""/>
    <s v=""/>
    <s v=""/>
    <x v="4"/>
  </r>
  <r>
    <d v="2023-06-22T00:00:00"/>
    <n v="10868"/>
    <n v="11070"/>
    <x v="3"/>
    <n v="1726"/>
    <n v="52045"/>
    <s v="V-clip adipose"/>
    <s v="045430"/>
    <m/>
    <s v="M"/>
    <s v="M"/>
    <s v=""/>
    <s v=""/>
    <n v="86"/>
    <n v="19.7"/>
    <n v="7.5"/>
    <n v="6.2"/>
    <n v="2.1"/>
    <x v="2"/>
    <n v="1024020"/>
    <n v="10"/>
    <s v="X"/>
    <s v="X"/>
    <m/>
    <s v="Archive"/>
    <m/>
    <m/>
    <m/>
    <m/>
    <m/>
    <m/>
    <m/>
    <m/>
    <m/>
    <s v="adult"/>
    <s v="102402010"/>
    <x v="5"/>
    <s v=""/>
    <s v=""/>
    <s v=""/>
    <x v="4"/>
  </r>
  <r>
    <d v="2023-06-22T00:00:00"/>
    <n v="10868"/>
    <n v="11070"/>
    <x v="3"/>
    <n v="1729"/>
    <n v="52046"/>
    <s v="V-clip adipose"/>
    <s v="045441"/>
    <m/>
    <s v="M"/>
    <s v="M"/>
    <s v=""/>
    <s v=""/>
    <n v="62.5"/>
    <m/>
    <m/>
    <m/>
    <m/>
    <x v="3"/>
    <n v="1024021"/>
    <n v="1"/>
    <s v="X"/>
    <m/>
    <s v="X"/>
    <d v="2023-09-18T00:00:00"/>
    <m/>
    <m/>
    <m/>
    <m/>
    <m/>
    <m/>
    <m/>
    <m/>
    <m/>
    <s v="adult"/>
    <s v="10240211"/>
    <x v="4"/>
    <n v="1.2"/>
    <n v="2"/>
    <n v="2019"/>
    <x v="4"/>
  </r>
  <r>
    <d v="2023-06-22T00:00:00"/>
    <n v="10868"/>
    <n v="11070"/>
    <x v="3"/>
    <n v="1731"/>
    <n v="52047"/>
    <s v="V-clip adipose"/>
    <s v="045477"/>
    <m/>
    <s v="F"/>
    <s v="F"/>
    <s v=""/>
    <s v=""/>
    <n v="83.5"/>
    <n v="19.399999999999999"/>
    <n v="7.4"/>
    <n v="5.5"/>
    <n v="1.5"/>
    <x v="2"/>
    <n v="1024021"/>
    <n v="2"/>
    <s v="X"/>
    <m/>
    <s v="X"/>
    <d v="2023-09-18T00:00:00"/>
    <m/>
    <m/>
    <m/>
    <m/>
    <m/>
    <m/>
    <m/>
    <m/>
    <m/>
    <s v="adult"/>
    <s v="10240212"/>
    <x v="9"/>
    <s v="no age"/>
    <n v="3"/>
    <s v=""/>
    <x v="4"/>
  </r>
  <r>
    <d v="2023-06-22T00:00:00"/>
    <n v="10868"/>
    <n v="11070"/>
    <x v="3"/>
    <n v="1735"/>
    <n v="52048"/>
    <s v="no mark applied"/>
    <s v="045452"/>
    <m/>
    <s v="M"/>
    <s v="M"/>
    <s v=""/>
    <s v=""/>
    <n v="52"/>
    <m/>
    <m/>
    <m/>
    <m/>
    <x v="3"/>
    <m/>
    <m/>
    <m/>
    <m/>
    <m/>
    <m/>
    <m/>
    <m/>
    <m/>
    <m/>
    <m/>
    <m/>
    <m/>
    <s v="52048 no Vclip and no scales"/>
    <m/>
    <s v="adult"/>
    <s v=""/>
    <x v="2"/>
    <s v="no age"/>
    <n v="0"/>
    <s v=""/>
    <x v="4"/>
  </r>
  <r>
    <d v="2023-06-23T00:00:00"/>
    <n v="10817"/>
    <n v="11204"/>
    <x v="1"/>
    <n v="940"/>
    <m/>
    <s v="caudal hole"/>
    <m/>
    <m/>
    <s v="M"/>
    <s v="M"/>
    <s v=""/>
    <s v=""/>
    <n v="32"/>
    <m/>
    <m/>
    <m/>
    <m/>
    <x v="1"/>
    <n v="1022840"/>
    <n v="8"/>
    <s v="X"/>
    <m/>
    <m/>
    <d v="2023-07-28T00:00:00"/>
    <m/>
    <m/>
    <m/>
    <m/>
    <m/>
    <m/>
    <n v="1"/>
    <m/>
    <m/>
    <s v="jack"/>
    <s v="10228408"/>
    <x v="1"/>
    <n v="1.1000000000000001"/>
    <n v="1"/>
    <n v="2020"/>
    <x v="4"/>
  </r>
  <r>
    <d v="2023-06-23T00:00:00"/>
    <n v="10817"/>
    <n v="11204"/>
    <x v="1"/>
    <n v="944"/>
    <n v="40914"/>
    <s v="adipose hole"/>
    <s v="909973"/>
    <m/>
    <s v="F"/>
    <s v="F"/>
    <s v=""/>
    <s v=""/>
    <n v="76"/>
    <n v="17"/>
    <n v="7"/>
    <n v="5"/>
    <n v="1.5"/>
    <x v="2"/>
    <n v="1022840"/>
    <n v="9"/>
    <s v="X"/>
    <m/>
    <m/>
    <d v="2023-07-28T00:00:00"/>
    <n v="88"/>
    <m/>
    <m/>
    <m/>
    <m/>
    <m/>
    <n v="1"/>
    <m/>
    <m/>
    <s v="adult"/>
    <s v="10228409"/>
    <x v="3"/>
    <n v="1.3"/>
    <n v="3"/>
    <n v="2018"/>
    <x v="4"/>
  </r>
  <r>
    <d v="2023-06-23T00:00:00"/>
    <n v="10817"/>
    <n v="11204"/>
    <x v="1"/>
    <n v="945"/>
    <n v="40915"/>
    <s v="adipose hole"/>
    <s v="909998"/>
    <s v="X"/>
    <s v="M"/>
    <s v="M"/>
    <s v=""/>
    <s v=""/>
    <n v="81"/>
    <n v="18"/>
    <n v="7.5"/>
    <n v="6"/>
    <n v="2"/>
    <x v="2"/>
    <n v="1022840"/>
    <n v="10"/>
    <s v="X"/>
    <m/>
    <m/>
    <d v="2023-07-28T00:00:00"/>
    <n v="89"/>
    <s v="GN"/>
    <m/>
    <s v="&quot;3-9&quot;"/>
    <m/>
    <m/>
    <n v="1"/>
    <m/>
    <m/>
    <s v="adult"/>
    <s v="102284010"/>
    <x v="4"/>
    <n v="1.2"/>
    <n v="2"/>
    <n v="2019"/>
    <x v="4"/>
  </r>
  <r>
    <d v="2023-06-23T00:00:00"/>
    <n v="10817"/>
    <n v="11204"/>
    <x v="1"/>
    <n v="947"/>
    <m/>
    <s v="caudal hole"/>
    <m/>
    <m/>
    <s v="M"/>
    <s v="M"/>
    <s v=""/>
    <s v=""/>
    <n v="42"/>
    <m/>
    <m/>
    <m/>
    <m/>
    <x v="1"/>
    <n v="1024032"/>
    <n v="1"/>
    <s v="X"/>
    <m/>
    <m/>
    <d v="2023-07-28T00:00:00"/>
    <m/>
    <m/>
    <m/>
    <m/>
    <m/>
    <m/>
    <n v="1"/>
    <m/>
    <m/>
    <s v="jack"/>
    <s v="10240321"/>
    <x v="7"/>
    <s v="no age"/>
    <n v="1"/>
    <s v=""/>
    <x v="4"/>
  </r>
  <r>
    <d v="2023-06-23T00:00:00"/>
    <n v="10817"/>
    <n v="11204"/>
    <x v="1"/>
    <n v="950"/>
    <m/>
    <s v="caudal hole"/>
    <m/>
    <m/>
    <s v="M"/>
    <s v="M"/>
    <s v=""/>
    <s v=""/>
    <n v="38"/>
    <m/>
    <m/>
    <m/>
    <m/>
    <x v="1"/>
    <n v="1024032"/>
    <n v="2"/>
    <s v="X"/>
    <m/>
    <m/>
    <d v="2023-07-28T00:00:00"/>
    <m/>
    <m/>
    <m/>
    <m/>
    <m/>
    <m/>
    <n v="1"/>
    <m/>
    <m/>
    <s v="jack"/>
    <s v="10240322"/>
    <x v="7"/>
    <s v="no age"/>
    <n v="1"/>
    <s v=""/>
    <x v="4"/>
  </r>
  <r>
    <d v="2023-06-23T00:00:00"/>
    <n v="10817"/>
    <n v="11204"/>
    <x v="1"/>
    <n v="951"/>
    <n v="40916"/>
    <s v="adipose hole"/>
    <s v="910003"/>
    <m/>
    <s v="F"/>
    <s v="M"/>
    <s v=""/>
    <s v=""/>
    <n v="56"/>
    <m/>
    <m/>
    <m/>
    <m/>
    <x v="3"/>
    <n v="1024032"/>
    <n v="3"/>
    <s v="X"/>
    <m/>
    <m/>
    <d v="2023-07-28T00:00:00"/>
    <n v="90"/>
    <m/>
    <m/>
    <m/>
    <m/>
    <m/>
    <n v="1"/>
    <m/>
    <m/>
    <s v="adult"/>
    <s v="10240323"/>
    <x v="4"/>
    <n v="1.2"/>
    <n v="2"/>
    <n v="2019"/>
    <x v="4"/>
  </r>
  <r>
    <d v="2023-06-23T00:00:00"/>
    <n v="10817"/>
    <n v="11204"/>
    <x v="1"/>
    <n v="955"/>
    <m/>
    <s v="caudal hole"/>
    <m/>
    <m/>
    <s v="M"/>
    <s v="M"/>
    <s v=""/>
    <s v=""/>
    <n v="42"/>
    <m/>
    <m/>
    <m/>
    <m/>
    <x v="1"/>
    <n v="1024032"/>
    <n v="4"/>
    <s v="X"/>
    <m/>
    <m/>
    <d v="2023-07-28T00:00:00"/>
    <m/>
    <m/>
    <m/>
    <m/>
    <m/>
    <m/>
    <n v="1"/>
    <m/>
    <m/>
    <s v="jack"/>
    <s v="10240324"/>
    <x v="2"/>
    <s v="no age"/>
    <n v="0"/>
    <s v=""/>
    <x v="4"/>
  </r>
  <r>
    <d v="2023-06-23T00:00:00"/>
    <n v="10817"/>
    <n v="11204"/>
    <x v="1"/>
    <n v="958"/>
    <n v="40917"/>
    <s v="adipose hole"/>
    <s v="909960"/>
    <m/>
    <s v="F"/>
    <s v="F"/>
    <s v=""/>
    <s v=""/>
    <n v="85"/>
    <n v="18"/>
    <n v="7"/>
    <n v="5"/>
    <n v="2"/>
    <x v="2"/>
    <n v="1024032"/>
    <n v="5"/>
    <s v="X"/>
    <m/>
    <m/>
    <d v="2023-07-28T00:00:00"/>
    <n v="91"/>
    <m/>
    <m/>
    <m/>
    <m/>
    <m/>
    <n v="1"/>
    <s v="4 scales"/>
    <m/>
    <s v="adult"/>
    <s v="10240325"/>
    <x v="9"/>
    <s v="no age"/>
    <n v="3"/>
    <s v=""/>
    <x v="4"/>
  </r>
  <r>
    <d v="2023-06-23T00:00:00"/>
    <n v="10817"/>
    <n v="11204"/>
    <x v="1"/>
    <n v="1001"/>
    <m/>
    <s v="caudal hole"/>
    <m/>
    <m/>
    <s v="M"/>
    <s v="M"/>
    <s v=""/>
    <s v=""/>
    <n v="42"/>
    <m/>
    <m/>
    <m/>
    <m/>
    <x v="1"/>
    <n v="1024032"/>
    <n v="6"/>
    <s v="X"/>
    <m/>
    <m/>
    <d v="2023-07-28T00:00:00"/>
    <m/>
    <m/>
    <m/>
    <m/>
    <m/>
    <m/>
    <n v="1"/>
    <m/>
    <m/>
    <s v="jack"/>
    <s v="10240326"/>
    <x v="1"/>
    <n v="1.1000000000000001"/>
    <n v="1"/>
    <n v="2020"/>
    <x v="4"/>
  </r>
  <r>
    <d v="2023-06-23T00:00:00"/>
    <n v="10817"/>
    <n v="11204"/>
    <x v="1"/>
    <n v="1003"/>
    <n v="40918"/>
    <s v="adipose hole"/>
    <s v="909976"/>
    <m/>
    <s v="F"/>
    <s v="F"/>
    <s v=""/>
    <s v=""/>
    <n v="78.5"/>
    <n v="16.5"/>
    <n v="6"/>
    <n v="5"/>
    <n v="1.5"/>
    <x v="2"/>
    <n v="1024032"/>
    <n v="7"/>
    <s v="X"/>
    <m/>
    <m/>
    <d v="2023-07-28T00:00:00"/>
    <n v="92"/>
    <m/>
    <m/>
    <m/>
    <m/>
    <m/>
    <n v="1"/>
    <m/>
    <m/>
    <s v="adult"/>
    <s v="10240327"/>
    <x v="3"/>
    <n v="1.3"/>
    <n v="3"/>
    <n v="2018"/>
    <x v="4"/>
  </r>
  <r>
    <d v="2023-06-23T00:00:00"/>
    <n v="10818"/>
    <n v="11204"/>
    <x v="0"/>
    <n v="1046"/>
    <n v="40919"/>
    <s v="adipose hole"/>
    <s v="909985"/>
    <m/>
    <s v="M"/>
    <s v="M"/>
    <s v=""/>
    <s v=""/>
    <n v="65"/>
    <m/>
    <m/>
    <m/>
    <m/>
    <x v="3"/>
    <n v="1024032"/>
    <n v="8"/>
    <s v="X"/>
    <m/>
    <m/>
    <d v="2023-07-28T00:00:00"/>
    <n v="93"/>
    <m/>
    <m/>
    <m/>
    <m/>
    <m/>
    <n v="1"/>
    <m/>
    <m/>
    <s v="adult"/>
    <s v="10240328"/>
    <x v="8"/>
    <s v="no age"/>
    <n v="2"/>
    <s v=""/>
    <x v="4"/>
  </r>
  <r>
    <d v="2023-06-23T00:00:00"/>
    <n v="10820"/>
    <n v="11204"/>
    <x v="1"/>
    <n v="1634"/>
    <n v="40920"/>
    <s v="adipose hole"/>
    <s v="909997"/>
    <m/>
    <s v="M"/>
    <s v="M"/>
    <s v=""/>
    <s v=""/>
    <n v="59.5"/>
    <m/>
    <m/>
    <m/>
    <m/>
    <x v="3"/>
    <n v="1024032"/>
    <n v="9"/>
    <s v="X"/>
    <m/>
    <m/>
    <d v="2023-07-28T00:00:00"/>
    <n v="94"/>
    <m/>
    <m/>
    <m/>
    <m/>
    <m/>
    <n v="1"/>
    <m/>
    <m/>
    <s v="adult"/>
    <s v="10240329"/>
    <x v="4"/>
    <n v="1.2"/>
    <n v="2"/>
    <n v="2019"/>
    <x v="4"/>
  </r>
  <r>
    <d v="2023-06-23T00:00:00"/>
    <n v="10820"/>
    <n v="11204"/>
    <x v="1"/>
    <n v="1707"/>
    <n v="40921"/>
    <s v="adipose hole"/>
    <s v="909994"/>
    <s v="X"/>
    <s v="M"/>
    <s v="M"/>
    <s v=""/>
    <s v=""/>
    <n v="56.5"/>
    <m/>
    <m/>
    <m/>
    <m/>
    <x v="3"/>
    <n v="1024032"/>
    <n v="10"/>
    <s v="X"/>
    <m/>
    <m/>
    <d v="2023-07-28T00:00:00"/>
    <n v="95"/>
    <m/>
    <m/>
    <m/>
    <m/>
    <m/>
    <n v="1"/>
    <m/>
    <m/>
    <s v="adult"/>
    <s v="102403210"/>
    <x v="4"/>
    <n v="1.2"/>
    <n v="2"/>
    <n v="2019"/>
    <x v="4"/>
  </r>
  <r>
    <d v="2023-06-23T00:00:00"/>
    <n v="10820"/>
    <n v="11204"/>
    <x v="1"/>
    <n v="1740"/>
    <n v="40922"/>
    <s v="adipose hole"/>
    <s v="909964"/>
    <m/>
    <s v="F"/>
    <s v="F"/>
    <s v=""/>
    <s v=""/>
    <n v="82.5"/>
    <n v="20"/>
    <n v="8"/>
    <n v="6"/>
    <n v="2"/>
    <x v="2"/>
    <n v="1024035"/>
    <n v="1"/>
    <s v="X"/>
    <m/>
    <m/>
    <d v="2023-07-28T00:00:00"/>
    <n v="96"/>
    <m/>
    <m/>
    <m/>
    <m/>
    <m/>
    <n v="1"/>
    <m/>
    <m/>
    <s v="adult"/>
    <s v="10240351"/>
    <x v="3"/>
    <n v="1.3"/>
    <n v="3"/>
    <n v="2018"/>
    <x v="4"/>
  </r>
  <r>
    <d v="2023-06-23T00:00:00"/>
    <n v="10869"/>
    <n v="11071"/>
    <x v="3"/>
    <n v="930"/>
    <n v="52049"/>
    <s v="V-clip adipose"/>
    <s v="045415"/>
    <s v="X"/>
    <s v="M"/>
    <s v="M"/>
    <s v=""/>
    <s v=""/>
    <n v="68"/>
    <m/>
    <m/>
    <m/>
    <m/>
    <x v="3"/>
    <n v="1024021"/>
    <n v="3"/>
    <s v="X"/>
    <m/>
    <s v="X"/>
    <d v="2023-09-18T00:00:00"/>
    <m/>
    <m/>
    <m/>
    <m/>
    <m/>
    <m/>
    <m/>
    <m/>
    <m/>
    <s v="adult"/>
    <s v="10240213"/>
    <x v="4"/>
    <n v="1.2"/>
    <n v="2"/>
    <n v="2019"/>
    <x v="4"/>
  </r>
  <r>
    <d v="2023-06-23T00:00:00"/>
    <n v="10869"/>
    <n v="11071"/>
    <x v="3"/>
    <n v="932"/>
    <n v="52050"/>
    <s v="V-clip adipose"/>
    <s v="045420"/>
    <m/>
    <s v="M"/>
    <s v="M"/>
    <s v=""/>
    <s v=""/>
    <n v="56"/>
    <m/>
    <m/>
    <m/>
    <m/>
    <x v="3"/>
    <n v="1024021"/>
    <n v="4"/>
    <s v="X"/>
    <m/>
    <s v="X"/>
    <d v="2023-09-18T00:00:00"/>
    <m/>
    <m/>
    <m/>
    <m/>
    <m/>
    <m/>
    <m/>
    <m/>
    <m/>
    <s v="adult"/>
    <s v="10240214"/>
    <x v="4"/>
    <n v="1.2"/>
    <n v="2"/>
    <n v="2019"/>
    <x v="4"/>
  </r>
  <r>
    <d v="2023-06-23T00:00:00"/>
    <n v="10869"/>
    <n v="11071"/>
    <x v="3"/>
    <n v="934"/>
    <n v="52051"/>
    <s v="V-clip adipose"/>
    <s v="045417"/>
    <m/>
    <s v="M"/>
    <s v="M"/>
    <s v=""/>
    <s v=""/>
    <n v="50"/>
    <m/>
    <m/>
    <m/>
    <m/>
    <x v="3"/>
    <n v="1024021"/>
    <n v="5"/>
    <s v="X"/>
    <m/>
    <s v="X"/>
    <d v="2023-09-18T00:00:00"/>
    <m/>
    <m/>
    <m/>
    <m/>
    <m/>
    <m/>
    <m/>
    <m/>
    <m/>
    <s v="adult"/>
    <s v="10240215"/>
    <x v="4"/>
    <n v="1.2"/>
    <n v="2"/>
    <n v="2019"/>
    <x v="4"/>
  </r>
  <r>
    <d v="2023-06-23T00:00:00"/>
    <n v="10869"/>
    <n v="11071"/>
    <x v="3"/>
    <n v="937"/>
    <n v="52052"/>
    <s v="V-clip adipose"/>
    <s v="045413"/>
    <m/>
    <s v="M"/>
    <s v="M"/>
    <s v=""/>
    <s v=""/>
    <n v="51"/>
    <m/>
    <m/>
    <m/>
    <m/>
    <x v="3"/>
    <n v="1024021"/>
    <n v="6"/>
    <s v="X"/>
    <m/>
    <s v="X"/>
    <d v="2023-09-18T00:00:00"/>
    <m/>
    <m/>
    <m/>
    <m/>
    <m/>
    <m/>
    <m/>
    <m/>
    <m/>
    <s v="adult"/>
    <s v="10240216"/>
    <x v="4"/>
    <n v="1.2"/>
    <n v="2"/>
    <n v="2019"/>
    <x v="4"/>
  </r>
  <r>
    <d v="2023-06-23T00:00:00"/>
    <n v="10869"/>
    <n v="11071"/>
    <x v="3"/>
    <n v="940"/>
    <n v="52053"/>
    <s v="V-clip adipose"/>
    <s v="045388"/>
    <m/>
    <s v="M"/>
    <s v="M"/>
    <s v=""/>
    <s v=""/>
    <n v="69"/>
    <m/>
    <m/>
    <m/>
    <m/>
    <x v="3"/>
    <n v="1024021"/>
    <n v="7"/>
    <s v="X"/>
    <m/>
    <s v="X"/>
    <d v="2023-09-18T00:00:00"/>
    <m/>
    <m/>
    <m/>
    <m/>
    <m/>
    <m/>
    <m/>
    <m/>
    <m/>
    <s v="adult"/>
    <s v="10240217"/>
    <x v="9"/>
    <s v="no age"/>
    <n v="3"/>
    <s v=""/>
    <x v="4"/>
  </r>
  <r>
    <d v="2023-06-23T00:00:00"/>
    <n v="10869"/>
    <n v="11071"/>
    <x v="3"/>
    <n v="942"/>
    <n v="52054"/>
    <s v="V-clip adipose"/>
    <s v="045396"/>
    <m/>
    <s v="M"/>
    <s v="M"/>
    <s v=""/>
    <s v=""/>
    <n v="67"/>
    <m/>
    <m/>
    <m/>
    <m/>
    <x v="3"/>
    <n v="1024021"/>
    <n v="8"/>
    <s v="X"/>
    <m/>
    <s v="X"/>
    <d v="2023-09-18T00:00:00"/>
    <m/>
    <m/>
    <m/>
    <m/>
    <m/>
    <m/>
    <m/>
    <m/>
    <m/>
    <s v="adult"/>
    <s v="10240218"/>
    <x v="8"/>
    <s v="no age"/>
    <n v="2"/>
    <s v=""/>
    <x v="4"/>
  </r>
  <r>
    <d v="2023-06-23T00:00:00"/>
    <n v="10869"/>
    <n v="11071"/>
    <x v="3"/>
    <n v="944"/>
    <n v="52055"/>
    <s v="V-clip adipose"/>
    <s v="045476"/>
    <m/>
    <s v="M"/>
    <s v="M"/>
    <s v=""/>
    <s v=""/>
    <n v="69"/>
    <m/>
    <m/>
    <m/>
    <m/>
    <x v="3"/>
    <n v="1024021"/>
    <n v="9"/>
    <s v="X"/>
    <m/>
    <s v="X"/>
    <d v="2023-09-18T00:00:00"/>
    <m/>
    <m/>
    <m/>
    <m/>
    <m/>
    <m/>
    <m/>
    <m/>
    <m/>
    <s v="adult"/>
    <s v="10240219"/>
    <x v="4"/>
    <n v="1.2"/>
    <n v="2"/>
    <n v="2019"/>
    <x v="4"/>
  </r>
  <r>
    <d v="2023-06-23T00:00:00"/>
    <n v="10869"/>
    <n v="11071"/>
    <x v="3"/>
    <n v="947"/>
    <n v="52056"/>
    <s v="V-clip adipose"/>
    <s v="045399"/>
    <m/>
    <s v="M"/>
    <s v="M"/>
    <s v=""/>
    <s v=""/>
    <n v="51"/>
    <m/>
    <m/>
    <m/>
    <m/>
    <x v="3"/>
    <n v="1024021"/>
    <n v="10"/>
    <s v="X"/>
    <m/>
    <s v="X"/>
    <d v="2023-09-18T00:00:00"/>
    <m/>
    <m/>
    <m/>
    <m/>
    <m/>
    <m/>
    <m/>
    <m/>
    <m/>
    <s v="adult"/>
    <s v="102402110"/>
    <x v="4"/>
    <n v="1.2"/>
    <n v="2"/>
    <n v="2019"/>
    <x v="4"/>
  </r>
  <r>
    <d v="2023-06-23T00:00:00"/>
    <n v="10869"/>
    <n v="11071"/>
    <x v="3"/>
    <n v="958"/>
    <n v="52057"/>
    <s v="V-clip adipose"/>
    <s v="045408"/>
    <m/>
    <s v="F"/>
    <s v="F"/>
    <s v=""/>
    <s v=""/>
    <n v="81"/>
    <n v="16.3"/>
    <n v="5.5"/>
    <n v="5.4"/>
    <n v="1.7"/>
    <x v="2"/>
    <n v="1024022"/>
    <n v="1"/>
    <s v="X"/>
    <s v="X"/>
    <m/>
    <s v="Archive"/>
    <m/>
    <m/>
    <m/>
    <m/>
    <m/>
    <m/>
    <m/>
    <m/>
    <m/>
    <s v="adult"/>
    <s v="10240221"/>
    <x v="5"/>
    <s v=""/>
    <s v=""/>
    <s v=""/>
    <x v="4"/>
  </r>
  <r>
    <d v="2023-06-23T00:00:00"/>
    <n v="10869"/>
    <n v="11071"/>
    <x v="3"/>
    <n v="1000"/>
    <n v="52058"/>
    <s v="V-clip adipose"/>
    <s v="045461"/>
    <m/>
    <s v="M"/>
    <s v="M"/>
    <s v=""/>
    <s v=""/>
    <n v="54"/>
    <m/>
    <m/>
    <m/>
    <m/>
    <x v="3"/>
    <n v="1024022"/>
    <n v="2"/>
    <s v="X"/>
    <s v="X"/>
    <m/>
    <s v="Archive"/>
    <m/>
    <m/>
    <m/>
    <m/>
    <m/>
    <m/>
    <m/>
    <m/>
    <m/>
    <s v="adult"/>
    <s v="10240222"/>
    <x v="5"/>
    <s v=""/>
    <s v=""/>
    <s v=""/>
    <x v="4"/>
  </r>
  <r>
    <d v="2023-06-23T00:00:00"/>
    <n v="10870"/>
    <n v="11071"/>
    <x v="4"/>
    <n v="1028"/>
    <n v="52059"/>
    <s v="V-clip adipose"/>
    <s v="045465"/>
    <m/>
    <s v="M"/>
    <s v="M"/>
    <s v=""/>
    <s v=""/>
    <n v="51.5"/>
    <m/>
    <m/>
    <m/>
    <m/>
    <x v="3"/>
    <n v="1024022"/>
    <n v="3"/>
    <s v="X"/>
    <s v="X"/>
    <m/>
    <s v="Archive"/>
    <m/>
    <m/>
    <m/>
    <m/>
    <m/>
    <m/>
    <m/>
    <m/>
    <m/>
    <s v="adult"/>
    <s v="10240223"/>
    <x v="5"/>
    <s v=""/>
    <s v=""/>
    <s v=""/>
    <x v="4"/>
  </r>
  <r>
    <d v="2023-06-23T00:00:00"/>
    <n v="10870"/>
    <n v="11071"/>
    <x v="4"/>
    <n v="1031"/>
    <n v="52060"/>
    <s v="V-clip adipose"/>
    <s v="045464"/>
    <m/>
    <s v="M"/>
    <s v="M"/>
    <s v=""/>
    <s v=""/>
    <n v="70"/>
    <m/>
    <m/>
    <m/>
    <m/>
    <x v="3"/>
    <n v="1024022"/>
    <n v="4"/>
    <s v="X"/>
    <s v="X"/>
    <m/>
    <s v="Archive"/>
    <m/>
    <m/>
    <m/>
    <m/>
    <m/>
    <m/>
    <m/>
    <m/>
    <m/>
    <s v="adult"/>
    <s v="10240224"/>
    <x v="5"/>
    <s v=""/>
    <s v=""/>
    <s v=""/>
    <x v="4"/>
  </r>
  <r>
    <d v="2023-06-23T00:00:00"/>
    <n v="10870"/>
    <n v="11071"/>
    <x v="4"/>
    <n v="1042"/>
    <n v="52061"/>
    <s v="V-clip adipose"/>
    <s v="046787"/>
    <m/>
    <s v="F"/>
    <s v="F"/>
    <s v=""/>
    <s v=""/>
    <n v="88"/>
    <n v="19"/>
    <n v="6.5"/>
    <n v="6.3"/>
    <n v="1.7"/>
    <x v="2"/>
    <n v="1024022"/>
    <n v="5"/>
    <s v="X"/>
    <s v="X"/>
    <m/>
    <s v="Archive"/>
    <m/>
    <m/>
    <m/>
    <m/>
    <m/>
    <m/>
    <m/>
    <m/>
    <m/>
    <s v="adult"/>
    <s v="10240225"/>
    <x v="5"/>
    <s v=""/>
    <s v=""/>
    <s v=""/>
    <x v="4"/>
  </r>
  <r>
    <d v="2023-06-23T00:00:00"/>
    <n v="10870"/>
    <n v="11071"/>
    <x v="4"/>
    <n v="1049"/>
    <n v="52062"/>
    <s v="V-clip adipose"/>
    <s v="046783"/>
    <m/>
    <s v="M"/>
    <s v="M"/>
    <s v=""/>
    <s v=""/>
    <n v="64"/>
    <m/>
    <m/>
    <m/>
    <m/>
    <x v="3"/>
    <n v="1024022"/>
    <n v="6"/>
    <s v="X"/>
    <s v="X"/>
    <m/>
    <s v="Archive"/>
    <m/>
    <m/>
    <m/>
    <m/>
    <m/>
    <m/>
    <m/>
    <m/>
    <m/>
    <s v="adult"/>
    <s v="10240226"/>
    <x v="5"/>
    <s v=""/>
    <s v=""/>
    <s v=""/>
    <x v="4"/>
  </r>
  <r>
    <d v="2023-06-23T00:00:00"/>
    <n v="10871"/>
    <n v="11071"/>
    <x v="2"/>
    <n v="1109"/>
    <n v="52063"/>
    <s v="V-clip adipose"/>
    <s v="046851"/>
    <m/>
    <s v="M"/>
    <s v="M"/>
    <s v=""/>
    <s v=""/>
    <n v="57.5"/>
    <m/>
    <m/>
    <m/>
    <m/>
    <x v="3"/>
    <n v="1024022"/>
    <n v="7"/>
    <s v="X"/>
    <s v="X"/>
    <m/>
    <s v="Archive"/>
    <m/>
    <m/>
    <m/>
    <m/>
    <m/>
    <m/>
    <m/>
    <m/>
    <m/>
    <s v="adult"/>
    <s v="10240227"/>
    <x v="5"/>
    <s v=""/>
    <s v=""/>
    <s v=""/>
    <x v="4"/>
  </r>
  <r>
    <d v="2023-06-23T00:00:00"/>
    <n v="10871"/>
    <n v="11071"/>
    <x v="2"/>
    <n v="1111"/>
    <n v="52064"/>
    <s v="V-clip adipose"/>
    <s v="046843"/>
    <s v="X"/>
    <s v="M"/>
    <s v="M"/>
    <s v=""/>
    <s v=""/>
    <n v="74"/>
    <m/>
    <m/>
    <m/>
    <m/>
    <x v="3"/>
    <n v="1024022"/>
    <n v="8"/>
    <s v="X"/>
    <s v="X"/>
    <m/>
    <s v="Archive"/>
    <m/>
    <m/>
    <m/>
    <m/>
    <m/>
    <m/>
    <m/>
    <m/>
    <m/>
    <s v="adult"/>
    <s v="10240228"/>
    <x v="5"/>
    <s v=""/>
    <s v=""/>
    <s v=""/>
    <x v="4"/>
  </r>
  <r>
    <d v="2023-06-23T00:00:00"/>
    <n v="10871"/>
    <n v="11071"/>
    <x v="2"/>
    <n v="1113"/>
    <n v="52065"/>
    <s v="V-clip adipose"/>
    <s v="046823"/>
    <m/>
    <s v="F"/>
    <s v="F"/>
    <s v=""/>
    <s v=""/>
    <n v="81.5"/>
    <n v="17"/>
    <n v="6.3"/>
    <n v="4.5"/>
    <n v="1.3"/>
    <x v="2"/>
    <n v="1024022"/>
    <n v="9"/>
    <s v="X"/>
    <s v="X"/>
    <m/>
    <s v="Archive"/>
    <m/>
    <m/>
    <m/>
    <m/>
    <m/>
    <m/>
    <m/>
    <m/>
    <m/>
    <s v="adult"/>
    <s v="10240229"/>
    <x v="5"/>
    <s v=""/>
    <s v=""/>
    <s v=""/>
    <x v="4"/>
  </r>
  <r>
    <d v="2023-06-23T00:00:00"/>
    <n v="10871"/>
    <n v="11071"/>
    <x v="2"/>
    <n v="1116"/>
    <n v="52066"/>
    <s v="V-clip adipose"/>
    <s v="046809"/>
    <m/>
    <s v="M"/>
    <s v="M"/>
    <s v=""/>
    <s v=""/>
    <n v="63.5"/>
    <m/>
    <m/>
    <m/>
    <m/>
    <x v="3"/>
    <n v="1024022"/>
    <n v="10"/>
    <s v="X"/>
    <s v="X"/>
    <m/>
    <s v="Archive"/>
    <m/>
    <m/>
    <m/>
    <m/>
    <m/>
    <m/>
    <m/>
    <m/>
    <m/>
    <s v="adult"/>
    <s v="102402210"/>
    <x v="5"/>
    <s v=""/>
    <s v=""/>
    <s v=""/>
    <x v="4"/>
  </r>
  <r>
    <d v="2023-06-23T00:00:00"/>
    <n v="10871"/>
    <n v="11071"/>
    <x v="2"/>
    <n v="1117"/>
    <n v="52067"/>
    <s v="V-clip adipose"/>
    <s v="046861"/>
    <m/>
    <s v="M"/>
    <s v="M"/>
    <s v=""/>
    <s v=""/>
    <n v="79.5"/>
    <n v="18.2"/>
    <n v="6.5"/>
    <n v="5.7"/>
    <n v="2.2000000000000002"/>
    <x v="2"/>
    <n v="1024023"/>
    <n v="1"/>
    <s v="X"/>
    <s v="X"/>
    <m/>
    <s v="Archive"/>
    <m/>
    <m/>
    <m/>
    <m/>
    <m/>
    <m/>
    <m/>
    <m/>
    <m/>
    <s v="adult"/>
    <s v="10240231"/>
    <x v="5"/>
    <s v=""/>
    <s v=""/>
    <s v=""/>
    <x v="4"/>
  </r>
  <r>
    <d v="2023-06-23T00:00:00"/>
    <n v="10871"/>
    <n v="11071"/>
    <x v="2"/>
    <n v="1123"/>
    <n v="52068"/>
    <s v="V-clip adipose"/>
    <s v="046837"/>
    <m/>
    <s v="M"/>
    <s v="M"/>
    <s v=""/>
    <s v=""/>
    <n v="55.5"/>
    <m/>
    <m/>
    <m/>
    <m/>
    <x v="3"/>
    <n v="1024023"/>
    <n v="2"/>
    <s v="X"/>
    <s v="X"/>
    <m/>
    <s v="Archive"/>
    <m/>
    <m/>
    <m/>
    <m/>
    <m/>
    <m/>
    <m/>
    <m/>
    <m/>
    <s v="adult"/>
    <s v="10240232"/>
    <x v="5"/>
    <s v=""/>
    <s v=""/>
    <s v=""/>
    <x v="4"/>
  </r>
  <r>
    <d v="2023-06-23T00:00:00"/>
    <n v="10871"/>
    <n v="11071"/>
    <x v="2"/>
    <n v="1126"/>
    <n v="52069"/>
    <s v="V-clip adipose"/>
    <s v="046830"/>
    <m/>
    <s v="F"/>
    <s v="F"/>
    <s v=""/>
    <s v=""/>
    <n v="84.5"/>
    <n v="18.100000000000001"/>
    <n v="6.5"/>
    <n v="5.4"/>
    <n v="1.4"/>
    <x v="2"/>
    <n v="1024023"/>
    <n v="3"/>
    <s v="X"/>
    <s v="X"/>
    <m/>
    <s v="Archive"/>
    <m/>
    <m/>
    <m/>
    <m/>
    <m/>
    <m/>
    <m/>
    <m/>
    <m/>
    <s v="adult"/>
    <s v="10240233"/>
    <x v="5"/>
    <s v=""/>
    <s v=""/>
    <s v=""/>
    <x v="4"/>
  </r>
  <r>
    <d v="2023-06-23T00:00:00"/>
    <n v="10872"/>
    <n v="11071"/>
    <x v="4"/>
    <n v="1612"/>
    <n v="52070"/>
    <s v="V-clip adipose"/>
    <s v="046801"/>
    <m/>
    <s v="F"/>
    <s v="F"/>
    <s v=""/>
    <s v=""/>
    <n v="88.5"/>
    <n v="17.7"/>
    <n v="6.3"/>
    <n v="5.3"/>
    <n v="1.5"/>
    <x v="2"/>
    <n v="1024023"/>
    <n v="4"/>
    <s v="X"/>
    <s v="X"/>
    <m/>
    <s v="Archive"/>
    <m/>
    <m/>
    <m/>
    <m/>
    <m/>
    <m/>
    <m/>
    <m/>
    <m/>
    <s v="adult"/>
    <s v="10240234"/>
    <x v="5"/>
    <s v=""/>
    <s v=""/>
    <s v=""/>
    <x v="4"/>
  </r>
  <r>
    <d v="2023-06-23T00:00:00"/>
    <n v="10872"/>
    <n v="11071"/>
    <x v="4"/>
    <n v="1614"/>
    <n v="52071"/>
    <s v="V-clip adipose"/>
    <s v="046865"/>
    <m/>
    <s v="M"/>
    <s v="M"/>
    <s v=""/>
    <s v=""/>
    <n v="57"/>
    <m/>
    <m/>
    <m/>
    <m/>
    <x v="3"/>
    <n v="1024023"/>
    <n v="5"/>
    <s v="X"/>
    <s v="X"/>
    <m/>
    <s v="Archive"/>
    <m/>
    <m/>
    <m/>
    <m/>
    <m/>
    <m/>
    <m/>
    <m/>
    <m/>
    <s v="adult"/>
    <s v="10240235"/>
    <x v="5"/>
    <s v=""/>
    <s v=""/>
    <s v=""/>
    <x v="4"/>
  </r>
  <r>
    <d v="2023-06-23T00:00:00"/>
    <n v="10872"/>
    <n v="11071"/>
    <x v="4"/>
    <n v="1616"/>
    <n v="52072"/>
    <s v="V-clip adipose"/>
    <s v="046850"/>
    <m/>
    <s v="M"/>
    <s v="M"/>
    <s v=""/>
    <s v=""/>
    <n v="56"/>
    <m/>
    <m/>
    <m/>
    <m/>
    <x v="3"/>
    <n v="1024023"/>
    <n v="6"/>
    <s v="X"/>
    <s v="X"/>
    <m/>
    <s v="Archive"/>
    <m/>
    <m/>
    <m/>
    <m/>
    <m/>
    <m/>
    <m/>
    <m/>
    <m/>
    <s v="adult"/>
    <s v="10240236"/>
    <x v="5"/>
    <s v=""/>
    <s v=""/>
    <s v=""/>
    <x v="4"/>
  </r>
  <r>
    <d v="2023-06-23T00:00:00"/>
    <n v="10872"/>
    <n v="11071"/>
    <x v="4"/>
    <n v="1621"/>
    <n v="52073"/>
    <s v="V-clip adipose"/>
    <s v="046798"/>
    <m/>
    <s v="M"/>
    <s v="M"/>
    <s v=""/>
    <s v=""/>
    <n v="50"/>
    <m/>
    <m/>
    <m/>
    <m/>
    <x v="3"/>
    <n v="1024023"/>
    <n v="7"/>
    <s v="X"/>
    <s v="X"/>
    <m/>
    <s v="Archive"/>
    <m/>
    <m/>
    <m/>
    <m/>
    <m/>
    <m/>
    <m/>
    <m/>
    <m/>
    <s v="adult"/>
    <s v="10240237"/>
    <x v="5"/>
    <s v=""/>
    <s v=""/>
    <s v=""/>
    <x v="4"/>
  </r>
  <r>
    <d v="2023-06-23T00:00:00"/>
    <n v="10872"/>
    <n v="11072"/>
    <x v="4"/>
    <n v="1624"/>
    <n v="52074"/>
    <s v="V-clip adipose"/>
    <s v="046792"/>
    <m/>
    <s v="F"/>
    <s v="F"/>
    <s v=""/>
    <s v=""/>
    <n v="90"/>
    <n v="18.2"/>
    <n v="6.3"/>
    <n v="5.6"/>
    <n v="1.8"/>
    <x v="2"/>
    <n v="1024023"/>
    <n v="8"/>
    <s v="X"/>
    <s v="X"/>
    <m/>
    <s v="Archive"/>
    <m/>
    <m/>
    <m/>
    <m/>
    <m/>
    <m/>
    <m/>
    <m/>
    <m/>
    <s v="adult"/>
    <s v="10240238"/>
    <x v="5"/>
    <s v=""/>
    <s v=""/>
    <s v=""/>
    <x v="4"/>
  </r>
  <r>
    <d v="2023-06-23T00:00:00"/>
    <n v="10874"/>
    <n v="11072"/>
    <x v="3"/>
    <n v="1705"/>
    <n v="52075"/>
    <s v="V-clip adipose"/>
    <s v="046854"/>
    <m/>
    <s v="M"/>
    <s v="M"/>
    <s v=""/>
    <s v=""/>
    <n v="66"/>
    <m/>
    <m/>
    <m/>
    <m/>
    <x v="3"/>
    <n v="1024023"/>
    <n v="9"/>
    <s v="X"/>
    <s v="X"/>
    <m/>
    <s v="Archive"/>
    <m/>
    <m/>
    <m/>
    <m/>
    <m/>
    <m/>
    <m/>
    <m/>
    <m/>
    <s v="adult"/>
    <s v="10240239"/>
    <x v="5"/>
    <s v=""/>
    <s v=""/>
    <s v=""/>
    <x v="4"/>
  </r>
  <r>
    <d v="2023-06-23T00:00:00"/>
    <n v="10874"/>
    <n v="11072"/>
    <x v="3"/>
    <n v="1707"/>
    <n v="52076"/>
    <s v="V-clip adipose"/>
    <s v="046846"/>
    <m/>
    <s v="F"/>
    <s v="F"/>
    <s v=""/>
    <s v=""/>
    <n v="89"/>
    <n v="18.5"/>
    <n v="6.3"/>
    <n v="5.5"/>
    <n v="1.7"/>
    <x v="2"/>
    <n v="1024023"/>
    <n v="10"/>
    <s v="X"/>
    <s v="X"/>
    <m/>
    <s v="Archive"/>
    <m/>
    <m/>
    <m/>
    <m/>
    <m/>
    <m/>
    <m/>
    <m/>
    <m/>
    <s v="adult"/>
    <s v="102402310"/>
    <x v="5"/>
    <s v=""/>
    <s v=""/>
    <s v=""/>
    <x v="4"/>
  </r>
  <r>
    <d v="2023-06-23T00:00:00"/>
    <n v="10874"/>
    <n v="11072"/>
    <x v="3"/>
    <n v="1712"/>
    <n v="52077"/>
    <s v="V-clip adipose"/>
    <s v="046878"/>
    <m/>
    <s v="F"/>
    <s v="F"/>
    <s v=""/>
    <s v=""/>
    <n v="92.5"/>
    <n v="20.7"/>
    <n v="7.5"/>
    <n v="5.4"/>
    <n v="2"/>
    <x v="2"/>
    <n v="1024024"/>
    <n v="1"/>
    <s v="X"/>
    <m/>
    <s v="X"/>
    <d v="2023-09-18T00:00:00"/>
    <m/>
    <m/>
    <m/>
    <m/>
    <m/>
    <m/>
    <m/>
    <m/>
    <m/>
    <s v="adult"/>
    <s v="10240241"/>
    <x v="3"/>
    <n v="1.3"/>
    <n v="3"/>
    <n v="2018"/>
    <x v="4"/>
  </r>
  <r>
    <d v="2023-06-23T00:00:00"/>
    <n v="10874"/>
    <n v="11072"/>
    <x v="3"/>
    <n v="1716"/>
    <n v="52078"/>
    <s v="V-clip adipose"/>
    <s v="046840"/>
    <s v="X"/>
    <s v="F"/>
    <s v="F"/>
    <s v=""/>
    <s v=""/>
    <n v="80"/>
    <n v="17.7"/>
    <n v="6.5"/>
    <n v="4.5"/>
    <n v="1.4"/>
    <x v="2"/>
    <n v="1024024"/>
    <n v="2"/>
    <s v="X"/>
    <m/>
    <s v="X"/>
    <d v="2023-09-18T00:00:00"/>
    <m/>
    <m/>
    <m/>
    <m/>
    <m/>
    <m/>
    <m/>
    <m/>
    <m/>
    <s v="adult"/>
    <s v="10240242"/>
    <x v="9"/>
    <s v="no age"/>
    <n v="3"/>
    <s v=""/>
    <x v="4"/>
  </r>
  <r>
    <d v="2023-06-23T00:00:00"/>
    <n v="10874"/>
    <n v="11072"/>
    <x v="3"/>
    <n v="1718"/>
    <n v="52079"/>
    <s v="V-clip adipose"/>
    <s v="046806"/>
    <m/>
    <s v="M"/>
    <s v="M"/>
    <s v=""/>
    <s v=""/>
    <n v="53"/>
    <m/>
    <m/>
    <m/>
    <m/>
    <x v="3"/>
    <n v="1024024"/>
    <n v="3"/>
    <s v="X"/>
    <m/>
    <s v="X"/>
    <d v="2023-09-18T00:00:00"/>
    <m/>
    <m/>
    <m/>
    <m/>
    <m/>
    <m/>
    <m/>
    <m/>
    <m/>
    <s v="adult"/>
    <s v="10240243"/>
    <x v="4"/>
    <n v="1.2"/>
    <n v="2"/>
    <n v="2019"/>
    <x v="4"/>
  </r>
  <r>
    <d v="2023-06-23T00:00:00"/>
    <n v="10874"/>
    <n v="11072"/>
    <x v="3"/>
    <n v="1719"/>
    <n v="52080"/>
    <s v="V-clip adipose"/>
    <s v="046810"/>
    <m/>
    <s v="F"/>
    <s v="F"/>
    <s v=""/>
    <s v=""/>
    <n v="82"/>
    <n v="18.399999999999999"/>
    <n v="6.5"/>
    <n v="5.3"/>
    <n v="2.1"/>
    <x v="2"/>
    <n v="1024024"/>
    <n v="4"/>
    <s v="X"/>
    <m/>
    <s v="X"/>
    <d v="2023-09-18T00:00:00"/>
    <m/>
    <m/>
    <m/>
    <m/>
    <m/>
    <m/>
    <m/>
    <m/>
    <m/>
    <s v="adult"/>
    <s v="10240244"/>
    <x v="3"/>
    <n v="1.3"/>
    <n v="3"/>
    <n v="2018"/>
    <x v="4"/>
  </r>
  <r>
    <d v="2023-06-23T00:00:00"/>
    <n v="10874"/>
    <n v="11072"/>
    <x v="3"/>
    <n v="1721"/>
    <n v="52081"/>
    <s v="V-clip adipose"/>
    <s v="046791"/>
    <m/>
    <s v="M"/>
    <s v="M"/>
    <s v=""/>
    <s v=""/>
    <n v="57"/>
    <m/>
    <m/>
    <m/>
    <m/>
    <x v="3"/>
    <n v="1024024"/>
    <n v="5"/>
    <s v="X"/>
    <m/>
    <s v="X"/>
    <d v="2023-09-18T00:00:00"/>
    <m/>
    <m/>
    <m/>
    <m/>
    <m/>
    <m/>
    <m/>
    <m/>
    <m/>
    <s v="adult"/>
    <s v="10240245"/>
    <x v="3"/>
    <n v="1.3"/>
    <n v="3"/>
    <n v="2018"/>
    <x v="4"/>
  </r>
  <r>
    <d v="2023-06-23T00:00:00"/>
    <n v="10874"/>
    <n v="11072"/>
    <x v="3"/>
    <n v="1722"/>
    <n v="52082"/>
    <s v="V-clip adipose"/>
    <s v="046804"/>
    <m/>
    <s v="M"/>
    <s v="M"/>
    <s v=""/>
    <s v=""/>
    <n v="64"/>
    <m/>
    <m/>
    <m/>
    <m/>
    <x v="3"/>
    <n v="1024024"/>
    <n v="6"/>
    <s v="X"/>
    <m/>
    <s v="X"/>
    <d v="2023-09-18T00:00:00"/>
    <m/>
    <m/>
    <m/>
    <m/>
    <m/>
    <m/>
    <m/>
    <m/>
    <m/>
    <s v="adult"/>
    <s v="10240246"/>
    <x v="4"/>
    <n v="1.2"/>
    <n v="2"/>
    <n v="2019"/>
    <x v="4"/>
  </r>
  <r>
    <d v="2023-06-23T00:00:00"/>
    <n v="10874"/>
    <n v="11072"/>
    <x v="3"/>
    <n v="1724"/>
    <n v="52083"/>
    <s v="V-clip adipose"/>
    <s v="046800"/>
    <m/>
    <s v="F"/>
    <s v="F"/>
    <s v=""/>
    <s v=""/>
    <n v="81"/>
    <n v="17.7"/>
    <n v="6.4"/>
    <n v="5.9"/>
    <n v="2.1"/>
    <x v="2"/>
    <n v="1024024"/>
    <n v="7"/>
    <s v="X"/>
    <m/>
    <s v="X"/>
    <d v="2023-09-18T00:00:00"/>
    <m/>
    <m/>
    <m/>
    <m/>
    <m/>
    <m/>
    <m/>
    <m/>
    <m/>
    <s v="adult"/>
    <s v="10240247"/>
    <x v="3"/>
    <n v="1.3"/>
    <n v="3"/>
    <n v="2018"/>
    <x v="4"/>
  </r>
  <r>
    <d v="2023-06-23T00:00:00"/>
    <n v="10874"/>
    <n v="11072"/>
    <x v="3"/>
    <n v="1731"/>
    <n v="52084"/>
    <s v="V-clip adipose"/>
    <s v="046814"/>
    <m/>
    <s v="F"/>
    <s v="F"/>
    <s v=""/>
    <s v=""/>
    <n v="83"/>
    <n v="17.8"/>
    <n v="5.9"/>
    <n v="6"/>
    <n v="2"/>
    <x v="2"/>
    <n v="1024024"/>
    <n v="8"/>
    <s v="X"/>
    <m/>
    <s v="X"/>
    <d v="2023-09-18T00:00:00"/>
    <m/>
    <m/>
    <m/>
    <m/>
    <m/>
    <m/>
    <m/>
    <m/>
    <m/>
    <s v="adult"/>
    <s v="10240248"/>
    <x v="2"/>
    <s v="no age"/>
    <n v="0"/>
    <s v=""/>
    <x v="4"/>
  </r>
  <r>
    <d v="2023-06-23T00:00:00"/>
    <n v="10874"/>
    <n v="11072"/>
    <x v="3"/>
    <n v="1743"/>
    <n v="52085"/>
    <s v="V-clip adipose"/>
    <s v="046815"/>
    <s v="X"/>
    <s v="M"/>
    <s v="M"/>
    <s v=""/>
    <s v=""/>
    <n v="92.5"/>
    <n v="20.9"/>
    <n v="8"/>
    <n v="6.8"/>
    <n v="2.4"/>
    <x v="2"/>
    <n v="1024024"/>
    <n v="9"/>
    <s v="X"/>
    <m/>
    <s v="X"/>
    <d v="2023-09-18T00:00:00"/>
    <m/>
    <m/>
    <m/>
    <m/>
    <m/>
    <m/>
    <m/>
    <m/>
    <m/>
    <s v="adult"/>
    <s v="10240249"/>
    <x v="3"/>
    <n v="1.3"/>
    <n v="3"/>
    <n v="2018"/>
    <x v="4"/>
  </r>
  <r>
    <d v="2023-06-24T00:00:00"/>
    <n v="10821"/>
    <n v="11207"/>
    <x v="1"/>
    <n v="937"/>
    <n v="40923"/>
    <s v="adipose hole"/>
    <s v="910001"/>
    <m/>
    <s v="F"/>
    <s v="F"/>
    <s v=""/>
    <s v=""/>
    <n v="83"/>
    <n v="19.5"/>
    <n v="8"/>
    <n v="6"/>
    <n v="2"/>
    <x v="2"/>
    <n v="1024035"/>
    <n v="2"/>
    <s v="X"/>
    <m/>
    <m/>
    <d v="2023-07-28T00:00:00"/>
    <n v="97"/>
    <m/>
    <m/>
    <m/>
    <m/>
    <m/>
    <n v="1"/>
    <m/>
    <m/>
    <s v="adult"/>
    <s v="10240352"/>
    <x v="2"/>
    <s v="no age"/>
    <n v="0"/>
    <s v=""/>
    <x v="4"/>
  </r>
  <r>
    <d v="2023-06-24T00:00:00"/>
    <n v="10821"/>
    <n v="11207"/>
    <x v="1"/>
    <n v="945"/>
    <m/>
    <s v="caudal hole"/>
    <m/>
    <m/>
    <s v="M"/>
    <s v="M"/>
    <s v=""/>
    <s v=""/>
    <n v="34.5"/>
    <m/>
    <m/>
    <m/>
    <m/>
    <x v="1"/>
    <n v="1024035"/>
    <n v="3"/>
    <s v="X"/>
    <m/>
    <m/>
    <d v="2023-07-28T00:00:00"/>
    <m/>
    <m/>
    <m/>
    <m/>
    <m/>
    <m/>
    <n v="1"/>
    <s v="jack"/>
    <m/>
    <s v="jack"/>
    <s v="10240353"/>
    <x v="8"/>
    <s v="no age"/>
    <n v="2"/>
    <s v=""/>
    <x v="4"/>
  </r>
  <r>
    <d v="2023-06-24T00:00:00"/>
    <n v="10821"/>
    <n v="11207"/>
    <x v="1"/>
    <n v="949"/>
    <m/>
    <s v="caudal hole"/>
    <m/>
    <m/>
    <s v="M"/>
    <s v="M"/>
    <s v=""/>
    <s v=""/>
    <n v="47"/>
    <m/>
    <m/>
    <m/>
    <m/>
    <x v="1"/>
    <n v="1024035"/>
    <n v="4"/>
    <s v="X"/>
    <m/>
    <m/>
    <d v="2023-07-28T00:00:00"/>
    <m/>
    <m/>
    <m/>
    <m/>
    <m/>
    <m/>
    <n v="1"/>
    <s v="jack"/>
    <m/>
    <s v="jack"/>
    <s v="10240354"/>
    <x v="8"/>
    <s v="no age"/>
    <n v="2"/>
    <s v=""/>
    <x v="4"/>
  </r>
  <r>
    <d v="2023-06-24T00:00:00"/>
    <n v="10821"/>
    <n v="11207"/>
    <x v="1"/>
    <n v="950"/>
    <n v="40924"/>
    <s v="adipose hole"/>
    <s v="909978"/>
    <m/>
    <s v="F"/>
    <s v="F"/>
    <s v=""/>
    <s v=""/>
    <n v="87"/>
    <n v="18.5"/>
    <n v="7"/>
    <n v="5"/>
    <n v="2"/>
    <x v="2"/>
    <n v="1024035"/>
    <n v="5"/>
    <s v="X"/>
    <m/>
    <m/>
    <d v="2023-07-28T00:00:00"/>
    <n v="98"/>
    <m/>
    <m/>
    <m/>
    <m/>
    <m/>
    <n v="1"/>
    <m/>
    <m/>
    <s v="adult"/>
    <s v="10240355"/>
    <x v="3"/>
    <n v="1.3"/>
    <n v="3"/>
    <n v="2018"/>
    <x v="4"/>
  </r>
  <r>
    <d v="2023-06-24T00:00:00"/>
    <n v="10821"/>
    <n v="11207"/>
    <x v="1"/>
    <n v="950"/>
    <n v="40925"/>
    <s v="adipose hole"/>
    <s v="910007"/>
    <s v="X"/>
    <s v="M"/>
    <s v="M"/>
    <s v=""/>
    <s v=""/>
    <n v="65"/>
    <m/>
    <m/>
    <m/>
    <m/>
    <x v="3"/>
    <n v="1024035"/>
    <n v="6"/>
    <s v="X"/>
    <m/>
    <m/>
    <d v="2023-07-28T00:00:00"/>
    <n v="99"/>
    <m/>
    <m/>
    <m/>
    <m/>
    <m/>
    <n v="1"/>
    <m/>
    <m/>
    <s v="adult"/>
    <s v="10240356"/>
    <x v="4"/>
    <n v="1.2"/>
    <n v="2"/>
    <n v="2019"/>
    <x v="4"/>
  </r>
  <r>
    <d v="2023-06-24T00:00:00"/>
    <n v="10821"/>
    <n v="11207"/>
    <x v="1"/>
    <n v="954"/>
    <n v="40926"/>
    <s v="adipose hole"/>
    <s v="910010"/>
    <s v="X"/>
    <s v="M"/>
    <s v="M"/>
    <s v=""/>
    <s v=""/>
    <n v="64"/>
    <m/>
    <m/>
    <m/>
    <m/>
    <x v="3"/>
    <n v="1024035"/>
    <n v="7"/>
    <s v="X"/>
    <m/>
    <m/>
    <d v="2023-07-28T00:00:00"/>
    <n v="100"/>
    <m/>
    <m/>
    <m/>
    <m/>
    <m/>
    <n v="1"/>
    <m/>
    <m/>
    <s v="adult"/>
    <s v="10240357"/>
    <x v="8"/>
    <s v="no age"/>
    <n v="2"/>
    <s v=""/>
    <x v="4"/>
  </r>
  <r>
    <d v="2023-06-24T00:00:00"/>
    <n v="10821"/>
    <n v="11207"/>
    <x v="1"/>
    <n v="954"/>
    <n v="40927"/>
    <s v="adipose hole"/>
    <s v="909995"/>
    <s v="X"/>
    <s v="M"/>
    <s v="M"/>
    <s v=""/>
    <s v=""/>
    <n v="94.5"/>
    <n v="19.5"/>
    <n v="8"/>
    <n v="5.5"/>
    <n v="2"/>
    <x v="2"/>
    <n v="1024035"/>
    <n v="8"/>
    <s v="X"/>
    <m/>
    <m/>
    <d v="2023-07-28T00:00:00"/>
    <n v="101"/>
    <m/>
    <m/>
    <m/>
    <m/>
    <m/>
    <n v="1"/>
    <m/>
    <m/>
    <s v="adult"/>
    <s v="10240358"/>
    <x v="3"/>
    <n v="1.3"/>
    <n v="3"/>
    <n v="2018"/>
    <x v="4"/>
  </r>
  <r>
    <d v="2023-06-24T00:00:00"/>
    <n v="10821"/>
    <n v="11207"/>
    <x v="1"/>
    <n v="954"/>
    <m/>
    <s v="caudal hole"/>
    <m/>
    <m/>
    <s v="M"/>
    <s v="M"/>
    <s v=""/>
    <s v=""/>
    <n v="35"/>
    <m/>
    <m/>
    <m/>
    <m/>
    <x v="1"/>
    <n v="1024035"/>
    <n v="9"/>
    <s v="X"/>
    <m/>
    <m/>
    <d v="2023-07-28T00:00:00"/>
    <m/>
    <m/>
    <m/>
    <m/>
    <m/>
    <m/>
    <n v="1"/>
    <m/>
    <m/>
    <s v="jack"/>
    <s v="10240359"/>
    <x v="1"/>
    <n v="1.1000000000000001"/>
    <n v="1"/>
    <n v="2020"/>
    <x v="4"/>
  </r>
  <r>
    <d v="2023-06-24T00:00:00"/>
    <n v="10821"/>
    <n v="11207"/>
    <x v="1"/>
    <n v="954"/>
    <n v="40928"/>
    <s v="adipose hole"/>
    <s v="909974"/>
    <m/>
    <s v="F"/>
    <s v="F"/>
    <s v=""/>
    <s v=""/>
    <n v="81"/>
    <n v="18.399999999999999"/>
    <n v="7"/>
    <n v="6"/>
    <n v="2.2999999999999998"/>
    <x v="2"/>
    <n v="1024035"/>
    <n v="10"/>
    <s v="X"/>
    <m/>
    <m/>
    <d v="2023-07-28T00:00:00"/>
    <n v="102"/>
    <m/>
    <m/>
    <m/>
    <m/>
    <m/>
    <n v="1"/>
    <s v="ESTIMATE"/>
    <m/>
    <s v="adult"/>
    <s v="102403510"/>
    <x v="3"/>
    <n v="1.3"/>
    <n v="3"/>
    <n v="2018"/>
    <x v="4"/>
  </r>
  <r>
    <d v="2023-06-24T00:00:00"/>
    <n v="10821"/>
    <n v="11207"/>
    <x v="1"/>
    <n v="1000"/>
    <n v="40929"/>
    <s v="adipose hole"/>
    <s v="909967"/>
    <m/>
    <s v="F"/>
    <s v="F"/>
    <s v=""/>
    <s v=""/>
    <n v="87"/>
    <n v="18.5"/>
    <n v="6.5"/>
    <n v="6"/>
    <n v="2"/>
    <x v="2"/>
    <n v="1024040"/>
    <n v="1"/>
    <s v="X"/>
    <m/>
    <m/>
    <d v="2023-07-28T00:00:00"/>
    <n v="103"/>
    <m/>
    <m/>
    <m/>
    <m/>
    <m/>
    <n v="1"/>
    <m/>
    <m/>
    <s v="adult"/>
    <s v="10240401"/>
    <x v="3"/>
    <n v="1.3"/>
    <n v="3"/>
    <n v="2018"/>
    <x v="4"/>
  </r>
  <r>
    <d v="2023-06-24T00:00:00"/>
    <n v="10821"/>
    <n v="11207"/>
    <x v="1"/>
    <n v="1011"/>
    <m/>
    <s v="caudal hole"/>
    <m/>
    <m/>
    <s v="M"/>
    <s v="M"/>
    <s v=""/>
    <s v=""/>
    <n v="40"/>
    <m/>
    <m/>
    <m/>
    <m/>
    <x v="1"/>
    <n v="1024040"/>
    <n v="2"/>
    <s v="X"/>
    <m/>
    <m/>
    <d v="2023-07-28T00:00:00"/>
    <m/>
    <m/>
    <m/>
    <m/>
    <m/>
    <m/>
    <n v="1"/>
    <s v="jack"/>
    <m/>
    <s v="jack"/>
    <s v="10240402"/>
    <x v="2"/>
    <s v="no age"/>
    <n v="0"/>
    <s v=""/>
    <x v="4"/>
  </r>
  <r>
    <d v="2023-06-24T00:00:00"/>
    <n v="10821"/>
    <n v="11207"/>
    <x v="1"/>
    <n v="1013"/>
    <n v="40930"/>
    <s v="adipose hole"/>
    <s v="909963"/>
    <s v="X"/>
    <s v="M"/>
    <s v="M"/>
    <s v=""/>
    <s v=""/>
    <n v="60"/>
    <m/>
    <m/>
    <m/>
    <m/>
    <x v="3"/>
    <n v="1024040"/>
    <n v="3"/>
    <s v="X"/>
    <m/>
    <m/>
    <d v="2023-07-28T00:00:00"/>
    <n v="104"/>
    <m/>
    <m/>
    <m/>
    <m/>
    <m/>
    <n v="1"/>
    <m/>
    <m/>
    <s v="adult"/>
    <s v="10240403"/>
    <x v="4"/>
    <n v="1.2"/>
    <n v="2"/>
    <n v="2019"/>
    <x v="4"/>
  </r>
  <r>
    <d v="2023-06-24T00:00:00"/>
    <n v="10821"/>
    <n v="11207"/>
    <x v="1"/>
    <n v="1014"/>
    <n v="40931"/>
    <s v="adipose hole"/>
    <s v="909991"/>
    <s v="X"/>
    <s v="M"/>
    <s v="M"/>
    <s v=""/>
    <s v=""/>
    <n v="74"/>
    <m/>
    <m/>
    <m/>
    <m/>
    <x v="3"/>
    <n v="1024040"/>
    <n v="4"/>
    <s v="X"/>
    <m/>
    <m/>
    <d v="2023-07-28T00:00:00"/>
    <n v="105"/>
    <m/>
    <m/>
    <m/>
    <m/>
    <m/>
    <n v="1"/>
    <m/>
    <m/>
    <s v="adult"/>
    <s v="10240404"/>
    <x v="3"/>
    <n v="1.3"/>
    <n v="3"/>
    <n v="2018"/>
    <x v="4"/>
  </r>
  <r>
    <d v="2023-06-24T00:00:00"/>
    <n v="10821"/>
    <n v="11207"/>
    <x v="1"/>
    <n v="1015"/>
    <m/>
    <s v="caudal hole"/>
    <m/>
    <m/>
    <s v="M"/>
    <s v="M"/>
    <s v=""/>
    <s v=""/>
    <n v="47.5"/>
    <m/>
    <m/>
    <m/>
    <m/>
    <x v="1"/>
    <n v="1024040"/>
    <n v="5"/>
    <s v="X"/>
    <m/>
    <m/>
    <d v="2023-07-28T00:00:00"/>
    <m/>
    <m/>
    <m/>
    <m/>
    <m/>
    <m/>
    <n v="1"/>
    <s v="jack"/>
    <m/>
    <s v="jack"/>
    <s v="10240405"/>
    <x v="4"/>
    <n v="1.2"/>
    <n v="2"/>
    <n v="2019"/>
    <x v="4"/>
  </r>
  <r>
    <d v="2023-06-24T00:00:00"/>
    <n v="10821"/>
    <n v="11207"/>
    <x v="1"/>
    <n v="1018"/>
    <m/>
    <s v="caudal hole"/>
    <m/>
    <m/>
    <s v="M"/>
    <s v="M"/>
    <s v=""/>
    <s v=""/>
    <n v="42"/>
    <m/>
    <m/>
    <m/>
    <m/>
    <x v="1"/>
    <n v="1024040"/>
    <n v="6"/>
    <s v="X"/>
    <m/>
    <m/>
    <d v="2023-07-28T00:00:00"/>
    <m/>
    <m/>
    <m/>
    <m/>
    <m/>
    <m/>
    <n v="1"/>
    <s v="jack"/>
    <m/>
    <s v="jack"/>
    <s v="10240406"/>
    <x v="4"/>
    <n v="1.2"/>
    <n v="2"/>
    <n v="2019"/>
    <x v="4"/>
  </r>
  <r>
    <d v="2023-06-24T00:00:00"/>
    <n v="10822"/>
    <n v="11207"/>
    <x v="0"/>
    <n v="1114"/>
    <n v="40932"/>
    <s v="adipose hole"/>
    <s v="909979"/>
    <s v="X"/>
    <s v="M"/>
    <s v="M"/>
    <s v=""/>
    <s v=""/>
    <n v="54"/>
    <m/>
    <m/>
    <m/>
    <m/>
    <x v="3"/>
    <n v="1024040"/>
    <n v="7"/>
    <s v="X"/>
    <m/>
    <m/>
    <d v="2023-07-28T00:00:00"/>
    <n v="106"/>
    <m/>
    <m/>
    <m/>
    <m/>
    <m/>
    <n v="1"/>
    <m/>
    <m/>
    <s v="adult"/>
    <s v="10240407"/>
    <x v="4"/>
    <n v="1.2"/>
    <n v="2"/>
    <n v="2019"/>
    <x v="4"/>
  </r>
  <r>
    <d v="2023-06-24T00:00:00"/>
    <n v="10822"/>
    <n v="11207"/>
    <x v="0"/>
    <n v="1116"/>
    <n v="40933"/>
    <s v="adipose hole"/>
    <s v="909986"/>
    <m/>
    <s v="F"/>
    <s v="F"/>
    <s v=""/>
    <s v=""/>
    <n v="81"/>
    <n v="18.2"/>
    <n v="7"/>
    <n v="5.5"/>
    <n v="1.7"/>
    <x v="2"/>
    <n v="1024040"/>
    <n v="8"/>
    <s v="X"/>
    <m/>
    <m/>
    <d v="2023-07-28T00:00:00"/>
    <n v="107"/>
    <m/>
    <m/>
    <m/>
    <m/>
    <m/>
    <n v="1"/>
    <m/>
    <m/>
    <s v="adult"/>
    <s v="10240408"/>
    <x v="3"/>
    <n v="1.3"/>
    <n v="3"/>
    <n v="2018"/>
    <x v="4"/>
  </r>
  <r>
    <d v="2023-06-24T00:00:00"/>
    <n v="10823"/>
    <n v="11207"/>
    <x v="0"/>
    <n v="1616"/>
    <n v="40934"/>
    <s v="adipose hole"/>
    <s v="909961"/>
    <m/>
    <s v="F"/>
    <s v="F"/>
    <s v=""/>
    <s v=""/>
    <n v="83"/>
    <n v="17"/>
    <n v="7.3"/>
    <n v="5.5"/>
    <n v="1.9"/>
    <x v="2"/>
    <n v="1024040"/>
    <n v="9"/>
    <s v="X"/>
    <m/>
    <m/>
    <d v="2023-07-28T00:00:00"/>
    <n v="108"/>
    <m/>
    <m/>
    <m/>
    <m/>
    <m/>
    <n v="1"/>
    <m/>
    <m/>
    <s v="adult"/>
    <s v="10240409"/>
    <x v="9"/>
    <s v="no age"/>
    <n v="3"/>
    <s v=""/>
    <x v="4"/>
  </r>
  <r>
    <d v="2023-06-24T00:00:00"/>
    <n v="10824"/>
    <n v="11207"/>
    <x v="1"/>
    <n v="1707"/>
    <n v="40935"/>
    <s v="adipose hole"/>
    <s v="045939"/>
    <m/>
    <s v="F"/>
    <s v="F"/>
    <s v=""/>
    <s v=""/>
    <n v="84"/>
    <n v="19.2"/>
    <n v="5.7"/>
    <n v="6"/>
    <n v="2"/>
    <x v="2"/>
    <n v="1024040"/>
    <n v="10"/>
    <s v="X"/>
    <m/>
    <m/>
    <d v="2023-07-28T00:00:00"/>
    <n v="109"/>
    <m/>
    <m/>
    <m/>
    <m/>
    <m/>
    <n v="1"/>
    <m/>
    <m/>
    <s v="adult"/>
    <s v="102404010"/>
    <x v="3"/>
    <n v="1.3"/>
    <n v="3"/>
    <n v="2018"/>
    <x v="4"/>
  </r>
  <r>
    <d v="2023-06-24T00:00:00"/>
    <n v="10824"/>
    <n v="11207"/>
    <x v="1"/>
    <n v="1709"/>
    <n v="40936"/>
    <s v="adipose hole"/>
    <s v="045894"/>
    <s v="X"/>
    <s v="M"/>
    <s v="M"/>
    <s v=""/>
    <s v=""/>
    <n v="58"/>
    <m/>
    <m/>
    <m/>
    <m/>
    <x v="3"/>
    <n v="1024043"/>
    <n v="1"/>
    <s v="X"/>
    <m/>
    <m/>
    <d v="2023-07-28T00:00:00"/>
    <n v="110"/>
    <m/>
    <m/>
    <m/>
    <m/>
    <m/>
    <n v="1"/>
    <m/>
    <m/>
    <s v="adult"/>
    <s v="10240431"/>
    <x v="4"/>
    <n v="1.2"/>
    <n v="2"/>
    <n v="2019"/>
    <x v="4"/>
  </r>
  <r>
    <d v="2023-06-24T00:00:00"/>
    <n v="10824"/>
    <n v="11207"/>
    <x v="1"/>
    <n v="1725"/>
    <n v="40937"/>
    <s v="adipose hole"/>
    <s v="045906"/>
    <m/>
    <s v="F"/>
    <s v="F"/>
    <s v=""/>
    <s v=""/>
    <n v="84"/>
    <n v="19.600000000000001"/>
    <n v="7"/>
    <n v="5"/>
    <n v="2"/>
    <x v="2"/>
    <n v="1024043"/>
    <n v="2"/>
    <s v="X"/>
    <m/>
    <m/>
    <d v="2023-07-28T00:00:00"/>
    <n v="111"/>
    <m/>
    <m/>
    <m/>
    <m/>
    <m/>
    <n v="1"/>
    <m/>
    <m/>
    <s v="adult"/>
    <s v="10240432"/>
    <x v="3"/>
    <n v="1.3"/>
    <n v="3"/>
    <n v="2018"/>
    <x v="4"/>
  </r>
  <r>
    <d v="2023-06-24T00:00:00"/>
    <n v="10824"/>
    <n v="11207"/>
    <x v="1"/>
    <n v="1730"/>
    <n v="40938"/>
    <s v="adipose hole"/>
    <s v="045898"/>
    <s v="X"/>
    <s v="M"/>
    <s v="M"/>
    <s v=""/>
    <s v=""/>
    <n v="59.5"/>
    <m/>
    <m/>
    <m/>
    <m/>
    <x v="3"/>
    <n v="1024043"/>
    <n v="3"/>
    <s v="X"/>
    <m/>
    <m/>
    <d v="2023-07-28T00:00:00"/>
    <n v="112"/>
    <m/>
    <m/>
    <m/>
    <m/>
    <m/>
    <n v="1"/>
    <m/>
    <m/>
    <s v="adult"/>
    <s v="10240433"/>
    <x v="9"/>
    <s v="no age"/>
    <n v="3"/>
    <s v=""/>
    <x v="4"/>
  </r>
  <r>
    <d v="2023-06-24T00:00:00"/>
    <n v="10875"/>
    <n v="11073"/>
    <x v="3"/>
    <n v="914"/>
    <n v="52086"/>
    <s v="V-clip adipose"/>
    <s v="046838"/>
    <m/>
    <s v="M"/>
    <s v="M"/>
    <s v=""/>
    <s v=""/>
    <n v="60"/>
    <m/>
    <m/>
    <m/>
    <m/>
    <x v="3"/>
    <n v="1024024"/>
    <n v="10"/>
    <s v="X"/>
    <m/>
    <s v="X"/>
    <d v="2023-09-18T00:00:00"/>
    <m/>
    <m/>
    <m/>
    <m/>
    <m/>
    <m/>
    <m/>
    <m/>
    <m/>
    <s v="adult"/>
    <s v="102402410"/>
    <x v="4"/>
    <n v="1.2"/>
    <n v="2"/>
    <n v="2019"/>
    <x v="4"/>
  </r>
  <r>
    <d v="2023-06-24T00:00:00"/>
    <n v="10875"/>
    <n v="11073"/>
    <x v="3"/>
    <n v="915"/>
    <n v="52087"/>
    <s v="V-clip adipose"/>
    <s v="046847"/>
    <m/>
    <s v="F"/>
    <s v="F"/>
    <s v=""/>
    <s v=""/>
    <n v="84"/>
    <n v="17.5"/>
    <n v="6"/>
    <n v="5.2"/>
    <n v="1.6"/>
    <x v="2"/>
    <n v="1024025"/>
    <n v="1"/>
    <s v="X"/>
    <s v="X"/>
    <m/>
    <s v="Archive"/>
    <m/>
    <m/>
    <m/>
    <m/>
    <m/>
    <m/>
    <m/>
    <m/>
    <m/>
    <s v="adult"/>
    <s v="10240251"/>
    <x v="5"/>
    <s v=""/>
    <s v=""/>
    <s v=""/>
    <x v="4"/>
  </r>
  <r>
    <d v="2023-06-24T00:00:00"/>
    <n v="10875"/>
    <n v="11073"/>
    <x v="3"/>
    <n v="917"/>
    <n v="52088"/>
    <s v="V-clip adipose"/>
    <s v="046826"/>
    <m/>
    <s v="M"/>
    <s v="M"/>
    <s v=""/>
    <s v=""/>
    <n v="66"/>
    <m/>
    <m/>
    <m/>
    <m/>
    <x v="3"/>
    <n v="1024025"/>
    <n v="2"/>
    <s v="X"/>
    <s v="X"/>
    <m/>
    <s v="Archive"/>
    <m/>
    <m/>
    <m/>
    <m/>
    <m/>
    <m/>
    <m/>
    <m/>
    <m/>
    <s v="adult"/>
    <s v="10240252"/>
    <x v="5"/>
    <s v=""/>
    <s v=""/>
    <s v=""/>
    <x v="4"/>
  </r>
  <r>
    <d v="2023-06-24T00:00:00"/>
    <n v="10875"/>
    <n v="11073"/>
    <x v="3"/>
    <n v="918"/>
    <n v="52089"/>
    <s v="V-clip adipose"/>
    <s v="046855"/>
    <s v="X"/>
    <s v="F"/>
    <s v="F"/>
    <s v=""/>
    <s v=""/>
    <n v="77"/>
    <n v="17.399999999999999"/>
    <n v="7.3"/>
    <n v="4.3"/>
    <n v="1.4"/>
    <x v="2"/>
    <n v="1024025"/>
    <n v="3"/>
    <s v="X"/>
    <s v="X"/>
    <m/>
    <s v="Archive"/>
    <m/>
    <m/>
    <m/>
    <m/>
    <m/>
    <m/>
    <m/>
    <m/>
    <m/>
    <s v="adult"/>
    <s v="10240253"/>
    <x v="5"/>
    <s v=""/>
    <s v=""/>
    <s v=""/>
    <x v="4"/>
  </r>
  <r>
    <d v="2023-06-24T00:00:00"/>
    <n v="10875"/>
    <n v="11073"/>
    <x v="3"/>
    <n v="920"/>
    <n v="52090"/>
    <s v="V-clip adipose"/>
    <s v="046835"/>
    <s v="X"/>
    <s v="M"/>
    <s v="M"/>
    <s v=""/>
    <s v=""/>
    <n v="86"/>
    <n v="17.8"/>
    <n v="6.6"/>
    <n v="5.8"/>
    <n v="2.7"/>
    <x v="2"/>
    <n v="1024025"/>
    <n v="4"/>
    <s v="X"/>
    <s v="X"/>
    <m/>
    <s v="Archive"/>
    <m/>
    <m/>
    <m/>
    <m/>
    <m/>
    <m/>
    <m/>
    <m/>
    <m/>
    <s v="adult"/>
    <s v="10240254"/>
    <x v="5"/>
    <s v=""/>
    <s v=""/>
    <s v=""/>
    <x v="4"/>
  </r>
  <r>
    <d v="2023-06-24T00:00:00"/>
    <n v="10875"/>
    <n v="11073"/>
    <x v="3"/>
    <n v="921"/>
    <n v="52091"/>
    <s v="V-clip adipose"/>
    <s v="046864"/>
    <s v="X"/>
    <s v="M"/>
    <s v="M"/>
    <s v=""/>
    <s v=""/>
    <n v="93"/>
    <n v="21.7"/>
    <n v="8.3000000000000007"/>
    <n v="5.9"/>
    <n v="2.4"/>
    <x v="2"/>
    <n v="1024025"/>
    <n v="5"/>
    <s v="X"/>
    <s v="X"/>
    <m/>
    <s v="Archive"/>
    <m/>
    <m/>
    <m/>
    <m/>
    <m/>
    <m/>
    <m/>
    <m/>
    <m/>
    <s v="adult"/>
    <s v="10240255"/>
    <x v="5"/>
    <s v=""/>
    <s v=""/>
    <s v=""/>
    <x v="4"/>
  </r>
  <r>
    <d v="2023-06-24T00:00:00"/>
    <n v="10875"/>
    <n v="11073"/>
    <x v="3"/>
    <n v="923"/>
    <n v="52092"/>
    <s v="V-clip adipose"/>
    <s v="046871"/>
    <m/>
    <s v="M"/>
    <s v="M"/>
    <s v=""/>
    <s v=""/>
    <n v="64"/>
    <m/>
    <m/>
    <m/>
    <m/>
    <x v="3"/>
    <n v="1024025"/>
    <n v="6"/>
    <s v="X"/>
    <s v="X"/>
    <m/>
    <s v="Archive"/>
    <m/>
    <m/>
    <m/>
    <m/>
    <m/>
    <m/>
    <m/>
    <m/>
    <m/>
    <s v="adult"/>
    <s v="10240256"/>
    <x v="5"/>
    <s v=""/>
    <s v=""/>
    <s v=""/>
    <x v="4"/>
  </r>
  <r>
    <d v="2023-06-24T00:00:00"/>
    <n v="10875"/>
    <n v="11073"/>
    <x v="3"/>
    <n v="924"/>
    <n v="52093"/>
    <s v="V-clip adipose"/>
    <s v="no pit"/>
    <m/>
    <s v="F"/>
    <s v="F"/>
    <s v=""/>
    <s v=""/>
    <n v="82"/>
    <n v="17"/>
    <n v="5.7"/>
    <n v="4.4000000000000004"/>
    <n v="1.6"/>
    <x v="2"/>
    <n v="1024025"/>
    <n v="7"/>
    <s v="X"/>
    <s v="X"/>
    <m/>
    <s v="Archive"/>
    <m/>
    <m/>
    <m/>
    <m/>
    <m/>
    <m/>
    <m/>
    <m/>
    <m/>
    <s v="adult"/>
    <s v="10240257"/>
    <x v="5"/>
    <s v=""/>
    <s v=""/>
    <s v=""/>
    <x v="4"/>
  </r>
  <r>
    <d v="2023-06-24T00:00:00"/>
    <n v="10875"/>
    <n v="11073"/>
    <x v="3"/>
    <n v="929"/>
    <n v="52094"/>
    <s v="V-clip adipose"/>
    <s v="046816"/>
    <m/>
    <s v="F"/>
    <s v="F"/>
    <s v=""/>
    <s v=""/>
    <n v="77"/>
    <n v="17.2"/>
    <n v="6"/>
    <n v="5"/>
    <n v="1.3"/>
    <x v="2"/>
    <n v="1024025"/>
    <n v="8"/>
    <s v="X"/>
    <s v="X"/>
    <m/>
    <s v="Archive"/>
    <m/>
    <m/>
    <m/>
    <m/>
    <m/>
    <m/>
    <m/>
    <m/>
    <m/>
    <s v="adult"/>
    <s v="10240258"/>
    <x v="5"/>
    <s v=""/>
    <s v=""/>
    <s v=""/>
    <x v="4"/>
  </r>
  <r>
    <d v="2023-06-24T00:00:00"/>
    <n v="10875"/>
    <n v="11073"/>
    <x v="3"/>
    <n v="931"/>
    <n v="52095"/>
    <s v="V-clip adipose"/>
    <s v="046872"/>
    <m/>
    <s v="M"/>
    <s v="M"/>
    <s v=""/>
    <s v=""/>
    <n v="67"/>
    <m/>
    <m/>
    <m/>
    <m/>
    <x v="3"/>
    <n v="1024025"/>
    <n v="9"/>
    <s v="X"/>
    <s v="X"/>
    <m/>
    <s v="Archive"/>
    <m/>
    <m/>
    <m/>
    <m/>
    <m/>
    <m/>
    <m/>
    <m/>
    <m/>
    <s v="adult"/>
    <s v="10240259"/>
    <x v="5"/>
    <s v=""/>
    <s v=""/>
    <s v=""/>
    <x v="4"/>
  </r>
  <r>
    <d v="2023-06-24T00:00:00"/>
    <n v="10875"/>
    <n v="11073"/>
    <x v="3"/>
    <n v="933"/>
    <n v="52096"/>
    <s v="V-clip adipose"/>
    <s v="046818"/>
    <m/>
    <s v="F"/>
    <s v="F"/>
    <s v=""/>
    <s v=""/>
    <n v="88"/>
    <n v="19.399999999999999"/>
    <n v="7"/>
    <n v="5.5"/>
    <n v="1.9"/>
    <x v="2"/>
    <n v="1024025"/>
    <n v="10"/>
    <s v="X"/>
    <s v="X"/>
    <m/>
    <s v="Archive"/>
    <m/>
    <m/>
    <m/>
    <m/>
    <m/>
    <m/>
    <m/>
    <m/>
    <m/>
    <s v="adult"/>
    <s v="102402510"/>
    <x v="5"/>
    <s v=""/>
    <s v=""/>
    <s v=""/>
    <x v="4"/>
  </r>
  <r>
    <d v="2023-06-24T00:00:00"/>
    <n v="10875"/>
    <n v="11073"/>
    <x v="3"/>
    <n v="935"/>
    <n v="52097"/>
    <s v="V-clip adipose"/>
    <s v="046831"/>
    <m/>
    <s v="F"/>
    <s v="F"/>
    <s v=""/>
    <s v=""/>
    <n v="84"/>
    <n v="17.399999999999999"/>
    <n v="5.7"/>
    <n v="5.2"/>
    <n v="1.7"/>
    <x v="2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5"/>
    <n v="11073"/>
    <x v="3"/>
    <n v="936"/>
    <n v="52098"/>
    <s v="V-clip adipose"/>
    <s v="046849"/>
    <m/>
    <s v="M"/>
    <s v="M"/>
    <s v=""/>
    <s v=""/>
    <n v="63"/>
    <m/>
    <m/>
    <m/>
    <m/>
    <x v="3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6"/>
    <n v="11073"/>
    <x v="4"/>
    <n v="1004"/>
    <n v="52099"/>
    <s v="V-clip adipose"/>
    <s v="046874"/>
    <m/>
    <s v="F"/>
    <s v="F"/>
    <s v=""/>
    <s v=""/>
    <n v="83.5"/>
    <n v="16.899999999999999"/>
    <n v="5.4"/>
    <n v="5.0999999999999996"/>
    <n v="1.4"/>
    <x v="2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6"/>
    <n v="11073"/>
    <x v="4"/>
    <n v="1010"/>
    <n v="52100"/>
    <s v="V-clip adipose"/>
    <s v="046794"/>
    <m/>
    <s v="F"/>
    <s v="F"/>
    <s v=""/>
    <s v=""/>
    <n v="83.5"/>
    <n v="18.2"/>
    <n v="6.3"/>
    <n v="4.5"/>
    <n v="1.8"/>
    <x v="2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6"/>
    <n v="11073"/>
    <x v="4"/>
    <n v="1012"/>
    <n v="52101"/>
    <s v="V-clip adipose"/>
    <s v="046819"/>
    <m/>
    <s v="F"/>
    <s v="M"/>
    <s v=""/>
    <s v=""/>
    <n v="73"/>
    <m/>
    <m/>
    <m/>
    <m/>
    <x v="3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6"/>
    <n v="11073"/>
    <x v="4"/>
    <n v="1015"/>
    <n v="52102"/>
    <s v="V-clip adipose"/>
    <s v="046867"/>
    <m/>
    <s v="F"/>
    <s v="F"/>
    <s v=""/>
    <s v=""/>
    <n v="79.5"/>
    <n v="17.899999999999999"/>
    <n v="6.3"/>
    <n v="5.6"/>
    <n v="2"/>
    <x v="2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7"/>
    <n v="11073"/>
    <x v="2"/>
    <n v="1034"/>
    <n v="52103"/>
    <s v="V-clip adipose"/>
    <s v="046842"/>
    <m/>
    <s v="F"/>
    <s v="F"/>
    <s v=""/>
    <s v=""/>
    <n v="82"/>
    <n v="17.600000000000001"/>
    <n v="6"/>
    <n v="4.5"/>
    <n v="1.8"/>
    <x v="2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7"/>
    <n v="11073"/>
    <x v="2"/>
    <n v="1041"/>
    <n v="52104"/>
    <s v="V-clip adipose"/>
    <s v="046829"/>
    <m/>
    <s v="F"/>
    <s v="F"/>
    <s v=""/>
    <s v=""/>
    <n v="81"/>
    <n v="16.2"/>
    <n v="5.9"/>
    <n v="4.5999999999999996"/>
    <n v="1.4"/>
    <x v="2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7"/>
    <n v="11073"/>
    <x v="2"/>
    <n v="1043"/>
    <n v="52105"/>
    <s v="V-clip adipose"/>
    <s v="046781"/>
    <m/>
    <s v="F"/>
    <s v="F"/>
    <s v=""/>
    <s v=""/>
    <n v="76"/>
    <n v="16.5"/>
    <n v="5.6"/>
    <n v="4.3"/>
    <n v="1.7"/>
    <x v="2"/>
    <m/>
    <m/>
    <m/>
    <m/>
    <m/>
    <m/>
    <m/>
    <m/>
    <m/>
    <m/>
    <m/>
    <m/>
    <m/>
    <s v="No scales. Lost scalebooks 1024026 and 1024027."/>
    <m/>
    <s v="adult"/>
    <s v=""/>
    <x v="2"/>
    <s v="no age"/>
    <n v="0"/>
    <s v=""/>
    <x v="4"/>
  </r>
  <r>
    <d v="2023-06-24T00:00:00"/>
    <n v="10879"/>
    <n v="11073"/>
    <x v="4"/>
    <n v="1637"/>
    <n v="52106"/>
    <s v="V-clip adipose"/>
    <s v="046877"/>
    <m/>
    <s v="M"/>
    <s v="M"/>
    <s v=""/>
    <s v=""/>
    <n v="53"/>
    <m/>
    <m/>
    <m/>
    <m/>
    <x v="3"/>
    <m/>
    <m/>
    <m/>
    <m/>
    <m/>
    <m/>
    <m/>
    <m/>
    <m/>
    <m/>
    <m/>
    <m/>
    <m/>
    <s v="Lost scalebook 1024028 as well. Windy"/>
    <m/>
    <s v="adult"/>
    <s v=""/>
    <x v="2"/>
    <s v="no age"/>
    <n v="0"/>
    <s v=""/>
    <x v="4"/>
  </r>
  <r>
    <d v="2023-06-24T00:00:00"/>
    <n v="10879"/>
    <n v="11073"/>
    <x v="4"/>
    <n v="1639"/>
    <n v="52107"/>
    <s v="V-clip adipose"/>
    <s v="046808"/>
    <m/>
    <s v="M"/>
    <s v="M"/>
    <s v=""/>
    <s v=""/>
    <n v="55"/>
    <m/>
    <m/>
    <m/>
    <m/>
    <x v="3"/>
    <m/>
    <m/>
    <m/>
    <m/>
    <m/>
    <m/>
    <m/>
    <m/>
    <m/>
    <m/>
    <m/>
    <m/>
    <m/>
    <s v="Lost scalebook 1024028 as well. Windy"/>
    <m/>
    <s v="adult"/>
    <s v=""/>
    <x v="2"/>
    <s v="no age"/>
    <n v="0"/>
    <s v=""/>
    <x v="4"/>
  </r>
  <r>
    <d v="2023-06-24T00:00:00"/>
    <n v="10880"/>
    <n v="11073"/>
    <x v="3"/>
    <n v="1700"/>
    <n v="52108"/>
    <s v="V-clip adipose"/>
    <s v="046825"/>
    <m/>
    <s v="F"/>
    <s v="F"/>
    <s v=""/>
    <s v=""/>
    <n v="80"/>
    <n v="17.399999999999999"/>
    <n v="6.1"/>
    <n v="4.5999999999999996"/>
    <n v="1.6"/>
    <x v="2"/>
    <m/>
    <m/>
    <m/>
    <m/>
    <m/>
    <m/>
    <m/>
    <m/>
    <m/>
    <m/>
    <m/>
    <m/>
    <m/>
    <s v="Lost scalebook 1024028 as well. Windy"/>
    <m/>
    <s v="adult"/>
    <s v=""/>
    <x v="2"/>
    <s v="no age"/>
    <n v="0"/>
    <s v=""/>
    <x v="4"/>
  </r>
  <r>
    <d v="2023-06-24T00:00:00"/>
    <n v="10880"/>
    <n v="11073"/>
    <x v="3"/>
    <n v="1702"/>
    <n v="52109"/>
    <s v="V-clip adipose"/>
    <s v="046805"/>
    <m/>
    <s v="F"/>
    <s v="F"/>
    <s v=""/>
    <s v=""/>
    <n v="78"/>
    <n v="15.8"/>
    <n v="5.5"/>
    <n v="6.2"/>
    <n v="1.6"/>
    <x v="2"/>
    <m/>
    <m/>
    <m/>
    <m/>
    <m/>
    <m/>
    <m/>
    <m/>
    <m/>
    <m/>
    <m/>
    <m/>
    <m/>
    <s v="Lost scalebook 1024028 as well. Windy"/>
    <m/>
    <s v="adult"/>
    <s v=""/>
    <x v="2"/>
    <s v="no age"/>
    <n v="0"/>
    <s v=""/>
    <x v="4"/>
  </r>
  <r>
    <d v="2023-06-24T00:00:00"/>
    <n v="10880"/>
    <n v="11073"/>
    <x v="3"/>
    <n v="1704"/>
    <n v="52110"/>
    <s v="V-clip adipose"/>
    <s v="046875"/>
    <m/>
    <s v="F"/>
    <s v="F"/>
    <s v=""/>
    <s v=""/>
    <n v="90"/>
    <n v="19.8"/>
    <n v="7.4"/>
    <n v="7.2"/>
    <n v="2.1"/>
    <x v="2"/>
    <m/>
    <m/>
    <m/>
    <m/>
    <m/>
    <m/>
    <m/>
    <m/>
    <m/>
    <m/>
    <m/>
    <m/>
    <m/>
    <s v="Lost scalebook 1024028 as well. Windy"/>
    <m/>
    <s v="adult"/>
    <s v=""/>
    <x v="2"/>
    <s v="no age"/>
    <n v="0"/>
    <s v=""/>
    <x v="4"/>
  </r>
  <r>
    <d v="2023-06-24T00:00:00"/>
    <n v="10880"/>
    <n v="11074"/>
    <x v="3"/>
    <n v="1706"/>
    <n v="52111"/>
    <s v="V-clip adipose"/>
    <s v="046848"/>
    <m/>
    <s v="M"/>
    <s v="M"/>
    <s v=""/>
    <s v=""/>
    <n v="62"/>
    <m/>
    <m/>
    <m/>
    <m/>
    <x v="3"/>
    <m/>
    <m/>
    <m/>
    <m/>
    <m/>
    <m/>
    <m/>
    <m/>
    <m/>
    <m/>
    <m/>
    <m/>
    <m/>
    <s v="Lost scalebook 1024028 as well. Windy"/>
    <m/>
    <s v="adult"/>
    <s v=""/>
    <x v="2"/>
    <s v="no age"/>
    <n v="0"/>
    <s v=""/>
    <x v="4"/>
  </r>
  <r>
    <d v="2023-06-24T00:00:00"/>
    <n v="10880"/>
    <n v="11074"/>
    <x v="3"/>
    <n v="1708"/>
    <n v="52112"/>
    <s v="V-clip adipose"/>
    <s v="046813"/>
    <m/>
    <s v="M"/>
    <s v="M"/>
    <s v=""/>
    <s v=""/>
    <n v="51"/>
    <m/>
    <m/>
    <m/>
    <m/>
    <x v="3"/>
    <m/>
    <m/>
    <m/>
    <m/>
    <m/>
    <m/>
    <m/>
    <m/>
    <m/>
    <m/>
    <m/>
    <m/>
    <m/>
    <s v="Lost scalebook 1024028 as well. Windy"/>
    <m/>
    <s v="adult"/>
    <s v=""/>
    <x v="2"/>
    <s v="no age"/>
    <n v="0"/>
    <s v=""/>
    <x v="4"/>
  </r>
  <r>
    <d v="2023-06-24T00:00:00"/>
    <n v="10880"/>
    <n v="11074"/>
    <x v="3"/>
    <n v="1711"/>
    <n v="52113"/>
    <s v="V-clip adipose"/>
    <s v="046824"/>
    <m/>
    <s v="F"/>
    <s v="F"/>
    <s v=""/>
    <s v=""/>
    <n v="92.5"/>
    <n v="21.7"/>
    <n v="8.6"/>
    <n v="6"/>
    <n v="2.2000000000000002"/>
    <x v="2"/>
    <n v="1024029"/>
    <n v="1"/>
    <s v="X"/>
    <m/>
    <s v="X"/>
    <d v="2023-09-18T00:00:00"/>
    <m/>
    <m/>
    <m/>
    <m/>
    <m/>
    <m/>
    <m/>
    <m/>
    <m/>
    <s v="adult"/>
    <s v="10240291"/>
    <x v="3"/>
    <n v="1.3"/>
    <n v="3"/>
    <n v="2018"/>
    <x v="4"/>
  </r>
  <r>
    <d v="2023-06-24T00:00:00"/>
    <n v="10880"/>
    <n v="11074"/>
    <x v="3"/>
    <n v="1718"/>
    <n v="52114"/>
    <s v="V-clip adipose"/>
    <s v="046789"/>
    <m/>
    <s v="M"/>
    <s v="M"/>
    <s v=""/>
    <s v=""/>
    <n v="55"/>
    <m/>
    <m/>
    <m/>
    <m/>
    <x v="3"/>
    <n v="1024029"/>
    <n v="2"/>
    <s v="X"/>
    <m/>
    <s v="X"/>
    <d v="2023-09-18T00:00:00"/>
    <m/>
    <m/>
    <m/>
    <m/>
    <m/>
    <m/>
    <m/>
    <m/>
    <m/>
    <s v="adult"/>
    <s v="10240292"/>
    <x v="4"/>
    <n v="1.2"/>
    <n v="2"/>
    <n v="2019"/>
    <x v="4"/>
  </r>
  <r>
    <d v="2023-06-24T00:00:00"/>
    <n v="10880"/>
    <n v="11074"/>
    <x v="3"/>
    <n v="1720"/>
    <n v="52115"/>
    <s v="V-clip adipose"/>
    <s v="046807"/>
    <m/>
    <s v="M"/>
    <s v="M"/>
    <s v=""/>
    <s v=""/>
    <n v="65"/>
    <m/>
    <m/>
    <m/>
    <m/>
    <x v="3"/>
    <n v="1024029"/>
    <n v="3"/>
    <s v="X"/>
    <m/>
    <s v="X"/>
    <d v="2023-09-18T00:00:00"/>
    <m/>
    <m/>
    <m/>
    <m/>
    <m/>
    <m/>
    <m/>
    <m/>
    <m/>
    <s v="adult"/>
    <s v="10240293"/>
    <x v="4"/>
    <n v="1.2"/>
    <n v="2"/>
    <n v="2019"/>
    <x v="4"/>
  </r>
  <r>
    <d v="2023-06-24T00:00:00"/>
    <n v="10880"/>
    <n v="11074"/>
    <x v="3"/>
    <n v="1723"/>
    <n v="52116"/>
    <s v="V-clip adipose"/>
    <s v="046821"/>
    <m/>
    <s v="F"/>
    <s v="F"/>
    <s v=""/>
    <s v=""/>
    <n v="87"/>
    <n v="18.899999999999999"/>
    <n v="6.6"/>
    <n v="6.2"/>
    <n v="2.4"/>
    <x v="2"/>
    <n v="1024029"/>
    <n v="4"/>
    <s v="X"/>
    <m/>
    <s v="X"/>
    <d v="2023-09-18T00:00:00"/>
    <m/>
    <m/>
    <m/>
    <m/>
    <m/>
    <m/>
    <m/>
    <m/>
    <m/>
    <s v="adult"/>
    <s v="10240294"/>
    <x v="3"/>
    <n v="1.3"/>
    <n v="3"/>
    <n v="2018"/>
    <x v="4"/>
  </r>
  <r>
    <d v="2023-06-24T00:00:00"/>
    <n v="10880"/>
    <n v="11074"/>
    <x v="3"/>
    <n v="1725"/>
    <n v="52117"/>
    <s v="V-clip adipose"/>
    <s v="046866"/>
    <m/>
    <s v="M"/>
    <s v="M"/>
    <s v=""/>
    <s v=""/>
    <n v="71"/>
    <m/>
    <m/>
    <m/>
    <m/>
    <x v="3"/>
    <n v="1024029"/>
    <n v="5"/>
    <s v="X"/>
    <m/>
    <s v="X"/>
    <d v="2023-09-18T00:00:00"/>
    <m/>
    <m/>
    <m/>
    <m/>
    <m/>
    <m/>
    <m/>
    <m/>
    <m/>
    <s v="adult"/>
    <s v="10240295"/>
    <x v="4"/>
    <n v="1.2"/>
    <n v="2"/>
    <n v="2019"/>
    <x v="4"/>
  </r>
  <r>
    <d v="2023-06-24T00:00:00"/>
    <n v="10880"/>
    <n v="11074"/>
    <x v="3"/>
    <n v="1729"/>
    <n v="52118"/>
    <s v="V-clip adipose"/>
    <s v="046836"/>
    <m/>
    <s v="F"/>
    <s v="F"/>
    <s v=""/>
    <s v=""/>
    <n v="79"/>
    <n v="18.899999999999999"/>
    <n v="7"/>
    <n v="7"/>
    <n v="1.6"/>
    <x v="2"/>
    <n v="1024029"/>
    <n v="6"/>
    <s v="X"/>
    <m/>
    <s v="X"/>
    <d v="2023-09-18T00:00:00"/>
    <m/>
    <m/>
    <m/>
    <m/>
    <m/>
    <m/>
    <m/>
    <m/>
    <m/>
    <s v="adult"/>
    <s v="10240296"/>
    <x v="3"/>
    <n v="1.3"/>
    <n v="3"/>
    <n v="2018"/>
    <x v="4"/>
  </r>
  <r>
    <d v="2023-06-24T00:00:00"/>
    <n v="10880"/>
    <n v="11074"/>
    <x v="3"/>
    <n v="1731"/>
    <n v="52119"/>
    <s v="V-clip adipose"/>
    <s v="046812"/>
    <s v="X"/>
    <s v="M"/>
    <s v="M"/>
    <s v=""/>
    <s v=""/>
    <n v="77.5"/>
    <n v="17.8"/>
    <n v="6.9"/>
    <n v="6.9"/>
    <n v="2.1"/>
    <x v="2"/>
    <n v="1024029"/>
    <n v="7"/>
    <s v="X"/>
    <m/>
    <s v="X"/>
    <d v="2023-09-18T00:00:00"/>
    <m/>
    <m/>
    <m/>
    <m/>
    <m/>
    <m/>
    <m/>
    <m/>
    <m/>
    <s v="adult"/>
    <s v="10240297"/>
    <x v="9"/>
    <s v="no age"/>
    <n v="3"/>
    <s v=""/>
    <x v="4"/>
  </r>
  <r>
    <d v="2023-06-25T00:00:00"/>
    <n v="10825"/>
    <n v="11210"/>
    <x v="1"/>
    <n v="932"/>
    <m/>
    <s v="caudal hole"/>
    <m/>
    <m/>
    <s v="M"/>
    <s v="M"/>
    <s v=""/>
    <s v=""/>
    <n v="40.5"/>
    <m/>
    <m/>
    <m/>
    <m/>
    <x v="1"/>
    <n v="1024043"/>
    <n v="4"/>
    <s v="X"/>
    <m/>
    <m/>
    <d v="2023-07-28T00:00:00"/>
    <m/>
    <m/>
    <m/>
    <m/>
    <m/>
    <m/>
    <n v="1"/>
    <s v="JACK"/>
    <m/>
    <s v="jack"/>
    <s v="10240434"/>
    <x v="1"/>
    <n v="1.1000000000000001"/>
    <n v="1"/>
    <n v="2020"/>
    <x v="5"/>
  </r>
  <r>
    <d v="2023-06-25T00:00:00"/>
    <n v="10825"/>
    <n v="11210"/>
    <x v="1"/>
    <n v="950"/>
    <m/>
    <s v="caudal hole"/>
    <m/>
    <m/>
    <s v="M"/>
    <s v="M"/>
    <s v=""/>
    <s v=""/>
    <n v="41.5"/>
    <m/>
    <m/>
    <m/>
    <m/>
    <x v="1"/>
    <n v="1024043"/>
    <n v="5"/>
    <s v="X"/>
    <m/>
    <m/>
    <d v="2023-07-28T00:00:00"/>
    <m/>
    <m/>
    <m/>
    <m/>
    <m/>
    <m/>
    <n v="4"/>
    <s v="JACK"/>
    <m/>
    <s v="jack"/>
    <s v="10240435"/>
    <x v="1"/>
    <n v="1.1000000000000001"/>
    <n v="1"/>
    <n v="2020"/>
    <x v="5"/>
  </r>
  <r>
    <d v="2023-06-25T00:00:00"/>
    <n v="10825"/>
    <n v="11210"/>
    <x v="1"/>
    <n v="953"/>
    <n v="40939"/>
    <s v="adipose hole"/>
    <s v="045900"/>
    <s v="X"/>
    <s v="M"/>
    <s v="M"/>
    <s v=""/>
    <s v=""/>
    <n v="58.5"/>
    <m/>
    <m/>
    <m/>
    <m/>
    <x v="3"/>
    <n v="1024043"/>
    <n v="6"/>
    <s v="X"/>
    <m/>
    <m/>
    <d v="2023-07-28T00:00:00"/>
    <n v="112"/>
    <m/>
    <m/>
    <m/>
    <m/>
    <m/>
    <n v="1"/>
    <m/>
    <m/>
    <s v="adult"/>
    <s v="10240436"/>
    <x v="4"/>
    <n v="1.2"/>
    <n v="2"/>
    <n v="2019"/>
    <x v="5"/>
  </r>
  <r>
    <d v="2023-06-25T00:00:00"/>
    <n v="10825"/>
    <n v="11210"/>
    <x v="1"/>
    <n v="954"/>
    <n v="40940"/>
    <s v="adipose hole"/>
    <s v="045920"/>
    <m/>
    <s v="F"/>
    <s v="F"/>
    <s v=""/>
    <s v=""/>
    <n v="90"/>
    <n v="20.3"/>
    <n v="7.5"/>
    <n v="5.5"/>
    <n v="2"/>
    <x v="2"/>
    <n v="1024043"/>
    <n v="7"/>
    <s v="X"/>
    <m/>
    <m/>
    <d v="2023-07-28T00:00:00"/>
    <n v="113"/>
    <m/>
    <m/>
    <m/>
    <m/>
    <m/>
    <n v="1"/>
    <m/>
    <m/>
    <s v="adult"/>
    <s v="10240437"/>
    <x v="3"/>
    <n v="1.3"/>
    <n v="3"/>
    <n v="2018"/>
    <x v="5"/>
  </r>
  <r>
    <d v="2023-06-25T00:00:00"/>
    <n v="10825"/>
    <n v="11210"/>
    <x v="1"/>
    <n v="955"/>
    <m/>
    <s v="caudal hole"/>
    <m/>
    <m/>
    <s v="M"/>
    <s v="M"/>
    <s v=""/>
    <s v=""/>
    <n v="41"/>
    <m/>
    <m/>
    <m/>
    <m/>
    <x v="1"/>
    <n v="1024043"/>
    <n v="8"/>
    <s v="X"/>
    <m/>
    <m/>
    <d v="2023-07-28T00:00:00"/>
    <m/>
    <m/>
    <m/>
    <m/>
    <m/>
    <m/>
    <n v="1"/>
    <s v="JACK"/>
    <m/>
    <s v="jack"/>
    <s v="10240438"/>
    <x v="1"/>
    <n v="1.1000000000000001"/>
    <n v="1"/>
    <n v="2020"/>
    <x v="5"/>
  </r>
  <r>
    <d v="2023-06-25T00:00:00"/>
    <n v="10825"/>
    <n v="11210"/>
    <x v="1"/>
    <n v="956"/>
    <n v="40941"/>
    <s v="adipose hole"/>
    <s v="045942"/>
    <s v="X"/>
    <s v="M"/>
    <s v="M"/>
    <s v=""/>
    <s v=""/>
    <n v="72"/>
    <m/>
    <m/>
    <m/>
    <m/>
    <x v="3"/>
    <n v="1024043"/>
    <n v="9"/>
    <s v="X"/>
    <m/>
    <m/>
    <d v="2023-07-28T00:00:00"/>
    <n v="114"/>
    <m/>
    <m/>
    <m/>
    <m/>
    <m/>
    <n v="1"/>
    <m/>
    <m/>
    <s v="adult"/>
    <s v="10240439"/>
    <x v="4"/>
    <n v="1.2"/>
    <n v="2"/>
    <n v="2019"/>
    <x v="5"/>
  </r>
  <r>
    <d v="2023-06-25T00:00:00"/>
    <n v="10825"/>
    <n v="11210"/>
    <x v="1"/>
    <n v="959"/>
    <n v="40942"/>
    <s v="adipose hole"/>
    <s v="045908"/>
    <s v="X"/>
    <s v="M"/>
    <s v="M"/>
    <s v=""/>
    <s v=""/>
    <n v="76"/>
    <m/>
    <m/>
    <m/>
    <m/>
    <x v="2"/>
    <n v="1024043"/>
    <n v="10"/>
    <s v="X"/>
    <m/>
    <m/>
    <d v="2023-07-28T00:00:00"/>
    <n v="115"/>
    <m/>
    <m/>
    <m/>
    <m/>
    <m/>
    <n v="1"/>
    <s v="No morphs"/>
    <m/>
    <s v="adult"/>
    <s v="102404310"/>
    <x v="3"/>
    <n v="1.3"/>
    <n v="3"/>
    <n v="2018"/>
    <x v="5"/>
  </r>
  <r>
    <d v="2023-06-25T00:00:00"/>
    <n v="10825"/>
    <n v="11210"/>
    <x v="1"/>
    <n v="1002"/>
    <n v="40943"/>
    <s v="adipose hole"/>
    <s v="045947"/>
    <m/>
    <s v="F"/>
    <s v="F"/>
    <s v=""/>
    <s v=""/>
    <n v="82"/>
    <n v="17.5"/>
    <n v="7"/>
    <n v="5"/>
    <n v="1.8"/>
    <x v="2"/>
    <n v="1024046"/>
    <n v="1"/>
    <s v="X"/>
    <m/>
    <m/>
    <d v="2023-07-28T00:00:00"/>
    <n v="116"/>
    <m/>
    <m/>
    <m/>
    <m/>
    <m/>
    <n v="1"/>
    <m/>
    <m/>
    <s v="adult"/>
    <s v="10240461"/>
    <x v="3"/>
    <n v="1.3"/>
    <n v="3"/>
    <n v="2018"/>
    <x v="5"/>
  </r>
  <r>
    <d v="2023-06-25T00:00:00"/>
    <n v="10825"/>
    <n v="11210"/>
    <x v="1"/>
    <n v="1004"/>
    <n v="40944"/>
    <s v="adipose hole"/>
    <s v="045970"/>
    <m/>
    <s v="F"/>
    <s v="F"/>
    <s v=""/>
    <s v=""/>
    <n v="81"/>
    <n v="17"/>
    <n v="6.3"/>
    <n v="5.7"/>
    <n v="2"/>
    <x v="2"/>
    <n v="1024046"/>
    <n v="2"/>
    <s v="X"/>
    <m/>
    <m/>
    <d v="2023-07-28T00:00:00"/>
    <n v="117"/>
    <m/>
    <m/>
    <m/>
    <m/>
    <m/>
    <n v="1"/>
    <m/>
    <m/>
    <s v="adult"/>
    <s v="10240462"/>
    <x v="3"/>
    <n v="1.3"/>
    <n v="3"/>
    <n v="2018"/>
    <x v="5"/>
  </r>
  <r>
    <d v="2023-06-25T00:00:00"/>
    <n v="10825"/>
    <n v="11210"/>
    <x v="1"/>
    <n v="1021"/>
    <n v="40945"/>
    <s v="adipose hole"/>
    <s v="045890"/>
    <m/>
    <s v="F"/>
    <s v="F"/>
    <s v=""/>
    <s v=""/>
    <n v="81"/>
    <n v="19"/>
    <n v="7.5"/>
    <n v="6"/>
    <n v="1.9"/>
    <x v="2"/>
    <n v="1024046"/>
    <n v="3"/>
    <s v="X"/>
    <m/>
    <m/>
    <d v="2023-07-28T00:00:00"/>
    <n v="118"/>
    <m/>
    <m/>
    <m/>
    <m/>
    <m/>
    <n v="1"/>
    <m/>
    <m/>
    <s v="adult"/>
    <s v="10240463"/>
    <x v="3"/>
    <n v="1.3"/>
    <n v="3"/>
    <n v="2018"/>
    <x v="5"/>
  </r>
  <r>
    <d v="2023-06-25T00:00:00"/>
    <n v="10825"/>
    <n v="11210"/>
    <x v="1"/>
    <n v="1023"/>
    <n v="40946"/>
    <s v="adipose hole"/>
    <s v="045923"/>
    <s v="X"/>
    <s v="M"/>
    <s v="M"/>
    <s v=""/>
    <s v=""/>
    <n v="64.5"/>
    <m/>
    <m/>
    <m/>
    <m/>
    <x v="3"/>
    <n v="1024046"/>
    <n v="4"/>
    <s v="X"/>
    <m/>
    <m/>
    <d v="2023-07-28T00:00:00"/>
    <n v="119"/>
    <m/>
    <m/>
    <m/>
    <m/>
    <m/>
    <n v="1"/>
    <m/>
    <m/>
    <s v="adult"/>
    <s v="10240464"/>
    <x v="4"/>
    <n v="1.2"/>
    <n v="2"/>
    <n v="2019"/>
    <x v="5"/>
  </r>
  <r>
    <d v="2023-06-25T00:00:00"/>
    <n v="10825"/>
    <n v="11210"/>
    <x v="1"/>
    <n v="1024"/>
    <m/>
    <s v="caudal hole"/>
    <m/>
    <m/>
    <s v="M"/>
    <s v="M"/>
    <s v=""/>
    <s v=""/>
    <n v="42"/>
    <m/>
    <m/>
    <m/>
    <m/>
    <x v="1"/>
    <n v="1024046"/>
    <n v="5"/>
    <s v="X"/>
    <m/>
    <m/>
    <d v="2023-07-28T00:00:00"/>
    <m/>
    <m/>
    <m/>
    <m/>
    <m/>
    <m/>
    <n v="1"/>
    <s v="JACK"/>
    <m/>
    <s v="jack"/>
    <s v="10240465"/>
    <x v="1"/>
    <n v="1.1000000000000001"/>
    <n v="1"/>
    <n v="2020"/>
    <x v="5"/>
  </r>
  <r>
    <d v="2023-06-25T00:00:00"/>
    <n v="10825"/>
    <n v="11210"/>
    <x v="1"/>
    <n v="1026"/>
    <n v="40947"/>
    <s v="adipose hole"/>
    <s v="045971"/>
    <m/>
    <s v="F"/>
    <s v="M"/>
    <s v=""/>
    <s v=""/>
    <n v="75"/>
    <m/>
    <m/>
    <m/>
    <m/>
    <x v="3"/>
    <n v="1024046"/>
    <n v="6"/>
    <s v="X"/>
    <m/>
    <m/>
    <d v="2023-07-28T00:00:00"/>
    <n v="120"/>
    <m/>
    <m/>
    <m/>
    <m/>
    <m/>
    <n v="1"/>
    <m/>
    <m/>
    <s v="adult"/>
    <s v="10240466"/>
    <x v="3"/>
    <n v="1.3"/>
    <n v="3"/>
    <n v="2018"/>
    <x v="5"/>
  </r>
  <r>
    <d v="2023-06-25T00:00:00"/>
    <n v="10825"/>
    <n v="11210"/>
    <x v="1"/>
    <n v="1026"/>
    <n v="40948"/>
    <s v="adipose hole"/>
    <s v="045959"/>
    <s v="X"/>
    <s v="F"/>
    <s v="F"/>
    <s v=""/>
    <s v=""/>
    <n v="91.5"/>
    <n v="19.899999999999999"/>
    <n v="7"/>
    <n v="6"/>
    <n v="2.2000000000000002"/>
    <x v="2"/>
    <n v="1024046"/>
    <n v="7"/>
    <s v="X"/>
    <m/>
    <m/>
    <d v="2023-07-28T00:00:00"/>
    <n v="121"/>
    <m/>
    <m/>
    <m/>
    <m/>
    <m/>
    <n v="1"/>
    <m/>
    <m/>
    <s v="adult"/>
    <s v="10240467"/>
    <x v="3"/>
    <n v="1.3"/>
    <n v="3"/>
    <n v="2018"/>
    <x v="5"/>
  </r>
  <r>
    <d v="2023-06-25T00:00:00"/>
    <n v="10825"/>
    <n v="11210"/>
    <x v="1"/>
    <n v="1026"/>
    <n v="40949"/>
    <s v="adipose hole"/>
    <s v="045927"/>
    <m/>
    <s v="F"/>
    <s v="F"/>
    <s v=""/>
    <s v=""/>
    <n v="85"/>
    <n v="18.5"/>
    <n v="7"/>
    <n v="7"/>
    <n v="2.1"/>
    <x v="2"/>
    <n v="1024046"/>
    <n v="9"/>
    <s v="X"/>
    <m/>
    <m/>
    <d v="2023-07-28T00:00:00"/>
    <n v="122"/>
    <m/>
    <m/>
    <m/>
    <m/>
    <m/>
    <n v="1"/>
    <m/>
    <s v="Scales out of sequence"/>
    <s v="adult"/>
    <s v="10240469"/>
    <x v="3"/>
    <n v="1.3"/>
    <n v="3"/>
    <n v="2018"/>
    <x v="5"/>
  </r>
  <r>
    <d v="2023-06-25T00:00:00"/>
    <n v="10825"/>
    <n v="11210"/>
    <x v="1"/>
    <n v="1026"/>
    <n v="40950"/>
    <s v="adipose hole"/>
    <s v="045934"/>
    <s v="X"/>
    <s v="M"/>
    <s v="M"/>
    <s v=""/>
    <s v=""/>
    <n v="55.5"/>
    <m/>
    <m/>
    <m/>
    <m/>
    <x v="3"/>
    <n v="1024046"/>
    <n v="10"/>
    <s v="X"/>
    <m/>
    <m/>
    <d v="2023-07-28T00:00:00"/>
    <n v="123"/>
    <m/>
    <m/>
    <m/>
    <m/>
    <m/>
    <n v="1"/>
    <m/>
    <s v="Scales out of sequence"/>
    <s v="adult"/>
    <s v="102404610"/>
    <x v="4"/>
    <n v="1.2"/>
    <n v="2"/>
    <n v="2019"/>
    <x v="5"/>
  </r>
  <r>
    <d v="2023-06-25T00:00:00"/>
    <n v="10825"/>
    <n v="11210"/>
    <x v="1"/>
    <n v="1026"/>
    <m/>
    <s v="caudal hole"/>
    <m/>
    <m/>
    <s v="M"/>
    <s v="M"/>
    <s v=""/>
    <s v=""/>
    <n v="40"/>
    <m/>
    <m/>
    <m/>
    <m/>
    <x v="1"/>
    <n v="1024046"/>
    <n v="8"/>
    <s v="X"/>
    <m/>
    <m/>
    <d v="2023-07-28T00:00:00"/>
    <m/>
    <m/>
    <m/>
    <m/>
    <m/>
    <m/>
    <n v="1"/>
    <m/>
    <s v="Scales out of sequence"/>
    <s v="jack"/>
    <s v="10240468"/>
    <x v="1"/>
    <n v="1.1000000000000001"/>
    <n v="1"/>
    <n v="2020"/>
    <x v="5"/>
  </r>
  <r>
    <d v="2023-06-25T00:00:00"/>
    <n v="10825"/>
    <n v="11210"/>
    <x v="1"/>
    <n v="1040"/>
    <n v="40951"/>
    <s v="adipose hole"/>
    <s v="045954"/>
    <m/>
    <s v="F"/>
    <s v="F"/>
    <s v=""/>
    <s v=""/>
    <n v="85"/>
    <n v="18"/>
    <n v="6.3"/>
    <n v="6"/>
    <n v="1.8"/>
    <x v="2"/>
    <n v="1024048"/>
    <n v="1"/>
    <s v="X"/>
    <m/>
    <m/>
    <d v="2023-07-28T00:00:00"/>
    <n v="124"/>
    <m/>
    <m/>
    <m/>
    <m/>
    <m/>
    <n v="1"/>
    <m/>
    <m/>
    <s v="adult"/>
    <s v="10240481"/>
    <x v="3"/>
    <n v="1.3"/>
    <n v="3"/>
    <n v="2018"/>
    <x v="5"/>
  </r>
  <r>
    <d v="2023-06-25T00:00:00"/>
    <n v="10826"/>
    <n v="11210"/>
    <x v="0"/>
    <n v="1129"/>
    <n v="40952"/>
    <s v="adipose hole"/>
    <s v="045978"/>
    <s v="X"/>
    <s v="M"/>
    <s v="M"/>
    <s v=""/>
    <s v=""/>
    <n v="63.5"/>
    <m/>
    <m/>
    <m/>
    <m/>
    <x v="3"/>
    <n v="1024048"/>
    <n v="2"/>
    <s v="X"/>
    <m/>
    <m/>
    <d v="2023-07-28T00:00:00"/>
    <n v="125"/>
    <m/>
    <m/>
    <m/>
    <m/>
    <m/>
    <n v="1"/>
    <m/>
    <m/>
    <s v="adult"/>
    <s v="10240482"/>
    <x v="8"/>
    <s v="no age"/>
    <n v="2"/>
    <s v=""/>
    <x v="5"/>
  </r>
  <r>
    <d v="2023-06-25T00:00:00"/>
    <n v="10826"/>
    <n v="11210"/>
    <x v="0"/>
    <n v="1139"/>
    <n v="40953"/>
    <s v="adipose hole"/>
    <s v="045883"/>
    <s v="X"/>
    <s v="M"/>
    <s v="M"/>
    <s v=""/>
    <s v=""/>
    <n v="55.5"/>
    <m/>
    <m/>
    <m/>
    <m/>
    <x v="3"/>
    <n v="1024048"/>
    <n v="3"/>
    <s v="X"/>
    <m/>
    <m/>
    <d v="2023-07-28T00:00:00"/>
    <n v="126"/>
    <m/>
    <m/>
    <m/>
    <m/>
    <m/>
    <n v="1"/>
    <m/>
    <m/>
    <s v="adult"/>
    <s v="10240483"/>
    <x v="4"/>
    <n v="1.2"/>
    <n v="2"/>
    <n v="2019"/>
    <x v="5"/>
  </r>
  <r>
    <d v="2023-06-25T00:00:00"/>
    <n v="10826"/>
    <n v="11210"/>
    <x v="0"/>
    <n v="1143"/>
    <n v="40954"/>
    <s v="adipose hole"/>
    <s v="045895"/>
    <m/>
    <s v="F"/>
    <s v="F"/>
    <s v=""/>
    <s v=""/>
    <n v="84.5"/>
    <n v="18.5"/>
    <n v="6.5"/>
    <n v="2"/>
    <n v="1.5"/>
    <x v="2"/>
    <n v="1024048"/>
    <n v="4"/>
    <s v="X"/>
    <m/>
    <m/>
    <d v="2023-07-28T00:00:00"/>
    <n v="127"/>
    <m/>
    <m/>
    <m/>
    <m/>
    <m/>
    <n v="1"/>
    <m/>
    <m/>
    <s v="adult"/>
    <s v="10240484"/>
    <x v="3"/>
    <n v="1.3"/>
    <n v="3"/>
    <n v="2018"/>
    <x v="5"/>
  </r>
  <r>
    <d v="2023-06-25T00:00:00"/>
    <n v="10826"/>
    <n v="11210"/>
    <x v="0"/>
    <n v="1150"/>
    <n v="40955"/>
    <s v="adipose hole"/>
    <s v="045892"/>
    <m/>
    <s v="F"/>
    <s v="F"/>
    <s v=""/>
    <s v=""/>
    <n v="85.5"/>
    <n v="19"/>
    <n v="6.5"/>
    <n v="6"/>
    <n v="1.7"/>
    <x v="2"/>
    <n v="1024048"/>
    <n v="5"/>
    <s v="X"/>
    <m/>
    <m/>
    <d v="2023-07-28T00:00:00"/>
    <n v="128"/>
    <m/>
    <m/>
    <m/>
    <m/>
    <m/>
    <n v="1"/>
    <m/>
    <m/>
    <s v="adult"/>
    <s v="10240485"/>
    <x v="3"/>
    <n v="1.3"/>
    <n v="3"/>
    <n v="2018"/>
    <x v="5"/>
  </r>
  <r>
    <d v="2023-06-25T00:00:00"/>
    <n v="10828"/>
    <n v="11210"/>
    <x v="1"/>
    <n v="1627"/>
    <n v="40956"/>
    <s v="adipose hole"/>
    <s v="045907"/>
    <m/>
    <s v="F"/>
    <s v="F"/>
    <s v=""/>
    <s v=""/>
    <n v="79"/>
    <n v="16.5"/>
    <n v="5.4"/>
    <n v="4"/>
    <n v="1.4"/>
    <x v="2"/>
    <n v="1024048"/>
    <n v="6"/>
    <s v="X"/>
    <m/>
    <m/>
    <d v="2023-07-28T00:00:00"/>
    <n v="129"/>
    <m/>
    <m/>
    <m/>
    <m/>
    <m/>
    <n v="1"/>
    <m/>
    <m/>
    <s v="adult"/>
    <s v="10240486"/>
    <x v="3"/>
    <n v="1.3"/>
    <n v="3"/>
    <n v="2018"/>
    <x v="5"/>
  </r>
  <r>
    <d v="2023-06-25T00:00:00"/>
    <n v="10828"/>
    <n v="11210"/>
    <x v="1"/>
    <n v="1653"/>
    <n v="40957"/>
    <s v="adipose hole"/>
    <s v="045941"/>
    <s v="X"/>
    <s v="M"/>
    <s v="M"/>
    <s v=""/>
    <s v=""/>
    <n v="62.5"/>
    <m/>
    <m/>
    <m/>
    <m/>
    <x v="3"/>
    <n v="1024048"/>
    <n v="7"/>
    <s v="X"/>
    <m/>
    <m/>
    <d v="2023-07-28T00:00:00"/>
    <n v="130"/>
    <m/>
    <m/>
    <m/>
    <m/>
    <m/>
    <n v="1"/>
    <m/>
    <m/>
    <s v="adult"/>
    <s v="10240487"/>
    <x v="4"/>
    <n v="1.2"/>
    <n v="2"/>
    <n v="2019"/>
    <x v="5"/>
  </r>
  <r>
    <d v="2023-06-25T00:00:00"/>
    <n v="10828"/>
    <n v="11210"/>
    <x v="1"/>
    <n v="1657"/>
    <n v="40958"/>
    <s v="adipose hole"/>
    <s v="045956"/>
    <m/>
    <s v="M"/>
    <s v="M"/>
    <s v=""/>
    <s v=""/>
    <n v="56"/>
    <m/>
    <m/>
    <m/>
    <m/>
    <x v="3"/>
    <n v="1024048"/>
    <n v="8"/>
    <s v="X"/>
    <m/>
    <m/>
    <d v="2023-07-28T00:00:00"/>
    <n v="131"/>
    <m/>
    <m/>
    <m/>
    <m/>
    <m/>
    <n v="1"/>
    <m/>
    <m/>
    <s v="adult"/>
    <s v="10240488"/>
    <x v="4"/>
    <n v="1.2"/>
    <n v="2"/>
    <n v="2019"/>
    <x v="5"/>
  </r>
  <r>
    <d v="2023-06-25T00:00:00"/>
    <n v="10828"/>
    <n v="11213"/>
    <x v="1"/>
    <n v="1701"/>
    <n v="40959"/>
    <s v="adipose hole"/>
    <s v="045917"/>
    <s v="X"/>
    <s v="M"/>
    <s v="M"/>
    <s v=""/>
    <s v=""/>
    <n v="59.5"/>
    <m/>
    <m/>
    <m/>
    <m/>
    <x v="3"/>
    <n v="1024048"/>
    <n v="9"/>
    <s v="X"/>
    <m/>
    <m/>
    <d v="2023-07-28T00:00:00"/>
    <n v="132"/>
    <m/>
    <m/>
    <m/>
    <m/>
    <m/>
    <n v="1"/>
    <m/>
    <m/>
    <s v="adult"/>
    <s v="10240489"/>
    <x v="4"/>
    <n v="1.2"/>
    <n v="2"/>
    <n v="2019"/>
    <x v="5"/>
  </r>
  <r>
    <d v="2023-06-25T00:00:00"/>
    <n v="10828"/>
    <n v="11213"/>
    <x v="1"/>
    <n v="1701"/>
    <n v="40960"/>
    <s v="adipose hole"/>
    <s v="045938"/>
    <s v="X"/>
    <s v="M"/>
    <s v="M"/>
    <s v=""/>
    <s v=""/>
    <n v="59.5"/>
    <m/>
    <m/>
    <m/>
    <m/>
    <x v="3"/>
    <n v="1024048"/>
    <n v="10"/>
    <s v="X"/>
    <m/>
    <m/>
    <d v="2023-07-28T00:00:00"/>
    <n v="133"/>
    <m/>
    <m/>
    <m/>
    <m/>
    <m/>
    <n v="1"/>
    <m/>
    <m/>
    <s v="adult"/>
    <s v="102404810"/>
    <x v="4"/>
    <n v="1.2"/>
    <n v="2"/>
    <n v="2019"/>
    <x v="5"/>
  </r>
  <r>
    <d v="2023-06-25T00:00:00"/>
    <n v="10828"/>
    <n v="11213"/>
    <x v="1"/>
    <n v="1701"/>
    <n v="40961"/>
    <s v="adipose hole"/>
    <s v="045976"/>
    <s v="X"/>
    <s v="M"/>
    <s v="M"/>
    <s v=""/>
    <s v=""/>
    <n v="72.5"/>
    <m/>
    <m/>
    <m/>
    <m/>
    <x v="3"/>
    <n v="1024057"/>
    <n v="1"/>
    <s v="X"/>
    <m/>
    <m/>
    <d v="2023-07-28T00:00:00"/>
    <n v="134"/>
    <m/>
    <m/>
    <m/>
    <m/>
    <m/>
    <n v="1"/>
    <m/>
    <m/>
    <s v="adult"/>
    <s v="10240571"/>
    <x v="8"/>
    <s v="no age"/>
    <n v="2"/>
    <s v=""/>
    <x v="5"/>
  </r>
  <r>
    <d v="2023-06-25T00:00:00"/>
    <n v="10828"/>
    <n v="11213"/>
    <x v="1"/>
    <n v="1701"/>
    <n v="40962"/>
    <s v="adipose hole"/>
    <s v="045899"/>
    <s v="X"/>
    <s v="M"/>
    <s v="M"/>
    <s v=""/>
    <s v=""/>
    <n v="60"/>
    <m/>
    <m/>
    <m/>
    <m/>
    <x v="3"/>
    <n v="1024057"/>
    <n v="2"/>
    <s v="X"/>
    <m/>
    <m/>
    <d v="2023-07-28T00:00:00"/>
    <n v="135"/>
    <m/>
    <m/>
    <m/>
    <m/>
    <m/>
    <n v="1"/>
    <m/>
    <m/>
    <s v="adult"/>
    <s v="10240572"/>
    <x v="4"/>
    <n v="1.2"/>
    <n v="2"/>
    <n v="2019"/>
    <x v="5"/>
  </r>
  <r>
    <d v="2023-06-25T00:00:00"/>
    <n v="10828"/>
    <n v="11213"/>
    <x v="1"/>
    <n v="1721"/>
    <n v="40963"/>
    <s v="adipose hole"/>
    <s v="045928"/>
    <m/>
    <s v="F"/>
    <s v="F"/>
    <s v=""/>
    <s v=""/>
    <n v="88.5"/>
    <n v="19"/>
    <n v="6.8"/>
    <n v="5.8"/>
    <n v="2"/>
    <x v="2"/>
    <n v="1024057"/>
    <n v="3"/>
    <s v="X"/>
    <m/>
    <m/>
    <d v="2023-07-28T00:00:00"/>
    <n v="136"/>
    <m/>
    <m/>
    <m/>
    <m/>
    <m/>
    <n v="1"/>
    <m/>
    <m/>
    <s v="adult"/>
    <s v="10240573"/>
    <x v="3"/>
    <n v="1.3"/>
    <n v="3"/>
    <n v="2018"/>
    <x v="5"/>
  </r>
  <r>
    <d v="2023-06-25T00:00:00"/>
    <n v="10828"/>
    <n v="11213"/>
    <x v="1"/>
    <n v="1721"/>
    <n v="40964"/>
    <s v="adipose hole"/>
    <s v="045953"/>
    <s v="X"/>
    <s v="M"/>
    <s v="M"/>
    <s v=""/>
    <s v=""/>
    <n v="74.5"/>
    <m/>
    <m/>
    <m/>
    <m/>
    <x v="3"/>
    <n v="1024057"/>
    <n v="4"/>
    <s v="X"/>
    <m/>
    <m/>
    <d v="2023-07-28T00:00:00"/>
    <n v="137"/>
    <m/>
    <m/>
    <m/>
    <m/>
    <m/>
    <n v="1"/>
    <m/>
    <m/>
    <s v="adult"/>
    <s v="10240574"/>
    <x v="3"/>
    <n v="1.3"/>
    <n v="3"/>
    <n v="2018"/>
    <x v="5"/>
  </r>
  <r>
    <d v="2023-06-25T00:00:00"/>
    <n v="10828"/>
    <n v="11213"/>
    <x v="1"/>
    <n v="1721"/>
    <n v="40965"/>
    <s v="adipose hole"/>
    <s v="045943"/>
    <s v="X"/>
    <s v="M"/>
    <s v="M"/>
    <s v=""/>
    <s v=""/>
    <n v="63.5"/>
    <m/>
    <m/>
    <m/>
    <m/>
    <x v="3"/>
    <n v="1024057"/>
    <n v="5"/>
    <s v="X"/>
    <m/>
    <m/>
    <d v="2023-07-28T00:00:00"/>
    <n v="138"/>
    <m/>
    <m/>
    <m/>
    <m/>
    <m/>
    <n v="1"/>
    <m/>
    <m/>
    <s v="adult"/>
    <s v="10240575"/>
    <x v="4"/>
    <n v="1.2"/>
    <n v="2"/>
    <n v="2019"/>
    <x v="5"/>
  </r>
  <r>
    <d v="2023-06-25T00:00:00"/>
    <n v="10828"/>
    <n v="11213"/>
    <x v="1"/>
    <n v="1721"/>
    <n v="40966"/>
    <s v="adipose hole"/>
    <s v="045881"/>
    <s v="X"/>
    <s v="M"/>
    <s v="M"/>
    <s v=""/>
    <s v=""/>
    <n v="67"/>
    <m/>
    <m/>
    <m/>
    <m/>
    <x v="3"/>
    <n v="1024057"/>
    <n v="6"/>
    <s v="X"/>
    <m/>
    <m/>
    <d v="2023-07-28T00:00:00"/>
    <n v="139"/>
    <s v="GN"/>
    <m/>
    <s v="12"/>
    <m/>
    <m/>
    <n v="1"/>
    <m/>
    <m/>
    <s v="adult"/>
    <s v="10240576"/>
    <x v="4"/>
    <n v="1.2"/>
    <n v="2"/>
    <n v="2019"/>
    <x v="5"/>
  </r>
  <r>
    <d v="2023-06-25T00:00:00"/>
    <n v="10828"/>
    <n v="11213"/>
    <x v="1"/>
    <n v="1758"/>
    <n v="40967"/>
    <s v="adipose hole"/>
    <s v="045888"/>
    <s v="X"/>
    <s v="M"/>
    <s v="M"/>
    <s v=""/>
    <s v=""/>
    <n v="64.5"/>
    <m/>
    <m/>
    <m/>
    <m/>
    <x v="3"/>
    <n v="1024057"/>
    <n v="7"/>
    <s v="X"/>
    <m/>
    <m/>
    <d v="2023-07-28T00:00:00"/>
    <n v="140"/>
    <m/>
    <m/>
    <m/>
    <m/>
    <m/>
    <n v="1"/>
    <m/>
    <m/>
    <s v="adult"/>
    <s v="10240577"/>
    <x v="4"/>
    <n v="1.2"/>
    <n v="2"/>
    <n v="2019"/>
    <x v="5"/>
  </r>
  <r>
    <d v="2023-06-25T00:00:00"/>
    <n v="10828"/>
    <n v="11213"/>
    <x v="1"/>
    <n v="1807"/>
    <n v="40968"/>
    <s v="adipose hole"/>
    <s v="045933"/>
    <s v="X"/>
    <s v="M"/>
    <s v="M"/>
    <s v=""/>
    <s v=""/>
    <n v="56"/>
    <m/>
    <m/>
    <m/>
    <m/>
    <x v="3"/>
    <n v="1024057"/>
    <n v="8"/>
    <s v="X"/>
    <m/>
    <m/>
    <d v="2023-07-28T00:00:00"/>
    <n v="141"/>
    <m/>
    <m/>
    <m/>
    <m/>
    <m/>
    <n v="1"/>
    <m/>
    <m/>
    <s v="adult"/>
    <s v="10240578"/>
    <x v="8"/>
    <s v="no age"/>
    <n v="2"/>
    <s v=""/>
    <x v="5"/>
  </r>
  <r>
    <d v="2023-06-25T00:00:00"/>
    <n v="10881"/>
    <n v="11075"/>
    <x v="3"/>
    <n v="921"/>
    <n v="52120"/>
    <s v="V-clip adipose"/>
    <s v="046841"/>
    <m/>
    <s v="F"/>
    <s v="F"/>
    <s v=""/>
    <s v=""/>
    <n v="84"/>
    <n v="19.899999999999999"/>
    <n v="7.4"/>
    <n v="6"/>
    <n v="2"/>
    <x v="2"/>
    <n v="1024029"/>
    <n v="8"/>
    <s v="X"/>
    <m/>
    <s v="X"/>
    <d v="2023-09-18T00:00:00"/>
    <m/>
    <m/>
    <m/>
    <m/>
    <m/>
    <m/>
    <n v="1"/>
    <m/>
    <m/>
    <s v="adult"/>
    <s v="10240298"/>
    <x v="3"/>
    <n v="1.3"/>
    <n v="3"/>
    <n v="2018"/>
    <x v="5"/>
  </r>
  <r>
    <d v="2023-06-25T00:00:00"/>
    <n v="10881"/>
    <n v="11075"/>
    <x v="3"/>
    <n v="925"/>
    <n v="52121"/>
    <s v="V-clip adipose"/>
    <s v="046859"/>
    <m/>
    <s v="M"/>
    <s v="M"/>
    <s v=""/>
    <s v=""/>
    <n v="62"/>
    <m/>
    <m/>
    <m/>
    <m/>
    <x v="3"/>
    <n v="1024029"/>
    <n v="9"/>
    <s v="X"/>
    <m/>
    <s v="X"/>
    <d v="2023-09-18T00:00:00"/>
    <m/>
    <m/>
    <m/>
    <m/>
    <m/>
    <m/>
    <n v="1"/>
    <m/>
    <m/>
    <s v="adult"/>
    <s v="10240299"/>
    <x v="4"/>
    <n v="1.2"/>
    <n v="2"/>
    <n v="2019"/>
    <x v="5"/>
  </r>
  <r>
    <d v="2023-06-25T00:00:00"/>
    <n v="10881"/>
    <n v="11075"/>
    <x v="3"/>
    <n v="934"/>
    <n v="52122"/>
    <s v="V-clip adipose"/>
    <s v="046822"/>
    <m/>
    <s v="F"/>
    <s v="F"/>
    <s v=""/>
    <s v=""/>
    <n v="79"/>
    <n v="16.399999999999999"/>
    <n v="5.6"/>
    <n v="4.3"/>
    <n v="1.6"/>
    <x v="2"/>
    <n v="1024029"/>
    <n v="10"/>
    <s v="X"/>
    <m/>
    <s v="X"/>
    <d v="2023-09-18T00:00:00"/>
    <m/>
    <m/>
    <m/>
    <m/>
    <m/>
    <m/>
    <n v="1"/>
    <m/>
    <m/>
    <s v="adult"/>
    <s v="102402910"/>
    <x v="3"/>
    <n v="1.3"/>
    <n v="3"/>
    <n v="2018"/>
    <x v="5"/>
  </r>
  <r>
    <d v="2023-06-25T00:00:00"/>
    <n v="10882"/>
    <n v="11075"/>
    <x v="4"/>
    <n v="1001"/>
    <n v="52123"/>
    <s v="V-clip adipose"/>
    <s v="046797"/>
    <m/>
    <s v="F"/>
    <s v="F"/>
    <s v=""/>
    <s v=""/>
    <n v="84"/>
    <n v="18.2"/>
    <n v="6"/>
    <n v="5.3"/>
    <n v="1.7"/>
    <x v="2"/>
    <n v="1024030"/>
    <n v="1"/>
    <s v="X"/>
    <m/>
    <s v="X"/>
    <d v="2023-09-18T00:00:00"/>
    <m/>
    <m/>
    <m/>
    <m/>
    <m/>
    <m/>
    <n v="1"/>
    <m/>
    <s v="Scale book received was not entered; corrected 17 July/23 -NP"/>
    <s v="adult"/>
    <s v="10240301"/>
    <x v="3"/>
    <n v="1.3"/>
    <n v="3"/>
    <n v="2018"/>
    <x v="5"/>
  </r>
  <r>
    <d v="2023-06-25T00:00:00"/>
    <n v="10885"/>
    <n v="11075"/>
    <x v="2"/>
    <n v="1628"/>
    <n v="52124"/>
    <s v="V-clip adipose"/>
    <s v="046786"/>
    <s v="X"/>
    <s v="M"/>
    <s v="M"/>
    <s v=""/>
    <s v=""/>
    <n v="97"/>
    <n v="22"/>
    <n v="8.8000000000000007"/>
    <n v="6.5"/>
    <n v="2.5"/>
    <x v="2"/>
    <n v="1024030"/>
    <n v="2"/>
    <s v="X"/>
    <m/>
    <s v="X"/>
    <d v="2023-09-18T00:00:00"/>
    <m/>
    <m/>
    <m/>
    <m/>
    <m/>
    <m/>
    <n v="1"/>
    <m/>
    <s v="Scale book received was not entered; corrected 17 July/23 -NP"/>
    <s v="adult"/>
    <s v="10240302"/>
    <x v="3"/>
    <n v="1.3"/>
    <n v="3"/>
    <n v="2018"/>
    <x v="5"/>
  </r>
  <r>
    <d v="2023-06-25T00:00:00"/>
    <n v="10885"/>
    <n v="11075"/>
    <x v="2"/>
    <n v="1630"/>
    <n v="52125"/>
    <s v="V-clip adipose"/>
    <s v="046782"/>
    <m/>
    <s v="F"/>
    <s v="F"/>
    <s v=""/>
    <s v=""/>
    <n v="80.5"/>
    <n v="18.3"/>
    <n v="6.5"/>
    <n v="4.2"/>
    <n v="1.5"/>
    <x v="2"/>
    <n v="1024030"/>
    <n v="3"/>
    <s v="X"/>
    <m/>
    <s v="X"/>
    <d v="2023-09-18T00:00:00"/>
    <m/>
    <m/>
    <m/>
    <m/>
    <m/>
    <m/>
    <n v="1"/>
    <m/>
    <s v="Scale book received was not entered; corrected 17 July/23 -NP"/>
    <s v="adult"/>
    <s v="10240303"/>
    <x v="3"/>
    <n v="1.3"/>
    <n v="3"/>
    <n v="2018"/>
    <x v="5"/>
  </r>
  <r>
    <d v="2023-06-25T00:00:00"/>
    <n v="10886"/>
    <n v="11075"/>
    <x v="3"/>
    <n v="1650"/>
    <n v="52126"/>
    <s v="V-clip adipose"/>
    <s v="046870"/>
    <m/>
    <s v="F"/>
    <s v="F"/>
    <s v=""/>
    <s v=""/>
    <n v="88"/>
    <n v="19.2"/>
    <n v="6.7"/>
    <n v="5.6"/>
    <n v="1.9"/>
    <x v="2"/>
    <n v="1024030"/>
    <n v="4"/>
    <s v="X"/>
    <m/>
    <s v="X"/>
    <d v="2023-09-18T00:00:00"/>
    <m/>
    <m/>
    <m/>
    <m/>
    <m/>
    <m/>
    <n v="1"/>
    <m/>
    <s v="Scale book received was not entered; corrected 17 July/23 -NP"/>
    <s v="adult"/>
    <s v="10240304"/>
    <x v="3"/>
    <n v="1.3"/>
    <n v="3"/>
    <n v="2018"/>
    <x v="5"/>
  </r>
  <r>
    <d v="2023-06-25T00:00:00"/>
    <n v="10886"/>
    <n v="11075"/>
    <x v="3"/>
    <n v="1652"/>
    <n v="52127"/>
    <s v="V-clip adipose"/>
    <s v="046844"/>
    <m/>
    <s v="F"/>
    <s v="F"/>
    <s v=""/>
    <s v=""/>
    <n v="83"/>
    <n v="18.3"/>
    <n v="6.7"/>
    <n v="4.5"/>
    <n v="1.9"/>
    <x v="2"/>
    <n v="1024030"/>
    <n v="5"/>
    <s v="X"/>
    <m/>
    <s v="X"/>
    <d v="2023-09-18T00:00:00"/>
    <m/>
    <m/>
    <m/>
    <m/>
    <m/>
    <m/>
    <n v="1"/>
    <m/>
    <s v="Scale book received was not entered; corrected 17 July/23 -NP"/>
    <s v="adult"/>
    <s v="10240305"/>
    <x v="9"/>
    <s v="no age"/>
    <n v="3"/>
    <s v=""/>
    <x v="5"/>
  </r>
  <r>
    <d v="2023-06-25T00:00:00"/>
    <n v="10886"/>
    <n v="11075"/>
    <x v="3"/>
    <n v="1655"/>
    <n v="52128"/>
    <s v="V-clip adipose"/>
    <s v="046860"/>
    <m/>
    <s v="M"/>
    <s v="M"/>
    <s v=""/>
    <s v=""/>
    <n v="65.5"/>
    <m/>
    <m/>
    <m/>
    <m/>
    <x v="3"/>
    <n v="1024030"/>
    <n v="6"/>
    <s v="X"/>
    <m/>
    <s v="X"/>
    <d v="2023-09-18T00:00:00"/>
    <m/>
    <m/>
    <m/>
    <m/>
    <m/>
    <m/>
    <n v="1"/>
    <m/>
    <s v="Scale book received was not entered; corrected 17 July/23 -NP"/>
    <s v="adult"/>
    <s v="10240306"/>
    <x v="4"/>
    <n v="1.2"/>
    <n v="2"/>
    <n v="2019"/>
    <x v="5"/>
  </r>
  <r>
    <d v="2023-06-25T00:00:00"/>
    <n v="10886"/>
    <n v="11075"/>
    <x v="3"/>
    <n v="1659"/>
    <n v="52129"/>
    <s v="V-clip adipose"/>
    <s v="046784"/>
    <m/>
    <s v="M"/>
    <s v="M"/>
    <s v=""/>
    <s v=""/>
    <n v="51"/>
    <m/>
    <m/>
    <m/>
    <m/>
    <x v="3"/>
    <n v="1024030"/>
    <n v="7"/>
    <s v="X"/>
    <m/>
    <s v="X"/>
    <d v="2023-09-18T00:00:00"/>
    <m/>
    <m/>
    <m/>
    <m/>
    <m/>
    <m/>
    <n v="1"/>
    <m/>
    <s v="Scale book received was not entered; corrected 17 July/23 -NP"/>
    <s v="adult"/>
    <s v="10240307"/>
    <x v="4"/>
    <n v="1.2"/>
    <n v="2"/>
    <n v="2019"/>
    <x v="5"/>
  </r>
  <r>
    <d v="2023-06-26T00:00:00"/>
    <n v="10829"/>
    <n v="11214"/>
    <x v="1"/>
    <n v="929"/>
    <m/>
    <s v="caudal hole"/>
    <m/>
    <m/>
    <s v="M"/>
    <s v="M"/>
    <s v=""/>
    <s v=""/>
    <n v="44"/>
    <m/>
    <m/>
    <m/>
    <m/>
    <x v="1"/>
    <n v="1024057"/>
    <n v="9"/>
    <s v="X"/>
    <m/>
    <m/>
    <d v="2023-07-28T00:00:00"/>
    <m/>
    <m/>
    <m/>
    <m/>
    <m/>
    <m/>
    <n v="1"/>
    <m/>
    <m/>
    <s v="jack"/>
    <s v="10240579"/>
    <x v="1"/>
    <n v="1.1000000000000001"/>
    <n v="1"/>
    <n v="2020"/>
    <x v="5"/>
  </r>
  <r>
    <d v="2023-06-26T00:00:00"/>
    <n v="10829"/>
    <n v="11214"/>
    <x v="1"/>
    <n v="929"/>
    <m/>
    <s v="caudal hole"/>
    <m/>
    <m/>
    <s v="M"/>
    <s v="M"/>
    <s v=""/>
    <s v=""/>
    <n v="49.5"/>
    <m/>
    <m/>
    <m/>
    <m/>
    <x v="1"/>
    <n v="1024057"/>
    <n v="10"/>
    <s v="X"/>
    <m/>
    <m/>
    <d v="2023-07-28T00:00:00"/>
    <m/>
    <m/>
    <m/>
    <m/>
    <m/>
    <m/>
    <n v="1"/>
    <m/>
    <m/>
    <s v="jack"/>
    <s v="102405710"/>
    <x v="4"/>
    <n v="1.2"/>
    <n v="2"/>
    <n v="2019"/>
    <x v="5"/>
  </r>
  <r>
    <d v="2023-06-26T00:00:00"/>
    <n v="10829"/>
    <n v="11214"/>
    <x v="1"/>
    <n v="929"/>
    <m/>
    <s v="caudal hole"/>
    <m/>
    <m/>
    <s v="M"/>
    <s v="M"/>
    <s v=""/>
    <s v=""/>
    <n v="38"/>
    <m/>
    <m/>
    <m/>
    <m/>
    <x v="1"/>
    <n v="1024059"/>
    <n v="1"/>
    <s v="X"/>
    <m/>
    <m/>
    <d v="2023-07-28T00:00:00"/>
    <m/>
    <m/>
    <m/>
    <m/>
    <m/>
    <m/>
    <n v="1"/>
    <m/>
    <m/>
    <s v="jack"/>
    <s v="10240591"/>
    <x v="1"/>
    <n v="1.1000000000000001"/>
    <n v="1"/>
    <n v="2020"/>
    <x v="5"/>
  </r>
  <r>
    <d v="2023-06-26T00:00:00"/>
    <n v="10829"/>
    <n v="11214"/>
    <x v="1"/>
    <n v="945"/>
    <n v="40969"/>
    <s v="adipose hole"/>
    <s v="045974"/>
    <m/>
    <s v="F"/>
    <s v="F"/>
    <s v=""/>
    <s v=""/>
    <n v="82"/>
    <n v="18.100000000000001"/>
    <n v="6.5"/>
    <n v="5.3"/>
    <n v="2.2000000000000002"/>
    <x v="2"/>
    <n v="1024059"/>
    <n v="2"/>
    <s v="X"/>
    <m/>
    <m/>
    <d v="2023-07-28T00:00:00"/>
    <n v="142"/>
    <m/>
    <m/>
    <m/>
    <m/>
    <m/>
    <n v="1"/>
    <m/>
    <m/>
    <s v="adult"/>
    <s v="10240592"/>
    <x v="2"/>
    <s v="no age"/>
    <n v="0"/>
    <s v=""/>
    <x v="5"/>
  </r>
  <r>
    <d v="2023-06-26T00:00:00"/>
    <n v="10829"/>
    <n v="11214"/>
    <x v="1"/>
    <n v="951"/>
    <n v="40970"/>
    <s v="adipose hole"/>
    <s v="045925"/>
    <s v="X"/>
    <s v="M"/>
    <s v="M"/>
    <s v=""/>
    <s v=""/>
    <n v="82"/>
    <n v="19"/>
    <n v="7.5"/>
    <n v="6.5"/>
    <n v="2.5"/>
    <x v="2"/>
    <n v="1024059"/>
    <n v="3"/>
    <s v="X"/>
    <m/>
    <m/>
    <d v="2023-07-28T00:00:00"/>
    <n v="143"/>
    <m/>
    <m/>
    <m/>
    <m/>
    <m/>
    <n v="1"/>
    <m/>
    <m/>
    <s v="adult"/>
    <s v="10240593"/>
    <x v="3"/>
    <n v="1.3"/>
    <n v="3"/>
    <n v="2018"/>
    <x v="5"/>
  </r>
  <r>
    <d v="2023-06-26T00:00:00"/>
    <n v="10829"/>
    <n v="11214"/>
    <x v="1"/>
    <n v="955"/>
    <n v="40971"/>
    <s v="adipose hole"/>
    <s v="045937"/>
    <m/>
    <s v="F"/>
    <s v="M"/>
    <s v=""/>
    <s v=""/>
    <n v="62"/>
    <m/>
    <m/>
    <m/>
    <m/>
    <x v="3"/>
    <n v="1024059"/>
    <n v="4"/>
    <s v="X"/>
    <m/>
    <m/>
    <d v="2023-07-28T00:00:00"/>
    <n v="144"/>
    <m/>
    <m/>
    <m/>
    <m/>
    <m/>
    <n v="1"/>
    <m/>
    <m/>
    <s v="adult"/>
    <s v="10240594"/>
    <x v="4"/>
    <n v="1.2"/>
    <n v="2"/>
    <n v="2019"/>
    <x v="5"/>
  </r>
  <r>
    <d v="2023-06-26T00:00:00"/>
    <n v="10829"/>
    <n v="11214"/>
    <x v="1"/>
    <n v="955"/>
    <m/>
    <s v="caudal hole"/>
    <m/>
    <m/>
    <s v="M"/>
    <s v="M"/>
    <s v=""/>
    <s v=""/>
    <n v="46.5"/>
    <m/>
    <m/>
    <m/>
    <m/>
    <x v="1"/>
    <n v="1024059"/>
    <n v="5"/>
    <s v="X"/>
    <m/>
    <m/>
    <d v="2023-07-28T00:00:00"/>
    <m/>
    <m/>
    <m/>
    <m/>
    <m/>
    <m/>
    <n v="1"/>
    <m/>
    <m/>
    <s v="jack"/>
    <s v="10240595"/>
    <x v="4"/>
    <n v="1.2"/>
    <n v="2"/>
    <n v="2019"/>
    <x v="5"/>
  </r>
  <r>
    <d v="2023-06-26T00:00:00"/>
    <n v="10829"/>
    <n v="11214"/>
    <x v="1"/>
    <n v="955"/>
    <m/>
    <s v="caudal hole"/>
    <m/>
    <m/>
    <s v="M"/>
    <s v="M"/>
    <s v=""/>
    <s v=""/>
    <n v="40"/>
    <m/>
    <m/>
    <m/>
    <m/>
    <x v="1"/>
    <n v="1024059"/>
    <n v="6"/>
    <s v="X"/>
    <m/>
    <m/>
    <d v="2023-07-28T00:00:00"/>
    <m/>
    <m/>
    <m/>
    <m/>
    <m/>
    <m/>
    <n v="1"/>
    <m/>
    <m/>
    <s v="jack"/>
    <s v="10240596"/>
    <x v="7"/>
    <s v="no age"/>
    <n v="1"/>
    <s v=""/>
    <x v="5"/>
  </r>
  <r>
    <d v="2023-06-26T00:00:00"/>
    <n v="10829"/>
    <n v="11214"/>
    <x v="1"/>
    <n v="1002"/>
    <n v="40972"/>
    <s v="adipose hole"/>
    <s v="045969"/>
    <m/>
    <s v="F"/>
    <s v="F"/>
    <s v=""/>
    <s v=""/>
    <n v="80"/>
    <n v="17"/>
    <n v="6.5"/>
    <n v="4.5"/>
    <n v="1.5"/>
    <x v="2"/>
    <n v="1024059"/>
    <n v="7"/>
    <s v="X"/>
    <m/>
    <m/>
    <d v="2023-07-28T00:00:00"/>
    <n v="145"/>
    <m/>
    <m/>
    <m/>
    <m/>
    <m/>
    <n v="1"/>
    <m/>
    <m/>
    <s v="adult"/>
    <s v="10240597"/>
    <x v="9"/>
    <s v="no age"/>
    <n v="3"/>
    <s v=""/>
    <x v="5"/>
  </r>
  <r>
    <d v="2023-06-26T00:00:00"/>
    <n v="10829"/>
    <n v="11214"/>
    <x v="1"/>
    <n v="1004"/>
    <n v="40973"/>
    <s v="adipose hole"/>
    <s v="045922"/>
    <m/>
    <s v="F"/>
    <s v="M"/>
    <s v=""/>
    <s v=""/>
    <n v="60"/>
    <m/>
    <m/>
    <m/>
    <m/>
    <x v="3"/>
    <n v="1024059"/>
    <n v="8"/>
    <s v="X"/>
    <m/>
    <m/>
    <d v="2023-07-28T00:00:00"/>
    <n v="146"/>
    <m/>
    <m/>
    <m/>
    <m/>
    <m/>
    <n v="1"/>
    <m/>
    <m/>
    <s v="adult"/>
    <s v="10240598"/>
    <x v="4"/>
    <n v="1.2"/>
    <n v="2"/>
    <n v="2019"/>
    <x v="5"/>
  </r>
  <r>
    <d v="2023-06-26T00:00:00"/>
    <n v="10829"/>
    <n v="11214"/>
    <x v="1"/>
    <n v="1012"/>
    <n v="40974"/>
    <s v="adipose hole"/>
    <s v="045896"/>
    <m/>
    <s v="M"/>
    <s v="M"/>
    <s v=""/>
    <s v=""/>
    <n v="50.5"/>
    <m/>
    <m/>
    <m/>
    <m/>
    <x v="3"/>
    <n v="1024059"/>
    <n v="9"/>
    <s v="X"/>
    <m/>
    <m/>
    <d v="2023-07-28T00:00:00"/>
    <n v="147"/>
    <m/>
    <m/>
    <m/>
    <m/>
    <m/>
    <n v="1"/>
    <m/>
    <m/>
    <s v="adult"/>
    <s v="10240599"/>
    <x v="4"/>
    <n v="1.2"/>
    <n v="2"/>
    <n v="2019"/>
    <x v="5"/>
  </r>
  <r>
    <d v="2023-06-26T00:00:00"/>
    <n v="10829"/>
    <n v="11214"/>
    <x v="1"/>
    <n v="1014"/>
    <n v="40975"/>
    <s v="adipose hole"/>
    <s v="045977"/>
    <m/>
    <s v="F"/>
    <s v="M"/>
    <s v=""/>
    <s v=""/>
    <n v="74"/>
    <m/>
    <m/>
    <m/>
    <m/>
    <x v="3"/>
    <n v="1024059"/>
    <n v="10"/>
    <s v="X"/>
    <m/>
    <m/>
    <d v="2023-07-28T00:00:00"/>
    <n v="148"/>
    <m/>
    <m/>
    <m/>
    <m/>
    <m/>
    <n v="1"/>
    <m/>
    <m/>
    <s v="adult"/>
    <s v="102405910"/>
    <x v="3"/>
    <n v="1.3"/>
    <n v="3"/>
    <n v="2018"/>
    <x v="5"/>
  </r>
  <r>
    <d v="2023-06-26T00:00:00"/>
    <n v="10829"/>
    <n v="11214"/>
    <x v="1"/>
    <n v="1015"/>
    <n v="40976"/>
    <s v="adipose hole"/>
    <s v="045950"/>
    <m/>
    <s v="M"/>
    <s v="M"/>
    <s v=""/>
    <s v=""/>
    <n v="64.5"/>
    <m/>
    <m/>
    <m/>
    <m/>
    <x v="3"/>
    <n v="1024061"/>
    <n v="1"/>
    <s v="X"/>
    <m/>
    <m/>
    <d v="2023-07-28T00:00:00"/>
    <n v="149"/>
    <m/>
    <m/>
    <m/>
    <m/>
    <m/>
    <n v="1"/>
    <m/>
    <m/>
    <s v="adult"/>
    <s v="10240611"/>
    <x v="11"/>
    <n v="2.2000000000000002"/>
    <n v="2"/>
    <n v="2018"/>
    <x v="5"/>
  </r>
  <r>
    <d v="2023-06-26T00:00:00"/>
    <n v="10829"/>
    <n v="11214"/>
    <x v="1"/>
    <n v="1018"/>
    <n v="40977"/>
    <s v="adipose hole"/>
    <s v="045962"/>
    <s v="X"/>
    <s v="M"/>
    <s v="M"/>
    <s v=""/>
    <s v=""/>
    <n v="66.5"/>
    <m/>
    <m/>
    <m/>
    <m/>
    <x v="3"/>
    <n v="1024061"/>
    <n v="2"/>
    <s v="X"/>
    <m/>
    <m/>
    <d v="2023-07-28T00:00:00"/>
    <n v="150"/>
    <m/>
    <m/>
    <m/>
    <m/>
    <m/>
    <n v="1"/>
    <m/>
    <m/>
    <s v="adult"/>
    <s v="10240612"/>
    <x v="4"/>
    <n v="1.2"/>
    <n v="2"/>
    <n v="2019"/>
    <x v="5"/>
  </r>
  <r>
    <d v="2023-06-26T00:00:00"/>
    <n v="10829"/>
    <n v="11214"/>
    <x v="1"/>
    <n v="1021"/>
    <n v="40978"/>
    <s v="adipose hole"/>
    <s v="045901"/>
    <m/>
    <s v="F"/>
    <s v="M"/>
    <s v=""/>
    <s v=""/>
    <n v="69"/>
    <m/>
    <m/>
    <m/>
    <m/>
    <x v="3"/>
    <n v="1024061"/>
    <n v="3"/>
    <s v="X"/>
    <m/>
    <m/>
    <d v="2023-07-28T00:00:00"/>
    <n v="151"/>
    <m/>
    <m/>
    <m/>
    <m/>
    <m/>
    <n v="1"/>
    <m/>
    <m/>
    <s v="adult"/>
    <s v="10240613"/>
    <x v="4"/>
    <n v="1.2"/>
    <n v="2"/>
    <n v="2019"/>
    <x v="5"/>
  </r>
  <r>
    <d v="2023-06-26T00:00:00"/>
    <n v="10829"/>
    <n v="11214"/>
    <x v="1"/>
    <n v="1024"/>
    <n v="40979"/>
    <s v="adipose hole"/>
    <s v="045958"/>
    <m/>
    <s v="F"/>
    <s v="M"/>
    <s v=""/>
    <s v=""/>
    <n v="64"/>
    <m/>
    <m/>
    <m/>
    <m/>
    <x v="3"/>
    <m/>
    <m/>
    <m/>
    <m/>
    <m/>
    <d v="2023-07-28T00:00:00"/>
    <n v="152"/>
    <m/>
    <m/>
    <m/>
    <m/>
    <m/>
    <n v="1"/>
    <s v="NO SCALES"/>
    <m/>
    <s v="adult"/>
    <s v=""/>
    <x v="2"/>
    <s v="no age"/>
    <n v="0"/>
    <s v=""/>
    <x v="5"/>
  </r>
  <r>
    <d v="2023-06-26T00:00:00"/>
    <n v="10829"/>
    <n v="11214"/>
    <x v="1"/>
    <n v="1025"/>
    <n v="40980"/>
    <s v="adipose hole"/>
    <s v="045884"/>
    <m/>
    <s v="F"/>
    <s v="F"/>
    <s v=""/>
    <s v=""/>
    <n v="83"/>
    <n v="17"/>
    <n v="6"/>
    <n v="5"/>
    <n v="2"/>
    <x v="2"/>
    <n v="1024061"/>
    <n v="4"/>
    <s v="X"/>
    <m/>
    <m/>
    <d v="2023-07-28T00:00:00"/>
    <n v="153"/>
    <m/>
    <m/>
    <m/>
    <m/>
    <m/>
    <n v="1"/>
    <m/>
    <m/>
    <s v="adult"/>
    <s v="10240614"/>
    <x v="3"/>
    <n v="1.3"/>
    <n v="3"/>
    <n v="2018"/>
    <x v="5"/>
  </r>
  <r>
    <d v="2023-06-26T00:00:00"/>
    <n v="10829"/>
    <n v="11214"/>
    <x v="1"/>
    <n v="1032"/>
    <n v="40981"/>
    <s v="adipose hole"/>
    <s v="045921"/>
    <s v="X"/>
    <s v="M"/>
    <s v="M"/>
    <s v=""/>
    <s v=""/>
    <n v="83"/>
    <m/>
    <m/>
    <m/>
    <m/>
    <x v="2"/>
    <m/>
    <m/>
    <m/>
    <m/>
    <m/>
    <d v="2023-07-28T00:00:00"/>
    <n v="154"/>
    <m/>
    <m/>
    <m/>
    <m/>
    <m/>
    <n v="1"/>
    <s v="NO SCALES"/>
    <m/>
    <s v="adult"/>
    <s v=""/>
    <x v="2"/>
    <s v="no age"/>
    <n v="0"/>
    <s v=""/>
    <x v="5"/>
  </r>
  <r>
    <d v="2023-06-26T00:00:00"/>
    <n v="10829"/>
    <n v="11214"/>
    <x v="1"/>
    <n v="1035"/>
    <n v="40982"/>
    <s v="adipose hole"/>
    <s v="045909"/>
    <m/>
    <s v="M"/>
    <s v="M"/>
    <s v=""/>
    <s v=""/>
    <n v="52"/>
    <m/>
    <m/>
    <m/>
    <m/>
    <x v="3"/>
    <n v="1024061"/>
    <n v="5"/>
    <s v="X"/>
    <m/>
    <m/>
    <d v="2023-07-28T00:00:00"/>
    <n v="155"/>
    <m/>
    <m/>
    <m/>
    <m/>
    <m/>
    <n v="1"/>
    <m/>
    <m/>
    <s v="adult"/>
    <s v="10240615"/>
    <x v="4"/>
    <n v="1.2"/>
    <n v="2"/>
    <n v="2019"/>
    <x v="5"/>
  </r>
  <r>
    <d v="2023-06-26T00:00:00"/>
    <n v="10830"/>
    <n v="11214"/>
    <x v="0"/>
    <n v="1118"/>
    <n v="40983"/>
    <s v="adipose hole"/>
    <s v="045911"/>
    <m/>
    <s v="M"/>
    <s v="M"/>
    <s v=""/>
    <s v=""/>
    <n v="50.5"/>
    <m/>
    <m/>
    <m/>
    <m/>
    <x v="3"/>
    <n v="1024061"/>
    <n v="6"/>
    <s v="X"/>
    <m/>
    <m/>
    <d v="2023-07-28T00:00:00"/>
    <n v="156"/>
    <m/>
    <m/>
    <m/>
    <m/>
    <m/>
    <n v="1"/>
    <m/>
    <m/>
    <s v="adult"/>
    <s v="10240616"/>
    <x v="4"/>
    <n v="1.2"/>
    <n v="2"/>
    <n v="2019"/>
    <x v="5"/>
  </r>
  <r>
    <d v="2023-06-26T00:00:00"/>
    <n v="10831"/>
    <n v="11214"/>
    <x v="0"/>
    <n v="1539"/>
    <n v="40984"/>
    <s v="adipose hole"/>
    <s v="045912"/>
    <m/>
    <s v="F"/>
    <s v="F"/>
    <s v=""/>
    <s v=""/>
    <n v="83"/>
    <n v="19"/>
    <n v="8"/>
    <n v="5"/>
    <n v="2"/>
    <x v="2"/>
    <n v="1024061"/>
    <n v="7"/>
    <s v="X"/>
    <m/>
    <m/>
    <d v="2023-07-28T00:00:00"/>
    <n v="157"/>
    <m/>
    <m/>
    <m/>
    <m/>
    <m/>
    <n v="1"/>
    <m/>
    <m/>
    <s v="adult"/>
    <s v="10240617"/>
    <x v="3"/>
    <n v="1.3"/>
    <n v="3"/>
    <n v="2018"/>
    <x v="5"/>
  </r>
  <r>
    <d v="2023-06-26T00:00:00"/>
    <n v="10832"/>
    <n v="11214"/>
    <x v="1"/>
    <n v="1711"/>
    <n v="40985"/>
    <s v="adipose hole"/>
    <s v="no pit"/>
    <m/>
    <s v="M"/>
    <s v="M"/>
    <s v=""/>
    <s v=""/>
    <n v="67"/>
    <m/>
    <m/>
    <m/>
    <m/>
    <x v="3"/>
    <n v="1024061"/>
    <n v="8"/>
    <s v="X"/>
    <m/>
    <m/>
    <d v="2023-07-28T00:00:00"/>
    <n v="158"/>
    <m/>
    <m/>
    <m/>
    <m/>
    <m/>
    <n v="1"/>
    <m/>
    <m/>
    <s v="adult"/>
    <s v="10240618"/>
    <x v="4"/>
    <n v="1.2"/>
    <n v="2"/>
    <n v="2019"/>
    <x v="5"/>
  </r>
  <r>
    <d v="2023-06-26T00:00:00"/>
    <n v="10832"/>
    <n v="11214"/>
    <x v="1"/>
    <n v="1712"/>
    <n v="40986"/>
    <s v="adipose hole"/>
    <s v="045887"/>
    <m/>
    <s v="M"/>
    <s v="M"/>
    <s v=""/>
    <s v=""/>
    <n v="84"/>
    <m/>
    <m/>
    <m/>
    <m/>
    <x v="2"/>
    <n v="1024061"/>
    <n v="9"/>
    <s v="X"/>
    <m/>
    <m/>
    <d v="2023-07-28T00:00:00"/>
    <n v="159"/>
    <m/>
    <m/>
    <m/>
    <m/>
    <m/>
    <n v="1"/>
    <m/>
    <s v="No morphos??"/>
    <s v="adult"/>
    <s v="10240619"/>
    <x v="3"/>
    <n v="1.3"/>
    <n v="3"/>
    <n v="2018"/>
    <x v="5"/>
  </r>
  <r>
    <d v="2023-06-26T00:00:00"/>
    <n v="10832"/>
    <n v="11214"/>
    <x v="1"/>
    <n v="1714"/>
    <n v="40987"/>
    <s v="adipose hole"/>
    <s v="045979"/>
    <s v="X"/>
    <s v="M"/>
    <s v="M"/>
    <s v=""/>
    <s v=""/>
    <n v="62"/>
    <m/>
    <m/>
    <m/>
    <m/>
    <x v="3"/>
    <n v="1024061"/>
    <n v="10"/>
    <s v="X"/>
    <m/>
    <m/>
    <d v="2023-07-28T00:00:00"/>
    <n v="160"/>
    <m/>
    <m/>
    <m/>
    <m/>
    <m/>
    <n v="1"/>
    <m/>
    <m/>
    <s v="adult"/>
    <s v="102406110"/>
    <x v="4"/>
    <n v="1.2"/>
    <n v="2"/>
    <n v="2019"/>
    <x v="5"/>
  </r>
  <r>
    <d v="2023-06-26T00:00:00"/>
    <n v="10832"/>
    <n v="11214"/>
    <x v="1"/>
    <n v="1716"/>
    <n v="40988"/>
    <s v="adipose hole"/>
    <s v="045889"/>
    <m/>
    <s v="F"/>
    <s v="M"/>
    <s v=""/>
    <s v=""/>
    <n v="72"/>
    <m/>
    <m/>
    <m/>
    <m/>
    <x v="3"/>
    <n v="1024064"/>
    <n v="1"/>
    <s v="X"/>
    <m/>
    <m/>
    <d v="2023-07-28T00:00:00"/>
    <n v="161"/>
    <m/>
    <m/>
    <m/>
    <m/>
    <m/>
    <n v="1"/>
    <m/>
    <m/>
    <s v="adult"/>
    <s v="10240641"/>
    <x v="3"/>
    <n v="1.3"/>
    <n v="3"/>
    <n v="2018"/>
    <x v="5"/>
  </r>
  <r>
    <d v="2023-06-26T00:00:00"/>
    <n v="10832"/>
    <n v="11217"/>
    <x v="1"/>
    <n v="1739"/>
    <n v="40989"/>
    <s v="adipose hole"/>
    <s v="045903"/>
    <m/>
    <s v="M"/>
    <s v="M"/>
    <s v=""/>
    <s v=""/>
    <n v="60"/>
    <m/>
    <m/>
    <m/>
    <m/>
    <x v="3"/>
    <n v="1024064"/>
    <n v="2"/>
    <s v="X"/>
    <m/>
    <m/>
    <d v="2023-07-28T00:00:00"/>
    <n v="162"/>
    <m/>
    <m/>
    <m/>
    <m/>
    <m/>
    <m/>
    <m/>
    <m/>
    <s v="adult"/>
    <s v="10240642"/>
    <x v="4"/>
    <n v="1.2"/>
    <n v="2"/>
    <n v="2019"/>
    <x v="5"/>
  </r>
  <r>
    <d v="2023-06-26T00:00:00"/>
    <n v="10832"/>
    <n v="11217"/>
    <x v="1"/>
    <n v="1752"/>
    <n v="40990"/>
    <s v="adipose hole"/>
    <s v="045967"/>
    <m/>
    <s v="M"/>
    <s v="M"/>
    <s v=""/>
    <s v=""/>
    <n v="52"/>
    <m/>
    <m/>
    <m/>
    <m/>
    <x v="3"/>
    <n v="1024064"/>
    <n v="3"/>
    <s v="X"/>
    <m/>
    <m/>
    <d v="2023-07-28T00:00:00"/>
    <n v="163"/>
    <m/>
    <m/>
    <m/>
    <m/>
    <m/>
    <m/>
    <m/>
    <m/>
    <s v="adult"/>
    <s v="10240643"/>
    <x v="4"/>
    <n v="1.2"/>
    <n v="2"/>
    <n v="2019"/>
    <x v="5"/>
  </r>
  <r>
    <d v="2023-06-26T00:00:00"/>
    <n v="10832"/>
    <n v="11217"/>
    <x v="1"/>
    <n v="1755"/>
    <n v="40991"/>
    <s v="adipose hole"/>
    <s v="045893"/>
    <s v="X"/>
    <s v="M"/>
    <s v="M"/>
    <s v=""/>
    <s v=""/>
    <n v="63.5"/>
    <m/>
    <m/>
    <m/>
    <m/>
    <x v="3"/>
    <n v="1024064"/>
    <n v="4"/>
    <s v="X"/>
    <m/>
    <m/>
    <d v="2023-07-28T00:00:00"/>
    <n v="164"/>
    <m/>
    <m/>
    <m/>
    <m/>
    <m/>
    <m/>
    <m/>
    <m/>
    <s v="adult"/>
    <s v="10240644"/>
    <x v="4"/>
    <n v="1.2"/>
    <n v="2"/>
    <n v="2019"/>
    <x v="5"/>
  </r>
  <r>
    <d v="2023-06-26T00:00:00"/>
    <n v="10887"/>
    <n v="11076"/>
    <x v="3"/>
    <n v="916"/>
    <n v="52130"/>
    <s v="V-clip adipose"/>
    <s v="046862"/>
    <m/>
    <s v="F"/>
    <s v="F"/>
    <s v=""/>
    <s v=""/>
    <n v="89"/>
    <n v="18.7"/>
    <n v="6.6"/>
    <n v="4.5"/>
    <n v="1.8"/>
    <x v="2"/>
    <n v="1024030"/>
    <n v="8"/>
    <s v="X"/>
    <m/>
    <s v="X"/>
    <d v="2023-09-18T00:00:00"/>
    <m/>
    <m/>
    <m/>
    <m/>
    <m/>
    <m/>
    <n v="1"/>
    <m/>
    <m/>
    <s v="adult"/>
    <s v="10240308"/>
    <x v="3"/>
    <n v="1.3"/>
    <n v="3"/>
    <n v="2018"/>
    <x v="5"/>
  </r>
  <r>
    <d v="2023-06-26T00:00:00"/>
    <n v="10887"/>
    <n v="11076"/>
    <x v="3"/>
    <n v="918"/>
    <n v="52131"/>
    <s v="V-clip adipose"/>
    <s v="046845"/>
    <m/>
    <s v="F"/>
    <s v="F"/>
    <s v=""/>
    <s v=""/>
    <n v="88"/>
    <n v="20.5"/>
    <n v="7.7"/>
    <n v="5.6"/>
    <n v="2.2000000000000002"/>
    <x v="2"/>
    <n v="1024030"/>
    <n v="9"/>
    <s v="X"/>
    <m/>
    <s v="X"/>
    <d v="2023-09-18T00:00:00"/>
    <m/>
    <m/>
    <m/>
    <m/>
    <m/>
    <m/>
    <n v="1"/>
    <m/>
    <m/>
    <s v="adult"/>
    <s v="10240309"/>
    <x v="3"/>
    <n v="1.3"/>
    <n v="3"/>
    <n v="2018"/>
    <x v="5"/>
  </r>
  <r>
    <d v="2023-06-26T00:00:00"/>
    <n v="10887"/>
    <n v="11076"/>
    <x v="3"/>
    <n v="921"/>
    <n v="52132"/>
    <s v="V-clip adipose"/>
    <s v="046858"/>
    <m/>
    <s v="M"/>
    <s v="M"/>
    <s v=""/>
    <s v=""/>
    <n v="81"/>
    <n v="17.100000000000001"/>
    <n v="6.6"/>
    <n v="5"/>
    <n v="1.4"/>
    <x v="2"/>
    <n v="1024030"/>
    <n v="10"/>
    <s v="X"/>
    <m/>
    <s v="X"/>
    <d v="2023-09-18T00:00:00"/>
    <m/>
    <m/>
    <m/>
    <m/>
    <m/>
    <m/>
    <n v="1"/>
    <m/>
    <m/>
    <s v="adult"/>
    <s v="102403010"/>
    <x v="3"/>
    <n v="1.3"/>
    <n v="3"/>
    <n v="2018"/>
    <x v="5"/>
  </r>
  <r>
    <d v="2023-06-26T00:00:00"/>
    <n v="10887"/>
    <n v="11076"/>
    <x v="3"/>
    <n v="922"/>
    <n v="52133"/>
    <s v="V-clip adipose"/>
    <s v="046790"/>
    <m/>
    <s v="F"/>
    <s v="M"/>
    <s v=""/>
    <s v=""/>
    <n v="73"/>
    <m/>
    <m/>
    <m/>
    <m/>
    <x v="3"/>
    <n v="1024101"/>
    <n v="1"/>
    <s v="X"/>
    <s v="X"/>
    <m/>
    <s v="Archive"/>
    <m/>
    <m/>
    <m/>
    <m/>
    <m/>
    <m/>
    <n v="1"/>
    <m/>
    <m/>
    <s v="adult"/>
    <s v="10241011"/>
    <x v="5"/>
    <s v=""/>
    <s v=""/>
    <s v=""/>
    <x v="5"/>
  </r>
  <r>
    <d v="2023-06-26T00:00:00"/>
    <n v="10887"/>
    <n v="11076"/>
    <x v="3"/>
    <n v="923"/>
    <n v="52134"/>
    <s v="V-clip adipose"/>
    <s v="046793"/>
    <m/>
    <s v="M"/>
    <s v="M"/>
    <s v=""/>
    <s v=""/>
    <n v="57"/>
    <m/>
    <m/>
    <m/>
    <m/>
    <x v="3"/>
    <n v="1024101"/>
    <n v="2"/>
    <s v="X"/>
    <s v="X"/>
    <m/>
    <s v="Archive"/>
    <m/>
    <m/>
    <m/>
    <m/>
    <m/>
    <m/>
    <n v="1"/>
    <m/>
    <m/>
    <s v="adult"/>
    <s v="10241012"/>
    <x v="5"/>
    <s v=""/>
    <s v=""/>
    <s v=""/>
    <x v="5"/>
  </r>
  <r>
    <d v="2023-06-26T00:00:00"/>
    <n v="10887"/>
    <n v="11076"/>
    <x v="3"/>
    <n v="929"/>
    <n v="52135"/>
    <s v="V-clip adipose"/>
    <s v="046863"/>
    <m/>
    <s v="F"/>
    <s v="F"/>
    <s v=""/>
    <s v=""/>
    <n v="87"/>
    <n v="18.399999999999999"/>
    <n v="6.9"/>
    <n v="6.7"/>
    <n v="1.9"/>
    <x v="2"/>
    <n v="1024101"/>
    <n v="3"/>
    <s v="X"/>
    <s v="X"/>
    <m/>
    <s v="Archive"/>
    <m/>
    <m/>
    <m/>
    <m/>
    <m/>
    <m/>
    <n v="1"/>
    <m/>
    <m/>
    <s v="adult"/>
    <s v="10241013"/>
    <x v="5"/>
    <s v=""/>
    <s v=""/>
    <s v=""/>
    <x v="5"/>
  </r>
  <r>
    <d v="2023-06-26T00:00:00"/>
    <n v="10887"/>
    <n v="11076"/>
    <x v="3"/>
    <n v="934"/>
    <n v="52136"/>
    <s v="V-clip adipose"/>
    <s v="046828"/>
    <m/>
    <s v="F"/>
    <s v="M"/>
    <s v=""/>
    <s v=""/>
    <n v="58"/>
    <m/>
    <m/>
    <m/>
    <m/>
    <x v="3"/>
    <n v="1024101"/>
    <n v="4"/>
    <s v="X"/>
    <s v="X"/>
    <m/>
    <s v="Archive"/>
    <m/>
    <m/>
    <m/>
    <m/>
    <m/>
    <m/>
    <n v="1"/>
    <m/>
    <m/>
    <s v="adult"/>
    <s v="10241014"/>
    <x v="5"/>
    <s v=""/>
    <s v=""/>
    <s v=""/>
    <x v="5"/>
  </r>
  <r>
    <d v="2023-06-26T00:00:00"/>
    <n v="10888"/>
    <n v="11076"/>
    <x v="4"/>
    <n v="954"/>
    <n v="52137"/>
    <s v="V-clip adipose"/>
    <s v="046876"/>
    <m/>
    <s v="M"/>
    <s v="M"/>
    <s v=""/>
    <s v=""/>
    <n v="59"/>
    <m/>
    <m/>
    <m/>
    <m/>
    <x v="3"/>
    <n v="1024101"/>
    <n v="5"/>
    <s v="X"/>
    <s v="X"/>
    <m/>
    <s v="Archive"/>
    <m/>
    <m/>
    <m/>
    <m/>
    <m/>
    <m/>
    <n v="1"/>
    <m/>
    <m/>
    <s v="adult"/>
    <s v="10241015"/>
    <x v="5"/>
    <s v=""/>
    <s v=""/>
    <s v=""/>
    <x v="5"/>
  </r>
  <r>
    <d v="2023-06-26T00:00:00"/>
    <n v="10890"/>
    <n v="11076"/>
    <x v="4"/>
    <n v="1630"/>
    <n v="52138"/>
    <s v="V-clip adipose"/>
    <s v="046873"/>
    <m/>
    <s v="M"/>
    <s v="M"/>
    <s v=""/>
    <s v=""/>
    <n v="61"/>
    <m/>
    <m/>
    <m/>
    <m/>
    <x v="3"/>
    <n v="1024101"/>
    <n v="6"/>
    <s v="X"/>
    <s v="X"/>
    <m/>
    <s v="Archive"/>
    <m/>
    <m/>
    <m/>
    <m/>
    <m/>
    <m/>
    <n v="1"/>
    <m/>
    <m/>
    <s v="adult"/>
    <s v="10241016"/>
    <x v="5"/>
    <s v=""/>
    <s v=""/>
    <s v=""/>
    <x v="5"/>
  </r>
  <r>
    <d v="2023-06-26T00:00:00"/>
    <n v="10890"/>
    <n v="11076"/>
    <x v="4"/>
    <n v="1641"/>
    <n v="52139"/>
    <s v="V-clip adipose"/>
    <s v="046853"/>
    <s v="X"/>
    <s v="NR"/>
    <s v="NR"/>
    <s v=""/>
    <s v=""/>
    <n v="87.5"/>
    <n v="18.2"/>
    <n v="6.6"/>
    <n v="5"/>
    <n v="2.1"/>
    <x v="2"/>
    <n v="1024101"/>
    <n v="7"/>
    <s v="X"/>
    <s v="X"/>
    <m/>
    <s v="Archive"/>
    <m/>
    <m/>
    <m/>
    <m/>
    <m/>
    <m/>
    <n v="1"/>
    <m/>
    <s v="No sex recorded."/>
    <s v="adult"/>
    <s v="10241017"/>
    <x v="5"/>
    <s v=""/>
    <s v=""/>
    <s v=""/>
    <x v="5"/>
  </r>
  <r>
    <d v="2023-06-26T00:00:00"/>
    <n v="10890"/>
    <n v="11076"/>
    <x v="4"/>
    <n v="1647"/>
    <n v="52140"/>
    <s v="V-clip adipose"/>
    <s v="no pit"/>
    <m/>
    <s v="M"/>
    <s v="M"/>
    <s v=""/>
    <s v=""/>
    <n v="87"/>
    <m/>
    <m/>
    <m/>
    <m/>
    <x v="2"/>
    <m/>
    <m/>
    <m/>
    <m/>
    <m/>
    <m/>
    <m/>
    <m/>
    <m/>
    <m/>
    <m/>
    <m/>
    <n v="4"/>
    <s v="No PIT no scales"/>
    <m/>
    <s v="adult"/>
    <s v=""/>
    <x v="2"/>
    <s v="no age"/>
    <n v="0"/>
    <s v=""/>
    <x v="5"/>
  </r>
  <r>
    <d v="2023-06-26T00:00:00"/>
    <n v="10891"/>
    <n v="11076"/>
    <x v="3"/>
    <n v="1705"/>
    <n v="52141"/>
    <s v="V-clip adipose"/>
    <s v="046852"/>
    <m/>
    <s v="M"/>
    <s v="M"/>
    <s v=""/>
    <s v=""/>
    <n v="53"/>
    <m/>
    <m/>
    <m/>
    <m/>
    <x v="3"/>
    <m/>
    <m/>
    <m/>
    <m/>
    <m/>
    <m/>
    <m/>
    <m/>
    <m/>
    <m/>
    <m/>
    <m/>
    <n v="4"/>
    <s v="Backwards operc., no scales"/>
    <m/>
    <s v="adult"/>
    <s v=""/>
    <x v="2"/>
    <s v="no age"/>
    <n v="0"/>
    <s v=""/>
    <x v="5"/>
  </r>
  <r>
    <d v="2023-06-26T00:00:00"/>
    <n v="10891"/>
    <n v="11076"/>
    <x v="3"/>
    <n v="1708"/>
    <n v="52142"/>
    <s v="V-clip adipose"/>
    <s v="046839"/>
    <m/>
    <s v="M"/>
    <s v="M"/>
    <s v=""/>
    <s v=""/>
    <n v="87.5"/>
    <n v="18.600000000000001"/>
    <n v="6.6"/>
    <n v="5"/>
    <n v="1.8"/>
    <x v="2"/>
    <n v="1024101"/>
    <n v="8"/>
    <s v="X"/>
    <s v="X"/>
    <m/>
    <s v="Archive"/>
    <m/>
    <m/>
    <m/>
    <m/>
    <m/>
    <m/>
    <n v="1"/>
    <m/>
    <m/>
    <s v="adult"/>
    <s v="10241018"/>
    <x v="5"/>
    <s v=""/>
    <s v=""/>
    <s v=""/>
    <x v="5"/>
  </r>
  <r>
    <d v="2023-06-26T00:00:00"/>
    <n v="10891"/>
    <n v="11076"/>
    <x v="3"/>
    <n v="1710"/>
    <n v="52143"/>
    <s v="V-clip adipose"/>
    <s v="046802"/>
    <m/>
    <s v="F"/>
    <s v="F"/>
    <s v=""/>
    <s v=""/>
    <n v="79.5"/>
    <n v="17.5"/>
    <n v="6.6"/>
    <n v="4.3"/>
    <n v="1.6"/>
    <x v="2"/>
    <n v="1024101"/>
    <n v="9"/>
    <s v="X"/>
    <s v="X"/>
    <m/>
    <s v="Archive"/>
    <m/>
    <m/>
    <m/>
    <m/>
    <m/>
    <m/>
    <n v="1"/>
    <m/>
    <m/>
    <s v="adult"/>
    <s v="10241019"/>
    <x v="5"/>
    <s v=""/>
    <s v=""/>
    <s v=""/>
    <x v="5"/>
  </r>
  <r>
    <d v="2023-06-26T00:00:00"/>
    <n v="10891"/>
    <n v="11076"/>
    <x v="3"/>
    <n v="1714"/>
    <n v="52144"/>
    <s v="V-clip adipose"/>
    <s v="046856"/>
    <m/>
    <s v="M"/>
    <s v="M"/>
    <s v=""/>
    <s v=""/>
    <n v="63"/>
    <m/>
    <m/>
    <m/>
    <m/>
    <x v="3"/>
    <n v="1024101"/>
    <n v="10"/>
    <s v="X"/>
    <s v="X"/>
    <m/>
    <s v="Archive"/>
    <m/>
    <m/>
    <m/>
    <m/>
    <m/>
    <m/>
    <n v="1"/>
    <m/>
    <m/>
    <s v="adult"/>
    <s v="102410110"/>
    <x v="5"/>
    <s v=""/>
    <s v=""/>
    <s v=""/>
    <x v="5"/>
  </r>
  <r>
    <d v="2023-06-26T00:00:00"/>
    <n v="10891"/>
    <n v="11076"/>
    <x v="3"/>
    <n v="1718"/>
    <n v="52145"/>
    <s v="V-clip adipose"/>
    <s v="046832"/>
    <m/>
    <s v="F"/>
    <s v="F"/>
    <s v=""/>
    <s v=""/>
    <n v="82"/>
    <n v="15.9"/>
    <n v="6.3"/>
    <n v="4.9000000000000004"/>
    <n v="1.7"/>
    <x v="2"/>
    <n v="1024102"/>
    <n v="1"/>
    <s v="X"/>
    <s v="X"/>
    <m/>
    <s v="Archive"/>
    <m/>
    <m/>
    <m/>
    <m/>
    <m/>
    <m/>
    <n v="1"/>
    <m/>
    <m/>
    <s v="adult"/>
    <s v="10241021"/>
    <x v="5"/>
    <s v=""/>
    <s v=""/>
    <s v=""/>
    <x v="5"/>
  </r>
  <r>
    <d v="2023-06-26T00:00:00"/>
    <n v="10891"/>
    <n v="11076"/>
    <x v="3"/>
    <n v="1721"/>
    <n v="52146"/>
    <s v="V-clip adipose"/>
    <s v="046869"/>
    <m/>
    <s v="M"/>
    <s v="M"/>
    <s v=""/>
    <s v=""/>
    <n v="58"/>
    <m/>
    <m/>
    <m/>
    <m/>
    <x v="3"/>
    <n v="1024102"/>
    <n v="2"/>
    <s v="X"/>
    <s v="X"/>
    <m/>
    <s v="Archive"/>
    <m/>
    <m/>
    <m/>
    <m/>
    <m/>
    <m/>
    <n v="1"/>
    <m/>
    <m/>
    <s v="adult"/>
    <s v="10241022"/>
    <x v="5"/>
    <s v=""/>
    <s v=""/>
    <s v=""/>
    <x v="5"/>
  </r>
  <r>
    <d v="2023-06-26T00:00:00"/>
    <n v="10891"/>
    <n v="11076"/>
    <x v="3"/>
    <n v="1723"/>
    <n v="52147"/>
    <s v="V-clip adipose"/>
    <s v="046827"/>
    <m/>
    <s v="M"/>
    <s v="M"/>
    <s v=""/>
    <s v=""/>
    <n v="87"/>
    <n v="18.399999999999999"/>
    <n v="6.7"/>
    <n v="5.2"/>
    <n v="2"/>
    <x v="2"/>
    <n v="1024102"/>
    <n v="3"/>
    <s v="X"/>
    <s v="X"/>
    <m/>
    <s v="Archive"/>
    <m/>
    <m/>
    <m/>
    <m/>
    <m/>
    <m/>
    <n v="1"/>
    <m/>
    <m/>
    <s v="adult"/>
    <s v="10241023"/>
    <x v="5"/>
    <s v=""/>
    <s v=""/>
    <s v=""/>
    <x v="5"/>
  </r>
  <r>
    <d v="2023-06-26T00:00:00"/>
    <n v="10891"/>
    <n v="11076"/>
    <x v="3"/>
    <n v="1728"/>
    <n v="52148"/>
    <s v="V-clip adipose"/>
    <s v="046803"/>
    <m/>
    <s v="M"/>
    <s v="M"/>
    <s v=""/>
    <s v=""/>
    <n v="53"/>
    <m/>
    <m/>
    <m/>
    <m/>
    <x v="3"/>
    <n v="1024102"/>
    <n v="4"/>
    <s v="X"/>
    <s v="X"/>
    <m/>
    <s v="Archive"/>
    <m/>
    <m/>
    <m/>
    <m/>
    <m/>
    <m/>
    <n v="1"/>
    <m/>
    <m/>
    <s v="adult"/>
    <s v="10241024"/>
    <x v="5"/>
    <s v=""/>
    <s v=""/>
    <s v=""/>
    <x v="5"/>
  </r>
  <r>
    <d v="2023-06-26T00:00:00"/>
    <n v="10891"/>
    <n v="11076"/>
    <x v="3"/>
    <n v="1733"/>
    <n v="52149"/>
    <s v="V-clip adipose"/>
    <s v="046857"/>
    <m/>
    <s v="F"/>
    <s v="M"/>
    <s v=""/>
    <s v=""/>
    <n v="60"/>
    <m/>
    <m/>
    <m/>
    <m/>
    <x v="3"/>
    <n v="1024102"/>
    <n v="5"/>
    <s v="X"/>
    <s v="X"/>
    <m/>
    <s v="Archive"/>
    <m/>
    <m/>
    <m/>
    <m/>
    <m/>
    <m/>
    <n v="1"/>
    <m/>
    <m/>
    <s v="adult"/>
    <s v="10241025"/>
    <x v="5"/>
    <s v=""/>
    <s v=""/>
    <s v=""/>
    <x v="5"/>
  </r>
  <r>
    <d v="2023-06-27T00:00:00"/>
    <n v="10833"/>
    <n v="11219"/>
    <x v="1"/>
    <n v="933"/>
    <n v="40992"/>
    <s v="adipose hole"/>
    <s v="045936"/>
    <s v="X"/>
    <s v="M"/>
    <s v="M"/>
    <s v=""/>
    <s v=""/>
    <n v="79"/>
    <n v="17.3"/>
    <n v="6.4"/>
    <n v="6.3"/>
    <n v="1.8"/>
    <x v="2"/>
    <n v="1024064"/>
    <n v="5"/>
    <s v="X"/>
    <m/>
    <m/>
    <d v="2023-07-28T00:00:00"/>
    <n v="165"/>
    <m/>
    <m/>
    <m/>
    <m/>
    <m/>
    <n v="1"/>
    <m/>
    <m/>
    <s v="adult"/>
    <s v="10240645"/>
    <x v="3"/>
    <n v="1.3"/>
    <n v="3"/>
    <n v="2018"/>
    <x v="5"/>
  </r>
  <r>
    <d v="2023-06-27T00:00:00"/>
    <n v="10833"/>
    <n v="11219"/>
    <x v="1"/>
    <n v="945"/>
    <n v="40993"/>
    <s v="adipose hole"/>
    <s v="045902"/>
    <m/>
    <s v="F"/>
    <s v="M"/>
    <s v=""/>
    <s v=""/>
    <n v="66"/>
    <m/>
    <m/>
    <m/>
    <m/>
    <x v="3"/>
    <n v="1024064"/>
    <n v="6"/>
    <s v="X"/>
    <m/>
    <m/>
    <d v="2023-07-28T00:00:00"/>
    <n v="166"/>
    <m/>
    <m/>
    <m/>
    <m/>
    <m/>
    <n v="1"/>
    <m/>
    <m/>
    <s v="adult"/>
    <s v="10240646"/>
    <x v="4"/>
    <n v="1.2"/>
    <n v="2"/>
    <n v="2019"/>
    <x v="5"/>
  </r>
  <r>
    <d v="2023-06-27T00:00:00"/>
    <n v="10833"/>
    <n v="11219"/>
    <x v="1"/>
    <n v="947"/>
    <n v="40995"/>
    <s v="adipose hole"/>
    <s v="045944"/>
    <m/>
    <s v="M"/>
    <s v="M"/>
    <s v=""/>
    <s v=""/>
    <n v="66"/>
    <m/>
    <m/>
    <m/>
    <m/>
    <x v="3"/>
    <n v="1024064"/>
    <n v="7"/>
    <s v="X"/>
    <m/>
    <m/>
    <d v="2023-07-28T00:00:00"/>
    <n v="167"/>
    <m/>
    <m/>
    <m/>
    <m/>
    <m/>
    <n v="1"/>
    <s v="40994 bad tag"/>
    <m/>
    <s v="adult"/>
    <s v="10240647"/>
    <x v="3"/>
    <n v="1.3"/>
    <n v="3"/>
    <n v="2018"/>
    <x v="5"/>
  </r>
  <r>
    <d v="2023-06-27T00:00:00"/>
    <n v="10833"/>
    <n v="11219"/>
    <x v="1"/>
    <n v="948"/>
    <m/>
    <s v="caudal hole"/>
    <m/>
    <m/>
    <s v="M"/>
    <s v="M"/>
    <s v=""/>
    <s v=""/>
    <n v="40"/>
    <m/>
    <m/>
    <m/>
    <m/>
    <x v="1"/>
    <n v="1024064"/>
    <n v="8"/>
    <s v="X"/>
    <m/>
    <m/>
    <d v="2023-07-28T00:00:00"/>
    <m/>
    <m/>
    <m/>
    <m/>
    <m/>
    <m/>
    <n v="1"/>
    <m/>
    <m/>
    <s v="jack"/>
    <s v="10240648"/>
    <x v="1"/>
    <n v="1.1000000000000001"/>
    <n v="1"/>
    <n v="2020"/>
    <x v="5"/>
  </r>
  <r>
    <d v="2023-06-27T00:00:00"/>
    <n v="10833"/>
    <n v="11219"/>
    <x v="1"/>
    <n v="953"/>
    <m/>
    <s v="caudal hole"/>
    <m/>
    <m/>
    <s v="M"/>
    <s v="M"/>
    <s v=""/>
    <s v=""/>
    <n v="48"/>
    <m/>
    <m/>
    <m/>
    <m/>
    <x v="1"/>
    <n v="1024064"/>
    <n v="9"/>
    <s v="X"/>
    <m/>
    <m/>
    <d v="2023-07-28T00:00:00"/>
    <m/>
    <m/>
    <m/>
    <m/>
    <m/>
    <m/>
    <n v="1"/>
    <m/>
    <m/>
    <s v="jack"/>
    <s v="10240649"/>
    <x v="1"/>
    <n v="1.1000000000000001"/>
    <n v="1"/>
    <n v="2020"/>
    <x v="5"/>
  </r>
  <r>
    <d v="2023-06-27T00:00:00"/>
    <n v="10833"/>
    <n v="11219"/>
    <x v="1"/>
    <n v="956"/>
    <m/>
    <s v="caudal hole"/>
    <m/>
    <m/>
    <s v="M"/>
    <s v="M"/>
    <s v=""/>
    <s v=""/>
    <n v="36.5"/>
    <m/>
    <m/>
    <m/>
    <m/>
    <x v="1"/>
    <n v="1024064"/>
    <n v="10"/>
    <s v="X"/>
    <m/>
    <m/>
    <d v="2023-07-28T00:00:00"/>
    <m/>
    <m/>
    <m/>
    <m/>
    <m/>
    <m/>
    <n v="1"/>
    <m/>
    <m/>
    <s v="jack"/>
    <s v="102406410"/>
    <x v="1"/>
    <n v="1.1000000000000001"/>
    <n v="1"/>
    <n v="2020"/>
    <x v="5"/>
  </r>
  <r>
    <d v="2023-06-27T00:00:00"/>
    <n v="10833"/>
    <n v="11219"/>
    <x v="1"/>
    <n v="1000"/>
    <m/>
    <s v="caudal hole"/>
    <m/>
    <m/>
    <s v="M"/>
    <s v="M"/>
    <s v=""/>
    <s v=""/>
    <n v="44"/>
    <m/>
    <m/>
    <m/>
    <m/>
    <x v="1"/>
    <n v="1024062"/>
    <n v="1"/>
    <s v="X"/>
    <m/>
    <m/>
    <d v="2023-07-28T00:00:00"/>
    <m/>
    <m/>
    <m/>
    <m/>
    <m/>
    <m/>
    <n v="1"/>
    <m/>
    <m/>
    <s v="jack"/>
    <s v="10240621"/>
    <x v="4"/>
    <n v="1.2"/>
    <n v="2"/>
    <n v="2019"/>
    <x v="5"/>
  </r>
  <r>
    <d v="2023-06-27T00:00:00"/>
    <n v="10833"/>
    <n v="11219"/>
    <x v="1"/>
    <n v="1004"/>
    <n v="40996"/>
    <s v="adipose hole"/>
    <s v="045880"/>
    <s v="X"/>
    <s v="M"/>
    <s v="M"/>
    <s v=""/>
    <s v=""/>
    <n v="88"/>
    <n v="19.5"/>
    <n v="7.4"/>
    <n v="6.3"/>
    <n v="1.9"/>
    <x v="2"/>
    <n v="1024062"/>
    <n v="2"/>
    <s v="X"/>
    <m/>
    <m/>
    <d v="2023-07-28T00:00:00"/>
    <n v="168"/>
    <m/>
    <m/>
    <m/>
    <m/>
    <m/>
    <n v="1"/>
    <m/>
    <m/>
    <s v="adult"/>
    <s v="10240622"/>
    <x v="3"/>
    <n v="1.3"/>
    <n v="3"/>
    <n v="2018"/>
    <x v="5"/>
  </r>
  <r>
    <d v="2023-06-27T00:00:00"/>
    <n v="10833"/>
    <n v="11219"/>
    <x v="1"/>
    <n v="1006"/>
    <n v="40998"/>
    <s v="adipose hole"/>
    <s v="045945"/>
    <m/>
    <s v="M"/>
    <s v="M"/>
    <s v=""/>
    <s v=""/>
    <n v="63"/>
    <m/>
    <m/>
    <m/>
    <m/>
    <x v="3"/>
    <n v="1024062"/>
    <n v="3"/>
    <s v="X"/>
    <m/>
    <m/>
    <d v="2023-07-28T00:00:00"/>
    <n v="169"/>
    <m/>
    <m/>
    <m/>
    <m/>
    <m/>
    <n v="1"/>
    <s v="40997 bad tag"/>
    <m/>
    <s v="adult"/>
    <s v="10240623"/>
    <x v="4"/>
    <n v="1.2"/>
    <n v="2"/>
    <n v="2019"/>
    <x v="5"/>
  </r>
  <r>
    <d v="2023-06-27T00:00:00"/>
    <n v="10833"/>
    <n v="11219"/>
    <x v="1"/>
    <n v="1008"/>
    <n v="40999"/>
    <s v="adipose hole"/>
    <s v="045924"/>
    <m/>
    <s v="M"/>
    <s v="M"/>
    <s v=""/>
    <s v=""/>
    <n v="61.5"/>
    <m/>
    <m/>
    <m/>
    <m/>
    <x v="3"/>
    <n v="1024062"/>
    <n v="4"/>
    <s v="X"/>
    <m/>
    <m/>
    <d v="2023-07-28T00:00:00"/>
    <n v="170"/>
    <m/>
    <m/>
    <m/>
    <m/>
    <m/>
    <n v="1"/>
    <m/>
    <m/>
    <s v="adult"/>
    <s v="10240624"/>
    <x v="4"/>
    <n v="1.2"/>
    <n v="2"/>
    <n v="2019"/>
    <x v="5"/>
  </r>
  <r>
    <d v="2023-06-27T00:00:00"/>
    <n v="10833"/>
    <n v="11219"/>
    <x v="1"/>
    <n v="1015"/>
    <m/>
    <s v="caudal hole"/>
    <m/>
    <m/>
    <s v="M"/>
    <s v="M"/>
    <s v=""/>
    <s v=""/>
    <n v="39"/>
    <m/>
    <m/>
    <m/>
    <m/>
    <x v="1"/>
    <n v="1024062"/>
    <n v="5"/>
    <s v="X"/>
    <m/>
    <m/>
    <d v="2023-07-28T00:00:00"/>
    <m/>
    <m/>
    <m/>
    <m/>
    <m/>
    <m/>
    <n v="1"/>
    <m/>
    <m/>
    <s v="jack"/>
    <s v="10240625"/>
    <x v="2"/>
    <s v="no age"/>
    <n v="0"/>
    <s v=""/>
    <x v="5"/>
  </r>
  <r>
    <d v="2023-06-27T00:00:00"/>
    <n v="10833"/>
    <n v="11219"/>
    <x v="1"/>
    <n v="1016"/>
    <n v="41000"/>
    <s v="adipose hole"/>
    <s v="045975"/>
    <m/>
    <s v="M"/>
    <s v="M"/>
    <s v=""/>
    <s v=""/>
    <n v="66"/>
    <m/>
    <m/>
    <m/>
    <m/>
    <x v="3"/>
    <n v="1024062"/>
    <n v="6"/>
    <s v="X"/>
    <m/>
    <m/>
    <d v="2023-07-28T00:00:00"/>
    <n v="171"/>
    <m/>
    <m/>
    <m/>
    <m/>
    <m/>
    <n v="1"/>
    <m/>
    <m/>
    <s v="adult"/>
    <s v="10240626"/>
    <x v="9"/>
    <s v="no age"/>
    <n v="3"/>
    <s v=""/>
    <x v="5"/>
  </r>
  <r>
    <d v="2023-06-27T00:00:00"/>
    <n v="10833"/>
    <n v="11219"/>
    <x v="1"/>
    <n v="1017"/>
    <n v="41001"/>
    <s v="adipose hole"/>
    <s v="045955"/>
    <m/>
    <s v="M"/>
    <s v="M"/>
    <s v=""/>
    <s v=""/>
    <n v="69"/>
    <m/>
    <m/>
    <m/>
    <m/>
    <x v="3"/>
    <n v="1024062"/>
    <n v="7"/>
    <s v="X"/>
    <m/>
    <m/>
    <d v="2023-07-28T00:00:00"/>
    <n v="172"/>
    <m/>
    <m/>
    <m/>
    <m/>
    <m/>
    <n v="1"/>
    <m/>
    <m/>
    <s v="adult"/>
    <s v="10240627"/>
    <x v="8"/>
    <s v="no age"/>
    <n v="2"/>
    <s v=""/>
    <x v="5"/>
  </r>
  <r>
    <d v="2023-06-27T00:00:00"/>
    <n v="10833"/>
    <n v="11219"/>
    <x v="1"/>
    <n v="1018"/>
    <n v="41002"/>
    <s v="adipose hole"/>
    <s v="045904"/>
    <m/>
    <s v="F"/>
    <s v="F"/>
    <s v=""/>
    <s v=""/>
    <n v="80"/>
    <n v="18.100000000000001"/>
    <n v="6"/>
    <n v="6.3"/>
    <n v="1.9"/>
    <x v="2"/>
    <n v="1024062"/>
    <n v="8"/>
    <s v="X"/>
    <m/>
    <m/>
    <d v="2023-07-28T00:00:00"/>
    <n v="173"/>
    <m/>
    <m/>
    <m/>
    <m/>
    <m/>
    <n v="1"/>
    <m/>
    <m/>
    <s v="adult"/>
    <s v="10240628"/>
    <x v="9"/>
    <s v="no age"/>
    <n v="3"/>
    <s v=""/>
    <x v="5"/>
  </r>
  <r>
    <d v="2023-06-27T00:00:00"/>
    <n v="10833"/>
    <n v="11219"/>
    <x v="1"/>
    <n v="1020"/>
    <n v="41003"/>
    <s v="adipose hole"/>
    <s v="045935"/>
    <m/>
    <s v="M"/>
    <s v="M"/>
    <s v=""/>
    <s v=""/>
    <n v="59"/>
    <m/>
    <m/>
    <m/>
    <m/>
    <x v="3"/>
    <n v="1024062"/>
    <n v="9"/>
    <s v="X"/>
    <m/>
    <m/>
    <d v="2023-07-28T00:00:00"/>
    <n v="174"/>
    <m/>
    <m/>
    <m/>
    <m/>
    <m/>
    <n v="1"/>
    <m/>
    <m/>
    <s v="adult"/>
    <s v="10240629"/>
    <x v="8"/>
    <s v="no age"/>
    <n v="2"/>
    <s v=""/>
    <x v="5"/>
  </r>
  <r>
    <d v="2023-06-27T00:00:00"/>
    <n v="10833"/>
    <n v="11219"/>
    <x v="1"/>
    <n v="1023"/>
    <n v="41004"/>
    <s v="adipose hole"/>
    <s v="045931"/>
    <m/>
    <s v="M"/>
    <s v="M"/>
    <s v=""/>
    <s v=""/>
    <n v="63"/>
    <m/>
    <m/>
    <m/>
    <m/>
    <x v="3"/>
    <n v="1024062"/>
    <n v="10"/>
    <s v="X"/>
    <m/>
    <m/>
    <d v="2023-07-28T00:00:00"/>
    <n v="175"/>
    <m/>
    <m/>
    <m/>
    <m/>
    <m/>
    <n v="1"/>
    <m/>
    <m/>
    <s v="adult"/>
    <s v="102406210"/>
    <x v="4"/>
    <n v="1.2"/>
    <n v="2"/>
    <n v="2019"/>
    <x v="5"/>
  </r>
  <r>
    <d v="2023-06-27T00:00:00"/>
    <n v="10833"/>
    <n v="11219"/>
    <x v="1"/>
    <n v="1028"/>
    <n v="41005"/>
    <s v="adipose hole"/>
    <s v="045980"/>
    <m/>
    <s v="M"/>
    <s v="M"/>
    <s v=""/>
    <s v=""/>
    <n v="61"/>
    <m/>
    <m/>
    <m/>
    <m/>
    <x v="3"/>
    <n v="1024070"/>
    <n v="1"/>
    <s v="X"/>
    <m/>
    <m/>
    <d v="2023-07-28T00:00:00"/>
    <n v="176"/>
    <m/>
    <m/>
    <m/>
    <m/>
    <m/>
    <n v="1"/>
    <m/>
    <m/>
    <s v="adult"/>
    <s v="10240701"/>
    <x v="4"/>
    <n v="1.2"/>
    <n v="2"/>
    <n v="2019"/>
    <x v="5"/>
  </r>
  <r>
    <d v="2023-06-27T00:00:00"/>
    <n v="10833"/>
    <n v="11219"/>
    <x v="1"/>
    <n v="1029"/>
    <n v="41006"/>
    <s v="adipose hole"/>
    <s v="045973"/>
    <m/>
    <s v="M"/>
    <s v="M"/>
    <s v=""/>
    <s v=""/>
    <n v="61.5"/>
    <m/>
    <m/>
    <m/>
    <m/>
    <x v="3"/>
    <n v="1024070"/>
    <n v="2"/>
    <s v="X"/>
    <m/>
    <m/>
    <d v="2023-07-28T00:00:00"/>
    <n v="177"/>
    <m/>
    <m/>
    <m/>
    <m/>
    <m/>
    <n v="1"/>
    <m/>
    <m/>
    <s v="adult"/>
    <s v="10240702"/>
    <x v="4"/>
    <n v="1.2"/>
    <n v="2"/>
    <n v="2019"/>
    <x v="5"/>
  </r>
  <r>
    <d v="2023-06-27T00:00:00"/>
    <n v="10833"/>
    <n v="11219"/>
    <x v="1"/>
    <n v="1030"/>
    <n v="41007"/>
    <s v="adipose hole"/>
    <s v="045897"/>
    <m/>
    <s v="M"/>
    <s v="M"/>
    <s v=""/>
    <s v=""/>
    <n v="65"/>
    <m/>
    <m/>
    <m/>
    <m/>
    <x v="3"/>
    <n v="1024070"/>
    <n v="3"/>
    <s v="X"/>
    <m/>
    <m/>
    <d v="2023-07-28T00:00:00"/>
    <n v="178"/>
    <m/>
    <m/>
    <m/>
    <m/>
    <m/>
    <n v="1"/>
    <m/>
    <m/>
    <s v="adult"/>
    <s v="10240703"/>
    <x v="4"/>
    <n v="1.2"/>
    <n v="2"/>
    <n v="2019"/>
    <x v="5"/>
  </r>
  <r>
    <d v="2023-06-27T00:00:00"/>
    <n v="10833"/>
    <n v="11219"/>
    <x v="1"/>
    <n v="1032"/>
    <n v="41008"/>
    <s v="adipose hole"/>
    <s v="045886"/>
    <s v="X"/>
    <s v="M"/>
    <s v="M"/>
    <s v=""/>
    <s v=""/>
    <n v="76"/>
    <n v="15"/>
    <n v="6.4"/>
    <n v="4.5"/>
    <n v="1.5"/>
    <x v="2"/>
    <n v="1024070"/>
    <n v="4"/>
    <s v="X"/>
    <m/>
    <m/>
    <d v="2023-07-28T00:00:00"/>
    <n v="179"/>
    <m/>
    <m/>
    <m/>
    <m/>
    <m/>
    <n v="1"/>
    <m/>
    <m/>
    <s v="adult"/>
    <s v="10240704"/>
    <x v="9"/>
    <s v="no age"/>
    <n v="3"/>
    <s v=""/>
    <x v="5"/>
  </r>
  <r>
    <d v="2023-06-27T00:00:00"/>
    <n v="10833"/>
    <n v="11219"/>
    <x v="1"/>
    <n v="1035"/>
    <n v="41009"/>
    <s v="adipose hole"/>
    <s v="045952"/>
    <m/>
    <s v="M"/>
    <s v="M"/>
    <s v=""/>
    <s v=""/>
    <n v="61"/>
    <m/>
    <m/>
    <m/>
    <m/>
    <x v="3"/>
    <n v="1024070"/>
    <n v="5"/>
    <s v="X"/>
    <m/>
    <m/>
    <d v="2023-07-28T00:00:00"/>
    <n v="180"/>
    <m/>
    <m/>
    <m/>
    <m/>
    <m/>
    <n v="1"/>
    <m/>
    <m/>
    <s v="adult"/>
    <s v="10240705"/>
    <x v="4"/>
    <n v="1.2"/>
    <n v="2"/>
    <n v="2019"/>
    <x v="5"/>
  </r>
  <r>
    <d v="2023-06-27T00:00:00"/>
    <n v="10833"/>
    <n v="11219"/>
    <x v="1"/>
    <n v="1036"/>
    <n v="41010"/>
    <s v="adipose hole"/>
    <s v="045929"/>
    <m/>
    <s v="M"/>
    <s v="M"/>
    <s v=""/>
    <s v=""/>
    <n v="57"/>
    <m/>
    <m/>
    <m/>
    <m/>
    <x v="3"/>
    <n v="1024070"/>
    <n v="6"/>
    <s v="X"/>
    <m/>
    <m/>
    <d v="2023-07-28T00:00:00"/>
    <n v="181"/>
    <m/>
    <m/>
    <m/>
    <m/>
    <m/>
    <n v="1"/>
    <m/>
    <m/>
    <s v="adult"/>
    <s v="10240706"/>
    <x v="8"/>
    <s v="no age"/>
    <n v="2"/>
    <s v=""/>
    <x v="5"/>
  </r>
  <r>
    <d v="2023-06-27T00:00:00"/>
    <n v="10833"/>
    <n v="11219"/>
    <x v="1"/>
    <n v="1038"/>
    <n v="41011"/>
    <s v="adipose hole"/>
    <s v="045940"/>
    <m/>
    <s v="M"/>
    <s v="M"/>
    <s v=""/>
    <s v=""/>
    <n v="62"/>
    <m/>
    <m/>
    <m/>
    <m/>
    <x v="3"/>
    <n v="1024070"/>
    <n v="7"/>
    <s v="X"/>
    <m/>
    <m/>
    <d v="2023-07-28T00:00:00"/>
    <n v="182"/>
    <m/>
    <m/>
    <m/>
    <m/>
    <m/>
    <n v="1"/>
    <m/>
    <m/>
    <s v="adult"/>
    <s v="10240707"/>
    <x v="4"/>
    <n v="1.2"/>
    <n v="2"/>
    <n v="2019"/>
    <x v="5"/>
  </r>
  <r>
    <d v="2023-06-27T00:00:00"/>
    <n v="10833"/>
    <n v="11219"/>
    <x v="1"/>
    <n v="1042"/>
    <n v="41012"/>
    <s v="adipose hole"/>
    <s v="045951"/>
    <m/>
    <s v="M"/>
    <s v="M"/>
    <s v=""/>
    <s v=""/>
    <n v="64"/>
    <m/>
    <m/>
    <m/>
    <m/>
    <x v="3"/>
    <n v="1024070"/>
    <n v="8"/>
    <s v="X"/>
    <m/>
    <m/>
    <d v="2023-07-28T00:00:00"/>
    <n v="183"/>
    <m/>
    <m/>
    <m/>
    <m/>
    <m/>
    <n v="1"/>
    <m/>
    <m/>
    <s v="adult"/>
    <s v="10240708"/>
    <x v="4"/>
    <n v="1.2"/>
    <n v="2"/>
    <n v="2019"/>
    <x v="5"/>
  </r>
  <r>
    <d v="2023-06-27T00:00:00"/>
    <n v="10833"/>
    <n v="11219"/>
    <x v="1"/>
    <n v="1044"/>
    <n v="41013"/>
    <s v="adipose hole"/>
    <s v="045916"/>
    <m/>
    <s v="M"/>
    <s v="M"/>
    <s v=""/>
    <s v=""/>
    <n v="61"/>
    <m/>
    <m/>
    <m/>
    <m/>
    <x v="3"/>
    <n v="1024070"/>
    <n v="9"/>
    <s v="X"/>
    <m/>
    <m/>
    <d v="2023-07-28T00:00:00"/>
    <n v="184"/>
    <m/>
    <m/>
    <m/>
    <m/>
    <m/>
    <n v="1"/>
    <m/>
    <m/>
    <s v="adult"/>
    <s v="10240709"/>
    <x v="3"/>
    <n v="1.3"/>
    <n v="3"/>
    <n v="2018"/>
    <x v="5"/>
  </r>
  <r>
    <d v="2023-06-27T00:00:00"/>
    <n v="10833"/>
    <n v="11221"/>
    <x v="1"/>
    <n v="1046"/>
    <n v="41014"/>
    <s v="adipose hole"/>
    <s v="045919"/>
    <m/>
    <s v="F"/>
    <s v="F"/>
    <s v=""/>
    <s v=""/>
    <n v="86"/>
    <n v="18"/>
    <n v="6"/>
    <n v="4.5"/>
    <n v="1.5"/>
    <x v="2"/>
    <n v="1024070"/>
    <n v="10"/>
    <s v="X"/>
    <m/>
    <m/>
    <d v="2023-07-28T00:00:00"/>
    <n v="185"/>
    <m/>
    <m/>
    <m/>
    <m/>
    <m/>
    <n v="1"/>
    <m/>
    <m/>
    <s v="adult"/>
    <s v="102407010"/>
    <x v="3"/>
    <n v="1.3"/>
    <n v="3"/>
    <n v="2018"/>
    <x v="5"/>
  </r>
  <r>
    <d v="2023-06-27T00:00:00"/>
    <n v="10833"/>
    <n v="11221"/>
    <x v="1"/>
    <n v="1049"/>
    <n v="41015"/>
    <s v="adipose hole"/>
    <s v="045966"/>
    <s v="X"/>
    <s v="M"/>
    <s v="M"/>
    <s v=""/>
    <s v=""/>
    <n v="91"/>
    <n v="19"/>
    <n v="7.5"/>
    <n v="7"/>
    <n v="2.8"/>
    <x v="2"/>
    <n v="1024071"/>
    <n v="1"/>
    <s v="X"/>
    <m/>
    <m/>
    <d v="2023-07-28T00:00:00"/>
    <n v="186"/>
    <m/>
    <m/>
    <m/>
    <m/>
    <m/>
    <n v="1"/>
    <m/>
    <m/>
    <s v="adult"/>
    <s v="10240711"/>
    <x v="9"/>
    <s v="no age"/>
    <n v="3"/>
    <s v=""/>
    <x v="5"/>
  </r>
  <r>
    <d v="2023-06-27T00:00:00"/>
    <n v="10833"/>
    <n v="11221"/>
    <x v="1"/>
    <n v="1052"/>
    <n v="41016"/>
    <s v="adipose hole"/>
    <s v="045968"/>
    <s v="X"/>
    <s v="M"/>
    <s v="M"/>
    <s v=""/>
    <s v=""/>
    <n v="81.5"/>
    <n v="18"/>
    <n v="7"/>
    <n v="5.5"/>
    <n v="2.1"/>
    <x v="2"/>
    <n v="1024071"/>
    <n v="2"/>
    <s v="X"/>
    <m/>
    <m/>
    <d v="2023-07-28T00:00:00"/>
    <n v="187"/>
    <m/>
    <m/>
    <m/>
    <m/>
    <m/>
    <n v="1"/>
    <m/>
    <m/>
    <s v="adult"/>
    <s v="10240712"/>
    <x v="3"/>
    <n v="1.3"/>
    <n v="3"/>
    <n v="2018"/>
    <x v="5"/>
  </r>
  <r>
    <d v="2023-06-27T00:00:00"/>
    <n v="10833"/>
    <n v="11221"/>
    <x v="1"/>
    <n v="1053"/>
    <n v="41017"/>
    <s v="adipose hole"/>
    <s v="045913"/>
    <s v="X"/>
    <s v="M"/>
    <s v="M"/>
    <s v=""/>
    <s v=""/>
    <n v="86"/>
    <n v="20.5"/>
    <n v="8.5"/>
    <n v="6.5"/>
    <n v="2.4"/>
    <x v="2"/>
    <n v="1024071"/>
    <n v="3"/>
    <s v="X"/>
    <m/>
    <m/>
    <d v="2023-07-28T00:00:00"/>
    <n v="188"/>
    <m/>
    <m/>
    <m/>
    <m/>
    <m/>
    <n v="1"/>
    <m/>
    <m/>
    <s v="adult"/>
    <s v="10240713"/>
    <x v="9"/>
    <s v="no age"/>
    <n v="3"/>
    <s v=""/>
    <x v="5"/>
  </r>
  <r>
    <d v="2023-06-27T00:00:00"/>
    <n v="10834"/>
    <n v="11221"/>
    <x v="0"/>
    <n v="1116"/>
    <n v="41018"/>
    <s v="adipose hole"/>
    <s v="045918"/>
    <m/>
    <s v="M"/>
    <s v="M"/>
    <s v=""/>
    <s v=""/>
    <n v="52"/>
    <m/>
    <m/>
    <m/>
    <m/>
    <x v="3"/>
    <n v="1024071"/>
    <n v="4"/>
    <s v="X"/>
    <m/>
    <m/>
    <d v="2023-07-28T00:00:00"/>
    <n v="189"/>
    <m/>
    <m/>
    <m/>
    <m/>
    <m/>
    <n v="1"/>
    <m/>
    <m/>
    <s v="adult"/>
    <s v="10240714"/>
    <x v="8"/>
    <s v="no age"/>
    <n v="2"/>
    <s v=""/>
    <x v="5"/>
  </r>
  <r>
    <d v="2023-06-27T00:00:00"/>
    <n v="10834"/>
    <n v="11221"/>
    <x v="0"/>
    <n v="1133"/>
    <n v="41019"/>
    <s v="adipose hole"/>
    <s v="045905"/>
    <m/>
    <s v="M"/>
    <s v="M"/>
    <s v=""/>
    <s v=""/>
    <n v="65"/>
    <m/>
    <m/>
    <m/>
    <m/>
    <x v="3"/>
    <n v="1024071"/>
    <n v="5"/>
    <s v="X"/>
    <m/>
    <m/>
    <d v="2023-07-28T00:00:00"/>
    <n v="190"/>
    <m/>
    <m/>
    <m/>
    <m/>
    <m/>
    <n v="1"/>
    <m/>
    <m/>
    <s v="adult"/>
    <s v="10240715"/>
    <x v="4"/>
    <n v="1.2"/>
    <n v="2"/>
    <n v="2019"/>
    <x v="5"/>
  </r>
  <r>
    <d v="2023-06-27T00:00:00"/>
    <n v="10835"/>
    <n v="11221"/>
    <x v="0"/>
    <n v="1530"/>
    <n v="41020"/>
    <s v="adipose hole"/>
    <s v="045910"/>
    <s v="X"/>
    <s v="M"/>
    <s v="M"/>
    <s v=""/>
    <s v=""/>
    <n v="75"/>
    <m/>
    <m/>
    <m/>
    <m/>
    <x v="3"/>
    <n v="1024071"/>
    <n v="6"/>
    <s v="X"/>
    <m/>
    <m/>
    <d v="2023-07-28T00:00:00"/>
    <n v="191"/>
    <m/>
    <m/>
    <m/>
    <m/>
    <m/>
    <n v="4"/>
    <m/>
    <m/>
    <s v="adult"/>
    <s v="10240716"/>
    <x v="3"/>
    <n v="1.3"/>
    <n v="3"/>
    <n v="2018"/>
    <x v="5"/>
  </r>
  <r>
    <d v="2023-06-27T00:00:00"/>
    <n v="10835"/>
    <n v="11221"/>
    <x v="0"/>
    <n v="1548"/>
    <n v="41021"/>
    <s v="adipose hole"/>
    <s v="045932"/>
    <m/>
    <s v="M"/>
    <s v="M"/>
    <s v=""/>
    <s v=""/>
    <n v="56"/>
    <m/>
    <m/>
    <m/>
    <m/>
    <x v="3"/>
    <n v="1024071"/>
    <n v="7"/>
    <s v="X"/>
    <m/>
    <m/>
    <d v="2023-07-28T00:00:00"/>
    <n v="192"/>
    <m/>
    <m/>
    <m/>
    <m/>
    <m/>
    <n v="1"/>
    <m/>
    <m/>
    <s v="adult"/>
    <s v="10240717"/>
    <x v="4"/>
    <n v="1.2"/>
    <n v="2"/>
    <n v="2019"/>
    <x v="5"/>
  </r>
  <r>
    <d v="2023-06-27T00:00:00"/>
    <n v="10835"/>
    <n v="11221"/>
    <x v="0"/>
    <n v="1614"/>
    <n v="41022"/>
    <s v="adipose hole"/>
    <s v="045946"/>
    <m/>
    <s v="M"/>
    <s v="M"/>
    <s v=""/>
    <s v=""/>
    <n v="60"/>
    <m/>
    <m/>
    <m/>
    <m/>
    <x v="3"/>
    <n v="1024071"/>
    <n v="8"/>
    <s v="X"/>
    <m/>
    <m/>
    <d v="2023-07-28T00:00:00"/>
    <n v="193"/>
    <m/>
    <m/>
    <m/>
    <m/>
    <m/>
    <n v="1"/>
    <m/>
    <m/>
    <s v="adult"/>
    <s v="10240718"/>
    <x v="2"/>
    <s v="no age"/>
    <n v="0"/>
    <s v=""/>
    <x v="5"/>
  </r>
  <r>
    <d v="2023-06-27T00:00:00"/>
    <n v="10836"/>
    <n v="11221"/>
    <x v="1"/>
    <n v="1641"/>
    <n v="41023"/>
    <s v="adipose hole"/>
    <s v="045948"/>
    <s v="X"/>
    <s v="M"/>
    <s v="M"/>
    <s v=""/>
    <s v=""/>
    <n v="69"/>
    <m/>
    <m/>
    <m/>
    <m/>
    <x v="3"/>
    <n v="1024071"/>
    <n v="9"/>
    <s v="X"/>
    <m/>
    <m/>
    <d v="2023-07-28T00:00:00"/>
    <n v="194"/>
    <m/>
    <m/>
    <m/>
    <m/>
    <m/>
    <n v="1"/>
    <m/>
    <m/>
    <s v="adult"/>
    <s v="10240719"/>
    <x v="3"/>
    <n v="1.3"/>
    <n v="3"/>
    <n v="2018"/>
    <x v="5"/>
  </r>
  <r>
    <d v="2023-06-27T00:00:00"/>
    <n v="10836"/>
    <n v="11221"/>
    <x v="1"/>
    <n v="1720"/>
    <n v="41024"/>
    <s v="adipose hole"/>
    <s v="045914"/>
    <s v="X"/>
    <s v="M"/>
    <s v="M"/>
    <s v=""/>
    <s v=""/>
    <n v="67.5"/>
    <m/>
    <m/>
    <m/>
    <m/>
    <x v="3"/>
    <n v="1024071"/>
    <n v="10"/>
    <s v="X"/>
    <m/>
    <m/>
    <d v="2023-07-28T00:00:00"/>
    <n v="195"/>
    <m/>
    <m/>
    <m/>
    <m/>
    <m/>
    <n v="1"/>
    <m/>
    <m/>
    <s v="adult"/>
    <s v="102407110"/>
    <x v="4"/>
    <n v="1.2"/>
    <n v="2"/>
    <n v="2019"/>
    <x v="5"/>
  </r>
  <r>
    <d v="2023-06-27T00:00:00"/>
    <n v="10836"/>
    <n v="11221"/>
    <x v="1"/>
    <n v="1737"/>
    <n v="41025"/>
    <s v="adipose hole"/>
    <s v="045963"/>
    <m/>
    <s v="M"/>
    <s v="M"/>
    <s v=""/>
    <s v=""/>
    <n v="64.5"/>
    <m/>
    <m/>
    <m/>
    <m/>
    <x v="3"/>
    <n v="1024075"/>
    <n v="1"/>
    <s v="X"/>
    <m/>
    <m/>
    <d v="2023-07-28T00:00:00"/>
    <n v="196"/>
    <m/>
    <m/>
    <m/>
    <m/>
    <m/>
    <n v="1"/>
    <m/>
    <m/>
    <s v="adult"/>
    <s v="10240751"/>
    <x v="4"/>
    <n v="1.2"/>
    <n v="2"/>
    <n v="2019"/>
    <x v="5"/>
  </r>
  <r>
    <d v="2023-06-27T00:00:00"/>
    <n v="10836"/>
    <n v="11221"/>
    <x v="1"/>
    <n v="1740"/>
    <n v="41026"/>
    <s v="adipose hole"/>
    <s v="045965"/>
    <s v="X"/>
    <s v="M"/>
    <s v="M"/>
    <s v=""/>
    <s v=""/>
    <n v="82.5"/>
    <n v="18"/>
    <n v="6.5"/>
    <n v="6"/>
    <n v="2.5"/>
    <x v="2"/>
    <n v="1024075"/>
    <n v="2"/>
    <s v="X"/>
    <m/>
    <m/>
    <d v="2023-07-28T00:00:00"/>
    <n v="197"/>
    <m/>
    <m/>
    <m/>
    <m/>
    <m/>
    <n v="1"/>
    <m/>
    <m/>
    <s v="adult"/>
    <s v="10240752"/>
    <x v="3"/>
    <n v="1.3"/>
    <n v="3"/>
    <n v="2018"/>
    <x v="5"/>
  </r>
  <r>
    <d v="2023-06-27T00:00:00"/>
    <n v="10836"/>
    <n v="11221"/>
    <x v="1"/>
    <n v="1742"/>
    <n v="41027"/>
    <s v="adipose hole"/>
    <s v="045949"/>
    <m/>
    <s v="F"/>
    <s v="F"/>
    <s v=""/>
    <s v=""/>
    <n v="79"/>
    <n v="16.5"/>
    <n v="6"/>
    <n v="4"/>
    <n v="1.8"/>
    <x v="2"/>
    <n v="1024075"/>
    <n v="3"/>
    <s v="X"/>
    <m/>
    <m/>
    <d v="2023-07-28T00:00:00"/>
    <n v="198"/>
    <m/>
    <m/>
    <m/>
    <m/>
    <m/>
    <n v="1"/>
    <m/>
    <m/>
    <s v="adult"/>
    <s v="10240753"/>
    <x v="3"/>
    <n v="1.3"/>
    <n v="3"/>
    <n v="2018"/>
    <x v="5"/>
  </r>
  <r>
    <d v="2023-06-27T00:00:00"/>
    <n v="10836"/>
    <n v="11221"/>
    <x v="1"/>
    <n v="1749"/>
    <n v="41028"/>
    <s v="adipose hole"/>
    <s v="045957"/>
    <m/>
    <s v="F"/>
    <s v="F"/>
    <s v=""/>
    <s v=""/>
    <n v="84.5"/>
    <n v="16.5"/>
    <n v="6"/>
    <n v="5.5"/>
    <n v="2"/>
    <x v="2"/>
    <n v="1024075"/>
    <n v="4"/>
    <s v="X"/>
    <m/>
    <m/>
    <d v="2023-07-28T00:00:00"/>
    <n v="199"/>
    <m/>
    <m/>
    <m/>
    <m/>
    <m/>
    <n v="1"/>
    <m/>
    <m/>
    <s v="adult"/>
    <s v="10240754"/>
    <x v="3"/>
    <n v="1.3"/>
    <n v="3"/>
    <n v="2018"/>
    <x v="5"/>
  </r>
  <r>
    <d v="2023-06-27T00:00:00"/>
    <n v="10836"/>
    <n v="11221"/>
    <x v="1"/>
    <n v="1759"/>
    <n v="41029"/>
    <s v="adipose hole"/>
    <s v="045930"/>
    <m/>
    <s v="M"/>
    <s v="M"/>
    <s v=""/>
    <s v=""/>
    <n v="58"/>
    <m/>
    <m/>
    <m/>
    <m/>
    <x v="3"/>
    <n v="1024075"/>
    <n v="5"/>
    <s v="X"/>
    <m/>
    <m/>
    <d v="2023-07-28T00:00:00"/>
    <n v="200"/>
    <m/>
    <m/>
    <m/>
    <m/>
    <m/>
    <n v="1"/>
    <m/>
    <m/>
    <s v="adult"/>
    <s v="10240755"/>
    <x v="4"/>
    <n v="1.2"/>
    <n v="2"/>
    <n v="2019"/>
    <x v="5"/>
  </r>
  <r>
    <d v="2023-06-27T00:00:00"/>
    <n v="10836"/>
    <n v="11221"/>
    <x v="1"/>
    <n v="1801"/>
    <n v="41030"/>
    <s v="adipose hole"/>
    <s v="045972"/>
    <m/>
    <s v="M"/>
    <s v="M"/>
    <s v=""/>
    <s v=""/>
    <n v="51"/>
    <m/>
    <m/>
    <m/>
    <m/>
    <x v="3"/>
    <n v="1024075"/>
    <n v="6"/>
    <s v="X"/>
    <m/>
    <m/>
    <d v="2023-07-28T00:00:00"/>
    <n v="201"/>
    <m/>
    <m/>
    <m/>
    <m/>
    <m/>
    <n v="1"/>
    <m/>
    <m/>
    <s v="adult"/>
    <s v="10240756"/>
    <x v="4"/>
    <n v="1.2"/>
    <n v="2"/>
    <n v="2019"/>
    <x v="5"/>
  </r>
  <r>
    <d v="2023-06-27T00:00:00"/>
    <n v="10836"/>
    <n v="11221"/>
    <x v="1"/>
    <n v="1815"/>
    <n v="41031"/>
    <s v="adipose hole"/>
    <s v="045915"/>
    <s v="X"/>
    <s v="M"/>
    <s v="M"/>
    <s v=""/>
    <s v=""/>
    <n v="83"/>
    <n v="18.5"/>
    <n v="7"/>
    <n v="5.5"/>
    <n v="2"/>
    <x v="2"/>
    <n v="1024075"/>
    <n v="7"/>
    <s v="X"/>
    <m/>
    <m/>
    <d v="2023-07-28T00:00:00"/>
    <n v="202"/>
    <m/>
    <m/>
    <m/>
    <m/>
    <m/>
    <n v="1"/>
    <m/>
    <m/>
    <s v="adult"/>
    <s v="10240757"/>
    <x v="9"/>
    <s v="no age"/>
    <n v="3"/>
    <s v=""/>
    <x v="5"/>
  </r>
  <r>
    <d v="2023-06-27T00:00:00"/>
    <n v="10836"/>
    <n v="11221"/>
    <x v="1"/>
    <n v="1819"/>
    <n v="41032"/>
    <s v="adipose hole"/>
    <s v="045964"/>
    <m/>
    <s v="M"/>
    <s v="M"/>
    <s v=""/>
    <s v=""/>
    <n v="65"/>
    <m/>
    <m/>
    <m/>
    <m/>
    <x v="3"/>
    <n v="1024075"/>
    <n v="8"/>
    <s v="X"/>
    <m/>
    <m/>
    <d v="2023-07-28T00:00:00"/>
    <n v="203"/>
    <m/>
    <m/>
    <m/>
    <m/>
    <m/>
    <n v="1"/>
    <m/>
    <m/>
    <s v="adult"/>
    <s v="10240758"/>
    <x v="8"/>
    <s v="no age"/>
    <n v="2"/>
    <s v=""/>
    <x v="5"/>
  </r>
  <r>
    <d v="2023-06-27T00:00:00"/>
    <n v="10836"/>
    <n v="11221"/>
    <x v="1"/>
    <n v="1827"/>
    <n v="41033"/>
    <s v="adipose hole"/>
    <s v="045891"/>
    <m/>
    <s v="M"/>
    <s v="M"/>
    <s v=""/>
    <s v=""/>
    <n v="58"/>
    <m/>
    <m/>
    <m/>
    <m/>
    <x v="3"/>
    <n v="1024075"/>
    <n v="9"/>
    <s v="X"/>
    <m/>
    <m/>
    <d v="2023-07-28T00:00:00"/>
    <n v="204"/>
    <m/>
    <m/>
    <m/>
    <m/>
    <m/>
    <n v="1"/>
    <m/>
    <m/>
    <s v="adult"/>
    <s v="10240759"/>
    <x v="4"/>
    <n v="1.2"/>
    <n v="2"/>
    <n v="2019"/>
    <x v="5"/>
  </r>
  <r>
    <d v="2023-06-27T00:00:00"/>
    <n v="10836"/>
    <n v="11221"/>
    <x v="1"/>
    <n v="1829"/>
    <n v="41034"/>
    <s v="adipose hole"/>
    <s v="045885"/>
    <m/>
    <s v="M"/>
    <s v="M"/>
    <s v=""/>
    <s v=""/>
    <n v="58"/>
    <m/>
    <m/>
    <m/>
    <m/>
    <x v="3"/>
    <n v="1024075"/>
    <n v="10"/>
    <s v="X"/>
    <m/>
    <m/>
    <d v="2023-07-28T00:00:00"/>
    <n v="205"/>
    <m/>
    <m/>
    <m/>
    <m/>
    <m/>
    <n v="1"/>
    <m/>
    <m/>
    <s v="adult"/>
    <s v="102407510"/>
    <x v="4"/>
    <n v="1.2"/>
    <n v="2"/>
    <n v="2019"/>
    <x v="5"/>
  </r>
  <r>
    <d v="2023-06-27T00:00:00"/>
    <n v="10836"/>
    <n v="11221"/>
    <x v="1"/>
    <n v="1830"/>
    <n v="41035"/>
    <s v="adipose hole"/>
    <s v="045882"/>
    <s v="X"/>
    <s v="M"/>
    <s v="M"/>
    <s v=""/>
    <s v=""/>
    <n v="68"/>
    <m/>
    <m/>
    <m/>
    <m/>
    <x v="3"/>
    <n v="1024076"/>
    <n v="1"/>
    <s v="X"/>
    <m/>
    <m/>
    <d v="2023-07-28T00:00:00"/>
    <n v="206"/>
    <m/>
    <m/>
    <m/>
    <m/>
    <m/>
    <n v="1"/>
    <m/>
    <m/>
    <s v="adult"/>
    <s v="10240761"/>
    <x v="4"/>
    <n v="1.2"/>
    <n v="2"/>
    <n v="2019"/>
    <x v="5"/>
  </r>
  <r>
    <d v="2023-06-27T00:00:00"/>
    <n v="10836"/>
    <n v="11221"/>
    <x v="1"/>
    <n v="1838"/>
    <n v="41036"/>
    <s v="adipose hole"/>
    <s v="045926"/>
    <m/>
    <s v="F"/>
    <s v="F"/>
    <s v=""/>
    <s v=""/>
    <n v="87"/>
    <n v="19"/>
    <n v="7.5"/>
    <n v="6"/>
    <n v="2"/>
    <x v="2"/>
    <n v="1024076"/>
    <n v="2"/>
    <s v="X"/>
    <m/>
    <m/>
    <d v="2023-07-28T00:00:00"/>
    <n v="207"/>
    <m/>
    <m/>
    <m/>
    <m/>
    <m/>
    <n v="1"/>
    <m/>
    <m/>
    <s v="adult"/>
    <s v="10240762"/>
    <x v="3"/>
    <n v="1.3"/>
    <n v="3"/>
    <n v="2018"/>
    <x v="5"/>
  </r>
  <r>
    <d v="2023-06-27T00:00:00"/>
    <n v="10836"/>
    <n v="11221"/>
    <x v="1"/>
    <n v="1855"/>
    <n v="41037"/>
    <s v="adipose hole"/>
    <s v="910566"/>
    <m/>
    <s v="M"/>
    <s v="M"/>
    <s v=""/>
    <s v=""/>
    <n v="66.5"/>
    <m/>
    <m/>
    <m/>
    <m/>
    <x v="3"/>
    <n v="1024076"/>
    <n v="3"/>
    <s v="X"/>
    <m/>
    <m/>
    <d v="2023-07-28T00:00:00"/>
    <n v="208"/>
    <m/>
    <m/>
    <m/>
    <m/>
    <m/>
    <n v="1"/>
    <m/>
    <m/>
    <s v="adult"/>
    <s v="10240763"/>
    <x v="4"/>
    <n v="1.2"/>
    <n v="2"/>
    <n v="2019"/>
    <x v="5"/>
  </r>
  <r>
    <d v="2023-06-27T00:00:00"/>
    <n v="10836"/>
    <n v="11221"/>
    <x v="1"/>
    <n v="1911"/>
    <n v="41038"/>
    <s v="adipose hole"/>
    <s v="910578"/>
    <m/>
    <s v="F"/>
    <s v="F"/>
    <s v=""/>
    <s v=""/>
    <n v="79"/>
    <n v="16"/>
    <n v="6.5"/>
    <n v="4.5"/>
    <n v="1.8"/>
    <x v="2"/>
    <n v="1024076"/>
    <n v="4"/>
    <s v="X"/>
    <m/>
    <m/>
    <d v="2023-07-28T00:00:00"/>
    <n v="209"/>
    <m/>
    <m/>
    <m/>
    <m/>
    <m/>
    <n v="1"/>
    <m/>
    <m/>
    <s v="adult"/>
    <s v="10240764"/>
    <x v="3"/>
    <n v="1.3"/>
    <n v="3"/>
    <n v="2018"/>
    <x v="5"/>
  </r>
  <r>
    <d v="2023-06-27T00:00:00"/>
    <n v="10836"/>
    <n v="11223"/>
    <x v="1"/>
    <n v="1912"/>
    <n v="41039"/>
    <s v="adipose hole"/>
    <s v="910644"/>
    <m/>
    <s v="F"/>
    <s v="F"/>
    <s v=""/>
    <s v=""/>
    <n v="89"/>
    <n v="19"/>
    <n v="6.5"/>
    <n v="5.5"/>
    <n v="2"/>
    <x v="2"/>
    <n v="1024076"/>
    <n v="5"/>
    <s v="X"/>
    <m/>
    <m/>
    <d v="2023-07-28T00:00:00"/>
    <n v="210"/>
    <m/>
    <m/>
    <m/>
    <m/>
    <m/>
    <n v="1"/>
    <m/>
    <m/>
    <s v="adult"/>
    <s v="10240765"/>
    <x v="9"/>
    <s v="no age"/>
    <n v="3"/>
    <s v=""/>
    <x v="5"/>
  </r>
  <r>
    <d v="2023-06-27T00:00:00"/>
    <n v="10893"/>
    <n v="11077"/>
    <x v="3"/>
    <n v="911"/>
    <n v="52150"/>
    <s v="V-clip adipose"/>
    <s v="046811"/>
    <m/>
    <s v="M"/>
    <s v="M"/>
    <s v=""/>
    <s v=""/>
    <n v="54"/>
    <m/>
    <m/>
    <m/>
    <m/>
    <x v="3"/>
    <n v="1024102"/>
    <n v="6"/>
    <s v="X"/>
    <s v="X"/>
    <m/>
    <s v="Archive"/>
    <m/>
    <m/>
    <m/>
    <m/>
    <m/>
    <m/>
    <n v="1"/>
    <m/>
    <m/>
    <s v="adult"/>
    <s v="10241026"/>
    <x v="5"/>
    <s v=""/>
    <s v=""/>
    <s v=""/>
    <x v="5"/>
  </r>
  <r>
    <d v="2023-06-27T00:00:00"/>
    <n v="10893"/>
    <n v="11077"/>
    <x v="3"/>
    <n v="914"/>
    <n v="52151"/>
    <s v="V-clip adipose"/>
    <s v="046795"/>
    <m/>
    <s v="F"/>
    <s v="F"/>
    <s v=""/>
    <s v=""/>
    <n v="77"/>
    <n v="18.399999999999999"/>
    <n v="6.8"/>
    <n v="6"/>
    <n v="2.1"/>
    <x v="2"/>
    <n v="1024102"/>
    <n v="7"/>
    <s v="X"/>
    <s v="X"/>
    <m/>
    <s v="Archive"/>
    <m/>
    <m/>
    <m/>
    <m/>
    <m/>
    <m/>
    <n v="1"/>
    <m/>
    <m/>
    <s v="adult"/>
    <s v="10241027"/>
    <x v="5"/>
    <s v=""/>
    <s v=""/>
    <s v=""/>
    <x v="5"/>
  </r>
  <r>
    <d v="2023-06-27T00:00:00"/>
    <n v="10893"/>
    <n v="11077"/>
    <x v="3"/>
    <n v="915"/>
    <n v="52152"/>
    <s v="V-clip adipose"/>
    <s v="046880"/>
    <m/>
    <s v="F"/>
    <s v="F"/>
    <s v=""/>
    <s v=""/>
    <n v="85"/>
    <n v="18.7"/>
    <n v="6.5"/>
    <n v="6.6"/>
    <n v="2"/>
    <x v="2"/>
    <n v="1024102"/>
    <n v="8"/>
    <s v="X"/>
    <s v="X"/>
    <m/>
    <s v="Archive"/>
    <m/>
    <m/>
    <m/>
    <m/>
    <m/>
    <m/>
    <n v="1"/>
    <m/>
    <m/>
    <s v="adult"/>
    <s v="10241028"/>
    <x v="5"/>
    <s v=""/>
    <s v=""/>
    <s v=""/>
    <x v="5"/>
  </r>
  <r>
    <d v="2023-06-27T00:00:00"/>
    <n v="10893"/>
    <n v="11077"/>
    <x v="3"/>
    <n v="916"/>
    <n v="52153"/>
    <s v="V-clip adipose"/>
    <s v="046788"/>
    <m/>
    <s v="F"/>
    <s v="F"/>
    <s v=""/>
    <s v=""/>
    <n v="86"/>
    <n v="18.5"/>
    <n v="6.6"/>
    <n v="6"/>
    <n v="1.8"/>
    <x v="2"/>
    <n v="1024102"/>
    <n v="9"/>
    <s v="X"/>
    <s v="X"/>
    <m/>
    <s v="Archive"/>
    <m/>
    <m/>
    <m/>
    <m/>
    <m/>
    <m/>
    <n v="1"/>
    <m/>
    <m/>
    <s v="adult"/>
    <s v="10241029"/>
    <x v="5"/>
    <s v=""/>
    <s v=""/>
    <s v=""/>
    <x v="5"/>
  </r>
  <r>
    <d v="2023-06-27T00:00:00"/>
    <n v="10893"/>
    <n v="11077"/>
    <x v="3"/>
    <n v="918"/>
    <n v="52154"/>
    <s v="V-clip adipose"/>
    <s v="046817"/>
    <s v="X"/>
    <s v="M"/>
    <s v="M"/>
    <s v=""/>
    <s v=""/>
    <n v="89"/>
    <n v="19.600000000000001"/>
    <n v="7.5"/>
    <n v="6.2"/>
    <n v="2.6"/>
    <x v="2"/>
    <n v="1024102"/>
    <n v="10"/>
    <s v="X"/>
    <s v="X"/>
    <m/>
    <s v="Archive"/>
    <m/>
    <m/>
    <m/>
    <m/>
    <m/>
    <m/>
    <n v="1"/>
    <m/>
    <m/>
    <s v="adult"/>
    <s v="102410210"/>
    <x v="5"/>
    <s v=""/>
    <s v=""/>
    <s v=""/>
    <x v="5"/>
  </r>
  <r>
    <d v="2023-06-27T00:00:00"/>
    <n v="10893"/>
    <n v="11077"/>
    <x v="3"/>
    <n v="920"/>
    <n v="52155"/>
    <s v="V-clip adipose"/>
    <s v="046833"/>
    <m/>
    <s v="F"/>
    <s v="F"/>
    <s v=""/>
    <s v=""/>
    <n v="84"/>
    <n v="18.399999999999999"/>
    <n v="6.5"/>
    <n v="5.2"/>
    <n v="1.7"/>
    <x v="2"/>
    <n v="1024103"/>
    <n v="1"/>
    <s v="X"/>
    <s v="X"/>
    <m/>
    <s v="Archive"/>
    <m/>
    <m/>
    <m/>
    <m/>
    <m/>
    <m/>
    <n v="1"/>
    <m/>
    <m/>
    <s v="adult"/>
    <s v="10241031"/>
    <x v="5"/>
    <s v=""/>
    <s v=""/>
    <s v=""/>
    <x v="5"/>
  </r>
  <r>
    <d v="2023-06-27T00:00:00"/>
    <n v="10893"/>
    <n v="11077"/>
    <x v="3"/>
    <n v="923"/>
    <n v="52156"/>
    <s v="V-clip adipose"/>
    <s v="046785"/>
    <m/>
    <s v="M"/>
    <s v="M"/>
    <s v=""/>
    <s v=""/>
    <n v="57"/>
    <m/>
    <m/>
    <m/>
    <m/>
    <x v="3"/>
    <n v="1024103"/>
    <n v="2"/>
    <s v="X"/>
    <s v="X"/>
    <m/>
    <s v="Archive"/>
    <m/>
    <m/>
    <m/>
    <m/>
    <m/>
    <m/>
    <n v="1"/>
    <m/>
    <m/>
    <s v="adult"/>
    <s v="10241032"/>
    <x v="5"/>
    <s v=""/>
    <s v=""/>
    <s v=""/>
    <x v="5"/>
  </r>
  <r>
    <d v="2023-06-27T00:00:00"/>
    <n v="10893"/>
    <n v="11077"/>
    <x v="3"/>
    <n v="924"/>
    <n v="52157"/>
    <s v="V-clip adipose"/>
    <s v="046799"/>
    <m/>
    <s v="F"/>
    <s v="F"/>
    <s v=""/>
    <s v=""/>
    <n v="78"/>
    <n v="17"/>
    <n v="5.8"/>
    <n v="5"/>
    <n v="2"/>
    <x v="2"/>
    <n v="1024103"/>
    <n v="3"/>
    <s v="X"/>
    <s v="X"/>
    <m/>
    <s v="Archive"/>
    <m/>
    <m/>
    <m/>
    <m/>
    <m/>
    <m/>
    <n v="1"/>
    <m/>
    <m/>
    <s v="adult"/>
    <s v="10241033"/>
    <x v="5"/>
    <s v=""/>
    <s v=""/>
    <s v=""/>
    <x v="5"/>
  </r>
  <r>
    <d v="2023-06-27T00:00:00"/>
    <n v="10893"/>
    <n v="11077"/>
    <x v="3"/>
    <n v="926"/>
    <n v="52158"/>
    <s v="V-clip adipose"/>
    <s v="046879"/>
    <m/>
    <s v="M"/>
    <s v="M"/>
    <s v=""/>
    <s v=""/>
    <n v="66"/>
    <m/>
    <m/>
    <m/>
    <m/>
    <x v="3"/>
    <n v="1024103"/>
    <n v="4"/>
    <s v="X"/>
    <s v="X"/>
    <m/>
    <s v="Archive"/>
    <m/>
    <m/>
    <m/>
    <m/>
    <m/>
    <m/>
    <n v="1"/>
    <m/>
    <m/>
    <s v="adult"/>
    <s v="10241034"/>
    <x v="5"/>
    <s v=""/>
    <s v=""/>
    <s v=""/>
    <x v="5"/>
  </r>
  <r>
    <d v="2023-06-27T00:00:00"/>
    <n v="10893"/>
    <n v="11077"/>
    <x v="3"/>
    <n v="929"/>
    <n v="52159"/>
    <s v="V-clip adipose"/>
    <s v="046868"/>
    <m/>
    <s v="M"/>
    <s v="M"/>
    <s v=""/>
    <s v=""/>
    <n v="56"/>
    <m/>
    <m/>
    <m/>
    <m/>
    <x v="3"/>
    <n v="1024103"/>
    <n v="5"/>
    <s v="X"/>
    <s v="X"/>
    <m/>
    <s v="Archive"/>
    <m/>
    <m/>
    <m/>
    <m/>
    <m/>
    <m/>
    <n v="1"/>
    <m/>
    <m/>
    <s v="adult"/>
    <s v="10241035"/>
    <x v="5"/>
    <s v=""/>
    <s v=""/>
    <s v=""/>
    <x v="5"/>
  </r>
  <r>
    <d v="2023-06-27T00:00:00"/>
    <n v="10894"/>
    <n v="11077"/>
    <x v="4"/>
    <n v="944"/>
    <n v="52160"/>
    <s v="V-clip adipose"/>
    <s v="046834"/>
    <m/>
    <s v="M"/>
    <s v="M"/>
    <s v=""/>
    <s v=""/>
    <n v="66.5"/>
    <m/>
    <m/>
    <m/>
    <m/>
    <x v="3"/>
    <n v="1024103"/>
    <n v="6"/>
    <s v="X"/>
    <s v="X"/>
    <m/>
    <s v="Archive"/>
    <m/>
    <m/>
    <m/>
    <m/>
    <m/>
    <m/>
    <n v="1"/>
    <m/>
    <m/>
    <s v="adult"/>
    <s v="10241036"/>
    <x v="5"/>
    <s v=""/>
    <s v=""/>
    <s v=""/>
    <x v="5"/>
  </r>
  <r>
    <d v="2023-06-27T00:00:00"/>
    <n v="10894"/>
    <n v="11077"/>
    <x v="4"/>
    <n v="950"/>
    <n v="52161"/>
    <s v="V-clip adipose"/>
    <s v="046796"/>
    <m/>
    <s v="M"/>
    <s v="M"/>
    <s v=""/>
    <s v=""/>
    <n v="63"/>
    <m/>
    <m/>
    <m/>
    <m/>
    <x v="3"/>
    <n v="1024103"/>
    <n v="7"/>
    <s v="X"/>
    <s v="X"/>
    <m/>
    <s v="Archive"/>
    <m/>
    <m/>
    <m/>
    <m/>
    <m/>
    <m/>
    <n v="1"/>
    <m/>
    <m/>
    <s v="adult"/>
    <s v="10241037"/>
    <x v="5"/>
    <s v=""/>
    <s v=""/>
    <s v=""/>
    <x v="5"/>
  </r>
  <r>
    <d v="2023-06-27T00:00:00"/>
    <n v="10894"/>
    <n v="11077"/>
    <x v="4"/>
    <n v="956"/>
    <n v="52162"/>
    <s v="V-clip adipose"/>
    <s v="046820"/>
    <m/>
    <s v="M"/>
    <s v="M"/>
    <s v=""/>
    <s v=""/>
    <n v="57"/>
    <m/>
    <m/>
    <m/>
    <m/>
    <x v="3"/>
    <n v="1024103"/>
    <n v="8"/>
    <s v="X"/>
    <s v="X"/>
    <m/>
    <s v="Archive"/>
    <m/>
    <m/>
    <m/>
    <m/>
    <m/>
    <m/>
    <n v="1"/>
    <m/>
    <m/>
    <s v="adult"/>
    <s v="10241038"/>
    <x v="5"/>
    <s v=""/>
    <s v=""/>
    <s v=""/>
    <x v="5"/>
  </r>
  <r>
    <d v="2023-06-27T00:00:00"/>
    <n v="10894"/>
    <n v="11077"/>
    <x v="4"/>
    <n v="958"/>
    <n v="52163"/>
    <s v="V-clip adipose"/>
    <s v="045356"/>
    <m/>
    <s v="M"/>
    <s v="M"/>
    <s v=""/>
    <s v=""/>
    <n v="76"/>
    <n v="17.3"/>
    <n v="6.4"/>
    <n v="5.3"/>
    <n v="2"/>
    <x v="2"/>
    <n v="1024103"/>
    <n v="9"/>
    <s v="X"/>
    <s v="X"/>
    <m/>
    <s v="Archive"/>
    <m/>
    <m/>
    <m/>
    <m/>
    <m/>
    <m/>
    <n v="1"/>
    <m/>
    <m/>
    <s v="adult"/>
    <s v="10241039"/>
    <x v="5"/>
    <s v=""/>
    <s v=""/>
    <s v=""/>
    <x v="5"/>
  </r>
  <r>
    <d v="2023-06-27T00:00:00"/>
    <n v="10896"/>
    <n v="11077"/>
    <x v="4"/>
    <n v="1556"/>
    <n v="52164"/>
    <s v="V-clip adipose"/>
    <s v="045310"/>
    <s v="X"/>
    <s v="M"/>
    <s v="M"/>
    <s v=""/>
    <s v=""/>
    <n v="88.5"/>
    <n v="21"/>
    <n v="8"/>
    <n v="6.3"/>
    <n v="2.2000000000000002"/>
    <x v="2"/>
    <n v="1024103"/>
    <n v="10"/>
    <s v="X"/>
    <s v="X"/>
    <m/>
    <s v="Archive"/>
    <m/>
    <m/>
    <m/>
    <m/>
    <m/>
    <m/>
    <n v="1"/>
    <m/>
    <m/>
    <s v="adult"/>
    <s v="102410310"/>
    <x v="5"/>
    <s v=""/>
    <s v=""/>
    <s v=""/>
    <x v="5"/>
  </r>
  <r>
    <d v="2023-06-27T00:00:00"/>
    <n v="10896"/>
    <n v="11077"/>
    <x v="4"/>
    <n v="1604"/>
    <n v="52165"/>
    <s v="V-clip adipose"/>
    <s v="045354"/>
    <m/>
    <s v="M"/>
    <s v="M"/>
    <s v=""/>
    <s v=""/>
    <n v="54"/>
    <m/>
    <m/>
    <m/>
    <m/>
    <x v="3"/>
    <n v="1024104"/>
    <n v="1"/>
    <s v="X"/>
    <m/>
    <s v="X"/>
    <d v="2023-09-18T00:00:00"/>
    <m/>
    <m/>
    <m/>
    <m/>
    <m/>
    <m/>
    <n v="1"/>
    <m/>
    <m/>
    <s v="adult"/>
    <s v="10241041"/>
    <x v="4"/>
    <n v="1.2"/>
    <n v="2"/>
    <n v="2019"/>
    <x v="5"/>
  </r>
  <r>
    <d v="2023-06-27T00:00:00"/>
    <n v="10897"/>
    <n v="11077"/>
    <x v="2"/>
    <n v="1618"/>
    <n v="52166"/>
    <s v="V-clip adipose"/>
    <s v="045303"/>
    <m/>
    <s v="M"/>
    <s v="M"/>
    <s v=""/>
    <s v=""/>
    <n v="60"/>
    <m/>
    <m/>
    <m/>
    <m/>
    <x v="3"/>
    <n v="1024104"/>
    <n v="2"/>
    <s v="X"/>
    <m/>
    <s v="X"/>
    <d v="2023-09-18T00:00:00"/>
    <m/>
    <m/>
    <m/>
    <m/>
    <m/>
    <m/>
    <n v="1"/>
    <m/>
    <m/>
    <s v="adult"/>
    <s v="10241042"/>
    <x v="4"/>
    <n v="1.2"/>
    <n v="2"/>
    <n v="2019"/>
    <x v="5"/>
  </r>
  <r>
    <d v="2023-06-27T00:00:00"/>
    <n v="10897"/>
    <n v="11077"/>
    <x v="2"/>
    <n v="1620"/>
    <n v="52167"/>
    <s v="V-clip adipose"/>
    <s v="045379"/>
    <m/>
    <s v="F"/>
    <s v="M"/>
    <s v=""/>
    <s v=""/>
    <n v="65"/>
    <m/>
    <m/>
    <m/>
    <m/>
    <x v="3"/>
    <n v="1024104"/>
    <n v="3"/>
    <s v="X"/>
    <m/>
    <s v="X"/>
    <d v="2023-09-18T00:00:00"/>
    <m/>
    <m/>
    <m/>
    <m/>
    <m/>
    <m/>
    <n v="1"/>
    <m/>
    <m/>
    <s v="adult"/>
    <s v="10241043"/>
    <x v="3"/>
    <n v="1.3"/>
    <n v="3"/>
    <n v="2018"/>
    <x v="5"/>
  </r>
  <r>
    <d v="2023-06-27T00:00:00"/>
    <n v="10897"/>
    <n v="11077"/>
    <x v="2"/>
    <n v="1622"/>
    <n v="52168"/>
    <s v="V-clip adipose"/>
    <s v="045314"/>
    <m/>
    <s v="M"/>
    <s v="M"/>
    <s v=""/>
    <s v=""/>
    <n v="65"/>
    <m/>
    <m/>
    <m/>
    <m/>
    <x v="3"/>
    <n v="1024104"/>
    <n v="4"/>
    <s v="X"/>
    <m/>
    <s v="X"/>
    <d v="2023-09-18T00:00:00"/>
    <m/>
    <m/>
    <m/>
    <m/>
    <m/>
    <m/>
    <n v="1"/>
    <m/>
    <m/>
    <s v="adult"/>
    <s v="10241044"/>
    <x v="4"/>
    <n v="1.2"/>
    <n v="2"/>
    <n v="2019"/>
    <x v="5"/>
  </r>
  <r>
    <d v="2023-06-27T00:00:00"/>
    <n v="10897"/>
    <n v="11077"/>
    <x v="2"/>
    <n v="1624"/>
    <n v="52169"/>
    <s v="V-clip adipose"/>
    <s v="045307"/>
    <m/>
    <s v="M"/>
    <s v="M"/>
    <s v=""/>
    <s v=""/>
    <n v="50"/>
    <m/>
    <m/>
    <m/>
    <m/>
    <x v="3"/>
    <n v="1024104"/>
    <n v="5"/>
    <s v="X"/>
    <m/>
    <s v="X"/>
    <d v="2023-09-18T00:00:00"/>
    <m/>
    <m/>
    <m/>
    <m/>
    <m/>
    <m/>
    <n v="1"/>
    <m/>
    <m/>
    <s v="adult"/>
    <s v="10241045"/>
    <x v="4"/>
    <n v="1.2"/>
    <n v="2"/>
    <n v="2019"/>
    <x v="5"/>
  </r>
  <r>
    <d v="2023-06-27T00:00:00"/>
    <n v="10897"/>
    <n v="11077"/>
    <x v="2"/>
    <n v="1628"/>
    <n v="52170"/>
    <s v="V-clip adipose"/>
    <s v="045373"/>
    <m/>
    <s v="F"/>
    <s v="F"/>
    <s v=""/>
    <s v=""/>
    <n v="86"/>
    <n v="19.3"/>
    <n v="6.7"/>
    <n v="5.4"/>
    <n v="2"/>
    <x v="2"/>
    <n v="1024104"/>
    <n v="6"/>
    <s v="X"/>
    <m/>
    <s v="X"/>
    <d v="2023-09-18T00:00:00"/>
    <m/>
    <m/>
    <m/>
    <m/>
    <m/>
    <m/>
    <n v="1"/>
    <m/>
    <m/>
    <s v="adult"/>
    <s v="10241046"/>
    <x v="9"/>
    <s v="no age"/>
    <n v="3"/>
    <s v=""/>
    <x v="5"/>
  </r>
  <r>
    <d v="2023-06-27T00:00:00"/>
    <n v="10898"/>
    <n v="11077"/>
    <x v="3"/>
    <n v="1658"/>
    <n v="52171"/>
    <s v="V-clip adipose"/>
    <s v="045304"/>
    <m/>
    <s v="M"/>
    <s v="M"/>
    <s v=""/>
    <s v=""/>
    <n v="53"/>
    <m/>
    <m/>
    <m/>
    <m/>
    <x v="3"/>
    <n v="1024104"/>
    <n v="7"/>
    <s v="X"/>
    <m/>
    <s v="X"/>
    <d v="2023-09-18T00:00:00"/>
    <m/>
    <m/>
    <m/>
    <m/>
    <m/>
    <m/>
    <n v="1"/>
    <m/>
    <m/>
    <s v="adult"/>
    <s v="10241047"/>
    <x v="4"/>
    <n v="1.2"/>
    <n v="2"/>
    <n v="2019"/>
    <x v="5"/>
  </r>
  <r>
    <d v="2023-06-27T00:00:00"/>
    <n v="10898"/>
    <n v="11077"/>
    <x v="3"/>
    <n v="1659"/>
    <n v="52172"/>
    <s v="V-clip adipose"/>
    <s v="045300"/>
    <m/>
    <s v="F"/>
    <s v="F"/>
    <s v=""/>
    <s v=""/>
    <n v="81"/>
    <n v="18.899999999999999"/>
    <n v="6.3"/>
    <n v="5"/>
    <n v="1.6"/>
    <x v="2"/>
    <n v="1024104"/>
    <n v="8"/>
    <s v="X"/>
    <m/>
    <s v="X"/>
    <d v="2023-09-18T00:00:00"/>
    <m/>
    <m/>
    <m/>
    <m/>
    <m/>
    <m/>
    <n v="1"/>
    <m/>
    <m/>
    <s v="adult"/>
    <s v="10241048"/>
    <x v="3"/>
    <n v="1.3"/>
    <n v="3"/>
    <n v="2018"/>
    <x v="5"/>
  </r>
  <r>
    <d v="2023-06-27T00:00:00"/>
    <n v="10898"/>
    <n v="11077"/>
    <x v="3"/>
    <n v="1702"/>
    <n v="52173"/>
    <s v="V-clip adipose"/>
    <s v="045378"/>
    <m/>
    <s v="M"/>
    <s v="M"/>
    <s v=""/>
    <s v=""/>
    <n v="66"/>
    <m/>
    <m/>
    <m/>
    <m/>
    <x v="3"/>
    <n v="1024104"/>
    <n v="9"/>
    <s v="X"/>
    <m/>
    <s v="X"/>
    <d v="2023-09-18T00:00:00"/>
    <m/>
    <m/>
    <m/>
    <m/>
    <m/>
    <m/>
    <n v="1"/>
    <m/>
    <m/>
    <s v="adult"/>
    <s v="10241049"/>
    <x v="4"/>
    <n v="1.2"/>
    <n v="2"/>
    <n v="2019"/>
    <x v="5"/>
  </r>
  <r>
    <d v="2023-06-27T00:00:00"/>
    <n v="10898"/>
    <n v="11077"/>
    <x v="3"/>
    <n v="1703"/>
    <n v="52174"/>
    <s v="V-clip adipose"/>
    <s v="045370"/>
    <m/>
    <s v="M"/>
    <s v="M"/>
    <s v=""/>
    <s v=""/>
    <n v="66"/>
    <m/>
    <m/>
    <m/>
    <m/>
    <x v="3"/>
    <n v="1024104"/>
    <n v="10"/>
    <s v="X"/>
    <m/>
    <s v="X"/>
    <d v="2023-09-18T00:00:00"/>
    <m/>
    <m/>
    <m/>
    <m/>
    <m/>
    <m/>
    <n v="1"/>
    <m/>
    <m/>
    <s v="adult"/>
    <s v="102410410"/>
    <x v="4"/>
    <n v="1.2"/>
    <n v="2"/>
    <n v="2019"/>
    <x v="5"/>
  </r>
  <r>
    <d v="2023-06-27T00:00:00"/>
    <n v="10898"/>
    <n v="11078"/>
    <x v="3"/>
    <n v="1705"/>
    <n v="52175"/>
    <s v="V-clip adipose"/>
    <s v="045357"/>
    <s v="X"/>
    <s v="M"/>
    <s v="M"/>
    <s v=""/>
    <s v=""/>
    <n v="90"/>
    <n v="19.8"/>
    <n v="7.3"/>
    <n v="5.7"/>
    <n v="1.8"/>
    <x v="2"/>
    <n v="1024105"/>
    <n v="1"/>
    <s v="X"/>
    <s v="X"/>
    <m/>
    <s v="Archive"/>
    <m/>
    <m/>
    <m/>
    <m/>
    <m/>
    <m/>
    <n v="1"/>
    <m/>
    <m/>
    <s v="adult"/>
    <s v="10241051"/>
    <x v="5"/>
    <s v=""/>
    <s v=""/>
    <s v=""/>
    <x v="5"/>
  </r>
  <r>
    <d v="2023-06-27T00:00:00"/>
    <n v="10898"/>
    <n v="11078"/>
    <x v="3"/>
    <n v="1707"/>
    <n v="52176"/>
    <s v="V-clip adipose"/>
    <s v="045288"/>
    <m/>
    <s v="F"/>
    <s v="M"/>
    <s v=""/>
    <s v=""/>
    <n v="65.5"/>
    <m/>
    <m/>
    <m/>
    <m/>
    <x v="3"/>
    <n v="1024105"/>
    <n v="2"/>
    <s v="X"/>
    <s v="X"/>
    <m/>
    <s v="Archive"/>
    <m/>
    <m/>
    <m/>
    <m/>
    <m/>
    <m/>
    <n v="1"/>
    <m/>
    <m/>
    <s v="adult"/>
    <s v="10241052"/>
    <x v="5"/>
    <s v=""/>
    <s v=""/>
    <s v=""/>
    <x v="5"/>
  </r>
  <r>
    <d v="2023-06-27T00:00:00"/>
    <n v="10898"/>
    <n v="11078"/>
    <x v="3"/>
    <n v="1708"/>
    <n v="52177"/>
    <s v="V-clip adipose"/>
    <s v="045312"/>
    <m/>
    <s v="M"/>
    <s v="M"/>
    <s v=""/>
    <s v=""/>
    <n v="61"/>
    <m/>
    <m/>
    <m/>
    <m/>
    <x v="3"/>
    <n v="1024105"/>
    <n v="3"/>
    <s v="X"/>
    <s v="X"/>
    <m/>
    <s v="Archive"/>
    <m/>
    <m/>
    <m/>
    <m/>
    <m/>
    <m/>
    <n v="1"/>
    <m/>
    <m/>
    <s v="adult"/>
    <s v="10241053"/>
    <x v="5"/>
    <s v=""/>
    <s v=""/>
    <s v=""/>
    <x v="5"/>
  </r>
  <r>
    <d v="2023-06-27T00:00:00"/>
    <n v="10898"/>
    <n v="11078"/>
    <x v="3"/>
    <n v="1710"/>
    <n v="52178"/>
    <s v="V-clip adipose"/>
    <s v="045284"/>
    <m/>
    <s v="M"/>
    <s v="M"/>
    <s v=""/>
    <s v=""/>
    <n v="56"/>
    <m/>
    <m/>
    <m/>
    <m/>
    <x v="3"/>
    <n v="1024105"/>
    <n v="4"/>
    <s v="X"/>
    <s v="X"/>
    <m/>
    <s v="Archive"/>
    <m/>
    <m/>
    <m/>
    <m/>
    <m/>
    <m/>
    <n v="1"/>
    <m/>
    <m/>
    <s v="adult"/>
    <s v="10241054"/>
    <x v="5"/>
    <s v=""/>
    <s v=""/>
    <s v=""/>
    <x v="5"/>
  </r>
  <r>
    <d v="2023-06-27T00:00:00"/>
    <n v="10898"/>
    <n v="11078"/>
    <x v="3"/>
    <n v="1711"/>
    <n v="52179"/>
    <s v="V-clip adipose"/>
    <s v="045285"/>
    <m/>
    <s v="F"/>
    <s v="F"/>
    <s v=""/>
    <s v=""/>
    <n v="88"/>
    <n v="18.5"/>
    <n v="6.3"/>
    <m/>
    <n v="1.5"/>
    <x v="2"/>
    <n v="1024105"/>
    <n v="5"/>
    <s v="X"/>
    <s v="X"/>
    <m/>
    <s v="Archive"/>
    <m/>
    <m/>
    <m/>
    <m/>
    <m/>
    <m/>
    <n v="1"/>
    <s v="Damaged adipose"/>
    <s v="Adipose length not measured (damaged)"/>
    <s v="adult"/>
    <s v="10241055"/>
    <x v="5"/>
    <s v=""/>
    <s v=""/>
    <s v=""/>
    <x v="5"/>
  </r>
  <r>
    <d v="2023-06-27T00:00:00"/>
    <n v="10898"/>
    <n v="11078"/>
    <x v="3"/>
    <n v="1713"/>
    <n v="52180"/>
    <s v="V-clip adipose"/>
    <s v="045322"/>
    <m/>
    <s v="M"/>
    <s v="M"/>
    <s v=""/>
    <s v=""/>
    <n v="59"/>
    <m/>
    <m/>
    <m/>
    <m/>
    <x v="3"/>
    <n v="1024105"/>
    <n v="6"/>
    <s v="X"/>
    <s v="X"/>
    <m/>
    <s v="Archive"/>
    <m/>
    <m/>
    <m/>
    <m/>
    <m/>
    <m/>
    <n v="1"/>
    <m/>
    <m/>
    <s v="adult"/>
    <s v="10241056"/>
    <x v="5"/>
    <s v=""/>
    <s v=""/>
    <s v=""/>
    <x v="5"/>
  </r>
  <r>
    <d v="2023-06-27T00:00:00"/>
    <n v="10898"/>
    <n v="11078"/>
    <x v="3"/>
    <n v="1714"/>
    <n v="52181"/>
    <s v="V-clip adipose"/>
    <s v="045313"/>
    <s v="X"/>
    <s v="M"/>
    <s v="M"/>
    <s v=""/>
    <s v=""/>
    <n v="75"/>
    <m/>
    <m/>
    <m/>
    <m/>
    <x v="3"/>
    <n v="1024105"/>
    <n v="7"/>
    <s v="X"/>
    <s v="X"/>
    <m/>
    <s v="Archive"/>
    <m/>
    <m/>
    <m/>
    <m/>
    <m/>
    <m/>
    <n v="1"/>
    <m/>
    <m/>
    <s v="adult"/>
    <s v="10241057"/>
    <x v="5"/>
    <s v=""/>
    <s v=""/>
    <s v=""/>
    <x v="5"/>
  </r>
  <r>
    <d v="2023-06-27T00:00:00"/>
    <n v="10898"/>
    <n v="11078"/>
    <x v="3"/>
    <n v="1715"/>
    <n v="52182"/>
    <s v="V-clip adipose"/>
    <s v="045342"/>
    <m/>
    <s v="F"/>
    <s v="F"/>
    <s v=""/>
    <s v=""/>
    <n v="86.5"/>
    <n v="19"/>
    <n v="7.5"/>
    <n v="5.2"/>
    <n v="2"/>
    <x v="2"/>
    <n v="1024105"/>
    <n v="8"/>
    <s v="X"/>
    <s v="X"/>
    <m/>
    <s v="Archive"/>
    <m/>
    <m/>
    <m/>
    <m/>
    <m/>
    <m/>
    <n v="1"/>
    <m/>
    <m/>
    <s v="adult"/>
    <s v="10241058"/>
    <x v="5"/>
    <s v=""/>
    <s v=""/>
    <s v=""/>
    <x v="5"/>
  </r>
  <r>
    <d v="2023-06-27T00:00:00"/>
    <n v="10898"/>
    <n v="11078"/>
    <x v="3"/>
    <n v="1717"/>
    <n v="52183"/>
    <s v="V-clip adipose"/>
    <s v="045316"/>
    <m/>
    <s v="M"/>
    <s v="M"/>
    <s v=""/>
    <s v=""/>
    <n v="59"/>
    <m/>
    <m/>
    <m/>
    <m/>
    <x v="3"/>
    <n v="1024105"/>
    <n v="9"/>
    <s v="X"/>
    <s v="X"/>
    <m/>
    <s v="Archive"/>
    <m/>
    <m/>
    <m/>
    <m/>
    <m/>
    <m/>
    <n v="1"/>
    <m/>
    <m/>
    <s v="adult"/>
    <s v="10241059"/>
    <x v="5"/>
    <s v=""/>
    <s v=""/>
    <s v=""/>
    <x v="5"/>
  </r>
  <r>
    <d v="2023-06-27T00:00:00"/>
    <n v="10898"/>
    <n v="11078"/>
    <x v="3"/>
    <n v="1718"/>
    <n v="52184"/>
    <s v="V-clip adipose"/>
    <s v="045326"/>
    <m/>
    <s v="M"/>
    <s v="M"/>
    <s v=""/>
    <s v=""/>
    <n v="57"/>
    <m/>
    <m/>
    <m/>
    <m/>
    <x v="3"/>
    <n v="1024105"/>
    <n v="10"/>
    <s v="X"/>
    <s v="X"/>
    <m/>
    <s v="Archive"/>
    <m/>
    <m/>
    <m/>
    <m/>
    <m/>
    <m/>
    <n v="1"/>
    <m/>
    <m/>
    <s v="adult"/>
    <s v="102410510"/>
    <x v="5"/>
    <s v=""/>
    <s v=""/>
    <s v=""/>
    <x v="5"/>
  </r>
  <r>
    <d v="2023-06-27T00:00:00"/>
    <n v="10898"/>
    <n v="11078"/>
    <x v="3"/>
    <n v="1719"/>
    <n v="52185"/>
    <s v="V-clip adipose"/>
    <s v="045365"/>
    <m/>
    <s v="M"/>
    <s v="M"/>
    <s v=""/>
    <s v=""/>
    <n v="57.5"/>
    <m/>
    <m/>
    <m/>
    <m/>
    <x v="3"/>
    <n v="1024106"/>
    <n v="1"/>
    <s v="X"/>
    <s v="X"/>
    <m/>
    <s v="Archive"/>
    <m/>
    <m/>
    <m/>
    <m/>
    <m/>
    <m/>
    <n v="1"/>
    <m/>
    <m/>
    <s v="adult"/>
    <s v="10241061"/>
    <x v="5"/>
    <s v=""/>
    <s v=""/>
    <s v=""/>
    <x v="5"/>
  </r>
  <r>
    <d v="2023-06-27T00:00:00"/>
    <n v="10898"/>
    <n v="11078"/>
    <x v="3"/>
    <n v="1720"/>
    <n v="52186"/>
    <s v="V-clip adipose"/>
    <s v="045298"/>
    <m/>
    <s v="M"/>
    <s v="M"/>
    <s v=""/>
    <s v=""/>
    <n v="67"/>
    <m/>
    <m/>
    <m/>
    <m/>
    <x v="3"/>
    <n v="1024106"/>
    <n v="2"/>
    <s v="X"/>
    <s v="X"/>
    <m/>
    <s v="Archive"/>
    <m/>
    <m/>
    <m/>
    <m/>
    <m/>
    <m/>
    <n v="1"/>
    <m/>
    <m/>
    <s v="adult"/>
    <s v="10241062"/>
    <x v="5"/>
    <s v=""/>
    <s v=""/>
    <s v=""/>
    <x v="5"/>
  </r>
  <r>
    <d v="2023-06-28T00:00:00"/>
    <n v="10837"/>
    <n v="11224"/>
    <x v="1"/>
    <n v="914"/>
    <n v="41040"/>
    <s v="adipose hole"/>
    <s v="910632"/>
    <s v="X"/>
    <s v="M"/>
    <s v="M"/>
    <s v=""/>
    <s v=""/>
    <n v="75"/>
    <m/>
    <m/>
    <m/>
    <m/>
    <x v="3"/>
    <n v="1024076"/>
    <n v="6"/>
    <s v="X"/>
    <m/>
    <m/>
    <d v="2023-07-28T00:00:00"/>
    <n v="211"/>
    <m/>
    <m/>
    <m/>
    <m/>
    <m/>
    <n v="1"/>
    <m/>
    <m/>
    <s v="adult"/>
    <s v="10240766"/>
    <x v="3"/>
    <n v="1.3"/>
    <n v="3"/>
    <n v="2018"/>
    <x v="5"/>
  </r>
  <r>
    <d v="2023-06-28T00:00:00"/>
    <n v="10837"/>
    <n v="11224"/>
    <x v="1"/>
    <n v="914"/>
    <n v="41041"/>
    <s v="adipose hole"/>
    <s v="910621"/>
    <m/>
    <s v="F"/>
    <s v="F"/>
    <s v=""/>
    <s v=""/>
    <n v="84"/>
    <n v="17.600000000000001"/>
    <n v="6.6"/>
    <n v="4.5"/>
    <n v="1.7"/>
    <x v="2"/>
    <n v="1024076"/>
    <n v="7"/>
    <s v="X"/>
    <m/>
    <m/>
    <d v="2023-07-28T00:00:00"/>
    <n v="212"/>
    <m/>
    <m/>
    <m/>
    <m/>
    <m/>
    <n v="1"/>
    <m/>
    <m/>
    <s v="adult"/>
    <s v="10240767"/>
    <x v="3"/>
    <n v="1.3"/>
    <n v="3"/>
    <n v="2018"/>
    <x v="5"/>
  </r>
  <r>
    <d v="2023-06-28T00:00:00"/>
    <n v="10837"/>
    <n v="11224"/>
    <x v="1"/>
    <n v="914"/>
    <n v="41042"/>
    <s v="adipose hole"/>
    <s v="910598"/>
    <m/>
    <s v="F"/>
    <s v="M"/>
    <s v=""/>
    <s v=""/>
    <n v="75"/>
    <m/>
    <m/>
    <m/>
    <m/>
    <x v="3"/>
    <n v="1024076"/>
    <n v="8"/>
    <s v="X"/>
    <m/>
    <m/>
    <d v="2023-07-28T00:00:00"/>
    <n v="213"/>
    <m/>
    <m/>
    <m/>
    <m/>
    <m/>
    <n v="1"/>
    <m/>
    <m/>
    <s v="adult"/>
    <s v="10240768"/>
    <x v="3"/>
    <n v="1.3"/>
    <n v="3"/>
    <n v="2018"/>
    <x v="5"/>
  </r>
  <r>
    <d v="2023-06-28T00:00:00"/>
    <n v="10837"/>
    <n v="11224"/>
    <x v="1"/>
    <n v="927"/>
    <n v="41043"/>
    <s v="adipose hole"/>
    <s v="910612"/>
    <m/>
    <s v="M"/>
    <s v="M"/>
    <s v=""/>
    <s v=""/>
    <n v="59.5"/>
    <m/>
    <m/>
    <m/>
    <m/>
    <x v="3"/>
    <n v="1024076"/>
    <n v="9"/>
    <s v="X"/>
    <m/>
    <m/>
    <d v="2023-07-28T00:00:00"/>
    <n v="214"/>
    <m/>
    <m/>
    <m/>
    <m/>
    <m/>
    <n v="1"/>
    <m/>
    <m/>
    <s v="adult"/>
    <s v="10240769"/>
    <x v="8"/>
    <s v="no age"/>
    <n v="2"/>
    <s v=""/>
    <x v="5"/>
  </r>
  <r>
    <d v="2023-06-28T00:00:00"/>
    <n v="10837"/>
    <n v="11224"/>
    <x v="1"/>
    <n v="938"/>
    <n v="41044"/>
    <s v="adipose hole"/>
    <s v="910591"/>
    <s v="X"/>
    <s v="M"/>
    <s v="M"/>
    <s v=""/>
    <s v=""/>
    <n v="91.5"/>
    <n v="20.8"/>
    <n v="8.3000000000000007"/>
    <n v="9.3000000000000007"/>
    <n v="2.4"/>
    <x v="2"/>
    <n v="1024076"/>
    <n v="10"/>
    <s v="X"/>
    <m/>
    <m/>
    <d v="2023-07-28T00:00:00"/>
    <n v="215"/>
    <m/>
    <m/>
    <m/>
    <m/>
    <m/>
    <n v="1"/>
    <m/>
    <m/>
    <s v="adult"/>
    <s v="102407610"/>
    <x v="9"/>
    <s v="no age"/>
    <n v="3"/>
    <s v=""/>
    <x v="5"/>
  </r>
  <r>
    <d v="2023-06-28T00:00:00"/>
    <n v="10837"/>
    <n v="11224"/>
    <x v="1"/>
    <n v="938"/>
    <m/>
    <s v="caudal hole"/>
    <m/>
    <m/>
    <s v="M"/>
    <s v="M"/>
    <s v=""/>
    <s v=""/>
    <n v="37"/>
    <m/>
    <m/>
    <m/>
    <m/>
    <x v="1"/>
    <n v="1024077"/>
    <n v="1"/>
    <s v="X"/>
    <m/>
    <m/>
    <d v="2023-07-28T00:00:00"/>
    <m/>
    <m/>
    <m/>
    <m/>
    <m/>
    <m/>
    <n v="1"/>
    <s v="jack"/>
    <m/>
    <s v="jack"/>
    <s v="10240771"/>
    <x v="1"/>
    <n v="1.1000000000000001"/>
    <n v="1"/>
    <n v="2020"/>
    <x v="5"/>
  </r>
  <r>
    <d v="2023-06-28T00:00:00"/>
    <n v="10837"/>
    <n v="11224"/>
    <x v="1"/>
    <n v="938"/>
    <n v="41045"/>
    <s v="adipose hole"/>
    <s v="910652"/>
    <m/>
    <s v="F"/>
    <s v="M"/>
    <s v=""/>
    <s v=""/>
    <n v="74.5"/>
    <m/>
    <m/>
    <m/>
    <m/>
    <x v="3"/>
    <n v="1024077"/>
    <n v="2"/>
    <s v="X"/>
    <m/>
    <m/>
    <d v="2023-07-28T00:00:00"/>
    <n v="216"/>
    <m/>
    <m/>
    <m/>
    <m/>
    <m/>
    <n v="1"/>
    <m/>
    <m/>
    <s v="adult"/>
    <s v="10240772"/>
    <x v="3"/>
    <n v="1.3"/>
    <n v="3"/>
    <n v="2018"/>
    <x v="5"/>
  </r>
  <r>
    <d v="2023-06-28T00:00:00"/>
    <n v="10837"/>
    <n v="11224"/>
    <x v="1"/>
    <n v="956"/>
    <n v="41046"/>
    <s v="adipose hole"/>
    <s v="910633"/>
    <m/>
    <s v="F"/>
    <s v="F"/>
    <s v=""/>
    <s v=""/>
    <n v="80"/>
    <n v="18"/>
    <n v="6.4"/>
    <n v="3.6"/>
    <n v="1.2"/>
    <x v="2"/>
    <n v="1024077"/>
    <n v="3"/>
    <s v="X"/>
    <m/>
    <m/>
    <d v="2023-07-28T00:00:00"/>
    <n v="217"/>
    <m/>
    <m/>
    <m/>
    <m/>
    <m/>
    <n v="1"/>
    <m/>
    <m/>
    <s v="adult"/>
    <s v="10240773"/>
    <x v="3"/>
    <n v="1.3"/>
    <n v="3"/>
    <n v="2018"/>
    <x v="5"/>
  </r>
  <r>
    <d v="2023-06-28T00:00:00"/>
    <n v="10837"/>
    <n v="11224"/>
    <x v="1"/>
    <n v="956"/>
    <n v="41047"/>
    <s v="adipose hole"/>
    <s v="910637"/>
    <s v="X"/>
    <s v="M"/>
    <s v="M"/>
    <s v=""/>
    <s v=""/>
    <n v="81.5"/>
    <n v="18.100000000000001"/>
    <n v="6.5"/>
    <n v="5.2"/>
    <n v="2.1"/>
    <x v="2"/>
    <n v="1024077"/>
    <n v="4"/>
    <s v="X"/>
    <m/>
    <m/>
    <d v="2023-07-28T00:00:00"/>
    <n v="218"/>
    <m/>
    <m/>
    <m/>
    <m/>
    <m/>
    <n v="1"/>
    <m/>
    <m/>
    <s v="adult"/>
    <s v="10240774"/>
    <x v="2"/>
    <s v="no age"/>
    <n v="0"/>
    <s v=""/>
    <x v="5"/>
  </r>
  <r>
    <d v="2023-06-28T00:00:00"/>
    <n v="10837"/>
    <n v="11224"/>
    <x v="1"/>
    <n v="956"/>
    <n v="41048"/>
    <s v="adipose hole"/>
    <s v="910629"/>
    <s v="X"/>
    <s v="M"/>
    <s v="M"/>
    <s v=""/>
    <s v=""/>
    <n v="79.5"/>
    <n v="16.2"/>
    <n v="5.5"/>
    <n v="4.5"/>
    <n v="1.5"/>
    <x v="2"/>
    <n v="1024077"/>
    <n v="5"/>
    <s v="X"/>
    <m/>
    <m/>
    <d v="2023-07-28T00:00:00"/>
    <n v="219"/>
    <m/>
    <m/>
    <m/>
    <m/>
    <m/>
    <n v="1"/>
    <m/>
    <m/>
    <s v="adult"/>
    <s v="10240775"/>
    <x v="3"/>
    <n v="1.3"/>
    <n v="3"/>
    <n v="2018"/>
    <x v="5"/>
  </r>
  <r>
    <d v="2023-06-28T00:00:00"/>
    <n v="10837"/>
    <n v="11224"/>
    <x v="1"/>
    <n v="956"/>
    <n v="41049"/>
    <s v="adipose hole"/>
    <s v="910572"/>
    <m/>
    <s v="F"/>
    <s v="F"/>
    <s v=""/>
    <s v=""/>
    <n v="86.5"/>
    <n v="18.3"/>
    <n v="6.8"/>
    <n v="4.2"/>
    <n v="1.3"/>
    <x v="2"/>
    <n v="1024077"/>
    <n v="6"/>
    <s v="X"/>
    <m/>
    <m/>
    <d v="2023-07-28T00:00:00"/>
    <n v="220"/>
    <m/>
    <m/>
    <m/>
    <m/>
    <m/>
    <n v="1"/>
    <m/>
    <m/>
    <s v="adult"/>
    <s v="10240776"/>
    <x v="3"/>
    <n v="1.3"/>
    <n v="3"/>
    <n v="2018"/>
    <x v="5"/>
  </r>
  <r>
    <d v="2023-06-28T00:00:00"/>
    <n v="10837"/>
    <n v="11224"/>
    <x v="1"/>
    <n v="1006"/>
    <n v="41050"/>
    <s v="adipose hole"/>
    <s v="910596"/>
    <s v="X"/>
    <s v="M"/>
    <s v="M"/>
    <s v=""/>
    <s v=""/>
    <n v="87"/>
    <n v="19.100000000000001"/>
    <n v="7"/>
    <n v="5.2"/>
    <n v="2"/>
    <x v="2"/>
    <n v="1024077"/>
    <n v="7"/>
    <s v="X"/>
    <m/>
    <m/>
    <d v="2023-07-28T00:00:00"/>
    <n v="221"/>
    <m/>
    <m/>
    <m/>
    <m/>
    <m/>
    <n v="1"/>
    <m/>
    <m/>
    <s v="adult"/>
    <s v="10240777"/>
    <x v="3"/>
    <n v="1.3"/>
    <n v="3"/>
    <n v="2018"/>
    <x v="5"/>
  </r>
  <r>
    <d v="2023-06-28T00:00:00"/>
    <n v="10837"/>
    <n v="11224"/>
    <x v="1"/>
    <n v="1006"/>
    <m/>
    <s v="no mark applied"/>
    <m/>
    <m/>
    <s v="M"/>
    <s v="M"/>
    <s v=""/>
    <s v=""/>
    <n v="42"/>
    <m/>
    <m/>
    <m/>
    <m/>
    <x v="1"/>
    <n v="1024077"/>
    <n v="8"/>
    <s v="X"/>
    <m/>
    <m/>
    <d v="2023-07-28T00:00:00"/>
    <m/>
    <m/>
    <m/>
    <m/>
    <m/>
    <m/>
    <n v="1"/>
    <s v="jack"/>
    <m/>
    <s v="jack"/>
    <s v="10240778"/>
    <x v="1"/>
    <n v="1.1000000000000001"/>
    <n v="1"/>
    <n v="2020"/>
    <x v="5"/>
  </r>
  <r>
    <d v="2023-06-28T00:00:00"/>
    <n v="10837"/>
    <n v="11224"/>
    <x v="1"/>
    <n v="1006"/>
    <n v="41051"/>
    <s v="adipose hole"/>
    <s v="910636"/>
    <m/>
    <s v="F"/>
    <s v="F"/>
    <s v=""/>
    <s v=""/>
    <n v="88"/>
    <n v="17.899999999999999"/>
    <n v="6.4"/>
    <n v="4.0999999999999996"/>
    <n v="1.5"/>
    <x v="2"/>
    <n v="1024077"/>
    <n v="9"/>
    <s v="X"/>
    <m/>
    <m/>
    <d v="2023-07-28T00:00:00"/>
    <n v="222"/>
    <s v="HW"/>
    <m/>
    <s v="6"/>
    <m/>
    <m/>
    <n v="1"/>
    <m/>
    <m/>
    <s v="adult"/>
    <s v="10240779"/>
    <x v="3"/>
    <n v="1.3"/>
    <n v="3"/>
    <n v="2018"/>
    <x v="5"/>
  </r>
  <r>
    <d v="2023-06-28T00:00:00"/>
    <n v="10837"/>
    <n v="11224"/>
    <x v="1"/>
    <n v="1006"/>
    <n v="41052"/>
    <s v="adipose hole"/>
    <s v="910600"/>
    <m/>
    <s v="F"/>
    <s v="F"/>
    <s v=""/>
    <s v=""/>
    <n v="82.5"/>
    <n v="17.2"/>
    <n v="5.6"/>
    <n v="4.4000000000000004"/>
    <n v="1.3"/>
    <x v="2"/>
    <n v="1024077"/>
    <n v="10"/>
    <s v="X"/>
    <m/>
    <m/>
    <d v="2023-07-28T00:00:00"/>
    <n v="223"/>
    <m/>
    <m/>
    <m/>
    <m/>
    <m/>
    <n v="1"/>
    <m/>
    <m/>
    <s v="adult"/>
    <s v="102407710"/>
    <x v="3"/>
    <n v="1.3"/>
    <n v="3"/>
    <n v="2018"/>
    <x v="5"/>
  </r>
  <r>
    <d v="2023-06-28T00:00:00"/>
    <n v="10837"/>
    <n v="11224"/>
    <x v="1"/>
    <n v="1006"/>
    <n v="41053"/>
    <s v="adipose hole"/>
    <s v="910642"/>
    <s v="X"/>
    <s v="M"/>
    <s v="M"/>
    <s v=""/>
    <s v=""/>
    <n v="70"/>
    <m/>
    <m/>
    <m/>
    <m/>
    <x v="3"/>
    <n v="1024079"/>
    <n v="1"/>
    <s v="X"/>
    <m/>
    <m/>
    <d v="2023-07-28T00:00:00"/>
    <n v="224"/>
    <m/>
    <m/>
    <m/>
    <m/>
    <m/>
    <n v="1"/>
    <m/>
    <m/>
    <s v="adult"/>
    <s v="10240791"/>
    <x v="4"/>
    <n v="1.2"/>
    <n v="2"/>
    <n v="2019"/>
    <x v="5"/>
  </r>
  <r>
    <d v="2023-06-28T00:00:00"/>
    <n v="10837"/>
    <n v="11224"/>
    <x v="1"/>
    <n v="1016"/>
    <n v="41054"/>
    <s v="adipose hole"/>
    <s v="910622"/>
    <m/>
    <s v="F"/>
    <s v="F"/>
    <s v=""/>
    <s v=""/>
    <n v="86"/>
    <n v="18.5"/>
    <n v="7"/>
    <n v="5.2"/>
    <n v="2.2000000000000002"/>
    <x v="2"/>
    <n v="1024079"/>
    <n v="2"/>
    <s v="X"/>
    <m/>
    <m/>
    <d v="2023-07-28T00:00:00"/>
    <n v="225"/>
    <m/>
    <m/>
    <m/>
    <m/>
    <m/>
    <n v="1"/>
    <m/>
    <m/>
    <s v="adult"/>
    <s v="10240792"/>
    <x v="3"/>
    <n v="1.3"/>
    <n v="3"/>
    <n v="2018"/>
    <x v="5"/>
  </r>
  <r>
    <d v="2023-06-28T00:00:00"/>
    <n v="10837"/>
    <n v="11224"/>
    <x v="1"/>
    <n v="1016"/>
    <n v="41055"/>
    <s v="adipose hole"/>
    <s v="910576"/>
    <m/>
    <s v="F"/>
    <s v="M"/>
    <s v=""/>
    <s v=""/>
    <n v="67"/>
    <m/>
    <m/>
    <m/>
    <m/>
    <x v="3"/>
    <n v="1024079"/>
    <n v="3"/>
    <s v="X"/>
    <m/>
    <m/>
    <d v="2023-07-28T00:00:00"/>
    <n v="226"/>
    <m/>
    <m/>
    <m/>
    <m/>
    <m/>
    <n v="1"/>
    <m/>
    <m/>
    <s v="adult"/>
    <s v="10240793"/>
    <x v="4"/>
    <n v="1.2"/>
    <n v="2"/>
    <n v="2019"/>
    <x v="5"/>
  </r>
  <r>
    <d v="2023-06-28T00:00:00"/>
    <n v="10837"/>
    <n v="11224"/>
    <x v="1"/>
    <n v="1016"/>
    <n v="41056"/>
    <s v="adipose hole"/>
    <s v="910556"/>
    <m/>
    <s v="F"/>
    <s v="F"/>
    <s v=""/>
    <s v=""/>
    <n v="87.5"/>
    <n v="17.899999999999999"/>
    <n v="6"/>
    <n v="4.5"/>
    <n v="1.9"/>
    <x v="2"/>
    <n v="1024079"/>
    <n v="4"/>
    <s v="X"/>
    <m/>
    <m/>
    <d v="2023-07-28T00:00:00"/>
    <n v="227"/>
    <m/>
    <m/>
    <m/>
    <m/>
    <m/>
    <n v="4"/>
    <m/>
    <m/>
    <s v="adult"/>
    <s v="10240794"/>
    <x v="3"/>
    <n v="1.3"/>
    <n v="3"/>
    <n v="2018"/>
    <x v="5"/>
  </r>
  <r>
    <d v="2023-06-28T00:00:00"/>
    <n v="10837"/>
    <n v="11224"/>
    <x v="1"/>
    <n v="1016"/>
    <n v="41057"/>
    <s v="adipose hole"/>
    <s v="910565"/>
    <s v="X"/>
    <s v="M"/>
    <s v="M"/>
    <s v=""/>
    <s v=""/>
    <n v="89"/>
    <n v="19.600000000000001"/>
    <n v="7.6"/>
    <n v="9.3000000000000007"/>
    <n v="2.1"/>
    <x v="2"/>
    <n v="1024079"/>
    <n v="5"/>
    <s v="X"/>
    <m/>
    <m/>
    <d v="2023-07-28T00:00:00"/>
    <n v="228"/>
    <m/>
    <m/>
    <m/>
    <m/>
    <m/>
    <n v="1"/>
    <m/>
    <m/>
    <s v="adult"/>
    <s v="10240795"/>
    <x v="9"/>
    <s v="no age"/>
    <n v="3"/>
    <s v=""/>
    <x v="5"/>
  </r>
  <r>
    <d v="2023-06-28T00:00:00"/>
    <n v="10837"/>
    <n v="11224"/>
    <x v="1"/>
    <n v="1016"/>
    <n v="41058"/>
    <s v="adipose hole"/>
    <s v="910639"/>
    <s v="X"/>
    <s v="M"/>
    <s v="M"/>
    <s v=""/>
    <s v=""/>
    <n v="82.5"/>
    <n v="18.399999999999999"/>
    <n v="6.9"/>
    <n v="9.1999999999999993"/>
    <n v="2.2000000000000002"/>
    <x v="2"/>
    <n v="1024079"/>
    <n v="6"/>
    <s v="X"/>
    <m/>
    <m/>
    <d v="2023-07-28T00:00:00"/>
    <n v="229"/>
    <m/>
    <m/>
    <m/>
    <m/>
    <m/>
    <n v="1"/>
    <m/>
    <m/>
    <s v="adult"/>
    <s v="10240796"/>
    <x v="3"/>
    <n v="1.3"/>
    <n v="3"/>
    <n v="2018"/>
    <x v="5"/>
  </r>
  <r>
    <d v="2023-06-28T00:00:00"/>
    <n v="10837"/>
    <n v="11224"/>
    <x v="1"/>
    <n v="1016"/>
    <n v="41059"/>
    <s v="adipose hole"/>
    <s v="910604"/>
    <m/>
    <s v="F"/>
    <s v="F"/>
    <s v=""/>
    <s v=""/>
    <n v="83"/>
    <n v="18"/>
    <n v="6.5"/>
    <n v="5"/>
    <n v="1.9"/>
    <x v="2"/>
    <n v="1024079"/>
    <n v="7"/>
    <s v="X"/>
    <m/>
    <m/>
    <d v="2023-07-28T00:00:00"/>
    <n v="230"/>
    <m/>
    <m/>
    <m/>
    <m/>
    <m/>
    <n v="1"/>
    <m/>
    <m/>
    <s v="adult"/>
    <s v="10240797"/>
    <x v="9"/>
    <s v="no age"/>
    <n v="3"/>
    <s v=""/>
    <x v="5"/>
  </r>
  <r>
    <d v="2023-06-28T00:00:00"/>
    <n v="10837"/>
    <n v="11224"/>
    <x v="1"/>
    <n v="1032"/>
    <n v="41060"/>
    <s v="adipose hole"/>
    <s v="910610"/>
    <m/>
    <s v="M"/>
    <s v="M"/>
    <s v=""/>
    <s v=""/>
    <n v="69.5"/>
    <m/>
    <m/>
    <m/>
    <m/>
    <x v="3"/>
    <n v="1024079"/>
    <n v="8"/>
    <s v="X"/>
    <m/>
    <m/>
    <d v="2023-07-28T00:00:00"/>
    <n v="231"/>
    <m/>
    <m/>
    <m/>
    <m/>
    <m/>
    <n v="1"/>
    <m/>
    <m/>
    <s v="adult"/>
    <s v="10240798"/>
    <x v="4"/>
    <n v="1.2"/>
    <n v="2"/>
    <n v="2019"/>
    <x v="5"/>
  </r>
  <r>
    <d v="2023-06-28T00:00:00"/>
    <n v="10837"/>
    <n v="11224"/>
    <x v="1"/>
    <n v="1032"/>
    <n v="41061"/>
    <s v="adipose hole"/>
    <s v="910643"/>
    <m/>
    <s v="F"/>
    <s v="F"/>
    <s v=""/>
    <s v=""/>
    <n v="87"/>
    <n v="19.3"/>
    <n v="6.7"/>
    <n v="5"/>
    <n v="1.9"/>
    <x v="2"/>
    <n v="1024079"/>
    <n v="9"/>
    <s v="X"/>
    <m/>
    <m/>
    <d v="2023-07-28T00:00:00"/>
    <n v="232"/>
    <s v="HW"/>
    <m/>
    <s v="8, 9"/>
    <m/>
    <m/>
    <n v="1"/>
    <m/>
    <m/>
    <s v="adult"/>
    <s v="10240799"/>
    <x v="3"/>
    <n v="1.3"/>
    <n v="3"/>
    <n v="2018"/>
    <x v="5"/>
  </r>
  <r>
    <d v="2023-06-28T00:00:00"/>
    <n v="10837"/>
    <n v="11224"/>
    <x v="1"/>
    <n v="1034"/>
    <n v="41062"/>
    <s v="adipose hole"/>
    <s v="910593"/>
    <m/>
    <s v="F"/>
    <s v="F"/>
    <s v=""/>
    <s v=""/>
    <n v="82"/>
    <n v="18"/>
    <n v="6.7"/>
    <n v="4.2"/>
    <n v="1.7"/>
    <x v="2"/>
    <n v="1024079"/>
    <n v="10"/>
    <s v="X"/>
    <m/>
    <m/>
    <d v="2023-07-28T00:00:00"/>
    <n v="233"/>
    <m/>
    <m/>
    <m/>
    <m/>
    <m/>
    <n v="1"/>
    <m/>
    <m/>
    <s v="adult"/>
    <s v="102407910"/>
    <x v="3"/>
    <n v="1.3"/>
    <n v="3"/>
    <n v="2018"/>
    <x v="5"/>
  </r>
  <r>
    <d v="2023-06-28T00:00:00"/>
    <n v="10837"/>
    <n v="11227"/>
    <x v="1"/>
    <n v="1036"/>
    <n v="41063"/>
    <s v="adipose hole"/>
    <s v="910650"/>
    <s v="X"/>
    <s v="M"/>
    <s v="M"/>
    <s v=""/>
    <s v=""/>
    <n v="76"/>
    <n v="17.100000000000001"/>
    <n v="5.7"/>
    <n v="5"/>
    <n v="2"/>
    <x v="2"/>
    <n v="1024080"/>
    <n v="1"/>
    <s v="X"/>
    <m/>
    <m/>
    <d v="2023-07-28T00:00:00"/>
    <n v="234"/>
    <m/>
    <m/>
    <m/>
    <m/>
    <m/>
    <n v="1"/>
    <m/>
    <s v="These vials are messed up and shouldn't be used for GSI"/>
    <s v="adult"/>
    <s v="10240801"/>
    <x v="4"/>
    <n v="1.2"/>
    <n v="2"/>
    <n v="2019"/>
    <x v="5"/>
  </r>
  <r>
    <d v="2023-06-28T00:00:00"/>
    <n v="10837"/>
    <n v="11227"/>
    <x v="1"/>
    <n v="1039"/>
    <n v="41064"/>
    <s v="adipose hole"/>
    <s v="910569"/>
    <m/>
    <s v="F"/>
    <s v="F"/>
    <s v=""/>
    <s v=""/>
    <n v="86"/>
    <n v="18.3"/>
    <n v="6.2"/>
    <n v="4.2"/>
    <n v="1.6"/>
    <x v="2"/>
    <n v="1024080"/>
    <n v="2"/>
    <s v="X"/>
    <m/>
    <m/>
    <d v="2023-07-28T00:00:00"/>
    <n v="235"/>
    <m/>
    <m/>
    <m/>
    <m/>
    <m/>
    <n v="1"/>
    <m/>
    <s v="These vials are messed up and shouldn't be used for GSI"/>
    <s v="adult"/>
    <s v="10240802"/>
    <x v="3"/>
    <n v="1.3"/>
    <n v="3"/>
    <n v="2018"/>
    <x v="5"/>
  </r>
  <r>
    <d v="2023-06-28T00:00:00"/>
    <n v="10838"/>
    <n v="11227"/>
    <x v="0"/>
    <n v="1133"/>
    <m/>
    <s v="caudal hole"/>
    <m/>
    <m/>
    <s v="M"/>
    <s v="M"/>
    <s v=""/>
    <s v=""/>
    <n v="38.5"/>
    <m/>
    <m/>
    <m/>
    <m/>
    <x v="1"/>
    <n v="1024080"/>
    <n v="3"/>
    <s v="X"/>
    <m/>
    <m/>
    <d v="2023-07-28T00:00:00"/>
    <n v="236"/>
    <m/>
    <m/>
    <m/>
    <m/>
    <m/>
    <n v="1"/>
    <s v="jack"/>
    <s v="These vials are messed up and shouldn't be used for GSI"/>
    <s v="jack"/>
    <s v="10240803"/>
    <x v="1"/>
    <n v="1.1000000000000001"/>
    <n v="1"/>
    <n v="2020"/>
    <x v="5"/>
  </r>
  <r>
    <d v="2023-06-28T00:00:00"/>
    <n v="10838"/>
    <n v="11227"/>
    <x v="0"/>
    <n v="1134"/>
    <m/>
    <s v="caudal hole"/>
    <m/>
    <m/>
    <s v="M"/>
    <s v="M"/>
    <s v=""/>
    <s v=""/>
    <n v="37"/>
    <m/>
    <m/>
    <m/>
    <m/>
    <x v="1"/>
    <n v="1024080"/>
    <n v="4"/>
    <s v="X"/>
    <m/>
    <m/>
    <d v="2023-07-28T00:00:00"/>
    <n v="237"/>
    <m/>
    <m/>
    <m/>
    <m/>
    <m/>
    <n v="1"/>
    <s v="jack"/>
    <s v="These vials are messed up and shouldn't be used for GSI"/>
    <s v="jack"/>
    <s v="10240804"/>
    <x v="1"/>
    <n v="1.1000000000000001"/>
    <n v="1"/>
    <n v="2020"/>
    <x v="5"/>
  </r>
  <r>
    <d v="2023-06-28T00:00:00"/>
    <n v="10838"/>
    <n v="11227"/>
    <x v="0"/>
    <n v="1134"/>
    <n v="41065"/>
    <s v="adipose hole"/>
    <s v="910583"/>
    <s v="X"/>
    <s v="M"/>
    <s v="M"/>
    <s v=""/>
    <s v=""/>
    <n v="71"/>
    <m/>
    <m/>
    <m/>
    <m/>
    <x v="3"/>
    <n v="1024080"/>
    <n v="5"/>
    <s v="X"/>
    <m/>
    <m/>
    <d v="2023-07-28T00:00:00"/>
    <n v="238"/>
    <m/>
    <m/>
    <m/>
    <m/>
    <m/>
    <n v="1"/>
    <m/>
    <s v="These vials are messed up and shouldn't be used for GSI"/>
    <s v="adult"/>
    <s v="10240805"/>
    <x v="4"/>
    <n v="1.2"/>
    <n v="2"/>
    <n v="2019"/>
    <x v="5"/>
  </r>
  <r>
    <d v="2023-06-28T00:00:00"/>
    <n v="10838"/>
    <n v="11227"/>
    <x v="0"/>
    <n v="1134"/>
    <n v="41066"/>
    <s v="adipose hole"/>
    <s v="910571"/>
    <s v="X"/>
    <s v="M"/>
    <s v="M"/>
    <s v=""/>
    <s v=""/>
    <n v="58"/>
    <m/>
    <m/>
    <m/>
    <m/>
    <x v="3"/>
    <n v="1024080"/>
    <n v="6"/>
    <s v="X"/>
    <m/>
    <m/>
    <d v="2023-07-28T00:00:00"/>
    <n v="239"/>
    <m/>
    <m/>
    <m/>
    <m/>
    <m/>
    <n v="1"/>
    <m/>
    <s v="These vials are messed up and shouldn't be used for GSI"/>
    <s v="adult"/>
    <s v="10240806"/>
    <x v="4"/>
    <n v="1.2"/>
    <n v="2"/>
    <n v="2019"/>
    <x v="5"/>
  </r>
  <r>
    <d v="2023-06-28T00:00:00"/>
    <n v="10838"/>
    <n v="11227"/>
    <x v="0"/>
    <n v="1134"/>
    <n v="41067"/>
    <s v="adipose hole"/>
    <s v="910631"/>
    <m/>
    <s v="F"/>
    <s v="F"/>
    <s v=""/>
    <s v=""/>
    <n v="81"/>
    <n v="16.7"/>
    <n v="5.5"/>
    <n v="4.5"/>
    <n v="1.6"/>
    <x v="2"/>
    <n v="1024080"/>
    <n v="7"/>
    <s v="X"/>
    <m/>
    <m/>
    <d v="2023-07-28T00:00:00"/>
    <n v="240"/>
    <m/>
    <m/>
    <m/>
    <m/>
    <m/>
    <n v="1"/>
    <m/>
    <s v="These vials are messed up and shouldn't be used for GSI"/>
    <s v="adult"/>
    <s v="10240807"/>
    <x v="3"/>
    <n v="1.3"/>
    <n v="3"/>
    <n v="2018"/>
    <x v="5"/>
  </r>
  <r>
    <d v="2023-06-28T00:00:00"/>
    <n v="10838"/>
    <n v="11227"/>
    <x v="0"/>
    <n v="1141"/>
    <m/>
    <s v="caudal hole"/>
    <m/>
    <m/>
    <s v="M"/>
    <s v="M"/>
    <s v=""/>
    <s v=""/>
    <n v="42.5"/>
    <m/>
    <m/>
    <m/>
    <m/>
    <x v="1"/>
    <n v="1024080"/>
    <n v="8"/>
    <s v="X"/>
    <m/>
    <m/>
    <d v="2023-07-28T00:00:00"/>
    <n v="241"/>
    <m/>
    <m/>
    <m/>
    <m/>
    <m/>
    <n v="1"/>
    <s v="jack"/>
    <s v="These vials are messed up and shouldn't be used for GSI"/>
    <s v="jack"/>
    <s v="10240808"/>
    <x v="1"/>
    <n v="1.1000000000000001"/>
    <n v="1"/>
    <n v="2020"/>
    <x v="5"/>
  </r>
  <r>
    <d v="2023-06-28T00:00:00"/>
    <n v="10838"/>
    <n v="11227"/>
    <x v="0"/>
    <n v="1141"/>
    <n v="41068"/>
    <s v="adipose hole"/>
    <s v="910615"/>
    <m/>
    <s v="M"/>
    <s v="M"/>
    <s v=""/>
    <s v=""/>
    <n v="52.5"/>
    <m/>
    <m/>
    <m/>
    <m/>
    <x v="3"/>
    <n v="1024080"/>
    <n v="9"/>
    <s v="X"/>
    <m/>
    <m/>
    <d v="2023-07-28T00:00:00"/>
    <n v="242"/>
    <m/>
    <m/>
    <m/>
    <m/>
    <m/>
    <n v="1"/>
    <m/>
    <s v="These vials are messed up and shouldn't be used for GSI"/>
    <s v="adult"/>
    <s v="10240809"/>
    <x v="4"/>
    <n v="1.2"/>
    <n v="2"/>
    <n v="2019"/>
    <x v="5"/>
  </r>
  <r>
    <d v="2023-06-28T00:00:00"/>
    <n v="10838"/>
    <n v="11227"/>
    <x v="0"/>
    <n v="1141"/>
    <n v="41069"/>
    <s v="adipose hole"/>
    <s v="910613"/>
    <s v="X"/>
    <s v="M"/>
    <s v="M"/>
    <s v=""/>
    <s v=""/>
    <n v="59"/>
    <m/>
    <m/>
    <m/>
    <m/>
    <x v="3"/>
    <n v="1024080"/>
    <n v="10"/>
    <s v="X"/>
    <m/>
    <m/>
    <d v="2023-07-28T00:00:00"/>
    <n v="243"/>
    <m/>
    <m/>
    <m/>
    <m/>
    <m/>
    <n v="1"/>
    <m/>
    <s v="These vials are messed up and shouldn't be used for GSI"/>
    <s v="adult"/>
    <s v="102408010"/>
    <x v="4"/>
    <n v="1.2"/>
    <n v="2"/>
    <n v="2019"/>
    <x v="5"/>
  </r>
  <r>
    <d v="2023-06-28T00:00:00"/>
    <n v="10838"/>
    <n v="11227"/>
    <x v="0"/>
    <n v="1152"/>
    <n v="41070"/>
    <s v="adipose hole"/>
    <s v="910564"/>
    <s v="X"/>
    <s v="M"/>
    <s v="M"/>
    <s v=""/>
    <s v=""/>
    <n v="87"/>
    <n v="18.600000000000001"/>
    <n v="6"/>
    <n v="5.2"/>
    <n v="1.9"/>
    <x v="2"/>
    <n v="1024094"/>
    <n v="1"/>
    <s v="X"/>
    <m/>
    <m/>
    <d v="2023-07-28T00:00:00"/>
    <n v="244"/>
    <m/>
    <m/>
    <m/>
    <m/>
    <m/>
    <n v="1"/>
    <m/>
    <s v="These vials are messed up and shouldn't be used for GSI"/>
    <s v="adult"/>
    <s v="10240941"/>
    <x v="3"/>
    <n v="1.3"/>
    <n v="3"/>
    <n v="2018"/>
    <x v="5"/>
  </r>
  <r>
    <d v="2023-06-28T00:00:00"/>
    <n v="10838"/>
    <n v="11227"/>
    <x v="0"/>
    <n v="1152"/>
    <n v="41071"/>
    <s v="adipose hole"/>
    <s v="910654"/>
    <m/>
    <s v="F"/>
    <s v="M"/>
    <s v=""/>
    <s v=""/>
    <n v="59"/>
    <m/>
    <m/>
    <m/>
    <m/>
    <x v="3"/>
    <n v="1024094"/>
    <n v="2"/>
    <s v="X"/>
    <m/>
    <m/>
    <d v="2023-07-28T00:00:00"/>
    <n v="245"/>
    <m/>
    <m/>
    <m/>
    <m/>
    <m/>
    <n v="1"/>
    <m/>
    <s v="These vials are messed up and shouldn't be used for GSI"/>
    <s v="adult"/>
    <s v="10240942"/>
    <x v="4"/>
    <n v="1.2"/>
    <n v="2"/>
    <n v="2019"/>
    <x v="5"/>
  </r>
  <r>
    <d v="2023-06-28T00:00:00"/>
    <n v="10838"/>
    <n v="11227"/>
    <x v="0"/>
    <n v="1152"/>
    <n v="41072"/>
    <s v="adipose hole"/>
    <s v="910608"/>
    <s v="X"/>
    <s v="F"/>
    <s v="F"/>
    <s v=""/>
    <s v=""/>
    <n v="80"/>
    <n v="16.5"/>
    <n v="5.3"/>
    <n v="4.5"/>
    <n v="1.7"/>
    <x v="2"/>
    <n v="1024094"/>
    <n v="3"/>
    <s v="X"/>
    <m/>
    <m/>
    <d v="2023-07-28T00:00:00"/>
    <n v="246"/>
    <m/>
    <m/>
    <m/>
    <m/>
    <m/>
    <n v="1"/>
    <m/>
    <s v="These vials are messed up and shouldn't be used for GSI"/>
    <s v="adult"/>
    <s v="10240943"/>
    <x v="3"/>
    <n v="1.3"/>
    <n v="3"/>
    <n v="2018"/>
    <x v="5"/>
  </r>
  <r>
    <d v="2023-06-28T00:00:00"/>
    <n v="10838"/>
    <n v="11227"/>
    <x v="0"/>
    <n v="1152"/>
    <n v="41073"/>
    <s v="adipose hole"/>
    <s v="910649"/>
    <m/>
    <s v="F"/>
    <s v="F"/>
    <s v=""/>
    <s v=""/>
    <n v="80.5"/>
    <n v="16.399999999999999"/>
    <n v="5.8"/>
    <n v="4"/>
    <n v="1.6"/>
    <x v="2"/>
    <n v="1024094"/>
    <n v="4"/>
    <s v="X"/>
    <m/>
    <m/>
    <d v="2023-07-28T00:00:00"/>
    <n v="247"/>
    <m/>
    <m/>
    <m/>
    <m/>
    <m/>
    <n v="1"/>
    <m/>
    <s v="These vials are messed up and shouldn't be used for GSI"/>
    <s v="adult"/>
    <s v="10240944"/>
    <x v="3"/>
    <n v="1.3"/>
    <n v="3"/>
    <n v="2018"/>
    <x v="5"/>
  </r>
  <r>
    <d v="2023-06-28T00:00:00"/>
    <n v="10838"/>
    <n v="11227"/>
    <x v="0"/>
    <n v="1152"/>
    <n v="41074"/>
    <s v="adipose hole"/>
    <s v="910567"/>
    <s v="X"/>
    <s v="M"/>
    <s v="M"/>
    <s v=""/>
    <s v=""/>
    <n v="86.5"/>
    <n v="18.8"/>
    <n v="7"/>
    <n v="5.9"/>
    <n v="1.8"/>
    <x v="2"/>
    <n v="1024094"/>
    <n v="5"/>
    <s v="X"/>
    <m/>
    <m/>
    <d v="2023-07-28T00:00:00"/>
    <n v="248"/>
    <m/>
    <m/>
    <m/>
    <m/>
    <m/>
    <n v="1"/>
    <m/>
    <s v="These vials are messed up and shouldn't be used for GSI"/>
    <s v="adult"/>
    <s v="10240945"/>
    <x v="3"/>
    <n v="1.3"/>
    <n v="3"/>
    <n v="2018"/>
    <x v="5"/>
  </r>
  <r>
    <d v="2023-06-28T00:00:00"/>
    <n v="10838"/>
    <n v="11227"/>
    <x v="0"/>
    <n v="1204"/>
    <n v="41075"/>
    <s v="adipose hole"/>
    <s v="910557"/>
    <m/>
    <s v="F"/>
    <s v="F"/>
    <s v=""/>
    <s v=""/>
    <n v="90.5"/>
    <n v="19.899999999999999"/>
    <n v="6.6"/>
    <n v="4.9000000000000004"/>
    <n v="2"/>
    <x v="2"/>
    <n v="1024094"/>
    <n v="6"/>
    <s v="X"/>
    <m/>
    <m/>
    <d v="2023-07-28T00:00:00"/>
    <n v="249"/>
    <m/>
    <m/>
    <m/>
    <m/>
    <m/>
    <n v="1"/>
    <m/>
    <s v="These vials are messed up and shouldn't be used for GSI"/>
    <s v="adult"/>
    <s v="10240946"/>
    <x v="3"/>
    <n v="1.3"/>
    <n v="3"/>
    <n v="2018"/>
    <x v="5"/>
  </r>
  <r>
    <d v="2023-06-28T00:00:00"/>
    <n v="10839"/>
    <n v="11227"/>
    <x v="0"/>
    <n v="1544"/>
    <n v="41076"/>
    <s v="adipose hole"/>
    <s v="910558"/>
    <m/>
    <s v="F"/>
    <s v="M"/>
    <s v=""/>
    <s v=""/>
    <n v="65"/>
    <m/>
    <m/>
    <m/>
    <m/>
    <x v="3"/>
    <n v="1024094"/>
    <n v="7"/>
    <s v="X"/>
    <m/>
    <m/>
    <d v="2023-07-28T00:00:00"/>
    <n v="250"/>
    <m/>
    <m/>
    <m/>
    <m/>
    <m/>
    <n v="1"/>
    <m/>
    <s v="These vials are messed up and shouldn't be used for GSI"/>
    <s v="adult"/>
    <s v="10240947"/>
    <x v="4"/>
    <n v="1.2"/>
    <n v="2"/>
    <n v="2019"/>
    <x v="5"/>
  </r>
  <r>
    <d v="2023-06-28T00:00:00"/>
    <n v="10839"/>
    <n v="11227"/>
    <x v="0"/>
    <n v="1606"/>
    <n v="41077"/>
    <s v="adipose hole"/>
    <s v="910640"/>
    <m/>
    <s v="M"/>
    <s v="M"/>
    <s v=""/>
    <s v=""/>
    <n v="64.5"/>
    <m/>
    <m/>
    <m/>
    <m/>
    <x v="3"/>
    <n v="1024094"/>
    <n v="8"/>
    <s v="X"/>
    <m/>
    <m/>
    <d v="2023-07-28T00:00:00"/>
    <m/>
    <m/>
    <m/>
    <m/>
    <m/>
    <m/>
    <n v="1"/>
    <m/>
    <s v="These vials are messed up and shouldn't be used for GSI"/>
    <s v="adult"/>
    <s v="10240948"/>
    <x v="4"/>
    <n v="1.2"/>
    <n v="2"/>
    <n v="2019"/>
    <x v="5"/>
  </r>
  <r>
    <d v="2023-06-28T00:00:00"/>
    <n v="10839"/>
    <n v="11227"/>
    <x v="0"/>
    <n v="1643"/>
    <n v="41078"/>
    <s v="adipose hole"/>
    <s v="910619"/>
    <m/>
    <s v="M"/>
    <s v="M"/>
    <s v=""/>
    <s v=""/>
    <n v="67"/>
    <m/>
    <m/>
    <m/>
    <m/>
    <x v="3"/>
    <n v="1024094"/>
    <n v="9"/>
    <s v="X"/>
    <m/>
    <m/>
    <d v="2023-07-28T00:00:00"/>
    <m/>
    <m/>
    <m/>
    <m/>
    <m/>
    <m/>
    <n v="1"/>
    <m/>
    <s v="These vials are messed up and shouldn't be used for GSI"/>
    <s v="adult"/>
    <s v="10240949"/>
    <x v="4"/>
    <n v="1.2"/>
    <n v="2"/>
    <n v="2019"/>
    <x v="5"/>
  </r>
  <r>
    <d v="2023-06-28T00:00:00"/>
    <n v="10839"/>
    <n v="11227"/>
    <x v="0"/>
    <n v="1650"/>
    <n v="41079"/>
    <s v="adipose hole"/>
    <s v="910620"/>
    <m/>
    <s v="F"/>
    <s v="F"/>
    <s v=""/>
    <s v=""/>
    <n v="96"/>
    <m/>
    <m/>
    <m/>
    <m/>
    <x v="2"/>
    <n v="1024094"/>
    <n v="10"/>
    <s v="X"/>
    <m/>
    <m/>
    <d v="2023-07-28T00:00:00"/>
    <m/>
    <m/>
    <m/>
    <m/>
    <m/>
    <m/>
    <n v="1"/>
    <s v="No morphs"/>
    <s v="These vials are messed up and shouldn't be used for GSI"/>
    <s v="adult"/>
    <s v="102409410"/>
    <x v="3"/>
    <n v="1.3"/>
    <n v="3"/>
    <n v="2018"/>
    <x v="5"/>
  </r>
  <r>
    <d v="2023-06-28T00:00:00"/>
    <n v="10840"/>
    <n v="11227"/>
    <x v="1"/>
    <n v="1745"/>
    <n v="41080"/>
    <s v="adipose hole"/>
    <s v="910568"/>
    <m/>
    <s v="F"/>
    <s v="M"/>
    <s v=""/>
    <s v=""/>
    <n v="70"/>
    <m/>
    <m/>
    <m/>
    <m/>
    <x v="3"/>
    <n v="1024097"/>
    <n v="1"/>
    <s v="X"/>
    <m/>
    <m/>
    <d v="2023-07-28T00:00:00"/>
    <n v="251"/>
    <s v="HD"/>
    <m/>
    <s v="12"/>
    <m/>
    <m/>
    <n v="1"/>
    <m/>
    <s v="Tim confirmed vial # 251 is correct and back in sequence."/>
    <s v="adult"/>
    <s v="10240971"/>
    <x v="4"/>
    <n v="1.2"/>
    <n v="2"/>
    <n v="2019"/>
    <x v="5"/>
  </r>
  <r>
    <d v="2023-06-28T00:00:00"/>
    <n v="10840"/>
    <n v="11227"/>
    <x v="1"/>
    <n v="1826"/>
    <n v="41081"/>
    <s v="adipose hole"/>
    <s v="910599"/>
    <m/>
    <s v="M"/>
    <s v="M"/>
    <s v=""/>
    <s v=""/>
    <n v="54"/>
    <m/>
    <m/>
    <m/>
    <m/>
    <x v="3"/>
    <n v="1024097"/>
    <n v="2"/>
    <s v="X"/>
    <m/>
    <m/>
    <d v="2023-07-28T00:00:00"/>
    <n v="252"/>
    <m/>
    <m/>
    <m/>
    <m/>
    <m/>
    <n v="1"/>
    <m/>
    <m/>
    <s v="adult"/>
    <s v="10240972"/>
    <x v="4"/>
    <n v="1.2"/>
    <n v="2"/>
    <n v="2019"/>
    <x v="5"/>
  </r>
  <r>
    <d v="2023-06-28T00:00:00"/>
    <n v="10840"/>
    <n v="11227"/>
    <x v="1"/>
    <n v="1826"/>
    <n v="41082"/>
    <s v="adipose hole"/>
    <s v="910603"/>
    <m/>
    <s v="M"/>
    <s v="M"/>
    <s v=""/>
    <s v=""/>
    <n v="67"/>
    <m/>
    <m/>
    <m/>
    <m/>
    <x v="3"/>
    <n v="1024097"/>
    <n v="3"/>
    <s v="X"/>
    <m/>
    <m/>
    <d v="2023-07-28T00:00:00"/>
    <n v="253"/>
    <m/>
    <m/>
    <m/>
    <m/>
    <m/>
    <n v="1"/>
    <m/>
    <m/>
    <s v="adult"/>
    <s v="10240973"/>
    <x v="3"/>
    <n v="1.3"/>
    <n v="3"/>
    <n v="2018"/>
    <x v="5"/>
  </r>
  <r>
    <d v="2023-06-28T00:00:00"/>
    <n v="10840"/>
    <n v="11227"/>
    <x v="1"/>
    <n v="1845"/>
    <n v="41083"/>
    <s v="adipose hole"/>
    <s v="910560"/>
    <s v="X"/>
    <s v="M"/>
    <s v="M"/>
    <s v=""/>
    <s v=""/>
    <n v="86"/>
    <n v="19.5"/>
    <n v="8"/>
    <n v="5.9"/>
    <n v="2.1"/>
    <x v="2"/>
    <n v="1024097"/>
    <n v="4"/>
    <s v="X"/>
    <m/>
    <m/>
    <d v="2023-07-28T00:00:00"/>
    <n v="254"/>
    <m/>
    <m/>
    <m/>
    <m/>
    <m/>
    <n v="1"/>
    <m/>
    <m/>
    <s v="adult"/>
    <s v="10240974"/>
    <x v="3"/>
    <n v="1.3"/>
    <n v="3"/>
    <n v="2018"/>
    <x v="5"/>
  </r>
  <r>
    <d v="2023-06-28T00:00:00"/>
    <n v="10840"/>
    <n v="11227"/>
    <x v="1"/>
    <n v="1852"/>
    <n v="41084"/>
    <s v="adipose hole"/>
    <s v="910627"/>
    <s v="X"/>
    <s v="M"/>
    <s v="M"/>
    <s v=""/>
    <s v=""/>
    <n v="68"/>
    <m/>
    <m/>
    <m/>
    <m/>
    <x v="3"/>
    <n v="1024097"/>
    <n v="5"/>
    <s v="X"/>
    <m/>
    <m/>
    <d v="2023-07-28T00:00:00"/>
    <n v="255"/>
    <m/>
    <m/>
    <m/>
    <m/>
    <m/>
    <n v="1"/>
    <m/>
    <m/>
    <s v="adult"/>
    <s v="10240975"/>
    <x v="3"/>
    <n v="1.3"/>
    <n v="3"/>
    <n v="2018"/>
    <x v="5"/>
  </r>
  <r>
    <d v="2023-06-28T00:00:00"/>
    <n v="10840"/>
    <n v="11230"/>
    <x v="1"/>
    <n v="1854"/>
    <n v="41085"/>
    <s v="adipose hole"/>
    <s v="910651"/>
    <s v="X"/>
    <s v="M"/>
    <s v="M"/>
    <s v=""/>
    <s v=""/>
    <n v="67"/>
    <m/>
    <m/>
    <m/>
    <m/>
    <x v="3"/>
    <n v="1024097"/>
    <n v="6"/>
    <s v="X"/>
    <m/>
    <m/>
    <d v="2023-07-28T00:00:00"/>
    <n v="256"/>
    <m/>
    <m/>
    <m/>
    <m/>
    <m/>
    <n v="1"/>
    <m/>
    <m/>
    <s v="adult"/>
    <s v="10240976"/>
    <x v="4"/>
    <n v="1.2"/>
    <n v="2"/>
    <n v="2019"/>
    <x v="5"/>
  </r>
  <r>
    <d v="2023-06-28T00:00:00"/>
    <n v="10840"/>
    <n v="11230"/>
    <x v="1"/>
    <n v="1854"/>
    <n v="41087"/>
    <s v="adipose hole"/>
    <s v="910586"/>
    <s v="X"/>
    <s v="M"/>
    <s v="M"/>
    <s v=""/>
    <s v=""/>
    <n v="63"/>
    <m/>
    <m/>
    <m/>
    <m/>
    <x v="3"/>
    <n v="1024097"/>
    <n v="7"/>
    <s v="X"/>
    <m/>
    <m/>
    <d v="2023-07-28T00:00:00"/>
    <n v="257"/>
    <m/>
    <m/>
    <m/>
    <m/>
    <m/>
    <n v="1"/>
    <s v="bad tag 41086"/>
    <m/>
    <s v="adult"/>
    <s v="10240977"/>
    <x v="2"/>
    <s v="no age"/>
    <n v="0"/>
    <s v=""/>
    <x v="5"/>
  </r>
  <r>
    <d v="2023-06-28T00:00:00"/>
    <n v="10840"/>
    <n v="11230"/>
    <x v="1"/>
    <n v="1854"/>
    <n v="41088"/>
    <s v="adipose hole"/>
    <s v="910646"/>
    <m/>
    <s v="F"/>
    <s v="F"/>
    <s v=""/>
    <s v=""/>
    <n v="79"/>
    <n v="17.5"/>
    <n v="6.5"/>
    <n v="4.7"/>
    <n v="1.7"/>
    <x v="2"/>
    <n v="1024097"/>
    <n v="8"/>
    <s v="X"/>
    <m/>
    <m/>
    <d v="2023-07-28T00:00:00"/>
    <n v="258"/>
    <m/>
    <m/>
    <m/>
    <m/>
    <m/>
    <n v="1"/>
    <m/>
    <m/>
    <s v="adult"/>
    <s v="10240978"/>
    <x v="3"/>
    <n v="1.3"/>
    <n v="3"/>
    <n v="2018"/>
    <x v="5"/>
  </r>
  <r>
    <d v="2023-06-28T00:00:00"/>
    <n v="10840"/>
    <n v="11230"/>
    <x v="1"/>
    <n v="1854"/>
    <n v="41090"/>
    <s v="adipose hole"/>
    <s v="910594"/>
    <s v="X"/>
    <s v="M"/>
    <s v="M"/>
    <s v=""/>
    <s v=""/>
    <n v="61"/>
    <m/>
    <m/>
    <m/>
    <m/>
    <x v="3"/>
    <n v="1024097"/>
    <n v="9"/>
    <s v="X"/>
    <m/>
    <m/>
    <d v="2023-07-28T00:00:00"/>
    <n v="259"/>
    <m/>
    <m/>
    <m/>
    <m/>
    <m/>
    <n v="1"/>
    <s v="bad tag 41089"/>
    <m/>
    <s v="adult"/>
    <s v="10240979"/>
    <x v="4"/>
    <n v="1.2"/>
    <n v="2"/>
    <n v="2019"/>
    <x v="5"/>
  </r>
  <r>
    <d v="2023-06-28T00:00:00"/>
    <n v="10840"/>
    <n v="11230"/>
    <x v="1"/>
    <n v="1854"/>
    <n v="41091"/>
    <s v="adipose hole"/>
    <s v="910623"/>
    <s v="X"/>
    <s v="M"/>
    <s v="M"/>
    <s v=""/>
    <s v=""/>
    <n v="74.5"/>
    <m/>
    <m/>
    <m/>
    <m/>
    <x v="3"/>
    <n v="1024097"/>
    <n v="10"/>
    <s v="X"/>
    <m/>
    <m/>
    <d v="2023-07-28T00:00:00"/>
    <n v="260"/>
    <m/>
    <m/>
    <m/>
    <m/>
    <m/>
    <n v="1"/>
    <m/>
    <m/>
    <s v="adult"/>
    <s v="102409710"/>
    <x v="3"/>
    <n v="1.3"/>
    <n v="3"/>
    <n v="2018"/>
    <x v="5"/>
  </r>
  <r>
    <d v="2023-06-28T00:00:00"/>
    <n v="10840"/>
    <n v="11230"/>
    <x v="1"/>
    <n v="1854"/>
    <n v="41092"/>
    <s v="adipose hole"/>
    <s v="910584"/>
    <s v="X"/>
    <s v="M"/>
    <s v="M"/>
    <s v=""/>
    <s v=""/>
    <n v="97.5"/>
    <n v="24"/>
    <n v="10.5"/>
    <n v="6.8"/>
    <n v="2.2000000000000002"/>
    <x v="2"/>
    <n v="1024100"/>
    <n v="1"/>
    <s v="X"/>
    <m/>
    <m/>
    <d v="2023-07-28T00:00:00"/>
    <n v="261"/>
    <m/>
    <m/>
    <m/>
    <m/>
    <m/>
    <n v="1"/>
    <m/>
    <m/>
    <s v="adult"/>
    <s v="10241001"/>
    <x v="3"/>
    <n v="1.3"/>
    <n v="3"/>
    <n v="2018"/>
    <x v="5"/>
  </r>
  <r>
    <d v="2023-06-28T00:00:00"/>
    <n v="10840"/>
    <n v="11230"/>
    <x v="1"/>
    <n v="1854"/>
    <n v="41093"/>
    <s v="adipose hole"/>
    <s v="910641"/>
    <s v="X"/>
    <s v="M"/>
    <s v="M"/>
    <s v=""/>
    <s v=""/>
    <n v="65.5"/>
    <m/>
    <m/>
    <m/>
    <m/>
    <x v="3"/>
    <n v="1024100"/>
    <n v="2"/>
    <s v="X"/>
    <m/>
    <m/>
    <d v="2023-07-28T00:00:00"/>
    <n v="262"/>
    <m/>
    <m/>
    <m/>
    <m/>
    <m/>
    <n v="1"/>
    <m/>
    <m/>
    <s v="adult"/>
    <s v="10241002"/>
    <x v="3"/>
    <n v="1.3"/>
    <n v="3"/>
    <n v="2018"/>
    <x v="5"/>
  </r>
  <r>
    <d v="2023-06-28T00:00:00"/>
    <n v="10840"/>
    <n v="11230"/>
    <x v="1"/>
    <n v="1854"/>
    <n v="41094"/>
    <s v="adipose hole"/>
    <s v="910601"/>
    <m/>
    <s v="F"/>
    <s v="F"/>
    <s v=""/>
    <s v=""/>
    <n v="83"/>
    <n v="19.5"/>
    <n v="6.3"/>
    <n v="5"/>
    <n v="1.8"/>
    <x v="2"/>
    <n v="1024100"/>
    <n v="3"/>
    <s v="X"/>
    <m/>
    <m/>
    <d v="2023-07-28T00:00:00"/>
    <n v="263"/>
    <s v="OW"/>
    <m/>
    <s v="2,3"/>
    <m/>
    <m/>
    <n v="1"/>
    <m/>
    <m/>
    <s v="adult"/>
    <s v="10241003"/>
    <x v="12"/>
    <n v="1.4"/>
    <n v="4"/>
    <n v="2017"/>
    <x v="5"/>
  </r>
  <r>
    <d v="2023-06-28T00:00:00"/>
    <n v="10840"/>
    <n v="11230"/>
    <x v="1"/>
    <n v="1918"/>
    <n v="41095"/>
    <s v="adipose hole"/>
    <s v="910561"/>
    <s v="X"/>
    <s v="M"/>
    <s v="M"/>
    <s v=""/>
    <s v=""/>
    <n v="59"/>
    <m/>
    <m/>
    <m/>
    <m/>
    <x v="3"/>
    <n v="1024100"/>
    <n v="4"/>
    <s v="X"/>
    <m/>
    <m/>
    <d v="2023-07-28T00:00:00"/>
    <n v="264"/>
    <m/>
    <m/>
    <m/>
    <m/>
    <m/>
    <n v="1"/>
    <m/>
    <m/>
    <s v="adult"/>
    <s v="10241004"/>
    <x v="4"/>
    <n v="1.2"/>
    <n v="2"/>
    <n v="2019"/>
    <x v="5"/>
  </r>
  <r>
    <d v="2023-06-28T00:00:00"/>
    <n v="10840"/>
    <n v="11230"/>
    <x v="1"/>
    <n v="1918"/>
    <n v="41096"/>
    <s v="adipose hole"/>
    <s v="910570"/>
    <s v="X"/>
    <s v="M"/>
    <s v="M"/>
    <s v=""/>
    <s v=""/>
    <n v="61"/>
    <m/>
    <m/>
    <m/>
    <m/>
    <x v="3"/>
    <n v="1024100"/>
    <n v="5"/>
    <s v="X"/>
    <m/>
    <m/>
    <d v="2023-07-28T00:00:00"/>
    <n v="265"/>
    <m/>
    <m/>
    <m/>
    <m/>
    <m/>
    <n v="1"/>
    <m/>
    <m/>
    <s v="adult"/>
    <s v="10241005"/>
    <x v="4"/>
    <n v="1.2"/>
    <n v="2"/>
    <n v="2019"/>
    <x v="5"/>
  </r>
  <r>
    <d v="2023-06-28T00:00:00"/>
    <n v="10840"/>
    <n v="11230"/>
    <x v="1"/>
    <n v="1918"/>
    <n v="41097"/>
    <s v="adipose hole"/>
    <s v="910562"/>
    <m/>
    <s v="F"/>
    <s v="F"/>
    <s v=""/>
    <s v=""/>
    <n v="83"/>
    <n v="17.2"/>
    <n v="6.1"/>
    <n v="5"/>
    <n v="1.7"/>
    <x v="2"/>
    <n v="1024100"/>
    <n v="6"/>
    <s v="X"/>
    <m/>
    <m/>
    <d v="2023-07-28T00:00:00"/>
    <n v="266"/>
    <m/>
    <m/>
    <m/>
    <m/>
    <m/>
    <n v="1"/>
    <m/>
    <m/>
    <s v="adult"/>
    <s v="10241006"/>
    <x v="9"/>
    <s v="no age"/>
    <n v="3"/>
    <s v=""/>
    <x v="5"/>
  </r>
  <r>
    <d v="2023-06-28T00:00:00"/>
    <n v="10840"/>
    <n v="11230"/>
    <x v="1"/>
    <n v="1918"/>
    <n v="41098"/>
    <s v="adipose hole"/>
    <s v="910585"/>
    <m/>
    <s v="F"/>
    <s v="M"/>
    <s v=""/>
    <s v=""/>
    <n v="74"/>
    <m/>
    <m/>
    <m/>
    <m/>
    <x v="3"/>
    <n v="1024100"/>
    <n v="7"/>
    <s v="X"/>
    <m/>
    <m/>
    <d v="2023-07-28T00:00:00"/>
    <n v="267"/>
    <m/>
    <m/>
    <m/>
    <m/>
    <m/>
    <n v="1"/>
    <m/>
    <m/>
    <s v="adult"/>
    <s v="10241007"/>
    <x v="3"/>
    <n v="1.3"/>
    <n v="3"/>
    <n v="2018"/>
    <x v="5"/>
  </r>
  <r>
    <d v="2023-06-28T00:00:00"/>
    <n v="10840"/>
    <n v="11230"/>
    <x v="1"/>
    <n v="1959"/>
    <n v="41099"/>
    <s v="adipose hole"/>
    <s v="910592"/>
    <m/>
    <s v="F"/>
    <s v="F"/>
    <s v=""/>
    <s v=""/>
    <n v="89"/>
    <n v="19"/>
    <n v="7.5"/>
    <n v="4.4000000000000004"/>
    <n v="1.7"/>
    <x v="2"/>
    <n v="1024100"/>
    <n v="8"/>
    <s v="X"/>
    <m/>
    <m/>
    <d v="2023-07-28T00:00:00"/>
    <n v="268"/>
    <m/>
    <m/>
    <m/>
    <m/>
    <m/>
    <n v="1"/>
    <m/>
    <m/>
    <s v="adult"/>
    <s v="10241008"/>
    <x v="3"/>
    <n v="1.3"/>
    <n v="3"/>
    <n v="2018"/>
    <x v="5"/>
  </r>
  <r>
    <d v="2023-06-28T00:00:00"/>
    <n v="10840"/>
    <n v="11230"/>
    <x v="1"/>
    <n v="1959"/>
    <n v="41101"/>
    <s v="adipose hole"/>
    <s v="910605"/>
    <s v="X"/>
    <s v="M"/>
    <s v="M"/>
    <s v=""/>
    <s v=""/>
    <n v="60"/>
    <m/>
    <m/>
    <m/>
    <m/>
    <x v="3"/>
    <n v="1024100"/>
    <n v="9"/>
    <s v="X"/>
    <m/>
    <m/>
    <d v="2023-07-28T00:00:00"/>
    <n v="269"/>
    <m/>
    <m/>
    <m/>
    <m/>
    <m/>
    <n v="1"/>
    <s v="41100 bad tag"/>
    <m/>
    <s v="adult"/>
    <s v="10241009"/>
    <x v="4"/>
    <n v="1.2"/>
    <n v="2"/>
    <n v="2019"/>
    <x v="5"/>
  </r>
  <r>
    <d v="2023-06-28T00:00:00"/>
    <n v="10840"/>
    <n v="11230"/>
    <x v="1"/>
    <n v="2018"/>
    <n v="41102"/>
    <s v="adipose hole"/>
    <s v="910563"/>
    <s v="X"/>
    <s v="M"/>
    <s v="M"/>
    <s v=""/>
    <s v=""/>
    <n v="80"/>
    <n v="17"/>
    <n v="6.5"/>
    <n v="4.8"/>
    <n v="1.7"/>
    <x v="2"/>
    <n v="1024100"/>
    <n v="10"/>
    <s v="X"/>
    <m/>
    <m/>
    <d v="2023-07-28T00:00:00"/>
    <n v="270"/>
    <m/>
    <m/>
    <m/>
    <m/>
    <m/>
    <n v="1"/>
    <m/>
    <m/>
    <s v="adult"/>
    <s v="102410010"/>
    <x v="3"/>
    <n v="1.3"/>
    <n v="3"/>
    <n v="2018"/>
    <x v="5"/>
  </r>
  <r>
    <d v="2023-06-28T00:00:00"/>
    <n v="10899"/>
    <n v="11079"/>
    <x v="3"/>
    <n v="927"/>
    <n v="52187"/>
    <s v="V-clip adipose"/>
    <s v="045359"/>
    <m/>
    <s v="M"/>
    <s v="M"/>
    <s v=""/>
    <s v=""/>
    <n v="56"/>
    <m/>
    <m/>
    <m/>
    <m/>
    <x v="3"/>
    <n v="1024106"/>
    <n v="3"/>
    <s v="X"/>
    <s v="X"/>
    <m/>
    <s v="Archive"/>
    <m/>
    <m/>
    <m/>
    <m/>
    <m/>
    <m/>
    <n v="1"/>
    <m/>
    <m/>
    <s v="adult"/>
    <s v="10241063"/>
    <x v="5"/>
    <s v=""/>
    <s v=""/>
    <s v=""/>
    <x v="5"/>
  </r>
  <r>
    <d v="2023-06-28T00:00:00"/>
    <n v="10899"/>
    <n v="11079"/>
    <x v="3"/>
    <n v="931"/>
    <n v="52188"/>
    <s v="V-clip adipose"/>
    <s v="045329"/>
    <m/>
    <s v="M"/>
    <s v="M"/>
    <s v=""/>
    <s v=""/>
    <n v="63"/>
    <m/>
    <m/>
    <m/>
    <m/>
    <x v="3"/>
    <n v="1024106"/>
    <n v="4"/>
    <s v="X"/>
    <s v="X"/>
    <m/>
    <s v="Archive"/>
    <m/>
    <m/>
    <m/>
    <m/>
    <m/>
    <m/>
    <n v="1"/>
    <m/>
    <m/>
    <s v="adult"/>
    <s v="10241064"/>
    <x v="5"/>
    <s v=""/>
    <s v=""/>
    <s v=""/>
    <x v="5"/>
  </r>
  <r>
    <d v="2023-06-28T00:00:00"/>
    <n v="10899"/>
    <n v="11079"/>
    <x v="3"/>
    <n v="932"/>
    <n v="52189"/>
    <s v="V-clip adipose"/>
    <s v="045292"/>
    <m/>
    <s v="M"/>
    <s v="M"/>
    <s v=""/>
    <s v=""/>
    <n v="64"/>
    <m/>
    <m/>
    <m/>
    <m/>
    <x v="3"/>
    <n v="1024106"/>
    <n v="5"/>
    <s v="X"/>
    <s v="X"/>
    <m/>
    <s v="Archive"/>
    <m/>
    <m/>
    <m/>
    <m/>
    <m/>
    <m/>
    <n v="1"/>
    <m/>
    <m/>
    <s v="adult"/>
    <s v="10241065"/>
    <x v="5"/>
    <s v=""/>
    <s v=""/>
    <s v=""/>
    <x v="5"/>
  </r>
  <r>
    <d v="2023-06-28T00:00:00"/>
    <n v="10899"/>
    <n v="11079"/>
    <x v="3"/>
    <n v="941"/>
    <n v="52190"/>
    <s v="V-clip adipose"/>
    <s v="045345"/>
    <m/>
    <s v="F"/>
    <s v="F"/>
    <s v=""/>
    <s v=""/>
    <n v="77.5"/>
    <n v="15.5"/>
    <n v="5.5"/>
    <n v="5"/>
    <n v="1.5"/>
    <x v="2"/>
    <n v="1024106"/>
    <n v="6"/>
    <s v="X"/>
    <s v="X"/>
    <m/>
    <s v="Archive"/>
    <m/>
    <m/>
    <m/>
    <m/>
    <m/>
    <m/>
    <n v="1"/>
    <m/>
    <m/>
    <s v="adult"/>
    <s v="10241066"/>
    <x v="5"/>
    <s v=""/>
    <s v=""/>
    <s v=""/>
    <x v="5"/>
  </r>
  <r>
    <d v="2023-06-28T00:00:00"/>
    <n v="10899"/>
    <n v="11079"/>
    <x v="3"/>
    <n v="944"/>
    <n v="52191"/>
    <s v="V-clip adipose"/>
    <s v="045320"/>
    <m/>
    <s v="M"/>
    <s v="M"/>
    <s v=""/>
    <s v=""/>
    <n v="58"/>
    <m/>
    <m/>
    <m/>
    <m/>
    <x v="3"/>
    <n v="1024106"/>
    <n v="7"/>
    <s v="X"/>
    <s v="X"/>
    <m/>
    <s v="Archive"/>
    <m/>
    <m/>
    <m/>
    <m/>
    <m/>
    <m/>
    <n v="1"/>
    <m/>
    <m/>
    <s v="adult"/>
    <s v="10241067"/>
    <x v="5"/>
    <s v=""/>
    <s v=""/>
    <s v=""/>
    <x v="5"/>
  </r>
  <r>
    <d v="2023-06-28T00:00:00"/>
    <n v="10899"/>
    <n v="11079"/>
    <x v="3"/>
    <n v="946"/>
    <n v="52192"/>
    <s v="V-clip adipose"/>
    <s v="045361"/>
    <m/>
    <s v="F"/>
    <s v="F"/>
    <s v=""/>
    <s v=""/>
    <n v="85"/>
    <n v="18"/>
    <n v="6.5"/>
    <n v="5"/>
    <n v="1.7"/>
    <x v="2"/>
    <n v="1024106"/>
    <n v="8"/>
    <s v="X"/>
    <s v="X"/>
    <m/>
    <s v="Archive"/>
    <m/>
    <m/>
    <m/>
    <m/>
    <m/>
    <m/>
    <n v="1"/>
    <m/>
    <m/>
    <s v="adult"/>
    <s v="10241068"/>
    <x v="5"/>
    <s v=""/>
    <s v=""/>
    <s v=""/>
    <x v="5"/>
  </r>
  <r>
    <d v="2023-06-28T00:00:00"/>
    <n v="10899"/>
    <n v="11079"/>
    <x v="3"/>
    <n v="949"/>
    <n v="52193"/>
    <s v="V-clip adipose"/>
    <s v="045333"/>
    <m/>
    <s v="F"/>
    <s v="F"/>
    <s v=""/>
    <s v=""/>
    <n v="85"/>
    <n v="18"/>
    <n v="6.5"/>
    <n v="5"/>
    <n v="2"/>
    <x v="2"/>
    <n v="1024106"/>
    <n v="9"/>
    <s v="X"/>
    <s v="X"/>
    <m/>
    <s v="Archive"/>
    <m/>
    <m/>
    <m/>
    <m/>
    <m/>
    <m/>
    <n v="1"/>
    <m/>
    <m/>
    <s v="adult"/>
    <s v="10241069"/>
    <x v="5"/>
    <s v=""/>
    <s v=""/>
    <s v=""/>
    <x v="5"/>
  </r>
  <r>
    <d v="2023-06-28T00:00:00"/>
    <n v="10900"/>
    <n v="11079"/>
    <x v="4"/>
    <n v="1010"/>
    <n v="52194"/>
    <s v="V-clip adipose"/>
    <s v="045374"/>
    <m/>
    <s v="F"/>
    <s v="M"/>
    <s v=""/>
    <s v=""/>
    <n v="62"/>
    <m/>
    <m/>
    <m/>
    <m/>
    <x v="3"/>
    <n v="1024106"/>
    <n v="10"/>
    <s v="X"/>
    <s v="X"/>
    <m/>
    <s v="Archive"/>
    <m/>
    <m/>
    <m/>
    <m/>
    <m/>
    <m/>
    <n v="1"/>
    <m/>
    <m/>
    <s v="adult"/>
    <s v="102410610"/>
    <x v="5"/>
    <s v=""/>
    <s v=""/>
    <s v=""/>
    <x v="5"/>
  </r>
  <r>
    <d v="2023-06-28T00:00:00"/>
    <n v="10900"/>
    <n v="11079"/>
    <x v="4"/>
    <n v="1014"/>
    <n v="52195"/>
    <s v="V-clip adipose"/>
    <s v="045368"/>
    <m/>
    <s v="F"/>
    <s v="F"/>
    <s v=""/>
    <s v=""/>
    <n v="90"/>
    <n v="19"/>
    <n v="6.5"/>
    <n v="6"/>
    <n v="2"/>
    <x v="2"/>
    <n v="1024107"/>
    <n v="1"/>
    <s v="X"/>
    <m/>
    <s v="X"/>
    <d v="2023-09-18T00:00:00"/>
    <m/>
    <m/>
    <m/>
    <m/>
    <m/>
    <m/>
    <n v="1"/>
    <m/>
    <m/>
    <s v="adult"/>
    <s v="10241071"/>
    <x v="3"/>
    <n v="1.3"/>
    <n v="3"/>
    <n v="2018"/>
    <x v="5"/>
  </r>
  <r>
    <d v="2023-06-28T00:00:00"/>
    <n v="10900"/>
    <n v="11079"/>
    <x v="4"/>
    <n v="1018"/>
    <n v="52196"/>
    <s v="V-clip adipose"/>
    <s v="045341"/>
    <m/>
    <s v="M"/>
    <s v="M"/>
    <s v=""/>
    <s v=""/>
    <n v="64"/>
    <m/>
    <m/>
    <m/>
    <m/>
    <x v="3"/>
    <n v="1024107"/>
    <n v="2"/>
    <s v="X"/>
    <m/>
    <s v="X"/>
    <d v="2023-09-18T00:00:00"/>
    <m/>
    <m/>
    <m/>
    <m/>
    <m/>
    <m/>
    <n v="1"/>
    <m/>
    <m/>
    <s v="adult"/>
    <s v="10241072"/>
    <x v="4"/>
    <n v="1.2"/>
    <n v="2"/>
    <n v="2019"/>
    <x v="5"/>
  </r>
  <r>
    <d v="2023-06-28T00:00:00"/>
    <n v="4581"/>
    <n v="11079"/>
    <x v="2"/>
    <n v="1046"/>
    <n v="52197"/>
    <s v="V-clip adipose"/>
    <s v="045340"/>
    <m/>
    <s v="M"/>
    <s v="M"/>
    <s v=""/>
    <s v=""/>
    <n v="86.5"/>
    <n v="20.8"/>
    <n v="7.7"/>
    <n v="7"/>
    <n v="2"/>
    <x v="2"/>
    <n v="1024107"/>
    <n v="3"/>
    <s v="X"/>
    <m/>
    <s v="X"/>
    <d v="2023-09-18T00:00:00"/>
    <m/>
    <s v="PR"/>
    <m/>
    <s v="9"/>
    <m/>
    <m/>
    <n v="4"/>
    <m/>
    <m/>
    <s v="adult"/>
    <s v="10241073"/>
    <x v="3"/>
    <n v="1.3"/>
    <n v="3"/>
    <n v="2018"/>
    <x v="5"/>
  </r>
  <r>
    <d v="2023-06-28T00:00:00"/>
    <n v="4581"/>
    <n v="11079"/>
    <x v="2"/>
    <n v="1049"/>
    <n v="52198"/>
    <s v="V-clip adipose"/>
    <s v="045309"/>
    <m/>
    <s v="F"/>
    <s v="F"/>
    <s v=""/>
    <s v=""/>
    <n v="84"/>
    <n v="18"/>
    <n v="7"/>
    <n v="5"/>
    <n v="2"/>
    <x v="2"/>
    <n v="1024107"/>
    <n v="4"/>
    <s v="X"/>
    <m/>
    <s v="X"/>
    <d v="2023-09-18T00:00:00"/>
    <m/>
    <m/>
    <m/>
    <m/>
    <m/>
    <m/>
    <n v="1"/>
    <m/>
    <m/>
    <s v="adult"/>
    <s v="10241074"/>
    <x v="3"/>
    <n v="1.3"/>
    <n v="3"/>
    <n v="2018"/>
    <x v="5"/>
  </r>
  <r>
    <d v="2023-06-28T00:00:00"/>
    <n v="4581"/>
    <n v="11079"/>
    <x v="2"/>
    <n v="1052"/>
    <n v="52199"/>
    <s v="V-clip adipose"/>
    <s v="045306"/>
    <m/>
    <s v="M"/>
    <s v="M"/>
    <s v=""/>
    <s v=""/>
    <n v="65"/>
    <m/>
    <m/>
    <m/>
    <m/>
    <x v="3"/>
    <n v="1024107"/>
    <n v="5"/>
    <s v="X"/>
    <m/>
    <s v="X"/>
    <d v="2023-09-18T00:00:00"/>
    <m/>
    <m/>
    <m/>
    <m/>
    <m/>
    <m/>
    <n v="1"/>
    <m/>
    <m/>
    <s v="adult"/>
    <s v="10241075"/>
    <x v="4"/>
    <n v="1.2"/>
    <n v="2"/>
    <n v="2019"/>
    <x v="5"/>
  </r>
  <r>
    <d v="2023-06-28T00:00:00"/>
    <n v="4581"/>
    <n v="11079"/>
    <x v="2"/>
    <n v="1056"/>
    <n v="52200"/>
    <s v="V-clip adipose"/>
    <s v="045332"/>
    <m/>
    <s v="M"/>
    <s v="M"/>
    <s v=""/>
    <s v=""/>
    <n v="68"/>
    <m/>
    <m/>
    <m/>
    <m/>
    <x v="3"/>
    <n v="1024107"/>
    <n v="6"/>
    <s v="X"/>
    <m/>
    <s v="X"/>
    <d v="2023-09-18T00:00:00"/>
    <m/>
    <m/>
    <m/>
    <m/>
    <m/>
    <m/>
    <n v="1"/>
    <m/>
    <m/>
    <s v="adult"/>
    <s v="10241076"/>
    <x v="4"/>
    <n v="1.2"/>
    <n v="2"/>
    <n v="2019"/>
    <x v="5"/>
  </r>
  <r>
    <d v="2023-06-28T00:00:00"/>
    <n v="4581"/>
    <n v="11079"/>
    <x v="2"/>
    <n v="1100"/>
    <n v="52201"/>
    <s v="V-clip adipose"/>
    <s v="045321"/>
    <m/>
    <s v="M"/>
    <s v="M"/>
    <s v=""/>
    <s v=""/>
    <n v="93.5"/>
    <n v="21.5"/>
    <n v="8.5"/>
    <n v="6"/>
    <n v="2"/>
    <x v="2"/>
    <n v="1024107"/>
    <n v="7"/>
    <s v="X"/>
    <m/>
    <s v="X"/>
    <d v="2023-09-18T00:00:00"/>
    <m/>
    <m/>
    <m/>
    <m/>
    <m/>
    <m/>
    <n v="1"/>
    <m/>
    <m/>
    <s v="adult"/>
    <s v="10241077"/>
    <x v="3"/>
    <n v="1.3"/>
    <n v="3"/>
    <n v="2018"/>
    <x v="5"/>
  </r>
  <r>
    <d v="2023-06-28T00:00:00"/>
    <n v="10951"/>
    <n v="11079"/>
    <x v="4"/>
    <n v="1543"/>
    <n v="52202"/>
    <s v="V-clip adipose"/>
    <s v="045372"/>
    <m/>
    <s v="F"/>
    <s v="M"/>
    <s v=""/>
    <s v=""/>
    <n v="60"/>
    <m/>
    <m/>
    <m/>
    <m/>
    <x v="3"/>
    <n v="1024107"/>
    <n v="8"/>
    <s v="X"/>
    <m/>
    <s v="X"/>
    <d v="2023-09-18T00:00:00"/>
    <m/>
    <m/>
    <m/>
    <m/>
    <m/>
    <m/>
    <n v="1"/>
    <m/>
    <m/>
    <s v="adult"/>
    <s v="10241078"/>
    <x v="4"/>
    <n v="1.2"/>
    <n v="2"/>
    <n v="2019"/>
    <x v="5"/>
  </r>
  <r>
    <d v="2023-06-28T00:00:00"/>
    <n v="10951"/>
    <n v="11079"/>
    <x v="4"/>
    <n v="1558"/>
    <n v="52203"/>
    <s v="V-clip adipose"/>
    <s v="045330"/>
    <m/>
    <s v="M"/>
    <s v="M"/>
    <s v=""/>
    <s v=""/>
    <n v="53"/>
    <m/>
    <m/>
    <m/>
    <m/>
    <x v="3"/>
    <n v="1024107"/>
    <n v="9"/>
    <s v="X"/>
    <m/>
    <s v="X"/>
    <d v="2023-09-18T00:00:00"/>
    <m/>
    <m/>
    <m/>
    <m/>
    <m/>
    <m/>
    <n v="1"/>
    <m/>
    <m/>
    <s v="adult"/>
    <s v="10241079"/>
    <x v="4"/>
    <n v="1.2"/>
    <n v="2"/>
    <n v="2019"/>
    <x v="5"/>
  </r>
  <r>
    <d v="2023-06-28T00:00:00"/>
    <n v="10952"/>
    <n v="11079"/>
    <x v="2"/>
    <n v="1625"/>
    <n v="52204"/>
    <s v="V-clip adipose"/>
    <s v="045319"/>
    <m/>
    <s v="F"/>
    <s v="M"/>
    <s v=""/>
    <s v=""/>
    <n v="72.5"/>
    <m/>
    <m/>
    <m/>
    <m/>
    <x v="3"/>
    <n v="1024107"/>
    <n v="10"/>
    <s v="X"/>
    <m/>
    <s v="X"/>
    <d v="2023-09-18T00:00:00"/>
    <m/>
    <m/>
    <m/>
    <m/>
    <m/>
    <m/>
    <n v="1"/>
    <m/>
    <m/>
    <s v="adult"/>
    <s v="102410710"/>
    <x v="4"/>
    <n v="1.2"/>
    <n v="2"/>
    <n v="2019"/>
    <x v="5"/>
  </r>
  <r>
    <d v="2023-06-28T00:00:00"/>
    <n v="10952"/>
    <n v="11079"/>
    <x v="2"/>
    <n v="1630"/>
    <n v="52205"/>
    <s v="V-clip adipose"/>
    <s v="045366"/>
    <m/>
    <s v="F"/>
    <s v="F"/>
    <s v=""/>
    <s v=""/>
    <n v="78"/>
    <n v="17.5"/>
    <n v="6.5"/>
    <n v="5.5"/>
    <n v="2"/>
    <x v="2"/>
    <n v="1024108"/>
    <n v="1"/>
    <s v="X"/>
    <m/>
    <s v="X"/>
    <d v="2023-09-18T00:00:00"/>
    <m/>
    <m/>
    <m/>
    <m/>
    <m/>
    <m/>
    <n v="1"/>
    <m/>
    <m/>
    <s v="adult"/>
    <s v="10241081"/>
    <x v="3"/>
    <n v="1.3"/>
    <n v="3"/>
    <n v="2018"/>
    <x v="5"/>
  </r>
  <r>
    <d v="2023-06-28T00:00:00"/>
    <n v="10952"/>
    <n v="11079"/>
    <x v="2"/>
    <n v="1636"/>
    <n v="52206"/>
    <s v="V-clip adipose"/>
    <s v="045289"/>
    <m/>
    <s v="F"/>
    <s v="F"/>
    <s v=""/>
    <s v=""/>
    <n v="83"/>
    <n v="18.5"/>
    <n v="7"/>
    <n v="6"/>
    <n v="2"/>
    <x v="2"/>
    <n v="1024108"/>
    <n v="2"/>
    <s v="X"/>
    <m/>
    <s v="X"/>
    <d v="2023-09-18T00:00:00"/>
    <m/>
    <m/>
    <m/>
    <m/>
    <m/>
    <m/>
    <n v="1"/>
    <m/>
    <m/>
    <s v="adult"/>
    <s v="10241082"/>
    <x v="3"/>
    <n v="1.3"/>
    <n v="3"/>
    <n v="2018"/>
    <x v="5"/>
  </r>
  <r>
    <d v="2023-06-28T00:00:00"/>
    <n v="10953"/>
    <n v="11079"/>
    <x v="3"/>
    <n v="1652"/>
    <n v="52207"/>
    <s v="V-clip adipose"/>
    <s v="045336"/>
    <m/>
    <s v="M"/>
    <s v="M"/>
    <s v=""/>
    <s v=""/>
    <n v="61"/>
    <m/>
    <m/>
    <m/>
    <m/>
    <x v="3"/>
    <n v="1024108"/>
    <n v="3"/>
    <s v="X"/>
    <m/>
    <s v="X"/>
    <d v="2023-09-18T00:00:00"/>
    <m/>
    <m/>
    <m/>
    <m/>
    <m/>
    <m/>
    <n v="1"/>
    <m/>
    <m/>
    <s v="adult"/>
    <s v="10241083"/>
    <x v="8"/>
    <s v="no age"/>
    <n v="2"/>
    <s v=""/>
    <x v="5"/>
  </r>
  <r>
    <d v="2023-06-28T00:00:00"/>
    <n v="10953"/>
    <n v="11079"/>
    <x v="3"/>
    <n v="1655"/>
    <n v="52208"/>
    <s v="V-clip adipose"/>
    <s v="045324"/>
    <m/>
    <s v="M"/>
    <s v="M"/>
    <s v=""/>
    <s v=""/>
    <n v="58"/>
    <m/>
    <m/>
    <m/>
    <m/>
    <x v="3"/>
    <n v="1024108"/>
    <n v="4"/>
    <s v="X"/>
    <m/>
    <s v="X"/>
    <d v="2023-09-18T00:00:00"/>
    <m/>
    <m/>
    <m/>
    <m/>
    <m/>
    <m/>
    <n v="1"/>
    <m/>
    <m/>
    <s v="adult"/>
    <s v="10241084"/>
    <x v="4"/>
    <n v="1.2"/>
    <n v="2"/>
    <n v="2019"/>
    <x v="5"/>
  </r>
  <r>
    <d v="2023-06-28T00:00:00"/>
    <n v="10953"/>
    <n v="11079"/>
    <x v="3"/>
    <n v="1657"/>
    <n v="52209"/>
    <s v="V-clip adipose"/>
    <s v="045349"/>
    <m/>
    <s v="M"/>
    <s v="M"/>
    <s v=""/>
    <s v=""/>
    <n v="63"/>
    <m/>
    <m/>
    <m/>
    <m/>
    <x v="3"/>
    <n v="1024108"/>
    <n v="5"/>
    <s v="X"/>
    <m/>
    <s v="X"/>
    <d v="2023-09-18T00:00:00"/>
    <m/>
    <m/>
    <m/>
    <m/>
    <m/>
    <m/>
    <n v="1"/>
    <m/>
    <m/>
    <s v="adult"/>
    <s v="10241085"/>
    <x v="4"/>
    <n v="1.2"/>
    <n v="2"/>
    <n v="2019"/>
    <x v="5"/>
  </r>
  <r>
    <d v="2023-06-28T00:00:00"/>
    <n v="10953"/>
    <n v="11079"/>
    <x v="3"/>
    <n v="1701"/>
    <n v="52210"/>
    <s v="V-clip adipose"/>
    <s v="045344"/>
    <s v="X"/>
    <s v="M"/>
    <s v="M"/>
    <s v=""/>
    <s v=""/>
    <n v="70.5"/>
    <m/>
    <m/>
    <m/>
    <m/>
    <x v="3"/>
    <n v="1024108"/>
    <n v="6"/>
    <s v="X"/>
    <m/>
    <s v="X"/>
    <d v="2023-09-18T00:00:00"/>
    <m/>
    <m/>
    <m/>
    <m/>
    <m/>
    <m/>
    <n v="1"/>
    <m/>
    <m/>
    <s v="adult"/>
    <s v="10241086"/>
    <x v="4"/>
    <n v="1.2"/>
    <n v="2"/>
    <n v="2019"/>
    <x v="5"/>
  </r>
  <r>
    <d v="2023-06-28T00:00:00"/>
    <n v="10953"/>
    <n v="11079"/>
    <x v="3"/>
    <n v="1702"/>
    <n v="52211"/>
    <s v="V-clip adipose"/>
    <s v="045323"/>
    <m/>
    <s v="M"/>
    <s v="M"/>
    <s v=""/>
    <s v=""/>
    <n v="84"/>
    <n v="18"/>
    <n v="6.5"/>
    <n v="5"/>
    <n v="2"/>
    <x v="2"/>
    <n v="1024108"/>
    <n v="7"/>
    <s v="X"/>
    <m/>
    <s v="X"/>
    <d v="2023-09-18T00:00:00"/>
    <m/>
    <m/>
    <m/>
    <m/>
    <m/>
    <m/>
    <n v="1"/>
    <m/>
    <m/>
    <s v="adult"/>
    <s v="10241087"/>
    <x v="3"/>
    <n v="1.3"/>
    <n v="3"/>
    <n v="2018"/>
    <x v="5"/>
  </r>
  <r>
    <d v="2023-06-28T00:00:00"/>
    <n v="10953"/>
    <n v="11080"/>
    <x v="3"/>
    <n v="1705"/>
    <n v="52212"/>
    <s v="V-clip adipose"/>
    <s v="045339"/>
    <m/>
    <s v="F"/>
    <s v="F"/>
    <s v=""/>
    <s v=""/>
    <n v="87.5"/>
    <n v="19.100000000000001"/>
    <n v="7"/>
    <n v="5.3"/>
    <n v="1.8"/>
    <x v="2"/>
    <n v="1024108"/>
    <n v="8"/>
    <s v="X"/>
    <m/>
    <s v="X"/>
    <d v="2023-09-18T00:00:00"/>
    <m/>
    <m/>
    <m/>
    <m/>
    <m/>
    <m/>
    <n v="1"/>
    <m/>
    <m/>
    <s v="adult"/>
    <s v="10241088"/>
    <x v="3"/>
    <n v="1.3"/>
    <n v="3"/>
    <n v="2018"/>
    <x v="5"/>
  </r>
  <r>
    <d v="2023-06-28T00:00:00"/>
    <n v="10953"/>
    <n v="11080"/>
    <x v="3"/>
    <n v="1708"/>
    <n v="52213"/>
    <s v="V-clip adipose"/>
    <s v="045327"/>
    <m/>
    <s v="M"/>
    <s v="M"/>
    <s v=""/>
    <s v=""/>
    <n v="60"/>
    <m/>
    <m/>
    <m/>
    <m/>
    <x v="3"/>
    <n v="1024108"/>
    <n v="9"/>
    <s v="X"/>
    <m/>
    <s v="X"/>
    <d v="2023-09-18T00:00:00"/>
    <m/>
    <m/>
    <m/>
    <m/>
    <m/>
    <m/>
    <n v="1"/>
    <m/>
    <m/>
    <s v="adult"/>
    <s v="10241089"/>
    <x v="8"/>
    <s v="no age"/>
    <n v="2"/>
    <s v=""/>
    <x v="5"/>
  </r>
  <r>
    <d v="2023-06-28T00:00:00"/>
    <n v="10953"/>
    <n v="11080"/>
    <x v="3"/>
    <n v="1711"/>
    <n v="52215"/>
    <s v="V-clip adipose"/>
    <s v="045318"/>
    <m/>
    <s v="M"/>
    <s v="M"/>
    <s v=""/>
    <s v=""/>
    <n v="65"/>
    <m/>
    <m/>
    <m/>
    <m/>
    <x v="3"/>
    <n v="1024108"/>
    <n v="10"/>
    <s v="X"/>
    <m/>
    <s v="X"/>
    <d v="2023-09-18T00:00:00"/>
    <m/>
    <m/>
    <m/>
    <m/>
    <m/>
    <m/>
    <n v="1"/>
    <s v="52214 bad tag"/>
    <m/>
    <s v="adult"/>
    <s v="102410810"/>
    <x v="4"/>
    <n v="1.2"/>
    <n v="2"/>
    <n v="2019"/>
    <x v="5"/>
  </r>
  <r>
    <d v="2023-06-28T00:00:00"/>
    <n v="10953"/>
    <n v="11080"/>
    <x v="3"/>
    <n v="1713"/>
    <n v="52216"/>
    <s v="V-clip adipose"/>
    <s v="045364"/>
    <m/>
    <s v="M"/>
    <s v="M"/>
    <s v=""/>
    <s v=""/>
    <n v="56.5"/>
    <m/>
    <m/>
    <m/>
    <m/>
    <x v="3"/>
    <n v="1024109"/>
    <n v="1"/>
    <s v="X"/>
    <s v="X"/>
    <m/>
    <s v="Archive"/>
    <m/>
    <m/>
    <m/>
    <m/>
    <m/>
    <m/>
    <n v="1"/>
    <m/>
    <m/>
    <s v="adult"/>
    <s v="10241091"/>
    <x v="5"/>
    <s v=""/>
    <s v=""/>
    <s v=""/>
    <x v="5"/>
  </r>
  <r>
    <d v="2023-06-28T00:00:00"/>
    <n v="10953"/>
    <n v="11080"/>
    <x v="3"/>
    <n v="1716"/>
    <n v="52217"/>
    <s v="V-clip adipose"/>
    <s v="045352"/>
    <m/>
    <s v="F"/>
    <s v="F"/>
    <s v=""/>
    <s v=""/>
    <n v="85"/>
    <n v="19.5"/>
    <n v="7.7"/>
    <m/>
    <m/>
    <x v="2"/>
    <m/>
    <m/>
    <m/>
    <m/>
    <m/>
    <m/>
    <m/>
    <m/>
    <m/>
    <m/>
    <m/>
    <m/>
    <n v="1"/>
    <s v="No scales, got away"/>
    <m/>
    <s v="adult"/>
    <s v=""/>
    <x v="2"/>
    <s v="no age"/>
    <n v="0"/>
    <s v=""/>
    <x v="5"/>
  </r>
  <r>
    <d v="2023-06-29T00:00:00"/>
    <n v="10841"/>
    <n v="11232"/>
    <x v="1"/>
    <n v="920"/>
    <n v="41103"/>
    <s v="adipose hole"/>
    <s v="910582"/>
    <m/>
    <s v="F"/>
    <s v="M"/>
    <s v=""/>
    <s v=""/>
    <n v="63"/>
    <m/>
    <m/>
    <m/>
    <m/>
    <x v="3"/>
    <n v="1024302"/>
    <n v="1"/>
    <s v="X"/>
    <m/>
    <m/>
    <d v="2023-07-28T00:00:00"/>
    <n v="271"/>
    <m/>
    <m/>
    <m/>
    <m/>
    <m/>
    <n v="1"/>
    <m/>
    <m/>
    <s v="adult"/>
    <s v="10243021"/>
    <x v="4"/>
    <n v="1.2"/>
    <n v="2"/>
    <n v="2019"/>
    <x v="5"/>
  </r>
  <r>
    <d v="2023-06-29T00:00:00"/>
    <n v="10841"/>
    <n v="11232"/>
    <x v="1"/>
    <n v="921"/>
    <n v="41104"/>
    <s v="adipose hole"/>
    <s v="910618"/>
    <m/>
    <s v="F"/>
    <s v="F"/>
    <s v=""/>
    <s v=""/>
    <n v="90"/>
    <n v="19.7"/>
    <n v="7.5"/>
    <n v="5.4"/>
    <n v="2.1"/>
    <x v="2"/>
    <n v="1024302"/>
    <n v="2"/>
    <s v="X"/>
    <m/>
    <m/>
    <d v="2023-07-28T00:00:00"/>
    <n v="272"/>
    <m/>
    <m/>
    <m/>
    <m/>
    <m/>
    <n v="1"/>
    <m/>
    <m/>
    <s v="adult"/>
    <s v="10243022"/>
    <x v="3"/>
    <n v="1.3"/>
    <n v="3"/>
    <n v="2018"/>
    <x v="5"/>
  </r>
  <r>
    <d v="2023-06-29T00:00:00"/>
    <n v="10841"/>
    <n v="11232"/>
    <x v="1"/>
    <n v="923"/>
    <n v="41105"/>
    <s v="adipose hole"/>
    <s v="910648"/>
    <m/>
    <s v="M"/>
    <s v="M"/>
    <s v=""/>
    <s v=""/>
    <n v="72"/>
    <m/>
    <m/>
    <m/>
    <m/>
    <x v="3"/>
    <n v="1024302"/>
    <n v="3"/>
    <s v="X"/>
    <m/>
    <m/>
    <d v="2023-07-28T00:00:00"/>
    <n v="273"/>
    <m/>
    <m/>
    <m/>
    <m/>
    <m/>
    <n v="1"/>
    <m/>
    <m/>
    <s v="adult"/>
    <s v="10243023"/>
    <x v="8"/>
    <s v="no age"/>
    <n v="2"/>
    <s v=""/>
    <x v="5"/>
  </r>
  <r>
    <d v="2023-06-29T00:00:00"/>
    <n v="10841"/>
    <n v="11232"/>
    <x v="1"/>
    <n v="924"/>
    <n v="41106"/>
    <s v="adipose hole"/>
    <s v="910635"/>
    <s v="X"/>
    <s v="M"/>
    <s v="M"/>
    <s v=""/>
    <s v=""/>
    <n v="99"/>
    <n v="23"/>
    <n v="9"/>
    <n v="6.1"/>
    <n v="2.5"/>
    <x v="2"/>
    <n v="1024302"/>
    <n v="4"/>
    <s v="X"/>
    <m/>
    <m/>
    <d v="2023-07-28T00:00:00"/>
    <n v="274"/>
    <m/>
    <m/>
    <m/>
    <m/>
    <m/>
    <n v="1"/>
    <m/>
    <m/>
    <s v="adult"/>
    <s v="10243024"/>
    <x v="9"/>
    <s v="no age"/>
    <n v="3"/>
    <s v=""/>
    <x v="5"/>
  </r>
  <r>
    <d v="2023-06-29T00:00:00"/>
    <n v="10841"/>
    <n v="11232"/>
    <x v="1"/>
    <n v="925"/>
    <n v="41107"/>
    <s v="adipose hole"/>
    <s v="910573"/>
    <m/>
    <s v="M"/>
    <s v="M"/>
    <s v=""/>
    <s v=""/>
    <n v="63"/>
    <m/>
    <m/>
    <m/>
    <m/>
    <x v="3"/>
    <n v="1024302"/>
    <n v="5"/>
    <s v="X"/>
    <m/>
    <m/>
    <d v="2023-07-28T00:00:00"/>
    <n v="275"/>
    <m/>
    <m/>
    <m/>
    <m/>
    <m/>
    <n v="1"/>
    <m/>
    <m/>
    <s v="adult"/>
    <s v="10243025"/>
    <x v="4"/>
    <n v="1.2"/>
    <n v="2"/>
    <n v="2019"/>
    <x v="5"/>
  </r>
  <r>
    <d v="2023-06-29T00:00:00"/>
    <n v="10841"/>
    <n v="11232"/>
    <x v="1"/>
    <n v="927"/>
    <n v="41108"/>
    <s v="adipose hole"/>
    <s v="910587"/>
    <m/>
    <s v="F"/>
    <s v="F"/>
    <s v=""/>
    <s v=""/>
    <n v="77"/>
    <n v="17.399999999999999"/>
    <n v="6.7"/>
    <n v="4.4000000000000004"/>
    <n v="1.8"/>
    <x v="2"/>
    <n v="1024302"/>
    <n v="6"/>
    <s v="X"/>
    <m/>
    <m/>
    <d v="2023-07-28T00:00:00"/>
    <n v="276"/>
    <m/>
    <m/>
    <m/>
    <m/>
    <m/>
    <n v="1"/>
    <m/>
    <m/>
    <s v="adult"/>
    <s v="10243026"/>
    <x v="3"/>
    <n v="1.3"/>
    <n v="3"/>
    <n v="2018"/>
    <x v="5"/>
  </r>
  <r>
    <d v="2023-06-29T00:00:00"/>
    <n v="10841"/>
    <n v="11232"/>
    <x v="1"/>
    <n v="932"/>
    <m/>
    <s v="caudal hole"/>
    <m/>
    <m/>
    <s v="M"/>
    <s v="M"/>
    <s v=""/>
    <s v=""/>
    <n v="39"/>
    <m/>
    <m/>
    <m/>
    <m/>
    <x v="1"/>
    <n v="1024302"/>
    <n v="7"/>
    <s v="X"/>
    <m/>
    <m/>
    <d v="2023-07-28T00:00:00"/>
    <m/>
    <m/>
    <m/>
    <m/>
    <m/>
    <m/>
    <n v="1"/>
    <m/>
    <m/>
    <s v="jack"/>
    <s v="10243028"/>
    <x v="1"/>
    <n v="1.1000000000000001"/>
    <n v="1"/>
    <n v="2020"/>
    <x v="5"/>
  </r>
  <r>
    <d v="2023-06-29T00:00:00"/>
    <n v="10841"/>
    <n v="11232"/>
    <x v="1"/>
    <n v="935"/>
    <m/>
    <s v="caudal hole"/>
    <m/>
    <m/>
    <s v="M"/>
    <s v="M"/>
    <s v=""/>
    <s v=""/>
    <n v="41"/>
    <m/>
    <m/>
    <m/>
    <m/>
    <x v="1"/>
    <n v="1024302"/>
    <n v="8"/>
    <s v="X"/>
    <m/>
    <m/>
    <d v="2023-07-28T00:00:00"/>
    <m/>
    <m/>
    <m/>
    <m/>
    <m/>
    <m/>
    <n v="1"/>
    <m/>
    <m/>
    <s v="jack"/>
    <s v="10243028"/>
    <x v="1"/>
    <n v="1.1000000000000001"/>
    <n v="1"/>
    <n v="2020"/>
    <x v="5"/>
  </r>
  <r>
    <d v="2023-06-29T00:00:00"/>
    <n v="10841"/>
    <n v="11232"/>
    <x v="1"/>
    <n v="959"/>
    <m/>
    <s v="caudal hole"/>
    <m/>
    <m/>
    <s v="M"/>
    <s v="M"/>
    <s v=""/>
    <s v=""/>
    <n v="37"/>
    <m/>
    <m/>
    <m/>
    <m/>
    <x v="1"/>
    <n v="1024302"/>
    <n v="9"/>
    <s v="X"/>
    <m/>
    <m/>
    <d v="2023-07-28T00:00:00"/>
    <m/>
    <m/>
    <m/>
    <m/>
    <m/>
    <m/>
    <n v="1"/>
    <m/>
    <m/>
    <s v="jack"/>
    <s v="10243029"/>
    <x v="7"/>
    <s v="no age"/>
    <n v="1"/>
    <s v=""/>
    <x v="5"/>
  </r>
  <r>
    <d v="2023-06-29T00:00:00"/>
    <n v="10841"/>
    <n v="11232"/>
    <x v="1"/>
    <n v="1000"/>
    <m/>
    <s v="caudal hole"/>
    <m/>
    <m/>
    <s v="M"/>
    <s v="M"/>
    <s v=""/>
    <s v=""/>
    <n v="34.5"/>
    <m/>
    <m/>
    <m/>
    <m/>
    <x v="1"/>
    <m/>
    <m/>
    <m/>
    <m/>
    <m/>
    <d v="2023-07-28T00:00:00"/>
    <m/>
    <m/>
    <m/>
    <m/>
    <m/>
    <m/>
    <n v="1"/>
    <s v="No scales"/>
    <m/>
    <s v="jack"/>
    <s v=""/>
    <x v="2"/>
    <s v="no age"/>
    <n v="0"/>
    <s v=""/>
    <x v="5"/>
  </r>
  <r>
    <d v="2023-06-29T00:00:00"/>
    <n v="10841"/>
    <n v="11232"/>
    <x v="1"/>
    <n v="1001"/>
    <m/>
    <s v="caudal hole"/>
    <m/>
    <m/>
    <s v="M"/>
    <s v="M"/>
    <s v=""/>
    <s v=""/>
    <n v="49"/>
    <m/>
    <m/>
    <m/>
    <m/>
    <x v="1"/>
    <n v="1024302"/>
    <n v="10"/>
    <s v="X"/>
    <m/>
    <m/>
    <d v="2023-07-28T00:00:00"/>
    <m/>
    <m/>
    <m/>
    <m/>
    <m/>
    <m/>
    <n v="1"/>
    <m/>
    <m/>
    <s v="jack"/>
    <s v="102430210"/>
    <x v="4"/>
    <n v="1.2"/>
    <n v="2"/>
    <n v="2019"/>
    <x v="5"/>
  </r>
  <r>
    <d v="2023-06-29T00:00:00"/>
    <n v="10841"/>
    <n v="11232"/>
    <x v="1"/>
    <n v="1002"/>
    <m/>
    <s v="caudal hole"/>
    <m/>
    <m/>
    <s v="M"/>
    <s v="M"/>
    <s v=""/>
    <s v=""/>
    <n v="43"/>
    <m/>
    <m/>
    <m/>
    <m/>
    <x v="1"/>
    <n v="1024042"/>
    <n v="1"/>
    <s v="X"/>
    <m/>
    <m/>
    <d v="2023-07-28T00:00:00"/>
    <m/>
    <m/>
    <m/>
    <m/>
    <m/>
    <m/>
    <n v="1"/>
    <m/>
    <m/>
    <s v="jack"/>
    <s v="10240421"/>
    <x v="8"/>
    <s v="no age"/>
    <n v="2"/>
    <s v=""/>
    <x v="5"/>
  </r>
  <r>
    <d v="2023-06-29T00:00:00"/>
    <n v="10841"/>
    <n v="11232"/>
    <x v="1"/>
    <n v="1006"/>
    <n v="41109"/>
    <s v="adipose hole"/>
    <s v="910579"/>
    <s v="X"/>
    <s v="M"/>
    <s v="M"/>
    <s v=""/>
    <s v=""/>
    <n v="68"/>
    <m/>
    <m/>
    <m/>
    <m/>
    <x v="3"/>
    <n v="1024042"/>
    <n v="2"/>
    <s v="X"/>
    <m/>
    <m/>
    <d v="2023-07-28T00:00:00"/>
    <n v="277"/>
    <m/>
    <m/>
    <m/>
    <m/>
    <m/>
    <n v="1"/>
    <m/>
    <m/>
    <s v="adult"/>
    <s v="10240422"/>
    <x v="9"/>
    <s v="no age"/>
    <n v="3"/>
    <s v=""/>
    <x v="5"/>
  </r>
  <r>
    <d v="2023-06-29T00:00:00"/>
    <n v="10841"/>
    <n v="11232"/>
    <x v="1"/>
    <n v="1007"/>
    <n v="41110"/>
    <s v="adipose hole"/>
    <s v="910588"/>
    <m/>
    <s v="F"/>
    <s v="F"/>
    <s v=""/>
    <s v=""/>
    <n v="79"/>
    <n v="16.8"/>
    <n v="7"/>
    <n v="4.5"/>
    <n v="1.8"/>
    <x v="2"/>
    <n v="1024042"/>
    <n v="3"/>
    <s v="X"/>
    <m/>
    <m/>
    <d v="2023-07-28T00:00:00"/>
    <n v="278"/>
    <m/>
    <m/>
    <m/>
    <m/>
    <m/>
    <n v="1"/>
    <m/>
    <m/>
    <s v="adult"/>
    <s v="10240423"/>
    <x v="2"/>
    <s v="no age"/>
    <n v="0"/>
    <s v=""/>
    <x v="5"/>
  </r>
  <r>
    <d v="2023-06-29T00:00:00"/>
    <n v="10841"/>
    <n v="11232"/>
    <x v="1"/>
    <n v="1008"/>
    <n v="41111"/>
    <s v="adipose hole"/>
    <s v="910581"/>
    <m/>
    <s v="M"/>
    <s v="M"/>
    <s v=""/>
    <s v=""/>
    <n v="65"/>
    <m/>
    <m/>
    <m/>
    <m/>
    <x v="3"/>
    <n v="1024042"/>
    <n v="4"/>
    <s v="X"/>
    <m/>
    <m/>
    <d v="2023-07-28T00:00:00"/>
    <n v="279"/>
    <m/>
    <m/>
    <m/>
    <m/>
    <m/>
    <n v="1"/>
    <m/>
    <m/>
    <s v="adult"/>
    <s v="10240424"/>
    <x v="4"/>
    <n v="1.2"/>
    <n v="2"/>
    <n v="2019"/>
    <x v="5"/>
  </r>
  <r>
    <d v="2023-06-29T00:00:00"/>
    <n v="10841"/>
    <n v="11232"/>
    <x v="1"/>
    <n v="1009"/>
    <n v="41112"/>
    <s v="adipose hole"/>
    <s v="910590"/>
    <m/>
    <s v="F"/>
    <s v="M"/>
    <s v=""/>
    <s v=""/>
    <n v="72"/>
    <m/>
    <m/>
    <m/>
    <m/>
    <x v="3"/>
    <n v="1024042"/>
    <n v="5"/>
    <s v="X"/>
    <m/>
    <m/>
    <d v="2023-07-28T00:00:00"/>
    <n v="280"/>
    <m/>
    <m/>
    <m/>
    <m/>
    <m/>
    <n v="1"/>
    <m/>
    <m/>
    <s v="adult"/>
    <s v="10240425"/>
    <x v="3"/>
    <n v="1.3"/>
    <n v="3"/>
    <n v="2018"/>
    <x v="5"/>
  </r>
  <r>
    <d v="2023-06-29T00:00:00"/>
    <n v="10841"/>
    <n v="11232"/>
    <x v="1"/>
    <n v="1010"/>
    <n v="41113"/>
    <s v="adipose hole"/>
    <s v="910638"/>
    <m/>
    <s v="F"/>
    <s v="F"/>
    <s v=""/>
    <s v=""/>
    <n v="82"/>
    <n v="17.2"/>
    <n v="7.4"/>
    <n v="4.5"/>
    <n v="1.5"/>
    <x v="2"/>
    <n v="1024042"/>
    <n v="6"/>
    <s v="X"/>
    <m/>
    <m/>
    <d v="2023-07-28T00:00:00"/>
    <n v="281"/>
    <m/>
    <m/>
    <m/>
    <m/>
    <m/>
    <n v="1"/>
    <m/>
    <m/>
    <s v="adult"/>
    <s v="10240426"/>
    <x v="2"/>
    <s v="no age"/>
    <n v="0"/>
    <s v=""/>
    <x v="5"/>
  </r>
  <r>
    <d v="2023-06-29T00:00:00"/>
    <n v="10841"/>
    <n v="11232"/>
    <x v="1"/>
    <n v="1011"/>
    <n v="41114"/>
    <s v="adipose hole"/>
    <s v="910628"/>
    <s v="X"/>
    <s v="M"/>
    <s v="M"/>
    <s v=""/>
    <s v=""/>
    <n v="85"/>
    <n v="19"/>
    <n v="8"/>
    <n v="5.7"/>
    <n v="2"/>
    <x v="2"/>
    <n v="1024042"/>
    <n v="7"/>
    <s v="X"/>
    <m/>
    <m/>
    <d v="2023-07-28T00:00:00"/>
    <n v="282"/>
    <m/>
    <m/>
    <m/>
    <m/>
    <m/>
    <n v="1"/>
    <m/>
    <m/>
    <s v="adult"/>
    <s v="10240427"/>
    <x v="3"/>
    <n v="1.3"/>
    <n v="3"/>
    <n v="2018"/>
    <x v="5"/>
  </r>
  <r>
    <d v="2023-06-29T00:00:00"/>
    <n v="10841"/>
    <n v="11232"/>
    <x v="1"/>
    <n v="1013"/>
    <n v="41115"/>
    <s v="adipose hole"/>
    <s v="910626"/>
    <m/>
    <s v="M"/>
    <s v="M"/>
    <s v=""/>
    <s v=""/>
    <n v="70"/>
    <m/>
    <m/>
    <m/>
    <m/>
    <x v="3"/>
    <n v="1024042"/>
    <n v="8"/>
    <s v="X"/>
    <m/>
    <m/>
    <d v="2023-07-28T00:00:00"/>
    <n v="283"/>
    <m/>
    <m/>
    <m/>
    <m/>
    <m/>
    <n v="1"/>
    <m/>
    <m/>
    <s v="adult"/>
    <s v="10240428"/>
    <x v="4"/>
    <n v="1.2"/>
    <n v="2"/>
    <n v="2019"/>
    <x v="5"/>
  </r>
  <r>
    <d v="2023-06-29T00:00:00"/>
    <n v="10841"/>
    <n v="11232"/>
    <x v="1"/>
    <n v="1016"/>
    <n v="41116"/>
    <s v="adipose hole"/>
    <s v="910607"/>
    <s v="X"/>
    <s v="M"/>
    <s v="M"/>
    <s v=""/>
    <s v=""/>
    <n v="89"/>
    <n v="19"/>
    <n v="8.5"/>
    <n v="5.5"/>
    <n v="1.8"/>
    <x v="2"/>
    <n v="1024042"/>
    <n v="9"/>
    <s v="X"/>
    <m/>
    <m/>
    <d v="2023-07-28T00:00:00"/>
    <n v="284"/>
    <m/>
    <m/>
    <m/>
    <m/>
    <m/>
    <n v="1"/>
    <m/>
    <m/>
    <s v="adult"/>
    <s v="10240429"/>
    <x v="3"/>
    <n v="1.3"/>
    <n v="3"/>
    <n v="2018"/>
    <x v="5"/>
  </r>
  <r>
    <d v="2023-06-29T00:00:00"/>
    <n v="10842"/>
    <n v="11232"/>
    <x v="0"/>
    <n v="1059"/>
    <n v="41117"/>
    <s v="adipose hole"/>
    <s v="910614"/>
    <m/>
    <s v="F"/>
    <s v="M"/>
    <s v=""/>
    <s v=""/>
    <n v="60"/>
    <m/>
    <m/>
    <m/>
    <m/>
    <x v="3"/>
    <n v="1024042"/>
    <n v="10"/>
    <s v="X"/>
    <m/>
    <m/>
    <d v="2023-07-28T00:00:00"/>
    <n v="285"/>
    <m/>
    <m/>
    <m/>
    <m/>
    <m/>
    <n v="1"/>
    <m/>
    <m/>
    <s v="adult"/>
    <s v="102404210"/>
    <x v="4"/>
    <n v="1.2"/>
    <n v="2"/>
    <n v="2019"/>
    <x v="5"/>
  </r>
  <r>
    <d v="2023-06-29T00:00:00"/>
    <n v="10842"/>
    <n v="11232"/>
    <x v="0"/>
    <n v="1112"/>
    <n v="41118"/>
    <s v="adipose hole"/>
    <s v="910589"/>
    <m/>
    <s v="M"/>
    <s v="M"/>
    <s v=""/>
    <s v=""/>
    <n v="65"/>
    <m/>
    <m/>
    <m/>
    <m/>
    <x v="3"/>
    <n v="1024308"/>
    <n v="1"/>
    <s v="X"/>
    <m/>
    <m/>
    <d v="2023-07-28T00:00:00"/>
    <n v="286"/>
    <m/>
    <m/>
    <m/>
    <m/>
    <m/>
    <n v="1"/>
    <m/>
    <m/>
    <s v="adult"/>
    <s v="10243081"/>
    <x v="4"/>
    <n v="1.2"/>
    <n v="2"/>
    <n v="2019"/>
    <x v="5"/>
  </r>
  <r>
    <d v="2023-06-29T00:00:00"/>
    <n v="10842"/>
    <n v="11232"/>
    <x v="0"/>
    <n v="1114"/>
    <n v="41119"/>
    <s v="adipose hole"/>
    <s v="910624"/>
    <m/>
    <s v="M"/>
    <s v="M"/>
    <s v=""/>
    <s v=""/>
    <n v="67.5"/>
    <m/>
    <m/>
    <m/>
    <m/>
    <x v="3"/>
    <n v="1024308"/>
    <n v="2"/>
    <s v="X"/>
    <m/>
    <m/>
    <d v="2023-07-28T00:00:00"/>
    <n v="287"/>
    <m/>
    <m/>
    <m/>
    <m/>
    <m/>
    <n v="1"/>
    <m/>
    <m/>
    <s v="adult"/>
    <s v="10243082"/>
    <x v="4"/>
    <n v="1.2"/>
    <n v="2"/>
    <n v="2019"/>
    <x v="5"/>
  </r>
  <r>
    <d v="2023-06-29T00:00:00"/>
    <n v="10842"/>
    <n v="11232"/>
    <x v="0"/>
    <n v="1116"/>
    <n v="41120"/>
    <s v="adipose hole"/>
    <s v="910630"/>
    <m/>
    <s v="M"/>
    <s v="M"/>
    <s v=""/>
    <s v=""/>
    <n v="82"/>
    <n v="16.899999999999999"/>
    <n v="7"/>
    <n v="5.4"/>
    <n v="2.1"/>
    <x v="2"/>
    <n v="1024308"/>
    <n v="3"/>
    <s v="X"/>
    <m/>
    <m/>
    <d v="2023-07-28T00:00:00"/>
    <n v="288"/>
    <m/>
    <m/>
    <m/>
    <m/>
    <m/>
    <n v="1"/>
    <m/>
    <m/>
    <s v="adult"/>
    <s v="10243083"/>
    <x v="3"/>
    <n v="1.3"/>
    <n v="3"/>
    <n v="2018"/>
    <x v="5"/>
  </r>
  <r>
    <d v="2023-06-29T00:00:00"/>
    <n v="10842"/>
    <n v="11232"/>
    <x v="0"/>
    <n v="1118"/>
    <n v="41121"/>
    <s v="adipose hole"/>
    <s v="910575"/>
    <m/>
    <s v="F"/>
    <s v="F"/>
    <s v=""/>
    <s v=""/>
    <n v="83.5"/>
    <n v="16.5"/>
    <n v="5.5"/>
    <n v="4.9000000000000004"/>
    <n v="2"/>
    <x v="2"/>
    <n v="1024308"/>
    <n v="4"/>
    <s v="X"/>
    <m/>
    <m/>
    <d v="2023-07-28T00:00:00"/>
    <n v="289"/>
    <m/>
    <m/>
    <m/>
    <m/>
    <m/>
    <n v="1"/>
    <m/>
    <m/>
    <s v="adult"/>
    <s v="10243084"/>
    <x v="3"/>
    <n v="1.3"/>
    <n v="3"/>
    <n v="2018"/>
    <x v="5"/>
  </r>
  <r>
    <d v="2023-06-29T00:00:00"/>
    <n v="10843"/>
    <n v="11235"/>
    <x v="0"/>
    <n v="1549"/>
    <n v="41122"/>
    <s v="adipose hole"/>
    <s v="910577"/>
    <m/>
    <s v="F"/>
    <s v="F"/>
    <s v=""/>
    <s v=""/>
    <n v="89"/>
    <n v="20.399999999999999"/>
    <n v="8"/>
    <n v="5"/>
    <n v="2"/>
    <x v="2"/>
    <n v="1024308"/>
    <n v="5"/>
    <s v="X"/>
    <m/>
    <m/>
    <d v="2023-07-28T00:00:00"/>
    <n v="290"/>
    <m/>
    <m/>
    <m/>
    <m/>
    <m/>
    <n v="1"/>
    <m/>
    <m/>
    <s v="adult"/>
    <s v="10243085"/>
    <x v="3"/>
    <n v="1.3"/>
    <n v="3"/>
    <n v="2018"/>
    <x v="5"/>
  </r>
  <r>
    <d v="2023-06-29T00:00:00"/>
    <n v="10844"/>
    <n v="11235"/>
    <x v="1"/>
    <n v="1634"/>
    <n v="41123"/>
    <s v="adipose hole"/>
    <s v="910617"/>
    <m/>
    <s v="F"/>
    <s v="F"/>
    <s v=""/>
    <s v=""/>
    <n v="78"/>
    <n v="17.5"/>
    <n v="7"/>
    <n v="5"/>
    <n v="2.1"/>
    <x v="2"/>
    <n v="1024308"/>
    <n v="6"/>
    <s v="X"/>
    <m/>
    <m/>
    <d v="2023-07-28T00:00:00"/>
    <n v="291"/>
    <m/>
    <m/>
    <m/>
    <m/>
    <m/>
    <n v="1"/>
    <m/>
    <m/>
    <s v="adult"/>
    <s v="10243086"/>
    <x v="3"/>
    <n v="1.3"/>
    <n v="3"/>
    <n v="2018"/>
    <x v="5"/>
  </r>
  <r>
    <d v="2023-06-29T00:00:00"/>
    <n v="10844"/>
    <n v="11235"/>
    <x v="1"/>
    <n v="1636"/>
    <n v="41124"/>
    <s v="adipose hole"/>
    <s v="910645"/>
    <m/>
    <s v="F"/>
    <s v="M"/>
    <s v=""/>
    <s v=""/>
    <n v="71"/>
    <m/>
    <m/>
    <m/>
    <m/>
    <x v="3"/>
    <n v="1024308"/>
    <n v="7"/>
    <s v="X"/>
    <m/>
    <m/>
    <d v="2023-07-28T00:00:00"/>
    <n v="292"/>
    <m/>
    <m/>
    <m/>
    <m/>
    <m/>
    <n v="1"/>
    <m/>
    <m/>
    <s v="adult"/>
    <s v="10243087"/>
    <x v="8"/>
    <s v="no age"/>
    <n v="2"/>
    <s v=""/>
    <x v="5"/>
  </r>
  <r>
    <d v="2023-06-29T00:00:00"/>
    <n v="10844"/>
    <n v="11235"/>
    <x v="1"/>
    <n v="1639"/>
    <n v="41125"/>
    <s v="adipose hole"/>
    <s v="910574"/>
    <m/>
    <s v="F"/>
    <s v="M"/>
    <s v=""/>
    <s v=""/>
    <n v="67"/>
    <m/>
    <m/>
    <m/>
    <m/>
    <x v="3"/>
    <n v="1024308"/>
    <n v="8"/>
    <s v="X"/>
    <m/>
    <m/>
    <d v="2023-07-28T00:00:00"/>
    <n v="293"/>
    <m/>
    <m/>
    <m/>
    <m/>
    <m/>
    <n v="1"/>
    <m/>
    <m/>
    <s v="adult"/>
    <s v="10243088"/>
    <x v="4"/>
    <n v="1.2"/>
    <n v="2"/>
    <n v="2019"/>
    <x v="5"/>
  </r>
  <r>
    <d v="2023-06-29T00:00:00"/>
    <n v="10844"/>
    <n v="11235"/>
    <x v="1"/>
    <n v="1647"/>
    <n v="41126"/>
    <s v="adipose hole"/>
    <s v="910625"/>
    <m/>
    <s v="M"/>
    <s v="M"/>
    <s v=""/>
    <s v=""/>
    <n v="60"/>
    <m/>
    <m/>
    <m/>
    <m/>
    <x v="3"/>
    <n v="1024308"/>
    <n v="9"/>
    <s v="X"/>
    <m/>
    <m/>
    <d v="2023-07-28T00:00:00"/>
    <n v="294"/>
    <m/>
    <m/>
    <m/>
    <m/>
    <m/>
    <n v="1"/>
    <m/>
    <m/>
    <s v="adult"/>
    <s v="10243089"/>
    <x v="4"/>
    <n v="1.2"/>
    <n v="2"/>
    <n v="2019"/>
    <x v="5"/>
  </r>
  <r>
    <d v="2023-06-29T00:00:00"/>
    <n v="10844"/>
    <n v="11235"/>
    <x v="1"/>
    <n v="1656"/>
    <n v="41127"/>
    <s v="adipose hole"/>
    <s v="910559"/>
    <m/>
    <s v="F"/>
    <s v="F"/>
    <s v=""/>
    <s v=""/>
    <n v="85"/>
    <n v="18.2"/>
    <n v="6.5"/>
    <n v="5.0999999999999996"/>
    <n v="1.8"/>
    <x v="2"/>
    <n v="1024308"/>
    <n v="10"/>
    <s v="X"/>
    <m/>
    <m/>
    <d v="2023-07-28T00:00:00"/>
    <n v="295"/>
    <m/>
    <m/>
    <m/>
    <m/>
    <m/>
    <n v="1"/>
    <m/>
    <m/>
    <s v="adult"/>
    <s v="102430810"/>
    <x v="3"/>
    <n v="1.3"/>
    <n v="3"/>
    <n v="2018"/>
    <x v="5"/>
  </r>
  <r>
    <d v="2023-06-29T00:00:00"/>
    <n v="10844"/>
    <n v="11235"/>
    <x v="1"/>
    <n v="1751"/>
    <n v="41128"/>
    <s v="adipose hole"/>
    <s v="910606"/>
    <m/>
    <s v="M"/>
    <s v="M"/>
    <s v=""/>
    <s v=""/>
    <n v="63"/>
    <m/>
    <m/>
    <m/>
    <m/>
    <x v="3"/>
    <n v="1024310"/>
    <n v="1"/>
    <s v="X"/>
    <m/>
    <m/>
    <d v="2023-07-28T00:00:00"/>
    <n v="296"/>
    <m/>
    <m/>
    <m/>
    <m/>
    <m/>
    <n v="1"/>
    <m/>
    <m/>
    <s v="adult"/>
    <s v="10243101"/>
    <x v="4"/>
    <n v="1.2"/>
    <n v="2"/>
    <n v="2019"/>
    <x v="5"/>
  </r>
  <r>
    <d v="2023-06-29T00:00:00"/>
    <n v="10844"/>
    <n v="11235"/>
    <x v="1"/>
    <n v="1802"/>
    <n v="41129"/>
    <s v="adipose hole"/>
    <s v="910597"/>
    <m/>
    <s v="M"/>
    <s v="M"/>
    <s v=""/>
    <s v=""/>
    <n v="69"/>
    <m/>
    <m/>
    <m/>
    <m/>
    <x v="3"/>
    <n v="1024310"/>
    <n v="2"/>
    <s v="X"/>
    <m/>
    <m/>
    <d v="2023-07-28T00:00:00"/>
    <n v="297"/>
    <m/>
    <m/>
    <m/>
    <m/>
    <m/>
    <n v="1"/>
    <m/>
    <m/>
    <s v="adult"/>
    <s v="10243102"/>
    <x v="4"/>
    <n v="1.2"/>
    <n v="2"/>
    <n v="2019"/>
    <x v="5"/>
  </r>
  <r>
    <d v="2023-06-29T00:00:00"/>
    <n v="10844"/>
    <n v="11235"/>
    <x v="1"/>
    <n v="1805"/>
    <n v="41130"/>
    <s v="adipose hole"/>
    <s v="910653"/>
    <m/>
    <s v="M"/>
    <s v="M"/>
    <s v=""/>
    <s v=""/>
    <n v="54.5"/>
    <m/>
    <m/>
    <m/>
    <m/>
    <x v="3"/>
    <n v="1024310"/>
    <n v="3"/>
    <s v="X"/>
    <m/>
    <m/>
    <d v="2023-07-28T00:00:00"/>
    <n v="298"/>
    <m/>
    <m/>
    <m/>
    <m/>
    <m/>
    <n v="1"/>
    <m/>
    <m/>
    <s v="adult"/>
    <s v="10243103"/>
    <x v="4"/>
    <n v="1.2"/>
    <n v="2"/>
    <n v="2019"/>
    <x v="5"/>
  </r>
  <r>
    <d v="2023-06-29T00:00:00"/>
    <n v="10844"/>
    <n v="11235"/>
    <x v="1"/>
    <n v="1814"/>
    <n v="41131"/>
    <s v="adipose hole"/>
    <s v="910555"/>
    <m/>
    <s v="M"/>
    <s v="M"/>
    <s v=""/>
    <s v=""/>
    <n v="69"/>
    <m/>
    <m/>
    <m/>
    <m/>
    <x v="3"/>
    <n v="1024310"/>
    <n v="4"/>
    <s v="X"/>
    <m/>
    <m/>
    <d v="2023-07-28T00:00:00"/>
    <n v="299"/>
    <m/>
    <m/>
    <m/>
    <m/>
    <m/>
    <n v="1"/>
    <m/>
    <m/>
    <s v="adult"/>
    <s v="10243104"/>
    <x v="4"/>
    <n v="1.2"/>
    <n v="2"/>
    <n v="2019"/>
    <x v="5"/>
  </r>
  <r>
    <d v="2023-06-29T00:00:00"/>
    <n v="10844"/>
    <n v="11235"/>
    <x v="1"/>
    <n v="1830"/>
    <n v="41132"/>
    <s v="adipose hole"/>
    <s v="910611"/>
    <m/>
    <s v="F"/>
    <s v="F"/>
    <s v=""/>
    <s v=""/>
    <n v="80"/>
    <n v="17.3"/>
    <n v="6.7"/>
    <n v="5.0999999999999996"/>
    <n v="2.4"/>
    <x v="2"/>
    <n v="1024310"/>
    <n v="5"/>
    <s v="X"/>
    <m/>
    <m/>
    <d v="2023-07-28T00:00:00"/>
    <n v="300"/>
    <m/>
    <m/>
    <m/>
    <m/>
    <m/>
    <n v="1"/>
    <m/>
    <m/>
    <s v="adult"/>
    <s v="10243105"/>
    <x v="3"/>
    <n v="1.3"/>
    <n v="3"/>
    <n v="2018"/>
    <x v="5"/>
  </r>
  <r>
    <d v="2023-06-29T00:00:00"/>
    <n v="10844"/>
    <n v="11235"/>
    <x v="1"/>
    <n v="1848"/>
    <n v="41133"/>
    <s v="adipose hole"/>
    <s v="910580"/>
    <m/>
    <s v="M"/>
    <s v="M"/>
    <s v=""/>
    <s v=""/>
    <n v="68"/>
    <m/>
    <m/>
    <m/>
    <m/>
    <x v="3"/>
    <n v="1024310"/>
    <n v="6"/>
    <s v="X"/>
    <m/>
    <m/>
    <d v="2023-07-28T00:00:00"/>
    <n v="301"/>
    <m/>
    <m/>
    <m/>
    <m/>
    <m/>
    <n v="1"/>
    <m/>
    <m/>
    <s v="adult"/>
    <s v="10243106"/>
    <x v="4"/>
    <n v="1.2"/>
    <n v="2"/>
    <n v="2019"/>
    <x v="5"/>
  </r>
  <r>
    <d v="2023-06-29T00:00:00"/>
    <n v="10844"/>
    <n v="11235"/>
    <x v="1"/>
    <n v="1854"/>
    <n v="41134"/>
    <s v="adipose hole"/>
    <s v="910647"/>
    <m/>
    <s v="F"/>
    <s v="F"/>
    <s v=""/>
    <s v=""/>
    <n v="86"/>
    <n v="18.100000000000001"/>
    <n v="5.9"/>
    <n v="4.5"/>
    <n v="1.6"/>
    <x v="2"/>
    <n v="1024310"/>
    <n v="7"/>
    <s v="X"/>
    <m/>
    <m/>
    <d v="2023-07-28T00:00:00"/>
    <n v="302"/>
    <m/>
    <m/>
    <m/>
    <m/>
    <m/>
    <n v="1"/>
    <m/>
    <m/>
    <s v="adult"/>
    <s v="10243107"/>
    <x v="3"/>
    <n v="1.3"/>
    <n v="3"/>
    <n v="2018"/>
    <x v="5"/>
  </r>
  <r>
    <d v="2023-06-29T00:00:00"/>
    <n v="10954"/>
    <n v="11081"/>
    <x v="3"/>
    <n v="921"/>
    <n v="52218"/>
    <s v="V-clip adipose"/>
    <s v="045305"/>
    <m/>
    <s v="F"/>
    <s v="F"/>
    <s v=""/>
    <s v=""/>
    <n v="83"/>
    <n v="18.3"/>
    <n v="6.5"/>
    <n v="5.7"/>
    <n v="1.7"/>
    <x v="2"/>
    <n v="1024109"/>
    <n v="2"/>
    <s v="X"/>
    <s v="X"/>
    <m/>
    <s v="Archive"/>
    <m/>
    <m/>
    <m/>
    <m/>
    <m/>
    <m/>
    <n v="1"/>
    <m/>
    <m/>
    <s v="adult"/>
    <s v="10241092"/>
    <x v="5"/>
    <s v=""/>
    <s v=""/>
    <s v=""/>
    <x v="5"/>
  </r>
  <r>
    <d v="2023-06-29T00:00:00"/>
    <n v="10954"/>
    <n v="11081"/>
    <x v="3"/>
    <n v="928"/>
    <n v="52219"/>
    <s v="V-clip adipose"/>
    <s v="045317"/>
    <m/>
    <s v="M"/>
    <s v="M"/>
    <s v=""/>
    <s v=""/>
    <n v="50"/>
    <m/>
    <m/>
    <m/>
    <m/>
    <x v="3"/>
    <n v="1024109"/>
    <n v="3"/>
    <s v="X"/>
    <s v="X"/>
    <m/>
    <s v="Archive"/>
    <m/>
    <m/>
    <m/>
    <m/>
    <m/>
    <m/>
    <n v="1"/>
    <m/>
    <m/>
    <s v="adult"/>
    <s v="10241093"/>
    <x v="5"/>
    <s v=""/>
    <s v=""/>
    <s v=""/>
    <x v="5"/>
  </r>
  <r>
    <d v="2023-06-29T00:00:00"/>
    <n v="10954"/>
    <n v="11081"/>
    <x v="3"/>
    <n v="930"/>
    <n v="52220"/>
    <s v="V-clip adipose"/>
    <s v="045287"/>
    <m/>
    <s v="M"/>
    <s v="M"/>
    <s v=""/>
    <s v=""/>
    <n v="61"/>
    <m/>
    <m/>
    <m/>
    <m/>
    <x v="3"/>
    <n v="1024109"/>
    <n v="4"/>
    <s v="X"/>
    <s v="X"/>
    <m/>
    <s v="Archive"/>
    <m/>
    <m/>
    <m/>
    <m/>
    <m/>
    <m/>
    <n v="1"/>
    <m/>
    <m/>
    <s v="adult"/>
    <s v="10241094"/>
    <x v="5"/>
    <s v=""/>
    <s v=""/>
    <s v=""/>
    <x v="5"/>
  </r>
  <r>
    <d v="2023-06-29T00:00:00"/>
    <n v="10954"/>
    <n v="11081"/>
    <x v="3"/>
    <n v="934"/>
    <n v="52221"/>
    <s v="V-clip adipose"/>
    <s v="045282"/>
    <m/>
    <s v="M"/>
    <s v="M"/>
    <s v=""/>
    <s v=""/>
    <n v="57"/>
    <m/>
    <m/>
    <m/>
    <m/>
    <x v="3"/>
    <n v="1024109"/>
    <n v="5"/>
    <s v="X"/>
    <s v="X"/>
    <m/>
    <s v="Archive"/>
    <m/>
    <m/>
    <m/>
    <m/>
    <m/>
    <m/>
    <n v="1"/>
    <m/>
    <m/>
    <s v="adult"/>
    <s v="10241095"/>
    <x v="5"/>
    <s v=""/>
    <s v=""/>
    <s v=""/>
    <x v="5"/>
  </r>
  <r>
    <d v="2023-06-29T00:00:00"/>
    <n v="10954"/>
    <n v="11081"/>
    <x v="3"/>
    <n v="935"/>
    <n v="52222"/>
    <s v="V-clip adipose"/>
    <s v="045334"/>
    <m/>
    <s v="F"/>
    <s v="F"/>
    <s v=""/>
    <s v=""/>
    <n v="90"/>
    <n v="19.5"/>
    <n v="6.8"/>
    <n v="5.7"/>
    <n v="2"/>
    <x v="2"/>
    <n v="1024109"/>
    <n v="6"/>
    <s v="X"/>
    <s v="X"/>
    <m/>
    <s v="Archive"/>
    <m/>
    <m/>
    <m/>
    <m/>
    <m/>
    <m/>
    <n v="1"/>
    <m/>
    <m/>
    <s v="adult"/>
    <s v="10241096"/>
    <x v="5"/>
    <s v=""/>
    <s v=""/>
    <s v=""/>
    <x v="5"/>
  </r>
  <r>
    <d v="2023-06-29T00:00:00"/>
    <n v="10954"/>
    <n v="11081"/>
    <x v="3"/>
    <n v="939"/>
    <n v="52223"/>
    <s v="V-clip adipose"/>
    <s v="045337"/>
    <m/>
    <s v="F"/>
    <s v="M"/>
    <s v=""/>
    <s v=""/>
    <n v="68"/>
    <m/>
    <m/>
    <m/>
    <m/>
    <x v="3"/>
    <n v="1024109"/>
    <n v="7"/>
    <s v="X"/>
    <s v="X"/>
    <m/>
    <s v="Archive"/>
    <m/>
    <m/>
    <m/>
    <m/>
    <m/>
    <m/>
    <n v="1"/>
    <m/>
    <m/>
    <s v="adult"/>
    <s v="10241097"/>
    <x v="5"/>
    <s v=""/>
    <s v=""/>
    <s v=""/>
    <x v="5"/>
  </r>
  <r>
    <d v="2023-06-29T00:00:00"/>
    <n v="10954"/>
    <n v="11081"/>
    <x v="3"/>
    <n v="940"/>
    <n v="52224"/>
    <s v="V-clip adipose"/>
    <s v="045343"/>
    <m/>
    <s v="M"/>
    <s v="M"/>
    <s v=""/>
    <s v=""/>
    <n v="71"/>
    <m/>
    <m/>
    <m/>
    <m/>
    <x v="3"/>
    <n v="1024109"/>
    <n v="8"/>
    <s v="X"/>
    <s v="X"/>
    <m/>
    <s v="Archive"/>
    <m/>
    <m/>
    <m/>
    <m/>
    <m/>
    <m/>
    <n v="1"/>
    <m/>
    <m/>
    <s v="adult"/>
    <s v="10241098"/>
    <x v="5"/>
    <s v=""/>
    <s v=""/>
    <s v=""/>
    <x v="5"/>
  </r>
  <r>
    <d v="2023-06-29T00:00:00"/>
    <n v="10954"/>
    <n v="11081"/>
    <x v="3"/>
    <n v="942"/>
    <n v="52225"/>
    <s v="V-clip adipose"/>
    <s v="045302"/>
    <m/>
    <s v="F"/>
    <s v="M"/>
    <s v=""/>
    <s v=""/>
    <n v="70"/>
    <m/>
    <m/>
    <m/>
    <m/>
    <x v="3"/>
    <n v="1024109"/>
    <n v="9"/>
    <s v="X"/>
    <s v="X"/>
    <m/>
    <s v="Archive"/>
    <m/>
    <m/>
    <m/>
    <m/>
    <m/>
    <m/>
    <n v="1"/>
    <m/>
    <m/>
    <s v="adult"/>
    <s v="10241099"/>
    <x v="5"/>
    <s v=""/>
    <s v=""/>
    <s v=""/>
    <x v="5"/>
  </r>
  <r>
    <d v="2023-06-29T00:00:00"/>
    <n v="10954"/>
    <n v="11081"/>
    <x v="3"/>
    <n v="944"/>
    <n v="52226"/>
    <s v="V-clip adipose"/>
    <s v="045377"/>
    <m/>
    <s v="M"/>
    <s v="M"/>
    <s v=""/>
    <s v=""/>
    <n v="55"/>
    <m/>
    <m/>
    <m/>
    <m/>
    <x v="3"/>
    <n v="1024109"/>
    <n v="10"/>
    <s v="X"/>
    <s v="X"/>
    <m/>
    <s v="Archive"/>
    <m/>
    <m/>
    <m/>
    <m/>
    <m/>
    <m/>
    <n v="1"/>
    <m/>
    <m/>
    <s v="adult"/>
    <s v="102410910"/>
    <x v="5"/>
    <s v=""/>
    <s v=""/>
    <s v=""/>
    <x v="5"/>
  </r>
  <r>
    <d v="2023-06-29T00:00:00"/>
    <n v="10954"/>
    <n v="11081"/>
    <x v="3"/>
    <n v="946"/>
    <n v="52227"/>
    <s v="V-clip adipose"/>
    <s v="045325"/>
    <m/>
    <s v="F"/>
    <s v="F"/>
    <s v=""/>
    <s v=""/>
    <n v="90"/>
    <n v="19.2"/>
    <n v="6.8"/>
    <n v="5.5"/>
    <n v="2"/>
    <x v="2"/>
    <n v="1024110"/>
    <n v="1"/>
    <s v="X"/>
    <m/>
    <s v="X"/>
    <d v="2023-09-18T00:00:00"/>
    <m/>
    <m/>
    <m/>
    <m/>
    <m/>
    <m/>
    <n v="1"/>
    <m/>
    <m/>
    <s v="adult"/>
    <s v="10241101"/>
    <x v="3"/>
    <n v="1.3"/>
    <n v="3"/>
    <n v="2018"/>
    <x v="5"/>
  </r>
  <r>
    <d v="2023-06-29T00:00:00"/>
    <n v="10955"/>
    <n v="11081"/>
    <x v="4"/>
    <n v="1016"/>
    <n v="52228"/>
    <s v="V-clip adipose"/>
    <s v="045286"/>
    <m/>
    <s v="M"/>
    <s v="M"/>
    <s v=""/>
    <s v=""/>
    <n v="70"/>
    <m/>
    <m/>
    <m/>
    <m/>
    <x v="3"/>
    <n v="1024110"/>
    <n v="2"/>
    <s v="X"/>
    <m/>
    <s v="X"/>
    <d v="2023-09-18T00:00:00"/>
    <m/>
    <m/>
    <m/>
    <m/>
    <m/>
    <m/>
    <n v="1"/>
    <m/>
    <m/>
    <s v="adult"/>
    <s v="10241102"/>
    <x v="4"/>
    <n v="1.2"/>
    <n v="2"/>
    <n v="2019"/>
    <x v="5"/>
  </r>
  <r>
    <d v="2023-06-29T00:00:00"/>
    <n v="10955"/>
    <n v="11081"/>
    <x v="4"/>
    <n v="1018"/>
    <n v="52229"/>
    <s v="V-clip adipose"/>
    <s v="045353"/>
    <m/>
    <s v="M"/>
    <s v="M"/>
    <s v=""/>
    <s v=""/>
    <n v="60"/>
    <m/>
    <m/>
    <m/>
    <m/>
    <x v="3"/>
    <n v="1024110"/>
    <n v="3"/>
    <s v="X"/>
    <m/>
    <s v="X"/>
    <d v="2023-09-18T00:00:00"/>
    <m/>
    <m/>
    <m/>
    <m/>
    <m/>
    <m/>
    <n v="1"/>
    <m/>
    <m/>
    <s v="adult"/>
    <s v="10241103"/>
    <x v="4"/>
    <n v="1.2"/>
    <n v="2"/>
    <n v="2019"/>
    <x v="5"/>
  </r>
  <r>
    <d v="2023-06-29T00:00:00"/>
    <n v="10955"/>
    <n v="11081"/>
    <x v="4"/>
    <n v="1022"/>
    <n v="52230"/>
    <s v="V-clip adipose"/>
    <s v="045290"/>
    <m/>
    <s v="F"/>
    <s v="F"/>
    <s v=""/>
    <s v=""/>
    <n v="82"/>
    <n v="18"/>
    <n v="6.3"/>
    <n v="4.8"/>
    <n v="1.5"/>
    <x v="2"/>
    <n v="1024110"/>
    <n v="4"/>
    <s v="X"/>
    <m/>
    <s v="X"/>
    <d v="2023-09-18T00:00:00"/>
    <m/>
    <m/>
    <m/>
    <m/>
    <m/>
    <m/>
    <n v="1"/>
    <m/>
    <m/>
    <s v="adult"/>
    <s v="10241104"/>
    <x v="3"/>
    <n v="1.3"/>
    <n v="3"/>
    <n v="2018"/>
    <x v="5"/>
  </r>
  <r>
    <d v="2023-06-29T00:00:00"/>
    <n v="10956"/>
    <n v="11081"/>
    <x v="2"/>
    <n v="1046"/>
    <n v="52231"/>
    <s v="V-clip adipose"/>
    <s v="045293"/>
    <s v="X"/>
    <s v="M"/>
    <s v="M"/>
    <s v=""/>
    <s v=""/>
    <n v="90.5"/>
    <n v="21.3"/>
    <n v="8"/>
    <n v="7.5"/>
    <n v="2.2999999999999998"/>
    <x v="2"/>
    <n v="1024110"/>
    <n v="5"/>
    <s v="X"/>
    <m/>
    <s v="X"/>
    <d v="2023-09-18T00:00:00"/>
    <m/>
    <m/>
    <m/>
    <m/>
    <m/>
    <m/>
    <n v="1"/>
    <m/>
    <m/>
    <s v="adult"/>
    <s v="10241105"/>
    <x v="3"/>
    <n v="1.3"/>
    <n v="3"/>
    <n v="2018"/>
    <x v="5"/>
  </r>
  <r>
    <d v="2023-06-29T00:00:00"/>
    <n v="10956"/>
    <n v="11081"/>
    <x v="2"/>
    <n v="1050"/>
    <n v="52232"/>
    <s v="V-clip adipose"/>
    <s v="045291"/>
    <m/>
    <s v="F"/>
    <s v="F"/>
    <s v=""/>
    <s v=""/>
    <n v="86.5"/>
    <n v="18.5"/>
    <n v="6.2"/>
    <n v="4.5999999999999996"/>
    <n v="1.8"/>
    <x v="2"/>
    <n v="1024110"/>
    <n v="6"/>
    <s v="X"/>
    <m/>
    <s v="X"/>
    <d v="2023-09-18T00:00:00"/>
    <m/>
    <m/>
    <m/>
    <m/>
    <m/>
    <m/>
    <n v="1"/>
    <m/>
    <m/>
    <s v="adult"/>
    <s v="10241106"/>
    <x v="3"/>
    <n v="1.3"/>
    <n v="3"/>
    <n v="2018"/>
    <x v="5"/>
  </r>
  <r>
    <d v="2023-06-29T00:00:00"/>
    <n v="10956"/>
    <n v="11081"/>
    <x v="2"/>
    <n v="1051"/>
    <n v="52233"/>
    <s v="V-clip adipose"/>
    <s v="045296"/>
    <s v="X"/>
    <s v="M"/>
    <s v="M"/>
    <s v=""/>
    <s v=""/>
    <n v="67.5"/>
    <m/>
    <m/>
    <m/>
    <m/>
    <x v="3"/>
    <n v="1024110"/>
    <n v="7"/>
    <s v="X"/>
    <m/>
    <s v="X"/>
    <d v="2023-09-18T00:00:00"/>
    <m/>
    <m/>
    <m/>
    <m/>
    <m/>
    <m/>
    <n v="1"/>
    <m/>
    <m/>
    <s v="adult"/>
    <s v="10241107"/>
    <x v="8"/>
    <s v="no age"/>
    <n v="2"/>
    <s v=""/>
    <x v="5"/>
  </r>
  <r>
    <d v="2023-06-29T00:00:00"/>
    <n v="10956"/>
    <n v="11081"/>
    <x v="2"/>
    <n v="1052"/>
    <n v="52234"/>
    <s v="V-clip adipose"/>
    <s v="045308"/>
    <m/>
    <s v="F"/>
    <s v="F"/>
    <s v=""/>
    <s v=""/>
    <n v="82"/>
    <n v="18"/>
    <n v="5.9"/>
    <n v="5.2"/>
    <n v="2"/>
    <x v="2"/>
    <n v="1024110"/>
    <n v="8"/>
    <s v="X"/>
    <m/>
    <s v="X"/>
    <d v="2023-09-18T00:00:00"/>
    <m/>
    <m/>
    <m/>
    <m/>
    <m/>
    <m/>
    <n v="1"/>
    <m/>
    <m/>
    <s v="adult"/>
    <s v="10241108"/>
    <x v="3"/>
    <n v="1.3"/>
    <n v="3"/>
    <n v="2018"/>
    <x v="5"/>
  </r>
  <r>
    <d v="2023-06-29T00:00:00"/>
    <n v="10956"/>
    <n v="11081"/>
    <x v="2"/>
    <n v="1102"/>
    <n v="52235"/>
    <s v="V-clip adipose"/>
    <s v="045315"/>
    <s v="X"/>
    <s v="M"/>
    <s v="M"/>
    <s v=""/>
    <s v=""/>
    <n v="83.5"/>
    <n v="18.100000000000001"/>
    <n v="6.8"/>
    <n v="5.5"/>
    <n v="1.7"/>
    <x v="2"/>
    <n v="1024110"/>
    <n v="9"/>
    <s v="X"/>
    <m/>
    <s v="X"/>
    <d v="2023-09-18T00:00:00"/>
    <m/>
    <m/>
    <m/>
    <m/>
    <m/>
    <m/>
    <n v="1"/>
    <m/>
    <m/>
    <s v="adult"/>
    <s v="10241109"/>
    <x v="3"/>
    <n v="1.3"/>
    <n v="3"/>
    <n v="2018"/>
    <x v="5"/>
  </r>
  <r>
    <d v="2023-06-29T00:00:00"/>
    <n v="10956"/>
    <n v="11081"/>
    <x v="2"/>
    <n v="1109"/>
    <n v="52236"/>
    <s v="V-clip adipose"/>
    <s v="045360"/>
    <m/>
    <s v="F"/>
    <s v="F"/>
    <s v=""/>
    <s v=""/>
    <n v="85"/>
    <n v="17.5"/>
    <n v="6"/>
    <n v="5.2"/>
    <n v="2"/>
    <x v="2"/>
    <n v="1024110"/>
    <n v="10"/>
    <s v="X"/>
    <m/>
    <s v="X"/>
    <d v="2023-09-18T00:00:00"/>
    <m/>
    <m/>
    <m/>
    <m/>
    <m/>
    <m/>
    <n v="1"/>
    <m/>
    <m/>
    <s v="adult"/>
    <s v="102411010"/>
    <x v="3"/>
    <n v="1.3"/>
    <n v="3"/>
    <n v="2018"/>
    <x v="5"/>
  </r>
  <r>
    <d v="2023-06-29T00:00:00"/>
    <n v="10958"/>
    <n v="11081"/>
    <x v="2"/>
    <n v="1640"/>
    <n v="52237"/>
    <s v="V-clip adipose"/>
    <s v="045297"/>
    <s v="X"/>
    <s v="M"/>
    <s v="M"/>
    <s v=""/>
    <s v=""/>
    <n v="81.5"/>
    <n v="19.5"/>
    <n v="6.1"/>
    <n v="6.5"/>
    <n v="2.1"/>
    <x v="2"/>
    <n v="1024111"/>
    <n v="1"/>
    <s v="X"/>
    <s v="X"/>
    <m/>
    <s v="Archive"/>
    <m/>
    <m/>
    <m/>
    <m/>
    <m/>
    <m/>
    <n v="1"/>
    <m/>
    <m/>
    <s v="adult"/>
    <s v="10241111"/>
    <x v="5"/>
    <s v=""/>
    <s v=""/>
    <s v=""/>
    <x v="5"/>
  </r>
  <r>
    <d v="2023-06-29T00:00:00"/>
    <n v="10958"/>
    <n v="11081"/>
    <x v="2"/>
    <n v="1641"/>
    <n v="52238"/>
    <s v="V-clip adipose"/>
    <s v="045283"/>
    <s v="X"/>
    <s v="M"/>
    <s v="M"/>
    <s v=""/>
    <s v=""/>
    <n v="74.5"/>
    <m/>
    <m/>
    <m/>
    <m/>
    <x v="3"/>
    <n v="1024111"/>
    <n v="2"/>
    <s v="X"/>
    <s v="X"/>
    <m/>
    <s v="Archive"/>
    <m/>
    <m/>
    <m/>
    <m/>
    <m/>
    <m/>
    <n v="1"/>
    <m/>
    <m/>
    <s v="adult"/>
    <s v="10241112"/>
    <x v="5"/>
    <s v=""/>
    <s v=""/>
    <s v=""/>
    <x v="5"/>
  </r>
  <r>
    <d v="2023-06-29T00:00:00"/>
    <n v="10958"/>
    <n v="11081"/>
    <x v="2"/>
    <n v="1646"/>
    <n v="52239"/>
    <s v="V-clip adipose"/>
    <s v="045301"/>
    <m/>
    <s v="M"/>
    <s v="M"/>
    <s v=""/>
    <s v=""/>
    <n v="54.5"/>
    <m/>
    <m/>
    <m/>
    <m/>
    <x v="3"/>
    <n v="1024111"/>
    <n v="3"/>
    <s v="X"/>
    <s v="X"/>
    <m/>
    <s v="Archive"/>
    <m/>
    <m/>
    <m/>
    <m/>
    <m/>
    <m/>
    <n v="1"/>
    <m/>
    <m/>
    <s v="adult"/>
    <s v="10241113"/>
    <x v="5"/>
    <s v=""/>
    <s v=""/>
    <s v=""/>
    <x v="5"/>
  </r>
  <r>
    <d v="2023-06-29T00:00:00"/>
    <n v="10958"/>
    <n v="11081"/>
    <x v="2"/>
    <n v="1650"/>
    <n v="52240"/>
    <s v="V-clip adipose"/>
    <s v="045335"/>
    <m/>
    <s v="M"/>
    <s v="M"/>
    <s v=""/>
    <s v=""/>
    <n v="61.5"/>
    <m/>
    <m/>
    <m/>
    <m/>
    <x v="3"/>
    <n v="1024111"/>
    <n v="4"/>
    <s v="X"/>
    <s v="X"/>
    <m/>
    <s v="Archive"/>
    <m/>
    <m/>
    <m/>
    <m/>
    <m/>
    <m/>
    <n v="1"/>
    <m/>
    <m/>
    <s v="adult"/>
    <s v="10241114"/>
    <x v="5"/>
    <s v=""/>
    <s v=""/>
    <s v=""/>
    <x v="5"/>
  </r>
  <r>
    <d v="2023-06-29T00:00:00"/>
    <n v="10958"/>
    <n v="11081"/>
    <x v="2"/>
    <n v="1657"/>
    <n v="52241"/>
    <s v="V-clip adipose"/>
    <s v="045346"/>
    <m/>
    <s v="M"/>
    <s v="M"/>
    <s v=""/>
    <s v=""/>
    <n v="54.5"/>
    <m/>
    <m/>
    <m/>
    <m/>
    <x v="3"/>
    <n v="1024111"/>
    <n v="5"/>
    <s v="X"/>
    <s v="X"/>
    <m/>
    <s v="Archive"/>
    <m/>
    <m/>
    <m/>
    <m/>
    <m/>
    <m/>
    <n v="1"/>
    <m/>
    <m/>
    <s v="adult"/>
    <s v="10241115"/>
    <x v="5"/>
    <s v=""/>
    <s v=""/>
    <s v=""/>
    <x v="5"/>
  </r>
  <r>
    <d v="2023-06-29T00:00:00"/>
    <n v="10958"/>
    <n v="11081"/>
    <x v="2"/>
    <n v="1658"/>
    <n v="52242"/>
    <s v="V-clip adipose"/>
    <s v="045348"/>
    <m/>
    <s v="F"/>
    <s v="M"/>
    <s v=""/>
    <s v=""/>
    <n v="58.5"/>
    <m/>
    <m/>
    <m/>
    <m/>
    <x v="3"/>
    <n v="1024111"/>
    <n v="6"/>
    <s v="X"/>
    <s v="X"/>
    <m/>
    <s v="Archive"/>
    <m/>
    <m/>
    <m/>
    <m/>
    <m/>
    <m/>
    <n v="1"/>
    <m/>
    <m/>
    <s v="adult"/>
    <s v="10241116"/>
    <x v="5"/>
    <s v=""/>
    <s v=""/>
    <s v=""/>
    <x v="5"/>
  </r>
  <r>
    <d v="2023-06-29T00:00:00"/>
    <n v="10958"/>
    <n v="11082"/>
    <x v="2"/>
    <n v="1659"/>
    <n v="52243"/>
    <s v="V-clip adipose"/>
    <s v="045328"/>
    <s v="X"/>
    <s v="M"/>
    <s v="M"/>
    <s v=""/>
    <s v=""/>
    <n v="87"/>
    <n v="17.5"/>
    <n v="7.8"/>
    <n v="5.2"/>
    <n v="1.8"/>
    <x v="2"/>
    <n v="1024111"/>
    <n v="7"/>
    <s v="X"/>
    <s v="X"/>
    <m/>
    <s v="Archive"/>
    <m/>
    <m/>
    <m/>
    <m/>
    <m/>
    <m/>
    <n v="1"/>
    <m/>
    <m/>
    <s v="adult"/>
    <s v="10241117"/>
    <x v="5"/>
    <s v=""/>
    <s v=""/>
    <s v=""/>
    <x v="5"/>
  </r>
  <r>
    <d v="2023-06-29T00:00:00"/>
    <n v="10958"/>
    <n v="11082"/>
    <x v="2"/>
    <n v="1659"/>
    <n v="52244"/>
    <s v="V-clip adipose"/>
    <s v="045299"/>
    <m/>
    <s v="F"/>
    <s v="F"/>
    <s v=""/>
    <s v=""/>
    <n v="79.8"/>
    <n v="17.3"/>
    <n v="6"/>
    <n v="3.9"/>
    <n v="1.6"/>
    <x v="2"/>
    <n v="1024111"/>
    <n v="8"/>
    <s v="X"/>
    <s v="X"/>
    <m/>
    <s v="Archive"/>
    <m/>
    <m/>
    <m/>
    <m/>
    <m/>
    <m/>
    <n v="1"/>
    <m/>
    <s v="duplicate PIT tag # recorded"/>
    <s v="adult"/>
    <s v="10241118"/>
    <x v="5"/>
    <s v=""/>
    <s v=""/>
    <s v=""/>
    <x v="5"/>
  </r>
  <r>
    <d v="2023-06-29T00:00:00"/>
    <n v="10958"/>
    <n v="11082"/>
    <x v="2"/>
    <n v="1704"/>
    <n v="52245"/>
    <s v="V-clip adipose"/>
    <s v="045371"/>
    <s v="X"/>
    <s v="M"/>
    <s v="M"/>
    <s v=""/>
    <s v=""/>
    <n v="59.5"/>
    <m/>
    <m/>
    <m/>
    <m/>
    <x v="3"/>
    <n v="1024111"/>
    <n v="9"/>
    <s v="X"/>
    <s v="X"/>
    <m/>
    <s v="Archive"/>
    <m/>
    <m/>
    <m/>
    <m/>
    <m/>
    <m/>
    <n v="1"/>
    <m/>
    <m/>
    <s v="adult"/>
    <s v="10241119"/>
    <x v="5"/>
    <s v=""/>
    <s v=""/>
    <s v=""/>
    <x v="5"/>
  </r>
  <r>
    <d v="2023-06-29T00:00:00"/>
    <n v="10959"/>
    <n v="11082"/>
    <x v="3"/>
    <n v="1718"/>
    <n v="52246"/>
    <s v="V-clip adipose"/>
    <s v="045347"/>
    <m/>
    <s v="M"/>
    <s v="M"/>
    <s v=""/>
    <s v=""/>
    <n v="76"/>
    <n v="18"/>
    <n v="7.5"/>
    <n v="4.5999999999999996"/>
    <n v="1.8"/>
    <x v="2"/>
    <n v="1024111"/>
    <n v="10"/>
    <s v="X"/>
    <s v="X"/>
    <m/>
    <s v="Archive"/>
    <m/>
    <m/>
    <m/>
    <m/>
    <m/>
    <m/>
    <n v="1"/>
    <m/>
    <m/>
    <s v="adult"/>
    <s v="102411110"/>
    <x v="5"/>
    <s v=""/>
    <s v=""/>
    <s v=""/>
    <x v="5"/>
  </r>
  <r>
    <d v="2023-06-29T00:00:00"/>
    <n v="10959"/>
    <n v="11082"/>
    <x v="3"/>
    <n v="1720"/>
    <n v="52247"/>
    <s v="V-clip adipose"/>
    <s v="045338"/>
    <s v="X"/>
    <s v="M"/>
    <s v="M"/>
    <s v=""/>
    <s v=""/>
    <n v="64"/>
    <m/>
    <m/>
    <m/>
    <m/>
    <x v="3"/>
    <n v="1024112"/>
    <n v="1"/>
    <s v="X"/>
    <s v="X"/>
    <m/>
    <s v="Archive"/>
    <m/>
    <m/>
    <m/>
    <m/>
    <m/>
    <m/>
    <n v="1"/>
    <m/>
    <m/>
    <s v="adult"/>
    <s v="10241121"/>
    <x v="5"/>
    <s v=""/>
    <s v=""/>
    <s v=""/>
    <x v="5"/>
  </r>
  <r>
    <d v="2023-06-29T00:00:00"/>
    <n v="10959"/>
    <n v="11082"/>
    <x v="3"/>
    <n v="1722"/>
    <n v="52248"/>
    <s v="V-clip adipose"/>
    <s v="045358"/>
    <m/>
    <s v="M"/>
    <s v="M"/>
    <s v=""/>
    <s v=""/>
    <n v="62"/>
    <m/>
    <m/>
    <m/>
    <m/>
    <x v="3"/>
    <n v="1024112"/>
    <n v="2"/>
    <s v="X"/>
    <s v="X"/>
    <m/>
    <s v="Archive"/>
    <m/>
    <m/>
    <m/>
    <m/>
    <m/>
    <m/>
    <n v="1"/>
    <m/>
    <m/>
    <s v="adult"/>
    <s v="10241122"/>
    <x v="5"/>
    <s v=""/>
    <s v=""/>
    <s v=""/>
    <x v="5"/>
  </r>
  <r>
    <d v="2023-06-29T00:00:00"/>
    <n v="10959"/>
    <n v="11082"/>
    <x v="3"/>
    <n v="1725"/>
    <n v="52249"/>
    <s v="V-clip adipose"/>
    <s v="045355"/>
    <m/>
    <s v="M"/>
    <s v="M"/>
    <s v=""/>
    <s v=""/>
    <n v="62"/>
    <m/>
    <m/>
    <m/>
    <m/>
    <x v="3"/>
    <n v="1024112"/>
    <n v="3"/>
    <s v="X"/>
    <s v="X"/>
    <m/>
    <s v="Archive"/>
    <m/>
    <m/>
    <m/>
    <m/>
    <m/>
    <m/>
    <n v="1"/>
    <m/>
    <m/>
    <s v="adult"/>
    <s v="10241123"/>
    <x v="5"/>
    <s v=""/>
    <s v=""/>
    <s v=""/>
    <x v="5"/>
  </r>
  <r>
    <d v="2023-06-29T00:00:00"/>
    <n v="10959"/>
    <n v="11082"/>
    <x v="3"/>
    <n v="1730"/>
    <n v="52250"/>
    <s v="V-clip adipose"/>
    <s v="045295"/>
    <s v="X"/>
    <s v="M"/>
    <s v="M"/>
    <s v=""/>
    <s v=""/>
    <n v="69.5"/>
    <m/>
    <m/>
    <m/>
    <m/>
    <x v="3"/>
    <n v="1024112"/>
    <n v="4"/>
    <s v="X"/>
    <s v="X"/>
    <m/>
    <s v="Archive"/>
    <m/>
    <m/>
    <m/>
    <m/>
    <m/>
    <m/>
    <n v="1"/>
    <m/>
    <m/>
    <s v="adult"/>
    <s v="10241124"/>
    <x v="5"/>
    <s v=""/>
    <s v=""/>
    <s v=""/>
    <x v="5"/>
  </r>
  <r>
    <d v="2023-06-29T00:00:00"/>
    <n v="10959"/>
    <n v="11082"/>
    <x v="3"/>
    <n v="1733"/>
    <n v="52251"/>
    <s v="V-clip adipose"/>
    <s v="045362"/>
    <m/>
    <s v="M"/>
    <s v="M"/>
    <s v=""/>
    <s v=""/>
    <n v="58"/>
    <m/>
    <m/>
    <m/>
    <m/>
    <x v="3"/>
    <n v="1024112"/>
    <n v="5"/>
    <s v="X"/>
    <s v="X"/>
    <m/>
    <s v="Archive"/>
    <m/>
    <m/>
    <m/>
    <m/>
    <m/>
    <m/>
    <n v="1"/>
    <m/>
    <m/>
    <s v="adult"/>
    <s v="10241125"/>
    <x v="5"/>
    <s v=""/>
    <s v=""/>
    <s v=""/>
    <x v="5"/>
  </r>
  <r>
    <d v="2023-06-30T00:00:00"/>
    <n v="10845"/>
    <n v="11239"/>
    <x v="1"/>
    <n v="914"/>
    <n v="41135"/>
    <s v="adipose hole"/>
    <s v="910634"/>
    <m/>
    <s v="M"/>
    <s v="M"/>
    <s v=""/>
    <s v=""/>
    <n v="63"/>
    <m/>
    <m/>
    <m/>
    <m/>
    <x v="3"/>
    <n v="1024310"/>
    <n v="8"/>
    <s v="X"/>
    <m/>
    <m/>
    <d v="2023-07-28T00:00:00"/>
    <n v="303"/>
    <m/>
    <m/>
    <m/>
    <m/>
    <m/>
    <m/>
    <m/>
    <m/>
    <s v="adult"/>
    <s v="10243108"/>
    <x v="8"/>
    <s v="no age"/>
    <n v="2"/>
    <s v=""/>
    <x v="5"/>
  </r>
  <r>
    <d v="2023-06-30T00:00:00"/>
    <n v="10845"/>
    <n v="11239"/>
    <x v="1"/>
    <n v="916"/>
    <n v="41136"/>
    <s v="adipose hole"/>
    <s v="910616"/>
    <m/>
    <s v="M"/>
    <s v="M"/>
    <s v=""/>
    <s v=""/>
    <n v="62.5"/>
    <m/>
    <m/>
    <m/>
    <m/>
    <x v="3"/>
    <n v="1024310"/>
    <n v="9"/>
    <s v="X"/>
    <m/>
    <m/>
    <d v="2023-07-28T00:00:00"/>
    <n v="304"/>
    <m/>
    <m/>
    <m/>
    <m/>
    <m/>
    <m/>
    <m/>
    <m/>
    <s v="adult"/>
    <s v="10243109"/>
    <x v="4"/>
    <n v="1.2"/>
    <n v="2"/>
    <n v="2019"/>
    <x v="5"/>
  </r>
  <r>
    <d v="2023-06-30T00:00:00"/>
    <n v="10845"/>
    <n v="11239"/>
    <x v="1"/>
    <n v="921"/>
    <n v="41137"/>
    <s v="adipose hole"/>
    <s v="910609"/>
    <m/>
    <s v="M"/>
    <s v="M"/>
    <s v=""/>
    <s v=""/>
    <n v="83.5"/>
    <n v="16.899999999999999"/>
    <n v="6.1"/>
    <n v="5.0999999999999996"/>
    <n v="2.4"/>
    <x v="2"/>
    <n v="1024310"/>
    <n v="10"/>
    <s v="X"/>
    <m/>
    <m/>
    <d v="2023-07-28T00:00:00"/>
    <n v="305"/>
    <m/>
    <m/>
    <m/>
    <m/>
    <m/>
    <m/>
    <m/>
    <m/>
    <s v="adult"/>
    <s v="102431010"/>
    <x v="3"/>
    <n v="1.3"/>
    <n v="3"/>
    <n v="2018"/>
    <x v="5"/>
  </r>
  <r>
    <d v="2023-06-30T00:00:00"/>
    <n v="10845"/>
    <n v="11239"/>
    <x v="1"/>
    <n v="931"/>
    <n v="41138"/>
    <s v="adipose hole"/>
    <s v="910602"/>
    <m/>
    <s v="M"/>
    <s v="M"/>
    <s v=""/>
    <s v=""/>
    <n v="71"/>
    <m/>
    <m/>
    <m/>
    <m/>
    <x v="3"/>
    <n v="1016209"/>
    <n v="1"/>
    <s v="X"/>
    <m/>
    <m/>
    <d v="2023-07-28T00:00:00"/>
    <n v="306"/>
    <m/>
    <m/>
    <m/>
    <m/>
    <m/>
    <m/>
    <m/>
    <m/>
    <s v="adult"/>
    <s v="10162091"/>
    <x v="3"/>
    <n v="1.3"/>
    <n v="3"/>
    <n v="2018"/>
    <x v="5"/>
  </r>
  <r>
    <d v="2023-06-30T00:00:00"/>
    <n v="10845"/>
    <n v="11239"/>
    <x v="1"/>
    <n v="942"/>
    <m/>
    <s v="caudal hole"/>
    <m/>
    <m/>
    <s v="M"/>
    <s v="M"/>
    <s v=""/>
    <s v=""/>
    <n v="40"/>
    <m/>
    <m/>
    <m/>
    <m/>
    <x v="1"/>
    <n v="1016209"/>
    <n v="2"/>
    <s v="X"/>
    <m/>
    <m/>
    <d v="2023-07-28T00:00:00"/>
    <m/>
    <m/>
    <m/>
    <m/>
    <m/>
    <m/>
    <m/>
    <s v="JACK"/>
    <m/>
    <s v="jack"/>
    <s v="10162092"/>
    <x v="1"/>
    <n v="1.1000000000000001"/>
    <n v="1"/>
    <n v="2020"/>
    <x v="5"/>
  </r>
  <r>
    <d v="2023-06-30T00:00:00"/>
    <n v="10845"/>
    <n v="11239"/>
    <x v="1"/>
    <n v="951"/>
    <m/>
    <s v="caudal hole"/>
    <m/>
    <m/>
    <s v="M"/>
    <s v="M"/>
    <s v=""/>
    <s v=""/>
    <n v="35.5"/>
    <m/>
    <m/>
    <m/>
    <m/>
    <x v="1"/>
    <n v="1016209"/>
    <n v="3"/>
    <s v="X"/>
    <m/>
    <m/>
    <d v="2023-07-28T00:00:00"/>
    <m/>
    <m/>
    <m/>
    <m/>
    <m/>
    <m/>
    <m/>
    <s v="JACK"/>
    <m/>
    <s v="jack"/>
    <s v="10162093"/>
    <x v="1"/>
    <n v="1.1000000000000001"/>
    <n v="1"/>
    <n v="2020"/>
    <x v="5"/>
  </r>
  <r>
    <d v="2023-06-30T00:00:00"/>
    <n v="10845"/>
    <n v="11239"/>
    <x v="1"/>
    <n v="955"/>
    <n v="41139"/>
    <s v="adipose hole"/>
    <s v="910595"/>
    <m/>
    <s v="M"/>
    <s v="M"/>
    <s v=""/>
    <s v=""/>
    <n v="56.5"/>
    <m/>
    <m/>
    <m/>
    <m/>
    <x v="3"/>
    <n v="1016209"/>
    <n v="4"/>
    <s v="X"/>
    <m/>
    <m/>
    <d v="2023-07-28T00:00:00"/>
    <n v="307"/>
    <m/>
    <m/>
    <m/>
    <m/>
    <m/>
    <m/>
    <m/>
    <m/>
    <s v="adult"/>
    <s v="10162094"/>
    <x v="8"/>
    <s v="no age"/>
    <n v="2"/>
    <s v=""/>
    <x v="5"/>
  </r>
  <r>
    <d v="2023-06-30T00:00:00"/>
    <n v="10845"/>
    <n v="11239"/>
    <x v="1"/>
    <n v="957"/>
    <m/>
    <s v="caudal hole"/>
    <m/>
    <m/>
    <s v="M"/>
    <s v="M"/>
    <s v=""/>
    <s v=""/>
    <n v="40"/>
    <m/>
    <m/>
    <m/>
    <m/>
    <x v="1"/>
    <n v="1016209"/>
    <n v="5"/>
    <s v="X"/>
    <m/>
    <m/>
    <d v="2023-07-28T00:00:00"/>
    <m/>
    <m/>
    <m/>
    <m/>
    <m/>
    <m/>
    <m/>
    <s v="JACK"/>
    <m/>
    <s v="jack"/>
    <s v="10162095"/>
    <x v="7"/>
    <s v="no age"/>
    <n v="1"/>
    <s v=""/>
    <x v="5"/>
  </r>
  <r>
    <d v="2023-06-30T00:00:00"/>
    <n v="10845"/>
    <n v="11239"/>
    <x v="1"/>
    <n v="1005"/>
    <n v="41140"/>
    <s v="adipose hole"/>
    <s v="045531"/>
    <m/>
    <s v="M"/>
    <s v="M"/>
    <s v=""/>
    <s v=""/>
    <n v="50.5"/>
    <m/>
    <m/>
    <m/>
    <m/>
    <x v="3"/>
    <n v="1016209"/>
    <n v="6"/>
    <s v="X"/>
    <m/>
    <m/>
    <d v="2023-07-28T00:00:00"/>
    <n v="308"/>
    <m/>
    <m/>
    <m/>
    <m/>
    <m/>
    <m/>
    <m/>
    <m/>
    <s v="adult"/>
    <s v="10162096"/>
    <x v="4"/>
    <n v="1.2"/>
    <n v="2"/>
    <n v="2019"/>
    <x v="5"/>
  </r>
  <r>
    <d v="2023-06-30T00:00:00"/>
    <n v="10845"/>
    <n v="11239"/>
    <x v="1"/>
    <n v="1006"/>
    <m/>
    <s v="caudal hole"/>
    <m/>
    <m/>
    <s v="M"/>
    <s v="M"/>
    <s v=""/>
    <s v=""/>
    <n v="36"/>
    <m/>
    <m/>
    <m/>
    <m/>
    <x v="1"/>
    <n v="1016209"/>
    <n v="7"/>
    <s v="X"/>
    <m/>
    <m/>
    <d v="2023-07-28T00:00:00"/>
    <m/>
    <m/>
    <m/>
    <m/>
    <m/>
    <m/>
    <m/>
    <s v="JACK"/>
    <m/>
    <s v="jack"/>
    <s v="10162097"/>
    <x v="4"/>
    <n v="1.2"/>
    <n v="2"/>
    <n v="2019"/>
    <x v="5"/>
  </r>
  <r>
    <d v="2023-06-30T00:00:00"/>
    <n v="10845"/>
    <n v="11239"/>
    <x v="1"/>
    <n v="1010"/>
    <n v="41141"/>
    <s v="adipose hole"/>
    <s v="045575"/>
    <m/>
    <s v="M"/>
    <s v="M"/>
    <s v=""/>
    <s v=""/>
    <n v="61"/>
    <m/>
    <m/>
    <m/>
    <m/>
    <x v="3"/>
    <n v="1016209"/>
    <n v="8"/>
    <s v="X"/>
    <m/>
    <m/>
    <d v="2023-07-28T00:00:00"/>
    <n v="309"/>
    <m/>
    <m/>
    <m/>
    <m/>
    <m/>
    <m/>
    <m/>
    <m/>
    <s v="adult"/>
    <s v="10162098"/>
    <x v="4"/>
    <n v="1.2"/>
    <n v="2"/>
    <n v="2019"/>
    <x v="5"/>
  </r>
  <r>
    <d v="2023-06-30T00:00:00"/>
    <n v="10845"/>
    <n v="11239"/>
    <x v="1"/>
    <n v="1012"/>
    <n v="41142"/>
    <s v="adipose hole"/>
    <s v="045529"/>
    <m/>
    <s v="M"/>
    <s v="M"/>
    <s v=""/>
    <s v=""/>
    <n v="86"/>
    <n v="20"/>
    <n v="7.7"/>
    <n v="6"/>
    <n v="2"/>
    <x v="2"/>
    <n v="1016209"/>
    <n v="9"/>
    <s v="X"/>
    <m/>
    <m/>
    <d v="2023-07-28T00:00:00"/>
    <n v="310"/>
    <m/>
    <m/>
    <m/>
    <m/>
    <m/>
    <m/>
    <m/>
    <m/>
    <s v="adult"/>
    <s v="10162099"/>
    <x v="3"/>
    <n v="1.3"/>
    <n v="3"/>
    <n v="2018"/>
    <x v="5"/>
  </r>
  <r>
    <d v="2023-06-30T00:00:00"/>
    <n v="10845"/>
    <n v="11239"/>
    <x v="1"/>
    <n v="1013"/>
    <m/>
    <s v="caudal hole"/>
    <m/>
    <m/>
    <s v="M"/>
    <s v="M"/>
    <s v=""/>
    <s v=""/>
    <n v="41"/>
    <m/>
    <m/>
    <m/>
    <m/>
    <x v="1"/>
    <n v="1016209"/>
    <n v="10"/>
    <s v="X"/>
    <m/>
    <m/>
    <d v="2023-07-28T00:00:00"/>
    <m/>
    <m/>
    <m/>
    <m/>
    <m/>
    <m/>
    <m/>
    <s v="JACK"/>
    <m/>
    <s v="jack"/>
    <s v="101620910"/>
    <x v="1"/>
    <n v="1.1000000000000001"/>
    <n v="1"/>
    <n v="2020"/>
    <x v="5"/>
  </r>
  <r>
    <d v="2023-06-30T00:00:00"/>
    <n v="10845"/>
    <n v="11239"/>
    <x v="1"/>
    <n v="1018"/>
    <n v="41143"/>
    <s v="adipose hole"/>
    <s v="045499"/>
    <m/>
    <s v="M"/>
    <s v="M"/>
    <s v=""/>
    <s v=""/>
    <n v="62.5"/>
    <m/>
    <m/>
    <m/>
    <m/>
    <x v="3"/>
    <n v="1016211"/>
    <n v="1"/>
    <s v="X"/>
    <m/>
    <m/>
    <d v="2023-07-28T00:00:00"/>
    <n v="311"/>
    <m/>
    <m/>
    <m/>
    <m/>
    <m/>
    <m/>
    <m/>
    <m/>
    <s v="adult"/>
    <s v="10162111"/>
    <x v="4"/>
    <n v="1.2"/>
    <n v="2"/>
    <n v="2019"/>
    <x v="5"/>
  </r>
  <r>
    <d v="2023-06-30T00:00:00"/>
    <n v="10845"/>
    <n v="11239"/>
    <x v="1"/>
    <n v="1019"/>
    <m/>
    <s v="caudal hole"/>
    <m/>
    <m/>
    <s v="M"/>
    <s v="M"/>
    <s v=""/>
    <s v=""/>
    <n v="38"/>
    <m/>
    <m/>
    <m/>
    <m/>
    <x v="1"/>
    <n v="1016211"/>
    <n v="2"/>
    <s v="X"/>
    <m/>
    <m/>
    <d v="2023-07-28T00:00:00"/>
    <m/>
    <m/>
    <m/>
    <m/>
    <m/>
    <m/>
    <m/>
    <s v="JACK"/>
    <m/>
    <s v="jack"/>
    <s v="10162112"/>
    <x v="1"/>
    <n v="1.1000000000000001"/>
    <n v="1"/>
    <n v="2020"/>
    <x v="5"/>
  </r>
  <r>
    <d v="2023-06-30T00:00:00"/>
    <n v="10845"/>
    <n v="11239"/>
    <x v="1"/>
    <n v="1023"/>
    <n v="41144"/>
    <s v="adipose hole"/>
    <s v="045555"/>
    <m/>
    <s v="M"/>
    <s v="M"/>
    <s v=""/>
    <s v=""/>
    <n v="72"/>
    <m/>
    <m/>
    <m/>
    <m/>
    <x v="3"/>
    <n v="1016211"/>
    <n v="3"/>
    <s v="X"/>
    <m/>
    <m/>
    <d v="2023-07-28T00:00:00"/>
    <n v="312"/>
    <m/>
    <m/>
    <m/>
    <m/>
    <m/>
    <m/>
    <m/>
    <m/>
    <s v="adult"/>
    <s v="10162113"/>
    <x v="4"/>
    <n v="1.2"/>
    <n v="2"/>
    <n v="2019"/>
    <x v="5"/>
  </r>
  <r>
    <d v="2023-06-30T00:00:00"/>
    <n v="10845"/>
    <n v="11239"/>
    <x v="1"/>
    <n v="1023"/>
    <n v="41145"/>
    <s v="adipose hole"/>
    <s v="045512"/>
    <m/>
    <s v="M"/>
    <s v="M"/>
    <s v=""/>
    <s v=""/>
    <n v="92"/>
    <m/>
    <m/>
    <m/>
    <m/>
    <x v="2"/>
    <n v="1016211"/>
    <n v="4"/>
    <s v="X"/>
    <m/>
    <m/>
    <d v="2023-07-28T00:00:00"/>
    <n v="313"/>
    <m/>
    <m/>
    <m/>
    <m/>
    <m/>
    <m/>
    <m/>
    <s v="No morphos??"/>
    <s v="adult"/>
    <s v="10162114"/>
    <x v="3"/>
    <n v="1.3"/>
    <n v="3"/>
    <n v="2018"/>
    <x v="5"/>
  </r>
  <r>
    <d v="2023-06-30T00:00:00"/>
    <n v="10845"/>
    <n v="11239"/>
    <x v="1"/>
    <n v="1025"/>
    <m/>
    <s v="caudal hole"/>
    <m/>
    <m/>
    <s v="M"/>
    <s v="M"/>
    <s v=""/>
    <s v=""/>
    <n v="35"/>
    <m/>
    <m/>
    <m/>
    <m/>
    <x v="1"/>
    <n v="1016211"/>
    <n v="5"/>
    <s v="X"/>
    <m/>
    <m/>
    <d v="2023-07-28T00:00:00"/>
    <m/>
    <m/>
    <m/>
    <m/>
    <m/>
    <m/>
    <m/>
    <s v="JACK"/>
    <m/>
    <s v="jack"/>
    <s v="10162115"/>
    <x v="1"/>
    <n v="1.1000000000000001"/>
    <n v="1"/>
    <n v="2020"/>
    <x v="5"/>
  </r>
  <r>
    <d v="2023-06-30T00:00:00"/>
    <n v="10845"/>
    <n v="11239"/>
    <x v="1"/>
    <n v="1026"/>
    <n v="41146"/>
    <s v="adipose hole"/>
    <s v="045491"/>
    <m/>
    <s v="M"/>
    <s v="M"/>
    <s v=""/>
    <s v=""/>
    <n v="58"/>
    <m/>
    <m/>
    <m/>
    <m/>
    <x v="3"/>
    <n v="1016211"/>
    <n v="6"/>
    <s v="X"/>
    <m/>
    <m/>
    <d v="2023-07-28T00:00:00"/>
    <n v="314"/>
    <m/>
    <m/>
    <m/>
    <m/>
    <m/>
    <m/>
    <m/>
    <m/>
    <s v="adult"/>
    <s v="10162116"/>
    <x v="4"/>
    <n v="1.2"/>
    <n v="2"/>
    <n v="2019"/>
    <x v="5"/>
  </r>
  <r>
    <d v="2023-06-30T00:00:00"/>
    <n v="10845"/>
    <n v="11239"/>
    <x v="1"/>
    <n v="1028"/>
    <m/>
    <s v="caudal hole"/>
    <m/>
    <m/>
    <s v="M"/>
    <s v="M"/>
    <s v=""/>
    <s v=""/>
    <n v="34"/>
    <m/>
    <m/>
    <m/>
    <m/>
    <x v="1"/>
    <n v="1016211"/>
    <n v="7"/>
    <s v="X"/>
    <m/>
    <m/>
    <d v="2023-07-28T00:00:00"/>
    <m/>
    <m/>
    <m/>
    <m/>
    <m/>
    <m/>
    <m/>
    <s v="JACK"/>
    <m/>
    <s v="jack"/>
    <s v="10162117"/>
    <x v="1"/>
    <n v="1.1000000000000001"/>
    <n v="1"/>
    <n v="2020"/>
    <x v="5"/>
  </r>
  <r>
    <d v="2023-06-30T00:00:00"/>
    <n v="10845"/>
    <n v="11239"/>
    <x v="1"/>
    <n v="1029"/>
    <n v="41147"/>
    <s v="adipose hole"/>
    <s v="045505"/>
    <m/>
    <s v="M"/>
    <s v="M"/>
    <s v=""/>
    <s v=""/>
    <n v="86"/>
    <n v="19"/>
    <n v="8.1"/>
    <n v="7.1"/>
    <n v="2.7"/>
    <x v="2"/>
    <n v="1016211"/>
    <n v="8"/>
    <s v="X"/>
    <m/>
    <m/>
    <d v="2023-07-28T00:00:00"/>
    <n v="315"/>
    <m/>
    <m/>
    <m/>
    <m/>
    <m/>
    <m/>
    <m/>
    <m/>
    <s v="adult"/>
    <s v="10162118"/>
    <x v="3"/>
    <n v="1.3"/>
    <n v="3"/>
    <n v="2018"/>
    <x v="5"/>
  </r>
  <r>
    <d v="2023-06-30T00:00:00"/>
    <n v="10845"/>
    <n v="11239"/>
    <x v="1"/>
    <n v="1032"/>
    <n v="41148"/>
    <s v="adipose hole"/>
    <s v="045568"/>
    <m/>
    <s v="F"/>
    <s v="F"/>
    <s v=""/>
    <s v=""/>
    <n v="83"/>
    <n v="16.7"/>
    <n v="5.6"/>
    <n v="5.2"/>
    <n v="2"/>
    <x v="2"/>
    <n v="1016211"/>
    <n v="9"/>
    <s v="X"/>
    <m/>
    <m/>
    <d v="2023-07-28T00:00:00"/>
    <n v="316"/>
    <m/>
    <m/>
    <m/>
    <m/>
    <m/>
    <m/>
    <m/>
    <m/>
    <s v="adult"/>
    <s v="10162119"/>
    <x v="10"/>
    <s v="no age"/>
    <n v="4"/>
    <s v=""/>
    <x v="5"/>
  </r>
  <r>
    <d v="2023-06-30T00:00:00"/>
    <n v="10845"/>
    <n v="11239"/>
    <x v="1"/>
    <n v="1032"/>
    <n v="41149"/>
    <s v="adipose hole"/>
    <s v="045526"/>
    <m/>
    <s v="F"/>
    <s v="F"/>
    <s v=""/>
    <s v=""/>
    <n v="81"/>
    <m/>
    <m/>
    <m/>
    <m/>
    <x v="2"/>
    <n v="1016211"/>
    <n v="10"/>
    <s v="X"/>
    <m/>
    <m/>
    <d v="2023-07-28T00:00:00"/>
    <n v="317"/>
    <m/>
    <m/>
    <m/>
    <m/>
    <m/>
    <m/>
    <m/>
    <s v="No morphos??"/>
    <s v="adult"/>
    <s v="101621110"/>
    <x v="3"/>
    <n v="1.3"/>
    <n v="3"/>
    <n v="2018"/>
    <x v="5"/>
  </r>
  <r>
    <d v="2023-06-30T00:00:00"/>
    <n v="10845"/>
    <n v="11239"/>
    <x v="1"/>
    <n v="1035"/>
    <n v="41150"/>
    <s v="adipose hole"/>
    <s v="045527"/>
    <m/>
    <s v="M"/>
    <s v="M"/>
    <s v=""/>
    <s v=""/>
    <n v="66"/>
    <m/>
    <m/>
    <m/>
    <m/>
    <x v="3"/>
    <n v="1016213"/>
    <n v="1"/>
    <s v="X"/>
    <m/>
    <m/>
    <d v="2023-07-28T00:00:00"/>
    <n v="318"/>
    <m/>
    <m/>
    <m/>
    <m/>
    <m/>
    <m/>
    <m/>
    <m/>
    <s v="adult"/>
    <s v="10162131"/>
    <x v="4"/>
    <n v="1.2"/>
    <n v="2"/>
    <n v="2019"/>
    <x v="5"/>
  </r>
  <r>
    <d v="2023-06-30T00:00:00"/>
    <n v="10845"/>
    <n v="11239"/>
    <x v="1"/>
    <n v="1040"/>
    <n v="41151"/>
    <s v="adipose hole"/>
    <s v="045481"/>
    <m/>
    <s v="M"/>
    <s v="M"/>
    <s v=""/>
    <s v=""/>
    <n v="66"/>
    <m/>
    <m/>
    <m/>
    <m/>
    <x v="3"/>
    <n v="1016213"/>
    <n v="2"/>
    <s v="X"/>
    <m/>
    <m/>
    <d v="2023-07-28T00:00:00"/>
    <n v="319"/>
    <m/>
    <m/>
    <m/>
    <m/>
    <m/>
    <m/>
    <m/>
    <m/>
    <s v="adult"/>
    <s v="10162132"/>
    <x v="4"/>
    <n v="1.2"/>
    <n v="2"/>
    <n v="2019"/>
    <x v="5"/>
  </r>
  <r>
    <d v="2023-06-30T00:00:00"/>
    <n v="10846"/>
    <n v="11241"/>
    <x v="0"/>
    <n v="1133"/>
    <n v="41152"/>
    <s v="adipose hole"/>
    <s v="045519"/>
    <m/>
    <s v="F"/>
    <s v="F"/>
    <s v=""/>
    <s v=""/>
    <n v="86"/>
    <n v="18"/>
    <n v="6.5"/>
    <n v="4.4000000000000004"/>
    <n v="2"/>
    <x v="2"/>
    <n v="1016213"/>
    <n v="3"/>
    <s v="X"/>
    <m/>
    <m/>
    <d v="2023-07-28T00:00:00"/>
    <n v="320"/>
    <m/>
    <m/>
    <m/>
    <m/>
    <m/>
    <m/>
    <m/>
    <m/>
    <s v="adult"/>
    <s v="10162133"/>
    <x v="3"/>
    <n v="1.3"/>
    <n v="3"/>
    <n v="2018"/>
    <x v="5"/>
  </r>
  <r>
    <d v="2023-06-30T00:00:00"/>
    <n v="10846"/>
    <n v="11241"/>
    <x v="0"/>
    <n v="1136"/>
    <n v="41153"/>
    <s v="adipose hole"/>
    <s v="045542"/>
    <m/>
    <s v="M"/>
    <s v="M"/>
    <s v=""/>
    <s v=""/>
    <n v="69.5"/>
    <m/>
    <m/>
    <m/>
    <m/>
    <x v="3"/>
    <n v="1016213"/>
    <n v="4"/>
    <s v="X"/>
    <m/>
    <m/>
    <d v="2023-07-28T00:00:00"/>
    <n v="321"/>
    <m/>
    <m/>
    <m/>
    <m/>
    <m/>
    <m/>
    <m/>
    <m/>
    <s v="adult"/>
    <s v="10162134"/>
    <x v="4"/>
    <n v="1.2"/>
    <n v="2"/>
    <n v="2019"/>
    <x v="5"/>
  </r>
  <r>
    <d v="2023-06-30T00:00:00"/>
    <n v="10846"/>
    <n v="11241"/>
    <x v="0"/>
    <n v="1153"/>
    <n v="41154"/>
    <s v="adipose hole"/>
    <s v="045500"/>
    <m/>
    <s v="F"/>
    <s v="F"/>
    <s v=""/>
    <s v=""/>
    <n v="77"/>
    <n v="16.5"/>
    <n v="5.5"/>
    <n v="5"/>
    <n v="2"/>
    <x v="2"/>
    <n v="1016213"/>
    <n v="5"/>
    <s v="X"/>
    <m/>
    <m/>
    <d v="2023-07-28T00:00:00"/>
    <n v="322"/>
    <m/>
    <m/>
    <m/>
    <m/>
    <m/>
    <m/>
    <m/>
    <m/>
    <s v="adult"/>
    <s v="10162135"/>
    <x v="3"/>
    <n v="1.3"/>
    <n v="3"/>
    <n v="2018"/>
    <x v="5"/>
  </r>
  <r>
    <d v="2023-06-30T00:00:00"/>
    <n v="10846"/>
    <n v="11241"/>
    <x v="0"/>
    <n v="1154"/>
    <n v="41155"/>
    <s v="adipose hole"/>
    <s v="045561"/>
    <m/>
    <s v="F"/>
    <s v="M"/>
    <s v=""/>
    <s v=""/>
    <n v="68"/>
    <m/>
    <m/>
    <m/>
    <m/>
    <x v="3"/>
    <n v="1016213"/>
    <n v="6"/>
    <s v="X"/>
    <m/>
    <m/>
    <d v="2023-07-28T00:00:00"/>
    <n v="323"/>
    <m/>
    <m/>
    <m/>
    <m/>
    <m/>
    <m/>
    <m/>
    <m/>
    <s v="adult"/>
    <s v="10162136"/>
    <x v="4"/>
    <n v="1.2"/>
    <n v="2"/>
    <n v="2019"/>
    <x v="5"/>
  </r>
  <r>
    <d v="2023-06-30T00:00:00"/>
    <n v="10846"/>
    <n v="11241"/>
    <x v="0"/>
    <n v="1158"/>
    <n v="41156"/>
    <s v="adipose hole"/>
    <s v="045487"/>
    <m/>
    <s v="M"/>
    <s v="M"/>
    <s v=""/>
    <s v=""/>
    <n v="67.5"/>
    <m/>
    <m/>
    <m/>
    <m/>
    <x v="3"/>
    <n v="1016213"/>
    <n v="7"/>
    <s v="X"/>
    <m/>
    <m/>
    <d v="2023-07-28T00:00:00"/>
    <n v="324"/>
    <m/>
    <m/>
    <m/>
    <m/>
    <m/>
    <m/>
    <m/>
    <m/>
    <s v="adult"/>
    <s v="10162137"/>
    <x v="4"/>
    <n v="1.2"/>
    <n v="2"/>
    <n v="2019"/>
    <x v="5"/>
  </r>
  <r>
    <d v="2023-06-30T00:00:00"/>
    <n v="10846"/>
    <n v="11241"/>
    <x v="0"/>
    <n v="1201"/>
    <n v="41157"/>
    <s v="adipose hole"/>
    <s v="045516"/>
    <m/>
    <s v="M"/>
    <s v="M"/>
    <s v=""/>
    <s v=""/>
    <n v="67"/>
    <m/>
    <m/>
    <m/>
    <m/>
    <x v="3"/>
    <n v="1016213"/>
    <n v="8"/>
    <s v="X"/>
    <m/>
    <m/>
    <d v="2023-07-28T00:00:00"/>
    <n v="325"/>
    <m/>
    <m/>
    <m/>
    <m/>
    <m/>
    <m/>
    <m/>
    <m/>
    <s v="adult"/>
    <s v="10162138"/>
    <x v="4"/>
    <n v="1.2"/>
    <n v="2"/>
    <n v="2019"/>
    <x v="5"/>
  </r>
  <r>
    <d v="2023-06-30T00:00:00"/>
    <n v="10846"/>
    <n v="11241"/>
    <x v="0"/>
    <n v="1203"/>
    <n v="41158"/>
    <s v="adipose hole"/>
    <s v="045494"/>
    <m/>
    <s v="M"/>
    <s v="M"/>
    <s v=""/>
    <s v=""/>
    <n v="51.1"/>
    <m/>
    <m/>
    <m/>
    <m/>
    <x v="3"/>
    <n v="1016213"/>
    <n v="9"/>
    <s v="X"/>
    <m/>
    <m/>
    <d v="2023-07-28T00:00:00"/>
    <n v="326"/>
    <m/>
    <m/>
    <m/>
    <m/>
    <m/>
    <m/>
    <m/>
    <m/>
    <s v="adult"/>
    <s v="10162139"/>
    <x v="4"/>
    <n v="1.2"/>
    <n v="2"/>
    <n v="2019"/>
    <x v="5"/>
  </r>
  <r>
    <d v="2023-06-30T00:00:00"/>
    <n v="10847"/>
    <n v="11241"/>
    <x v="1"/>
    <n v="1507"/>
    <n v="41159"/>
    <s v="adipose hole"/>
    <s v="045535"/>
    <m/>
    <s v="F"/>
    <s v="M"/>
    <s v=""/>
    <s v=""/>
    <n v="75"/>
    <m/>
    <m/>
    <m/>
    <m/>
    <x v="3"/>
    <n v="1016213"/>
    <n v="10"/>
    <s v="X"/>
    <m/>
    <m/>
    <d v="2023-07-28T00:00:00"/>
    <n v="327"/>
    <m/>
    <m/>
    <m/>
    <m/>
    <m/>
    <m/>
    <m/>
    <m/>
    <s v="adult"/>
    <s v="101621310"/>
    <x v="3"/>
    <n v="1.3"/>
    <n v="3"/>
    <n v="2018"/>
    <x v="5"/>
  </r>
  <r>
    <d v="2023-06-30T00:00:00"/>
    <n v="10847"/>
    <n v="11241"/>
    <x v="1"/>
    <n v="1521"/>
    <n v="41160"/>
    <s v="adipose hole"/>
    <s v="045557"/>
    <m/>
    <s v="F"/>
    <s v="M"/>
    <s v=""/>
    <s v=""/>
    <n v="54"/>
    <m/>
    <m/>
    <m/>
    <m/>
    <x v="3"/>
    <n v="1016217"/>
    <n v="1"/>
    <s v="X"/>
    <m/>
    <m/>
    <d v="2023-07-28T00:00:00"/>
    <n v="328"/>
    <m/>
    <m/>
    <m/>
    <m/>
    <m/>
    <m/>
    <m/>
    <m/>
    <s v="adult"/>
    <s v="10162171"/>
    <x v="8"/>
    <s v="no age"/>
    <n v="2"/>
    <s v=""/>
    <x v="5"/>
  </r>
  <r>
    <d v="2023-06-30T00:00:00"/>
    <n v="10847"/>
    <n v="11241"/>
    <x v="1"/>
    <n v="1540"/>
    <n v="41161"/>
    <s v="adipose hole"/>
    <s v="045539"/>
    <m/>
    <s v="F"/>
    <s v="M"/>
    <s v=""/>
    <s v=""/>
    <n v="69"/>
    <m/>
    <m/>
    <m/>
    <m/>
    <x v="3"/>
    <n v="1016217"/>
    <n v="2"/>
    <s v="X"/>
    <m/>
    <m/>
    <d v="2023-07-28T00:00:00"/>
    <n v="329"/>
    <m/>
    <m/>
    <m/>
    <m/>
    <m/>
    <m/>
    <m/>
    <m/>
    <s v="adult"/>
    <s v="10162172"/>
    <x v="8"/>
    <s v="no age"/>
    <n v="2"/>
    <s v=""/>
    <x v="5"/>
  </r>
  <r>
    <d v="2023-06-30T00:00:00"/>
    <n v="10847"/>
    <n v="11241"/>
    <x v="1"/>
    <n v="1542"/>
    <n v="41162"/>
    <s v="adipose hole"/>
    <s v="045570"/>
    <m/>
    <s v="M"/>
    <s v="M"/>
    <s v=""/>
    <s v=""/>
    <n v="73"/>
    <m/>
    <m/>
    <m/>
    <m/>
    <x v="3"/>
    <n v="1016217"/>
    <n v="3"/>
    <s v="X"/>
    <m/>
    <m/>
    <d v="2023-07-28T00:00:00"/>
    <n v="330"/>
    <m/>
    <m/>
    <m/>
    <m/>
    <m/>
    <m/>
    <m/>
    <m/>
    <s v="adult"/>
    <s v="10162173"/>
    <x v="9"/>
    <s v="no age"/>
    <n v="3"/>
    <s v=""/>
    <x v="5"/>
  </r>
  <r>
    <d v="2023-06-30T00:00:00"/>
    <n v="10847"/>
    <n v="11241"/>
    <x v="1"/>
    <n v="1549"/>
    <n v="41163"/>
    <s v="adipose hole"/>
    <s v="045572"/>
    <m/>
    <s v="F"/>
    <s v="M"/>
    <s v=""/>
    <s v=""/>
    <n v="64"/>
    <m/>
    <m/>
    <m/>
    <m/>
    <x v="3"/>
    <n v="1016217"/>
    <n v="4"/>
    <s v="X"/>
    <m/>
    <m/>
    <d v="2023-07-28T00:00:00"/>
    <n v="331"/>
    <m/>
    <m/>
    <m/>
    <m/>
    <m/>
    <m/>
    <m/>
    <m/>
    <s v="adult"/>
    <s v="10162174"/>
    <x v="4"/>
    <n v="1.2"/>
    <n v="2"/>
    <n v="2019"/>
    <x v="5"/>
  </r>
  <r>
    <d v="2023-06-30T00:00:00"/>
    <n v="10847"/>
    <n v="11241"/>
    <x v="1"/>
    <n v="1558"/>
    <n v="41164"/>
    <s v="adipose hole"/>
    <s v="045537"/>
    <m/>
    <s v="M"/>
    <s v="M"/>
    <s v=""/>
    <s v=""/>
    <n v="57"/>
    <m/>
    <m/>
    <m/>
    <m/>
    <x v="3"/>
    <n v="1016217"/>
    <n v="5"/>
    <s v="X"/>
    <m/>
    <m/>
    <d v="2023-07-28T00:00:00"/>
    <n v="332"/>
    <m/>
    <m/>
    <m/>
    <m/>
    <m/>
    <m/>
    <m/>
    <m/>
    <s v="adult"/>
    <s v="10162175"/>
    <x v="4"/>
    <n v="1.2"/>
    <n v="2"/>
    <n v="2019"/>
    <x v="5"/>
  </r>
  <r>
    <d v="2023-06-30T00:00:00"/>
    <n v="10847"/>
    <n v="11241"/>
    <x v="1"/>
    <n v="1606"/>
    <n v="41165"/>
    <s v="adipose hole"/>
    <s v="045530"/>
    <m/>
    <s v="F"/>
    <s v="F"/>
    <s v=""/>
    <s v=""/>
    <n v="82"/>
    <n v="18.7"/>
    <n v="6.7"/>
    <n v="4.0999999999999996"/>
    <n v="1.6"/>
    <x v="2"/>
    <n v="1016217"/>
    <n v="6"/>
    <s v="X"/>
    <m/>
    <m/>
    <d v="2023-07-28T00:00:00"/>
    <n v="333"/>
    <m/>
    <m/>
    <m/>
    <m/>
    <m/>
    <m/>
    <m/>
    <m/>
    <s v="adult"/>
    <s v="10162176"/>
    <x v="3"/>
    <n v="1.3"/>
    <n v="3"/>
    <n v="2018"/>
    <x v="5"/>
  </r>
  <r>
    <d v="2023-06-30T00:00:00"/>
    <n v="10847"/>
    <n v="11241"/>
    <x v="1"/>
    <n v="1609"/>
    <n v="41166"/>
    <s v="adipose hole"/>
    <s v="045541"/>
    <m/>
    <s v="F"/>
    <s v="F"/>
    <s v=""/>
    <s v=""/>
    <n v="89.5"/>
    <n v="17.399999999999999"/>
    <n v="6.5"/>
    <n v="4.7"/>
    <n v="1.9"/>
    <x v="2"/>
    <n v="1016217"/>
    <n v="7"/>
    <s v="X"/>
    <m/>
    <m/>
    <d v="2023-07-28T00:00:00"/>
    <n v="334"/>
    <m/>
    <m/>
    <m/>
    <m/>
    <m/>
    <m/>
    <m/>
    <m/>
    <s v="adult"/>
    <s v="10162177"/>
    <x v="3"/>
    <n v="1.3"/>
    <n v="3"/>
    <n v="2018"/>
    <x v="5"/>
  </r>
  <r>
    <d v="2023-06-30T00:00:00"/>
    <n v="10847"/>
    <n v="11241"/>
    <x v="1"/>
    <n v="1613"/>
    <n v="41167"/>
    <s v="adipose hole"/>
    <s v="045545"/>
    <m/>
    <s v="M"/>
    <s v="M"/>
    <s v=""/>
    <s v=""/>
    <n v="54.5"/>
    <m/>
    <m/>
    <m/>
    <m/>
    <x v="3"/>
    <n v="1016217"/>
    <n v="8"/>
    <s v="X"/>
    <m/>
    <m/>
    <d v="2023-07-28T00:00:00"/>
    <n v="335"/>
    <m/>
    <m/>
    <m/>
    <m/>
    <m/>
    <m/>
    <m/>
    <m/>
    <s v="adult"/>
    <s v="10162178"/>
    <x v="4"/>
    <n v="1.2"/>
    <n v="2"/>
    <n v="2019"/>
    <x v="5"/>
  </r>
  <r>
    <d v="2023-06-30T00:00:00"/>
    <n v="10847"/>
    <n v="11241"/>
    <x v="1"/>
    <n v="1627"/>
    <n v="41168"/>
    <s v="adipose hole"/>
    <s v="045515"/>
    <m/>
    <s v="M"/>
    <s v="M"/>
    <s v=""/>
    <s v=""/>
    <n v="65"/>
    <m/>
    <m/>
    <m/>
    <m/>
    <x v="3"/>
    <n v="1016217"/>
    <n v="9"/>
    <s v="X"/>
    <m/>
    <m/>
    <d v="2023-07-28T00:00:00"/>
    <n v="336"/>
    <m/>
    <m/>
    <m/>
    <m/>
    <m/>
    <m/>
    <m/>
    <m/>
    <s v="adult"/>
    <s v="10162179"/>
    <x v="4"/>
    <n v="1.2"/>
    <n v="2"/>
    <n v="2019"/>
    <x v="5"/>
  </r>
  <r>
    <d v="2023-06-30T00:00:00"/>
    <n v="10847"/>
    <n v="11241"/>
    <x v="1"/>
    <n v="1629"/>
    <n v="41169"/>
    <s v="adipose hole"/>
    <s v="045533"/>
    <m/>
    <s v="F"/>
    <s v="F"/>
    <s v=""/>
    <s v=""/>
    <n v="85"/>
    <n v="18.399999999999999"/>
    <n v="6.6"/>
    <n v="5.2"/>
    <n v="1.9"/>
    <x v="2"/>
    <n v="1016217"/>
    <n v="10"/>
    <s v="X"/>
    <m/>
    <m/>
    <d v="2023-07-28T00:00:00"/>
    <n v="337"/>
    <m/>
    <m/>
    <m/>
    <m/>
    <m/>
    <m/>
    <m/>
    <m/>
    <s v="adult"/>
    <s v="101621710"/>
    <x v="3"/>
    <n v="1.3"/>
    <n v="3"/>
    <n v="2018"/>
    <x v="5"/>
  </r>
  <r>
    <d v="2023-06-30T00:00:00"/>
    <n v="10847"/>
    <n v="11241"/>
    <x v="1"/>
    <n v="1634"/>
    <n v="41170"/>
    <s v="adipose hole"/>
    <s v="045498"/>
    <m/>
    <s v="M"/>
    <s v="M"/>
    <s v=""/>
    <s v=""/>
    <n v="52"/>
    <m/>
    <m/>
    <m/>
    <m/>
    <x v="3"/>
    <n v="1016218"/>
    <n v="1"/>
    <s v="X"/>
    <m/>
    <m/>
    <d v="2023-07-28T00:00:00"/>
    <n v="338"/>
    <m/>
    <m/>
    <m/>
    <m/>
    <m/>
    <m/>
    <m/>
    <m/>
    <s v="adult"/>
    <s v="10162181"/>
    <x v="4"/>
    <n v="1.2"/>
    <n v="2"/>
    <n v="2019"/>
    <x v="5"/>
  </r>
  <r>
    <d v="2023-06-30T00:00:00"/>
    <n v="10847"/>
    <n v="11241"/>
    <x v="1"/>
    <n v="1643"/>
    <n v="41171"/>
    <s v="adipose hole"/>
    <s v="045503"/>
    <m/>
    <s v="M"/>
    <s v="M"/>
    <s v=""/>
    <s v=""/>
    <n v="65"/>
    <m/>
    <m/>
    <m/>
    <m/>
    <x v="3"/>
    <n v="1016218"/>
    <n v="2"/>
    <s v="X"/>
    <m/>
    <m/>
    <d v="2023-07-28T00:00:00"/>
    <n v="339"/>
    <m/>
    <m/>
    <m/>
    <m/>
    <m/>
    <m/>
    <m/>
    <m/>
    <s v="adult"/>
    <s v="10162182"/>
    <x v="4"/>
    <n v="1.2"/>
    <n v="2"/>
    <n v="2019"/>
    <x v="5"/>
  </r>
  <r>
    <d v="2023-06-30T00:00:00"/>
    <n v="10848"/>
    <n v="11241"/>
    <x v="0"/>
    <n v="1724"/>
    <n v="41172"/>
    <s v="adipose hole"/>
    <s v="045504"/>
    <m/>
    <s v="F"/>
    <s v="F"/>
    <s v=""/>
    <s v=""/>
    <n v="84"/>
    <n v="18"/>
    <n v="6.5"/>
    <n v="5"/>
    <n v="2"/>
    <x v="2"/>
    <n v="1016218"/>
    <n v="3"/>
    <s v="X"/>
    <m/>
    <m/>
    <d v="2023-07-28T00:00:00"/>
    <n v="340"/>
    <m/>
    <m/>
    <m/>
    <m/>
    <m/>
    <m/>
    <m/>
    <m/>
    <s v="adult"/>
    <s v="10162183"/>
    <x v="3"/>
    <n v="1.3"/>
    <n v="3"/>
    <n v="2018"/>
    <x v="5"/>
  </r>
  <r>
    <d v="2023-06-30T00:00:00"/>
    <n v="10848"/>
    <n v="11241"/>
    <x v="0"/>
    <n v="1736"/>
    <n v="41173"/>
    <s v="adipose hole"/>
    <s v="045550"/>
    <m/>
    <s v="F"/>
    <s v="F"/>
    <s v=""/>
    <s v=""/>
    <n v="84"/>
    <n v="17"/>
    <n v="6.5"/>
    <n v="4.5"/>
    <n v="2.1"/>
    <x v="2"/>
    <n v="1016218"/>
    <n v="4"/>
    <s v="X"/>
    <m/>
    <m/>
    <d v="2023-07-28T00:00:00"/>
    <n v="341"/>
    <m/>
    <m/>
    <m/>
    <m/>
    <m/>
    <m/>
    <m/>
    <m/>
    <s v="adult"/>
    <s v="10162184"/>
    <x v="3"/>
    <n v="1.3"/>
    <n v="3"/>
    <n v="2018"/>
    <x v="5"/>
  </r>
  <r>
    <d v="2023-06-30T00:00:00"/>
    <n v="10848"/>
    <n v="11241"/>
    <x v="0"/>
    <n v="1742"/>
    <n v="41174"/>
    <s v="adipose hole"/>
    <s v="045502"/>
    <m/>
    <s v="M"/>
    <s v="M"/>
    <s v=""/>
    <s v=""/>
    <n v="68"/>
    <m/>
    <m/>
    <m/>
    <m/>
    <x v="3"/>
    <n v="1016218"/>
    <n v="5"/>
    <s v="X"/>
    <m/>
    <m/>
    <d v="2023-07-28T00:00:00"/>
    <n v="342"/>
    <m/>
    <m/>
    <m/>
    <m/>
    <m/>
    <m/>
    <m/>
    <m/>
    <s v="adult"/>
    <s v="10162185"/>
    <x v="9"/>
    <s v="no age"/>
    <n v="3"/>
    <s v=""/>
    <x v="5"/>
  </r>
  <r>
    <d v="2023-06-30T00:00:00"/>
    <n v="10848"/>
    <n v="11241"/>
    <x v="0"/>
    <n v="1805"/>
    <n v="41175"/>
    <s v="adipose hole"/>
    <s v="045495"/>
    <m/>
    <s v="F"/>
    <s v="M"/>
    <s v=""/>
    <s v=""/>
    <n v="75"/>
    <n v="16.7"/>
    <n v="5.6"/>
    <n v="4.8"/>
    <n v="2.1"/>
    <x v="3"/>
    <n v="1016218"/>
    <n v="6"/>
    <s v="X"/>
    <m/>
    <m/>
    <d v="2023-07-28T00:00:00"/>
    <n v="343"/>
    <m/>
    <m/>
    <m/>
    <m/>
    <m/>
    <m/>
    <m/>
    <m/>
    <s v="adult"/>
    <s v="10162186"/>
    <x v="3"/>
    <n v="1.3"/>
    <n v="3"/>
    <n v="2018"/>
    <x v="5"/>
  </r>
  <r>
    <d v="2023-06-30T00:00:00"/>
    <n v="10849"/>
    <n v="11241"/>
    <x v="1"/>
    <n v="1834"/>
    <n v="41176"/>
    <s v="adipose hole"/>
    <s v="045553"/>
    <m/>
    <s v="F"/>
    <s v="F"/>
    <s v=""/>
    <s v=""/>
    <n v="87"/>
    <n v="17.7"/>
    <n v="6.3"/>
    <n v="4.3"/>
    <n v="1.7"/>
    <x v="2"/>
    <n v="1016218"/>
    <n v="7"/>
    <s v="X"/>
    <m/>
    <m/>
    <d v="2023-07-28T00:00:00"/>
    <n v="344"/>
    <m/>
    <m/>
    <m/>
    <m/>
    <m/>
    <m/>
    <m/>
    <m/>
    <s v="adult"/>
    <s v="10162187"/>
    <x v="3"/>
    <n v="1.3"/>
    <n v="3"/>
    <n v="2018"/>
    <x v="5"/>
  </r>
  <r>
    <d v="2023-06-30T00:00:00"/>
    <n v="10849"/>
    <n v="11244"/>
    <x v="1"/>
    <n v="1840"/>
    <n v="41177"/>
    <s v="adipose hole"/>
    <s v="045501"/>
    <m/>
    <s v="F"/>
    <s v="F"/>
    <s v=""/>
    <s v=""/>
    <n v="77"/>
    <n v="16.399999999999999"/>
    <n v="5.5"/>
    <n v="4.5"/>
    <n v="1.7"/>
    <x v="2"/>
    <n v="1016218"/>
    <n v="8"/>
    <s v="X"/>
    <m/>
    <m/>
    <d v="2023-07-28T00:00:00"/>
    <n v="345"/>
    <m/>
    <m/>
    <m/>
    <m/>
    <m/>
    <m/>
    <m/>
    <m/>
    <s v="adult"/>
    <s v="10162188"/>
    <x v="9"/>
    <s v="no age"/>
    <n v="3"/>
    <s v=""/>
    <x v="5"/>
  </r>
  <r>
    <d v="2023-06-30T00:00:00"/>
    <n v="10960"/>
    <n v="11083"/>
    <x v="3"/>
    <n v="919"/>
    <n v="52252"/>
    <s v="V-clip adipose"/>
    <s v="045294"/>
    <m/>
    <s v="M"/>
    <s v="M"/>
    <s v=""/>
    <s v=""/>
    <n v="80.5"/>
    <n v="18.5"/>
    <n v="7.2"/>
    <n v="5"/>
    <n v="1.8"/>
    <x v="2"/>
    <n v="1024112"/>
    <n v="6"/>
    <s v="X"/>
    <s v="X"/>
    <m/>
    <s v="Archive"/>
    <m/>
    <m/>
    <m/>
    <m/>
    <m/>
    <m/>
    <n v="1"/>
    <m/>
    <s v="MISSING DIGIT FOR PIT TAG # ONLY 5 DIGITS"/>
    <s v="adult"/>
    <s v="10241126"/>
    <x v="5"/>
    <s v=""/>
    <s v=""/>
    <s v=""/>
    <x v="5"/>
  </r>
  <r>
    <d v="2023-06-30T00:00:00"/>
    <n v="10960"/>
    <n v="11083"/>
    <x v="3"/>
    <n v="922"/>
    <n v="52253"/>
    <s v="V-clip adipose"/>
    <s v="045375"/>
    <m/>
    <s v="M"/>
    <s v="M"/>
    <s v=""/>
    <s v=""/>
    <n v="67.5"/>
    <m/>
    <m/>
    <m/>
    <m/>
    <x v="3"/>
    <n v="1024112"/>
    <n v="7"/>
    <s v="X"/>
    <s v="X"/>
    <m/>
    <s v="Archive"/>
    <m/>
    <m/>
    <m/>
    <m/>
    <m/>
    <m/>
    <n v="1"/>
    <m/>
    <m/>
    <s v="adult"/>
    <s v="10241127"/>
    <x v="5"/>
    <s v=""/>
    <s v=""/>
    <s v=""/>
    <x v="5"/>
  </r>
  <r>
    <d v="2023-06-30T00:00:00"/>
    <n v="10960"/>
    <n v="11083"/>
    <x v="3"/>
    <n v="924"/>
    <n v="52254"/>
    <s v="V-clip adipose"/>
    <s v="045280"/>
    <m/>
    <s v="M"/>
    <s v="M"/>
    <s v=""/>
    <s v=""/>
    <n v="84.5"/>
    <n v="19.2"/>
    <n v="7.8"/>
    <n v="6.1"/>
    <n v="1.9"/>
    <x v="2"/>
    <n v="1024112"/>
    <n v="8"/>
    <s v="X"/>
    <s v="X"/>
    <m/>
    <s v="Archive"/>
    <m/>
    <m/>
    <m/>
    <m/>
    <m/>
    <m/>
    <n v="1"/>
    <m/>
    <m/>
    <s v="adult"/>
    <s v="10241128"/>
    <x v="5"/>
    <s v=""/>
    <s v=""/>
    <s v=""/>
    <x v="5"/>
  </r>
  <r>
    <d v="2023-06-30T00:00:00"/>
    <n v="10960"/>
    <n v="11083"/>
    <x v="3"/>
    <n v="926"/>
    <n v="52255"/>
    <s v="V-clip adipose"/>
    <s v="045331"/>
    <m/>
    <s v="F"/>
    <s v="F"/>
    <s v=""/>
    <s v=""/>
    <n v="82.2"/>
    <n v="15.8"/>
    <n v="6.4"/>
    <n v="4.8"/>
    <n v="1.9"/>
    <x v="2"/>
    <n v="1024112"/>
    <n v="9"/>
    <s v="X"/>
    <s v="X"/>
    <m/>
    <s v="Archive"/>
    <m/>
    <m/>
    <m/>
    <m/>
    <m/>
    <m/>
    <n v="1"/>
    <m/>
    <m/>
    <s v="adult"/>
    <s v="10241129"/>
    <x v="5"/>
    <s v=""/>
    <s v=""/>
    <s v=""/>
    <x v="5"/>
  </r>
  <r>
    <d v="2023-06-30T00:00:00"/>
    <n v="10960"/>
    <n v="11083"/>
    <x v="3"/>
    <n v="928"/>
    <n v="52256"/>
    <s v="V-clip adipose"/>
    <s v="045369"/>
    <m/>
    <s v="M"/>
    <s v="M"/>
    <s v=""/>
    <s v=""/>
    <n v="65.5"/>
    <m/>
    <m/>
    <m/>
    <m/>
    <x v="3"/>
    <n v="1024112"/>
    <n v="10"/>
    <s v="X"/>
    <s v="X"/>
    <m/>
    <s v="Archive"/>
    <m/>
    <m/>
    <m/>
    <m/>
    <m/>
    <m/>
    <n v="1"/>
    <m/>
    <m/>
    <s v="adult"/>
    <s v="102411210"/>
    <x v="5"/>
    <s v=""/>
    <s v=""/>
    <s v=""/>
    <x v="5"/>
  </r>
  <r>
    <d v="2023-06-30T00:00:00"/>
    <n v="10960"/>
    <n v="11083"/>
    <x v="3"/>
    <n v="930"/>
    <n v="52257"/>
    <s v="V-clip adipose"/>
    <s v="045311"/>
    <m/>
    <s v="F"/>
    <s v="F"/>
    <s v=""/>
    <s v=""/>
    <n v="85.3"/>
    <n v="17.5"/>
    <n v="6"/>
    <n v="5"/>
    <n v="2"/>
    <x v="2"/>
    <n v="1024113"/>
    <n v="1"/>
    <s v="X"/>
    <s v="X"/>
    <m/>
    <s v="Archive"/>
    <m/>
    <m/>
    <m/>
    <m/>
    <m/>
    <m/>
    <n v="1"/>
    <m/>
    <m/>
    <s v="adult"/>
    <s v="10241131"/>
    <x v="5"/>
    <s v=""/>
    <s v=""/>
    <s v=""/>
    <x v="5"/>
  </r>
  <r>
    <d v="2023-06-30T00:00:00"/>
    <n v="10960"/>
    <n v="11083"/>
    <x v="3"/>
    <n v="932"/>
    <n v="52258"/>
    <s v="V-clip adipose"/>
    <s v="045363"/>
    <m/>
    <s v="F"/>
    <s v="F"/>
    <s v=""/>
    <s v=""/>
    <n v="86"/>
    <n v="18.5"/>
    <n v="7.5"/>
    <n v="4.0999999999999996"/>
    <n v="1.5"/>
    <x v="2"/>
    <n v="1024113"/>
    <n v="2"/>
    <s v="X"/>
    <s v="X"/>
    <m/>
    <s v="Archive"/>
    <m/>
    <m/>
    <m/>
    <m/>
    <m/>
    <m/>
    <n v="1"/>
    <m/>
    <m/>
    <s v="adult"/>
    <s v="10241132"/>
    <x v="5"/>
    <s v=""/>
    <s v=""/>
    <s v=""/>
    <x v="5"/>
  </r>
  <r>
    <d v="2023-06-30T00:00:00"/>
    <n v="10960"/>
    <n v="11083"/>
    <x v="3"/>
    <n v="935"/>
    <n v="52259"/>
    <s v="V-clip adipose"/>
    <s v="045351"/>
    <m/>
    <s v="M"/>
    <s v="M"/>
    <s v=""/>
    <s v=""/>
    <n v="73"/>
    <m/>
    <m/>
    <m/>
    <m/>
    <x v="3"/>
    <n v="1024113"/>
    <n v="3"/>
    <s v="X"/>
    <s v="X"/>
    <m/>
    <s v="Archive"/>
    <m/>
    <m/>
    <m/>
    <m/>
    <m/>
    <m/>
    <n v="1"/>
    <m/>
    <m/>
    <s v="adult"/>
    <s v="10241133"/>
    <x v="5"/>
    <s v=""/>
    <s v=""/>
    <s v=""/>
    <x v="5"/>
  </r>
  <r>
    <d v="2023-06-30T00:00:00"/>
    <n v="10960"/>
    <n v="11083"/>
    <x v="3"/>
    <n v="936"/>
    <n v="52260"/>
    <s v="V-clip adipose"/>
    <s v="045281"/>
    <m/>
    <s v="F"/>
    <s v="F"/>
    <s v=""/>
    <s v=""/>
    <n v="80"/>
    <n v="17.399999999999999"/>
    <n v="6.3"/>
    <n v="4.0999999999999996"/>
    <n v="1.5"/>
    <x v="2"/>
    <n v="1024113"/>
    <n v="4"/>
    <s v="X"/>
    <s v="X"/>
    <m/>
    <s v="Archive"/>
    <m/>
    <m/>
    <m/>
    <m/>
    <m/>
    <m/>
    <n v="1"/>
    <m/>
    <m/>
    <s v="adult"/>
    <s v="10241134"/>
    <x v="5"/>
    <s v=""/>
    <s v=""/>
    <s v=""/>
    <x v="5"/>
  </r>
  <r>
    <d v="2023-06-30T00:00:00"/>
    <n v="10960"/>
    <n v="11083"/>
    <x v="3"/>
    <n v="939"/>
    <n v="52261"/>
    <s v="V-clip adipose"/>
    <s v="045376"/>
    <m/>
    <s v="M"/>
    <s v="M"/>
    <s v=""/>
    <s v=""/>
    <n v="83"/>
    <n v="18.3"/>
    <n v="6.3"/>
    <n v="4.2"/>
    <n v="1.6"/>
    <x v="2"/>
    <n v="1024113"/>
    <n v="5"/>
    <s v="X"/>
    <s v="X"/>
    <m/>
    <s v="Archive"/>
    <m/>
    <m/>
    <m/>
    <m/>
    <m/>
    <m/>
    <n v="1"/>
    <m/>
    <m/>
    <s v="adult"/>
    <s v="10241135"/>
    <x v="5"/>
    <s v=""/>
    <s v=""/>
    <s v=""/>
    <x v="5"/>
  </r>
  <r>
    <d v="2023-06-30T00:00:00"/>
    <n v="10960"/>
    <n v="11083"/>
    <x v="3"/>
    <n v="943"/>
    <n v="52262"/>
    <s v="V-clip adipose"/>
    <s v="045367"/>
    <m/>
    <s v="F"/>
    <s v="F"/>
    <s v=""/>
    <s v=""/>
    <n v="78"/>
    <n v="17"/>
    <n v="6.2"/>
    <n v="3.5"/>
    <n v="1.4"/>
    <x v="2"/>
    <n v="1024113"/>
    <n v="6"/>
    <s v="X"/>
    <s v="X"/>
    <m/>
    <s v="Archive"/>
    <m/>
    <m/>
    <m/>
    <m/>
    <m/>
    <m/>
    <n v="1"/>
    <m/>
    <m/>
    <s v="adult"/>
    <s v="10241136"/>
    <x v="5"/>
    <s v=""/>
    <s v=""/>
    <s v=""/>
    <x v="5"/>
  </r>
  <r>
    <d v="2023-06-30T00:00:00"/>
    <n v="10960"/>
    <n v="11083"/>
    <x v="3"/>
    <n v="945"/>
    <n v="52263"/>
    <s v="V-clip adipose"/>
    <s v="045350"/>
    <m/>
    <s v="F"/>
    <s v="M"/>
    <s v=""/>
    <s v=""/>
    <n v="74.5"/>
    <m/>
    <m/>
    <m/>
    <m/>
    <x v="3"/>
    <n v="1024113"/>
    <n v="7"/>
    <s v="X"/>
    <s v="X"/>
    <m/>
    <s v="Archive"/>
    <m/>
    <m/>
    <m/>
    <m/>
    <m/>
    <m/>
    <n v="1"/>
    <m/>
    <m/>
    <s v="adult"/>
    <s v="10241137"/>
    <x v="5"/>
    <s v=""/>
    <s v=""/>
    <s v=""/>
    <x v="5"/>
  </r>
  <r>
    <d v="2023-06-30T00:00:00"/>
    <n v="10960"/>
    <n v="11083"/>
    <x v="3"/>
    <n v="948"/>
    <n v="52264"/>
    <s v="V-clip adipose"/>
    <s v="045181"/>
    <m/>
    <s v="M"/>
    <s v="M"/>
    <s v=""/>
    <s v=""/>
    <n v="54.5"/>
    <m/>
    <m/>
    <m/>
    <m/>
    <x v="3"/>
    <n v="1024113"/>
    <n v="8"/>
    <s v="X"/>
    <s v="X"/>
    <m/>
    <s v="Archive"/>
    <m/>
    <m/>
    <m/>
    <m/>
    <m/>
    <m/>
    <n v="1"/>
    <m/>
    <m/>
    <s v="adult"/>
    <s v="10241138"/>
    <x v="5"/>
    <s v=""/>
    <s v=""/>
    <s v=""/>
    <x v="5"/>
  </r>
  <r>
    <d v="2023-06-30T00:00:00"/>
    <n v="10960"/>
    <n v="11083"/>
    <x v="3"/>
    <n v="950"/>
    <n v="52265"/>
    <s v="V-clip adipose"/>
    <s v="045252"/>
    <m/>
    <s v="F"/>
    <s v="F"/>
    <s v=""/>
    <s v=""/>
    <n v="84.3"/>
    <n v="17.5"/>
    <n v="6.5"/>
    <n v="5"/>
    <n v="2"/>
    <x v="2"/>
    <n v="1024113"/>
    <n v="9"/>
    <s v="X"/>
    <s v="X"/>
    <m/>
    <s v="Archive"/>
    <m/>
    <m/>
    <m/>
    <m/>
    <m/>
    <m/>
    <n v="1"/>
    <m/>
    <m/>
    <s v="adult"/>
    <s v="10241139"/>
    <x v="5"/>
    <s v=""/>
    <s v=""/>
    <s v=""/>
    <x v="5"/>
  </r>
  <r>
    <d v="2023-06-30T00:00:00"/>
    <n v="10960"/>
    <n v="11083"/>
    <x v="3"/>
    <n v="952"/>
    <n v="52266"/>
    <s v="V-clip adipose"/>
    <s v="045273"/>
    <m/>
    <s v="F"/>
    <s v="F"/>
    <s v=""/>
    <s v=""/>
    <n v="84"/>
    <n v="17.5"/>
    <n v="6.5"/>
    <n v="4"/>
    <n v="2"/>
    <x v="2"/>
    <n v="1024113"/>
    <n v="10"/>
    <s v="X"/>
    <s v="X"/>
    <m/>
    <s v="Archive"/>
    <m/>
    <m/>
    <m/>
    <m/>
    <m/>
    <m/>
    <n v="1"/>
    <m/>
    <m/>
    <s v="adult"/>
    <s v="102411310"/>
    <x v="5"/>
    <s v=""/>
    <s v=""/>
    <s v=""/>
    <x v="5"/>
  </r>
  <r>
    <d v="2023-06-30T00:00:00"/>
    <n v="10961"/>
    <n v="11083"/>
    <x v="4"/>
    <n v="1015"/>
    <n v="52267"/>
    <s v="V-clip adipose"/>
    <s v="045278"/>
    <m/>
    <s v="M"/>
    <s v="M"/>
    <s v=""/>
    <s v=""/>
    <n v="98"/>
    <n v="19.8"/>
    <n v="7.6"/>
    <n v="5"/>
    <n v="1.9"/>
    <x v="2"/>
    <n v="1024114"/>
    <n v="1"/>
    <s v="X"/>
    <m/>
    <s v="X"/>
    <d v="2023-09-18T00:00:00"/>
    <m/>
    <m/>
    <m/>
    <m/>
    <m/>
    <m/>
    <n v="1"/>
    <m/>
    <m/>
    <s v="adult"/>
    <s v="10241141"/>
    <x v="3"/>
    <n v="1.3"/>
    <n v="3"/>
    <n v="2018"/>
    <x v="5"/>
  </r>
  <r>
    <d v="2023-06-30T00:00:00"/>
    <n v="10961"/>
    <n v="11083"/>
    <x v="4"/>
    <n v="1017"/>
    <n v="52268"/>
    <s v="V-clip adipose"/>
    <s v="045237"/>
    <m/>
    <s v="M"/>
    <s v="M"/>
    <s v=""/>
    <s v=""/>
    <n v="82"/>
    <n v="19"/>
    <n v="7.3"/>
    <n v="5"/>
    <n v="1.8"/>
    <x v="2"/>
    <n v="1024114"/>
    <n v="2"/>
    <s v="X"/>
    <m/>
    <s v="X"/>
    <d v="2023-09-18T00:00:00"/>
    <m/>
    <m/>
    <m/>
    <m/>
    <m/>
    <m/>
    <n v="1"/>
    <m/>
    <m/>
    <s v="adult"/>
    <s v="10241142"/>
    <x v="3"/>
    <n v="1.3"/>
    <n v="3"/>
    <n v="2018"/>
    <x v="5"/>
  </r>
  <r>
    <d v="2023-06-30T00:00:00"/>
    <n v="10961"/>
    <n v="11083"/>
    <x v="4"/>
    <n v="1020"/>
    <n v="52269"/>
    <s v="V-clip adipose"/>
    <s v="045216"/>
    <m/>
    <s v="M"/>
    <s v="M"/>
    <s v=""/>
    <s v=""/>
    <n v="55"/>
    <m/>
    <m/>
    <m/>
    <m/>
    <x v="3"/>
    <n v="1024114"/>
    <n v="3"/>
    <s v="X"/>
    <m/>
    <s v="X"/>
    <d v="2023-09-18T00:00:00"/>
    <m/>
    <m/>
    <m/>
    <m/>
    <m/>
    <m/>
    <n v="1"/>
    <m/>
    <m/>
    <s v="adult"/>
    <s v="10241143"/>
    <x v="8"/>
    <s v="no age"/>
    <n v="2"/>
    <s v=""/>
    <x v="5"/>
  </r>
  <r>
    <d v="2023-06-30T00:00:00"/>
    <n v="10961"/>
    <n v="11083"/>
    <x v="4"/>
    <n v="1022"/>
    <n v="52270"/>
    <s v="V-clip adipose"/>
    <s v="045248"/>
    <m/>
    <s v="M"/>
    <s v="M"/>
    <s v=""/>
    <s v=""/>
    <n v="87"/>
    <n v="19.8"/>
    <n v="7.4"/>
    <n v="5.9"/>
    <n v="2.1"/>
    <x v="2"/>
    <n v="1024114"/>
    <n v="4"/>
    <s v="X"/>
    <m/>
    <s v="X"/>
    <d v="2023-09-18T00:00:00"/>
    <m/>
    <m/>
    <m/>
    <m/>
    <m/>
    <m/>
    <n v="1"/>
    <m/>
    <m/>
    <s v="adult"/>
    <s v="10241144"/>
    <x v="9"/>
    <s v="no age"/>
    <n v="3"/>
    <s v=""/>
    <x v="5"/>
  </r>
  <r>
    <d v="2023-06-30T00:00:00"/>
    <n v="10962"/>
    <n v="11083"/>
    <x v="2"/>
    <n v="1056"/>
    <n v="52271"/>
    <s v="V-clip adipose"/>
    <s v="045202"/>
    <s v="X"/>
    <s v="M"/>
    <s v="M"/>
    <s v=""/>
    <s v=""/>
    <n v="86.5"/>
    <n v="20"/>
    <n v="7.5"/>
    <n v="5"/>
    <n v="2.2999999999999998"/>
    <x v="2"/>
    <n v="1024114"/>
    <n v="5"/>
    <s v="X"/>
    <m/>
    <s v="X"/>
    <d v="2023-09-18T00:00:00"/>
    <m/>
    <m/>
    <m/>
    <m/>
    <m/>
    <m/>
    <n v="1"/>
    <m/>
    <m/>
    <s v="adult"/>
    <s v="10241145"/>
    <x v="3"/>
    <n v="1.3"/>
    <n v="3"/>
    <n v="2018"/>
    <x v="5"/>
  </r>
  <r>
    <d v="2023-06-30T00:00:00"/>
    <n v="10962"/>
    <n v="11083"/>
    <x v="2"/>
    <n v="1100"/>
    <n v="52272"/>
    <s v="V-clip adipose"/>
    <s v="045277"/>
    <s v="X"/>
    <s v="M"/>
    <s v="M"/>
    <s v=""/>
    <s v=""/>
    <n v="94"/>
    <n v="20.5"/>
    <n v="8"/>
    <n v="7"/>
    <n v="3"/>
    <x v="2"/>
    <n v="1024114"/>
    <n v="6"/>
    <s v="X"/>
    <m/>
    <s v="X"/>
    <d v="2023-09-18T00:00:00"/>
    <m/>
    <m/>
    <m/>
    <m/>
    <m/>
    <m/>
    <n v="1"/>
    <m/>
    <m/>
    <s v="adult"/>
    <s v="10241146"/>
    <x v="3"/>
    <n v="1.3"/>
    <n v="3"/>
    <n v="2018"/>
    <x v="5"/>
  </r>
  <r>
    <d v="2023-06-30T00:00:00"/>
    <n v="10962"/>
    <n v="11083"/>
    <x v="2"/>
    <n v="1109"/>
    <n v="52273"/>
    <s v="V-clip adipose"/>
    <s v="045267"/>
    <m/>
    <s v="M"/>
    <s v="M"/>
    <s v=""/>
    <s v=""/>
    <n v="92"/>
    <n v="19.5"/>
    <n v="7.5"/>
    <n v="7"/>
    <n v="2"/>
    <x v="2"/>
    <n v="1024114"/>
    <n v="7"/>
    <s v="X"/>
    <m/>
    <s v="X"/>
    <d v="2023-09-18T00:00:00"/>
    <m/>
    <m/>
    <m/>
    <m/>
    <m/>
    <m/>
    <n v="1"/>
    <m/>
    <m/>
    <s v="adult"/>
    <s v="10241147"/>
    <x v="3"/>
    <n v="1.3"/>
    <n v="3"/>
    <n v="2018"/>
    <x v="5"/>
  </r>
  <r>
    <d v="2023-06-30T00:00:00"/>
    <n v="10962"/>
    <n v="11083"/>
    <x v="2"/>
    <n v="1112"/>
    <n v="52274"/>
    <s v="V-clip adipose"/>
    <s v="045258"/>
    <s v="X"/>
    <s v="M"/>
    <s v="M"/>
    <s v=""/>
    <s v=""/>
    <n v="94"/>
    <n v="21"/>
    <n v="9"/>
    <m/>
    <n v="2.2999999999999998"/>
    <x v="2"/>
    <n v="1024114"/>
    <n v="8"/>
    <s v="X"/>
    <m/>
    <s v="X"/>
    <d v="2023-09-18T00:00:00"/>
    <m/>
    <m/>
    <m/>
    <m/>
    <m/>
    <m/>
    <n v="1"/>
    <m/>
    <m/>
    <s v="adult"/>
    <s v="10241148"/>
    <x v="3"/>
    <n v="1.3"/>
    <n v="3"/>
    <n v="2018"/>
    <x v="5"/>
  </r>
  <r>
    <d v="2023-06-30T00:00:00"/>
    <n v="10962"/>
    <n v="11083"/>
    <x v="2"/>
    <n v="1115"/>
    <n v="52275"/>
    <s v="V-clip adipose"/>
    <s v="045238"/>
    <s v="X"/>
    <s v="M"/>
    <s v="M"/>
    <s v=""/>
    <s v=""/>
    <n v="85.5"/>
    <n v="19"/>
    <n v="7"/>
    <n v="5"/>
    <n v="2.2999999999999998"/>
    <x v="2"/>
    <n v="1024114"/>
    <n v="9"/>
    <s v="X"/>
    <m/>
    <s v="X"/>
    <d v="2023-09-18T00:00:00"/>
    <m/>
    <m/>
    <m/>
    <m/>
    <m/>
    <m/>
    <n v="1"/>
    <m/>
    <m/>
    <s v="adult"/>
    <s v="10241149"/>
    <x v="3"/>
    <n v="1.3"/>
    <n v="3"/>
    <n v="2018"/>
    <x v="5"/>
  </r>
  <r>
    <d v="2023-06-30T00:00:00"/>
    <n v="10962"/>
    <n v="11083"/>
    <x v="2"/>
    <n v="1118"/>
    <n v="52276"/>
    <s v="V-clip adipose"/>
    <s v="045253"/>
    <m/>
    <s v="F"/>
    <s v="M"/>
    <s v=""/>
    <s v=""/>
    <n v="62"/>
    <m/>
    <m/>
    <m/>
    <m/>
    <x v="3"/>
    <n v="1024114"/>
    <n v="10"/>
    <s v="X"/>
    <m/>
    <s v="X"/>
    <d v="2023-09-18T00:00:00"/>
    <m/>
    <m/>
    <m/>
    <m/>
    <m/>
    <m/>
    <n v="1"/>
    <m/>
    <m/>
    <s v="adult"/>
    <s v="102411410"/>
    <x v="4"/>
    <n v="1.2"/>
    <n v="2"/>
    <n v="2019"/>
    <x v="5"/>
  </r>
  <r>
    <d v="2023-06-30T00:00:00"/>
    <n v="10962"/>
    <n v="11084"/>
    <x v="2"/>
    <n v="1119"/>
    <n v="52277"/>
    <s v="V-clip adipose"/>
    <s v="045261"/>
    <s v="X"/>
    <s v="M"/>
    <s v="M"/>
    <s v=""/>
    <s v=""/>
    <n v="68"/>
    <m/>
    <m/>
    <m/>
    <m/>
    <x v="3"/>
    <n v="1024116"/>
    <n v="1"/>
    <s v="X"/>
    <s v="X"/>
    <m/>
    <s v="Archive"/>
    <m/>
    <m/>
    <m/>
    <m/>
    <m/>
    <m/>
    <n v="1"/>
    <m/>
    <m/>
    <s v="adult"/>
    <s v="10241161"/>
    <x v="5"/>
    <s v=""/>
    <s v=""/>
    <s v=""/>
    <x v="5"/>
  </r>
  <r>
    <d v="2023-06-30T00:00:00"/>
    <n v="10962"/>
    <n v="11084"/>
    <x v="2"/>
    <n v="1125"/>
    <n v="52278"/>
    <s v="V-clip adipose"/>
    <s v="045192"/>
    <m/>
    <s v="M"/>
    <s v="M"/>
    <s v=""/>
    <s v=""/>
    <n v="57.5"/>
    <m/>
    <m/>
    <m/>
    <m/>
    <x v="3"/>
    <n v="1024116"/>
    <n v="2"/>
    <s v="X"/>
    <s v="X"/>
    <m/>
    <s v="Archive"/>
    <m/>
    <m/>
    <m/>
    <m/>
    <m/>
    <m/>
    <n v="1"/>
    <m/>
    <m/>
    <s v="adult"/>
    <s v="10241162"/>
    <x v="5"/>
    <s v=""/>
    <s v=""/>
    <s v=""/>
    <x v="5"/>
  </r>
  <r>
    <d v="2023-06-30T00:00:00"/>
    <n v="10963"/>
    <n v="11084"/>
    <x v="3"/>
    <n v="1548"/>
    <n v="52279"/>
    <s v="V-clip adipose"/>
    <s v="045240"/>
    <m/>
    <s v="M"/>
    <s v="M"/>
    <s v=""/>
    <s v=""/>
    <n v="54"/>
    <m/>
    <m/>
    <m/>
    <m/>
    <x v="3"/>
    <n v="1024116"/>
    <n v="3"/>
    <s v="X"/>
    <s v="X"/>
    <m/>
    <s v="Archive"/>
    <m/>
    <m/>
    <m/>
    <m/>
    <m/>
    <m/>
    <n v="1"/>
    <m/>
    <m/>
    <s v="adult"/>
    <s v="10241163"/>
    <x v="5"/>
    <s v=""/>
    <s v=""/>
    <s v=""/>
    <x v="5"/>
  </r>
  <r>
    <d v="2023-06-30T00:00:00"/>
    <n v="10963"/>
    <n v="11084"/>
    <x v="3"/>
    <n v="1552"/>
    <n v="52280"/>
    <s v="V-clip adipose"/>
    <s v="045191"/>
    <m/>
    <s v="F"/>
    <s v="M"/>
    <s v=""/>
    <s v=""/>
    <n v="68"/>
    <m/>
    <m/>
    <m/>
    <m/>
    <x v="3"/>
    <n v="1024116"/>
    <n v="4"/>
    <s v="X"/>
    <s v="X"/>
    <m/>
    <s v="Archive"/>
    <m/>
    <m/>
    <m/>
    <m/>
    <m/>
    <m/>
    <n v="1"/>
    <m/>
    <m/>
    <s v="adult"/>
    <s v="10241164"/>
    <x v="5"/>
    <s v=""/>
    <s v=""/>
    <s v=""/>
    <x v="5"/>
  </r>
  <r>
    <d v="2023-06-30T00:00:00"/>
    <n v="10963"/>
    <n v="11084"/>
    <x v="3"/>
    <n v="1553"/>
    <n v="52281"/>
    <s v="V-clip adipose"/>
    <s v="045213"/>
    <m/>
    <s v="F"/>
    <s v="F"/>
    <s v=""/>
    <s v=""/>
    <n v="83"/>
    <n v="17"/>
    <n v="5.5"/>
    <n v="5"/>
    <n v="2"/>
    <x v="2"/>
    <n v="1024116"/>
    <n v="5"/>
    <s v="X"/>
    <s v="X"/>
    <m/>
    <s v="Archive"/>
    <m/>
    <m/>
    <m/>
    <m/>
    <m/>
    <m/>
    <n v="1"/>
    <m/>
    <m/>
    <s v="adult"/>
    <s v="10241165"/>
    <x v="5"/>
    <s v=""/>
    <s v=""/>
    <s v=""/>
    <x v="5"/>
  </r>
  <r>
    <d v="2023-06-30T00:00:00"/>
    <n v="10963"/>
    <n v="11084"/>
    <x v="3"/>
    <n v="1554"/>
    <n v="52282"/>
    <s v="V-clip adipose"/>
    <s v="045193"/>
    <s v="X"/>
    <s v="M"/>
    <s v="M"/>
    <s v=""/>
    <s v=""/>
    <n v="59"/>
    <m/>
    <m/>
    <m/>
    <m/>
    <x v="3"/>
    <n v="1024116"/>
    <n v="6"/>
    <s v="X"/>
    <s v="X"/>
    <m/>
    <s v="Archive"/>
    <m/>
    <m/>
    <m/>
    <m/>
    <m/>
    <m/>
    <n v="1"/>
    <m/>
    <m/>
    <s v="adult"/>
    <s v="10241166"/>
    <x v="5"/>
    <s v=""/>
    <s v=""/>
    <s v=""/>
    <x v="5"/>
  </r>
  <r>
    <d v="2023-06-30T00:00:00"/>
    <n v="10963"/>
    <n v="11084"/>
    <x v="3"/>
    <n v="1559"/>
    <n v="52283"/>
    <s v="V-clip adipose"/>
    <s v="045197"/>
    <m/>
    <s v="F"/>
    <s v="F"/>
    <s v=""/>
    <s v=""/>
    <n v="84"/>
    <n v="17.5"/>
    <n v="6"/>
    <n v="5"/>
    <n v="1.9"/>
    <x v="2"/>
    <n v="1024116"/>
    <n v="7"/>
    <s v="X"/>
    <s v="X"/>
    <m/>
    <s v="Archive"/>
    <m/>
    <m/>
    <m/>
    <m/>
    <m/>
    <m/>
    <n v="1"/>
    <m/>
    <m/>
    <s v="adult"/>
    <s v="10241167"/>
    <x v="5"/>
    <s v=""/>
    <s v=""/>
    <s v=""/>
    <x v="5"/>
  </r>
  <r>
    <d v="2023-06-30T00:00:00"/>
    <n v="10963"/>
    <n v="11084"/>
    <x v="3"/>
    <n v="1604"/>
    <n v="52284"/>
    <s v="V-clip adipose"/>
    <s v="045201"/>
    <m/>
    <s v="M"/>
    <s v="M"/>
    <s v=""/>
    <s v=""/>
    <n v="60"/>
    <m/>
    <m/>
    <m/>
    <m/>
    <x v="3"/>
    <n v="1024116"/>
    <n v="8"/>
    <s v="X"/>
    <s v="X"/>
    <m/>
    <s v="Archive"/>
    <m/>
    <m/>
    <m/>
    <m/>
    <m/>
    <m/>
    <n v="1"/>
    <m/>
    <m/>
    <s v="adult"/>
    <s v="10241168"/>
    <x v="5"/>
    <s v=""/>
    <s v=""/>
    <s v=""/>
    <x v="5"/>
  </r>
  <r>
    <d v="2023-06-30T00:00:00"/>
    <n v="10963"/>
    <n v="11084"/>
    <x v="3"/>
    <n v="1607"/>
    <n v="52285"/>
    <s v="V-clip adipose"/>
    <s v="045242"/>
    <s v="X"/>
    <s v="M"/>
    <s v="M"/>
    <s v=""/>
    <s v=""/>
    <n v="89"/>
    <n v="21"/>
    <n v="8"/>
    <n v="6"/>
    <n v="2"/>
    <x v="2"/>
    <n v="1024116"/>
    <n v="9"/>
    <s v="X"/>
    <s v="X"/>
    <m/>
    <s v="Archive"/>
    <m/>
    <m/>
    <m/>
    <m/>
    <m/>
    <m/>
    <n v="1"/>
    <m/>
    <m/>
    <s v="adult"/>
    <s v="10241169"/>
    <x v="5"/>
    <s v=""/>
    <s v=""/>
    <s v=""/>
    <x v="5"/>
  </r>
  <r>
    <d v="2023-06-30T00:00:00"/>
    <n v="10963"/>
    <n v="11084"/>
    <x v="3"/>
    <n v="1610"/>
    <n v="52286"/>
    <s v="V-clip adipose"/>
    <s v="045270"/>
    <m/>
    <s v="M"/>
    <s v="M"/>
    <s v=""/>
    <s v=""/>
    <n v="73"/>
    <m/>
    <m/>
    <m/>
    <m/>
    <x v="3"/>
    <n v="1024116"/>
    <n v="10"/>
    <s v="X"/>
    <s v="X"/>
    <m/>
    <s v="Archive"/>
    <m/>
    <m/>
    <m/>
    <m/>
    <m/>
    <m/>
    <n v="1"/>
    <m/>
    <m/>
    <s v="adult"/>
    <s v="102411610"/>
    <x v="5"/>
    <s v=""/>
    <s v=""/>
    <s v=""/>
    <x v="5"/>
  </r>
  <r>
    <d v="2023-06-30T00:00:00"/>
    <n v="10964"/>
    <n v="11084"/>
    <x v="4"/>
    <n v="1628"/>
    <n v="52287"/>
    <s v="V-clip adipose"/>
    <s v="045207"/>
    <m/>
    <s v="F"/>
    <s v="M"/>
    <s v=""/>
    <s v=""/>
    <n v="67"/>
    <m/>
    <m/>
    <m/>
    <m/>
    <x v="3"/>
    <n v="1024117"/>
    <n v="1"/>
    <s v="X"/>
    <s v="X"/>
    <m/>
    <s v="Archive"/>
    <m/>
    <m/>
    <m/>
    <m/>
    <m/>
    <m/>
    <n v="1"/>
    <m/>
    <m/>
    <s v="adult"/>
    <s v="10241171"/>
    <x v="5"/>
    <s v=""/>
    <s v=""/>
    <s v=""/>
    <x v="5"/>
  </r>
  <r>
    <d v="2023-06-30T00:00:00"/>
    <n v="10964"/>
    <n v="11084"/>
    <x v="4"/>
    <n v="1632"/>
    <n v="52288"/>
    <s v="V-clip adipose"/>
    <s v="045230"/>
    <m/>
    <s v="F"/>
    <s v="F"/>
    <s v=""/>
    <s v=""/>
    <n v="83"/>
    <n v="17"/>
    <n v="6"/>
    <n v="5"/>
    <n v="2"/>
    <x v="2"/>
    <n v="1024117"/>
    <n v="2"/>
    <s v="X"/>
    <s v="X"/>
    <m/>
    <s v="Archive"/>
    <m/>
    <m/>
    <m/>
    <m/>
    <m/>
    <m/>
    <n v="1"/>
    <m/>
    <m/>
    <s v="adult"/>
    <s v="10241172"/>
    <x v="5"/>
    <s v=""/>
    <s v=""/>
    <s v=""/>
    <x v="5"/>
  </r>
  <r>
    <d v="2023-06-30T00:00:00"/>
    <n v="10964"/>
    <n v="11084"/>
    <x v="4"/>
    <n v="1634"/>
    <n v="52289"/>
    <s v="V-clip adipose"/>
    <s v="045219"/>
    <m/>
    <s v="M"/>
    <s v="M"/>
    <s v=""/>
    <s v=""/>
    <n v="67"/>
    <m/>
    <m/>
    <m/>
    <m/>
    <x v="3"/>
    <n v="1024117"/>
    <n v="3"/>
    <s v="X"/>
    <s v="X"/>
    <m/>
    <s v="Archive"/>
    <m/>
    <m/>
    <m/>
    <m/>
    <m/>
    <m/>
    <n v="1"/>
    <m/>
    <m/>
    <s v="adult"/>
    <s v="10241173"/>
    <x v="5"/>
    <s v=""/>
    <s v=""/>
    <s v=""/>
    <x v="5"/>
  </r>
  <r>
    <d v="2023-06-30T00:00:00"/>
    <n v="10964"/>
    <n v="11084"/>
    <x v="4"/>
    <n v="1637"/>
    <n v="52290"/>
    <s v="V-clip adipose"/>
    <s v="045228"/>
    <m/>
    <s v="M"/>
    <s v="M"/>
    <s v=""/>
    <s v=""/>
    <n v="59"/>
    <m/>
    <m/>
    <m/>
    <m/>
    <x v="3"/>
    <n v="1024117"/>
    <n v="4"/>
    <s v="X"/>
    <s v="X"/>
    <m/>
    <s v="Archive"/>
    <m/>
    <m/>
    <m/>
    <m/>
    <m/>
    <m/>
    <n v="1"/>
    <m/>
    <m/>
    <s v="adult"/>
    <s v="10241174"/>
    <x v="5"/>
    <s v=""/>
    <s v=""/>
    <s v=""/>
    <x v="5"/>
  </r>
  <r>
    <d v="2023-06-30T00:00:00"/>
    <n v="10965"/>
    <n v="11084"/>
    <x v="2"/>
    <n v="1713"/>
    <n v="52291"/>
    <s v="V-clip adipose"/>
    <s v="045217"/>
    <m/>
    <s v="F"/>
    <s v="F"/>
    <s v=""/>
    <s v=""/>
    <n v="77"/>
    <n v="16"/>
    <n v="5.4"/>
    <n v="5"/>
    <n v="1.7"/>
    <x v="2"/>
    <n v="1024117"/>
    <n v="5"/>
    <s v="X"/>
    <s v="X"/>
    <m/>
    <s v="Archive"/>
    <m/>
    <m/>
    <m/>
    <m/>
    <m/>
    <m/>
    <n v="1"/>
    <m/>
    <m/>
    <s v="adult"/>
    <s v="10241175"/>
    <x v="5"/>
    <s v=""/>
    <s v=""/>
    <s v=""/>
    <x v="5"/>
  </r>
  <r>
    <d v="2023-06-30T00:00:00"/>
    <n v="10965"/>
    <n v="11084"/>
    <x v="2"/>
    <n v="1716"/>
    <n v="52292"/>
    <s v="V-clip adipose"/>
    <s v="045188"/>
    <m/>
    <s v="F"/>
    <s v="M"/>
    <s v=""/>
    <s v=""/>
    <n v="69.5"/>
    <m/>
    <m/>
    <m/>
    <m/>
    <x v="3"/>
    <n v="1024117"/>
    <n v="6"/>
    <s v="X"/>
    <s v="X"/>
    <m/>
    <s v="Archive"/>
    <m/>
    <m/>
    <m/>
    <m/>
    <m/>
    <m/>
    <n v="1"/>
    <m/>
    <m/>
    <s v="adult"/>
    <s v="10241176"/>
    <x v="5"/>
    <s v=""/>
    <s v=""/>
    <s v=""/>
    <x v="5"/>
  </r>
  <r>
    <d v="2023-06-30T00:00:00"/>
    <n v="10965"/>
    <n v="11084"/>
    <x v="2"/>
    <n v="1717"/>
    <n v="52293"/>
    <s v="V-clip adipose"/>
    <s v="045204"/>
    <m/>
    <s v="M"/>
    <s v="M"/>
    <s v=""/>
    <s v=""/>
    <n v="67"/>
    <m/>
    <m/>
    <m/>
    <m/>
    <x v="3"/>
    <n v="1024117"/>
    <n v="7"/>
    <s v="X"/>
    <s v="X"/>
    <m/>
    <s v="Archive"/>
    <m/>
    <m/>
    <m/>
    <m/>
    <m/>
    <m/>
    <n v="1"/>
    <m/>
    <m/>
    <s v="adult"/>
    <s v="10241177"/>
    <x v="5"/>
    <s v=""/>
    <s v=""/>
    <s v=""/>
    <x v="5"/>
  </r>
  <r>
    <d v="2023-06-30T00:00:00"/>
    <n v="10965"/>
    <n v="11084"/>
    <x v="2"/>
    <n v="1719"/>
    <n v="52294"/>
    <s v="V-clip adipose"/>
    <s v="045256"/>
    <s v="X"/>
    <s v="M"/>
    <s v="M"/>
    <s v=""/>
    <s v=""/>
    <n v="91"/>
    <n v="21.6"/>
    <n v="8.8000000000000007"/>
    <n v="7.5"/>
    <n v="2.8"/>
    <x v="2"/>
    <n v="1024117"/>
    <n v="8"/>
    <s v="X"/>
    <s v="X"/>
    <m/>
    <s v="Archive"/>
    <m/>
    <m/>
    <m/>
    <m/>
    <m/>
    <m/>
    <n v="1"/>
    <m/>
    <m/>
    <s v="adult"/>
    <s v="10241178"/>
    <x v="5"/>
    <s v=""/>
    <s v=""/>
    <s v=""/>
    <x v="5"/>
  </r>
  <r>
    <d v="2023-06-30T00:00:00"/>
    <n v="10965"/>
    <n v="11084"/>
    <x v="2"/>
    <n v="1720"/>
    <n v="52295"/>
    <s v="V-clip adipose"/>
    <s v="045266"/>
    <s v="X"/>
    <s v="M"/>
    <s v="M"/>
    <s v=""/>
    <s v=""/>
    <n v="88"/>
    <n v="21.4"/>
    <n v="8"/>
    <n v="6.5"/>
    <n v="2.5"/>
    <x v="2"/>
    <n v="1024117"/>
    <n v="9"/>
    <s v="X"/>
    <s v="X"/>
    <m/>
    <s v="Archive"/>
    <m/>
    <m/>
    <m/>
    <m/>
    <m/>
    <m/>
    <n v="1"/>
    <m/>
    <m/>
    <s v="adult"/>
    <s v="10241179"/>
    <x v="5"/>
    <s v=""/>
    <s v=""/>
    <s v=""/>
    <x v="5"/>
  </r>
  <r>
    <d v="2023-06-30T00:00:00"/>
    <n v="10965"/>
    <n v="11084"/>
    <x v="2"/>
    <n v="1729"/>
    <n v="52296"/>
    <s v="V-clip adipose"/>
    <s v="045183"/>
    <s v="X"/>
    <s v="M"/>
    <s v="M"/>
    <s v=""/>
    <s v=""/>
    <n v="81"/>
    <n v="18.899999999999999"/>
    <n v="7.5"/>
    <n v="7"/>
    <n v="2"/>
    <x v="2"/>
    <n v="1024117"/>
    <n v="10"/>
    <s v="X"/>
    <s v="X"/>
    <m/>
    <s v="Archive"/>
    <m/>
    <m/>
    <m/>
    <m/>
    <m/>
    <m/>
    <n v="1"/>
    <m/>
    <m/>
    <s v="adult"/>
    <s v="102411710"/>
    <x v="5"/>
    <s v=""/>
    <s v=""/>
    <s v=""/>
    <x v="5"/>
  </r>
  <r>
    <d v="2023-06-30T00:00:00"/>
    <n v="10965"/>
    <n v="11084"/>
    <x v="2"/>
    <n v="1730"/>
    <n v="52297"/>
    <s v="V-clip adipose"/>
    <s v="045251"/>
    <m/>
    <s v="M"/>
    <s v="M"/>
    <s v=""/>
    <s v=""/>
    <n v="51"/>
    <m/>
    <m/>
    <m/>
    <m/>
    <x v="3"/>
    <n v="1024118"/>
    <n v="1"/>
    <s v="X"/>
    <m/>
    <s v="X"/>
    <d v="2023-09-18T00:00:00"/>
    <m/>
    <m/>
    <m/>
    <m/>
    <m/>
    <m/>
    <n v="1"/>
    <m/>
    <m/>
    <s v="adult"/>
    <s v="10241181"/>
    <x v="8"/>
    <s v="no age"/>
    <n v="2"/>
    <s v=""/>
    <x v="5"/>
  </r>
  <r>
    <d v="2023-06-30T00:00:00"/>
    <n v="10965"/>
    <n v="11084"/>
    <x v="2"/>
    <n v="1734"/>
    <n v="52298"/>
    <s v="V-clip adipose"/>
    <s v="045221"/>
    <m/>
    <s v="F"/>
    <s v="F"/>
    <s v=""/>
    <s v=""/>
    <n v="93"/>
    <n v="20.8"/>
    <n v="7.1"/>
    <n v="6"/>
    <n v="2"/>
    <x v="2"/>
    <n v="1024118"/>
    <n v="2"/>
    <s v="X"/>
    <m/>
    <s v="X"/>
    <d v="2023-09-18T00:00:00"/>
    <m/>
    <m/>
    <m/>
    <m/>
    <m/>
    <m/>
    <n v="1"/>
    <m/>
    <m/>
    <s v="adult"/>
    <s v="10241182"/>
    <x v="12"/>
    <n v="1.4"/>
    <n v="4"/>
    <n v="2017"/>
    <x v="5"/>
  </r>
  <r>
    <d v="2023-06-30T00:00:00"/>
    <n v="10965"/>
    <n v="11084"/>
    <x v="2"/>
    <n v="1741"/>
    <n v="52299"/>
    <s v="V-clip adipose"/>
    <s v="045206"/>
    <m/>
    <s v="M"/>
    <s v="M"/>
    <s v=""/>
    <s v=""/>
    <n v="92"/>
    <n v="19.5"/>
    <n v="7.5"/>
    <n v="6"/>
    <n v="1.8"/>
    <x v="2"/>
    <n v="1024118"/>
    <n v="3"/>
    <s v="X"/>
    <m/>
    <s v="X"/>
    <d v="2023-09-18T00:00:00"/>
    <m/>
    <m/>
    <m/>
    <m/>
    <m/>
    <m/>
    <n v="1"/>
    <m/>
    <m/>
    <s v="adult"/>
    <s v="10241183"/>
    <x v="2"/>
    <s v="no age"/>
    <n v="0"/>
    <s v=""/>
    <x v="5"/>
  </r>
  <r>
    <d v="2023-06-30T00:00:00"/>
    <n v="10965"/>
    <n v="11084"/>
    <x v="2"/>
    <n v="1744"/>
    <n v="52300"/>
    <s v="V-clip adipose"/>
    <s v="045226"/>
    <m/>
    <s v="M"/>
    <s v="M"/>
    <s v=""/>
    <s v=""/>
    <n v="55"/>
    <m/>
    <m/>
    <m/>
    <m/>
    <x v="3"/>
    <n v="1024118"/>
    <n v="4"/>
    <s v="X"/>
    <m/>
    <s v="X"/>
    <d v="2023-09-18T00:00:00"/>
    <m/>
    <m/>
    <m/>
    <m/>
    <m/>
    <m/>
    <n v="1"/>
    <m/>
    <m/>
    <s v="adult"/>
    <s v="10241184"/>
    <x v="4"/>
    <n v="1.2"/>
    <n v="2"/>
    <n v="2019"/>
    <x v="5"/>
  </r>
  <r>
    <d v="2023-06-30T00:00:00"/>
    <n v="10966"/>
    <n v="11084"/>
    <x v="3"/>
    <n v="1804"/>
    <n v="52301"/>
    <s v="V-clip adipose"/>
    <s v="045250"/>
    <m/>
    <s v="M"/>
    <s v="M"/>
    <s v=""/>
    <s v=""/>
    <n v="51"/>
    <m/>
    <m/>
    <m/>
    <m/>
    <x v="3"/>
    <n v="1024118"/>
    <n v="5"/>
    <s v="X"/>
    <m/>
    <s v="X"/>
    <d v="2023-09-18T00:00:00"/>
    <m/>
    <m/>
    <m/>
    <m/>
    <m/>
    <m/>
    <n v="1"/>
    <m/>
    <m/>
    <s v="adult"/>
    <s v="10241185"/>
    <x v="4"/>
    <n v="1.2"/>
    <n v="2"/>
    <n v="2019"/>
    <x v="5"/>
  </r>
  <r>
    <d v="2023-06-30T00:00:00"/>
    <n v="10966"/>
    <n v="11085"/>
    <x v="3"/>
    <n v="1809"/>
    <n v="52302"/>
    <s v="V-clip adipose"/>
    <s v="045185"/>
    <m/>
    <s v="M"/>
    <s v="M"/>
    <s v=""/>
    <s v=""/>
    <n v="58"/>
    <m/>
    <m/>
    <m/>
    <m/>
    <x v="3"/>
    <n v="1024118"/>
    <n v="6"/>
    <s v="X"/>
    <m/>
    <s v="X"/>
    <d v="2023-09-18T00:00:00"/>
    <m/>
    <m/>
    <m/>
    <m/>
    <m/>
    <m/>
    <n v="1"/>
    <m/>
    <m/>
    <s v="adult"/>
    <s v="10241186"/>
    <x v="4"/>
    <n v="1.2"/>
    <n v="2"/>
    <n v="2019"/>
    <x v="5"/>
  </r>
  <r>
    <d v="2023-06-30T00:00:00"/>
    <n v="10966"/>
    <n v="11085"/>
    <x v="3"/>
    <n v="1810"/>
    <n v="52303"/>
    <s v="V-clip adipose"/>
    <s v="045232"/>
    <m/>
    <s v="M"/>
    <s v="M"/>
    <s v=""/>
    <s v=""/>
    <n v="57"/>
    <m/>
    <m/>
    <m/>
    <m/>
    <x v="3"/>
    <n v="1024118"/>
    <n v="7"/>
    <s v="X"/>
    <m/>
    <s v="X"/>
    <d v="2023-09-18T00:00:00"/>
    <m/>
    <m/>
    <m/>
    <m/>
    <m/>
    <m/>
    <n v="1"/>
    <m/>
    <m/>
    <s v="adult"/>
    <s v="10241187"/>
    <x v="4"/>
    <n v="1.2"/>
    <n v="2"/>
    <n v="2019"/>
    <x v="5"/>
  </r>
  <r>
    <d v="2023-06-30T00:00:00"/>
    <n v="10966"/>
    <n v="11085"/>
    <x v="3"/>
    <n v="1812"/>
    <n v="52304"/>
    <s v="V-clip adipose"/>
    <s v="045244"/>
    <m/>
    <s v="F"/>
    <s v="F"/>
    <s v=""/>
    <s v=""/>
    <n v="78"/>
    <n v="17.2"/>
    <n v="5.8"/>
    <n v="5.5"/>
    <n v="1.8"/>
    <x v="2"/>
    <n v="1024118"/>
    <n v="8"/>
    <s v="X"/>
    <m/>
    <s v="X"/>
    <d v="2023-09-18T00:00:00"/>
    <m/>
    <m/>
    <m/>
    <m/>
    <m/>
    <m/>
    <n v="1"/>
    <m/>
    <m/>
    <s v="adult"/>
    <s v="10241188"/>
    <x v="3"/>
    <n v="1.3"/>
    <n v="3"/>
    <n v="2018"/>
    <x v="5"/>
  </r>
  <r>
    <d v="2023-06-30T00:00:00"/>
    <n v="10966"/>
    <n v="11085"/>
    <x v="3"/>
    <n v="1814"/>
    <n v="52305"/>
    <s v="V-clip adipose"/>
    <s v="045255"/>
    <m/>
    <s v="M"/>
    <s v="M"/>
    <s v=""/>
    <s v=""/>
    <n v="57"/>
    <m/>
    <m/>
    <m/>
    <m/>
    <x v="3"/>
    <n v="1024118"/>
    <n v="9"/>
    <s v="X"/>
    <m/>
    <s v="X"/>
    <d v="2023-09-18T00:00:00"/>
    <m/>
    <m/>
    <m/>
    <m/>
    <m/>
    <m/>
    <n v="1"/>
    <m/>
    <m/>
    <s v="adult"/>
    <s v="10241189"/>
    <x v="4"/>
    <n v="1.2"/>
    <n v="2"/>
    <n v="2019"/>
    <x v="5"/>
  </r>
  <r>
    <d v="2023-06-30T00:00:00"/>
    <n v="10966"/>
    <n v="11085"/>
    <x v="3"/>
    <n v="1815"/>
    <n v="52306"/>
    <s v="V-clip adipose"/>
    <s v="045234"/>
    <m/>
    <s v="M"/>
    <s v="M"/>
    <s v=""/>
    <s v=""/>
    <n v="50.5"/>
    <m/>
    <m/>
    <m/>
    <m/>
    <x v="3"/>
    <n v="1024118"/>
    <n v="10"/>
    <s v="X"/>
    <m/>
    <s v="X"/>
    <d v="2023-09-18T00:00:00"/>
    <m/>
    <m/>
    <m/>
    <m/>
    <m/>
    <m/>
    <n v="1"/>
    <m/>
    <m/>
    <s v="adult"/>
    <s v="102411810"/>
    <x v="4"/>
    <n v="1.2"/>
    <n v="2"/>
    <n v="2019"/>
    <x v="5"/>
  </r>
  <r>
    <d v="2023-06-30T00:00:00"/>
    <n v="10966"/>
    <n v="11085"/>
    <x v="3"/>
    <n v="1823"/>
    <n v="52307"/>
    <s v="V-clip adipose"/>
    <s v="045235"/>
    <m/>
    <s v="M"/>
    <s v="M"/>
    <s v=""/>
    <s v=""/>
    <n v="61"/>
    <m/>
    <m/>
    <m/>
    <m/>
    <x v="3"/>
    <n v="1024119"/>
    <n v="1"/>
    <s v="X"/>
    <m/>
    <s v="X"/>
    <d v="2023-09-18T00:00:00"/>
    <m/>
    <m/>
    <m/>
    <m/>
    <m/>
    <m/>
    <n v="1"/>
    <m/>
    <m/>
    <s v="adult"/>
    <s v="10241191"/>
    <x v="2"/>
    <s v="no age"/>
    <n v="0"/>
    <s v=""/>
    <x v="5"/>
  </r>
  <r>
    <d v="2023-07-01T00:00:00"/>
    <n v="10850"/>
    <n v="11246"/>
    <x v="1"/>
    <n v="922"/>
    <n v="41178"/>
    <s v="adipose hole"/>
    <s v="045577"/>
    <m/>
    <s v="M"/>
    <s v="M"/>
    <s v=""/>
    <s v=""/>
    <n v="56"/>
    <m/>
    <m/>
    <m/>
    <m/>
    <x v="3"/>
    <n v="1016218"/>
    <n v="9"/>
    <s v="X"/>
    <m/>
    <m/>
    <d v="2023-07-28T00:00:00"/>
    <n v="346"/>
    <m/>
    <m/>
    <m/>
    <m/>
    <m/>
    <m/>
    <m/>
    <m/>
    <s v="adult"/>
    <s v="10162189"/>
    <x v="4"/>
    <n v="1.2"/>
    <n v="2"/>
    <n v="2019"/>
    <x v="5"/>
  </r>
  <r>
    <d v="2023-07-01T00:00:00"/>
    <n v="10850"/>
    <n v="11246"/>
    <x v="1"/>
    <n v="927"/>
    <m/>
    <s v="caudal hole"/>
    <m/>
    <m/>
    <s v="M"/>
    <s v="M"/>
    <s v=""/>
    <s v=""/>
    <n v="40"/>
    <m/>
    <m/>
    <m/>
    <m/>
    <x v="1"/>
    <n v="1016218"/>
    <n v="10"/>
    <s v="X"/>
    <m/>
    <m/>
    <d v="2023-07-28T00:00:00"/>
    <m/>
    <m/>
    <m/>
    <m/>
    <m/>
    <m/>
    <m/>
    <m/>
    <m/>
    <s v="jack"/>
    <s v="101621810"/>
    <x v="1"/>
    <n v="1.1000000000000001"/>
    <n v="1"/>
    <n v="2020"/>
    <x v="5"/>
  </r>
  <r>
    <d v="2023-07-01T00:00:00"/>
    <n v="10850"/>
    <n v="11246"/>
    <x v="1"/>
    <n v="937"/>
    <m/>
    <s v="caudal hole"/>
    <m/>
    <m/>
    <s v="M"/>
    <s v="M"/>
    <s v=""/>
    <s v=""/>
    <n v="38"/>
    <m/>
    <m/>
    <m/>
    <m/>
    <x v="1"/>
    <n v="1022792"/>
    <n v="1"/>
    <s v="X"/>
    <m/>
    <m/>
    <d v="2023-07-28T00:00:00"/>
    <m/>
    <m/>
    <m/>
    <m/>
    <m/>
    <m/>
    <m/>
    <m/>
    <m/>
    <s v="jack"/>
    <s v="10227921"/>
    <x v="2"/>
    <s v="no age"/>
    <n v="0"/>
    <s v=""/>
    <x v="5"/>
  </r>
  <r>
    <d v="2023-07-01T00:00:00"/>
    <n v="10850"/>
    <n v="11246"/>
    <x v="1"/>
    <n v="949"/>
    <m/>
    <s v="caudal hole"/>
    <m/>
    <m/>
    <s v="M"/>
    <s v="M"/>
    <s v=""/>
    <s v=""/>
    <n v="49"/>
    <m/>
    <m/>
    <m/>
    <m/>
    <x v="1"/>
    <n v="1022792"/>
    <n v="2"/>
    <s v="X"/>
    <m/>
    <m/>
    <d v="2023-07-28T00:00:00"/>
    <m/>
    <m/>
    <m/>
    <m/>
    <m/>
    <m/>
    <m/>
    <m/>
    <m/>
    <s v="jack"/>
    <s v="10227922"/>
    <x v="8"/>
    <s v="no age"/>
    <n v="2"/>
    <s v=""/>
    <x v="5"/>
  </r>
  <r>
    <d v="2023-07-01T00:00:00"/>
    <n v="10850"/>
    <n v="11246"/>
    <x v="1"/>
    <n v="1004"/>
    <m/>
    <s v="caudal hole"/>
    <m/>
    <m/>
    <s v="M"/>
    <s v="M"/>
    <s v=""/>
    <s v=""/>
    <n v="43.5"/>
    <m/>
    <m/>
    <m/>
    <m/>
    <x v="1"/>
    <n v="1022792"/>
    <n v="3"/>
    <s v="X"/>
    <m/>
    <m/>
    <d v="2023-07-28T00:00:00"/>
    <m/>
    <m/>
    <m/>
    <m/>
    <m/>
    <m/>
    <m/>
    <m/>
    <m/>
    <s v="jack"/>
    <s v="10227923"/>
    <x v="1"/>
    <n v="1.1000000000000001"/>
    <n v="1"/>
    <n v="2020"/>
    <x v="5"/>
  </r>
  <r>
    <d v="2023-07-01T00:00:00"/>
    <n v="10901"/>
    <n v="11246"/>
    <x v="0"/>
    <n v="1056"/>
    <n v="41179"/>
    <s v="adipose hole"/>
    <s v="045520"/>
    <m/>
    <s v="M"/>
    <s v="M"/>
    <s v=""/>
    <s v=""/>
    <n v="93"/>
    <n v="21"/>
    <n v="7.9"/>
    <n v="6.6"/>
    <n v="2.4"/>
    <x v="2"/>
    <n v="1022792"/>
    <n v="4"/>
    <s v="X"/>
    <m/>
    <m/>
    <d v="2023-07-28T00:00:00"/>
    <n v="347"/>
    <m/>
    <m/>
    <m/>
    <m/>
    <m/>
    <m/>
    <m/>
    <m/>
    <s v="adult"/>
    <s v="10227924"/>
    <x v="3"/>
    <n v="1.3"/>
    <n v="3"/>
    <n v="2018"/>
    <x v="5"/>
  </r>
  <r>
    <d v="2023-07-01T00:00:00"/>
    <n v="10901"/>
    <n v="11246"/>
    <x v="0"/>
    <n v="1102"/>
    <n v="41180"/>
    <s v="adipose hole"/>
    <s v="045546"/>
    <m/>
    <s v="M"/>
    <s v="M"/>
    <s v=""/>
    <s v=""/>
    <n v="62"/>
    <m/>
    <m/>
    <m/>
    <m/>
    <x v="3"/>
    <n v="1022792"/>
    <n v="5"/>
    <s v="X"/>
    <m/>
    <m/>
    <d v="2023-07-28T00:00:00"/>
    <n v="348"/>
    <m/>
    <m/>
    <m/>
    <m/>
    <m/>
    <m/>
    <m/>
    <m/>
    <s v="adult"/>
    <s v="10227925"/>
    <x v="8"/>
    <s v="no age"/>
    <n v="2"/>
    <s v=""/>
    <x v="5"/>
  </r>
  <r>
    <d v="2023-07-01T00:00:00"/>
    <n v="10901"/>
    <n v="11246"/>
    <x v="0"/>
    <n v="1115"/>
    <m/>
    <s v="caudal hole"/>
    <m/>
    <m/>
    <s v="M"/>
    <s v="M"/>
    <s v=""/>
    <s v=""/>
    <n v="44"/>
    <m/>
    <m/>
    <m/>
    <m/>
    <x v="1"/>
    <n v="1022792"/>
    <n v="6"/>
    <s v="X"/>
    <m/>
    <m/>
    <d v="2023-07-28T00:00:00"/>
    <m/>
    <m/>
    <m/>
    <m/>
    <m/>
    <m/>
    <m/>
    <m/>
    <m/>
    <s v="jack"/>
    <s v="10227926"/>
    <x v="1"/>
    <n v="1.1000000000000001"/>
    <n v="1"/>
    <n v="2020"/>
    <x v="5"/>
  </r>
  <r>
    <d v="2023-07-01T00:00:00"/>
    <n v="10901"/>
    <n v="11246"/>
    <x v="0"/>
    <n v="1116"/>
    <n v="41181"/>
    <s v="adipose hole"/>
    <s v="045480"/>
    <m/>
    <s v="F"/>
    <s v="M"/>
    <s v=""/>
    <s v=""/>
    <n v="69"/>
    <m/>
    <m/>
    <m/>
    <m/>
    <x v="3"/>
    <n v="1022792"/>
    <n v="7"/>
    <s v="X"/>
    <m/>
    <m/>
    <d v="2023-07-28T00:00:00"/>
    <n v="349"/>
    <m/>
    <m/>
    <m/>
    <m/>
    <m/>
    <m/>
    <m/>
    <m/>
    <s v="adult"/>
    <s v="10227927"/>
    <x v="4"/>
    <n v="1.2"/>
    <n v="2"/>
    <n v="2019"/>
    <x v="5"/>
  </r>
  <r>
    <d v="2023-07-01T00:00:00"/>
    <n v="10901"/>
    <n v="11246"/>
    <x v="0"/>
    <n v="1125"/>
    <n v="41182"/>
    <s v="adipose hole"/>
    <s v="045482"/>
    <m/>
    <s v="F"/>
    <s v="F"/>
    <s v=""/>
    <s v=""/>
    <n v="83"/>
    <m/>
    <m/>
    <m/>
    <m/>
    <x v="2"/>
    <n v="1022792"/>
    <n v="8"/>
    <s v="X"/>
    <m/>
    <m/>
    <d v="2023-07-28T00:00:00"/>
    <n v="350"/>
    <m/>
    <m/>
    <m/>
    <m/>
    <m/>
    <m/>
    <m/>
    <s v="No morphos??"/>
    <s v="adult"/>
    <s v="10227928"/>
    <x v="9"/>
    <s v="no age"/>
    <n v="3"/>
    <s v=""/>
    <x v="5"/>
  </r>
  <r>
    <d v="2023-07-01T00:00:00"/>
    <n v="10901"/>
    <n v="11246"/>
    <x v="0"/>
    <n v="1130"/>
    <n v="41183"/>
    <s v="adipose hole"/>
    <s v="045565"/>
    <m/>
    <s v="M"/>
    <s v="M"/>
    <s v=""/>
    <s v=""/>
    <n v="58"/>
    <m/>
    <m/>
    <m/>
    <m/>
    <x v="3"/>
    <n v="1022792"/>
    <n v="9"/>
    <s v="X"/>
    <m/>
    <m/>
    <d v="2023-07-28T00:00:00"/>
    <n v="351"/>
    <m/>
    <m/>
    <m/>
    <m/>
    <m/>
    <m/>
    <m/>
    <m/>
    <s v="adult"/>
    <s v="10227929"/>
    <x v="4"/>
    <n v="1.2"/>
    <n v="2"/>
    <n v="2019"/>
    <x v="5"/>
  </r>
  <r>
    <d v="2023-07-01T00:00:00"/>
    <n v="10901"/>
    <n v="11246"/>
    <x v="0"/>
    <n v="1134"/>
    <n v="41184"/>
    <s v="adipose hole"/>
    <s v="045528"/>
    <m/>
    <s v="M"/>
    <s v="M"/>
    <s v=""/>
    <s v=""/>
    <n v="85"/>
    <n v="18.3"/>
    <n v="7"/>
    <n v="5.3"/>
    <n v="2.1"/>
    <x v="2"/>
    <n v="1022792"/>
    <n v="10"/>
    <s v="X"/>
    <m/>
    <m/>
    <d v="2023-07-28T00:00:00"/>
    <n v="352"/>
    <m/>
    <m/>
    <m/>
    <m/>
    <m/>
    <m/>
    <m/>
    <m/>
    <s v="adult"/>
    <s v="102279210"/>
    <x v="3"/>
    <n v="1.3"/>
    <n v="3"/>
    <n v="2018"/>
    <x v="5"/>
  </r>
  <r>
    <d v="2023-07-01T00:00:00"/>
    <n v="10903"/>
    <n v="11246"/>
    <x v="1"/>
    <n v="1642"/>
    <n v="41185"/>
    <s v="adipose hole"/>
    <s v="045540"/>
    <m/>
    <s v="F"/>
    <s v="F"/>
    <s v=""/>
    <s v=""/>
    <n v="90.5"/>
    <n v="19.5"/>
    <n v="7"/>
    <n v="4.3"/>
    <n v="1.6"/>
    <x v="2"/>
    <n v="1022796"/>
    <n v="1"/>
    <s v="X"/>
    <m/>
    <m/>
    <d v="2023-07-28T00:00:00"/>
    <n v="353"/>
    <m/>
    <m/>
    <m/>
    <m/>
    <m/>
    <m/>
    <m/>
    <m/>
    <s v="adult"/>
    <s v="10227961"/>
    <x v="9"/>
    <s v="no age"/>
    <n v="3"/>
    <s v=""/>
    <x v="5"/>
  </r>
  <r>
    <d v="2023-07-01T00:00:00"/>
    <n v="10903"/>
    <n v="11246"/>
    <x v="1"/>
    <n v="1658"/>
    <n v="41186"/>
    <s v="adipose hole"/>
    <s v="045506"/>
    <m/>
    <s v="M"/>
    <s v="M"/>
    <s v=""/>
    <s v=""/>
    <n v="54"/>
    <m/>
    <m/>
    <m/>
    <m/>
    <x v="3"/>
    <n v="1022796"/>
    <n v="2"/>
    <s v="X"/>
    <m/>
    <m/>
    <d v="2023-07-28T00:00:00"/>
    <n v="354"/>
    <m/>
    <m/>
    <m/>
    <m/>
    <m/>
    <m/>
    <m/>
    <m/>
    <s v="adult"/>
    <s v="10227962"/>
    <x v="4"/>
    <n v="1.2"/>
    <n v="2"/>
    <n v="2019"/>
    <x v="5"/>
  </r>
  <r>
    <d v="2023-07-01T00:00:00"/>
    <n v="10903"/>
    <n v="11246"/>
    <x v="1"/>
    <n v="1659"/>
    <n v="41187"/>
    <s v="adipose hole"/>
    <s v="045486"/>
    <m/>
    <s v="M"/>
    <s v="M"/>
    <s v=""/>
    <s v=""/>
    <n v="65.5"/>
    <m/>
    <m/>
    <m/>
    <m/>
    <x v="3"/>
    <n v="1022796"/>
    <n v="3"/>
    <s v="X"/>
    <m/>
    <m/>
    <d v="2023-07-28T00:00:00"/>
    <n v="355"/>
    <m/>
    <m/>
    <m/>
    <m/>
    <m/>
    <m/>
    <m/>
    <m/>
    <s v="adult"/>
    <s v="10227963"/>
    <x v="4"/>
    <n v="1.2"/>
    <n v="2"/>
    <n v="2019"/>
    <x v="5"/>
  </r>
  <r>
    <d v="2023-07-01T00:00:00"/>
    <n v="10967"/>
    <n v="11086"/>
    <x v="3"/>
    <n v="924"/>
    <n v="52308"/>
    <s v="V-clip adipose"/>
    <s v="045215"/>
    <m/>
    <s v="F"/>
    <s v="F"/>
    <s v=""/>
    <s v=""/>
    <n v="84"/>
    <n v="18.5"/>
    <n v="6.4"/>
    <n v="5.5"/>
    <n v="2"/>
    <x v="2"/>
    <n v="1024119"/>
    <n v="2"/>
    <s v="X"/>
    <m/>
    <s v="X"/>
    <d v="2023-09-18T00:00:00"/>
    <m/>
    <m/>
    <m/>
    <m/>
    <m/>
    <m/>
    <m/>
    <m/>
    <m/>
    <s v="adult"/>
    <s v="10241192"/>
    <x v="3"/>
    <n v="1.3"/>
    <n v="3"/>
    <n v="2018"/>
    <x v="5"/>
  </r>
  <r>
    <d v="2023-07-01T00:00:00"/>
    <n v="10967"/>
    <n v="11086"/>
    <x v="3"/>
    <n v="927"/>
    <n v="52309"/>
    <s v="V-clip adipose"/>
    <s v="045222"/>
    <m/>
    <s v="M"/>
    <s v="M"/>
    <s v=""/>
    <s v=""/>
    <n v="59"/>
    <m/>
    <m/>
    <m/>
    <m/>
    <x v="3"/>
    <n v="1024119"/>
    <n v="3"/>
    <s v="X"/>
    <m/>
    <s v="X"/>
    <d v="2023-09-18T00:00:00"/>
    <m/>
    <m/>
    <m/>
    <m/>
    <m/>
    <m/>
    <m/>
    <m/>
    <m/>
    <s v="adult"/>
    <s v="10241193"/>
    <x v="4"/>
    <n v="1.2"/>
    <n v="2"/>
    <n v="2019"/>
    <x v="5"/>
  </r>
  <r>
    <d v="2023-07-01T00:00:00"/>
    <n v="10967"/>
    <n v="11086"/>
    <x v="3"/>
    <n v="929"/>
    <n v="52310"/>
    <s v="V-clip adipose"/>
    <s v="045227"/>
    <m/>
    <s v="F"/>
    <s v="F"/>
    <s v=""/>
    <s v=""/>
    <n v="86"/>
    <n v="19"/>
    <n v="6.6"/>
    <n v="6"/>
    <n v="2"/>
    <x v="2"/>
    <n v="1024119"/>
    <n v="4"/>
    <s v="X"/>
    <m/>
    <s v="X"/>
    <d v="2023-09-18T00:00:00"/>
    <m/>
    <m/>
    <m/>
    <m/>
    <m/>
    <m/>
    <m/>
    <m/>
    <m/>
    <s v="adult"/>
    <s v="10241194"/>
    <x v="3"/>
    <n v="1.3"/>
    <n v="3"/>
    <n v="2018"/>
    <x v="5"/>
  </r>
  <r>
    <d v="2023-07-01T00:00:00"/>
    <n v="10967"/>
    <n v="11086"/>
    <x v="3"/>
    <n v="932"/>
    <n v="52311"/>
    <s v="V-clip adipose"/>
    <s v="045275"/>
    <m/>
    <s v="M"/>
    <s v="M"/>
    <s v=""/>
    <s v=""/>
    <n v="56"/>
    <m/>
    <m/>
    <m/>
    <m/>
    <x v="3"/>
    <n v="1024119"/>
    <n v="5"/>
    <s v="X"/>
    <m/>
    <s v="X"/>
    <d v="2023-09-18T00:00:00"/>
    <m/>
    <m/>
    <m/>
    <m/>
    <m/>
    <m/>
    <m/>
    <m/>
    <m/>
    <s v="adult"/>
    <s v="10241195"/>
    <x v="4"/>
    <n v="1.2"/>
    <n v="2"/>
    <n v="2019"/>
    <x v="5"/>
  </r>
  <r>
    <d v="2023-07-01T00:00:00"/>
    <n v="10967"/>
    <n v="11086"/>
    <x v="3"/>
    <n v="935"/>
    <n v="52312"/>
    <s v="V-clip adipose"/>
    <s v="045195"/>
    <m/>
    <s v="M"/>
    <s v="M"/>
    <s v=""/>
    <s v=""/>
    <n v="71"/>
    <m/>
    <m/>
    <m/>
    <m/>
    <x v="3"/>
    <n v="1024119"/>
    <n v="6"/>
    <s v="X"/>
    <m/>
    <s v="X"/>
    <d v="2023-09-18T00:00:00"/>
    <m/>
    <m/>
    <m/>
    <m/>
    <m/>
    <m/>
    <m/>
    <m/>
    <m/>
    <s v="adult"/>
    <s v="10241196"/>
    <x v="4"/>
    <n v="1.2"/>
    <n v="2"/>
    <n v="2019"/>
    <x v="5"/>
  </r>
  <r>
    <d v="2023-07-01T00:00:00"/>
    <n v="10967"/>
    <n v="11086"/>
    <x v="3"/>
    <n v="939"/>
    <n v="52313"/>
    <s v="V-clip adipose"/>
    <s v="045231"/>
    <m/>
    <s v="M"/>
    <s v="M"/>
    <s v=""/>
    <s v=""/>
    <n v="56"/>
    <m/>
    <m/>
    <m/>
    <m/>
    <x v="3"/>
    <n v="1024119"/>
    <n v="7"/>
    <s v="X"/>
    <m/>
    <s v="X"/>
    <d v="2023-09-18T00:00:00"/>
    <m/>
    <m/>
    <m/>
    <m/>
    <m/>
    <m/>
    <m/>
    <m/>
    <m/>
    <s v="adult"/>
    <s v="10241197"/>
    <x v="4"/>
    <n v="1.2"/>
    <n v="2"/>
    <n v="2019"/>
    <x v="5"/>
  </r>
  <r>
    <d v="2023-07-01T00:00:00"/>
    <n v="10967"/>
    <n v="11086"/>
    <x v="3"/>
    <n v="941"/>
    <n v="52314"/>
    <s v="V-clip adipose"/>
    <s v="045199"/>
    <m/>
    <s v="F"/>
    <s v="F"/>
    <s v=""/>
    <s v=""/>
    <n v="87"/>
    <n v="18.399999999999999"/>
    <n v="6.6"/>
    <n v="5"/>
    <n v="1.8"/>
    <x v="2"/>
    <n v="1024119"/>
    <n v="8"/>
    <s v="X"/>
    <m/>
    <s v="X"/>
    <d v="2023-09-18T00:00:00"/>
    <m/>
    <m/>
    <m/>
    <m/>
    <m/>
    <m/>
    <m/>
    <m/>
    <m/>
    <s v="adult"/>
    <s v="10241198"/>
    <x v="3"/>
    <n v="1.3"/>
    <n v="3"/>
    <n v="2018"/>
    <x v="5"/>
  </r>
  <r>
    <d v="2023-07-01T00:00:00"/>
    <n v="10967"/>
    <n v="11086"/>
    <x v="3"/>
    <n v="943"/>
    <n v="52315"/>
    <s v="V-clip adipose"/>
    <s v="045243"/>
    <m/>
    <s v="F"/>
    <s v="F"/>
    <s v=""/>
    <s v=""/>
    <n v="85"/>
    <n v="18"/>
    <n v="6.1"/>
    <n v="5.3"/>
    <n v="1.9"/>
    <x v="2"/>
    <n v="1024119"/>
    <n v="9"/>
    <s v="X"/>
    <m/>
    <s v="X"/>
    <d v="2023-09-18T00:00:00"/>
    <m/>
    <m/>
    <m/>
    <m/>
    <m/>
    <m/>
    <m/>
    <m/>
    <m/>
    <s v="adult"/>
    <s v="10241199"/>
    <x v="9"/>
    <s v="no age"/>
    <n v="3"/>
    <s v=""/>
    <x v="5"/>
  </r>
  <r>
    <d v="2023-07-01T00:00:00"/>
    <n v="10967"/>
    <n v="11086"/>
    <x v="3"/>
    <n v="944"/>
    <n v="52316"/>
    <s v="V-clip adipose"/>
    <s v="045187"/>
    <m/>
    <s v="M"/>
    <s v="M"/>
    <s v=""/>
    <s v=""/>
    <n v="51"/>
    <m/>
    <m/>
    <m/>
    <m/>
    <x v="3"/>
    <n v="1024119"/>
    <n v="10"/>
    <s v="X"/>
    <m/>
    <s v="X"/>
    <d v="2023-09-18T00:00:00"/>
    <m/>
    <m/>
    <m/>
    <m/>
    <m/>
    <m/>
    <m/>
    <m/>
    <m/>
    <s v="adult"/>
    <s v="102411910"/>
    <x v="4"/>
    <n v="1.2"/>
    <n v="2"/>
    <n v="2019"/>
    <x v="5"/>
  </r>
  <r>
    <d v="2023-07-01T00:00:00"/>
    <n v="10967"/>
    <n v="11086"/>
    <x v="3"/>
    <n v="948"/>
    <n v="52317"/>
    <s v="V-clip adipose"/>
    <s v="045198"/>
    <m/>
    <s v="F"/>
    <s v="F"/>
    <s v=""/>
    <s v=""/>
    <n v="79"/>
    <n v="17.3"/>
    <n v="5.5"/>
    <n v="4.9000000000000004"/>
    <n v="1.7"/>
    <x v="2"/>
    <n v="1024120"/>
    <n v="1"/>
    <s v="X"/>
    <s v="X"/>
    <m/>
    <s v="Archive"/>
    <m/>
    <m/>
    <m/>
    <m/>
    <m/>
    <m/>
    <m/>
    <m/>
    <m/>
    <s v="adult"/>
    <s v="10241201"/>
    <x v="5"/>
    <s v=""/>
    <s v=""/>
    <s v=""/>
    <x v="5"/>
  </r>
  <r>
    <d v="2023-07-01T00:00:00"/>
    <n v="10967"/>
    <n v="11086"/>
    <x v="3"/>
    <n v="948"/>
    <n v="52318"/>
    <s v="V-clip adipose"/>
    <s v="045196"/>
    <m/>
    <s v="F"/>
    <s v="F"/>
    <s v=""/>
    <s v=""/>
    <n v="90"/>
    <n v="19.2"/>
    <n v="6.5"/>
    <n v="5"/>
    <n v="1.7"/>
    <x v="2"/>
    <n v="1024120"/>
    <n v="2"/>
    <s v="X"/>
    <s v="X"/>
    <m/>
    <s v="Archive"/>
    <m/>
    <m/>
    <m/>
    <m/>
    <m/>
    <m/>
    <m/>
    <m/>
    <m/>
    <s v="adult"/>
    <s v="10241202"/>
    <x v="5"/>
    <s v=""/>
    <s v=""/>
    <s v=""/>
    <x v="5"/>
  </r>
  <r>
    <d v="2023-07-01T00:00:00"/>
    <n v="10967"/>
    <n v="11086"/>
    <x v="3"/>
    <n v="953"/>
    <n v="52319"/>
    <s v="V-clip adipose"/>
    <s v="045180"/>
    <m/>
    <s v="F"/>
    <s v="M"/>
    <s v=""/>
    <s v=""/>
    <n v="75"/>
    <m/>
    <m/>
    <m/>
    <m/>
    <x v="3"/>
    <n v="1024120"/>
    <n v="3"/>
    <s v="X"/>
    <s v="X"/>
    <m/>
    <s v="Archive"/>
    <m/>
    <m/>
    <m/>
    <m/>
    <m/>
    <m/>
    <m/>
    <m/>
    <m/>
    <s v="adult"/>
    <s v="10241203"/>
    <x v="5"/>
    <s v=""/>
    <s v=""/>
    <s v=""/>
    <x v="5"/>
  </r>
  <r>
    <d v="2023-07-01T00:00:00"/>
    <n v="10967"/>
    <n v="11086"/>
    <x v="3"/>
    <n v="953"/>
    <n v="52320"/>
    <s v="V-clip adipose"/>
    <s v="045182"/>
    <m/>
    <s v="F"/>
    <s v="F"/>
    <s v=""/>
    <s v=""/>
    <n v="87"/>
    <n v="17.8"/>
    <n v="6.4"/>
    <n v="5.5"/>
    <n v="2"/>
    <x v="2"/>
    <n v="1024120"/>
    <n v="4"/>
    <s v="X"/>
    <s v="X"/>
    <m/>
    <s v="Archive"/>
    <m/>
    <m/>
    <m/>
    <m/>
    <m/>
    <m/>
    <m/>
    <m/>
    <m/>
    <s v="adult"/>
    <s v="10241204"/>
    <x v="5"/>
    <s v=""/>
    <s v=""/>
    <s v=""/>
    <x v="5"/>
  </r>
  <r>
    <d v="2023-07-01T00:00:00"/>
    <n v="10967"/>
    <n v="11086"/>
    <x v="3"/>
    <n v="956"/>
    <n v="52321"/>
    <s v="V-clip adipose"/>
    <s v="045249"/>
    <m/>
    <s v="M"/>
    <s v="M"/>
    <s v=""/>
    <s v=""/>
    <n v="64"/>
    <m/>
    <m/>
    <m/>
    <m/>
    <x v="3"/>
    <n v="1024120"/>
    <n v="5"/>
    <s v="X"/>
    <s v="X"/>
    <m/>
    <s v="Archive"/>
    <m/>
    <m/>
    <m/>
    <m/>
    <m/>
    <m/>
    <m/>
    <m/>
    <m/>
    <s v="adult"/>
    <s v="10241205"/>
    <x v="5"/>
    <s v=""/>
    <s v=""/>
    <s v=""/>
    <x v="5"/>
  </r>
  <r>
    <d v="2023-07-01T00:00:00"/>
    <n v="10967"/>
    <n v="11086"/>
    <x v="3"/>
    <n v="957"/>
    <n v="52322"/>
    <s v="V-clip adipose"/>
    <s v="045263"/>
    <m/>
    <s v="F"/>
    <s v="F"/>
    <s v=""/>
    <s v=""/>
    <n v="81"/>
    <n v="17.2"/>
    <n v="5.8"/>
    <n v="4.7"/>
    <n v="1.5"/>
    <x v="2"/>
    <n v="1024120"/>
    <n v="6"/>
    <s v="X"/>
    <s v="X"/>
    <m/>
    <s v="Archive"/>
    <m/>
    <m/>
    <m/>
    <m/>
    <m/>
    <m/>
    <m/>
    <m/>
    <m/>
    <s v="adult"/>
    <s v="10241206"/>
    <x v="5"/>
    <s v=""/>
    <s v=""/>
    <s v=""/>
    <x v="5"/>
  </r>
  <r>
    <d v="2023-07-01T00:00:00"/>
    <n v="10967"/>
    <n v="11086"/>
    <x v="3"/>
    <n v="1000"/>
    <n v="52323"/>
    <s v="V-clip adipose"/>
    <s v="045236"/>
    <m/>
    <s v="F"/>
    <s v="F"/>
    <s v=""/>
    <s v=""/>
    <n v="83"/>
    <n v="17.899999999999999"/>
    <n v="6.4"/>
    <n v="5"/>
    <n v="2"/>
    <x v="2"/>
    <n v="1024120"/>
    <n v="7"/>
    <s v="X"/>
    <s v="X"/>
    <m/>
    <s v="Archive"/>
    <m/>
    <m/>
    <m/>
    <m/>
    <m/>
    <m/>
    <m/>
    <m/>
    <m/>
    <s v="adult"/>
    <s v="10241207"/>
    <x v="5"/>
    <s v=""/>
    <s v=""/>
    <s v=""/>
    <x v="5"/>
  </r>
  <r>
    <d v="2023-07-01T00:00:00"/>
    <n v="10967"/>
    <n v="11086"/>
    <x v="3"/>
    <n v="1002"/>
    <n v="52324"/>
    <s v="V-clip adipose"/>
    <s v="045271"/>
    <m/>
    <s v="F"/>
    <s v="F"/>
    <s v=""/>
    <s v=""/>
    <n v="80"/>
    <n v="17.100000000000001"/>
    <n v="6.1"/>
    <n v="5.4"/>
    <n v="1.8"/>
    <x v="2"/>
    <n v="1024120"/>
    <n v="8"/>
    <s v="X"/>
    <s v="X"/>
    <m/>
    <s v="Archive"/>
    <m/>
    <m/>
    <m/>
    <m/>
    <m/>
    <m/>
    <m/>
    <m/>
    <m/>
    <s v="adult"/>
    <s v="10241208"/>
    <x v="5"/>
    <s v=""/>
    <s v=""/>
    <s v=""/>
    <x v="5"/>
  </r>
  <r>
    <d v="2023-07-01T00:00:00"/>
    <n v="10967"/>
    <n v="11086"/>
    <x v="3"/>
    <n v="1005"/>
    <n v="52325"/>
    <s v="V-clip adipose"/>
    <s v="045223"/>
    <m/>
    <s v="M"/>
    <s v="M"/>
    <s v=""/>
    <s v=""/>
    <n v="66"/>
    <m/>
    <m/>
    <m/>
    <m/>
    <x v="3"/>
    <n v="1024120"/>
    <n v="9"/>
    <s v="X"/>
    <s v="X"/>
    <m/>
    <s v="Archive"/>
    <m/>
    <m/>
    <m/>
    <m/>
    <m/>
    <m/>
    <m/>
    <m/>
    <m/>
    <s v="adult"/>
    <s v="10241209"/>
    <x v="5"/>
    <s v=""/>
    <s v=""/>
    <s v=""/>
    <x v="5"/>
  </r>
  <r>
    <d v="2023-07-01T00:00:00"/>
    <n v="10968"/>
    <n v="11086"/>
    <x v="4"/>
    <n v="1023"/>
    <n v="52326"/>
    <s v="V-clip adipose"/>
    <s v="045200"/>
    <m/>
    <s v="M"/>
    <s v="M"/>
    <s v=""/>
    <s v=""/>
    <n v="54"/>
    <m/>
    <m/>
    <m/>
    <m/>
    <x v="3"/>
    <n v="1024120"/>
    <n v="10"/>
    <s v="X"/>
    <s v="X"/>
    <m/>
    <s v="Archive"/>
    <m/>
    <m/>
    <m/>
    <m/>
    <m/>
    <m/>
    <m/>
    <m/>
    <m/>
    <s v="adult"/>
    <s v="102412010"/>
    <x v="5"/>
    <s v=""/>
    <s v=""/>
    <s v=""/>
    <x v="5"/>
  </r>
  <r>
    <d v="2023-07-01T00:00:00"/>
    <n v="10968"/>
    <n v="11086"/>
    <x v="4"/>
    <n v="1025"/>
    <n v="52327"/>
    <s v="V-clip adipose"/>
    <s v="045209"/>
    <m/>
    <s v="M"/>
    <s v="M"/>
    <s v=""/>
    <s v=""/>
    <n v="58"/>
    <m/>
    <m/>
    <m/>
    <m/>
    <x v="3"/>
    <n v="1024121"/>
    <n v="1"/>
    <s v="X"/>
    <m/>
    <s v="X"/>
    <d v="2023-09-18T00:00:00"/>
    <m/>
    <m/>
    <m/>
    <m/>
    <m/>
    <m/>
    <m/>
    <m/>
    <m/>
    <s v="adult"/>
    <s v="10241211"/>
    <x v="8"/>
    <s v="no age"/>
    <n v="2"/>
    <s v=""/>
    <x v="5"/>
  </r>
  <r>
    <d v="2023-07-01T00:00:00"/>
    <n v="10968"/>
    <n v="11086"/>
    <x v="4"/>
    <n v="1028"/>
    <n v="52328"/>
    <s v="V-clip adipose"/>
    <s v="045194"/>
    <m/>
    <s v="M"/>
    <s v="M"/>
    <s v=""/>
    <s v=""/>
    <n v="64"/>
    <m/>
    <m/>
    <m/>
    <m/>
    <x v="3"/>
    <n v="1024121"/>
    <n v="2"/>
    <s v="X"/>
    <m/>
    <s v="X"/>
    <d v="2023-09-18T00:00:00"/>
    <m/>
    <m/>
    <m/>
    <m/>
    <m/>
    <m/>
    <m/>
    <m/>
    <m/>
    <s v="adult"/>
    <s v="10241212"/>
    <x v="4"/>
    <n v="1.2"/>
    <n v="2"/>
    <n v="2019"/>
    <x v="5"/>
  </r>
  <r>
    <d v="2023-07-01T00:00:00"/>
    <n v="10968"/>
    <n v="11086"/>
    <x v="4"/>
    <n v="1029"/>
    <n v="52329"/>
    <s v="V-clip adipose"/>
    <s v="045186"/>
    <m/>
    <s v="M"/>
    <s v="M"/>
    <s v=""/>
    <s v=""/>
    <n v="63"/>
    <m/>
    <m/>
    <m/>
    <m/>
    <x v="3"/>
    <n v="1024121"/>
    <n v="3"/>
    <s v="X"/>
    <m/>
    <s v="X"/>
    <d v="2023-09-18T00:00:00"/>
    <m/>
    <m/>
    <m/>
    <m/>
    <m/>
    <m/>
    <m/>
    <m/>
    <m/>
    <s v="adult"/>
    <s v="10241213"/>
    <x v="4"/>
    <n v="1.2"/>
    <n v="2"/>
    <n v="2019"/>
    <x v="5"/>
  </r>
  <r>
    <d v="2023-07-01T00:00:00"/>
    <n v="10968"/>
    <n v="11086"/>
    <x v="4"/>
    <n v="1031"/>
    <n v="52330"/>
    <s v="V-clip adipose"/>
    <s v="045259"/>
    <m/>
    <s v="M"/>
    <s v="M"/>
    <s v=""/>
    <s v=""/>
    <n v="58"/>
    <m/>
    <m/>
    <m/>
    <m/>
    <x v="3"/>
    <n v="1024121"/>
    <n v="4"/>
    <s v="X"/>
    <m/>
    <s v="X"/>
    <d v="2023-09-18T00:00:00"/>
    <m/>
    <m/>
    <m/>
    <m/>
    <m/>
    <m/>
    <m/>
    <m/>
    <m/>
    <s v="adult"/>
    <s v="10241214"/>
    <x v="4"/>
    <n v="1.2"/>
    <n v="2"/>
    <n v="2019"/>
    <x v="5"/>
  </r>
  <r>
    <d v="2023-07-01T00:00:00"/>
    <n v="10968"/>
    <n v="11086"/>
    <x v="4"/>
    <n v="1034"/>
    <n v="52331"/>
    <s v="V-clip adipose"/>
    <s v="045239"/>
    <m/>
    <s v="F"/>
    <s v="F"/>
    <s v=""/>
    <s v=""/>
    <n v="78"/>
    <n v="15.3"/>
    <n v="5.5"/>
    <m/>
    <n v="1.8"/>
    <x v="2"/>
    <n v="1024121"/>
    <n v="5"/>
    <s v="X"/>
    <m/>
    <s v="X"/>
    <d v="2023-09-18T00:00:00"/>
    <m/>
    <m/>
    <m/>
    <m/>
    <m/>
    <m/>
    <m/>
    <m/>
    <s v="No adipose length"/>
    <s v="adult"/>
    <s v="10241215"/>
    <x v="3"/>
    <n v="1.3"/>
    <n v="3"/>
    <n v="2018"/>
    <x v="5"/>
  </r>
  <r>
    <d v="2023-07-01T00:00:00"/>
    <n v="10968"/>
    <n v="11086"/>
    <x v="4"/>
    <n v="1050"/>
    <n v="52332"/>
    <s v="V-clip adipose"/>
    <s v="045189"/>
    <m/>
    <s v="F"/>
    <s v="F"/>
    <s v=""/>
    <s v=""/>
    <n v="86"/>
    <n v="18.3"/>
    <n v="6.5"/>
    <n v="6.1"/>
    <n v="2"/>
    <x v="2"/>
    <n v="1024121"/>
    <n v="6"/>
    <s v="X"/>
    <m/>
    <s v="X"/>
    <d v="2023-09-18T00:00:00"/>
    <m/>
    <m/>
    <m/>
    <m/>
    <m/>
    <m/>
    <m/>
    <m/>
    <m/>
    <s v="adult"/>
    <s v="10241216"/>
    <x v="3"/>
    <n v="1.3"/>
    <n v="3"/>
    <n v="2018"/>
    <x v="5"/>
  </r>
  <r>
    <d v="2023-07-01T00:00:00"/>
    <n v="10968"/>
    <n v="11087"/>
    <x v="4"/>
    <n v="1051"/>
    <n v="52333"/>
    <s v="V-clip adipose"/>
    <s v="045233"/>
    <m/>
    <s v="M"/>
    <s v="M"/>
    <s v=""/>
    <s v=""/>
    <n v="60"/>
    <m/>
    <m/>
    <m/>
    <m/>
    <x v="3"/>
    <n v="1024121"/>
    <n v="7"/>
    <s v="X"/>
    <m/>
    <s v="X"/>
    <d v="2023-09-18T00:00:00"/>
    <m/>
    <m/>
    <m/>
    <m/>
    <m/>
    <m/>
    <m/>
    <m/>
    <m/>
    <s v="adult"/>
    <s v="10241217"/>
    <x v="4"/>
    <n v="1.2"/>
    <n v="2"/>
    <n v="2019"/>
    <x v="5"/>
  </r>
  <r>
    <d v="2023-07-01T00:00:00"/>
    <n v="10969"/>
    <n v="11087"/>
    <x v="2"/>
    <n v="1119"/>
    <n v="52334"/>
    <s v="V-clip adipose"/>
    <s v="045265"/>
    <m/>
    <s v="M"/>
    <s v="M"/>
    <s v=""/>
    <s v=""/>
    <n v="69"/>
    <m/>
    <m/>
    <m/>
    <m/>
    <x v="3"/>
    <n v="1024121"/>
    <n v="8"/>
    <s v="X"/>
    <m/>
    <s v="X"/>
    <d v="2023-09-18T00:00:00"/>
    <m/>
    <m/>
    <m/>
    <m/>
    <m/>
    <m/>
    <m/>
    <m/>
    <m/>
    <s v="adult"/>
    <s v="10241218"/>
    <x v="4"/>
    <n v="1.2"/>
    <n v="2"/>
    <n v="2019"/>
    <x v="5"/>
  </r>
  <r>
    <d v="2023-07-01T00:00:00"/>
    <n v="10969"/>
    <n v="11087"/>
    <x v="2"/>
    <n v="1121"/>
    <n v="52335"/>
    <s v="V-clip adipose"/>
    <s v="045279"/>
    <s v="X"/>
    <s v="M"/>
    <s v="M"/>
    <s v=""/>
    <s v=""/>
    <n v="79"/>
    <n v="19"/>
    <n v="7.5"/>
    <n v="6.5"/>
    <n v="2.2000000000000002"/>
    <x v="2"/>
    <n v="1024121"/>
    <n v="9"/>
    <s v="X"/>
    <m/>
    <s v="X"/>
    <d v="2023-09-18T00:00:00"/>
    <m/>
    <m/>
    <m/>
    <m/>
    <m/>
    <m/>
    <m/>
    <m/>
    <m/>
    <s v="adult"/>
    <s v="10241219"/>
    <x v="3"/>
    <n v="1.3"/>
    <n v="3"/>
    <n v="2018"/>
    <x v="5"/>
  </r>
  <r>
    <d v="2023-07-01T00:00:00"/>
    <n v="10969"/>
    <n v="11087"/>
    <x v="2"/>
    <n v="1123"/>
    <n v="52336"/>
    <s v="V-clip adipose"/>
    <s v="045257"/>
    <m/>
    <s v="M"/>
    <s v="M"/>
    <s v=""/>
    <s v=""/>
    <n v="52"/>
    <m/>
    <m/>
    <m/>
    <m/>
    <x v="3"/>
    <n v="1024121"/>
    <n v="10"/>
    <s v="X"/>
    <m/>
    <s v="X"/>
    <d v="2023-09-18T00:00:00"/>
    <m/>
    <m/>
    <m/>
    <m/>
    <m/>
    <m/>
    <m/>
    <m/>
    <m/>
    <s v="adult"/>
    <s v="102412110"/>
    <x v="4"/>
    <n v="1.2"/>
    <n v="2"/>
    <n v="2019"/>
    <x v="5"/>
  </r>
  <r>
    <d v="2023-07-01T00:00:00"/>
    <n v="10969"/>
    <n v="11087"/>
    <x v="2"/>
    <n v="1126"/>
    <n v="52337"/>
    <s v="V-clip adipose"/>
    <s v="045208"/>
    <m/>
    <s v="F"/>
    <s v="F"/>
    <s v=""/>
    <s v=""/>
    <n v="85"/>
    <n v="18.100000000000001"/>
    <n v="6.8"/>
    <n v="4.5"/>
    <n v="1.7"/>
    <x v="2"/>
    <n v="1024122"/>
    <n v="1"/>
    <s v="X"/>
    <s v="X"/>
    <m/>
    <s v="Archive"/>
    <m/>
    <m/>
    <m/>
    <m/>
    <m/>
    <m/>
    <m/>
    <m/>
    <m/>
    <s v="adult"/>
    <s v="10241221"/>
    <x v="5"/>
    <s v=""/>
    <s v=""/>
    <s v=""/>
    <x v="5"/>
  </r>
  <r>
    <d v="2023-07-01T00:00:00"/>
    <n v="10969"/>
    <n v="11087"/>
    <x v="2"/>
    <n v="1127"/>
    <n v="52338"/>
    <s v="V-clip adipose"/>
    <s v="045264"/>
    <s v="X"/>
    <s v="M"/>
    <s v="M"/>
    <s v=""/>
    <s v=""/>
    <n v="91.5"/>
    <n v="20.2"/>
    <n v="7.7"/>
    <n v="6.8"/>
    <n v="2.2000000000000002"/>
    <x v="2"/>
    <n v="1024122"/>
    <n v="2"/>
    <s v="X"/>
    <s v="X"/>
    <m/>
    <s v="Archive"/>
    <m/>
    <m/>
    <m/>
    <m/>
    <m/>
    <m/>
    <m/>
    <m/>
    <m/>
    <s v="adult"/>
    <s v="10241222"/>
    <x v="5"/>
    <s v=""/>
    <s v=""/>
    <s v=""/>
    <x v="5"/>
  </r>
  <r>
    <d v="2023-07-01T00:00:00"/>
    <n v="10969"/>
    <n v="11087"/>
    <x v="2"/>
    <n v="1130"/>
    <n v="52339"/>
    <s v="V-clip adipose"/>
    <s v="045212"/>
    <m/>
    <s v="M"/>
    <s v="M"/>
    <s v=""/>
    <s v=""/>
    <n v="56"/>
    <m/>
    <m/>
    <m/>
    <m/>
    <x v="3"/>
    <n v="1024122"/>
    <n v="3"/>
    <s v="X"/>
    <s v="X"/>
    <m/>
    <s v="Archive"/>
    <m/>
    <m/>
    <m/>
    <m/>
    <m/>
    <m/>
    <m/>
    <m/>
    <m/>
    <s v="adult"/>
    <s v="10241223"/>
    <x v="5"/>
    <s v=""/>
    <s v=""/>
    <s v=""/>
    <x v="5"/>
  </r>
  <r>
    <d v="2023-07-01T00:00:00"/>
    <n v="10969"/>
    <n v="11087"/>
    <x v="2"/>
    <n v="1132"/>
    <n v="52340"/>
    <s v="V-clip adipose"/>
    <s v="045245"/>
    <m/>
    <s v="F"/>
    <s v="F"/>
    <s v=""/>
    <s v=""/>
    <n v="83.5"/>
    <n v="18"/>
    <n v="6.2"/>
    <n v="5.2"/>
    <n v="1.8"/>
    <x v="2"/>
    <n v="1024122"/>
    <n v="4"/>
    <s v="X"/>
    <s v="X"/>
    <m/>
    <s v="Archive"/>
    <m/>
    <m/>
    <m/>
    <m/>
    <m/>
    <m/>
    <m/>
    <m/>
    <m/>
    <s v="adult"/>
    <s v="10241224"/>
    <x v="5"/>
    <s v=""/>
    <s v=""/>
    <s v=""/>
    <x v="5"/>
  </r>
  <r>
    <d v="2023-07-01T00:00:00"/>
    <n v="10969"/>
    <n v="11087"/>
    <x v="2"/>
    <n v="1133"/>
    <n v="52341"/>
    <s v="V-clip adipose"/>
    <s v="045241"/>
    <m/>
    <s v="M"/>
    <s v="M"/>
    <s v=""/>
    <s v=""/>
    <n v="84"/>
    <n v="19.8"/>
    <n v="7.5"/>
    <n v="6"/>
    <n v="2.1"/>
    <x v="2"/>
    <n v="1024122"/>
    <n v="5"/>
    <s v="X"/>
    <s v="X"/>
    <m/>
    <s v="Archive"/>
    <m/>
    <m/>
    <m/>
    <m/>
    <m/>
    <m/>
    <m/>
    <m/>
    <m/>
    <s v="adult"/>
    <s v="10241225"/>
    <x v="5"/>
    <s v=""/>
    <s v=""/>
    <s v=""/>
    <x v="5"/>
  </r>
  <r>
    <d v="2023-07-01T00:00:00"/>
    <n v="10969"/>
    <n v="11087"/>
    <x v="2"/>
    <n v="1138"/>
    <n v="52342"/>
    <s v="V-clip adipose"/>
    <s v="045225"/>
    <m/>
    <s v="M"/>
    <s v="M"/>
    <s v=""/>
    <s v=""/>
    <n v="76"/>
    <n v="18.5"/>
    <n v="5"/>
    <n v="5"/>
    <n v="1.9"/>
    <x v="2"/>
    <n v="1024122"/>
    <n v="6"/>
    <s v="X"/>
    <s v="X"/>
    <m/>
    <s v="Archive"/>
    <m/>
    <m/>
    <m/>
    <m/>
    <m/>
    <m/>
    <m/>
    <m/>
    <m/>
    <s v="adult"/>
    <s v="10241226"/>
    <x v="5"/>
    <s v=""/>
    <s v=""/>
    <s v=""/>
    <x v="5"/>
  </r>
  <r>
    <d v="2023-07-01T00:00:00"/>
    <n v="10969"/>
    <n v="11087"/>
    <x v="2"/>
    <n v="1140"/>
    <n v="52343"/>
    <s v="V-clip adipose"/>
    <s v="045205"/>
    <m/>
    <s v="M"/>
    <s v="M"/>
    <s v=""/>
    <s v=""/>
    <n v="60"/>
    <m/>
    <m/>
    <m/>
    <m/>
    <x v="3"/>
    <n v="1024122"/>
    <n v="7"/>
    <s v="X"/>
    <s v="X"/>
    <m/>
    <s v="Archive"/>
    <m/>
    <m/>
    <m/>
    <m/>
    <m/>
    <m/>
    <m/>
    <m/>
    <m/>
    <s v="adult"/>
    <s v="10241227"/>
    <x v="5"/>
    <s v=""/>
    <s v=""/>
    <s v=""/>
    <x v="5"/>
  </r>
  <r>
    <d v="2023-07-01T00:00:00"/>
    <n v="10969"/>
    <n v="11087"/>
    <x v="2"/>
    <n v="1142"/>
    <n v="52344"/>
    <s v="V-clip adipose"/>
    <s v="045272"/>
    <m/>
    <s v="M"/>
    <s v="M"/>
    <s v=""/>
    <s v=""/>
    <n v="85"/>
    <n v="19"/>
    <n v="7"/>
    <n v="6"/>
    <n v="2"/>
    <x v="2"/>
    <n v="1024122"/>
    <n v="8"/>
    <s v="X"/>
    <s v="X"/>
    <m/>
    <s v="Archive"/>
    <m/>
    <m/>
    <m/>
    <m/>
    <m/>
    <m/>
    <m/>
    <m/>
    <m/>
    <s v="adult"/>
    <s v="10241228"/>
    <x v="5"/>
    <s v=""/>
    <s v=""/>
    <s v=""/>
    <x v="5"/>
  </r>
  <r>
    <d v="2023-07-01T00:00:00"/>
    <n v="10969"/>
    <n v="11087"/>
    <x v="2"/>
    <n v="1144"/>
    <n v="52345"/>
    <s v="V-clip adipose"/>
    <s v="045260"/>
    <m/>
    <s v="F"/>
    <s v="F"/>
    <s v=""/>
    <s v=""/>
    <n v="83"/>
    <n v="17.2"/>
    <n v="5.5"/>
    <n v="5.2"/>
    <n v="1.7"/>
    <x v="2"/>
    <n v="1024122"/>
    <n v="9"/>
    <s v="X"/>
    <s v="X"/>
    <m/>
    <s v="Archive"/>
    <m/>
    <m/>
    <m/>
    <m/>
    <m/>
    <m/>
    <m/>
    <m/>
    <m/>
    <s v="adult"/>
    <s v="10241229"/>
    <x v="5"/>
    <s v=""/>
    <s v=""/>
    <s v=""/>
    <x v="5"/>
  </r>
  <r>
    <d v="2023-07-01T00:00:00"/>
    <n v="10969"/>
    <n v="11087"/>
    <x v="2"/>
    <n v="1146"/>
    <n v="52346"/>
    <s v="V-clip adipose"/>
    <s v="045203"/>
    <s v="X"/>
    <s v="M"/>
    <s v="M"/>
    <s v=""/>
    <s v=""/>
    <n v="90"/>
    <n v="21.5"/>
    <n v="7.8"/>
    <n v="6.6"/>
    <n v="2.1"/>
    <x v="2"/>
    <n v="1024122"/>
    <n v="10"/>
    <s v="X"/>
    <s v="X"/>
    <m/>
    <s v="Archive"/>
    <m/>
    <m/>
    <m/>
    <m/>
    <m/>
    <m/>
    <m/>
    <m/>
    <m/>
    <s v="adult"/>
    <s v="102412210"/>
    <x v="5"/>
    <s v=""/>
    <s v=""/>
    <s v=""/>
    <x v="5"/>
  </r>
  <r>
    <d v="2023-07-01T00:00:00"/>
    <n v="10969"/>
    <n v="11087"/>
    <x v="2"/>
    <n v="1148"/>
    <n v="52347"/>
    <s v="V-clip adipose"/>
    <s v="045268"/>
    <s v="X"/>
    <s v="M"/>
    <s v="M"/>
    <s v=""/>
    <s v=""/>
    <n v="78"/>
    <n v="17.899999999999999"/>
    <n v="7.2"/>
    <n v="4.5"/>
    <n v="1.8"/>
    <x v="2"/>
    <n v="1024123"/>
    <n v="1"/>
    <s v="X"/>
    <s v="X"/>
    <m/>
    <s v="Archive"/>
    <m/>
    <m/>
    <m/>
    <m/>
    <m/>
    <m/>
    <m/>
    <m/>
    <m/>
    <s v="adult"/>
    <s v="10241231"/>
    <x v="5"/>
    <s v=""/>
    <s v=""/>
    <s v=""/>
    <x v="5"/>
  </r>
  <r>
    <d v="2023-07-01T00:00:00"/>
    <n v="10969"/>
    <n v="11087"/>
    <x v="2"/>
    <n v="1150"/>
    <n v="52348"/>
    <s v="V-clip adipose"/>
    <s v="045211"/>
    <m/>
    <s v="M"/>
    <s v="M"/>
    <s v=""/>
    <s v=""/>
    <n v="74"/>
    <m/>
    <m/>
    <m/>
    <m/>
    <x v="3"/>
    <n v="1024123"/>
    <n v="2"/>
    <s v="X"/>
    <s v="X"/>
    <m/>
    <s v="Archive"/>
    <m/>
    <m/>
    <m/>
    <m/>
    <m/>
    <m/>
    <m/>
    <m/>
    <m/>
    <s v="adult"/>
    <s v="10241232"/>
    <x v="5"/>
    <s v=""/>
    <s v=""/>
    <s v=""/>
    <x v="5"/>
  </r>
  <r>
    <d v="2023-07-01T00:00:00"/>
    <n v="10969"/>
    <n v="11087"/>
    <x v="2"/>
    <n v="1153"/>
    <n v="52349"/>
    <s v="V-clip adipose"/>
    <s v="045190"/>
    <m/>
    <s v="F"/>
    <s v="F"/>
    <s v=""/>
    <s v=""/>
    <n v="83"/>
    <n v="18"/>
    <n v="6.2"/>
    <n v="4.5"/>
    <n v="1.7"/>
    <x v="2"/>
    <n v="1024123"/>
    <n v="3"/>
    <s v="X"/>
    <s v="X"/>
    <m/>
    <s v="Archive"/>
    <m/>
    <m/>
    <m/>
    <m/>
    <m/>
    <m/>
    <m/>
    <m/>
    <m/>
    <s v="adult"/>
    <s v="10241233"/>
    <x v="5"/>
    <s v=""/>
    <s v=""/>
    <s v=""/>
    <x v="5"/>
  </r>
  <r>
    <d v="2023-07-01T00:00:00"/>
    <n v="10969"/>
    <n v="11087"/>
    <x v="2"/>
    <n v="1155"/>
    <n v="52350"/>
    <s v="V-clip adipose"/>
    <s v="045262"/>
    <m/>
    <s v="F"/>
    <s v="F"/>
    <s v=""/>
    <s v=""/>
    <n v="89.5"/>
    <n v="19.600000000000001"/>
    <n v="6.8"/>
    <n v="5.5"/>
    <n v="1.8"/>
    <x v="2"/>
    <n v="1024123"/>
    <n v="4"/>
    <s v="X"/>
    <s v="X"/>
    <m/>
    <s v="Archive"/>
    <m/>
    <m/>
    <m/>
    <m/>
    <m/>
    <m/>
    <m/>
    <m/>
    <m/>
    <s v="adult"/>
    <s v="10241234"/>
    <x v="5"/>
    <s v=""/>
    <s v=""/>
    <s v=""/>
    <x v="5"/>
  </r>
  <r>
    <d v="2023-07-01T00:00:00"/>
    <n v="10969"/>
    <n v="11087"/>
    <x v="2"/>
    <n v="1157"/>
    <n v="52351"/>
    <s v="V-clip adipose"/>
    <s v="045220"/>
    <m/>
    <s v="M"/>
    <s v="M"/>
    <s v=""/>
    <s v=""/>
    <n v="75.5"/>
    <n v="17.2"/>
    <n v="6.2"/>
    <n v="5.2"/>
    <n v="1.8"/>
    <x v="2"/>
    <n v="1024123"/>
    <n v="5"/>
    <s v="X"/>
    <s v="X"/>
    <m/>
    <s v="Archive"/>
    <m/>
    <m/>
    <m/>
    <m/>
    <m/>
    <m/>
    <m/>
    <m/>
    <m/>
    <s v="adult"/>
    <s v="10241235"/>
    <x v="5"/>
    <s v=""/>
    <s v=""/>
    <s v=""/>
    <x v="5"/>
  </r>
  <r>
    <d v="2023-07-01T00:00:00"/>
    <n v="10969"/>
    <n v="11087"/>
    <x v="2"/>
    <n v="1159"/>
    <n v="52352"/>
    <s v="V-clip adipose"/>
    <s v="045246"/>
    <s v="X"/>
    <s v="M"/>
    <s v="M"/>
    <s v=""/>
    <s v=""/>
    <n v="88"/>
    <n v="21.3"/>
    <n v="7.4"/>
    <n v="5.6"/>
    <n v="2"/>
    <x v="2"/>
    <n v="1024123"/>
    <n v="6"/>
    <s v="X"/>
    <s v="X"/>
    <m/>
    <s v="Archive"/>
    <m/>
    <m/>
    <m/>
    <m/>
    <m/>
    <m/>
    <m/>
    <m/>
    <m/>
    <s v="adult"/>
    <s v="10241236"/>
    <x v="5"/>
    <s v=""/>
    <s v=""/>
    <s v=""/>
    <x v="5"/>
  </r>
  <r>
    <d v="2023-07-01T00:00:00"/>
    <n v="10969"/>
    <n v="11087"/>
    <x v="2"/>
    <n v="1201"/>
    <n v="52353"/>
    <s v="V-clip adipose"/>
    <s v="045274"/>
    <m/>
    <s v="M"/>
    <s v="M"/>
    <s v=""/>
    <s v=""/>
    <n v="76"/>
    <n v="18.8"/>
    <n v="6.3"/>
    <n v="5"/>
    <n v="1.5"/>
    <x v="2"/>
    <n v="1024123"/>
    <n v="7"/>
    <s v="X"/>
    <s v="X"/>
    <m/>
    <s v="Archive"/>
    <m/>
    <m/>
    <m/>
    <m/>
    <m/>
    <m/>
    <m/>
    <m/>
    <m/>
    <s v="adult"/>
    <s v="10241237"/>
    <x v="5"/>
    <s v=""/>
    <s v=""/>
    <s v=""/>
    <x v="5"/>
  </r>
  <r>
    <d v="2023-07-01T00:00:00"/>
    <n v="10969"/>
    <n v="11087"/>
    <x v="2"/>
    <n v="1204"/>
    <n v="52354"/>
    <s v="V-clip adipose"/>
    <s v="045224"/>
    <s v="X"/>
    <s v="M"/>
    <s v="M"/>
    <s v=""/>
    <s v=""/>
    <n v="74"/>
    <m/>
    <m/>
    <m/>
    <m/>
    <x v="3"/>
    <n v="1024123"/>
    <n v="8"/>
    <s v="X"/>
    <s v="X"/>
    <m/>
    <s v="Archive"/>
    <m/>
    <m/>
    <m/>
    <m/>
    <m/>
    <m/>
    <m/>
    <m/>
    <m/>
    <s v="adult"/>
    <s v="10241238"/>
    <x v="5"/>
    <s v=""/>
    <s v=""/>
    <s v=""/>
    <x v="5"/>
  </r>
  <r>
    <d v="2023-07-01T00:00:00"/>
    <n v="10969"/>
    <n v="11087"/>
    <x v="2"/>
    <n v="1205"/>
    <n v="52355"/>
    <s v="V-clip adipose"/>
    <s v="045269"/>
    <m/>
    <s v="F"/>
    <s v="F"/>
    <s v=""/>
    <s v=""/>
    <n v="92"/>
    <n v="17.5"/>
    <n v="6"/>
    <n v="4.9000000000000004"/>
    <n v="1.6"/>
    <x v="2"/>
    <n v="1024123"/>
    <n v="9"/>
    <s v="X"/>
    <s v="X"/>
    <m/>
    <s v="Archive"/>
    <m/>
    <m/>
    <m/>
    <m/>
    <m/>
    <m/>
    <m/>
    <m/>
    <m/>
    <s v="adult"/>
    <s v="10241239"/>
    <x v="5"/>
    <s v=""/>
    <s v=""/>
    <s v=""/>
    <x v="5"/>
  </r>
  <r>
    <d v="2023-07-01T00:00:00"/>
    <n v="10969"/>
    <n v="11087"/>
    <x v="2"/>
    <n v="1207"/>
    <n v="52356"/>
    <s v="V-clip adipose"/>
    <s v="045214"/>
    <m/>
    <s v="F"/>
    <s v="F"/>
    <s v=""/>
    <s v=""/>
    <n v="80"/>
    <n v="16.8"/>
    <n v="5.8"/>
    <n v="5"/>
    <n v="1.6"/>
    <x v="2"/>
    <n v="1024123"/>
    <n v="10"/>
    <s v="X"/>
    <s v="X"/>
    <m/>
    <s v="Archive"/>
    <m/>
    <m/>
    <m/>
    <m/>
    <m/>
    <m/>
    <m/>
    <m/>
    <m/>
    <s v="adult"/>
    <s v="102412310"/>
    <x v="5"/>
    <s v=""/>
    <s v=""/>
    <s v=""/>
    <x v="5"/>
  </r>
  <r>
    <d v="2023-07-01T00:00:00"/>
    <n v="10969"/>
    <n v="11087"/>
    <x v="2"/>
    <n v="1209"/>
    <n v="52357"/>
    <s v="V-clip adipose"/>
    <s v="045184"/>
    <m/>
    <s v="F"/>
    <s v="F"/>
    <s v=""/>
    <s v=""/>
    <n v="80"/>
    <n v="17.100000000000001"/>
    <n v="5.5"/>
    <n v="4.8"/>
    <n v="1.6"/>
    <x v="2"/>
    <n v="1024124"/>
    <n v="1"/>
    <s v="X"/>
    <m/>
    <s v="X"/>
    <d v="2023-09-18T00:00:00"/>
    <m/>
    <m/>
    <m/>
    <m/>
    <m/>
    <m/>
    <m/>
    <m/>
    <m/>
    <s v="adult"/>
    <s v="10241241"/>
    <x v="3"/>
    <n v="1.3"/>
    <n v="3"/>
    <n v="2018"/>
    <x v="5"/>
  </r>
  <r>
    <d v="2023-07-01T00:00:00"/>
    <n v="10969"/>
    <n v="11088"/>
    <x v="2"/>
    <n v="1212"/>
    <n v="52358"/>
    <s v="V-clip adipose"/>
    <s v="045210"/>
    <m/>
    <s v="M"/>
    <s v="M"/>
    <s v=""/>
    <s v=""/>
    <n v="55"/>
    <m/>
    <m/>
    <m/>
    <m/>
    <x v="3"/>
    <n v="1024124"/>
    <n v="2"/>
    <s v="X"/>
    <m/>
    <s v="X"/>
    <d v="2023-09-18T00:00:00"/>
    <m/>
    <m/>
    <m/>
    <m/>
    <m/>
    <m/>
    <m/>
    <m/>
    <m/>
    <s v="adult"/>
    <s v="10241242"/>
    <x v="4"/>
    <n v="1.2"/>
    <n v="2"/>
    <n v="2019"/>
    <x v="5"/>
  </r>
  <r>
    <d v="2023-07-01T00:00:00"/>
    <n v="10970"/>
    <n v="11088"/>
    <x v="3"/>
    <n v="1316"/>
    <n v="52359"/>
    <s v="V-clip adipose"/>
    <s v="045254"/>
    <m/>
    <s v="M"/>
    <s v="M"/>
    <s v=""/>
    <s v=""/>
    <n v="63"/>
    <m/>
    <m/>
    <m/>
    <m/>
    <x v="3"/>
    <n v="1024124"/>
    <n v="3"/>
    <s v="X"/>
    <m/>
    <s v="X"/>
    <d v="2023-09-18T00:00:00"/>
    <m/>
    <m/>
    <m/>
    <m/>
    <m/>
    <m/>
    <m/>
    <m/>
    <m/>
    <s v="adult"/>
    <s v="10241243"/>
    <x v="4"/>
    <n v="1.2"/>
    <n v="2"/>
    <n v="2019"/>
    <x v="5"/>
  </r>
  <r>
    <d v="2023-07-01T00:00:00"/>
    <n v="10970"/>
    <n v="11088"/>
    <x v="3"/>
    <n v="1320"/>
    <n v="52360"/>
    <s v="V-clip adipose"/>
    <s v="045247"/>
    <m/>
    <s v="M"/>
    <s v="M"/>
    <s v=""/>
    <s v=""/>
    <n v="55"/>
    <m/>
    <m/>
    <m/>
    <m/>
    <x v="3"/>
    <n v="1024124"/>
    <n v="4"/>
    <s v="X"/>
    <m/>
    <s v="X"/>
    <d v="2023-09-18T00:00:00"/>
    <m/>
    <m/>
    <m/>
    <m/>
    <m/>
    <m/>
    <m/>
    <m/>
    <m/>
    <s v="adult"/>
    <s v="10241244"/>
    <x v="4"/>
    <n v="1.2"/>
    <n v="2"/>
    <n v="2019"/>
    <x v="5"/>
  </r>
  <r>
    <d v="2023-07-01T00:00:00"/>
    <n v="10970"/>
    <n v="11088"/>
    <x v="3"/>
    <n v="1321"/>
    <n v="52361"/>
    <s v="V-clip adipose"/>
    <s v="045229"/>
    <m/>
    <s v="F"/>
    <s v="M"/>
    <s v=""/>
    <s v=""/>
    <n v="68"/>
    <m/>
    <m/>
    <m/>
    <m/>
    <x v="3"/>
    <n v="1024124"/>
    <n v="5"/>
    <s v="X"/>
    <m/>
    <s v="X"/>
    <d v="2023-09-18T00:00:00"/>
    <m/>
    <m/>
    <m/>
    <m/>
    <m/>
    <m/>
    <m/>
    <m/>
    <m/>
    <s v="adult"/>
    <s v="10241245"/>
    <x v="4"/>
    <n v="1.2"/>
    <n v="2"/>
    <n v="2019"/>
    <x v="5"/>
  </r>
  <r>
    <d v="2023-07-01T00:00:00"/>
    <n v="10970"/>
    <n v="11088"/>
    <x v="3"/>
    <n v="1323"/>
    <n v="52362"/>
    <s v="V-clip adipose"/>
    <s v="045276"/>
    <m/>
    <s v="M"/>
    <s v="M"/>
    <s v=""/>
    <s v=""/>
    <n v="73"/>
    <m/>
    <m/>
    <m/>
    <m/>
    <x v="3"/>
    <n v="1024124"/>
    <n v="6"/>
    <s v="X"/>
    <m/>
    <s v="X"/>
    <d v="2023-09-18T00:00:00"/>
    <m/>
    <m/>
    <m/>
    <m/>
    <m/>
    <m/>
    <m/>
    <m/>
    <m/>
    <s v="adult"/>
    <s v="10241246"/>
    <x v="4"/>
    <n v="1.2"/>
    <n v="2"/>
    <n v="2019"/>
    <x v="5"/>
  </r>
  <r>
    <d v="2023-07-01T00:00:00"/>
    <n v="10970"/>
    <n v="11088"/>
    <x v="3"/>
    <n v="1325"/>
    <n v="52363"/>
    <s v="V-clip adipose"/>
    <s v="045218"/>
    <m/>
    <s v="M"/>
    <s v="M"/>
    <s v=""/>
    <s v=""/>
    <n v="82"/>
    <n v="17"/>
    <n v="6"/>
    <n v="5.2"/>
    <n v="2"/>
    <x v="2"/>
    <n v="1024124"/>
    <n v="7"/>
    <s v="X"/>
    <m/>
    <s v="X"/>
    <d v="2023-09-18T00:00:00"/>
    <m/>
    <m/>
    <m/>
    <m/>
    <m/>
    <m/>
    <m/>
    <m/>
    <m/>
    <s v="adult"/>
    <s v="10241247"/>
    <x v="3"/>
    <n v="1.3"/>
    <n v="3"/>
    <n v="2018"/>
    <x v="5"/>
  </r>
  <r>
    <d v="2023-07-01T00:00:00"/>
    <n v="10970"/>
    <n v="11088"/>
    <x v="3"/>
    <n v="1326"/>
    <n v="52364"/>
    <s v="V-clip adipose"/>
    <s v="044926"/>
    <m/>
    <s v="M"/>
    <s v="M"/>
    <s v=""/>
    <s v=""/>
    <n v="66"/>
    <m/>
    <m/>
    <m/>
    <m/>
    <x v="3"/>
    <n v="1024124"/>
    <n v="8"/>
    <s v="X"/>
    <m/>
    <s v="X"/>
    <d v="2023-09-18T00:00:00"/>
    <m/>
    <m/>
    <m/>
    <m/>
    <m/>
    <m/>
    <m/>
    <m/>
    <m/>
    <s v="adult"/>
    <s v="10241248"/>
    <x v="9"/>
    <s v="no age"/>
    <n v="3"/>
    <s v=""/>
    <x v="5"/>
  </r>
  <r>
    <d v="2023-07-01T00:00:00"/>
    <n v="10970"/>
    <n v="11088"/>
    <x v="3"/>
    <n v="1329"/>
    <n v="52365"/>
    <s v="V-clip adipose"/>
    <s v="044901"/>
    <m/>
    <s v="M"/>
    <s v="M"/>
    <s v=""/>
    <s v=""/>
    <n v="65"/>
    <m/>
    <m/>
    <m/>
    <m/>
    <x v="3"/>
    <n v="1024124"/>
    <n v="9"/>
    <s v="X"/>
    <m/>
    <s v="X"/>
    <d v="2023-09-18T00:00:00"/>
    <m/>
    <m/>
    <m/>
    <m/>
    <m/>
    <m/>
    <m/>
    <m/>
    <m/>
    <s v="adult"/>
    <s v="10241249"/>
    <x v="4"/>
    <n v="1.2"/>
    <n v="2"/>
    <n v="2019"/>
    <x v="5"/>
  </r>
  <r>
    <d v="2023-07-01T00:00:00"/>
    <n v="10970"/>
    <n v="11088"/>
    <x v="3"/>
    <n v="1333"/>
    <n v="52366"/>
    <s v="V-clip adipose"/>
    <s v="044959"/>
    <m/>
    <s v="F"/>
    <s v="F"/>
    <s v=""/>
    <s v=""/>
    <n v="84.5"/>
    <n v="19"/>
    <n v="6"/>
    <n v="5"/>
    <n v="2"/>
    <x v="2"/>
    <n v="1024124"/>
    <n v="10"/>
    <s v="X"/>
    <m/>
    <s v="X"/>
    <d v="2023-09-18T00:00:00"/>
    <m/>
    <m/>
    <m/>
    <m/>
    <m/>
    <m/>
    <m/>
    <m/>
    <m/>
    <s v="adult"/>
    <s v="102412410"/>
    <x v="3"/>
    <n v="1.3"/>
    <n v="3"/>
    <n v="2018"/>
    <x v="5"/>
  </r>
  <r>
    <d v="2023-07-01T00:00:00"/>
    <n v="10970"/>
    <n v="11088"/>
    <x v="3"/>
    <n v="1329"/>
    <n v="52367"/>
    <s v="V-clip adipose"/>
    <s v="044881"/>
    <m/>
    <s v="F"/>
    <s v="F"/>
    <s v=""/>
    <s v=""/>
    <n v="84.5"/>
    <n v="18.5"/>
    <n v="6.9"/>
    <n v="5.6"/>
    <n v="2"/>
    <x v="2"/>
    <n v="1024125"/>
    <n v="1"/>
    <s v="X"/>
    <s v="X"/>
    <m/>
    <s v="Archive"/>
    <m/>
    <m/>
    <m/>
    <m/>
    <m/>
    <m/>
    <m/>
    <m/>
    <m/>
    <s v="adult"/>
    <s v="10241251"/>
    <x v="5"/>
    <s v=""/>
    <s v=""/>
    <s v=""/>
    <x v="5"/>
  </r>
  <r>
    <d v="2023-07-01T00:00:00"/>
    <n v="10970"/>
    <n v="11088"/>
    <x v="3"/>
    <n v="1340"/>
    <n v="52368"/>
    <s v="V-clip adipose"/>
    <s v="044922"/>
    <m/>
    <s v="F"/>
    <s v="F"/>
    <s v=""/>
    <s v=""/>
    <n v="85"/>
    <n v="18.399999999999999"/>
    <n v="6.9"/>
    <n v="5.5"/>
    <n v="2"/>
    <x v="2"/>
    <n v="1024125"/>
    <n v="2"/>
    <s v="X"/>
    <s v="X"/>
    <m/>
    <s v="Archive"/>
    <m/>
    <m/>
    <m/>
    <m/>
    <m/>
    <m/>
    <m/>
    <m/>
    <m/>
    <s v="adult"/>
    <s v="10241252"/>
    <x v="5"/>
    <s v=""/>
    <s v=""/>
    <s v=""/>
    <x v="5"/>
  </r>
  <r>
    <d v="2023-07-01T00:00:00"/>
    <n v="10970"/>
    <n v="11088"/>
    <x v="3"/>
    <n v="1342"/>
    <n v="52369"/>
    <s v="V-clip adipose"/>
    <s v="044934"/>
    <m/>
    <s v="M"/>
    <s v="M"/>
    <s v=""/>
    <s v=""/>
    <n v="59"/>
    <m/>
    <m/>
    <m/>
    <m/>
    <x v="3"/>
    <n v="1024125"/>
    <n v="3"/>
    <s v="X"/>
    <s v="X"/>
    <m/>
    <s v="Archive"/>
    <m/>
    <m/>
    <m/>
    <m/>
    <m/>
    <m/>
    <m/>
    <m/>
    <m/>
    <s v="adult"/>
    <s v="10241253"/>
    <x v="5"/>
    <s v=""/>
    <s v=""/>
    <s v=""/>
    <x v="5"/>
  </r>
  <r>
    <d v="2023-07-01T00:00:00"/>
    <n v="10971"/>
    <n v="11088"/>
    <x v="4"/>
    <n v="1422"/>
    <n v="52370"/>
    <s v="V-clip adipose"/>
    <s v="044979"/>
    <m/>
    <s v="M"/>
    <s v="M"/>
    <s v=""/>
    <s v=""/>
    <n v="63"/>
    <m/>
    <m/>
    <m/>
    <m/>
    <x v="3"/>
    <n v="1024125"/>
    <n v="4"/>
    <s v="X"/>
    <s v="X"/>
    <m/>
    <s v="Archive"/>
    <m/>
    <m/>
    <m/>
    <m/>
    <m/>
    <m/>
    <m/>
    <m/>
    <m/>
    <s v="adult"/>
    <s v="10241254"/>
    <x v="5"/>
    <s v=""/>
    <s v=""/>
    <s v=""/>
    <x v="5"/>
  </r>
  <r>
    <d v="2023-07-01T00:00:00"/>
    <n v="10971"/>
    <n v="11088"/>
    <x v="4"/>
    <n v="1424"/>
    <n v="52371"/>
    <s v="V-clip adipose"/>
    <s v="044907"/>
    <m/>
    <s v="M"/>
    <s v="M"/>
    <s v=""/>
    <s v=""/>
    <n v="60"/>
    <m/>
    <m/>
    <m/>
    <m/>
    <x v="3"/>
    <n v="1024125"/>
    <n v="5"/>
    <s v="X"/>
    <s v="X"/>
    <m/>
    <s v="Archive"/>
    <m/>
    <m/>
    <m/>
    <m/>
    <m/>
    <m/>
    <m/>
    <m/>
    <m/>
    <s v="adult"/>
    <s v="10241255"/>
    <x v="5"/>
    <s v=""/>
    <s v=""/>
    <s v=""/>
    <x v="5"/>
  </r>
  <r>
    <d v="2023-07-01T00:00:00"/>
    <n v="10971"/>
    <n v="11088"/>
    <x v="4"/>
    <n v="1426"/>
    <n v="52372"/>
    <s v="V-clip adipose"/>
    <s v="044908"/>
    <m/>
    <s v="F"/>
    <s v="F"/>
    <s v=""/>
    <s v=""/>
    <n v="83"/>
    <n v="17.7"/>
    <n v="6"/>
    <n v="5"/>
    <n v="1.5"/>
    <x v="2"/>
    <n v="1024125"/>
    <n v="6"/>
    <s v="X"/>
    <s v="X"/>
    <m/>
    <s v="Archive"/>
    <m/>
    <m/>
    <m/>
    <m/>
    <m/>
    <m/>
    <m/>
    <m/>
    <m/>
    <s v="adult"/>
    <s v="10241256"/>
    <x v="5"/>
    <s v=""/>
    <s v=""/>
    <s v=""/>
    <x v="5"/>
  </r>
  <r>
    <d v="2023-07-01T00:00:00"/>
    <n v="10971"/>
    <n v="11088"/>
    <x v="4"/>
    <n v="1428"/>
    <n v="52373"/>
    <s v="V-clip adipose"/>
    <s v="044967"/>
    <m/>
    <s v="M"/>
    <s v="M"/>
    <s v=""/>
    <s v=""/>
    <n v="83"/>
    <n v="18"/>
    <n v="6.3"/>
    <n v="5.7"/>
    <n v="1.7"/>
    <x v="2"/>
    <n v="1024125"/>
    <n v="7"/>
    <s v="X"/>
    <s v="X"/>
    <m/>
    <s v="Archive"/>
    <m/>
    <m/>
    <m/>
    <m/>
    <m/>
    <m/>
    <m/>
    <m/>
    <m/>
    <s v="adult"/>
    <s v="10241257"/>
    <x v="5"/>
    <s v=""/>
    <s v=""/>
    <s v=""/>
    <x v="5"/>
  </r>
  <r>
    <d v="2023-07-01T00:00:00"/>
    <n v="10971"/>
    <n v="11088"/>
    <x v="4"/>
    <n v="1430"/>
    <n v="52374"/>
    <s v="V-clip adipose"/>
    <s v="044961"/>
    <m/>
    <s v="M"/>
    <s v="M"/>
    <s v=""/>
    <s v=""/>
    <n v="52"/>
    <m/>
    <m/>
    <m/>
    <m/>
    <x v="3"/>
    <n v="1024125"/>
    <n v="8"/>
    <s v="X"/>
    <s v="X"/>
    <m/>
    <s v="Archive"/>
    <m/>
    <m/>
    <m/>
    <m/>
    <m/>
    <m/>
    <m/>
    <m/>
    <m/>
    <s v="adult"/>
    <s v="10241258"/>
    <x v="5"/>
    <s v=""/>
    <s v=""/>
    <s v=""/>
    <x v="5"/>
  </r>
  <r>
    <d v="2023-07-01T00:00:00"/>
    <n v="10971"/>
    <n v="11088"/>
    <x v="4"/>
    <n v="1435"/>
    <n v="52375"/>
    <s v="V-clip adipose"/>
    <s v="044884"/>
    <m/>
    <s v="M"/>
    <s v="M"/>
    <s v=""/>
    <s v=""/>
    <n v="67"/>
    <m/>
    <m/>
    <m/>
    <m/>
    <x v="3"/>
    <n v="1024125"/>
    <n v="9"/>
    <s v="X"/>
    <s v="X"/>
    <m/>
    <s v="Archive"/>
    <m/>
    <m/>
    <m/>
    <m/>
    <m/>
    <m/>
    <m/>
    <m/>
    <m/>
    <s v="adult"/>
    <s v="10241259"/>
    <x v="5"/>
    <s v=""/>
    <s v=""/>
    <s v=""/>
    <x v="5"/>
  </r>
  <r>
    <d v="2023-07-01T00:00:00"/>
    <n v="10971"/>
    <n v="11088"/>
    <x v="4"/>
    <n v="1439"/>
    <n v="52376"/>
    <s v="V-clip adipose"/>
    <s v="044909"/>
    <m/>
    <s v="M"/>
    <s v="M"/>
    <s v=""/>
    <s v=""/>
    <n v="65"/>
    <m/>
    <m/>
    <m/>
    <m/>
    <x v="3"/>
    <n v="1024125"/>
    <n v="10"/>
    <s v="X"/>
    <s v="X"/>
    <m/>
    <s v="Archive"/>
    <m/>
    <m/>
    <m/>
    <m/>
    <m/>
    <m/>
    <m/>
    <m/>
    <m/>
    <s v="adult"/>
    <s v="102412510"/>
    <x v="5"/>
    <s v=""/>
    <s v=""/>
    <s v=""/>
    <x v="5"/>
  </r>
  <r>
    <d v="2023-07-01T00:00:00"/>
    <n v="10971"/>
    <n v="11088"/>
    <x v="4"/>
    <n v="1443"/>
    <n v="52377"/>
    <s v="V-clip adipose"/>
    <s v="044969"/>
    <m/>
    <s v="M"/>
    <s v="M"/>
    <s v=""/>
    <s v=""/>
    <n v="54"/>
    <m/>
    <m/>
    <m/>
    <m/>
    <x v="3"/>
    <n v="1024126"/>
    <n v="1"/>
    <s v="X"/>
    <m/>
    <s v="X"/>
    <d v="2023-09-18T00:00:00"/>
    <m/>
    <m/>
    <m/>
    <m/>
    <m/>
    <m/>
    <m/>
    <m/>
    <m/>
    <s v="adult"/>
    <s v="10241261"/>
    <x v="4"/>
    <n v="1.2"/>
    <n v="2"/>
    <n v="2019"/>
    <x v="5"/>
  </r>
  <r>
    <d v="2023-07-01T00:00:00"/>
    <n v="10971"/>
    <n v="11088"/>
    <x v="4"/>
    <n v="1444"/>
    <n v="52378"/>
    <s v="V-clip adipose"/>
    <s v="044968"/>
    <m/>
    <s v="F"/>
    <s v="F"/>
    <s v=""/>
    <s v=""/>
    <n v="88"/>
    <n v="18.899999999999999"/>
    <n v="7"/>
    <n v="6"/>
    <n v="1.8"/>
    <x v="2"/>
    <n v="1024126"/>
    <n v="2"/>
    <s v="X"/>
    <m/>
    <s v="X"/>
    <d v="2023-09-18T00:00:00"/>
    <m/>
    <m/>
    <m/>
    <m/>
    <m/>
    <m/>
    <m/>
    <m/>
    <m/>
    <s v="adult"/>
    <s v="10241262"/>
    <x v="3"/>
    <n v="1.3"/>
    <n v="3"/>
    <n v="2018"/>
    <x v="5"/>
  </r>
  <r>
    <d v="2023-07-01T00:00:00"/>
    <n v="10971"/>
    <n v="11088"/>
    <x v="4"/>
    <n v="1446"/>
    <n v="52379"/>
    <s v="V-clip adipose"/>
    <s v="044898"/>
    <m/>
    <s v="M"/>
    <s v="M"/>
    <s v=""/>
    <s v=""/>
    <n v="60"/>
    <m/>
    <m/>
    <m/>
    <m/>
    <x v="3"/>
    <n v="1024126"/>
    <n v="3"/>
    <s v="X"/>
    <m/>
    <s v="X"/>
    <d v="2023-09-18T00:00:00"/>
    <m/>
    <m/>
    <m/>
    <m/>
    <m/>
    <m/>
    <m/>
    <m/>
    <m/>
    <s v="adult"/>
    <s v="10241263"/>
    <x v="4"/>
    <n v="1.2"/>
    <n v="2"/>
    <n v="2019"/>
    <x v="5"/>
  </r>
  <r>
    <d v="2023-07-01T00:00:00"/>
    <n v="10971"/>
    <n v="11088"/>
    <x v="4"/>
    <n v="1449"/>
    <n v="52380"/>
    <s v="V-clip adipose"/>
    <s v="044923"/>
    <s v="X"/>
    <s v="M"/>
    <s v="M"/>
    <s v=""/>
    <s v=""/>
    <n v="96"/>
    <n v="22.1"/>
    <n v="8.8000000000000007"/>
    <n v="6.1"/>
    <n v="2.2000000000000002"/>
    <x v="2"/>
    <n v="1024126"/>
    <n v="4"/>
    <s v="X"/>
    <m/>
    <s v="X"/>
    <d v="2023-09-18T00:00:00"/>
    <m/>
    <m/>
    <m/>
    <m/>
    <m/>
    <m/>
    <m/>
    <m/>
    <m/>
    <s v="adult"/>
    <s v="10241264"/>
    <x v="3"/>
    <n v="1.3"/>
    <n v="3"/>
    <n v="2018"/>
    <x v="5"/>
  </r>
  <r>
    <d v="2023-07-01T00:00:00"/>
    <n v="10971"/>
    <n v="11088"/>
    <x v="4"/>
    <n v="1451"/>
    <n v="52381"/>
    <s v="V-clip adipose"/>
    <s v="044916"/>
    <m/>
    <s v="M"/>
    <s v="M"/>
    <s v=""/>
    <s v=""/>
    <n v="65"/>
    <m/>
    <m/>
    <m/>
    <m/>
    <x v="3"/>
    <n v="1024126"/>
    <n v="5"/>
    <s v="X"/>
    <m/>
    <s v="X"/>
    <d v="2023-09-18T00:00:00"/>
    <m/>
    <m/>
    <m/>
    <m/>
    <m/>
    <m/>
    <m/>
    <m/>
    <m/>
    <s v="adult"/>
    <s v="10241265"/>
    <x v="8"/>
    <s v="no age"/>
    <n v="2"/>
    <s v=""/>
    <x v="5"/>
  </r>
  <r>
    <d v="2023-07-01T00:00:00"/>
    <n v="10972"/>
    <n v="11088"/>
    <x v="2"/>
    <n v="1546"/>
    <n v="52382"/>
    <s v="V-clip adipose"/>
    <s v="044899"/>
    <m/>
    <s v="M"/>
    <s v="M"/>
    <s v=""/>
    <s v=""/>
    <n v="65"/>
    <m/>
    <m/>
    <m/>
    <m/>
    <x v="3"/>
    <n v="1024126"/>
    <n v="6"/>
    <s v="X"/>
    <m/>
    <s v="X"/>
    <d v="2023-09-18T00:00:00"/>
    <m/>
    <m/>
    <m/>
    <m/>
    <m/>
    <m/>
    <m/>
    <m/>
    <m/>
    <s v="adult"/>
    <s v="10241266"/>
    <x v="4"/>
    <n v="1.2"/>
    <n v="2"/>
    <n v="2019"/>
    <x v="5"/>
  </r>
  <r>
    <d v="2023-07-01T00:00:00"/>
    <n v="10972"/>
    <n v="11089"/>
    <x v="2"/>
    <n v="1548"/>
    <n v="52383"/>
    <s v="V-clip adipose"/>
    <s v="044896"/>
    <m/>
    <s v="M"/>
    <s v="M"/>
    <s v=""/>
    <s v=""/>
    <n v="58"/>
    <m/>
    <m/>
    <m/>
    <m/>
    <x v="3"/>
    <n v="1024126"/>
    <n v="7"/>
    <s v="X"/>
    <m/>
    <s v="X"/>
    <d v="2023-09-18T00:00:00"/>
    <m/>
    <m/>
    <m/>
    <m/>
    <m/>
    <m/>
    <m/>
    <m/>
    <m/>
    <s v="adult"/>
    <s v="10241267"/>
    <x v="4"/>
    <n v="1.2"/>
    <n v="2"/>
    <n v="2019"/>
    <x v="5"/>
  </r>
  <r>
    <d v="2023-07-01T00:00:00"/>
    <n v="10972"/>
    <n v="11089"/>
    <x v="2"/>
    <n v="1551"/>
    <n v="52384"/>
    <s v="V-clip adipose"/>
    <s v="044949"/>
    <m/>
    <s v="F"/>
    <s v="F"/>
    <s v=""/>
    <s v=""/>
    <n v="82"/>
    <n v="17.3"/>
    <n v="6.2"/>
    <n v="4.9000000000000004"/>
    <n v="1.7"/>
    <x v="2"/>
    <n v="1024126"/>
    <n v="8"/>
    <s v="X"/>
    <m/>
    <s v="X"/>
    <d v="2023-09-18T00:00:00"/>
    <m/>
    <m/>
    <m/>
    <m/>
    <m/>
    <m/>
    <m/>
    <m/>
    <m/>
    <s v="adult"/>
    <s v="10241268"/>
    <x v="3"/>
    <n v="1.3"/>
    <n v="3"/>
    <n v="2018"/>
    <x v="5"/>
  </r>
  <r>
    <d v="2023-07-01T00:00:00"/>
    <n v="10972"/>
    <n v="11089"/>
    <x v="2"/>
    <n v="1552"/>
    <n v="52385"/>
    <s v="V-clip adipose"/>
    <s v="044941"/>
    <m/>
    <s v="M"/>
    <s v="M"/>
    <s v=""/>
    <s v=""/>
    <n v="61"/>
    <m/>
    <m/>
    <m/>
    <m/>
    <x v="3"/>
    <n v="1024126"/>
    <n v="9"/>
    <s v="X"/>
    <m/>
    <s v="X"/>
    <d v="2023-09-18T00:00:00"/>
    <m/>
    <m/>
    <m/>
    <m/>
    <m/>
    <m/>
    <m/>
    <m/>
    <m/>
    <s v="adult"/>
    <s v="10241269"/>
    <x v="4"/>
    <n v="1.2"/>
    <n v="2"/>
    <n v="2019"/>
    <x v="5"/>
  </r>
  <r>
    <d v="2023-07-01T00:00:00"/>
    <n v="10972"/>
    <n v="11089"/>
    <x v="2"/>
    <n v="1555"/>
    <n v="52386"/>
    <s v="V-clip adipose"/>
    <s v="044943"/>
    <m/>
    <s v="F"/>
    <s v="F"/>
    <s v=""/>
    <s v=""/>
    <n v="84"/>
    <n v="18"/>
    <n v="6.1"/>
    <n v="5.5"/>
    <n v="2"/>
    <x v="2"/>
    <n v="1024126"/>
    <n v="10"/>
    <s v="X"/>
    <m/>
    <s v="X"/>
    <d v="2023-09-18T00:00:00"/>
    <m/>
    <m/>
    <m/>
    <m/>
    <m/>
    <m/>
    <m/>
    <m/>
    <m/>
    <s v="adult"/>
    <s v="102412610"/>
    <x v="3"/>
    <n v="1.3"/>
    <n v="3"/>
    <n v="2018"/>
    <x v="5"/>
  </r>
  <r>
    <d v="2023-07-01T00:00:00"/>
    <n v="10972"/>
    <n v="11089"/>
    <x v="2"/>
    <n v="1557"/>
    <n v="52387"/>
    <s v="V-clip adipose"/>
    <s v="044890"/>
    <s v="X"/>
    <s v="M"/>
    <s v="M"/>
    <s v=""/>
    <s v=""/>
    <n v="87"/>
    <n v="20.6"/>
    <n v="7.1"/>
    <n v="6.4"/>
    <n v="2.1"/>
    <x v="2"/>
    <n v="1024127"/>
    <n v="1"/>
    <s v="X"/>
    <m/>
    <s v="X"/>
    <d v="2023-09-18T00:00:00"/>
    <m/>
    <m/>
    <m/>
    <m/>
    <m/>
    <m/>
    <m/>
    <m/>
    <m/>
    <s v="adult"/>
    <s v="10241271"/>
    <x v="9"/>
    <s v="no age"/>
    <n v="3"/>
    <s v=""/>
    <x v="5"/>
  </r>
  <r>
    <d v="2023-07-01T00:00:00"/>
    <n v="10972"/>
    <n v="11089"/>
    <x v="2"/>
    <n v="1558"/>
    <n v="52388"/>
    <s v="V-clip adipose"/>
    <s v="044952"/>
    <m/>
    <s v="M"/>
    <s v="M"/>
    <s v=""/>
    <s v=""/>
    <n v="66"/>
    <m/>
    <m/>
    <m/>
    <m/>
    <x v="3"/>
    <n v="1024127"/>
    <n v="2"/>
    <s v="X"/>
    <m/>
    <s v="X"/>
    <d v="2023-09-18T00:00:00"/>
    <m/>
    <m/>
    <m/>
    <m/>
    <m/>
    <m/>
    <m/>
    <m/>
    <m/>
    <s v="adult"/>
    <s v="10241272"/>
    <x v="3"/>
    <n v="1.3"/>
    <n v="3"/>
    <n v="2018"/>
    <x v="5"/>
  </r>
  <r>
    <d v="2023-07-01T00:00:00"/>
    <n v="10972"/>
    <n v="11089"/>
    <x v="2"/>
    <n v="1601"/>
    <n v="52389"/>
    <s v="V-clip adipose"/>
    <s v="044913"/>
    <m/>
    <s v="M"/>
    <s v="M"/>
    <s v=""/>
    <s v=""/>
    <n v="50"/>
    <m/>
    <m/>
    <m/>
    <m/>
    <x v="3"/>
    <n v="1024127"/>
    <n v="3"/>
    <s v="X"/>
    <m/>
    <s v="X"/>
    <d v="2023-09-18T00:00:00"/>
    <m/>
    <m/>
    <m/>
    <m/>
    <m/>
    <m/>
    <m/>
    <m/>
    <m/>
    <s v="adult"/>
    <s v="10241273"/>
    <x v="4"/>
    <n v="1.2"/>
    <n v="2"/>
    <n v="2019"/>
    <x v="5"/>
  </r>
  <r>
    <d v="2023-07-01T00:00:00"/>
    <n v="10972"/>
    <n v="11089"/>
    <x v="2"/>
    <n v="1602"/>
    <n v="52390"/>
    <s v="V-clip adipose"/>
    <s v="044955"/>
    <m/>
    <s v="F"/>
    <s v="F"/>
    <s v=""/>
    <s v=""/>
    <n v="83.9"/>
    <n v="18.5"/>
    <n v="6.9"/>
    <n v="5.5"/>
    <n v="2"/>
    <x v="2"/>
    <n v="1024127"/>
    <n v="4"/>
    <s v="X"/>
    <m/>
    <s v="X"/>
    <d v="2023-09-18T00:00:00"/>
    <m/>
    <m/>
    <m/>
    <m/>
    <m/>
    <m/>
    <m/>
    <m/>
    <m/>
    <s v="adult"/>
    <s v="10241274"/>
    <x v="3"/>
    <n v="1.3"/>
    <n v="3"/>
    <n v="2018"/>
    <x v="5"/>
  </r>
  <r>
    <d v="2023-07-01T00:00:00"/>
    <n v="10973"/>
    <n v="11089"/>
    <x v="3"/>
    <n v="1630"/>
    <n v="52391"/>
    <s v="V-clip adipose"/>
    <s v="044964"/>
    <m/>
    <s v="M"/>
    <s v="M"/>
    <s v=""/>
    <s v=""/>
    <n v="57"/>
    <m/>
    <m/>
    <m/>
    <m/>
    <x v="3"/>
    <n v="1024127"/>
    <n v="5"/>
    <s v="X"/>
    <m/>
    <s v="X"/>
    <d v="2023-09-18T00:00:00"/>
    <m/>
    <m/>
    <m/>
    <m/>
    <m/>
    <m/>
    <m/>
    <m/>
    <m/>
    <s v="adult"/>
    <s v="10241275"/>
    <x v="4"/>
    <n v="1.2"/>
    <n v="2"/>
    <n v="2019"/>
    <x v="5"/>
  </r>
  <r>
    <d v="2023-07-01T00:00:00"/>
    <n v="10973"/>
    <n v="11089"/>
    <x v="3"/>
    <n v="1633"/>
    <n v="52392"/>
    <s v="V-clip adipose"/>
    <s v="044940"/>
    <s v="X"/>
    <s v="F"/>
    <s v="F"/>
    <s v=""/>
    <s v=""/>
    <n v="99"/>
    <n v="23.2"/>
    <n v="8.5"/>
    <n v="6.9"/>
    <n v="2"/>
    <x v="2"/>
    <n v="1024127"/>
    <n v="6"/>
    <s v="X"/>
    <m/>
    <s v="X"/>
    <d v="2023-09-18T00:00:00"/>
    <m/>
    <m/>
    <m/>
    <m/>
    <m/>
    <m/>
    <m/>
    <m/>
    <m/>
    <s v="adult"/>
    <s v="10241276"/>
    <x v="9"/>
    <s v="no age"/>
    <n v="3"/>
    <s v=""/>
    <x v="5"/>
  </r>
  <r>
    <d v="2023-07-01T00:00:00"/>
    <n v="10973"/>
    <n v="11089"/>
    <x v="3"/>
    <n v="1634"/>
    <n v="52394"/>
    <s v="V-clip adipose"/>
    <s v="044902"/>
    <m/>
    <s v="M"/>
    <s v="M"/>
    <s v=""/>
    <s v=""/>
    <n v="52"/>
    <m/>
    <m/>
    <m/>
    <m/>
    <x v="3"/>
    <n v="1024127"/>
    <n v="7"/>
    <s v="X"/>
    <m/>
    <s v="X"/>
    <d v="2023-09-18T00:00:00"/>
    <m/>
    <m/>
    <m/>
    <m/>
    <m/>
    <m/>
    <m/>
    <s v="52393 bad tag"/>
    <m/>
    <s v="adult"/>
    <s v="10241277"/>
    <x v="4"/>
    <n v="1.2"/>
    <n v="2"/>
    <n v="2019"/>
    <x v="5"/>
  </r>
  <r>
    <d v="2023-07-01T00:00:00"/>
    <n v="10973"/>
    <n v="11089"/>
    <x v="3"/>
    <n v="1640"/>
    <n v="52395"/>
    <s v="V-clip adipose"/>
    <s v="044939"/>
    <s v="X"/>
    <s v="M"/>
    <s v="M"/>
    <s v=""/>
    <s v=""/>
    <n v="89"/>
    <n v="21"/>
    <n v="8.4"/>
    <n v="5.5"/>
    <n v="2.2000000000000002"/>
    <x v="2"/>
    <n v="1024127"/>
    <n v="8"/>
    <s v="X"/>
    <m/>
    <s v="X"/>
    <d v="2023-09-18T00:00:00"/>
    <m/>
    <m/>
    <m/>
    <m/>
    <m/>
    <m/>
    <m/>
    <m/>
    <m/>
    <s v="adult"/>
    <s v="10241278"/>
    <x v="3"/>
    <n v="1.3"/>
    <n v="3"/>
    <n v="2018"/>
    <x v="5"/>
  </r>
  <r>
    <d v="2023-07-01T00:00:00"/>
    <n v="10974"/>
    <n v="11089"/>
    <x v="4"/>
    <n v="1654"/>
    <n v="52396"/>
    <s v="V-clip adipose"/>
    <s v="044885"/>
    <m/>
    <s v="F"/>
    <s v="F"/>
    <s v=""/>
    <s v=""/>
    <n v="84"/>
    <n v="17.2"/>
    <n v="5.6"/>
    <n v="5.5"/>
    <n v="1.9"/>
    <x v="2"/>
    <n v="1024127"/>
    <n v="9"/>
    <s v="X"/>
    <m/>
    <s v="X"/>
    <d v="2023-09-18T00:00:00"/>
    <m/>
    <m/>
    <m/>
    <m/>
    <m/>
    <m/>
    <m/>
    <m/>
    <m/>
    <s v="adult"/>
    <s v="10241279"/>
    <x v="3"/>
    <n v="1.3"/>
    <n v="3"/>
    <n v="2018"/>
    <x v="5"/>
  </r>
  <r>
    <d v="2023-07-01T00:00:00"/>
    <n v="10974"/>
    <n v="11089"/>
    <x v="4"/>
    <n v="1659"/>
    <n v="52397"/>
    <s v="V-clip adipose"/>
    <s v="044962"/>
    <m/>
    <s v="F"/>
    <s v="F"/>
    <s v=""/>
    <s v=""/>
    <n v="85"/>
    <n v="18"/>
    <n v="6"/>
    <n v="5"/>
    <n v="2"/>
    <x v="2"/>
    <n v="1024127"/>
    <n v="10"/>
    <s v="X"/>
    <m/>
    <s v="X"/>
    <d v="2023-09-18T00:00:00"/>
    <m/>
    <m/>
    <m/>
    <m/>
    <m/>
    <m/>
    <m/>
    <m/>
    <m/>
    <s v="adult"/>
    <s v="102412710"/>
    <x v="3"/>
    <n v="1.3"/>
    <n v="3"/>
    <n v="2018"/>
    <x v="5"/>
  </r>
  <r>
    <d v="2023-07-01T00:00:00"/>
    <n v="10974"/>
    <n v="11089"/>
    <x v="4"/>
    <n v="1701"/>
    <n v="52398"/>
    <s v="V-clip adipose"/>
    <s v="044920"/>
    <m/>
    <s v="F"/>
    <s v="F"/>
    <s v=""/>
    <s v=""/>
    <n v="86"/>
    <n v="19.3"/>
    <n v="7.1"/>
    <n v="5"/>
    <n v="1.6"/>
    <x v="2"/>
    <n v="1024128"/>
    <n v="1"/>
    <s v="X"/>
    <m/>
    <s v="X"/>
    <d v="2023-09-18T00:00:00"/>
    <m/>
    <m/>
    <m/>
    <m/>
    <m/>
    <m/>
    <m/>
    <m/>
    <m/>
    <s v="adult"/>
    <s v="10241281"/>
    <x v="3"/>
    <n v="1.3"/>
    <n v="3"/>
    <n v="2018"/>
    <x v="5"/>
  </r>
  <r>
    <d v="2023-07-01T00:00:00"/>
    <n v="10974"/>
    <n v="11089"/>
    <x v="4"/>
    <n v="1704"/>
    <n v="52399"/>
    <s v="V-clip adipose"/>
    <s v="044950"/>
    <m/>
    <s v="M"/>
    <s v="M"/>
    <s v=""/>
    <s v=""/>
    <n v="55"/>
    <m/>
    <m/>
    <m/>
    <m/>
    <x v="3"/>
    <n v="1024128"/>
    <n v="2"/>
    <s v="X"/>
    <m/>
    <s v="X"/>
    <d v="2023-09-18T00:00:00"/>
    <m/>
    <m/>
    <m/>
    <m/>
    <m/>
    <m/>
    <m/>
    <m/>
    <m/>
    <s v="adult"/>
    <s v="10241282"/>
    <x v="11"/>
    <n v="2.2000000000000002"/>
    <n v="2"/>
    <n v="2018"/>
    <x v="5"/>
  </r>
  <r>
    <d v="2023-07-01T00:00:00"/>
    <n v="10974"/>
    <n v="11089"/>
    <x v="4"/>
    <n v="1705"/>
    <n v="52400"/>
    <s v="V-clip adipose"/>
    <s v="044958"/>
    <m/>
    <s v="F"/>
    <s v="F"/>
    <s v=""/>
    <s v=""/>
    <n v="82"/>
    <n v="17.899999999999999"/>
    <n v="6.5"/>
    <n v="4.3"/>
    <n v="1.6"/>
    <x v="2"/>
    <n v="1024128"/>
    <n v="3"/>
    <s v="X"/>
    <m/>
    <s v="X"/>
    <d v="2023-09-18T00:00:00"/>
    <m/>
    <m/>
    <m/>
    <m/>
    <m/>
    <m/>
    <m/>
    <m/>
    <m/>
    <s v="adult"/>
    <s v="10241283"/>
    <x v="3"/>
    <n v="1.3"/>
    <n v="3"/>
    <n v="2018"/>
    <x v="5"/>
  </r>
  <r>
    <d v="2023-07-01T00:00:00"/>
    <n v="10974"/>
    <n v="11089"/>
    <x v="4"/>
    <n v="1707"/>
    <n v="52401"/>
    <s v="V-clip adipose"/>
    <s v="044912"/>
    <s v="X"/>
    <s v="M"/>
    <s v="M"/>
    <s v=""/>
    <s v=""/>
    <n v="86"/>
    <n v="20.5"/>
    <n v="8"/>
    <n v="6.4"/>
    <n v="2.1"/>
    <x v="2"/>
    <n v="1024128"/>
    <n v="4"/>
    <s v="X"/>
    <m/>
    <s v="X"/>
    <d v="2023-09-18T00:00:00"/>
    <m/>
    <m/>
    <m/>
    <m/>
    <m/>
    <m/>
    <m/>
    <m/>
    <m/>
    <s v="adult"/>
    <s v="10241284"/>
    <x v="3"/>
    <n v="1.3"/>
    <n v="3"/>
    <n v="2018"/>
    <x v="5"/>
  </r>
  <r>
    <d v="2023-07-01T00:00:00"/>
    <n v="10974"/>
    <n v="11089"/>
    <x v="4"/>
    <n v="1712"/>
    <n v="52402"/>
    <s v="V-clip adipose"/>
    <s v="044945"/>
    <m/>
    <s v="M"/>
    <s v="M"/>
    <s v=""/>
    <s v=""/>
    <n v="58"/>
    <m/>
    <m/>
    <m/>
    <m/>
    <x v="3"/>
    <n v="1024128"/>
    <n v="5"/>
    <s v="X"/>
    <m/>
    <s v="X"/>
    <d v="2023-09-18T00:00:00"/>
    <m/>
    <m/>
    <m/>
    <m/>
    <m/>
    <m/>
    <m/>
    <m/>
    <m/>
    <s v="adult"/>
    <s v="10241285"/>
    <x v="4"/>
    <n v="1.2"/>
    <n v="2"/>
    <n v="2019"/>
    <x v="5"/>
  </r>
  <r>
    <d v="2023-07-01T00:00:00"/>
    <n v="10974"/>
    <n v="11089"/>
    <x v="4"/>
    <n v="1714"/>
    <n v="52403"/>
    <s v="V-clip adipose"/>
    <s v="044976"/>
    <m/>
    <s v="F"/>
    <s v="F"/>
    <s v=""/>
    <s v=""/>
    <n v="85"/>
    <n v="19"/>
    <n v="7.5"/>
    <n v="4.5"/>
    <n v="1.7"/>
    <x v="2"/>
    <n v="1024128"/>
    <n v="6"/>
    <s v="X"/>
    <m/>
    <s v="X"/>
    <d v="2023-09-18T00:00:00"/>
    <m/>
    <m/>
    <m/>
    <m/>
    <m/>
    <m/>
    <m/>
    <m/>
    <m/>
    <s v="adult"/>
    <s v="10241286"/>
    <x v="3"/>
    <n v="1.3"/>
    <n v="3"/>
    <n v="2018"/>
    <x v="5"/>
  </r>
  <r>
    <d v="2023-07-01T00:00:00"/>
    <n v="10974"/>
    <n v="11089"/>
    <x v="4"/>
    <n v="1715"/>
    <n v="52404"/>
    <s v="V-clip adipose"/>
    <s v="044936"/>
    <m/>
    <s v="M"/>
    <s v="M"/>
    <s v=""/>
    <s v=""/>
    <n v="56"/>
    <m/>
    <m/>
    <m/>
    <m/>
    <x v="3"/>
    <n v="1024128"/>
    <n v="7"/>
    <s v="X"/>
    <m/>
    <s v="X"/>
    <d v="2023-09-18T00:00:00"/>
    <m/>
    <m/>
    <m/>
    <m/>
    <m/>
    <m/>
    <m/>
    <m/>
    <m/>
    <s v="adult"/>
    <s v="10241287"/>
    <x v="4"/>
    <n v="1.2"/>
    <n v="2"/>
    <n v="2019"/>
    <x v="5"/>
  </r>
  <r>
    <d v="2023-07-01T00:00:00"/>
    <n v="10975"/>
    <n v="11089"/>
    <x v="2"/>
    <n v="1730"/>
    <n v="52405"/>
    <s v="V-clip adipose"/>
    <s v="044904"/>
    <s v="X"/>
    <s v="M"/>
    <s v="M"/>
    <s v=""/>
    <s v=""/>
    <n v="93"/>
    <n v="21"/>
    <n v="7.8"/>
    <n v="7.5"/>
    <n v="2.7"/>
    <x v="2"/>
    <n v="1024128"/>
    <n v="8"/>
    <s v="X"/>
    <m/>
    <s v="X"/>
    <d v="2023-09-18T00:00:00"/>
    <m/>
    <m/>
    <m/>
    <m/>
    <m/>
    <m/>
    <m/>
    <m/>
    <m/>
    <s v="adult"/>
    <s v="10241288"/>
    <x v="3"/>
    <n v="1.3"/>
    <n v="3"/>
    <n v="2018"/>
    <x v="5"/>
  </r>
  <r>
    <d v="2023-07-01T00:00:00"/>
    <n v="10975"/>
    <n v="11089"/>
    <x v="2"/>
    <n v="1733"/>
    <n v="52406"/>
    <s v="V-clip adipose"/>
    <s v="044977"/>
    <m/>
    <s v="M"/>
    <s v="M"/>
    <s v=""/>
    <s v=""/>
    <n v="50"/>
    <m/>
    <m/>
    <m/>
    <m/>
    <x v="3"/>
    <n v="1024128"/>
    <n v="9"/>
    <s v="X"/>
    <m/>
    <s v="X"/>
    <d v="2023-09-18T00:00:00"/>
    <m/>
    <m/>
    <m/>
    <m/>
    <m/>
    <m/>
    <m/>
    <m/>
    <m/>
    <s v="adult"/>
    <s v="10241289"/>
    <x v="8"/>
    <s v="no age"/>
    <n v="2"/>
    <s v=""/>
    <x v="5"/>
  </r>
  <r>
    <d v="2023-07-01T00:00:00"/>
    <n v="10975"/>
    <n v="11089"/>
    <x v="2"/>
    <n v="1734"/>
    <n v="52407"/>
    <s v="V-clip adipose"/>
    <s v="044931"/>
    <m/>
    <s v="M"/>
    <s v="M"/>
    <s v=""/>
    <s v=""/>
    <n v="61"/>
    <m/>
    <m/>
    <m/>
    <m/>
    <x v="3"/>
    <n v="1024128"/>
    <n v="10"/>
    <s v="X"/>
    <m/>
    <s v="X"/>
    <d v="2023-09-18T00:00:00"/>
    <m/>
    <m/>
    <m/>
    <m/>
    <m/>
    <m/>
    <m/>
    <m/>
    <m/>
    <s v="adult"/>
    <s v="102412810"/>
    <x v="4"/>
    <n v="1.2"/>
    <n v="2"/>
    <n v="2019"/>
    <x v="5"/>
  </r>
  <r>
    <d v="2023-07-01T00:00:00"/>
    <n v="10975"/>
    <n v="11089"/>
    <x v="2"/>
    <n v="1735"/>
    <n v="52408"/>
    <s v="V-clip adipose"/>
    <s v="044975"/>
    <m/>
    <s v="M"/>
    <s v="M"/>
    <s v=""/>
    <s v=""/>
    <n v="64"/>
    <m/>
    <m/>
    <m/>
    <m/>
    <x v="3"/>
    <n v="1024129"/>
    <n v="1"/>
    <s v="X"/>
    <s v="X"/>
    <m/>
    <s v="Archive"/>
    <m/>
    <m/>
    <m/>
    <m/>
    <m/>
    <m/>
    <m/>
    <m/>
    <m/>
    <s v="adult"/>
    <s v="10241291"/>
    <x v="5"/>
    <s v=""/>
    <s v=""/>
    <s v=""/>
    <x v="5"/>
  </r>
  <r>
    <d v="2023-07-01T00:00:00"/>
    <n v="10976"/>
    <n v="11090"/>
    <x v="3"/>
    <n v="1802"/>
    <n v="52409"/>
    <s v="V-clip adipose"/>
    <s v="044965"/>
    <m/>
    <s v="F"/>
    <s v="M"/>
    <s v=""/>
    <s v=""/>
    <n v="67"/>
    <m/>
    <m/>
    <m/>
    <m/>
    <x v="3"/>
    <n v="1024129"/>
    <n v="2"/>
    <s v="X"/>
    <s v="X"/>
    <m/>
    <s v="Archive"/>
    <m/>
    <m/>
    <m/>
    <m/>
    <m/>
    <m/>
    <m/>
    <m/>
    <m/>
    <s v="adult"/>
    <s v="10241292"/>
    <x v="5"/>
    <s v=""/>
    <s v=""/>
    <s v=""/>
    <x v="5"/>
  </r>
  <r>
    <d v="2023-07-01T00:00:00"/>
    <n v="10976"/>
    <n v="11090"/>
    <x v="3"/>
    <n v="1804"/>
    <n v="52410"/>
    <s v="V-clip adipose"/>
    <s v="044960"/>
    <m/>
    <s v="F"/>
    <s v="M"/>
    <s v=""/>
    <s v=""/>
    <n v="70"/>
    <m/>
    <m/>
    <m/>
    <m/>
    <x v="3"/>
    <n v="1024129"/>
    <n v="3"/>
    <s v="X"/>
    <s v="X"/>
    <m/>
    <s v="Archive"/>
    <m/>
    <m/>
    <m/>
    <m/>
    <m/>
    <m/>
    <m/>
    <m/>
    <m/>
    <s v="adult"/>
    <s v="10241293"/>
    <x v="5"/>
    <s v=""/>
    <s v=""/>
    <s v=""/>
    <x v="5"/>
  </r>
  <r>
    <d v="2023-07-01T00:00:00"/>
    <n v="10976"/>
    <n v="11090"/>
    <x v="3"/>
    <n v="1806"/>
    <n v="52411"/>
    <s v="V-clip adipose"/>
    <s v="044948"/>
    <m/>
    <s v="M"/>
    <s v="M"/>
    <s v=""/>
    <s v=""/>
    <n v="51"/>
    <m/>
    <m/>
    <m/>
    <m/>
    <x v="3"/>
    <n v="1024129"/>
    <n v="4"/>
    <s v="X"/>
    <s v="X"/>
    <m/>
    <s v="Archive"/>
    <m/>
    <m/>
    <m/>
    <m/>
    <m/>
    <m/>
    <m/>
    <m/>
    <m/>
    <s v="adult"/>
    <s v="10241294"/>
    <x v="5"/>
    <s v=""/>
    <s v=""/>
    <s v=""/>
    <x v="5"/>
  </r>
  <r>
    <d v="2023-07-01T00:00:00"/>
    <n v="10976"/>
    <n v="11090"/>
    <x v="3"/>
    <n v="1807"/>
    <n v="52412"/>
    <s v="V-clip adipose"/>
    <s v="044887"/>
    <m/>
    <s v="M"/>
    <s v="M"/>
    <s v=""/>
    <s v=""/>
    <n v="65"/>
    <m/>
    <m/>
    <m/>
    <m/>
    <x v="3"/>
    <n v="1024129"/>
    <n v="5"/>
    <s v="X"/>
    <s v="X"/>
    <m/>
    <s v="Archive"/>
    <m/>
    <m/>
    <m/>
    <m/>
    <m/>
    <m/>
    <m/>
    <m/>
    <m/>
    <s v="adult"/>
    <s v="10241295"/>
    <x v="5"/>
    <s v=""/>
    <s v=""/>
    <s v=""/>
    <x v="5"/>
  </r>
  <r>
    <d v="2023-07-01T00:00:00"/>
    <n v="10976"/>
    <n v="11090"/>
    <x v="3"/>
    <n v="1809"/>
    <n v="52413"/>
    <s v="V-clip adipose"/>
    <s v="044930"/>
    <m/>
    <s v="F"/>
    <s v="F"/>
    <s v=""/>
    <s v=""/>
    <n v="83"/>
    <n v="16.5"/>
    <n v="7.4"/>
    <n v="5"/>
    <n v="1.5"/>
    <x v="2"/>
    <n v="1024129"/>
    <n v="6"/>
    <s v="X"/>
    <s v="X"/>
    <m/>
    <s v="Archive"/>
    <m/>
    <m/>
    <m/>
    <m/>
    <m/>
    <m/>
    <m/>
    <m/>
    <m/>
    <s v="adult"/>
    <s v="10241296"/>
    <x v="5"/>
    <s v=""/>
    <s v=""/>
    <s v=""/>
    <x v="5"/>
  </r>
  <r>
    <d v="2023-07-01T00:00:00"/>
    <n v="10976"/>
    <n v="11090"/>
    <x v="3"/>
    <n v="1811"/>
    <n v="52414"/>
    <s v="V-clip adipose"/>
    <s v="044944"/>
    <m/>
    <s v="M"/>
    <s v="M"/>
    <s v=""/>
    <s v=""/>
    <n v="69"/>
    <m/>
    <m/>
    <m/>
    <m/>
    <x v="3"/>
    <n v="1024129"/>
    <n v="7"/>
    <s v="X"/>
    <s v="X"/>
    <m/>
    <s v="Archive"/>
    <m/>
    <m/>
    <m/>
    <m/>
    <m/>
    <m/>
    <m/>
    <m/>
    <m/>
    <s v="adult"/>
    <s v="10241297"/>
    <x v="5"/>
    <s v=""/>
    <s v=""/>
    <s v=""/>
    <x v="5"/>
  </r>
  <r>
    <d v="2023-07-02T00:00:00"/>
    <n v="10904"/>
    <n v="11302"/>
    <x v="1"/>
    <n v="906"/>
    <m/>
    <s v="caudal hole"/>
    <m/>
    <m/>
    <s v="M"/>
    <s v="M"/>
    <s v=""/>
    <s v=""/>
    <n v="34.5"/>
    <m/>
    <m/>
    <m/>
    <m/>
    <x v="1"/>
    <n v="1022796"/>
    <n v="4"/>
    <s v="X"/>
    <m/>
    <m/>
    <d v="2023-07-28T00:00:00"/>
    <m/>
    <m/>
    <m/>
    <m/>
    <m/>
    <m/>
    <n v="1"/>
    <m/>
    <m/>
    <s v="jack"/>
    <s v="10227964"/>
    <x v="1"/>
    <n v="1.1000000000000001"/>
    <n v="1"/>
    <n v="2020"/>
    <x v="6"/>
  </r>
  <r>
    <d v="2023-07-02T00:00:00"/>
    <n v="10904"/>
    <n v="11302"/>
    <x v="1"/>
    <n v="922"/>
    <m/>
    <s v="caudal hole"/>
    <m/>
    <m/>
    <s v="M"/>
    <s v="M"/>
    <s v=""/>
    <s v=""/>
    <n v="39"/>
    <m/>
    <m/>
    <m/>
    <m/>
    <x v="1"/>
    <n v="1022796"/>
    <n v="5"/>
    <s v="X"/>
    <m/>
    <m/>
    <d v="2023-07-28T00:00:00"/>
    <m/>
    <m/>
    <m/>
    <m/>
    <m/>
    <m/>
    <n v="1"/>
    <m/>
    <m/>
    <s v="jack"/>
    <s v="10227965"/>
    <x v="1"/>
    <n v="1.1000000000000001"/>
    <n v="1"/>
    <n v="2020"/>
    <x v="6"/>
  </r>
  <r>
    <d v="2023-07-02T00:00:00"/>
    <n v="10904"/>
    <n v="11302"/>
    <x v="1"/>
    <n v="926"/>
    <n v="41188"/>
    <s v="adipose hole"/>
    <s v="045556"/>
    <m/>
    <s v="M"/>
    <s v="M"/>
    <s v=""/>
    <s v=""/>
    <n v="56"/>
    <m/>
    <m/>
    <m/>
    <m/>
    <x v="3"/>
    <n v="1022796"/>
    <n v="6"/>
    <s v="X"/>
    <m/>
    <m/>
    <d v="2023-07-28T00:00:00"/>
    <n v="356"/>
    <m/>
    <m/>
    <m/>
    <m/>
    <m/>
    <n v="1"/>
    <m/>
    <m/>
    <s v="adult"/>
    <s v="10227966"/>
    <x v="8"/>
    <s v="no age"/>
    <n v="2"/>
    <s v=""/>
    <x v="6"/>
  </r>
  <r>
    <d v="2023-07-02T00:00:00"/>
    <n v="10904"/>
    <n v="11302"/>
    <x v="1"/>
    <n v="933"/>
    <n v="41190"/>
    <s v="adipose hole"/>
    <s v="045574"/>
    <m/>
    <s v="M"/>
    <s v="M"/>
    <s v=""/>
    <s v=""/>
    <n v="60"/>
    <m/>
    <m/>
    <m/>
    <m/>
    <x v="3"/>
    <n v="1022796"/>
    <n v="7"/>
    <s v="X"/>
    <m/>
    <m/>
    <d v="2023-07-28T00:00:00"/>
    <n v="357"/>
    <m/>
    <m/>
    <m/>
    <m/>
    <m/>
    <n v="4"/>
    <s v="BAD 41189"/>
    <m/>
    <s v="adult"/>
    <s v="10227967"/>
    <x v="4"/>
    <n v="1.2"/>
    <n v="2"/>
    <n v="2019"/>
    <x v="6"/>
  </r>
  <r>
    <d v="2023-07-02T00:00:00"/>
    <n v="10904"/>
    <n v="11302"/>
    <x v="1"/>
    <n v="936"/>
    <m/>
    <s v="caudal hole"/>
    <m/>
    <m/>
    <s v="M"/>
    <s v="M"/>
    <s v=""/>
    <s v=""/>
    <n v="37"/>
    <m/>
    <m/>
    <m/>
    <m/>
    <x v="1"/>
    <n v="1022796"/>
    <n v="8"/>
    <s v="X"/>
    <m/>
    <m/>
    <d v="2023-07-28T00:00:00"/>
    <m/>
    <m/>
    <m/>
    <m/>
    <m/>
    <m/>
    <n v="1"/>
    <m/>
    <m/>
    <s v="jack"/>
    <s v="10227968"/>
    <x v="1"/>
    <n v="1.1000000000000001"/>
    <n v="1"/>
    <n v="2020"/>
    <x v="6"/>
  </r>
  <r>
    <d v="2023-07-02T00:00:00"/>
    <n v="10904"/>
    <n v="11302"/>
    <x v="1"/>
    <n v="937"/>
    <m/>
    <s v="caudal hole"/>
    <m/>
    <m/>
    <s v="M"/>
    <s v="M"/>
    <s v=""/>
    <s v=""/>
    <n v="35"/>
    <m/>
    <m/>
    <m/>
    <m/>
    <x v="1"/>
    <n v="1022796"/>
    <n v="9"/>
    <s v="X"/>
    <m/>
    <m/>
    <d v="2023-07-28T00:00:00"/>
    <m/>
    <m/>
    <m/>
    <m/>
    <m/>
    <m/>
    <n v="1"/>
    <m/>
    <m/>
    <s v="jack"/>
    <s v="10227969"/>
    <x v="1"/>
    <n v="1.1000000000000001"/>
    <n v="1"/>
    <n v="2020"/>
    <x v="6"/>
  </r>
  <r>
    <d v="2023-07-02T00:00:00"/>
    <n v="10904"/>
    <n v="11302"/>
    <x v="1"/>
    <n v="943"/>
    <n v="41191"/>
    <s v="adipose hole"/>
    <s v="045548"/>
    <m/>
    <s v="F"/>
    <s v="F"/>
    <s v=""/>
    <s v=""/>
    <n v="88"/>
    <n v="18"/>
    <n v="6.5"/>
    <n v="4.5"/>
    <n v="1.5"/>
    <x v="2"/>
    <n v="1022796"/>
    <n v="10"/>
    <s v="X"/>
    <m/>
    <m/>
    <d v="2023-07-28T00:00:00"/>
    <n v="358"/>
    <m/>
    <m/>
    <m/>
    <m/>
    <m/>
    <n v="1"/>
    <m/>
    <m/>
    <s v="adult"/>
    <s v="102279610"/>
    <x v="9"/>
    <s v="no age"/>
    <n v="3"/>
    <s v=""/>
    <x v="6"/>
  </r>
  <r>
    <d v="2023-07-02T00:00:00"/>
    <n v="10905"/>
    <n v="11302"/>
    <x v="0"/>
    <n v="1001"/>
    <n v="41192"/>
    <s v="adipose hole"/>
    <s v="045518"/>
    <m/>
    <s v="M"/>
    <s v="M"/>
    <s v=""/>
    <s v=""/>
    <n v="70"/>
    <m/>
    <m/>
    <m/>
    <m/>
    <x v="3"/>
    <n v="1032235"/>
    <n v="1"/>
    <s v="X"/>
    <m/>
    <m/>
    <d v="2023-07-28T00:00:00"/>
    <n v="359"/>
    <m/>
    <m/>
    <m/>
    <m/>
    <m/>
    <n v="1"/>
    <m/>
    <m/>
    <s v="adult"/>
    <s v="10322351"/>
    <x v="9"/>
    <s v="no age"/>
    <n v="3"/>
    <s v=""/>
    <x v="6"/>
  </r>
  <r>
    <d v="2023-07-02T00:00:00"/>
    <n v="10905"/>
    <n v="11302"/>
    <x v="0"/>
    <n v="1009"/>
    <n v="41193"/>
    <s v="adipose hole"/>
    <s v="045493"/>
    <s v="X"/>
    <s v="M"/>
    <s v="M"/>
    <s v=""/>
    <s v=""/>
    <n v="68"/>
    <m/>
    <m/>
    <m/>
    <m/>
    <x v="3"/>
    <n v="1032235"/>
    <n v="2"/>
    <s v="X"/>
    <m/>
    <m/>
    <d v="2023-07-28T00:00:00"/>
    <n v="360"/>
    <m/>
    <m/>
    <m/>
    <m/>
    <m/>
    <n v="1"/>
    <m/>
    <m/>
    <s v="adult"/>
    <s v="10322352"/>
    <x v="4"/>
    <n v="1.2"/>
    <n v="2"/>
    <n v="2019"/>
    <x v="6"/>
  </r>
  <r>
    <d v="2023-07-02T00:00:00"/>
    <n v="10905"/>
    <n v="11302"/>
    <x v="0"/>
    <n v="1016"/>
    <n v="41194"/>
    <s v="adipose hole"/>
    <s v="045484"/>
    <m/>
    <s v="M"/>
    <s v="M"/>
    <s v=""/>
    <s v=""/>
    <n v="67"/>
    <m/>
    <m/>
    <m/>
    <m/>
    <x v="3"/>
    <n v="1032235"/>
    <n v="3"/>
    <s v="X"/>
    <m/>
    <m/>
    <d v="2023-07-28T00:00:00"/>
    <n v="361"/>
    <m/>
    <m/>
    <m/>
    <m/>
    <m/>
    <n v="1"/>
    <m/>
    <m/>
    <s v="adult"/>
    <s v="10322353"/>
    <x v="4"/>
    <n v="1.2"/>
    <n v="2"/>
    <n v="2019"/>
    <x v="6"/>
  </r>
  <r>
    <d v="2023-07-02T00:00:00"/>
    <n v="10905"/>
    <n v="11302"/>
    <x v="0"/>
    <n v="1023"/>
    <n v="41195"/>
    <s v="adipose hole"/>
    <s v="045489"/>
    <m/>
    <s v="M"/>
    <s v="M"/>
    <s v=""/>
    <s v=""/>
    <n v="65"/>
    <m/>
    <m/>
    <m/>
    <m/>
    <x v="3"/>
    <n v="1032235"/>
    <n v="4"/>
    <s v="X"/>
    <m/>
    <m/>
    <d v="2023-07-28T00:00:00"/>
    <n v="362"/>
    <m/>
    <m/>
    <m/>
    <m/>
    <m/>
    <n v="1"/>
    <m/>
    <m/>
    <s v="adult"/>
    <s v="10322354"/>
    <x v="4"/>
    <n v="1.2"/>
    <n v="2"/>
    <n v="2019"/>
    <x v="6"/>
  </r>
  <r>
    <d v="2023-07-02T00:00:00"/>
    <n v="10905"/>
    <n v="11302"/>
    <x v="0"/>
    <n v="1035"/>
    <n v="41196"/>
    <s v="adipose hole"/>
    <s v="045523"/>
    <m/>
    <s v="M"/>
    <s v="M"/>
    <s v=""/>
    <s v=""/>
    <n v="64"/>
    <m/>
    <m/>
    <m/>
    <m/>
    <x v="3"/>
    <n v="1032235"/>
    <n v="5"/>
    <s v="X"/>
    <m/>
    <m/>
    <d v="2023-07-28T00:00:00"/>
    <n v="363"/>
    <m/>
    <m/>
    <m/>
    <m/>
    <m/>
    <n v="1"/>
    <m/>
    <m/>
    <s v="adult"/>
    <s v="10322355"/>
    <x v="1"/>
    <n v="1.1000000000000001"/>
    <n v="1"/>
    <n v="2020"/>
    <x v="6"/>
  </r>
  <r>
    <d v="2023-07-02T00:00:00"/>
    <n v="10905"/>
    <n v="11302"/>
    <x v="0"/>
    <n v="1042"/>
    <m/>
    <s v="caudal hole"/>
    <m/>
    <m/>
    <s v="M"/>
    <s v="M"/>
    <s v=""/>
    <s v=""/>
    <n v="37"/>
    <m/>
    <m/>
    <m/>
    <m/>
    <x v="1"/>
    <n v="1032235"/>
    <n v="6"/>
    <s v="X"/>
    <m/>
    <m/>
    <d v="2023-07-28T00:00:00"/>
    <m/>
    <m/>
    <m/>
    <m/>
    <m/>
    <m/>
    <n v="1"/>
    <m/>
    <m/>
    <s v="jack"/>
    <s v="10322356"/>
    <x v="4"/>
    <n v="1.2"/>
    <n v="2"/>
    <n v="2019"/>
    <x v="6"/>
  </r>
  <r>
    <d v="2023-07-02T00:00:00"/>
    <n v="10905"/>
    <n v="11302"/>
    <x v="0"/>
    <n v="1043"/>
    <n v="41197"/>
    <s v="adipose hole"/>
    <s v="045492"/>
    <m/>
    <s v="M"/>
    <s v="M"/>
    <s v=""/>
    <s v=""/>
    <n v="60"/>
    <m/>
    <m/>
    <m/>
    <m/>
    <x v="3"/>
    <n v="1032235"/>
    <n v="7"/>
    <s v="X"/>
    <m/>
    <m/>
    <d v="2023-07-28T00:00:00"/>
    <n v="364"/>
    <m/>
    <m/>
    <m/>
    <m/>
    <m/>
    <n v="1"/>
    <m/>
    <m/>
    <s v="adult"/>
    <s v="10322357"/>
    <x v="4"/>
    <n v="1.2"/>
    <n v="2"/>
    <n v="2019"/>
    <x v="6"/>
  </r>
  <r>
    <d v="2023-07-02T00:00:00"/>
    <n v="10906"/>
    <n v="11302"/>
    <x v="0"/>
    <n v="1523"/>
    <n v="41198"/>
    <s v="adipose hole"/>
    <s v="045569"/>
    <m/>
    <s v="M"/>
    <s v="M"/>
    <s v=""/>
    <s v=""/>
    <n v="67.5"/>
    <m/>
    <m/>
    <m/>
    <m/>
    <x v="3"/>
    <n v="1032235"/>
    <n v="8"/>
    <s v="X"/>
    <m/>
    <m/>
    <d v="2023-07-28T00:00:00"/>
    <n v="365"/>
    <m/>
    <m/>
    <m/>
    <m/>
    <m/>
    <n v="1"/>
    <m/>
    <m/>
    <s v="adult"/>
    <s v="10322358"/>
    <x v="4"/>
    <n v="1.2"/>
    <n v="2"/>
    <n v="2019"/>
    <x v="6"/>
  </r>
  <r>
    <d v="2023-07-02T00:00:00"/>
    <n v="10906"/>
    <n v="11302"/>
    <x v="0"/>
    <n v="1540"/>
    <n v="41199"/>
    <s v="adipose hole"/>
    <s v="045571"/>
    <m/>
    <s v="M"/>
    <s v="M"/>
    <s v=""/>
    <s v=""/>
    <n v="54"/>
    <m/>
    <m/>
    <m/>
    <m/>
    <x v="3"/>
    <n v="1032235"/>
    <n v="9"/>
    <s v="X"/>
    <m/>
    <m/>
    <d v="2023-07-28T00:00:00"/>
    <n v="366"/>
    <m/>
    <m/>
    <m/>
    <m/>
    <m/>
    <n v="1"/>
    <m/>
    <m/>
    <s v="adult"/>
    <s v="10322359"/>
    <x v="4"/>
    <n v="1.2"/>
    <n v="2"/>
    <n v="2019"/>
    <x v="6"/>
  </r>
  <r>
    <d v="2023-07-02T00:00:00"/>
    <n v="10906"/>
    <n v="11302"/>
    <x v="0"/>
    <n v="1558"/>
    <n v="41200"/>
    <s v="adipose hole"/>
    <s v="045517"/>
    <m/>
    <s v="M"/>
    <s v="M"/>
    <s v=""/>
    <s v=""/>
    <n v="63"/>
    <m/>
    <m/>
    <m/>
    <m/>
    <x v="3"/>
    <n v="1032235"/>
    <n v="10"/>
    <s v="X"/>
    <m/>
    <m/>
    <d v="2023-07-28T00:00:00"/>
    <n v="367"/>
    <m/>
    <m/>
    <m/>
    <m/>
    <m/>
    <n v="1"/>
    <m/>
    <m/>
    <s v="adult"/>
    <s v="103223510"/>
    <x v="8"/>
    <s v="no age"/>
    <n v="2"/>
    <s v=""/>
    <x v="6"/>
  </r>
  <r>
    <d v="2023-07-02T00:00:00"/>
    <n v="10907"/>
    <n v="11302"/>
    <x v="1"/>
    <n v="1626"/>
    <n v="41201"/>
    <s v="adipose hole"/>
    <s v="045497"/>
    <m/>
    <s v="M"/>
    <s v="M"/>
    <s v=""/>
    <s v=""/>
    <n v="57"/>
    <m/>
    <m/>
    <m/>
    <m/>
    <x v="3"/>
    <m/>
    <m/>
    <m/>
    <m/>
    <m/>
    <d v="2023-07-28T00:00:00"/>
    <n v="368"/>
    <m/>
    <m/>
    <m/>
    <m/>
    <m/>
    <n v="1"/>
    <s v="NO SCALES"/>
    <m/>
    <s v="adult"/>
    <s v=""/>
    <x v="2"/>
    <s v="no age"/>
    <n v="0"/>
    <s v=""/>
    <x v="6"/>
  </r>
  <r>
    <d v="2023-07-02T00:00:00"/>
    <n v="10977"/>
    <n v="11091"/>
    <x v="3"/>
    <n v="949"/>
    <n v="52415"/>
    <s v="V-clip adipose"/>
    <s v="044917"/>
    <m/>
    <s v="M"/>
    <s v="M"/>
    <s v=""/>
    <s v=""/>
    <n v="63"/>
    <m/>
    <m/>
    <m/>
    <m/>
    <x v="3"/>
    <n v="1024129"/>
    <n v="8"/>
    <s v="X"/>
    <s v="X"/>
    <m/>
    <s v="Archive"/>
    <m/>
    <m/>
    <m/>
    <m/>
    <m/>
    <m/>
    <m/>
    <m/>
    <m/>
    <s v="adult"/>
    <s v="10241298"/>
    <x v="5"/>
    <s v=""/>
    <s v=""/>
    <s v=""/>
    <x v="6"/>
  </r>
  <r>
    <d v="2023-07-02T00:00:00"/>
    <n v="10977"/>
    <n v="11091"/>
    <x v="3"/>
    <n v="952"/>
    <n v="52416"/>
    <s v="V-clip adipose"/>
    <s v="044946"/>
    <s v="X"/>
    <s v="M"/>
    <s v="M"/>
    <s v=""/>
    <s v=""/>
    <n v="74"/>
    <m/>
    <m/>
    <m/>
    <m/>
    <x v="3"/>
    <n v="1024129"/>
    <n v="9"/>
    <s v="X"/>
    <s v="X"/>
    <m/>
    <s v="Archive"/>
    <m/>
    <m/>
    <m/>
    <m/>
    <m/>
    <m/>
    <m/>
    <m/>
    <m/>
    <s v="adult"/>
    <s v="10241299"/>
    <x v="5"/>
    <s v=""/>
    <s v=""/>
    <s v=""/>
    <x v="6"/>
  </r>
  <r>
    <d v="2023-07-02T00:00:00"/>
    <n v="10977"/>
    <n v="11091"/>
    <x v="3"/>
    <n v="956"/>
    <n v="52417"/>
    <s v="V-clip adipose"/>
    <s v="044880"/>
    <m/>
    <s v="F"/>
    <s v="F"/>
    <s v=""/>
    <s v=""/>
    <n v="80"/>
    <n v="17"/>
    <n v="5.9"/>
    <n v="5"/>
    <n v="1.9"/>
    <x v="2"/>
    <n v="1024129"/>
    <n v="10"/>
    <s v="X"/>
    <s v="X"/>
    <m/>
    <s v="Archive"/>
    <m/>
    <m/>
    <m/>
    <m/>
    <m/>
    <m/>
    <m/>
    <m/>
    <m/>
    <s v="adult"/>
    <s v="102412910"/>
    <x v="5"/>
    <s v=""/>
    <s v=""/>
    <s v=""/>
    <x v="6"/>
  </r>
  <r>
    <d v="2023-07-02T00:00:00"/>
    <n v="10977"/>
    <n v="11091"/>
    <x v="3"/>
    <n v="958"/>
    <n v="52418"/>
    <s v="V-clip adipose"/>
    <s v="044956"/>
    <s v="X"/>
    <s v="M"/>
    <s v="M"/>
    <s v=""/>
    <s v=""/>
    <n v="70"/>
    <m/>
    <m/>
    <m/>
    <m/>
    <x v="3"/>
    <n v="1024130"/>
    <n v="1"/>
    <s v="X"/>
    <m/>
    <s v="X"/>
    <d v="2023-09-18T00:00:00"/>
    <m/>
    <m/>
    <m/>
    <m/>
    <m/>
    <m/>
    <m/>
    <m/>
    <m/>
    <s v="adult"/>
    <s v="10241301"/>
    <x v="2"/>
    <s v="no age"/>
    <n v="0"/>
    <s v=""/>
    <x v="6"/>
  </r>
  <r>
    <d v="2023-07-02T00:00:00"/>
    <n v="10977"/>
    <n v="11091"/>
    <x v="3"/>
    <n v="959"/>
    <n v="52419"/>
    <s v="V-clip adipose"/>
    <s v="044915"/>
    <m/>
    <s v="M"/>
    <s v="M"/>
    <s v=""/>
    <s v=""/>
    <n v="65"/>
    <m/>
    <m/>
    <m/>
    <m/>
    <x v="3"/>
    <n v="1024130"/>
    <n v="2"/>
    <s v="X"/>
    <m/>
    <s v="X"/>
    <d v="2023-09-18T00:00:00"/>
    <m/>
    <m/>
    <m/>
    <m/>
    <m/>
    <m/>
    <m/>
    <m/>
    <m/>
    <s v="adult"/>
    <s v="10241302"/>
    <x v="8"/>
    <s v="no age"/>
    <n v="2"/>
    <s v=""/>
    <x v="6"/>
  </r>
  <r>
    <d v="2023-07-02T00:00:00"/>
    <n v="10977"/>
    <n v="11091"/>
    <x v="3"/>
    <n v="1002"/>
    <n v="52420"/>
    <s v="V-clip adipose"/>
    <s v="044951"/>
    <m/>
    <s v="F"/>
    <s v="F"/>
    <s v=""/>
    <s v=""/>
    <n v="81"/>
    <n v="17.5"/>
    <n v="6"/>
    <n v="4.5"/>
    <n v="1.6"/>
    <x v="2"/>
    <n v="1024130"/>
    <n v="3"/>
    <s v="X"/>
    <m/>
    <s v="X"/>
    <d v="2023-09-18T00:00:00"/>
    <m/>
    <m/>
    <m/>
    <m/>
    <m/>
    <m/>
    <m/>
    <m/>
    <m/>
    <s v="adult"/>
    <s v="10241303"/>
    <x v="3"/>
    <n v="1.3"/>
    <n v="3"/>
    <n v="2018"/>
    <x v="6"/>
  </r>
  <r>
    <d v="2023-07-02T00:00:00"/>
    <n v="10977"/>
    <n v="11091"/>
    <x v="3"/>
    <n v="1004"/>
    <n v="52421"/>
    <s v="V-clip adipose"/>
    <s v="044918"/>
    <m/>
    <s v="F"/>
    <s v="F"/>
    <s v=""/>
    <s v=""/>
    <n v="85"/>
    <n v="17.600000000000001"/>
    <n v="7.3"/>
    <n v="4.8"/>
    <n v="2"/>
    <x v="2"/>
    <n v="1024130"/>
    <n v="4"/>
    <s v="X"/>
    <m/>
    <s v="X"/>
    <d v="2023-09-18T00:00:00"/>
    <m/>
    <m/>
    <m/>
    <m/>
    <m/>
    <m/>
    <m/>
    <m/>
    <m/>
    <s v="adult"/>
    <s v="10241304"/>
    <x v="3"/>
    <n v="1.3"/>
    <n v="3"/>
    <n v="2018"/>
    <x v="6"/>
  </r>
  <r>
    <d v="2023-07-02T00:00:00"/>
    <n v="10977"/>
    <n v="11091"/>
    <x v="3"/>
    <n v="1008"/>
    <n v="52422"/>
    <s v="V-clip adipose"/>
    <s v="044935"/>
    <m/>
    <s v="M"/>
    <s v="M"/>
    <s v=""/>
    <s v=""/>
    <n v="70"/>
    <m/>
    <m/>
    <m/>
    <m/>
    <x v="3"/>
    <n v="1024130"/>
    <n v="5"/>
    <s v="X"/>
    <m/>
    <s v="X"/>
    <d v="2023-09-18T00:00:00"/>
    <m/>
    <m/>
    <m/>
    <m/>
    <m/>
    <m/>
    <m/>
    <m/>
    <m/>
    <s v="adult"/>
    <s v="10241305"/>
    <x v="4"/>
    <n v="1.2"/>
    <n v="2"/>
    <n v="2019"/>
    <x v="6"/>
  </r>
  <r>
    <d v="2023-07-02T00:00:00"/>
    <n v="10977"/>
    <n v="11091"/>
    <x v="3"/>
    <n v="1010"/>
    <n v="52423"/>
    <s v="V-clip adipose"/>
    <s v="044929"/>
    <m/>
    <s v="M"/>
    <s v="M"/>
    <s v=""/>
    <s v=""/>
    <n v="60"/>
    <m/>
    <m/>
    <m/>
    <m/>
    <x v="3"/>
    <n v="1024130"/>
    <n v="6"/>
    <s v="X"/>
    <m/>
    <s v="X"/>
    <d v="2023-09-18T00:00:00"/>
    <m/>
    <m/>
    <m/>
    <m/>
    <m/>
    <m/>
    <m/>
    <m/>
    <m/>
    <s v="adult"/>
    <s v="10241306"/>
    <x v="4"/>
    <n v="1.2"/>
    <n v="2"/>
    <n v="2019"/>
    <x v="6"/>
  </r>
  <r>
    <d v="2023-07-02T00:00:00"/>
    <n v="10977"/>
    <n v="11091"/>
    <x v="3"/>
    <n v="1011"/>
    <n v="52424"/>
    <s v="V-clip adipose"/>
    <s v="044897"/>
    <m/>
    <s v="F"/>
    <s v="F"/>
    <s v=""/>
    <s v=""/>
    <n v="79"/>
    <n v="16.5"/>
    <n v="5.8"/>
    <n v="4"/>
    <n v="1.5"/>
    <x v="2"/>
    <n v="1024130"/>
    <n v="7"/>
    <s v="X"/>
    <m/>
    <s v="X"/>
    <d v="2023-09-18T00:00:00"/>
    <m/>
    <m/>
    <m/>
    <m/>
    <m/>
    <m/>
    <m/>
    <m/>
    <m/>
    <s v="adult"/>
    <s v="10241307"/>
    <x v="3"/>
    <n v="1.3"/>
    <n v="3"/>
    <n v="2018"/>
    <x v="6"/>
  </r>
  <r>
    <d v="2023-07-02T00:00:00"/>
    <n v="10977"/>
    <n v="11091"/>
    <x v="3"/>
    <n v="1013"/>
    <n v="52425"/>
    <s v="V-clip adipose"/>
    <s v="044910"/>
    <m/>
    <s v="M"/>
    <s v="M"/>
    <s v=""/>
    <s v=""/>
    <n v="63"/>
    <m/>
    <m/>
    <m/>
    <m/>
    <x v="3"/>
    <n v="1024130"/>
    <n v="8"/>
    <s v="X"/>
    <m/>
    <s v="X"/>
    <d v="2023-09-18T00:00:00"/>
    <m/>
    <m/>
    <m/>
    <m/>
    <m/>
    <m/>
    <m/>
    <m/>
    <m/>
    <s v="adult"/>
    <s v="10241308"/>
    <x v="4"/>
    <n v="1.2"/>
    <n v="2"/>
    <n v="2019"/>
    <x v="6"/>
  </r>
  <r>
    <d v="2023-07-02T00:00:00"/>
    <n v="10977"/>
    <n v="11091"/>
    <x v="3"/>
    <n v="1015"/>
    <n v="52426"/>
    <s v="V-clip adipose"/>
    <s v="044905"/>
    <m/>
    <s v="F"/>
    <s v="F"/>
    <s v=""/>
    <s v=""/>
    <n v="79"/>
    <n v="17"/>
    <n v="6"/>
    <n v="4"/>
    <n v="2"/>
    <x v="2"/>
    <n v="1024130"/>
    <n v="9"/>
    <s v="X"/>
    <m/>
    <s v="X"/>
    <d v="2023-09-18T00:00:00"/>
    <m/>
    <m/>
    <m/>
    <m/>
    <m/>
    <m/>
    <m/>
    <m/>
    <m/>
    <s v="adult"/>
    <s v="10241309"/>
    <x v="3"/>
    <n v="1.3"/>
    <n v="3"/>
    <n v="2018"/>
    <x v="6"/>
  </r>
  <r>
    <d v="2023-07-02T00:00:00"/>
    <n v="10977"/>
    <n v="11091"/>
    <x v="3"/>
    <n v="1018"/>
    <n v="52427"/>
    <s v="V-clip adipose"/>
    <s v="044925"/>
    <m/>
    <s v="M"/>
    <s v="M"/>
    <s v=""/>
    <s v=""/>
    <n v="65"/>
    <m/>
    <m/>
    <m/>
    <m/>
    <x v="3"/>
    <n v="1024130"/>
    <n v="10"/>
    <s v="X"/>
    <m/>
    <s v="X"/>
    <d v="2023-09-18T00:00:00"/>
    <m/>
    <m/>
    <m/>
    <m/>
    <m/>
    <m/>
    <m/>
    <m/>
    <m/>
    <s v="adult"/>
    <s v="102413010"/>
    <x v="8"/>
    <s v="no age"/>
    <n v="2"/>
    <s v=""/>
    <x v="6"/>
  </r>
  <r>
    <d v="2023-07-02T00:00:00"/>
    <n v="10977"/>
    <n v="11091"/>
    <x v="3"/>
    <n v="1020"/>
    <n v="52428"/>
    <s v="V-clip adipose"/>
    <s v="044895"/>
    <m/>
    <s v="F"/>
    <s v="F"/>
    <s v=""/>
    <s v=""/>
    <n v="78"/>
    <n v="17"/>
    <n v="5.8"/>
    <n v="5.7"/>
    <n v="1.8"/>
    <x v="2"/>
    <n v="1024131"/>
    <n v="1"/>
    <s v="X"/>
    <m/>
    <s v="X"/>
    <d v="2023-09-18T00:00:00"/>
    <m/>
    <m/>
    <m/>
    <m/>
    <m/>
    <m/>
    <m/>
    <m/>
    <m/>
    <s v="adult"/>
    <s v="10241311"/>
    <x v="9"/>
    <s v="no age"/>
    <n v="3"/>
    <s v=""/>
    <x v="6"/>
  </r>
  <r>
    <d v="2023-07-02T00:00:00"/>
    <n v="10977"/>
    <n v="11091"/>
    <x v="3"/>
    <n v="1021"/>
    <n v="52429"/>
    <s v="V-clip adipose"/>
    <s v="044924"/>
    <m/>
    <s v="M"/>
    <s v="M"/>
    <s v=""/>
    <s v=""/>
    <n v="56"/>
    <m/>
    <m/>
    <m/>
    <m/>
    <x v="3"/>
    <n v="1024131"/>
    <n v="2"/>
    <s v="X"/>
    <m/>
    <s v="X"/>
    <d v="2023-09-18T00:00:00"/>
    <m/>
    <m/>
    <m/>
    <m/>
    <m/>
    <m/>
    <m/>
    <m/>
    <m/>
    <s v="adult"/>
    <s v="10241312"/>
    <x v="4"/>
    <n v="1.2"/>
    <n v="2"/>
    <n v="2019"/>
    <x v="6"/>
  </r>
  <r>
    <d v="2023-07-02T00:00:00"/>
    <n v="10977"/>
    <n v="11091"/>
    <x v="3"/>
    <n v="1023"/>
    <n v="52430"/>
    <s v="V-clip adipose"/>
    <s v="044919"/>
    <m/>
    <s v="F"/>
    <s v="F"/>
    <s v=""/>
    <s v=""/>
    <n v="83"/>
    <n v="18.399999999999999"/>
    <n v="8"/>
    <n v="5.4"/>
    <n v="1.2"/>
    <x v="2"/>
    <n v="1024131"/>
    <n v="3"/>
    <s v="X"/>
    <m/>
    <s v="X"/>
    <d v="2023-09-18T00:00:00"/>
    <m/>
    <m/>
    <m/>
    <m/>
    <m/>
    <m/>
    <m/>
    <m/>
    <m/>
    <s v="adult"/>
    <s v="10241313"/>
    <x v="3"/>
    <n v="1.3"/>
    <n v="3"/>
    <n v="2018"/>
    <x v="6"/>
  </r>
  <r>
    <d v="2023-07-02T00:00:00"/>
    <n v="10977"/>
    <n v="11091"/>
    <x v="3"/>
    <n v="1025"/>
    <n v="52431"/>
    <s v="V-clip adipose"/>
    <s v="044911"/>
    <m/>
    <s v="F"/>
    <s v="F"/>
    <s v=""/>
    <s v=""/>
    <n v="80"/>
    <n v="16.5"/>
    <n v="5.6"/>
    <n v="4.5999999999999996"/>
    <n v="1.5"/>
    <x v="2"/>
    <n v="1024131"/>
    <n v="4"/>
    <s v="X"/>
    <m/>
    <s v="X"/>
    <d v="2023-09-18T00:00:00"/>
    <m/>
    <m/>
    <m/>
    <m/>
    <m/>
    <m/>
    <m/>
    <m/>
    <m/>
    <s v="adult"/>
    <s v="10241314"/>
    <x v="3"/>
    <n v="1.3"/>
    <n v="3"/>
    <n v="2018"/>
    <x v="6"/>
  </r>
  <r>
    <d v="2023-07-02T00:00:00"/>
    <n v="10977"/>
    <n v="11091"/>
    <x v="3"/>
    <n v="1027"/>
    <n v="52432"/>
    <s v="V-clip adipose"/>
    <s v="044889"/>
    <m/>
    <s v="F"/>
    <s v="F"/>
    <s v=""/>
    <s v=""/>
    <n v="90"/>
    <n v="19.5"/>
    <n v="7.5"/>
    <n v="6"/>
    <n v="2"/>
    <x v="2"/>
    <n v="1024131"/>
    <n v="5"/>
    <s v="X"/>
    <m/>
    <s v="X"/>
    <d v="2023-09-18T00:00:00"/>
    <m/>
    <m/>
    <m/>
    <m/>
    <m/>
    <m/>
    <m/>
    <m/>
    <m/>
    <s v="adult"/>
    <s v="10241315"/>
    <x v="3"/>
    <n v="1.3"/>
    <n v="3"/>
    <n v="2018"/>
    <x v="6"/>
  </r>
  <r>
    <d v="2023-07-02T00:00:00"/>
    <n v="10977"/>
    <n v="11091"/>
    <x v="3"/>
    <n v="1028"/>
    <n v="52433"/>
    <s v="V-clip adipose"/>
    <s v="044883"/>
    <m/>
    <s v="M"/>
    <s v="M"/>
    <s v=""/>
    <s v=""/>
    <n v="56"/>
    <m/>
    <m/>
    <m/>
    <m/>
    <x v="3"/>
    <n v="1024131"/>
    <n v="6"/>
    <s v="X"/>
    <m/>
    <s v="X"/>
    <d v="2023-09-18T00:00:00"/>
    <m/>
    <m/>
    <m/>
    <m/>
    <m/>
    <m/>
    <m/>
    <m/>
    <m/>
    <s v="adult"/>
    <s v="10241316"/>
    <x v="4"/>
    <n v="1.2"/>
    <n v="2"/>
    <n v="2019"/>
    <x v="6"/>
  </r>
  <r>
    <d v="2023-07-02T00:00:00"/>
    <n v="10977"/>
    <n v="11091"/>
    <x v="3"/>
    <n v="1030"/>
    <n v="52434"/>
    <s v="V-clip adipose"/>
    <s v="044893"/>
    <s v="X"/>
    <s v="M"/>
    <s v="M"/>
    <s v=""/>
    <s v=""/>
    <n v="95"/>
    <n v="22"/>
    <n v="5.7"/>
    <n v="6.6"/>
    <n v="2.2000000000000002"/>
    <x v="2"/>
    <n v="1024131"/>
    <n v="7"/>
    <s v="X"/>
    <m/>
    <s v="X"/>
    <d v="2023-09-18T00:00:00"/>
    <m/>
    <m/>
    <m/>
    <m/>
    <m/>
    <m/>
    <m/>
    <m/>
    <m/>
    <s v="adult"/>
    <s v="10241317"/>
    <x v="3"/>
    <n v="1.3"/>
    <n v="3"/>
    <n v="2018"/>
    <x v="6"/>
  </r>
  <r>
    <d v="2023-07-02T00:00:00"/>
    <n v="10977"/>
    <n v="11091"/>
    <x v="3"/>
    <n v="1032"/>
    <n v="52435"/>
    <s v="V-clip adipose"/>
    <s v="044933"/>
    <m/>
    <s v="F"/>
    <s v="F"/>
    <s v=""/>
    <s v=""/>
    <n v="82"/>
    <n v="18"/>
    <n v="6"/>
    <n v="5"/>
    <n v="1.5"/>
    <x v="2"/>
    <n v="1024131"/>
    <n v="8"/>
    <s v="X"/>
    <m/>
    <s v="X"/>
    <d v="2023-09-18T00:00:00"/>
    <m/>
    <m/>
    <m/>
    <m/>
    <m/>
    <m/>
    <m/>
    <m/>
    <m/>
    <s v="adult"/>
    <s v="10241318"/>
    <x v="3"/>
    <n v="1.3"/>
    <n v="3"/>
    <n v="2018"/>
    <x v="6"/>
  </r>
  <r>
    <d v="2023-07-02T00:00:00"/>
    <n v="10977"/>
    <n v="11091"/>
    <x v="3"/>
    <n v="1034"/>
    <n v="52436"/>
    <s v="V-clip adipose"/>
    <s v="044932"/>
    <m/>
    <s v="M"/>
    <s v="M"/>
    <s v=""/>
    <s v=""/>
    <n v="65"/>
    <m/>
    <m/>
    <m/>
    <m/>
    <x v="3"/>
    <n v="1024131"/>
    <n v="9"/>
    <s v="X"/>
    <m/>
    <s v="X"/>
    <d v="2023-09-18T00:00:00"/>
    <m/>
    <m/>
    <m/>
    <m/>
    <m/>
    <m/>
    <m/>
    <m/>
    <m/>
    <s v="adult"/>
    <s v="10241319"/>
    <x v="4"/>
    <n v="1.2"/>
    <n v="2"/>
    <n v="2019"/>
    <x v="6"/>
  </r>
  <r>
    <d v="2023-07-02T00:00:00"/>
    <n v="10979"/>
    <n v="11091"/>
    <x v="4"/>
    <n v="1053"/>
    <n v="52437"/>
    <s v="V-clip adipose"/>
    <s v="044927"/>
    <m/>
    <s v="F"/>
    <s v="M"/>
    <s v=""/>
    <s v=""/>
    <n v="75"/>
    <n v="16.5"/>
    <n v="6"/>
    <n v="4.2"/>
    <n v="1"/>
    <x v="3"/>
    <n v="1024131"/>
    <n v="10"/>
    <s v="X"/>
    <m/>
    <s v="X"/>
    <d v="2023-09-18T00:00:00"/>
    <m/>
    <m/>
    <m/>
    <m/>
    <m/>
    <m/>
    <m/>
    <m/>
    <m/>
    <s v="adult"/>
    <s v="102413110"/>
    <x v="9"/>
    <s v="no age"/>
    <n v="3"/>
    <s v=""/>
    <x v="6"/>
  </r>
  <r>
    <d v="2023-07-02T00:00:00"/>
    <n v="10979"/>
    <n v="11091"/>
    <x v="4"/>
    <n v="1055"/>
    <n v="52438"/>
    <s v="V-clip adipose"/>
    <s v="044906"/>
    <m/>
    <s v="M"/>
    <s v="M"/>
    <s v=""/>
    <s v=""/>
    <n v="64"/>
    <m/>
    <m/>
    <m/>
    <m/>
    <x v="3"/>
    <n v="1024132"/>
    <n v="1"/>
    <s v="X"/>
    <s v="X"/>
    <m/>
    <s v="Archive"/>
    <m/>
    <m/>
    <m/>
    <m/>
    <m/>
    <m/>
    <m/>
    <m/>
    <m/>
    <s v="adult"/>
    <s v="10241321"/>
    <x v="5"/>
    <s v=""/>
    <s v=""/>
    <s v=""/>
    <x v="6"/>
  </r>
  <r>
    <d v="2023-07-02T00:00:00"/>
    <n v="10979"/>
    <n v="11091"/>
    <x v="4"/>
    <n v="1058"/>
    <n v="52439"/>
    <s v="V-clip adipose"/>
    <s v="044891"/>
    <m/>
    <s v="M"/>
    <s v="M"/>
    <s v=""/>
    <s v=""/>
    <n v="66"/>
    <m/>
    <m/>
    <m/>
    <m/>
    <x v="3"/>
    <n v="1024132"/>
    <n v="2"/>
    <s v="X"/>
    <s v="X"/>
    <m/>
    <s v="Archive"/>
    <m/>
    <m/>
    <m/>
    <m/>
    <m/>
    <m/>
    <m/>
    <m/>
    <m/>
    <s v="adult"/>
    <s v="10241322"/>
    <x v="5"/>
    <s v=""/>
    <s v=""/>
    <s v=""/>
    <x v="6"/>
  </r>
  <r>
    <d v="2023-07-02T00:00:00"/>
    <n v="10979"/>
    <n v="11092"/>
    <x v="4"/>
    <n v="1100"/>
    <n v="52440"/>
    <s v="V-clip adipose"/>
    <s v="044888"/>
    <m/>
    <s v="F"/>
    <s v="F"/>
    <s v=""/>
    <s v=""/>
    <n v="76"/>
    <n v="17.399999999999999"/>
    <n v="6.8"/>
    <n v="5.8"/>
    <n v="1.8"/>
    <x v="2"/>
    <n v="1024132"/>
    <n v="3"/>
    <s v="X"/>
    <s v="X"/>
    <m/>
    <s v="Archive"/>
    <m/>
    <m/>
    <m/>
    <m/>
    <m/>
    <m/>
    <m/>
    <m/>
    <m/>
    <s v="adult"/>
    <s v="10241323"/>
    <x v="5"/>
    <s v=""/>
    <s v=""/>
    <s v=""/>
    <x v="6"/>
  </r>
  <r>
    <d v="2023-07-02T00:00:00"/>
    <n v="10979"/>
    <n v="11092"/>
    <x v="4"/>
    <n v="1101"/>
    <n v="52441"/>
    <s v="V-clip adipose"/>
    <s v="044957"/>
    <m/>
    <s v="F"/>
    <s v="F"/>
    <s v=""/>
    <s v=""/>
    <n v="86"/>
    <n v="17.600000000000001"/>
    <n v="6.1"/>
    <n v="5.7"/>
    <n v="2"/>
    <x v="2"/>
    <n v="1024132"/>
    <n v="4"/>
    <s v="X"/>
    <s v="X"/>
    <m/>
    <s v="Archive"/>
    <m/>
    <m/>
    <m/>
    <m/>
    <m/>
    <m/>
    <m/>
    <m/>
    <m/>
    <s v="adult"/>
    <s v="10241324"/>
    <x v="5"/>
    <s v=""/>
    <s v=""/>
    <s v=""/>
    <x v="6"/>
  </r>
  <r>
    <d v="2023-07-02T00:00:00"/>
    <n v="10979"/>
    <n v="11092"/>
    <x v="4"/>
    <n v="1102"/>
    <n v="52442"/>
    <s v="V-clip adipose"/>
    <s v="044914"/>
    <s v="X"/>
    <s v="M"/>
    <s v="M"/>
    <s v=""/>
    <s v=""/>
    <n v="62"/>
    <m/>
    <m/>
    <m/>
    <m/>
    <x v="3"/>
    <n v="1024132"/>
    <n v="5"/>
    <s v="X"/>
    <s v="X"/>
    <m/>
    <s v="Archive"/>
    <m/>
    <m/>
    <m/>
    <m/>
    <m/>
    <m/>
    <m/>
    <m/>
    <m/>
    <s v="adult"/>
    <s v="10241325"/>
    <x v="5"/>
    <s v=""/>
    <s v=""/>
    <s v=""/>
    <x v="6"/>
  </r>
  <r>
    <d v="2023-07-02T00:00:00"/>
    <n v="10979"/>
    <n v="11092"/>
    <x v="4"/>
    <n v="1103"/>
    <n v="52443"/>
    <s v="V-clip adipose"/>
    <s v="044892"/>
    <m/>
    <s v="F"/>
    <s v="F"/>
    <s v=""/>
    <s v=""/>
    <n v="86"/>
    <n v="18"/>
    <n v="6.3"/>
    <n v="4.5"/>
    <n v="1.5"/>
    <x v="2"/>
    <n v="1024132"/>
    <n v="6"/>
    <s v="X"/>
    <s v="X"/>
    <m/>
    <s v="Archive"/>
    <m/>
    <m/>
    <m/>
    <m/>
    <m/>
    <m/>
    <m/>
    <m/>
    <m/>
    <s v="adult"/>
    <s v="10241326"/>
    <x v="5"/>
    <s v=""/>
    <s v=""/>
    <s v=""/>
    <x v="6"/>
  </r>
  <r>
    <d v="2023-07-02T00:00:00"/>
    <n v="10979"/>
    <n v="11092"/>
    <x v="4"/>
    <n v="1105"/>
    <n v="52444"/>
    <s v="V-clip adipose"/>
    <s v="044970"/>
    <m/>
    <s v="F"/>
    <s v="F"/>
    <s v=""/>
    <s v=""/>
    <n v="87"/>
    <n v="18.3"/>
    <n v="6.2"/>
    <n v="6"/>
    <n v="2.1"/>
    <x v="2"/>
    <n v="1024132"/>
    <n v="7"/>
    <s v="X"/>
    <s v="X"/>
    <m/>
    <s v="Archive"/>
    <m/>
    <m/>
    <m/>
    <m/>
    <m/>
    <m/>
    <m/>
    <m/>
    <m/>
    <s v="adult"/>
    <s v="10241327"/>
    <x v="5"/>
    <s v=""/>
    <s v=""/>
    <s v=""/>
    <x v="6"/>
  </r>
  <r>
    <d v="2023-07-02T00:00:00"/>
    <n v="10979"/>
    <n v="11092"/>
    <x v="4"/>
    <n v="1107"/>
    <n v="52445"/>
    <s v="V-clip adipose"/>
    <s v="044894"/>
    <m/>
    <s v="M"/>
    <s v="M"/>
    <s v=""/>
    <s v=""/>
    <n v="64"/>
    <m/>
    <m/>
    <m/>
    <m/>
    <x v="3"/>
    <n v="1024132"/>
    <n v="8"/>
    <s v="X"/>
    <s v="X"/>
    <m/>
    <s v="Archive"/>
    <m/>
    <m/>
    <m/>
    <m/>
    <m/>
    <m/>
    <m/>
    <m/>
    <m/>
    <s v="adult"/>
    <s v="10241328"/>
    <x v="5"/>
    <s v=""/>
    <s v=""/>
    <s v=""/>
    <x v="6"/>
  </r>
  <r>
    <d v="2023-07-02T00:00:00"/>
    <n v="10979"/>
    <n v="11092"/>
    <x v="4"/>
    <n v="1108"/>
    <n v="52446"/>
    <s v="V-clip adipose"/>
    <s v="044963"/>
    <m/>
    <s v="M"/>
    <s v="M"/>
    <s v=""/>
    <s v=""/>
    <n v="56"/>
    <m/>
    <m/>
    <m/>
    <m/>
    <x v="3"/>
    <n v="1024132"/>
    <n v="9"/>
    <s v="X"/>
    <s v="X"/>
    <m/>
    <s v="Archive"/>
    <m/>
    <m/>
    <m/>
    <m/>
    <m/>
    <m/>
    <m/>
    <m/>
    <m/>
    <s v="adult"/>
    <s v="10241329"/>
    <x v="5"/>
    <s v=""/>
    <s v=""/>
    <s v=""/>
    <x v="6"/>
  </r>
  <r>
    <d v="2023-07-02T00:00:00"/>
    <n v="10979"/>
    <n v="11092"/>
    <x v="4"/>
    <n v="1109"/>
    <n v="52447"/>
    <s v="V-clip adipose"/>
    <s v="044928"/>
    <m/>
    <s v="F"/>
    <s v="F"/>
    <s v=""/>
    <s v=""/>
    <n v="77"/>
    <n v="15.6"/>
    <n v="5.2"/>
    <n v="5"/>
    <n v="1.3"/>
    <x v="2"/>
    <n v="1024132"/>
    <n v="10"/>
    <s v="X"/>
    <s v="X"/>
    <m/>
    <s v="Archive"/>
    <m/>
    <m/>
    <m/>
    <m/>
    <m/>
    <m/>
    <m/>
    <m/>
    <m/>
    <s v="adult"/>
    <s v="102413210"/>
    <x v="5"/>
    <s v=""/>
    <s v=""/>
    <s v=""/>
    <x v="6"/>
  </r>
  <r>
    <d v="2023-07-02T00:00:00"/>
    <n v="10979"/>
    <n v="11092"/>
    <x v="4"/>
    <n v="1111"/>
    <n v="52448"/>
    <s v="V-clip adipose"/>
    <s v="044953"/>
    <m/>
    <s v="F"/>
    <s v="F"/>
    <s v=""/>
    <s v=""/>
    <n v="80"/>
    <n v="17.5"/>
    <n v="6.5"/>
    <n v="6"/>
    <n v="1.9"/>
    <x v="2"/>
    <n v="1024133"/>
    <n v="1"/>
    <s v="X"/>
    <s v="X"/>
    <m/>
    <s v="Archive"/>
    <m/>
    <m/>
    <m/>
    <m/>
    <m/>
    <m/>
    <m/>
    <m/>
    <m/>
    <s v="adult"/>
    <s v="10241331"/>
    <x v="5"/>
    <s v=""/>
    <s v=""/>
    <s v=""/>
    <x v="6"/>
  </r>
  <r>
    <d v="2023-07-02T00:00:00"/>
    <n v="10979"/>
    <n v="11092"/>
    <x v="4"/>
    <n v="1112"/>
    <n v="52449"/>
    <s v="V-clip adipose"/>
    <s v="044942"/>
    <m/>
    <s v="F"/>
    <s v="F"/>
    <s v=""/>
    <s v=""/>
    <n v="87"/>
    <n v="18"/>
    <n v="6.3"/>
    <n v="3.9"/>
    <n v="1.3"/>
    <x v="2"/>
    <n v="1024133"/>
    <n v="2"/>
    <s v="X"/>
    <s v="X"/>
    <m/>
    <s v="Archive"/>
    <m/>
    <m/>
    <m/>
    <m/>
    <m/>
    <m/>
    <m/>
    <m/>
    <m/>
    <s v="adult"/>
    <s v="10241332"/>
    <x v="5"/>
    <s v=""/>
    <s v=""/>
    <s v=""/>
    <x v="6"/>
  </r>
  <r>
    <d v="2023-07-02T00:00:00"/>
    <n v="10979"/>
    <n v="11092"/>
    <x v="4"/>
    <n v="1114"/>
    <n v="52450"/>
    <s v="V-clip adipose"/>
    <s v="044882"/>
    <m/>
    <s v="F"/>
    <s v="F"/>
    <s v=""/>
    <s v=""/>
    <n v="82"/>
    <n v="17.7"/>
    <n v="5.8"/>
    <n v="5.2"/>
    <n v="1.8"/>
    <x v="2"/>
    <n v="1024133"/>
    <n v="3"/>
    <s v="X"/>
    <s v="X"/>
    <m/>
    <s v="Archive"/>
    <m/>
    <m/>
    <m/>
    <m/>
    <m/>
    <m/>
    <m/>
    <m/>
    <m/>
    <s v="adult"/>
    <s v="10241333"/>
    <x v="5"/>
    <s v=""/>
    <s v=""/>
    <s v=""/>
    <x v="6"/>
  </r>
  <r>
    <d v="2023-07-02T00:00:00"/>
    <n v="10979"/>
    <n v="11092"/>
    <x v="4"/>
    <n v="1115"/>
    <n v="52451"/>
    <s v="V-clip adipose"/>
    <s v="044938"/>
    <s v="X"/>
    <s v="M"/>
    <s v="M"/>
    <s v=""/>
    <s v=""/>
    <n v="92"/>
    <n v="22"/>
    <n v="9"/>
    <n v="7.5"/>
    <n v="2"/>
    <x v="2"/>
    <n v="1024133"/>
    <n v="4"/>
    <s v="X"/>
    <s v="X"/>
    <m/>
    <s v="Archive"/>
    <m/>
    <m/>
    <m/>
    <m/>
    <m/>
    <m/>
    <m/>
    <m/>
    <m/>
    <s v="adult"/>
    <s v="10241334"/>
    <x v="5"/>
    <s v=""/>
    <s v=""/>
    <s v=""/>
    <x v="6"/>
  </r>
  <r>
    <d v="2023-07-02T00:00:00"/>
    <n v="10979"/>
    <n v="11092"/>
    <x v="4"/>
    <n v="1117"/>
    <n v="52452"/>
    <s v="V-clip adipose"/>
    <s v="044966"/>
    <s v="X"/>
    <s v="M"/>
    <s v="M"/>
    <s v=""/>
    <s v=""/>
    <n v="87"/>
    <n v="20.5"/>
    <n v="8.5"/>
    <n v="5.7"/>
    <n v="2.2000000000000002"/>
    <x v="2"/>
    <n v="1024133"/>
    <n v="5"/>
    <s v="X"/>
    <s v="X"/>
    <m/>
    <s v="Archive"/>
    <m/>
    <m/>
    <m/>
    <m/>
    <m/>
    <m/>
    <m/>
    <m/>
    <m/>
    <s v="adult"/>
    <s v="10241335"/>
    <x v="5"/>
    <s v=""/>
    <s v=""/>
    <s v=""/>
    <x v="6"/>
  </r>
  <r>
    <d v="2023-07-02T00:00:00"/>
    <n v="10979"/>
    <n v="11092"/>
    <x v="4"/>
    <n v="1119"/>
    <n v="52453"/>
    <s v="V-clip adipose"/>
    <s v="044947"/>
    <m/>
    <s v="F"/>
    <s v="F"/>
    <s v=""/>
    <s v=""/>
    <n v="88"/>
    <n v="19"/>
    <n v="7.2"/>
    <n v="6.5"/>
    <n v="2.2999999999999998"/>
    <x v="2"/>
    <n v="1024133"/>
    <n v="6"/>
    <s v="X"/>
    <s v="X"/>
    <m/>
    <s v="Archive"/>
    <m/>
    <m/>
    <m/>
    <m/>
    <m/>
    <m/>
    <m/>
    <m/>
    <m/>
    <s v="adult"/>
    <s v="10241336"/>
    <x v="5"/>
    <s v=""/>
    <s v=""/>
    <s v=""/>
    <x v="6"/>
  </r>
  <r>
    <d v="2023-07-02T00:00:00"/>
    <n v="10979"/>
    <n v="11092"/>
    <x v="4"/>
    <n v="1120"/>
    <n v="52454"/>
    <s v="V-clip adipose"/>
    <s v="044973"/>
    <m/>
    <s v="M"/>
    <s v="M"/>
    <s v=""/>
    <s v=""/>
    <n v="62"/>
    <m/>
    <m/>
    <m/>
    <m/>
    <x v="3"/>
    <n v="1024133"/>
    <n v="7"/>
    <s v="X"/>
    <s v="X"/>
    <m/>
    <s v="Archive"/>
    <m/>
    <m/>
    <m/>
    <m/>
    <m/>
    <m/>
    <m/>
    <m/>
    <m/>
    <s v="adult"/>
    <s v="10241337"/>
    <x v="5"/>
    <s v=""/>
    <s v=""/>
    <s v=""/>
    <x v="6"/>
  </r>
  <r>
    <d v="2023-07-02T00:00:00"/>
    <n v="10979"/>
    <n v="11092"/>
    <x v="4"/>
    <n v="1122"/>
    <n v="52455"/>
    <s v="V-clip adipose"/>
    <s v="044972"/>
    <m/>
    <s v="F"/>
    <s v="F"/>
    <s v=""/>
    <s v=""/>
    <n v="77"/>
    <n v="15.7"/>
    <n v="5.5"/>
    <n v="5"/>
    <n v="1.5"/>
    <x v="2"/>
    <n v="1024133"/>
    <n v="8"/>
    <s v="X"/>
    <s v="X"/>
    <m/>
    <s v="Archive"/>
    <m/>
    <m/>
    <m/>
    <m/>
    <m/>
    <m/>
    <m/>
    <m/>
    <m/>
    <s v="adult"/>
    <s v="10241338"/>
    <x v="5"/>
    <s v=""/>
    <s v=""/>
    <s v=""/>
    <x v="6"/>
  </r>
  <r>
    <d v="2023-07-02T00:00:00"/>
    <n v="10979"/>
    <n v="11092"/>
    <x v="4"/>
    <n v="1124"/>
    <n v="52456"/>
    <s v="V-clip adipose"/>
    <s v="044886"/>
    <m/>
    <s v="M"/>
    <s v="M"/>
    <s v=""/>
    <s v=""/>
    <n v="56"/>
    <m/>
    <m/>
    <m/>
    <m/>
    <x v="3"/>
    <n v="1024133"/>
    <n v="9"/>
    <s v="X"/>
    <s v="X"/>
    <m/>
    <s v="Archive"/>
    <m/>
    <m/>
    <m/>
    <m/>
    <m/>
    <m/>
    <m/>
    <m/>
    <m/>
    <s v="adult"/>
    <s v="10241339"/>
    <x v="5"/>
    <s v=""/>
    <s v=""/>
    <s v=""/>
    <x v="6"/>
  </r>
  <r>
    <d v="2023-07-02T00:00:00"/>
    <n v="10979"/>
    <n v="11092"/>
    <x v="4"/>
    <n v="1125"/>
    <n v="52457"/>
    <s v="V-clip adipose"/>
    <s v="044921"/>
    <m/>
    <s v="M"/>
    <s v="M"/>
    <s v=""/>
    <s v=""/>
    <n v="67"/>
    <m/>
    <m/>
    <m/>
    <m/>
    <x v="3"/>
    <n v="1024133"/>
    <n v="10"/>
    <s v="X"/>
    <s v="X"/>
    <m/>
    <s v="Archive"/>
    <m/>
    <m/>
    <m/>
    <m/>
    <m/>
    <m/>
    <m/>
    <m/>
    <m/>
    <s v="adult"/>
    <s v="102413310"/>
    <x v="5"/>
    <s v=""/>
    <s v=""/>
    <s v=""/>
    <x v="6"/>
  </r>
  <r>
    <d v="2023-07-02T00:00:00"/>
    <n v="10979"/>
    <n v="11092"/>
    <x v="4"/>
    <n v="1127"/>
    <n v="52458"/>
    <s v="V-clip adipose"/>
    <s v="044937"/>
    <m/>
    <s v="F"/>
    <s v="F"/>
    <s v=""/>
    <s v=""/>
    <n v="85"/>
    <n v="18"/>
    <n v="6.5"/>
    <n v="6"/>
    <n v="1.7"/>
    <x v="2"/>
    <n v="1024134"/>
    <n v="1"/>
    <s v="X"/>
    <s v="X"/>
    <m/>
    <s v="Archive"/>
    <m/>
    <m/>
    <m/>
    <m/>
    <m/>
    <m/>
    <m/>
    <m/>
    <m/>
    <s v="adult"/>
    <s v="10241341"/>
    <x v="5"/>
    <s v=""/>
    <s v=""/>
    <s v=""/>
    <x v="6"/>
  </r>
  <r>
    <d v="2023-07-02T00:00:00"/>
    <n v="10979"/>
    <n v="11092"/>
    <x v="4"/>
    <n v="1128"/>
    <n v="52459"/>
    <s v="V-clip adipose"/>
    <s v="044978"/>
    <m/>
    <s v="M"/>
    <s v="M"/>
    <s v=""/>
    <s v=""/>
    <n v="64"/>
    <m/>
    <m/>
    <m/>
    <m/>
    <x v="3"/>
    <n v="1024134"/>
    <n v="2"/>
    <s v="X"/>
    <s v="X"/>
    <m/>
    <s v="Archive"/>
    <m/>
    <m/>
    <m/>
    <m/>
    <m/>
    <m/>
    <m/>
    <m/>
    <m/>
    <s v="adult"/>
    <s v="10241342"/>
    <x v="5"/>
    <s v=""/>
    <s v=""/>
    <s v=""/>
    <x v="6"/>
  </r>
  <r>
    <d v="2023-07-02T00:00:00"/>
    <n v="10979"/>
    <n v="11092"/>
    <x v="4"/>
    <n v="1129"/>
    <n v="52460"/>
    <s v="V-clip adipose"/>
    <s v="044954"/>
    <m/>
    <s v="F"/>
    <s v="F"/>
    <s v=""/>
    <s v=""/>
    <n v="92"/>
    <n v="19.7"/>
    <n v="7"/>
    <n v="5.6"/>
    <n v="2"/>
    <x v="2"/>
    <n v="1024134"/>
    <n v="3"/>
    <s v="X"/>
    <s v="X"/>
    <m/>
    <s v="Archive"/>
    <m/>
    <m/>
    <m/>
    <m/>
    <m/>
    <m/>
    <m/>
    <m/>
    <m/>
    <s v="adult"/>
    <s v="10241343"/>
    <x v="5"/>
    <s v=""/>
    <s v=""/>
    <s v=""/>
    <x v="6"/>
  </r>
  <r>
    <d v="2023-07-02T00:00:00"/>
    <n v="10979"/>
    <n v="11092"/>
    <x v="4"/>
    <n v="1129"/>
    <n v="52461"/>
    <s v="V-clip adipose"/>
    <s v="044974"/>
    <s v="X"/>
    <s v="M"/>
    <s v="M"/>
    <s v=""/>
    <s v=""/>
    <n v="82"/>
    <n v="18.7"/>
    <n v="6.8"/>
    <n v="5.5"/>
    <n v="1.8"/>
    <x v="2"/>
    <n v="1024134"/>
    <n v="4"/>
    <s v="X"/>
    <s v="X"/>
    <m/>
    <s v="Archive"/>
    <m/>
    <m/>
    <m/>
    <m/>
    <m/>
    <m/>
    <m/>
    <m/>
    <m/>
    <s v="adult"/>
    <s v="10241344"/>
    <x v="5"/>
    <s v=""/>
    <s v=""/>
    <s v=""/>
    <x v="6"/>
  </r>
  <r>
    <d v="2023-07-02T00:00:00"/>
    <n v="10979"/>
    <n v="11092"/>
    <x v="4"/>
    <n v="1131"/>
    <n v="52462"/>
    <s v="V-clip adipose"/>
    <s v="044900"/>
    <m/>
    <s v="F"/>
    <s v="F"/>
    <s v=""/>
    <s v=""/>
    <n v="86"/>
    <n v="19"/>
    <n v="7"/>
    <n v="5"/>
    <n v="1.5"/>
    <x v="2"/>
    <n v="1024134"/>
    <n v="5"/>
    <s v="X"/>
    <s v="X"/>
    <m/>
    <s v="Archive"/>
    <m/>
    <m/>
    <m/>
    <m/>
    <m/>
    <m/>
    <m/>
    <m/>
    <m/>
    <s v="adult"/>
    <s v="10241345"/>
    <x v="5"/>
    <s v=""/>
    <s v=""/>
    <s v=""/>
    <x v="6"/>
  </r>
  <r>
    <d v="2023-07-02T00:00:00"/>
    <n v="10979"/>
    <n v="11092"/>
    <x v="4"/>
    <n v="1132"/>
    <n v="52463"/>
    <s v="V-clip adipose"/>
    <s v="044971"/>
    <m/>
    <s v="M"/>
    <s v="M"/>
    <s v=""/>
    <s v=""/>
    <n v="66"/>
    <m/>
    <m/>
    <m/>
    <m/>
    <x v="3"/>
    <n v="1024134"/>
    <n v="6"/>
    <s v="X"/>
    <s v="X"/>
    <m/>
    <s v="Archive"/>
    <m/>
    <m/>
    <m/>
    <m/>
    <m/>
    <m/>
    <m/>
    <m/>
    <m/>
    <s v="adult"/>
    <s v="10241346"/>
    <x v="5"/>
    <s v=""/>
    <s v=""/>
    <s v=""/>
    <x v="6"/>
  </r>
  <r>
    <d v="2023-07-02T00:00:00"/>
    <n v="10979"/>
    <n v="11092"/>
    <x v="4"/>
    <n v="1134"/>
    <n v="52464"/>
    <s v="V-clip adipose"/>
    <s v="044903"/>
    <m/>
    <s v="F"/>
    <s v="F"/>
    <s v=""/>
    <s v=""/>
    <n v="85"/>
    <n v="18.8"/>
    <n v="7.6"/>
    <n v="4.7"/>
    <n v="1.8"/>
    <x v="2"/>
    <n v="1024134"/>
    <n v="7"/>
    <s v="X"/>
    <s v="X"/>
    <m/>
    <s v="Archive"/>
    <m/>
    <m/>
    <m/>
    <m/>
    <m/>
    <m/>
    <m/>
    <m/>
    <m/>
    <s v="adult"/>
    <s v="10241347"/>
    <x v="5"/>
    <s v=""/>
    <s v=""/>
    <s v=""/>
    <x v="6"/>
  </r>
  <r>
    <d v="2023-07-02T00:00:00"/>
    <n v="10979"/>
    <n v="11093"/>
    <x v="4"/>
    <n v="1139"/>
    <n v="52465"/>
    <s v="V-clip adipose"/>
    <s v="046305"/>
    <m/>
    <s v="M"/>
    <s v="M"/>
    <s v=""/>
    <s v=""/>
    <n v="69"/>
    <m/>
    <m/>
    <m/>
    <m/>
    <x v="3"/>
    <n v="1024134"/>
    <n v="8"/>
    <s v="X"/>
    <s v="X"/>
    <m/>
    <s v="Archive"/>
    <m/>
    <m/>
    <m/>
    <m/>
    <m/>
    <m/>
    <m/>
    <m/>
    <m/>
    <s v="adult"/>
    <s v="10241348"/>
    <x v="5"/>
    <s v=""/>
    <s v=""/>
    <s v=""/>
    <x v="6"/>
  </r>
  <r>
    <d v="2023-07-02T00:00:00"/>
    <n v="10979"/>
    <n v="11093"/>
    <x v="4"/>
    <n v="1140"/>
    <n v="52466"/>
    <s v="V-clip adipose"/>
    <s v="046341"/>
    <m/>
    <s v="M"/>
    <s v="M"/>
    <s v=""/>
    <s v=""/>
    <n v="61"/>
    <m/>
    <m/>
    <m/>
    <m/>
    <x v="3"/>
    <n v="1024134"/>
    <n v="9"/>
    <s v="X"/>
    <s v="X"/>
    <m/>
    <s v="Archive"/>
    <m/>
    <m/>
    <m/>
    <m/>
    <m/>
    <m/>
    <m/>
    <m/>
    <m/>
    <s v="adult"/>
    <s v="10241349"/>
    <x v="5"/>
    <s v=""/>
    <s v=""/>
    <s v=""/>
    <x v="6"/>
  </r>
  <r>
    <d v="2023-07-02T00:00:00"/>
    <n v="10979"/>
    <n v="11093"/>
    <x v="4"/>
    <n v="1140"/>
    <n v="52467"/>
    <s v="V-clip adipose"/>
    <s v="046335"/>
    <m/>
    <s v="F"/>
    <s v="F"/>
    <s v=""/>
    <s v=""/>
    <n v="84"/>
    <n v="17.5"/>
    <n v="6.5"/>
    <n v="6"/>
    <n v="2"/>
    <x v="2"/>
    <n v="1024134"/>
    <n v="10"/>
    <s v="X"/>
    <s v="X"/>
    <m/>
    <s v="Archive"/>
    <m/>
    <m/>
    <m/>
    <m/>
    <m/>
    <m/>
    <m/>
    <m/>
    <m/>
    <s v="adult"/>
    <s v="102413410"/>
    <x v="5"/>
    <s v=""/>
    <s v=""/>
    <s v=""/>
    <x v="6"/>
  </r>
  <r>
    <d v="2023-07-02T00:00:00"/>
    <n v="10979"/>
    <n v="11093"/>
    <x v="4"/>
    <n v="1141"/>
    <n v="52468"/>
    <s v="V-clip adipose"/>
    <s v="046368"/>
    <m/>
    <s v="F"/>
    <s v="F"/>
    <s v=""/>
    <s v=""/>
    <n v="84"/>
    <n v="19"/>
    <n v="6.9"/>
    <n v="5.3"/>
    <n v="1.6"/>
    <x v="2"/>
    <n v="1024135"/>
    <n v="1"/>
    <s v="X"/>
    <s v="X"/>
    <m/>
    <s v="Archive"/>
    <m/>
    <m/>
    <m/>
    <m/>
    <m/>
    <m/>
    <m/>
    <m/>
    <m/>
    <s v="adult"/>
    <s v="10241351"/>
    <x v="5"/>
    <s v=""/>
    <s v=""/>
    <s v=""/>
    <x v="6"/>
  </r>
  <r>
    <d v="2023-07-02T00:00:00"/>
    <n v="10979"/>
    <n v="11093"/>
    <x v="4"/>
    <n v="1142"/>
    <n v="52469"/>
    <s v="V-clip adipose"/>
    <s v="046307"/>
    <m/>
    <s v="M"/>
    <s v="M"/>
    <s v=""/>
    <s v=""/>
    <n v="69"/>
    <m/>
    <m/>
    <m/>
    <m/>
    <x v="3"/>
    <n v="1024135"/>
    <n v="2"/>
    <s v="X"/>
    <s v="X"/>
    <m/>
    <s v="Archive"/>
    <m/>
    <m/>
    <m/>
    <m/>
    <m/>
    <m/>
    <m/>
    <m/>
    <m/>
    <s v="adult"/>
    <s v="10241352"/>
    <x v="5"/>
    <s v=""/>
    <s v=""/>
    <s v=""/>
    <x v="6"/>
  </r>
  <r>
    <d v="2023-07-02T00:00:00"/>
    <n v="10979"/>
    <n v="11093"/>
    <x v="4"/>
    <n v="1143"/>
    <n v="52470"/>
    <s v="V-clip adipose"/>
    <s v="046359"/>
    <m/>
    <s v="F"/>
    <s v="F"/>
    <s v=""/>
    <s v=""/>
    <n v="85"/>
    <n v="18"/>
    <n v="6.8"/>
    <n v="6.2"/>
    <n v="1.6"/>
    <x v="2"/>
    <n v="1024135"/>
    <n v="3"/>
    <s v="X"/>
    <s v="X"/>
    <m/>
    <s v="Archive"/>
    <m/>
    <m/>
    <m/>
    <m/>
    <m/>
    <m/>
    <m/>
    <m/>
    <m/>
    <s v="adult"/>
    <s v="10241353"/>
    <x v="5"/>
    <s v=""/>
    <s v=""/>
    <s v=""/>
    <x v="6"/>
  </r>
  <r>
    <d v="2023-07-02T00:00:00"/>
    <n v="10979"/>
    <n v="11093"/>
    <x v="4"/>
    <n v="1144"/>
    <n v="52471"/>
    <s v="V-clip adipose"/>
    <s v="046377"/>
    <m/>
    <s v="M"/>
    <s v="M"/>
    <s v=""/>
    <s v=""/>
    <n v="71"/>
    <m/>
    <m/>
    <m/>
    <m/>
    <x v="3"/>
    <n v="1024135"/>
    <n v="4"/>
    <s v="X"/>
    <s v="X"/>
    <m/>
    <s v="Archive"/>
    <m/>
    <m/>
    <m/>
    <m/>
    <m/>
    <m/>
    <m/>
    <m/>
    <m/>
    <s v="adult"/>
    <s v="10241354"/>
    <x v="5"/>
    <s v=""/>
    <s v=""/>
    <s v=""/>
    <x v="6"/>
  </r>
  <r>
    <d v="2023-07-02T00:00:00"/>
    <n v="10979"/>
    <n v="11093"/>
    <x v="4"/>
    <n v="1145"/>
    <n v="52472"/>
    <s v="V-clip adipose"/>
    <s v="046375"/>
    <m/>
    <s v="F"/>
    <s v="F"/>
    <s v=""/>
    <s v=""/>
    <n v="83"/>
    <n v="17.5"/>
    <n v="6"/>
    <n v="5"/>
    <n v="1.7"/>
    <x v="2"/>
    <n v="1024135"/>
    <n v="5"/>
    <s v="X"/>
    <s v="X"/>
    <m/>
    <s v="Archive"/>
    <m/>
    <m/>
    <m/>
    <m/>
    <m/>
    <m/>
    <m/>
    <m/>
    <m/>
    <s v="adult"/>
    <s v="10241355"/>
    <x v="5"/>
    <s v=""/>
    <s v=""/>
    <s v=""/>
    <x v="6"/>
  </r>
  <r>
    <d v="2023-07-02T00:00:00"/>
    <n v="10979"/>
    <n v="11093"/>
    <x v="4"/>
    <n v="1147"/>
    <n v="52473"/>
    <s v="V-clip adipose"/>
    <s v="046353"/>
    <m/>
    <s v="F"/>
    <s v="F"/>
    <s v=""/>
    <s v=""/>
    <n v="84"/>
    <n v="18.3"/>
    <n v="7"/>
    <n v="5.5"/>
    <n v="1.8"/>
    <x v="2"/>
    <n v="1024135"/>
    <n v="6"/>
    <s v="X"/>
    <s v="X"/>
    <m/>
    <s v="Archive"/>
    <m/>
    <m/>
    <m/>
    <m/>
    <m/>
    <m/>
    <m/>
    <m/>
    <m/>
    <s v="adult"/>
    <s v="10241356"/>
    <x v="5"/>
    <s v=""/>
    <s v=""/>
    <s v=""/>
    <x v="6"/>
  </r>
  <r>
    <d v="2023-07-02T00:00:00"/>
    <n v="10979"/>
    <n v="11093"/>
    <x v="4"/>
    <n v="1148"/>
    <n v="52474"/>
    <s v="V-clip adipose"/>
    <s v="046345"/>
    <m/>
    <s v="M"/>
    <s v="M"/>
    <s v=""/>
    <s v=""/>
    <n v="57"/>
    <m/>
    <m/>
    <m/>
    <m/>
    <x v="3"/>
    <n v="1024135"/>
    <n v="7"/>
    <s v="X"/>
    <s v="X"/>
    <m/>
    <s v="Archive"/>
    <m/>
    <m/>
    <m/>
    <m/>
    <m/>
    <m/>
    <m/>
    <m/>
    <m/>
    <s v="adult"/>
    <s v="10241357"/>
    <x v="5"/>
    <s v=""/>
    <s v=""/>
    <s v=""/>
    <x v="6"/>
  </r>
  <r>
    <d v="2023-07-02T00:00:00"/>
    <n v="10979"/>
    <n v="11093"/>
    <x v="4"/>
    <n v="1149"/>
    <n v="52475"/>
    <s v="V-clip adipose"/>
    <s v="046364"/>
    <m/>
    <s v="M"/>
    <s v="M"/>
    <s v=""/>
    <s v=""/>
    <n v="63"/>
    <m/>
    <m/>
    <m/>
    <m/>
    <x v="3"/>
    <n v="1024135"/>
    <n v="8"/>
    <s v="X"/>
    <s v="X"/>
    <m/>
    <s v="Archive"/>
    <m/>
    <m/>
    <m/>
    <m/>
    <m/>
    <m/>
    <m/>
    <m/>
    <m/>
    <s v="adult"/>
    <s v="10241358"/>
    <x v="5"/>
    <s v=""/>
    <s v=""/>
    <s v=""/>
    <x v="6"/>
  </r>
  <r>
    <d v="2023-07-02T00:00:00"/>
    <n v="10979"/>
    <n v="11093"/>
    <x v="4"/>
    <n v="1151"/>
    <n v="52476"/>
    <s v="V-clip adipose"/>
    <s v="046371"/>
    <s v="X"/>
    <s v="M"/>
    <s v="M"/>
    <s v=""/>
    <s v=""/>
    <n v="79"/>
    <n v="18.3"/>
    <n v="7.5"/>
    <n v="6"/>
    <n v="1.9"/>
    <x v="2"/>
    <m/>
    <m/>
    <m/>
    <m/>
    <m/>
    <m/>
    <m/>
    <m/>
    <m/>
    <m/>
    <m/>
    <m/>
    <m/>
    <s v="NO SCALES"/>
    <m/>
    <s v="adult"/>
    <s v=""/>
    <x v="2"/>
    <s v="no age"/>
    <n v="0"/>
    <s v=""/>
    <x v="6"/>
  </r>
  <r>
    <d v="2023-07-02T00:00:00"/>
    <n v="10979"/>
    <n v="11093"/>
    <x v="4"/>
    <n v="1153"/>
    <n v="52477"/>
    <s v="V-clip adipose"/>
    <s v="046374"/>
    <s v="X"/>
    <s v="M"/>
    <s v="M"/>
    <s v=""/>
    <s v=""/>
    <n v="65"/>
    <m/>
    <m/>
    <m/>
    <m/>
    <x v="3"/>
    <n v="1024135"/>
    <n v="9"/>
    <s v="X"/>
    <s v="X"/>
    <m/>
    <s v="Archive"/>
    <m/>
    <m/>
    <m/>
    <m/>
    <m/>
    <m/>
    <m/>
    <m/>
    <m/>
    <s v="adult"/>
    <s v="10241359"/>
    <x v="5"/>
    <s v=""/>
    <s v=""/>
    <s v=""/>
    <x v="6"/>
  </r>
  <r>
    <d v="2023-07-02T00:00:00"/>
    <n v="10979"/>
    <n v="11093"/>
    <x v="4"/>
    <n v="1154"/>
    <n v="52478"/>
    <s v="V-clip adipose"/>
    <s v="046295"/>
    <s v="X"/>
    <s v="M"/>
    <s v="M"/>
    <s v=""/>
    <s v=""/>
    <n v="71"/>
    <m/>
    <m/>
    <m/>
    <m/>
    <x v="3"/>
    <m/>
    <m/>
    <m/>
    <m/>
    <m/>
    <m/>
    <m/>
    <m/>
    <m/>
    <m/>
    <m/>
    <m/>
    <m/>
    <s v="NO SCALES"/>
    <m/>
    <s v="adult"/>
    <s v=""/>
    <x v="2"/>
    <s v="no age"/>
    <n v="0"/>
    <s v=""/>
    <x v="6"/>
  </r>
  <r>
    <d v="2023-07-02T00:00:00"/>
    <n v="10979"/>
    <n v="11093"/>
    <x v="4"/>
    <n v="1155"/>
    <n v="52479"/>
    <s v="V-clip adipose"/>
    <s v="046367"/>
    <s v="X"/>
    <s v="M"/>
    <s v="M"/>
    <s v=""/>
    <s v=""/>
    <n v="72"/>
    <m/>
    <m/>
    <m/>
    <m/>
    <x v="3"/>
    <n v="1024135"/>
    <n v="10"/>
    <s v="X"/>
    <s v="X"/>
    <m/>
    <s v="Archive"/>
    <m/>
    <m/>
    <m/>
    <m/>
    <m/>
    <m/>
    <m/>
    <m/>
    <s v="duplicate PIT tag # recorded"/>
    <s v="adult"/>
    <s v="102413510"/>
    <x v="5"/>
    <s v=""/>
    <s v=""/>
    <s v=""/>
    <x v="6"/>
  </r>
  <r>
    <d v="2023-07-02T00:00:00"/>
    <n v="10979"/>
    <n v="11093"/>
    <x v="4"/>
    <n v="1155"/>
    <n v="52480"/>
    <s v="V-clip adipose"/>
    <s v="046298"/>
    <m/>
    <s v="M"/>
    <s v="M"/>
    <s v=""/>
    <s v=""/>
    <n v="63"/>
    <m/>
    <m/>
    <m/>
    <m/>
    <x v="3"/>
    <n v="1024136"/>
    <n v="1"/>
    <s v="X"/>
    <s v="X"/>
    <m/>
    <s v="Archive"/>
    <m/>
    <m/>
    <m/>
    <m/>
    <m/>
    <m/>
    <m/>
    <m/>
    <s v="duplicate PIT tag # recorded"/>
    <s v="adult"/>
    <s v="10241361"/>
    <x v="5"/>
    <s v=""/>
    <s v=""/>
    <s v=""/>
    <x v="6"/>
  </r>
  <r>
    <d v="2023-07-02T00:00:00"/>
    <n v="10979"/>
    <n v="11093"/>
    <x v="4"/>
    <n v="1156"/>
    <n v="52481"/>
    <s v="V-clip adipose"/>
    <s v="no pit"/>
    <m/>
    <s v="F"/>
    <s v="F"/>
    <s v=""/>
    <s v=""/>
    <n v="81"/>
    <m/>
    <m/>
    <m/>
    <m/>
    <x v="2"/>
    <n v="1024136"/>
    <n v="2"/>
    <s v="X"/>
    <s v="X"/>
    <m/>
    <s v="Archive"/>
    <m/>
    <m/>
    <m/>
    <m/>
    <m/>
    <m/>
    <m/>
    <s v="NO MORPHS"/>
    <m/>
    <s v="adult"/>
    <s v="10241362"/>
    <x v="5"/>
    <s v=""/>
    <s v=""/>
    <s v=""/>
    <x v="6"/>
  </r>
  <r>
    <d v="2023-07-02T00:00:00"/>
    <n v="10979"/>
    <n v="11093"/>
    <x v="4"/>
    <n v="1157"/>
    <n v="52482"/>
    <s v="V-clip adipose"/>
    <s v="046294"/>
    <m/>
    <s v="M"/>
    <s v="M"/>
    <s v=""/>
    <s v=""/>
    <n v="77"/>
    <n v="18"/>
    <n v="6.7"/>
    <n v="6"/>
    <n v="2"/>
    <x v="2"/>
    <n v="1024136"/>
    <n v="3"/>
    <s v="X"/>
    <s v="X"/>
    <m/>
    <s v="Archive"/>
    <m/>
    <m/>
    <m/>
    <m/>
    <m/>
    <m/>
    <m/>
    <m/>
    <m/>
    <s v="adult"/>
    <s v="10241363"/>
    <x v="5"/>
    <s v=""/>
    <s v=""/>
    <s v=""/>
    <x v="6"/>
  </r>
  <r>
    <d v="2023-07-02T00:00:00"/>
    <n v="10979"/>
    <n v="11093"/>
    <x v="4"/>
    <n v="1158"/>
    <n v="52483"/>
    <s v="V-clip adipose"/>
    <s v="046332"/>
    <m/>
    <s v="F"/>
    <s v="F"/>
    <s v=""/>
    <s v=""/>
    <n v="86"/>
    <n v="19"/>
    <n v="8.5"/>
    <n v="5.5"/>
    <n v="1.8"/>
    <x v="2"/>
    <n v="1024136"/>
    <n v="4"/>
    <s v="X"/>
    <s v="X"/>
    <m/>
    <s v="Archive"/>
    <m/>
    <m/>
    <m/>
    <m/>
    <m/>
    <m/>
    <m/>
    <m/>
    <m/>
    <s v="adult"/>
    <s v="10241364"/>
    <x v="5"/>
    <s v=""/>
    <s v=""/>
    <s v=""/>
    <x v="6"/>
  </r>
  <r>
    <d v="2023-07-02T00:00:00"/>
    <n v="10979"/>
    <n v="11093"/>
    <x v="4"/>
    <n v="1200"/>
    <n v="52484"/>
    <s v="V-clip adipose"/>
    <s v="046363"/>
    <m/>
    <s v="F"/>
    <s v="F"/>
    <s v=""/>
    <s v=""/>
    <n v="84.5"/>
    <n v="16.3"/>
    <n v="5.8"/>
    <n v="5.5"/>
    <n v="1.7"/>
    <x v="2"/>
    <n v="1024136"/>
    <n v="5"/>
    <s v="X"/>
    <s v="X"/>
    <m/>
    <s v="Archive"/>
    <m/>
    <m/>
    <m/>
    <m/>
    <m/>
    <m/>
    <m/>
    <m/>
    <m/>
    <s v="adult"/>
    <s v="10241365"/>
    <x v="5"/>
    <s v=""/>
    <s v=""/>
    <s v=""/>
    <x v="6"/>
  </r>
  <r>
    <d v="2023-07-02T00:00:00"/>
    <n v="10979"/>
    <n v="11093"/>
    <x v="4"/>
    <n v="1201"/>
    <n v="52485"/>
    <s v="V-clip adipose"/>
    <s v="046289"/>
    <m/>
    <s v="M"/>
    <s v="M"/>
    <s v=""/>
    <s v=""/>
    <n v="64"/>
    <m/>
    <m/>
    <m/>
    <m/>
    <x v="3"/>
    <n v="1024136"/>
    <n v="6"/>
    <s v="X"/>
    <s v="X"/>
    <m/>
    <s v="Archive"/>
    <m/>
    <m/>
    <m/>
    <m/>
    <m/>
    <m/>
    <m/>
    <m/>
    <m/>
    <s v="adult"/>
    <s v="10241366"/>
    <x v="5"/>
    <s v=""/>
    <s v=""/>
    <s v=""/>
    <x v="6"/>
  </r>
  <r>
    <d v="2023-07-02T00:00:00"/>
    <n v="10979"/>
    <n v="11093"/>
    <x v="4"/>
    <n v="1203"/>
    <n v="52486"/>
    <s v="V-clip adipose"/>
    <s v="046378"/>
    <m/>
    <s v="F"/>
    <s v="F"/>
    <s v=""/>
    <s v=""/>
    <n v="85"/>
    <n v="18.2"/>
    <n v="6.5"/>
    <n v="5.2"/>
    <n v="1.8"/>
    <x v="2"/>
    <n v="1024136"/>
    <n v="7"/>
    <s v="X"/>
    <s v="X"/>
    <m/>
    <s v="Archive"/>
    <m/>
    <m/>
    <m/>
    <m/>
    <m/>
    <m/>
    <m/>
    <m/>
    <m/>
    <s v="adult"/>
    <s v="10241367"/>
    <x v="5"/>
    <s v=""/>
    <s v=""/>
    <s v=""/>
    <x v="6"/>
  </r>
  <r>
    <d v="2023-07-02T00:00:00"/>
    <n v="10978"/>
    <n v="11093"/>
    <x v="2"/>
    <n v="1225"/>
    <n v="52487"/>
    <s v="V-clip adipose"/>
    <s v="046350"/>
    <m/>
    <s v="M"/>
    <s v="M"/>
    <s v=""/>
    <s v=""/>
    <n v="63"/>
    <m/>
    <m/>
    <m/>
    <m/>
    <x v="3"/>
    <n v="1024136"/>
    <n v="8"/>
    <s v="X"/>
    <s v="X"/>
    <m/>
    <s v="Archive"/>
    <m/>
    <m/>
    <m/>
    <m/>
    <m/>
    <m/>
    <m/>
    <m/>
    <m/>
    <s v="adult"/>
    <s v="10241368"/>
    <x v="5"/>
    <s v=""/>
    <s v=""/>
    <s v=""/>
    <x v="6"/>
  </r>
  <r>
    <d v="2023-07-02T00:00:00"/>
    <n v="10978"/>
    <n v="11093"/>
    <x v="2"/>
    <n v="1226"/>
    <n v="52488"/>
    <s v="V-clip adipose"/>
    <s v="046372"/>
    <m/>
    <s v="M"/>
    <s v="M"/>
    <s v=""/>
    <s v=""/>
    <n v="65"/>
    <m/>
    <m/>
    <m/>
    <m/>
    <x v="3"/>
    <n v="1024136"/>
    <n v="9"/>
    <s v="X"/>
    <s v="X"/>
    <m/>
    <s v="Archive"/>
    <m/>
    <m/>
    <m/>
    <m/>
    <m/>
    <m/>
    <m/>
    <m/>
    <m/>
    <s v="adult"/>
    <s v="10241369"/>
    <x v="5"/>
    <s v=""/>
    <s v=""/>
    <s v=""/>
    <x v="6"/>
  </r>
  <r>
    <d v="2023-07-02T00:00:00"/>
    <n v="10978"/>
    <n v="11093"/>
    <x v="2"/>
    <n v="1227"/>
    <n v="52489"/>
    <s v="V-clip adipose"/>
    <s v="046291"/>
    <s v="X"/>
    <s v="M"/>
    <s v="M"/>
    <s v=""/>
    <s v=""/>
    <n v="83"/>
    <n v="17.5"/>
    <n v="6"/>
    <n v="6"/>
    <n v="1.9"/>
    <x v="2"/>
    <n v="1024136"/>
    <n v="10"/>
    <s v="X"/>
    <s v="X"/>
    <m/>
    <s v="Archive"/>
    <m/>
    <m/>
    <m/>
    <m/>
    <m/>
    <m/>
    <m/>
    <m/>
    <m/>
    <s v="adult"/>
    <s v="102413610"/>
    <x v="5"/>
    <s v=""/>
    <s v=""/>
    <s v=""/>
    <x v="6"/>
  </r>
  <r>
    <d v="2023-07-02T00:00:00"/>
    <n v="10978"/>
    <n v="11094"/>
    <x v="2"/>
    <n v="1229"/>
    <n v="52490"/>
    <s v="V-clip adipose"/>
    <s v="046312"/>
    <m/>
    <s v="F"/>
    <s v="F"/>
    <s v=""/>
    <s v=""/>
    <n v="85.5"/>
    <n v="18.2"/>
    <n v="6.4"/>
    <n v="4.0999999999999996"/>
    <n v="1.2"/>
    <x v="2"/>
    <n v="1024137"/>
    <n v="1"/>
    <s v="X"/>
    <m/>
    <s v="X"/>
    <d v="2023-09-18T00:00:00"/>
    <m/>
    <m/>
    <m/>
    <m/>
    <m/>
    <m/>
    <m/>
    <m/>
    <m/>
    <s v="adult"/>
    <s v="10241371"/>
    <x v="3"/>
    <n v="1.3"/>
    <n v="3"/>
    <n v="2018"/>
    <x v="6"/>
  </r>
  <r>
    <d v="2023-07-02T00:00:00"/>
    <n v="10978"/>
    <n v="11094"/>
    <x v="2"/>
    <n v="1231"/>
    <n v="52491"/>
    <s v="V-clip adipose"/>
    <s v="046316"/>
    <s v="X"/>
    <s v="M"/>
    <s v="M"/>
    <s v=""/>
    <s v=""/>
    <n v="76.5"/>
    <n v="15.6"/>
    <n v="6"/>
    <n v="4.5"/>
    <n v="1.7"/>
    <x v="2"/>
    <n v="1024137"/>
    <n v="2"/>
    <s v="X"/>
    <m/>
    <s v="X"/>
    <d v="2023-09-18T00:00:00"/>
    <m/>
    <m/>
    <m/>
    <m/>
    <m/>
    <m/>
    <m/>
    <m/>
    <m/>
    <s v="adult"/>
    <s v="10241372"/>
    <x v="3"/>
    <n v="1.3"/>
    <n v="3"/>
    <n v="2018"/>
    <x v="6"/>
  </r>
  <r>
    <d v="2023-07-02T00:00:00"/>
    <n v="10978"/>
    <n v="11094"/>
    <x v="2"/>
    <n v="1232"/>
    <n v="52492"/>
    <s v="V-clip adipose"/>
    <s v="046320"/>
    <m/>
    <s v="F"/>
    <s v="F"/>
    <s v=""/>
    <s v=""/>
    <n v="90"/>
    <n v="18.899999999999999"/>
    <n v="6.4"/>
    <n v="4.5"/>
    <n v="1.6"/>
    <x v="2"/>
    <n v="1024137"/>
    <n v="3"/>
    <s v="X"/>
    <m/>
    <s v="X"/>
    <d v="2023-09-18T00:00:00"/>
    <m/>
    <m/>
    <m/>
    <m/>
    <m/>
    <m/>
    <m/>
    <m/>
    <m/>
    <s v="adult"/>
    <s v="10241373"/>
    <x v="3"/>
    <n v="1.3"/>
    <n v="3"/>
    <n v="2018"/>
    <x v="6"/>
  </r>
  <r>
    <d v="2023-07-02T00:00:00"/>
    <n v="10978"/>
    <n v="11094"/>
    <x v="2"/>
    <n v="1234"/>
    <n v="52493"/>
    <s v="V-clip adipose"/>
    <s v="046292"/>
    <m/>
    <s v="M"/>
    <s v="M"/>
    <s v=""/>
    <s v=""/>
    <n v="60"/>
    <m/>
    <m/>
    <m/>
    <m/>
    <x v="3"/>
    <n v="1024137"/>
    <n v="4"/>
    <s v="X"/>
    <m/>
    <s v="X"/>
    <d v="2023-09-18T00:00:00"/>
    <m/>
    <m/>
    <m/>
    <m/>
    <m/>
    <m/>
    <m/>
    <m/>
    <m/>
    <s v="adult"/>
    <s v="10241374"/>
    <x v="4"/>
    <n v="1.2"/>
    <n v="2"/>
    <n v="2019"/>
    <x v="6"/>
  </r>
  <r>
    <d v="2023-07-02T00:00:00"/>
    <n v="10978"/>
    <n v="11094"/>
    <x v="2"/>
    <n v="1235"/>
    <n v="52494"/>
    <s v="V-clip adipose"/>
    <s v="046287"/>
    <m/>
    <s v="M"/>
    <s v="M"/>
    <s v=""/>
    <s v=""/>
    <n v="53"/>
    <m/>
    <m/>
    <m/>
    <m/>
    <x v="3"/>
    <n v="1024137"/>
    <n v="5"/>
    <s v="X"/>
    <m/>
    <s v="X"/>
    <d v="2023-09-18T00:00:00"/>
    <m/>
    <m/>
    <m/>
    <m/>
    <m/>
    <m/>
    <m/>
    <m/>
    <m/>
    <s v="adult"/>
    <s v="10241375"/>
    <x v="4"/>
    <n v="1.2"/>
    <n v="2"/>
    <n v="2019"/>
    <x v="6"/>
  </r>
  <r>
    <d v="2023-07-02T00:00:00"/>
    <n v="10978"/>
    <n v="11094"/>
    <x v="2"/>
    <n v="1237"/>
    <n v="52495"/>
    <s v="V-clip adipose"/>
    <s v="046288"/>
    <m/>
    <s v="F"/>
    <s v="F"/>
    <s v=""/>
    <s v=""/>
    <n v="90"/>
    <n v="19.3"/>
    <n v="7.5"/>
    <n v="5.4"/>
    <n v="1.8"/>
    <x v="2"/>
    <n v="1024137"/>
    <n v="6"/>
    <s v="X"/>
    <m/>
    <s v="X"/>
    <d v="2023-09-18T00:00:00"/>
    <m/>
    <m/>
    <m/>
    <m/>
    <m/>
    <m/>
    <m/>
    <m/>
    <m/>
    <s v="adult"/>
    <s v="10241376"/>
    <x v="3"/>
    <n v="1.3"/>
    <n v="3"/>
    <n v="2018"/>
    <x v="6"/>
  </r>
  <r>
    <d v="2023-07-02T00:00:00"/>
    <n v="10978"/>
    <n v="11094"/>
    <x v="2"/>
    <n v="1238"/>
    <n v="52496"/>
    <s v="V-clip adipose"/>
    <s v="046311"/>
    <m/>
    <s v="F"/>
    <s v="F"/>
    <s v=""/>
    <s v=""/>
    <n v="86"/>
    <n v="20.399999999999999"/>
    <n v="8"/>
    <n v="5.6"/>
    <n v="1.9"/>
    <x v="2"/>
    <n v="1024137"/>
    <n v="7"/>
    <s v="X"/>
    <m/>
    <s v="X"/>
    <d v="2023-09-18T00:00:00"/>
    <m/>
    <m/>
    <m/>
    <m/>
    <m/>
    <m/>
    <m/>
    <m/>
    <m/>
    <s v="adult"/>
    <s v="10241377"/>
    <x v="12"/>
    <n v="1.4"/>
    <n v="4"/>
    <n v="2017"/>
    <x v="6"/>
  </r>
  <r>
    <d v="2023-07-02T00:00:00"/>
    <n v="10978"/>
    <n v="11094"/>
    <x v="2"/>
    <n v="1240"/>
    <n v="52497"/>
    <s v="V-clip adipose"/>
    <s v="046290"/>
    <s v="X"/>
    <s v="M"/>
    <s v="M"/>
    <s v=""/>
    <s v=""/>
    <n v="84.5"/>
    <n v="17.600000000000001"/>
    <n v="8.3000000000000007"/>
    <n v="5.4"/>
    <n v="1.6"/>
    <x v="2"/>
    <n v="1024137"/>
    <n v="8"/>
    <s v="X"/>
    <m/>
    <s v="X"/>
    <d v="2023-09-18T00:00:00"/>
    <m/>
    <m/>
    <m/>
    <m/>
    <m/>
    <m/>
    <m/>
    <m/>
    <m/>
    <s v="adult"/>
    <s v="10241378"/>
    <x v="3"/>
    <n v="1.3"/>
    <n v="3"/>
    <n v="2018"/>
    <x v="6"/>
  </r>
  <r>
    <d v="2023-07-02T00:00:00"/>
    <n v="10978"/>
    <n v="11094"/>
    <x v="2"/>
    <n v="1242"/>
    <n v="52498"/>
    <s v="V-clip adipose"/>
    <s v="046285"/>
    <m/>
    <s v="M"/>
    <s v="M"/>
    <s v=""/>
    <s v=""/>
    <n v="62"/>
    <m/>
    <m/>
    <m/>
    <m/>
    <x v="3"/>
    <n v="1024137"/>
    <n v="9"/>
    <s v="X"/>
    <m/>
    <s v="X"/>
    <d v="2023-09-18T00:00:00"/>
    <m/>
    <m/>
    <m/>
    <m/>
    <m/>
    <m/>
    <m/>
    <m/>
    <m/>
    <s v="adult"/>
    <s v="10241379"/>
    <x v="3"/>
    <n v="1.3"/>
    <n v="3"/>
    <n v="2018"/>
    <x v="6"/>
  </r>
  <r>
    <d v="2023-07-02T00:00:00"/>
    <n v="10978"/>
    <n v="11094"/>
    <x v="2"/>
    <n v="1244"/>
    <n v="52499"/>
    <s v="V-clip adipose"/>
    <s v="046343"/>
    <m/>
    <s v="M"/>
    <s v="M"/>
    <s v=""/>
    <s v=""/>
    <n v="59"/>
    <m/>
    <m/>
    <m/>
    <m/>
    <x v="3"/>
    <n v="1024137"/>
    <n v="10"/>
    <s v="X"/>
    <m/>
    <s v="X"/>
    <d v="2023-09-18T00:00:00"/>
    <m/>
    <m/>
    <m/>
    <m/>
    <m/>
    <m/>
    <m/>
    <m/>
    <m/>
    <s v="adult"/>
    <s v="102413710"/>
    <x v="4"/>
    <n v="1.2"/>
    <n v="2"/>
    <n v="2019"/>
    <x v="6"/>
  </r>
  <r>
    <d v="2023-07-02T00:00:00"/>
    <n v="10978"/>
    <n v="11094"/>
    <x v="2"/>
    <n v="1245"/>
    <n v="52500"/>
    <s v="V-clip adipose"/>
    <s v="046281"/>
    <s v="X"/>
    <s v="M"/>
    <s v="M"/>
    <s v=""/>
    <s v=""/>
    <n v="93"/>
    <n v="19.7"/>
    <n v="7.4"/>
    <n v="5.7"/>
    <n v="2"/>
    <x v="2"/>
    <n v="1024138"/>
    <n v="1"/>
    <s v="X"/>
    <m/>
    <s v="X"/>
    <d v="2023-09-18T00:00:00"/>
    <m/>
    <m/>
    <m/>
    <m/>
    <m/>
    <m/>
    <m/>
    <m/>
    <m/>
    <s v="adult"/>
    <s v="10241381"/>
    <x v="9"/>
    <s v="no age"/>
    <n v="3"/>
    <s v=""/>
    <x v="6"/>
  </r>
  <r>
    <d v="2023-07-02T00:00:00"/>
    <n v="10978"/>
    <n v="11094"/>
    <x v="2"/>
    <n v="1246"/>
    <n v="52501"/>
    <s v="V-clip adipose"/>
    <s v="046317"/>
    <m/>
    <s v="M"/>
    <s v="M"/>
    <s v=""/>
    <s v=""/>
    <n v="61"/>
    <m/>
    <m/>
    <m/>
    <m/>
    <x v="3"/>
    <n v="1024138"/>
    <n v="2"/>
    <s v="X"/>
    <m/>
    <s v="X"/>
    <d v="2023-09-18T00:00:00"/>
    <m/>
    <m/>
    <m/>
    <m/>
    <m/>
    <m/>
    <m/>
    <m/>
    <m/>
    <s v="adult"/>
    <s v="10241382"/>
    <x v="4"/>
    <n v="1.2"/>
    <n v="2"/>
    <n v="2019"/>
    <x v="6"/>
  </r>
  <r>
    <d v="2023-07-02T00:00:00"/>
    <n v="10978"/>
    <n v="11094"/>
    <x v="2"/>
    <n v="1247"/>
    <n v="52502"/>
    <s v="V-clip adipose"/>
    <s v="046322"/>
    <m/>
    <s v="F"/>
    <s v="F"/>
    <s v=""/>
    <s v=""/>
    <n v="85"/>
    <n v="18"/>
    <n v="6.4"/>
    <n v="4.5999999999999996"/>
    <n v="1.5"/>
    <x v="2"/>
    <n v="1024138"/>
    <n v="3"/>
    <s v="X"/>
    <m/>
    <s v="X"/>
    <d v="2023-09-18T00:00:00"/>
    <m/>
    <m/>
    <m/>
    <m/>
    <m/>
    <m/>
    <m/>
    <m/>
    <m/>
    <s v="adult"/>
    <s v="10241383"/>
    <x v="3"/>
    <n v="1.3"/>
    <n v="3"/>
    <n v="2018"/>
    <x v="6"/>
  </r>
  <r>
    <d v="2023-07-02T00:00:00"/>
    <n v="10978"/>
    <n v="11094"/>
    <x v="2"/>
    <n v="1248"/>
    <n v="52503"/>
    <s v="V-clip adipose"/>
    <s v="046329"/>
    <m/>
    <s v="F"/>
    <s v="F"/>
    <s v=""/>
    <s v=""/>
    <n v="87"/>
    <n v="18"/>
    <n v="6.2"/>
    <n v="5"/>
    <n v="1.8"/>
    <x v="2"/>
    <n v="1024138"/>
    <n v="4"/>
    <s v="X"/>
    <m/>
    <s v="X"/>
    <d v="2023-09-18T00:00:00"/>
    <m/>
    <m/>
    <m/>
    <m/>
    <m/>
    <m/>
    <m/>
    <m/>
    <m/>
    <s v="adult"/>
    <s v="10241384"/>
    <x v="3"/>
    <n v="1.3"/>
    <n v="3"/>
    <n v="2018"/>
    <x v="6"/>
  </r>
  <r>
    <d v="2023-07-02T00:00:00"/>
    <n v="10978"/>
    <n v="11094"/>
    <x v="2"/>
    <n v="1251"/>
    <n v="52504"/>
    <s v="V-clip adipose"/>
    <s v="046373"/>
    <m/>
    <s v="M"/>
    <s v="M"/>
    <s v=""/>
    <s v=""/>
    <n v="57"/>
    <m/>
    <m/>
    <m/>
    <m/>
    <x v="3"/>
    <n v="1024138"/>
    <n v="5"/>
    <s v="X"/>
    <m/>
    <s v="X"/>
    <d v="2023-09-18T00:00:00"/>
    <m/>
    <m/>
    <m/>
    <m/>
    <m/>
    <m/>
    <m/>
    <m/>
    <m/>
    <s v="adult"/>
    <s v="10241385"/>
    <x v="2"/>
    <s v="no age"/>
    <n v="0"/>
    <s v=""/>
    <x v="6"/>
  </r>
  <r>
    <d v="2023-07-02T00:00:00"/>
    <n v="10978"/>
    <n v="11094"/>
    <x v="2"/>
    <n v="1253"/>
    <n v="52505"/>
    <s v="V-clip adipose"/>
    <s v="046346"/>
    <m/>
    <s v="F"/>
    <s v="F"/>
    <s v=""/>
    <s v=""/>
    <n v="84"/>
    <n v="17.399999999999999"/>
    <n v="6.2"/>
    <n v="5.6"/>
    <n v="1.9"/>
    <x v="2"/>
    <n v="1024138"/>
    <n v="6"/>
    <s v="X"/>
    <m/>
    <s v="X"/>
    <d v="2023-09-18T00:00:00"/>
    <m/>
    <m/>
    <m/>
    <m/>
    <m/>
    <m/>
    <m/>
    <m/>
    <m/>
    <s v="adult"/>
    <s v="10241386"/>
    <x v="3"/>
    <n v="1.3"/>
    <n v="3"/>
    <n v="2018"/>
    <x v="6"/>
  </r>
  <r>
    <d v="2023-07-02T00:00:00"/>
    <n v="10978"/>
    <n v="11094"/>
    <x v="2"/>
    <n v="1254"/>
    <n v="52506"/>
    <s v="V-clip adipose"/>
    <s v="046315"/>
    <m/>
    <s v="M"/>
    <s v="M"/>
    <s v=""/>
    <s v=""/>
    <n v="62"/>
    <m/>
    <m/>
    <m/>
    <m/>
    <x v="3"/>
    <n v="1024138"/>
    <n v="7"/>
    <s v="X"/>
    <m/>
    <s v="X"/>
    <d v="2023-09-18T00:00:00"/>
    <m/>
    <m/>
    <m/>
    <m/>
    <m/>
    <m/>
    <m/>
    <m/>
    <m/>
    <s v="adult"/>
    <s v="10241387"/>
    <x v="4"/>
    <n v="1.2"/>
    <n v="2"/>
    <n v="2019"/>
    <x v="6"/>
  </r>
  <r>
    <d v="2023-07-02T00:00:00"/>
    <n v="10978"/>
    <n v="11094"/>
    <x v="2"/>
    <n v="1255"/>
    <n v="52507"/>
    <s v="V-clip adipose"/>
    <s v="046337"/>
    <m/>
    <s v="F"/>
    <s v="F"/>
    <s v=""/>
    <s v=""/>
    <n v="85"/>
    <n v="17.7"/>
    <n v="6.8"/>
    <n v="5.4"/>
    <n v="1.8"/>
    <x v="2"/>
    <n v="1024138"/>
    <n v="8"/>
    <s v="X"/>
    <m/>
    <s v="X"/>
    <d v="2023-09-18T00:00:00"/>
    <m/>
    <m/>
    <m/>
    <m/>
    <m/>
    <m/>
    <m/>
    <m/>
    <m/>
    <s v="adult"/>
    <s v="10241388"/>
    <x v="3"/>
    <n v="1.3"/>
    <n v="3"/>
    <n v="2018"/>
    <x v="6"/>
  </r>
  <r>
    <d v="2023-07-02T00:00:00"/>
    <n v="10978"/>
    <n v="11094"/>
    <x v="2"/>
    <n v="1257"/>
    <n v="52508"/>
    <s v="V-clip adipose"/>
    <s v="046333"/>
    <m/>
    <s v="M"/>
    <s v="M"/>
    <s v=""/>
    <s v=""/>
    <n v="63"/>
    <m/>
    <m/>
    <m/>
    <m/>
    <x v="3"/>
    <n v="1024138"/>
    <n v="9"/>
    <s v="X"/>
    <m/>
    <s v="X"/>
    <d v="2023-09-18T00:00:00"/>
    <m/>
    <m/>
    <m/>
    <m/>
    <m/>
    <m/>
    <m/>
    <m/>
    <m/>
    <s v="adult"/>
    <s v="10241389"/>
    <x v="4"/>
    <n v="1.2"/>
    <n v="2"/>
    <n v="2019"/>
    <x v="6"/>
  </r>
  <r>
    <d v="2023-07-02T00:00:00"/>
    <n v="10978"/>
    <n v="11094"/>
    <x v="2"/>
    <n v="1259"/>
    <n v="52509"/>
    <s v="V-clip adipose"/>
    <s v="046328"/>
    <m/>
    <s v="F"/>
    <s v="F"/>
    <s v=""/>
    <s v=""/>
    <n v="85.5"/>
    <n v="17"/>
    <n v="6"/>
    <n v="5.5"/>
    <n v="1.7"/>
    <x v="2"/>
    <n v="1024138"/>
    <n v="10"/>
    <s v="X"/>
    <m/>
    <s v="X"/>
    <d v="2023-09-18T00:00:00"/>
    <m/>
    <m/>
    <m/>
    <m/>
    <m/>
    <m/>
    <m/>
    <m/>
    <m/>
    <s v="adult"/>
    <s v="102413810"/>
    <x v="3"/>
    <n v="1.3"/>
    <n v="3"/>
    <n v="2018"/>
    <x v="6"/>
  </r>
  <r>
    <d v="2023-07-02T00:00:00"/>
    <n v="10978"/>
    <n v="11094"/>
    <x v="2"/>
    <n v="1300"/>
    <n v="52510"/>
    <s v="V-clip adipose"/>
    <s v="046296"/>
    <s v="X"/>
    <s v="M"/>
    <s v="M"/>
    <s v=""/>
    <s v=""/>
    <n v="80.5"/>
    <n v="18.8"/>
    <n v="7.3"/>
    <n v="5"/>
    <n v="1.7"/>
    <x v="2"/>
    <n v="1024139"/>
    <n v="1"/>
    <s v="X"/>
    <s v="X"/>
    <m/>
    <s v="Archive"/>
    <m/>
    <m/>
    <m/>
    <m/>
    <m/>
    <m/>
    <m/>
    <m/>
    <m/>
    <s v="adult"/>
    <s v="10241391"/>
    <x v="5"/>
    <s v=""/>
    <s v=""/>
    <s v=""/>
    <x v="6"/>
  </r>
  <r>
    <d v="2023-07-02T00:00:00"/>
    <n v="10978"/>
    <n v="11094"/>
    <x v="2"/>
    <n v="1302"/>
    <n v="52511"/>
    <s v="V-clip adipose"/>
    <s v="046300"/>
    <m/>
    <s v="F"/>
    <s v="F"/>
    <s v=""/>
    <s v=""/>
    <n v="89.5"/>
    <n v="20.399999999999999"/>
    <n v="7.5"/>
    <n v="7"/>
    <n v="2.5"/>
    <x v="2"/>
    <n v="1024139"/>
    <n v="2"/>
    <s v="X"/>
    <s v="X"/>
    <m/>
    <s v="Archive"/>
    <m/>
    <m/>
    <m/>
    <m/>
    <m/>
    <m/>
    <m/>
    <m/>
    <m/>
    <s v="adult"/>
    <s v="10241392"/>
    <x v="5"/>
    <s v=""/>
    <s v=""/>
    <s v=""/>
    <x v="6"/>
  </r>
  <r>
    <d v="2023-07-02T00:00:00"/>
    <n v="10978"/>
    <n v="11094"/>
    <x v="2"/>
    <n v="1305"/>
    <n v="52512"/>
    <s v="V-clip adipose"/>
    <s v="046339"/>
    <m/>
    <s v="M"/>
    <s v="M"/>
    <s v=""/>
    <s v=""/>
    <n v="70"/>
    <m/>
    <m/>
    <m/>
    <m/>
    <x v="3"/>
    <n v="1024139"/>
    <n v="3"/>
    <s v="X"/>
    <s v="X"/>
    <m/>
    <s v="Archive"/>
    <m/>
    <m/>
    <m/>
    <m/>
    <m/>
    <m/>
    <m/>
    <m/>
    <m/>
    <s v="adult"/>
    <s v="10241393"/>
    <x v="5"/>
    <s v=""/>
    <s v=""/>
    <s v=""/>
    <x v="6"/>
  </r>
  <r>
    <d v="2023-07-02T00:00:00"/>
    <n v="10978"/>
    <n v="11094"/>
    <x v="2"/>
    <n v="1306"/>
    <n v="52513"/>
    <s v="V-clip adipose"/>
    <s v="046358"/>
    <s v="X"/>
    <s v="M"/>
    <s v="M"/>
    <s v=""/>
    <s v=""/>
    <n v="80"/>
    <n v="19.5"/>
    <n v="7.5"/>
    <n v="6"/>
    <n v="2.5"/>
    <x v="2"/>
    <n v="1024139"/>
    <n v="4"/>
    <s v="X"/>
    <s v="X"/>
    <m/>
    <s v="Archive"/>
    <m/>
    <m/>
    <m/>
    <m/>
    <m/>
    <m/>
    <m/>
    <m/>
    <m/>
    <s v="adult"/>
    <s v="10241394"/>
    <x v="5"/>
    <s v=""/>
    <s v=""/>
    <s v=""/>
    <x v="6"/>
  </r>
  <r>
    <d v="2023-07-02T00:00:00"/>
    <n v="10980"/>
    <n v="11094"/>
    <x v="4"/>
    <n v="1551"/>
    <n v="52514"/>
    <s v="V-clip adipose"/>
    <s v="046379"/>
    <s v="X"/>
    <s v="M"/>
    <s v="M"/>
    <s v=""/>
    <s v=""/>
    <n v="86.5"/>
    <n v="20"/>
    <n v="8"/>
    <n v="5.5"/>
    <n v="2.5"/>
    <x v="2"/>
    <n v="1024139"/>
    <n v="5"/>
    <s v="X"/>
    <s v="X"/>
    <m/>
    <s v="Archive"/>
    <m/>
    <m/>
    <m/>
    <m/>
    <m/>
    <m/>
    <m/>
    <m/>
    <m/>
    <s v="adult"/>
    <s v="10241395"/>
    <x v="5"/>
    <s v=""/>
    <s v=""/>
    <s v=""/>
    <x v="6"/>
  </r>
  <r>
    <d v="2023-07-02T00:00:00"/>
    <n v="10980"/>
    <n v="11095"/>
    <x v="4"/>
    <n v="1554"/>
    <n v="52515"/>
    <s v="V-clip adipose"/>
    <s v="046284"/>
    <m/>
    <s v="F"/>
    <s v="F"/>
    <s v=""/>
    <s v=""/>
    <n v="80"/>
    <n v="17"/>
    <n v="7.5"/>
    <n v="5"/>
    <n v="1.5"/>
    <x v="2"/>
    <n v="1024139"/>
    <n v="6"/>
    <s v="X"/>
    <s v="X"/>
    <m/>
    <s v="Archive"/>
    <m/>
    <m/>
    <m/>
    <m/>
    <m/>
    <m/>
    <m/>
    <m/>
    <m/>
    <s v="adult"/>
    <s v="10241396"/>
    <x v="5"/>
    <s v=""/>
    <s v=""/>
    <s v=""/>
    <x v="6"/>
  </r>
  <r>
    <d v="2023-07-02T00:00:00"/>
    <n v="10980"/>
    <n v="11095"/>
    <x v="4"/>
    <n v="1555"/>
    <n v="52516"/>
    <s v="V-clip adipose"/>
    <s v="046323"/>
    <m/>
    <s v="M"/>
    <s v="M"/>
    <s v=""/>
    <s v=""/>
    <n v="57"/>
    <m/>
    <m/>
    <m/>
    <m/>
    <x v="3"/>
    <n v="1024139"/>
    <n v="7"/>
    <s v="X"/>
    <s v="X"/>
    <m/>
    <s v="Archive"/>
    <m/>
    <m/>
    <m/>
    <m/>
    <m/>
    <m/>
    <m/>
    <m/>
    <m/>
    <s v="adult"/>
    <s v="10241397"/>
    <x v="5"/>
    <s v=""/>
    <s v=""/>
    <s v=""/>
    <x v="6"/>
  </r>
  <r>
    <d v="2023-07-02T00:00:00"/>
    <n v="10980"/>
    <n v="11095"/>
    <x v="4"/>
    <n v="1556"/>
    <n v="52517"/>
    <s v="V-clip adipose"/>
    <s v="046301"/>
    <m/>
    <s v="M"/>
    <s v="M"/>
    <s v=""/>
    <s v=""/>
    <n v="56"/>
    <m/>
    <m/>
    <m/>
    <m/>
    <x v="3"/>
    <n v="1024139"/>
    <n v="8"/>
    <s v="X"/>
    <s v="X"/>
    <m/>
    <s v="Archive"/>
    <m/>
    <m/>
    <m/>
    <m/>
    <m/>
    <m/>
    <m/>
    <m/>
    <m/>
    <s v="adult"/>
    <s v="10241398"/>
    <x v="5"/>
    <s v=""/>
    <s v=""/>
    <s v=""/>
    <x v="6"/>
  </r>
  <r>
    <d v="2023-07-02T00:00:00"/>
    <n v="10980"/>
    <n v="11095"/>
    <x v="4"/>
    <n v="1558"/>
    <n v="52518"/>
    <s v="V-clip adipose"/>
    <s v="046356"/>
    <m/>
    <s v="F"/>
    <s v="F"/>
    <s v=""/>
    <s v=""/>
    <n v="82"/>
    <n v="17.5"/>
    <n v="6.5"/>
    <n v="3.5"/>
    <n v="1.5"/>
    <x v="2"/>
    <n v="1024139"/>
    <n v="9"/>
    <s v="X"/>
    <s v="X"/>
    <m/>
    <s v="Archive"/>
    <m/>
    <m/>
    <m/>
    <m/>
    <m/>
    <m/>
    <m/>
    <m/>
    <m/>
    <s v="adult"/>
    <s v="10241399"/>
    <x v="5"/>
    <s v=""/>
    <s v=""/>
    <s v=""/>
    <x v="6"/>
  </r>
  <r>
    <d v="2023-07-02T00:00:00"/>
    <n v="10980"/>
    <n v="11095"/>
    <x v="4"/>
    <n v="1559"/>
    <n v="52519"/>
    <s v="V-clip adipose"/>
    <s v="046361"/>
    <m/>
    <s v="F"/>
    <s v="F"/>
    <s v=""/>
    <s v=""/>
    <n v="89"/>
    <n v="18.5"/>
    <n v="7"/>
    <n v="5.5"/>
    <n v="2"/>
    <x v="2"/>
    <n v="1024139"/>
    <n v="10"/>
    <s v="X"/>
    <s v="X"/>
    <m/>
    <s v="Archive"/>
    <m/>
    <m/>
    <m/>
    <m/>
    <m/>
    <m/>
    <m/>
    <m/>
    <m/>
    <s v="adult"/>
    <s v="102413910"/>
    <x v="5"/>
    <s v=""/>
    <s v=""/>
    <s v=""/>
    <x v="6"/>
  </r>
  <r>
    <d v="2023-07-02T00:00:00"/>
    <n v="10980"/>
    <n v="11095"/>
    <x v="4"/>
    <n v="1601"/>
    <n v="52520"/>
    <s v="V-clip adipose"/>
    <s v="046325"/>
    <m/>
    <s v="F"/>
    <s v="F"/>
    <s v=""/>
    <s v=""/>
    <n v="85"/>
    <n v="18"/>
    <n v="6.5"/>
    <n v="5"/>
    <n v="2"/>
    <x v="2"/>
    <n v="1024140"/>
    <n v="1"/>
    <s v="X"/>
    <s v="X"/>
    <m/>
    <s v="Archive"/>
    <m/>
    <m/>
    <m/>
    <m/>
    <m/>
    <m/>
    <m/>
    <m/>
    <m/>
    <s v="adult"/>
    <s v="10241401"/>
    <x v="5"/>
    <s v=""/>
    <s v=""/>
    <s v=""/>
    <x v="6"/>
  </r>
  <r>
    <d v="2023-07-02T00:00:00"/>
    <n v="10980"/>
    <n v="11095"/>
    <x v="4"/>
    <n v="1602"/>
    <n v="52521"/>
    <s v="V-clip adipose"/>
    <s v="046314"/>
    <m/>
    <s v="F"/>
    <s v="F"/>
    <s v=""/>
    <s v=""/>
    <n v="81"/>
    <n v="18"/>
    <n v="7"/>
    <n v="5"/>
    <n v="1.5"/>
    <x v="2"/>
    <n v="1024140"/>
    <n v="2"/>
    <s v="X"/>
    <s v="X"/>
    <m/>
    <s v="Archive"/>
    <m/>
    <m/>
    <m/>
    <m/>
    <m/>
    <m/>
    <m/>
    <m/>
    <m/>
    <s v="adult"/>
    <s v="10241402"/>
    <x v="5"/>
    <s v=""/>
    <s v=""/>
    <s v=""/>
    <x v="6"/>
  </r>
  <r>
    <d v="2023-07-02T00:00:00"/>
    <n v="10980"/>
    <n v="11095"/>
    <x v="4"/>
    <n v="1604"/>
    <n v="52522"/>
    <s v="V-clip adipose"/>
    <s v="046349"/>
    <m/>
    <s v="F"/>
    <s v="F"/>
    <s v=""/>
    <s v=""/>
    <n v="84"/>
    <n v="18.5"/>
    <n v="5.5"/>
    <n v="5"/>
    <n v="1.5"/>
    <x v="2"/>
    <n v="1024140"/>
    <n v="3"/>
    <s v="X"/>
    <s v="X"/>
    <m/>
    <s v="Archive"/>
    <m/>
    <m/>
    <m/>
    <m/>
    <m/>
    <m/>
    <m/>
    <m/>
    <m/>
    <s v="adult"/>
    <s v="10241403"/>
    <x v="5"/>
    <s v=""/>
    <s v=""/>
    <s v=""/>
    <x v="6"/>
  </r>
  <r>
    <d v="2023-07-02T00:00:00"/>
    <n v="10981"/>
    <n v="11095"/>
    <x v="2"/>
    <n v="1641"/>
    <n v="52523"/>
    <s v="V-clip adipose"/>
    <s v="046357"/>
    <m/>
    <s v="M"/>
    <s v="M"/>
    <s v=""/>
    <s v=""/>
    <n v="74"/>
    <m/>
    <m/>
    <m/>
    <m/>
    <x v="3"/>
    <n v="1024140"/>
    <n v="4"/>
    <s v="X"/>
    <s v="X"/>
    <m/>
    <s v="Archive"/>
    <m/>
    <m/>
    <m/>
    <m/>
    <m/>
    <m/>
    <m/>
    <m/>
    <m/>
    <s v="adult"/>
    <s v="10241404"/>
    <x v="5"/>
    <s v=""/>
    <s v=""/>
    <s v=""/>
    <x v="6"/>
  </r>
  <r>
    <d v="2023-07-02T00:00:00"/>
    <n v="10981"/>
    <n v="11095"/>
    <x v="2"/>
    <n v="1645"/>
    <n v="52524"/>
    <s v="V-clip adipose"/>
    <s v="no pit"/>
    <m/>
    <s v="F"/>
    <s v="F"/>
    <s v=""/>
    <s v=""/>
    <n v="85"/>
    <m/>
    <m/>
    <m/>
    <m/>
    <x v="2"/>
    <m/>
    <m/>
    <m/>
    <m/>
    <m/>
    <m/>
    <m/>
    <m/>
    <m/>
    <m/>
    <m/>
    <m/>
    <m/>
    <s v="NO PIT, SCALES, MORPHS"/>
    <m/>
    <s v="adult"/>
    <s v=""/>
    <x v="2"/>
    <s v="no age"/>
    <n v="0"/>
    <s v=""/>
    <x v="6"/>
  </r>
  <r>
    <d v="2023-07-02T00:00:00"/>
    <n v="10981"/>
    <n v="11095"/>
    <x v="2"/>
    <n v="1649"/>
    <n v="52525"/>
    <s v="V-clip adipose"/>
    <s v="046352"/>
    <s v="X"/>
    <s v="M"/>
    <s v="M"/>
    <s v=""/>
    <s v=""/>
    <n v="82"/>
    <n v="17.5"/>
    <n v="6.5"/>
    <n v="4.7"/>
    <n v="1.5"/>
    <x v="2"/>
    <n v="1024140"/>
    <n v="5"/>
    <s v="X"/>
    <s v="X"/>
    <m/>
    <s v="Archive"/>
    <m/>
    <m/>
    <m/>
    <m/>
    <m/>
    <m/>
    <m/>
    <m/>
    <m/>
    <s v="adult"/>
    <s v="10241405"/>
    <x v="5"/>
    <s v=""/>
    <s v=""/>
    <s v=""/>
    <x v="6"/>
  </r>
  <r>
    <d v="2023-07-02T00:00:00"/>
    <n v="10981"/>
    <n v="11095"/>
    <x v="2"/>
    <n v="1701"/>
    <n v="52526"/>
    <s v="V-clip adipose"/>
    <s v="046342"/>
    <m/>
    <s v="M"/>
    <s v="M"/>
    <s v=""/>
    <s v=""/>
    <n v="52"/>
    <m/>
    <m/>
    <m/>
    <m/>
    <x v="3"/>
    <n v="1024140"/>
    <n v="6"/>
    <s v="X"/>
    <s v="X"/>
    <m/>
    <s v="Archive"/>
    <m/>
    <m/>
    <m/>
    <m/>
    <m/>
    <m/>
    <m/>
    <m/>
    <m/>
    <s v="adult"/>
    <s v="10241406"/>
    <x v="5"/>
    <s v=""/>
    <s v=""/>
    <s v=""/>
    <x v="6"/>
  </r>
  <r>
    <d v="2023-07-02T00:00:00"/>
    <n v="10981"/>
    <n v="11095"/>
    <x v="2"/>
    <n v="1705"/>
    <n v="52527"/>
    <s v="V-clip adipose"/>
    <s v="046344"/>
    <m/>
    <s v="F"/>
    <s v="F"/>
    <s v=""/>
    <s v=""/>
    <n v="82.5"/>
    <n v="16.5"/>
    <n v="6.4"/>
    <n v="5.5"/>
    <n v="2"/>
    <x v="2"/>
    <m/>
    <m/>
    <m/>
    <m/>
    <m/>
    <m/>
    <m/>
    <m/>
    <m/>
    <m/>
    <m/>
    <m/>
    <m/>
    <s v="NO SCALES"/>
    <m/>
    <s v="adult"/>
    <s v=""/>
    <x v="2"/>
    <s v="no age"/>
    <n v="0"/>
    <s v=""/>
    <x v="6"/>
  </r>
  <r>
    <d v="2023-07-02T00:00:00"/>
    <n v="10982"/>
    <n v="11095"/>
    <x v="3"/>
    <n v="1719"/>
    <n v="52528"/>
    <s v="V-clip adipose"/>
    <s v="046283"/>
    <s v="X"/>
    <s v="M"/>
    <s v="M"/>
    <s v=""/>
    <s v=""/>
    <n v="84"/>
    <n v="20"/>
    <n v="8"/>
    <n v="7.5"/>
    <n v="2.2000000000000002"/>
    <x v="2"/>
    <n v="1024140"/>
    <n v="7"/>
    <s v="X"/>
    <s v="X"/>
    <m/>
    <s v="Archive"/>
    <m/>
    <m/>
    <m/>
    <m/>
    <m/>
    <m/>
    <m/>
    <m/>
    <m/>
    <s v="adult"/>
    <s v="10241407"/>
    <x v="5"/>
    <s v=""/>
    <s v=""/>
    <s v=""/>
    <x v="6"/>
  </r>
  <r>
    <d v="2023-07-02T00:00:00"/>
    <n v="10982"/>
    <n v="11095"/>
    <x v="3"/>
    <n v="1721"/>
    <n v="52529"/>
    <s v="V-clip adipose"/>
    <s v="046310"/>
    <m/>
    <s v="M"/>
    <s v="M"/>
    <s v=""/>
    <s v=""/>
    <n v="63"/>
    <m/>
    <m/>
    <m/>
    <m/>
    <x v="3"/>
    <n v="1024140"/>
    <n v="8"/>
    <s v="X"/>
    <s v="X"/>
    <m/>
    <s v="Archive"/>
    <m/>
    <m/>
    <m/>
    <m/>
    <m/>
    <m/>
    <m/>
    <m/>
    <m/>
    <s v="adult"/>
    <s v="10241408"/>
    <x v="5"/>
    <s v=""/>
    <s v=""/>
    <s v=""/>
    <x v="6"/>
  </r>
  <r>
    <d v="2023-07-02T00:00:00"/>
    <n v="10982"/>
    <n v="11095"/>
    <x v="3"/>
    <n v="1722"/>
    <n v="52530"/>
    <s v="V-clip adipose"/>
    <s v="046351"/>
    <m/>
    <s v="M"/>
    <s v="M"/>
    <s v=""/>
    <s v=""/>
    <n v="61"/>
    <m/>
    <m/>
    <m/>
    <m/>
    <x v="3"/>
    <n v="1024140"/>
    <n v="9"/>
    <s v="X"/>
    <s v="X"/>
    <m/>
    <s v="Archive"/>
    <m/>
    <m/>
    <m/>
    <m/>
    <m/>
    <m/>
    <m/>
    <m/>
    <m/>
    <s v="adult"/>
    <s v="10241409"/>
    <x v="5"/>
    <s v=""/>
    <s v=""/>
    <s v=""/>
    <x v="6"/>
  </r>
  <r>
    <d v="2023-07-02T00:00:00"/>
    <n v="10982"/>
    <n v="11095"/>
    <x v="3"/>
    <n v="1723"/>
    <n v="52531"/>
    <s v="V-clip adipose"/>
    <s v="046338"/>
    <m/>
    <s v="F"/>
    <s v="F"/>
    <s v=""/>
    <s v=""/>
    <n v="83"/>
    <n v="17.5"/>
    <n v="6"/>
    <m/>
    <m/>
    <x v="2"/>
    <n v="1024140"/>
    <n v="10"/>
    <s v="X"/>
    <s v="X"/>
    <m/>
    <s v="Archive"/>
    <m/>
    <m/>
    <m/>
    <m/>
    <m/>
    <m/>
    <m/>
    <s v="DAMAGED ADIPOSE"/>
    <m/>
    <s v="adult"/>
    <s v="102414010"/>
    <x v="5"/>
    <s v=""/>
    <s v=""/>
    <s v=""/>
    <x v="6"/>
  </r>
  <r>
    <d v="2023-07-02T00:00:00"/>
    <n v="10982"/>
    <n v="11095"/>
    <x v="3"/>
    <n v="1725"/>
    <n v="52532"/>
    <s v="V-clip adipose"/>
    <s v="046340"/>
    <m/>
    <s v="M"/>
    <s v="M"/>
    <s v=""/>
    <s v=""/>
    <n v="63"/>
    <m/>
    <m/>
    <m/>
    <m/>
    <x v="3"/>
    <n v="1024141"/>
    <n v="1"/>
    <s v="X"/>
    <m/>
    <s v="X"/>
    <d v="2023-09-18T00:00:00"/>
    <m/>
    <m/>
    <m/>
    <m/>
    <m/>
    <m/>
    <m/>
    <m/>
    <m/>
    <s v="adult"/>
    <s v="10241411"/>
    <x v="8"/>
    <s v="no age"/>
    <n v="2"/>
    <s v=""/>
    <x v="6"/>
  </r>
  <r>
    <d v="2023-07-02T00:00:00"/>
    <n v="10982"/>
    <n v="11095"/>
    <x v="3"/>
    <n v="1727"/>
    <n v="52533"/>
    <s v="V-clip adipose"/>
    <s v="046297"/>
    <m/>
    <s v="M"/>
    <s v="M"/>
    <s v=""/>
    <s v=""/>
    <n v="61"/>
    <m/>
    <m/>
    <m/>
    <m/>
    <x v="3"/>
    <n v="1024141"/>
    <n v="2"/>
    <s v="X"/>
    <m/>
    <s v="X"/>
    <d v="2023-09-18T00:00:00"/>
    <m/>
    <m/>
    <m/>
    <m/>
    <m/>
    <m/>
    <m/>
    <m/>
    <m/>
    <s v="adult"/>
    <s v="10241412"/>
    <x v="4"/>
    <n v="1.2"/>
    <n v="2"/>
    <n v="2019"/>
    <x v="6"/>
  </r>
  <r>
    <d v="2023-07-02T00:00:00"/>
    <n v="10982"/>
    <n v="11095"/>
    <x v="3"/>
    <n v="1728"/>
    <n v="52534"/>
    <s v="V-clip adipose"/>
    <s v="046321"/>
    <m/>
    <s v="M"/>
    <s v="M"/>
    <s v=""/>
    <s v=""/>
    <n v="59"/>
    <m/>
    <m/>
    <m/>
    <m/>
    <x v="3"/>
    <n v="1024141"/>
    <n v="3"/>
    <s v="X"/>
    <m/>
    <s v="X"/>
    <d v="2023-09-18T00:00:00"/>
    <m/>
    <m/>
    <m/>
    <m/>
    <m/>
    <m/>
    <m/>
    <m/>
    <m/>
    <s v="adult"/>
    <s v="10241413"/>
    <x v="4"/>
    <n v="1.2"/>
    <n v="2"/>
    <n v="2019"/>
    <x v="6"/>
  </r>
  <r>
    <d v="2023-07-02T00:00:00"/>
    <n v="10982"/>
    <n v="11095"/>
    <x v="3"/>
    <n v="1729"/>
    <n v="52535"/>
    <s v="V-clip adipose"/>
    <s v="046354"/>
    <m/>
    <s v="F"/>
    <s v="M"/>
    <s v=""/>
    <s v=""/>
    <n v="73"/>
    <m/>
    <m/>
    <m/>
    <m/>
    <x v="3"/>
    <n v="1024141"/>
    <n v="4"/>
    <s v="X"/>
    <m/>
    <s v="X"/>
    <d v="2023-09-18T00:00:00"/>
    <m/>
    <m/>
    <m/>
    <m/>
    <m/>
    <m/>
    <m/>
    <m/>
    <m/>
    <s v="adult"/>
    <s v="10241414"/>
    <x v="4"/>
    <n v="1.2"/>
    <n v="2"/>
    <n v="2019"/>
    <x v="6"/>
  </r>
  <r>
    <d v="2023-07-02T00:00:00"/>
    <n v="10982"/>
    <n v="11095"/>
    <x v="3"/>
    <n v="1730"/>
    <n v="52536"/>
    <s v="V-clip adipose"/>
    <s v="046366"/>
    <m/>
    <s v="F"/>
    <s v="F"/>
    <s v=""/>
    <s v=""/>
    <n v="83"/>
    <n v="18"/>
    <n v="6.5"/>
    <n v="5"/>
    <n v="1.6"/>
    <x v="2"/>
    <n v="1024141"/>
    <n v="5"/>
    <s v="X"/>
    <m/>
    <s v="X"/>
    <d v="2023-09-18T00:00:00"/>
    <m/>
    <m/>
    <m/>
    <m/>
    <m/>
    <m/>
    <m/>
    <m/>
    <m/>
    <s v="adult"/>
    <s v="10241415"/>
    <x v="3"/>
    <n v="1.3"/>
    <n v="3"/>
    <n v="2018"/>
    <x v="6"/>
  </r>
  <r>
    <d v="2023-07-02T00:00:00"/>
    <n v="10982"/>
    <n v="11095"/>
    <x v="3"/>
    <n v="1731"/>
    <n v="52537"/>
    <s v="V-clip adipose"/>
    <s v="046293"/>
    <m/>
    <s v="F"/>
    <s v="F"/>
    <s v=""/>
    <s v=""/>
    <n v="80"/>
    <n v="18.5"/>
    <n v="6.5"/>
    <n v="5.5"/>
    <n v="1.5"/>
    <x v="2"/>
    <n v="1024141"/>
    <n v="6"/>
    <s v="X"/>
    <m/>
    <s v="X"/>
    <d v="2023-09-18T00:00:00"/>
    <m/>
    <m/>
    <m/>
    <m/>
    <m/>
    <m/>
    <m/>
    <m/>
    <m/>
    <s v="adult"/>
    <s v="10241416"/>
    <x v="3"/>
    <n v="1.3"/>
    <n v="3"/>
    <n v="2018"/>
    <x v="6"/>
  </r>
  <r>
    <d v="2023-07-02T00:00:00"/>
    <n v="10982"/>
    <n v="11095"/>
    <x v="3"/>
    <n v="1732"/>
    <n v="52538"/>
    <s v="V-clip adipose"/>
    <s v="046282"/>
    <m/>
    <s v="F"/>
    <s v="F"/>
    <s v=""/>
    <s v=""/>
    <n v="77"/>
    <n v="17.5"/>
    <n v="6.2"/>
    <n v="5"/>
    <n v="2.2999999999999998"/>
    <x v="2"/>
    <n v="1024141"/>
    <n v="7"/>
    <s v="X"/>
    <m/>
    <s v="X"/>
    <d v="2023-09-18T00:00:00"/>
    <m/>
    <m/>
    <m/>
    <m/>
    <m/>
    <m/>
    <m/>
    <m/>
    <m/>
    <s v="adult"/>
    <s v="10241417"/>
    <x v="3"/>
    <n v="1.3"/>
    <n v="3"/>
    <n v="2018"/>
    <x v="6"/>
  </r>
  <r>
    <d v="2023-07-02T00:00:00"/>
    <n v="10982"/>
    <n v="11095"/>
    <x v="3"/>
    <n v="1734"/>
    <n v="52539"/>
    <s v="V-clip adipose"/>
    <s v="046355"/>
    <m/>
    <s v="M"/>
    <s v="M"/>
    <s v=""/>
    <s v=""/>
    <n v="58"/>
    <m/>
    <m/>
    <m/>
    <m/>
    <x v="3"/>
    <n v="1024141"/>
    <n v="8"/>
    <s v="X"/>
    <m/>
    <s v="X"/>
    <d v="2023-09-18T00:00:00"/>
    <m/>
    <m/>
    <m/>
    <m/>
    <m/>
    <m/>
    <m/>
    <m/>
    <m/>
    <s v="adult"/>
    <s v="10241418"/>
    <x v="4"/>
    <n v="1.2"/>
    <n v="2"/>
    <n v="2019"/>
    <x v="6"/>
  </r>
  <r>
    <d v="2023-07-02T00:00:00"/>
    <n v="10982"/>
    <n v="11096"/>
    <x v="3"/>
    <n v="1735"/>
    <n v="52540"/>
    <s v="V-clip adipose"/>
    <s v="046331"/>
    <s v="X"/>
    <s v="M"/>
    <s v="M"/>
    <s v=""/>
    <s v=""/>
    <n v="64"/>
    <m/>
    <m/>
    <m/>
    <m/>
    <x v="3"/>
    <n v="1024141"/>
    <n v="9"/>
    <s v="X"/>
    <m/>
    <s v="X"/>
    <d v="2023-09-18T00:00:00"/>
    <m/>
    <m/>
    <m/>
    <m/>
    <m/>
    <m/>
    <m/>
    <m/>
    <m/>
    <s v="adult"/>
    <s v="10241419"/>
    <x v="4"/>
    <n v="1.2"/>
    <n v="2"/>
    <n v="2019"/>
    <x v="6"/>
  </r>
  <r>
    <d v="2023-07-02T00:00:00"/>
    <n v="10982"/>
    <n v="11096"/>
    <x v="3"/>
    <n v="1738"/>
    <n v="52541"/>
    <s v="V-clip adipose"/>
    <s v="046336"/>
    <m/>
    <s v="F"/>
    <s v="F"/>
    <s v=""/>
    <s v=""/>
    <n v="85"/>
    <n v="19.5"/>
    <n v="7.5"/>
    <n v="5"/>
    <n v="1.4"/>
    <x v="2"/>
    <n v="1024141"/>
    <n v="10"/>
    <s v="X"/>
    <m/>
    <s v="X"/>
    <d v="2023-09-18T00:00:00"/>
    <m/>
    <m/>
    <m/>
    <m/>
    <m/>
    <m/>
    <m/>
    <m/>
    <m/>
    <s v="adult"/>
    <s v="102414110"/>
    <x v="3"/>
    <n v="1.3"/>
    <n v="3"/>
    <n v="2018"/>
    <x v="6"/>
  </r>
  <r>
    <d v="2023-07-02T00:00:00"/>
    <n v="10982"/>
    <n v="11096"/>
    <x v="3"/>
    <n v="1739"/>
    <n v="52542"/>
    <s v="V-clip adipose"/>
    <s v="046318"/>
    <m/>
    <s v="F"/>
    <s v="M"/>
    <s v=""/>
    <s v=""/>
    <n v="72"/>
    <m/>
    <m/>
    <m/>
    <m/>
    <x v="3"/>
    <n v="1024142"/>
    <n v="1"/>
    <s v="X"/>
    <s v="X"/>
    <m/>
    <s v="Archive"/>
    <m/>
    <m/>
    <m/>
    <m/>
    <m/>
    <m/>
    <m/>
    <m/>
    <m/>
    <s v="adult"/>
    <s v="10241421"/>
    <x v="5"/>
    <s v=""/>
    <s v=""/>
    <s v=""/>
    <x v="6"/>
  </r>
  <r>
    <d v="2023-07-02T00:00:00"/>
    <n v="10982"/>
    <n v="11096"/>
    <x v="3"/>
    <n v="1741"/>
    <n v="52543"/>
    <s v="V-clip adipose"/>
    <s v="046319"/>
    <m/>
    <s v="M"/>
    <s v="M"/>
    <s v=""/>
    <s v=""/>
    <n v="62"/>
    <m/>
    <m/>
    <m/>
    <m/>
    <x v="3"/>
    <n v="1024142"/>
    <n v="2"/>
    <s v="X"/>
    <s v="X"/>
    <m/>
    <s v="Archive"/>
    <m/>
    <m/>
    <m/>
    <m/>
    <m/>
    <m/>
    <m/>
    <m/>
    <m/>
    <s v="adult"/>
    <s v="10241422"/>
    <x v="5"/>
    <s v=""/>
    <s v=""/>
    <s v=""/>
    <x v="6"/>
  </r>
  <r>
    <d v="2023-07-02T00:00:00"/>
    <n v="10982"/>
    <n v="11096"/>
    <x v="3"/>
    <n v="1742"/>
    <n v="52544"/>
    <s v="V-clip adipose"/>
    <s v="046347"/>
    <m/>
    <s v="F"/>
    <s v="F"/>
    <s v=""/>
    <s v=""/>
    <n v="82"/>
    <n v="17.8"/>
    <n v="6"/>
    <n v="5.4"/>
    <n v="1.7"/>
    <x v="2"/>
    <n v="1024142"/>
    <n v="3"/>
    <s v="X"/>
    <s v="X"/>
    <m/>
    <s v="Archive"/>
    <m/>
    <m/>
    <m/>
    <m/>
    <m/>
    <m/>
    <m/>
    <m/>
    <m/>
    <s v="adult"/>
    <s v="10241423"/>
    <x v="5"/>
    <s v=""/>
    <s v=""/>
    <s v=""/>
    <x v="6"/>
  </r>
  <r>
    <d v="2023-07-02T00:00:00"/>
    <n v="10982"/>
    <n v="11096"/>
    <x v="3"/>
    <n v="1746"/>
    <n v="52545"/>
    <s v="V-clip adipose"/>
    <s v="046313"/>
    <m/>
    <s v="M"/>
    <s v="M"/>
    <s v=""/>
    <s v=""/>
    <n v="68"/>
    <m/>
    <m/>
    <m/>
    <m/>
    <x v="3"/>
    <n v="1024142"/>
    <n v="4"/>
    <s v="X"/>
    <s v="X"/>
    <m/>
    <s v="Archive"/>
    <m/>
    <m/>
    <m/>
    <m/>
    <m/>
    <m/>
    <m/>
    <m/>
    <m/>
    <s v="adult"/>
    <s v="10241424"/>
    <x v="5"/>
    <s v=""/>
    <s v=""/>
    <s v=""/>
    <x v="6"/>
  </r>
  <r>
    <d v="2023-07-02T00:00:00"/>
    <n v="10982"/>
    <n v="11096"/>
    <x v="3"/>
    <n v="1746"/>
    <n v="52546"/>
    <s v="V-clip adipose"/>
    <s v="046303"/>
    <m/>
    <s v="M"/>
    <s v="M"/>
    <s v=""/>
    <s v=""/>
    <n v="55"/>
    <m/>
    <m/>
    <m/>
    <m/>
    <x v="3"/>
    <n v="1024142"/>
    <n v="5"/>
    <s v="X"/>
    <s v="X"/>
    <m/>
    <s v="Archive"/>
    <m/>
    <m/>
    <m/>
    <m/>
    <m/>
    <m/>
    <m/>
    <m/>
    <m/>
    <s v="adult"/>
    <s v="10241425"/>
    <x v="5"/>
    <s v=""/>
    <s v=""/>
    <s v=""/>
    <x v="6"/>
  </r>
  <r>
    <d v="2023-07-02T00:00:00"/>
    <n v="10982"/>
    <n v="11096"/>
    <x v="3"/>
    <n v="1746"/>
    <n v="52547"/>
    <s v="V-clip adipose"/>
    <s v="046376"/>
    <s v="X"/>
    <s v="M"/>
    <s v="M"/>
    <s v=""/>
    <s v=""/>
    <n v="90"/>
    <n v="19"/>
    <n v="5.7"/>
    <n v="5"/>
    <n v="2"/>
    <x v="2"/>
    <n v="1024142"/>
    <n v="6"/>
    <s v="X"/>
    <s v="X"/>
    <m/>
    <s v="Archive"/>
    <m/>
    <m/>
    <m/>
    <m/>
    <m/>
    <m/>
    <m/>
    <m/>
    <m/>
    <s v="adult"/>
    <s v="10241426"/>
    <x v="5"/>
    <s v=""/>
    <s v=""/>
    <s v=""/>
    <x v="6"/>
  </r>
  <r>
    <d v="2023-07-02T00:00:00"/>
    <n v="10982"/>
    <n v="11096"/>
    <x v="3"/>
    <n v="1746"/>
    <n v="52548"/>
    <s v="V-clip adipose"/>
    <s v="046286"/>
    <m/>
    <s v="F"/>
    <s v="F"/>
    <s v=""/>
    <s v=""/>
    <n v="81"/>
    <n v="18"/>
    <n v="6.5"/>
    <n v="5.5"/>
    <n v="2"/>
    <x v="2"/>
    <n v="1024142"/>
    <n v="7"/>
    <s v="X"/>
    <s v="X"/>
    <m/>
    <s v="Archive"/>
    <m/>
    <m/>
    <m/>
    <m/>
    <m/>
    <m/>
    <m/>
    <m/>
    <m/>
    <s v="adult"/>
    <s v="10241427"/>
    <x v="5"/>
    <s v=""/>
    <s v=""/>
    <s v=""/>
    <x v="6"/>
  </r>
  <r>
    <d v="2023-07-02T00:00:00"/>
    <n v="10982"/>
    <n v="11096"/>
    <x v="3"/>
    <n v="1746"/>
    <n v="52549"/>
    <s v="V-clip adipose"/>
    <s v="046330"/>
    <m/>
    <s v="F"/>
    <s v="F"/>
    <s v=""/>
    <s v=""/>
    <n v="85"/>
    <n v="17"/>
    <n v="6"/>
    <n v="4"/>
    <n v="1.5"/>
    <x v="2"/>
    <n v="1024142"/>
    <n v="8"/>
    <s v="X"/>
    <s v="X"/>
    <m/>
    <s v="Archive"/>
    <m/>
    <m/>
    <m/>
    <m/>
    <m/>
    <m/>
    <m/>
    <m/>
    <m/>
    <s v="adult"/>
    <s v="10241428"/>
    <x v="5"/>
    <s v=""/>
    <s v=""/>
    <s v=""/>
    <x v="6"/>
  </r>
  <r>
    <d v="2023-07-02T00:00:00"/>
    <n v="10982"/>
    <n v="11096"/>
    <x v="3"/>
    <n v="1749"/>
    <n v="52550"/>
    <s v="V-clip adipose"/>
    <s v="046370"/>
    <m/>
    <s v="M"/>
    <s v="M"/>
    <s v=""/>
    <s v=""/>
    <n v="56"/>
    <m/>
    <m/>
    <m/>
    <m/>
    <x v="3"/>
    <n v="1024142"/>
    <n v="9"/>
    <s v="X"/>
    <s v="X"/>
    <m/>
    <s v="Archive"/>
    <m/>
    <m/>
    <m/>
    <m/>
    <m/>
    <m/>
    <m/>
    <m/>
    <m/>
    <s v="adult"/>
    <s v="10241429"/>
    <x v="5"/>
    <s v=""/>
    <s v=""/>
    <s v=""/>
    <x v="6"/>
  </r>
  <r>
    <d v="2023-07-02T00:00:00"/>
    <n v="10982"/>
    <n v="11096"/>
    <x v="3"/>
    <n v="1750"/>
    <n v="52551"/>
    <s v="V-clip adipose"/>
    <s v="046369"/>
    <m/>
    <s v="M"/>
    <s v="M"/>
    <s v=""/>
    <s v=""/>
    <n v="57"/>
    <m/>
    <m/>
    <m/>
    <m/>
    <x v="3"/>
    <n v="1024142"/>
    <n v="10"/>
    <s v="X"/>
    <s v="X"/>
    <m/>
    <s v="Archive"/>
    <m/>
    <m/>
    <m/>
    <m/>
    <m/>
    <m/>
    <m/>
    <m/>
    <m/>
    <s v="adult"/>
    <s v="102414210"/>
    <x v="5"/>
    <s v=""/>
    <s v=""/>
    <s v=""/>
    <x v="6"/>
  </r>
  <r>
    <d v="2023-07-02T00:00:00"/>
    <n v="10982"/>
    <n v="11096"/>
    <x v="3"/>
    <n v="1751"/>
    <n v="52552"/>
    <s v="V-clip adipose"/>
    <s v="046306"/>
    <m/>
    <s v="M"/>
    <s v="M"/>
    <s v=""/>
    <s v=""/>
    <n v="67"/>
    <m/>
    <m/>
    <m/>
    <m/>
    <x v="3"/>
    <n v="1024143"/>
    <n v="1"/>
    <s v="X"/>
    <s v="X"/>
    <m/>
    <s v="Archive"/>
    <m/>
    <m/>
    <m/>
    <m/>
    <m/>
    <m/>
    <m/>
    <m/>
    <m/>
    <s v="adult"/>
    <s v="10241431"/>
    <x v="5"/>
    <s v=""/>
    <s v=""/>
    <s v=""/>
    <x v="6"/>
  </r>
  <r>
    <d v="2023-07-02T00:00:00"/>
    <n v="10982"/>
    <n v="11096"/>
    <x v="3"/>
    <n v="1757"/>
    <n v="52553"/>
    <s v="V-clip adipose"/>
    <s v="046362"/>
    <m/>
    <s v="F"/>
    <s v="F"/>
    <s v=""/>
    <s v=""/>
    <n v="81"/>
    <n v="16"/>
    <n v="6"/>
    <n v="5"/>
    <n v="2"/>
    <x v="2"/>
    <n v="1024143"/>
    <n v="2"/>
    <s v="X"/>
    <s v="X"/>
    <m/>
    <s v="Archive"/>
    <m/>
    <m/>
    <m/>
    <m/>
    <m/>
    <m/>
    <m/>
    <m/>
    <m/>
    <s v="adult"/>
    <s v="10241432"/>
    <x v="5"/>
    <s v=""/>
    <s v=""/>
    <s v=""/>
    <x v="6"/>
  </r>
  <r>
    <d v="2023-07-02T00:00:00"/>
    <n v="10982"/>
    <n v="11096"/>
    <x v="3"/>
    <n v="1758"/>
    <n v="52554"/>
    <s v="V-clip adipose"/>
    <s v="046360"/>
    <m/>
    <s v="M"/>
    <s v="M"/>
    <s v=""/>
    <s v=""/>
    <n v="82"/>
    <n v="17"/>
    <n v="6"/>
    <n v="5.4"/>
    <n v="1.5"/>
    <x v="2"/>
    <n v="1024143"/>
    <n v="3"/>
    <s v="X"/>
    <s v="X"/>
    <m/>
    <s v="Archive"/>
    <m/>
    <m/>
    <m/>
    <m/>
    <m/>
    <m/>
    <m/>
    <m/>
    <m/>
    <s v="adult"/>
    <s v="10241433"/>
    <x v="5"/>
    <s v=""/>
    <s v=""/>
    <s v=""/>
    <x v="6"/>
  </r>
  <r>
    <d v="2023-07-02T00:00:00"/>
    <n v="10982"/>
    <n v="11096"/>
    <x v="3"/>
    <n v="1758"/>
    <n v="52555"/>
    <s v="V-clip adipose"/>
    <s v="046309"/>
    <m/>
    <s v="M"/>
    <s v="M"/>
    <s v=""/>
    <s v=""/>
    <n v="77"/>
    <n v="16.8"/>
    <n v="6"/>
    <n v="5"/>
    <n v="1.8"/>
    <x v="2"/>
    <n v="1024143"/>
    <n v="4"/>
    <s v="X"/>
    <s v="X"/>
    <m/>
    <s v="Archive"/>
    <m/>
    <m/>
    <m/>
    <m/>
    <m/>
    <m/>
    <m/>
    <m/>
    <m/>
    <s v="adult"/>
    <s v="10241434"/>
    <x v="5"/>
    <s v=""/>
    <s v=""/>
    <s v=""/>
    <x v="6"/>
  </r>
  <r>
    <d v="2023-07-02T00:00:00"/>
    <n v="10982"/>
    <n v="11096"/>
    <x v="3"/>
    <n v="1758"/>
    <n v="52556"/>
    <s v="V-clip adipose"/>
    <s v="046334"/>
    <m/>
    <s v="F"/>
    <s v="F"/>
    <s v=""/>
    <s v=""/>
    <n v="77"/>
    <n v="16"/>
    <n v="5"/>
    <n v="5.4"/>
    <n v="1.3"/>
    <x v="2"/>
    <n v="1024143"/>
    <n v="5"/>
    <s v="X"/>
    <s v="X"/>
    <m/>
    <s v="Archive"/>
    <m/>
    <m/>
    <m/>
    <m/>
    <m/>
    <m/>
    <m/>
    <m/>
    <m/>
    <s v="adult"/>
    <s v="10241435"/>
    <x v="5"/>
    <s v=""/>
    <s v=""/>
    <s v=""/>
    <x v="6"/>
  </r>
  <r>
    <d v="2023-07-02T00:00:00"/>
    <n v="10982"/>
    <n v="11096"/>
    <x v="3"/>
    <n v="1758"/>
    <n v="52557"/>
    <s v="V-clip adipose"/>
    <s v="046348"/>
    <m/>
    <s v="M"/>
    <s v="M"/>
    <s v=""/>
    <s v=""/>
    <n v="63"/>
    <m/>
    <m/>
    <m/>
    <m/>
    <x v="3"/>
    <n v="1024143"/>
    <n v="6"/>
    <s v="X"/>
    <s v="X"/>
    <m/>
    <s v="Archive"/>
    <m/>
    <m/>
    <m/>
    <m/>
    <m/>
    <m/>
    <m/>
    <m/>
    <m/>
    <s v="adult"/>
    <s v="10241436"/>
    <x v="5"/>
    <s v=""/>
    <s v=""/>
    <s v=""/>
    <x v="6"/>
  </r>
  <r>
    <d v="2023-07-02T00:00:00"/>
    <n v="10982"/>
    <n v="11096"/>
    <x v="3"/>
    <n v="1759"/>
    <n v="52558"/>
    <s v="V-clip adipose"/>
    <s v="046308"/>
    <m/>
    <s v="F"/>
    <s v="F"/>
    <s v=""/>
    <s v=""/>
    <n v="86"/>
    <n v="18.399999999999999"/>
    <n v="7"/>
    <n v="4.7"/>
    <n v="1.9"/>
    <x v="2"/>
    <n v="1024143"/>
    <n v="7"/>
    <s v="X"/>
    <s v="X"/>
    <m/>
    <s v="Archive"/>
    <m/>
    <m/>
    <m/>
    <m/>
    <m/>
    <m/>
    <m/>
    <m/>
    <m/>
    <s v="adult"/>
    <s v="10241437"/>
    <x v="5"/>
    <s v=""/>
    <s v=""/>
    <s v=""/>
    <x v="6"/>
  </r>
  <r>
    <d v="2023-07-02T00:00:00"/>
    <n v="10982"/>
    <n v="11096"/>
    <x v="3"/>
    <n v="1801"/>
    <n v="52559"/>
    <s v="V-clip adipose"/>
    <s v="046365"/>
    <m/>
    <s v="F"/>
    <s v="F"/>
    <s v=""/>
    <s v=""/>
    <n v="80"/>
    <n v="16"/>
    <n v="5.5"/>
    <n v="5.4"/>
    <n v="1.5"/>
    <x v="2"/>
    <n v="1024143"/>
    <n v="8"/>
    <s v="X"/>
    <s v="X"/>
    <m/>
    <s v="Archive"/>
    <m/>
    <m/>
    <m/>
    <m/>
    <m/>
    <m/>
    <m/>
    <m/>
    <m/>
    <s v="adult"/>
    <s v="10241438"/>
    <x v="5"/>
    <s v=""/>
    <s v=""/>
    <s v=""/>
    <x v="6"/>
  </r>
  <r>
    <d v="2023-07-02T00:00:00"/>
    <n v="10982"/>
    <n v="11096"/>
    <x v="3"/>
    <n v="1802"/>
    <n v="52560"/>
    <s v="V-clip adipose"/>
    <s v="046326"/>
    <m/>
    <s v="F"/>
    <s v="F"/>
    <s v=""/>
    <s v=""/>
    <n v="80"/>
    <n v="18"/>
    <n v="6.3"/>
    <n v="5.7"/>
    <n v="1.8"/>
    <x v="2"/>
    <n v="1024143"/>
    <n v="9"/>
    <s v="X"/>
    <s v="X"/>
    <m/>
    <s v="Archive"/>
    <m/>
    <m/>
    <m/>
    <m/>
    <m/>
    <m/>
    <m/>
    <m/>
    <m/>
    <s v="adult"/>
    <s v="10241439"/>
    <x v="5"/>
    <s v=""/>
    <s v=""/>
    <s v=""/>
    <x v="6"/>
  </r>
  <r>
    <d v="2023-07-02T00:00:00"/>
    <n v="10982"/>
    <n v="11096"/>
    <x v="3"/>
    <n v="1804"/>
    <n v="52561"/>
    <s v="V-clip adipose"/>
    <s v="046327"/>
    <m/>
    <s v="M"/>
    <s v="M"/>
    <s v=""/>
    <s v=""/>
    <n v="64"/>
    <m/>
    <m/>
    <m/>
    <m/>
    <x v="3"/>
    <n v="1024143"/>
    <n v="10"/>
    <s v="X"/>
    <s v="X"/>
    <m/>
    <s v="Archive"/>
    <m/>
    <m/>
    <m/>
    <m/>
    <m/>
    <m/>
    <m/>
    <m/>
    <m/>
    <s v="adult"/>
    <s v="102414310"/>
    <x v="5"/>
    <s v=""/>
    <s v=""/>
    <s v=""/>
    <x v="6"/>
  </r>
  <r>
    <d v="2023-07-02T00:00:00"/>
    <n v="10982"/>
    <n v="11096"/>
    <x v="3"/>
    <n v="1805"/>
    <n v="52562"/>
    <s v="V-clip adipose"/>
    <s v="046324"/>
    <m/>
    <s v="F"/>
    <s v="F"/>
    <s v=""/>
    <s v=""/>
    <n v="79"/>
    <n v="16"/>
    <n v="5.5"/>
    <n v="4"/>
    <n v="1.3"/>
    <x v="2"/>
    <n v="1024144"/>
    <n v="1"/>
    <s v="X"/>
    <s v="X"/>
    <m/>
    <s v="Archive"/>
    <m/>
    <m/>
    <m/>
    <m/>
    <m/>
    <m/>
    <m/>
    <m/>
    <m/>
    <s v="adult"/>
    <s v="10241441"/>
    <x v="5"/>
    <s v=""/>
    <s v=""/>
    <s v=""/>
    <x v="6"/>
  </r>
  <r>
    <d v="2023-07-02T00:00:00"/>
    <n v="10982"/>
    <n v="11096"/>
    <x v="3"/>
    <n v="1806"/>
    <n v="52563"/>
    <s v="V-clip adipose"/>
    <s v="046380"/>
    <m/>
    <s v="F"/>
    <s v="F"/>
    <s v=""/>
    <s v=""/>
    <n v="83"/>
    <n v="17.5"/>
    <n v="6.4"/>
    <n v="6"/>
    <n v="1.9"/>
    <x v="2"/>
    <n v="1024144"/>
    <n v="2"/>
    <s v="X"/>
    <s v="X"/>
    <m/>
    <s v="Archive"/>
    <m/>
    <m/>
    <m/>
    <m/>
    <m/>
    <m/>
    <m/>
    <m/>
    <m/>
    <s v="adult"/>
    <s v="10241442"/>
    <x v="5"/>
    <s v=""/>
    <s v=""/>
    <s v=""/>
    <x v="6"/>
  </r>
  <r>
    <d v="2023-07-02T00:00:00"/>
    <n v="10982"/>
    <n v="11096"/>
    <x v="3"/>
    <n v="1808"/>
    <n v="52564"/>
    <s v="V-clip adipose"/>
    <s v="046304"/>
    <m/>
    <s v="F"/>
    <s v="F"/>
    <s v=""/>
    <s v=""/>
    <n v="82"/>
    <n v="17"/>
    <n v="6"/>
    <n v="5.4"/>
    <n v="1.7"/>
    <x v="2"/>
    <n v="1024144"/>
    <n v="3"/>
    <s v="X"/>
    <s v="X"/>
    <m/>
    <s v="Archive"/>
    <m/>
    <m/>
    <m/>
    <m/>
    <m/>
    <m/>
    <m/>
    <m/>
    <m/>
    <s v="adult"/>
    <s v="10241443"/>
    <x v="5"/>
    <s v=""/>
    <s v=""/>
    <s v=""/>
    <x v="6"/>
  </r>
  <r>
    <d v="2023-07-02T00:00:00"/>
    <n v="10982"/>
    <n v="11097"/>
    <x v="3"/>
    <n v="1809"/>
    <n v="52565"/>
    <s v="V-clip adipose"/>
    <s v="046302"/>
    <m/>
    <s v="M"/>
    <s v="M"/>
    <s v=""/>
    <s v=""/>
    <n v="68"/>
    <m/>
    <m/>
    <m/>
    <m/>
    <x v="3"/>
    <n v="1024144"/>
    <n v="4"/>
    <s v="X"/>
    <s v="X"/>
    <m/>
    <s v="Archive"/>
    <m/>
    <m/>
    <m/>
    <m/>
    <m/>
    <m/>
    <m/>
    <m/>
    <m/>
    <s v="adult"/>
    <s v="10241444"/>
    <x v="5"/>
    <s v=""/>
    <s v=""/>
    <s v=""/>
    <x v="6"/>
  </r>
  <r>
    <d v="2023-07-02T00:00:00"/>
    <n v="10982"/>
    <n v="11097"/>
    <x v="3"/>
    <n v="1810"/>
    <n v="52566"/>
    <s v="V-clip adipose"/>
    <s v="046299"/>
    <m/>
    <s v="F"/>
    <s v="F"/>
    <s v=""/>
    <s v=""/>
    <n v="87"/>
    <n v="17.600000000000001"/>
    <n v="5.8"/>
    <n v="5"/>
    <n v="1.7"/>
    <x v="2"/>
    <n v="1024144"/>
    <n v="5"/>
    <s v="X"/>
    <s v="X"/>
    <m/>
    <s v="Archive"/>
    <m/>
    <m/>
    <m/>
    <m/>
    <m/>
    <m/>
    <m/>
    <m/>
    <m/>
    <s v="adult"/>
    <s v="10241445"/>
    <x v="5"/>
    <s v=""/>
    <s v=""/>
    <s v=""/>
    <x v="6"/>
  </r>
  <r>
    <d v="2023-07-02T00:00:00"/>
    <n v="10982"/>
    <n v="11097"/>
    <x v="3"/>
    <n v="1812"/>
    <n v="52567"/>
    <s v="V-clip adipose"/>
    <s v="044853"/>
    <m/>
    <s v="F"/>
    <s v="F"/>
    <s v=""/>
    <s v=""/>
    <n v="79"/>
    <n v="17.3"/>
    <n v="6.5"/>
    <n v="4.5"/>
    <n v="1.5"/>
    <x v="2"/>
    <n v="1024144"/>
    <n v="6"/>
    <s v="X"/>
    <s v="X"/>
    <m/>
    <s v="Archive"/>
    <m/>
    <m/>
    <m/>
    <m/>
    <m/>
    <m/>
    <m/>
    <m/>
    <m/>
    <s v="adult"/>
    <s v="10241446"/>
    <x v="5"/>
    <s v=""/>
    <s v=""/>
    <s v=""/>
    <x v="6"/>
  </r>
  <r>
    <d v="2023-07-02T00:00:00"/>
    <n v="10982"/>
    <n v="11097"/>
    <x v="3"/>
    <n v="1814"/>
    <n v="52568"/>
    <s v="V-clip adipose"/>
    <s v="044826"/>
    <m/>
    <s v="F"/>
    <s v="F"/>
    <s v=""/>
    <s v=""/>
    <n v="82"/>
    <n v="17.5"/>
    <n v="6.1"/>
    <n v="4"/>
    <n v="1.5"/>
    <x v="2"/>
    <n v="1024144"/>
    <n v="7"/>
    <s v="X"/>
    <s v="X"/>
    <m/>
    <s v="Archive"/>
    <m/>
    <m/>
    <m/>
    <m/>
    <m/>
    <m/>
    <m/>
    <m/>
    <m/>
    <s v="adult"/>
    <s v="10241447"/>
    <x v="5"/>
    <s v=""/>
    <s v=""/>
    <s v=""/>
    <x v="6"/>
  </r>
  <r>
    <d v="2023-07-02T00:00:00"/>
    <n v="10982"/>
    <n v="11097"/>
    <x v="3"/>
    <n v="1816"/>
    <n v="52569"/>
    <s v="V-clip adipose"/>
    <s v="044797"/>
    <m/>
    <s v="F"/>
    <s v="F"/>
    <s v=""/>
    <s v=""/>
    <n v="81"/>
    <n v="17.399999999999999"/>
    <n v="6.6"/>
    <n v="4"/>
    <n v="1.3"/>
    <x v="2"/>
    <n v="1024144"/>
    <n v="8"/>
    <s v="X"/>
    <s v="X"/>
    <m/>
    <s v="Archive"/>
    <m/>
    <m/>
    <m/>
    <m/>
    <m/>
    <m/>
    <m/>
    <m/>
    <m/>
    <s v="adult"/>
    <s v="10241448"/>
    <x v="5"/>
    <s v=""/>
    <s v=""/>
    <s v=""/>
    <x v="6"/>
  </r>
  <r>
    <d v="2023-07-02T00:00:00"/>
    <n v="10982"/>
    <n v="11097"/>
    <x v="3"/>
    <n v="1817"/>
    <n v="52570"/>
    <s v="V-clip adipose"/>
    <s v="044838"/>
    <m/>
    <s v="F"/>
    <s v="F"/>
    <s v=""/>
    <s v=""/>
    <n v="87"/>
    <n v="18"/>
    <n v="6.6"/>
    <n v="5.5"/>
    <n v="1.6"/>
    <x v="2"/>
    <n v="1024144"/>
    <n v="9"/>
    <s v="X"/>
    <s v="X"/>
    <m/>
    <s v="Archive"/>
    <m/>
    <m/>
    <m/>
    <m/>
    <m/>
    <m/>
    <m/>
    <m/>
    <m/>
    <s v="adult"/>
    <s v="10241449"/>
    <x v="5"/>
    <s v=""/>
    <s v=""/>
    <s v=""/>
    <x v="6"/>
  </r>
  <r>
    <d v="2023-07-02T00:00:00"/>
    <n v="10982"/>
    <n v="11097"/>
    <x v="3"/>
    <n v="1818"/>
    <n v="52571"/>
    <s v="V-clip adipose"/>
    <s v="044870"/>
    <m/>
    <s v="M"/>
    <s v="M"/>
    <s v=""/>
    <s v=""/>
    <n v="58"/>
    <m/>
    <m/>
    <m/>
    <m/>
    <x v="3"/>
    <n v="1024144"/>
    <n v="10"/>
    <s v="X"/>
    <s v="X"/>
    <m/>
    <s v="Archive"/>
    <m/>
    <m/>
    <m/>
    <m/>
    <m/>
    <m/>
    <m/>
    <m/>
    <m/>
    <s v="adult"/>
    <s v="102414410"/>
    <x v="5"/>
    <s v=""/>
    <s v=""/>
    <s v=""/>
    <x v="6"/>
  </r>
  <r>
    <d v="2023-07-02T00:00:00"/>
    <n v="10982"/>
    <n v="11097"/>
    <x v="3"/>
    <n v="1820"/>
    <n v="52572"/>
    <s v="V-clip adipose"/>
    <s v="044781"/>
    <m/>
    <s v="F"/>
    <s v="F"/>
    <s v=""/>
    <s v=""/>
    <n v="83"/>
    <n v="16.5"/>
    <n v="6.1"/>
    <n v="4.4000000000000004"/>
    <n v="1.7"/>
    <x v="2"/>
    <n v="1024145"/>
    <n v="1"/>
    <s v="X"/>
    <s v="X"/>
    <m/>
    <s v="Archive"/>
    <m/>
    <m/>
    <m/>
    <m/>
    <m/>
    <m/>
    <m/>
    <m/>
    <s v="Back of scale book was left blank; corrected 17 July/23 -NP"/>
    <s v="adult"/>
    <s v="10241451"/>
    <x v="5"/>
    <s v=""/>
    <s v=""/>
    <s v=""/>
    <x v="6"/>
  </r>
  <r>
    <d v="2023-07-02T00:00:00"/>
    <n v="10982"/>
    <n v="11097"/>
    <x v="3"/>
    <n v="1822"/>
    <n v="52573"/>
    <s v="V-clip adipose"/>
    <s v="044783"/>
    <s v="X"/>
    <s v="M"/>
    <s v="M"/>
    <s v=""/>
    <s v=""/>
    <n v="81"/>
    <n v="19"/>
    <n v="6.7"/>
    <n v="5.5"/>
    <n v="1.9"/>
    <x v="2"/>
    <n v="1024145"/>
    <n v="2"/>
    <s v="X"/>
    <s v="X"/>
    <m/>
    <s v="Archive"/>
    <m/>
    <m/>
    <m/>
    <m/>
    <m/>
    <m/>
    <m/>
    <m/>
    <s v="Back of scale book was left blank; corrected 17 July/23 -NP"/>
    <s v="adult"/>
    <s v="10241452"/>
    <x v="5"/>
    <s v=""/>
    <s v=""/>
    <s v=""/>
    <x v="6"/>
  </r>
  <r>
    <d v="2023-07-02T00:00:00"/>
    <n v="10982"/>
    <n v="11097"/>
    <x v="3"/>
    <n v="1823"/>
    <n v="52574"/>
    <s v="V-clip adipose"/>
    <s v="044795"/>
    <m/>
    <s v="F"/>
    <s v="F"/>
    <s v=""/>
    <s v=""/>
    <n v="81"/>
    <n v="17.899999999999999"/>
    <n v="7.2"/>
    <n v="5"/>
    <n v="1.7"/>
    <x v="2"/>
    <n v="1024145"/>
    <n v="3"/>
    <s v="X"/>
    <s v="X"/>
    <m/>
    <s v="Archive"/>
    <m/>
    <m/>
    <m/>
    <m/>
    <m/>
    <m/>
    <m/>
    <m/>
    <s v="Back of scale book was left blank; corrected 17 July/23 -NP"/>
    <s v="adult"/>
    <s v="10241453"/>
    <x v="5"/>
    <s v=""/>
    <s v=""/>
    <s v=""/>
    <x v="6"/>
  </r>
  <r>
    <d v="2023-07-02T00:00:00"/>
    <n v="10982"/>
    <n v="11097"/>
    <x v="3"/>
    <n v="1824"/>
    <n v="52575"/>
    <s v="V-clip adipose"/>
    <s v="044831"/>
    <m/>
    <s v="F"/>
    <s v="F"/>
    <s v=""/>
    <s v=""/>
    <n v="89"/>
    <n v="19.7"/>
    <n v="7.2"/>
    <n v="5.4"/>
    <n v="2.1"/>
    <x v="2"/>
    <n v="1024145"/>
    <n v="4"/>
    <s v="X"/>
    <s v="X"/>
    <m/>
    <s v="Archive"/>
    <m/>
    <m/>
    <m/>
    <m/>
    <m/>
    <m/>
    <m/>
    <m/>
    <s v="Back of scale book was left blank; corrected 17 July/23 -NP"/>
    <s v="adult"/>
    <s v="10241454"/>
    <x v="5"/>
    <s v=""/>
    <s v=""/>
    <s v=""/>
    <x v="6"/>
  </r>
  <r>
    <d v="2023-07-02T00:00:00"/>
    <n v="10982"/>
    <n v="11097"/>
    <x v="3"/>
    <n v="1826"/>
    <n v="52576"/>
    <s v="V-clip adipose"/>
    <s v="044789"/>
    <m/>
    <s v="M"/>
    <s v="M"/>
    <s v=""/>
    <s v=""/>
    <n v="60"/>
    <m/>
    <m/>
    <m/>
    <m/>
    <x v="3"/>
    <n v="1024145"/>
    <n v="5"/>
    <s v="X"/>
    <s v="X"/>
    <m/>
    <s v="Archive"/>
    <m/>
    <m/>
    <m/>
    <m/>
    <m/>
    <m/>
    <m/>
    <m/>
    <s v="Back of scale book was left blank; corrected 17 July/23 -NP"/>
    <s v="adult"/>
    <s v="10241455"/>
    <x v="5"/>
    <s v=""/>
    <s v=""/>
    <s v=""/>
    <x v="6"/>
  </r>
  <r>
    <d v="2023-07-03T00:00:00"/>
    <n v="10908"/>
    <n v="11307"/>
    <x v="1"/>
    <n v="927"/>
    <m/>
    <s v="caudal hole"/>
    <m/>
    <m/>
    <s v="M"/>
    <s v="M"/>
    <s v=""/>
    <s v=""/>
    <n v="42"/>
    <m/>
    <m/>
    <m/>
    <m/>
    <x v="1"/>
    <n v="1032239"/>
    <n v="1"/>
    <s v="X"/>
    <m/>
    <m/>
    <d v="2023-07-28T00:00:00"/>
    <m/>
    <m/>
    <m/>
    <m/>
    <m/>
    <m/>
    <n v="1"/>
    <m/>
    <m/>
    <s v="jack"/>
    <s v="10322391"/>
    <x v="7"/>
    <s v="no age"/>
    <n v="1"/>
    <s v=""/>
    <x v="6"/>
  </r>
  <r>
    <d v="2023-07-03T00:00:00"/>
    <n v="10908"/>
    <n v="11307"/>
    <x v="1"/>
    <n v="928"/>
    <m/>
    <s v="caudal hole"/>
    <m/>
    <m/>
    <s v="M"/>
    <s v="M"/>
    <s v=""/>
    <s v=""/>
    <n v="36.5"/>
    <m/>
    <m/>
    <m/>
    <m/>
    <x v="1"/>
    <n v="1032239"/>
    <n v="2"/>
    <s v="X"/>
    <m/>
    <m/>
    <d v="2023-07-28T00:00:00"/>
    <m/>
    <m/>
    <m/>
    <m/>
    <m/>
    <m/>
    <n v="1"/>
    <m/>
    <m/>
    <s v="jack"/>
    <s v="10322392"/>
    <x v="1"/>
    <n v="1.1000000000000001"/>
    <n v="1"/>
    <n v="2020"/>
    <x v="6"/>
  </r>
  <r>
    <d v="2023-07-03T00:00:00"/>
    <n v="10908"/>
    <n v="11307"/>
    <x v="1"/>
    <n v="934"/>
    <m/>
    <s v="caudal hole"/>
    <m/>
    <m/>
    <s v="M"/>
    <s v="M"/>
    <s v=""/>
    <s v=""/>
    <n v="44"/>
    <m/>
    <m/>
    <m/>
    <m/>
    <x v="1"/>
    <n v="1032239"/>
    <n v="3"/>
    <s v="X"/>
    <m/>
    <m/>
    <d v="2023-07-28T00:00:00"/>
    <m/>
    <m/>
    <m/>
    <m/>
    <m/>
    <m/>
    <n v="1"/>
    <m/>
    <m/>
    <s v="jack"/>
    <s v="10322393"/>
    <x v="1"/>
    <n v="1.1000000000000001"/>
    <n v="1"/>
    <n v="2020"/>
    <x v="6"/>
  </r>
  <r>
    <d v="2023-07-03T00:00:00"/>
    <n v="10908"/>
    <n v="11307"/>
    <x v="1"/>
    <n v="942"/>
    <m/>
    <s v="caudal hole"/>
    <m/>
    <m/>
    <s v="M"/>
    <s v="M"/>
    <s v=""/>
    <s v=""/>
    <n v="38"/>
    <m/>
    <m/>
    <m/>
    <m/>
    <x v="1"/>
    <n v="1032239"/>
    <n v="4"/>
    <s v="X"/>
    <m/>
    <m/>
    <d v="2023-07-28T00:00:00"/>
    <m/>
    <m/>
    <m/>
    <m/>
    <m/>
    <m/>
    <n v="1"/>
    <m/>
    <m/>
    <s v="jack"/>
    <s v="10322394"/>
    <x v="1"/>
    <n v="1.1000000000000001"/>
    <n v="1"/>
    <n v="2020"/>
    <x v="6"/>
  </r>
  <r>
    <d v="2023-07-03T00:00:00"/>
    <n v="10908"/>
    <n v="11307"/>
    <x v="1"/>
    <n v="953"/>
    <m/>
    <s v="caudal hole"/>
    <m/>
    <m/>
    <s v="M"/>
    <s v="M"/>
    <s v=""/>
    <s v=""/>
    <n v="49"/>
    <m/>
    <m/>
    <m/>
    <m/>
    <x v="1"/>
    <n v="1032239"/>
    <n v="5"/>
    <s v="X"/>
    <m/>
    <m/>
    <d v="2023-07-28T00:00:00"/>
    <m/>
    <m/>
    <m/>
    <m/>
    <m/>
    <m/>
    <n v="1"/>
    <m/>
    <m/>
    <s v="jack"/>
    <s v="10322395"/>
    <x v="1"/>
    <n v="1.1000000000000001"/>
    <n v="1"/>
    <n v="2020"/>
    <x v="6"/>
  </r>
  <r>
    <d v="2023-07-03T00:00:00"/>
    <n v="10908"/>
    <n v="11307"/>
    <x v="1"/>
    <n v="954"/>
    <m/>
    <s v="caudal hole"/>
    <m/>
    <m/>
    <s v="M"/>
    <s v="M"/>
    <s v=""/>
    <s v=""/>
    <n v="43"/>
    <m/>
    <m/>
    <m/>
    <m/>
    <x v="1"/>
    <n v="1032239"/>
    <n v="6"/>
    <s v="X"/>
    <m/>
    <m/>
    <d v="2023-07-28T00:00:00"/>
    <m/>
    <m/>
    <m/>
    <m/>
    <m/>
    <m/>
    <n v="1"/>
    <m/>
    <m/>
    <s v="jack"/>
    <s v="10322396"/>
    <x v="8"/>
    <s v="no age"/>
    <n v="2"/>
    <s v=""/>
    <x v="6"/>
  </r>
  <r>
    <d v="2023-07-03T00:00:00"/>
    <n v="10908"/>
    <n v="11307"/>
    <x v="1"/>
    <n v="955"/>
    <n v="41202"/>
    <s v="adipose hole"/>
    <s v="045573"/>
    <m/>
    <s v="F"/>
    <s v="M"/>
    <s v=""/>
    <s v=""/>
    <n v="70"/>
    <m/>
    <m/>
    <m/>
    <m/>
    <x v="3"/>
    <n v="1032239"/>
    <n v="7"/>
    <s v="X"/>
    <m/>
    <m/>
    <d v="2023-07-28T00:00:00"/>
    <n v="369"/>
    <s v="OW"/>
    <m/>
    <s v="6"/>
    <m/>
    <m/>
    <n v="1"/>
    <m/>
    <m/>
    <s v="adult"/>
    <s v="10322397"/>
    <x v="4"/>
    <n v="1.2"/>
    <n v="2"/>
    <n v="2019"/>
    <x v="6"/>
  </r>
  <r>
    <d v="2023-07-03T00:00:00"/>
    <n v="10908"/>
    <n v="11307"/>
    <x v="1"/>
    <n v="959"/>
    <n v="41203"/>
    <s v="adipose hole"/>
    <s v="045522"/>
    <m/>
    <s v="F"/>
    <s v="F"/>
    <s v=""/>
    <s v=""/>
    <n v="85"/>
    <n v="19.5"/>
    <n v="7.4"/>
    <n v="5"/>
    <n v="1.9"/>
    <x v="2"/>
    <n v="1032239"/>
    <n v="8"/>
    <s v="X"/>
    <m/>
    <m/>
    <d v="2023-07-28T00:00:00"/>
    <n v="370"/>
    <m/>
    <m/>
    <m/>
    <m/>
    <m/>
    <n v="1"/>
    <m/>
    <s v="Scalebook and scale # recorded on biosheet twice."/>
    <s v="adult"/>
    <s v="10322398"/>
    <x v="3"/>
    <n v="1.3"/>
    <n v="3"/>
    <n v="2018"/>
    <x v="6"/>
  </r>
  <r>
    <d v="2023-07-03T00:00:00"/>
    <n v="10909"/>
    <n v="11310"/>
    <x v="0"/>
    <n v="1022"/>
    <n v="41204"/>
    <s v="adipose hole"/>
    <s v="045554"/>
    <m/>
    <s v="M"/>
    <s v="M"/>
    <s v=""/>
    <s v=""/>
    <n v="65.5"/>
    <m/>
    <m/>
    <m/>
    <m/>
    <x v="3"/>
    <m/>
    <m/>
    <s v="X"/>
    <m/>
    <m/>
    <d v="2023-07-28T00:00:00"/>
    <n v="371"/>
    <m/>
    <m/>
    <m/>
    <m/>
    <m/>
    <m/>
    <m/>
    <s v="Scalebook #1032239 square # (8-48) was recorded twice by Frank M. for chinook tag #'s 41203 &amp; 41204! Both have DNA vial # 370 &amp; 371 each with a punch confirmed. Tag #41204 has length of 85 &amp; tag #41204 has length of 65.5; based on length &amp; scale size will delete second recording of square (8-48). 14 July/23 -NP"/>
    <s v="adult"/>
    <s v=""/>
    <x v="2"/>
    <s v="no age"/>
    <n v="0"/>
    <s v=""/>
    <x v="6"/>
  </r>
  <r>
    <d v="2023-07-03T00:00:00"/>
    <n v="10909"/>
    <n v="11310"/>
    <x v="0"/>
    <n v="1026"/>
    <n v="41205"/>
    <s v="adipose hole"/>
    <s v="045508"/>
    <m/>
    <s v="M"/>
    <s v="M"/>
    <s v=""/>
    <s v=""/>
    <n v="60"/>
    <m/>
    <m/>
    <m/>
    <m/>
    <x v="3"/>
    <n v="1032239"/>
    <n v="9"/>
    <s v="X"/>
    <m/>
    <m/>
    <d v="2023-07-28T00:00:00"/>
    <n v="372"/>
    <m/>
    <m/>
    <m/>
    <m/>
    <m/>
    <m/>
    <m/>
    <m/>
    <s v="adult"/>
    <s v="10322399"/>
    <x v="11"/>
    <n v="2.2000000000000002"/>
    <n v="2"/>
    <n v="2018"/>
    <x v="6"/>
  </r>
  <r>
    <d v="2023-07-03T00:00:00"/>
    <n v="10909"/>
    <n v="11310"/>
    <x v="0"/>
    <n v="1032"/>
    <n v="41206"/>
    <s v="adipose hole"/>
    <s v="045496"/>
    <m/>
    <s v="M"/>
    <s v="M"/>
    <s v=""/>
    <s v=""/>
    <n v="60"/>
    <m/>
    <m/>
    <m/>
    <m/>
    <x v="3"/>
    <n v="1032239"/>
    <n v="10"/>
    <s v="X"/>
    <m/>
    <m/>
    <d v="2023-07-28T00:00:00"/>
    <n v="373"/>
    <m/>
    <m/>
    <m/>
    <m/>
    <m/>
    <m/>
    <m/>
    <m/>
    <s v="adult"/>
    <s v="103223910"/>
    <x v="11"/>
    <n v="2.2000000000000002"/>
    <n v="2"/>
    <n v="2018"/>
    <x v="6"/>
  </r>
  <r>
    <d v="2023-07-03T00:00:00"/>
    <n v="10909"/>
    <n v="11310"/>
    <x v="0"/>
    <n v="1033"/>
    <n v="41207"/>
    <s v="adipose hole"/>
    <s v="045534"/>
    <m/>
    <s v="M"/>
    <s v="M"/>
    <s v=""/>
    <s v=""/>
    <n v="51"/>
    <m/>
    <m/>
    <m/>
    <m/>
    <x v="3"/>
    <n v="1032243"/>
    <n v="1"/>
    <s v="X"/>
    <m/>
    <m/>
    <d v="2023-07-28T00:00:00"/>
    <n v="374"/>
    <m/>
    <m/>
    <m/>
    <m/>
    <m/>
    <m/>
    <m/>
    <s v="Back of scale book #1032243 was not filled out and was incorrectly labeled at front of scale book as GH and not GW; corrected 14 July/23 -NP"/>
    <s v="adult"/>
    <s v="10322431"/>
    <x v="4"/>
    <n v="1.2"/>
    <n v="2"/>
    <n v="2019"/>
    <x v="6"/>
  </r>
  <r>
    <d v="2023-07-03T00:00:00"/>
    <n v="10909"/>
    <n v="11310"/>
    <x v="0"/>
    <n v="1049"/>
    <n v="41208"/>
    <s v="adipose hole"/>
    <s v="045510"/>
    <m/>
    <s v="M"/>
    <s v="M"/>
    <s v=""/>
    <s v=""/>
    <n v="69"/>
    <m/>
    <m/>
    <m/>
    <m/>
    <x v="3"/>
    <n v="1032243"/>
    <n v="2"/>
    <s v="X"/>
    <m/>
    <m/>
    <d v="2023-07-28T00:00:00"/>
    <n v="375"/>
    <m/>
    <m/>
    <m/>
    <m/>
    <m/>
    <m/>
    <m/>
    <m/>
    <s v="adult"/>
    <s v="10322432"/>
    <x v="4"/>
    <n v="1.2"/>
    <n v="2"/>
    <n v="2019"/>
    <x v="6"/>
  </r>
  <r>
    <d v="2023-07-03T00:00:00"/>
    <n v="10909"/>
    <n v="11310"/>
    <x v="0"/>
    <n v="1050"/>
    <n v="41209"/>
    <s v="adipose hole"/>
    <s v="045509"/>
    <m/>
    <s v="F"/>
    <s v="F"/>
    <s v=""/>
    <s v=""/>
    <n v="83"/>
    <n v="17.3"/>
    <n v="6.5"/>
    <n v="4.5"/>
    <n v="2.1"/>
    <x v="2"/>
    <n v="1032243"/>
    <n v="3"/>
    <s v="X"/>
    <m/>
    <m/>
    <d v="2023-07-28T00:00:00"/>
    <n v="376"/>
    <m/>
    <m/>
    <m/>
    <m/>
    <m/>
    <m/>
    <m/>
    <m/>
    <s v="adult"/>
    <s v="10322433"/>
    <x v="8"/>
    <s v="no age"/>
    <n v="2"/>
    <s v=""/>
    <x v="6"/>
  </r>
  <r>
    <d v="2023-07-03T00:00:00"/>
    <n v="10911"/>
    <n v="11310"/>
    <x v="1"/>
    <n v="1551"/>
    <n v="41210"/>
    <s v="adipose hole"/>
    <s v="045532"/>
    <m/>
    <s v="F"/>
    <s v="F"/>
    <s v=""/>
    <s v=""/>
    <n v="79.5"/>
    <m/>
    <m/>
    <m/>
    <m/>
    <x v="2"/>
    <n v="1032243"/>
    <n v="4"/>
    <s v="X"/>
    <m/>
    <m/>
    <d v="2023-07-28T00:00:00"/>
    <n v="377"/>
    <m/>
    <m/>
    <m/>
    <m/>
    <m/>
    <m/>
    <s v="2829 pink tag, no measurements"/>
    <s v="Sport Fishing Institute (SFI) tag. Tagged June 5 off Haida Gwai"/>
    <s v="adult"/>
    <s v="10322434"/>
    <x v="4"/>
    <n v="1.2"/>
    <n v="2"/>
    <n v="2019"/>
    <x v="6"/>
  </r>
  <r>
    <d v="2023-07-03T00:00:00"/>
    <n v="10911"/>
    <n v="11310"/>
    <x v="1"/>
    <n v="1608"/>
    <n v="41211"/>
    <s v="adipose hole"/>
    <s v="045560"/>
    <m/>
    <s v="F"/>
    <s v="M"/>
    <s v=""/>
    <s v=""/>
    <n v="62"/>
    <m/>
    <m/>
    <m/>
    <m/>
    <x v="3"/>
    <m/>
    <m/>
    <m/>
    <m/>
    <m/>
    <d v="2023-07-28T00:00:00"/>
    <n v="378"/>
    <m/>
    <m/>
    <m/>
    <m/>
    <m/>
    <m/>
    <s v="no scales"/>
    <m/>
    <s v="adult"/>
    <s v=""/>
    <x v="2"/>
    <s v="no age"/>
    <n v="0"/>
    <s v=""/>
    <x v="6"/>
  </r>
  <r>
    <d v="2023-07-03T00:00:00"/>
    <n v="10912"/>
    <n v="11310"/>
    <x v="0"/>
    <n v="1708"/>
    <n v="41212"/>
    <s v="adipose hole"/>
    <s v="045549"/>
    <m/>
    <s v="M"/>
    <s v="M"/>
    <s v=""/>
    <s v=""/>
    <n v="52"/>
    <m/>
    <m/>
    <m/>
    <m/>
    <x v="3"/>
    <n v="1032243"/>
    <n v="5"/>
    <s v="X"/>
    <m/>
    <m/>
    <d v="2023-07-28T00:00:00"/>
    <n v="379"/>
    <m/>
    <m/>
    <m/>
    <m/>
    <m/>
    <m/>
    <m/>
    <m/>
    <s v="adult"/>
    <s v="10322435"/>
    <x v="8"/>
    <s v="no age"/>
    <n v="2"/>
    <s v=""/>
    <x v="6"/>
  </r>
  <r>
    <d v="2023-07-03T00:00:00"/>
    <n v="10983"/>
    <n v="11098"/>
    <x v="3"/>
    <n v="922"/>
    <n v="52577"/>
    <s v="V-clip adipose"/>
    <s v="044848"/>
    <m/>
    <s v="M"/>
    <s v="M"/>
    <s v=""/>
    <s v=""/>
    <n v="58"/>
    <m/>
    <m/>
    <m/>
    <m/>
    <x v="3"/>
    <n v="1024145"/>
    <n v="6"/>
    <s v="X"/>
    <s v="X"/>
    <m/>
    <s v="Archive"/>
    <m/>
    <m/>
    <m/>
    <m/>
    <m/>
    <m/>
    <n v="1"/>
    <m/>
    <s v="Back of scale book was left blank; corrected 17 July/23 -NP"/>
    <s v="adult"/>
    <s v="10241456"/>
    <x v="5"/>
    <s v=""/>
    <s v=""/>
    <s v=""/>
    <x v="6"/>
  </r>
  <r>
    <d v="2023-07-03T00:00:00"/>
    <n v="10983"/>
    <n v="11098"/>
    <x v="3"/>
    <n v="931"/>
    <n v="52578"/>
    <s v="V-clip adipose"/>
    <s v="044798"/>
    <m/>
    <s v="M"/>
    <s v="M"/>
    <s v=""/>
    <s v=""/>
    <n v="60"/>
    <m/>
    <m/>
    <m/>
    <m/>
    <x v="3"/>
    <n v="1024145"/>
    <n v="7"/>
    <s v="X"/>
    <s v="X"/>
    <m/>
    <s v="Archive"/>
    <m/>
    <m/>
    <m/>
    <m/>
    <m/>
    <m/>
    <n v="1"/>
    <m/>
    <s v="Back of scale book was left blank; corrected 17 July/23 -NP"/>
    <s v="adult"/>
    <s v="10241457"/>
    <x v="5"/>
    <s v=""/>
    <s v=""/>
    <s v=""/>
    <x v="6"/>
  </r>
  <r>
    <d v="2023-07-03T00:00:00"/>
    <n v="10983"/>
    <n v="11098"/>
    <x v="3"/>
    <n v="933"/>
    <n v="52579"/>
    <s v="V-clip adipose"/>
    <s v="044825"/>
    <m/>
    <s v="M"/>
    <s v="M"/>
    <s v=""/>
    <s v=""/>
    <n v="53"/>
    <m/>
    <m/>
    <m/>
    <m/>
    <x v="3"/>
    <n v="1024145"/>
    <n v="8"/>
    <s v="X"/>
    <s v="X"/>
    <m/>
    <s v="Archive"/>
    <m/>
    <m/>
    <m/>
    <m/>
    <m/>
    <m/>
    <n v="1"/>
    <m/>
    <s v="Back of scale book was left blank; corrected 17 July/23 -NP"/>
    <s v="adult"/>
    <s v="10241458"/>
    <x v="5"/>
    <s v=""/>
    <s v=""/>
    <s v=""/>
    <x v="6"/>
  </r>
  <r>
    <d v="2023-07-03T00:00:00"/>
    <n v="10983"/>
    <n v="11098"/>
    <x v="3"/>
    <n v="934"/>
    <n v="52580"/>
    <s v="V-clip adipose"/>
    <s v="044849"/>
    <m/>
    <s v="M"/>
    <s v="M"/>
    <s v=""/>
    <s v=""/>
    <n v="70"/>
    <m/>
    <m/>
    <m/>
    <m/>
    <x v="3"/>
    <n v="1024145"/>
    <n v="9"/>
    <s v="X"/>
    <s v="X"/>
    <m/>
    <s v="Archive"/>
    <m/>
    <m/>
    <m/>
    <m/>
    <m/>
    <m/>
    <n v="1"/>
    <m/>
    <s v="Back of scale book was left blank; corrected 17 July/23 -NP"/>
    <s v="adult"/>
    <s v="10241459"/>
    <x v="5"/>
    <s v=""/>
    <s v=""/>
    <s v=""/>
    <x v="6"/>
  </r>
  <r>
    <d v="2023-07-03T00:00:00"/>
    <n v="10983"/>
    <n v="11098"/>
    <x v="3"/>
    <n v="936"/>
    <n v="52581"/>
    <s v="V-clip adipose"/>
    <s v="044810"/>
    <m/>
    <s v="F"/>
    <s v="F"/>
    <s v=""/>
    <s v=""/>
    <n v="82"/>
    <n v="19.2"/>
    <n v="7.8"/>
    <n v="5.2"/>
    <n v="1.9"/>
    <x v="2"/>
    <n v="1024145"/>
    <n v="10"/>
    <s v="X"/>
    <s v="X"/>
    <m/>
    <s v="Archive"/>
    <m/>
    <m/>
    <m/>
    <m/>
    <m/>
    <m/>
    <n v="1"/>
    <m/>
    <s v="Back of scale book was left blank; corrected 17 July/23 -NP"/>
    <s v="adult"/>
    <s v="102414510"/>
    <x v="5"/>
    <s v=""/>
    <s v=""/>
    <s v=""/>
    <x v="6"/>
  </r>
  <r>
    <d v="2023-07-03T00:00:00"/>
    <n v="10983"/>
    <n v="11098"/>
    <x v="3"/>
    <n v="937"/>
    <n v="52582"/>
    <s v="V-clip adipose"/>
    <s v="044786"/>
    <m/>
    <s v="M"/>
    <s v="M"/>
    <s v=""/>
    <s v=""/>
    <n v="62.5"/>
    <m/>
    <m/>
    <m/>
    <m/>
    <x v="3"/>
    <n v="1024146"/>
    <n v="1"/>
    <s v="X"/>
    <s v="X"/>
    <m/>
    <s v="Archive"/>
    <m/>
    <m/>
    <m/>
    <m/>
    <m/>
    <m/>
    <n v="1"/>
    <m/>
    <m/>
    <s v="adult"/>
    <s v="10241461"/>
    <x v="5"/>
    <s v=""/>
    <s v=""/>
    <s v=""/>
    <x v="6"/>
  </r>
  <r>
    <d v="2023-07-03T00:00:00"/>
    <n v="10983"/>
    <n v="11098"/>
    <x v="3"/>
    <n v="938"/>
    <n v="52583"/>
    <s v="V-clip adipose"/>
    <s v="044830"/>
    <m/>
    <s v="F"/>
    <s v="F"/>
    <s v=""/>
    <s v=""/>
    <n v="80"/>
    <n v="17.5"/>
    <n v="6.3"/>
    <n v="4.2"/>
    <n v="1.5"/>
    <x v="2"/>
    <n v="1024146"/>
    <n v="2"/>
    <s v="X"/>
    <s v="X"/>
    <m/>
    <s v="Archive"/>
    <m/>
    <m/>
    <m/>
    <m/>
    <m/>
    <m/>
    <n v="1"/>
    <m/>
    <m/>
    <s v="adult"/>
    <s v="10241462"/>
    <x v="5"/>
    <s v=""/>
    <s v=""/>
    <s v=""/>
    <x v="6"/>
  </r>
  <r>
    <d v="2023-07-03T00:00:00"/>
    <n v="10983"/>
    <n v="11098"/>
    <x v="3"/>
    <n v="940"/>
    <n v="52584"/>
    <s v="V-clip adipose"/>
    <s v="044874"/>
    <m/>
    <s v="M"/>
    <s v="M"/>
    <s v=""/>
    <s v=""/>
    <n v="57"/>
    <m/>
    <m/>
    <m/>
    <m/>
    <x v="3"/>
    <n v="1024146"/>
    <n v="3"/>
    <s v="X"/>
    <s v="X"/>
    <m/>
    <s v="Archive"/>
    <m/>
    <m/>
    <m/>
    <m/>
    <m/>
    <m/>
    <n v="1"/>
    <m/>
    <m/>
    <s v="adult"/>
    <s v="10241463"/>
    <x v="5"/>
    <s v=""/>
    <s v=""/>
    <s v=""/>
    <x v="6"/>
  </r>
  <r>
    <d v="2023-07-03T00:00:00"/>
    <n v="10983"/>
    <n v="11098"/>
    <x v="3"/>
    <n v="941"/>
    <n v="52585"/>
    <s v="V-clip adipose"/>
    <s v="044873"/>
    <m/>
    <s v="M"/>
    <s v="M"/>
    <s v=""/>
    <s v=""/>
    <n v="55"/>
    <m/>
    <m/>
    <m/>
    <m/>
    <x v="3"/>
    <n v="1024146"/>
    <n v="4"/>
    <s v="X"/>
    <s v="X"/>
    <m/>
    <s v="Archive"/>
    <m/>
    <m/>
    <m/>
    <m/>
    <m/>
    <m/>
    <n v="1"/>
    <m/>
    <m/>
    <s v="adult"/>
    <s v="10241464"/>
    <x v="5"/>
    <s v=""/>
    <s v=""/>
    <s v=""/>
    <x v="6"/>
  </r>
  <r>
    <d v="2023-07-03T00:00:00"/>
    <n v="10983"/>
    <n v="11098"/>
    <x v="3"/>
    <n v="941"/>
    <n v="52586"/>
    <s v="V-clip adipose"/>
    <s v="044788"/>
    <m/>
    <s v="F"/>
    <s v="F"/>
    <s v=""/>
    <s v=""/>
    <n v="76"/>
    <n v="16.5"/>
    <n v="6"/>
    <n v="3.9"/>
    <n v="1.3"/>
    <x v="2"/>
    <n v="1024146"/>
    <n v="5"/>
    <s v="X"/>
    <s v="X"/>
    <m/>
    <s v="Archive"/>
    <m/>
    <m/>
    <m/>
    <m/>
    <m/>
    <m/>
    <n v="1"/>
    <m/>
    <m/>
    <s v="adult"/>
    <s v="10241465"/>
    <x v="5"/>
    <s v=""/>
    <s v=""/>
    <s v=""/>
    <x v="6"/>
  </r>
  <r>
    <d v="2023-07-03T00:00:00"/>
    <n v="10983"/>
    <n v="11098"/>
    <x v="3"/>
    <n v="943"/>
    <n v="52587"/>
    <s v="V-clip adipose"/>
    <s v="044782"/>
    <m/>
    <s v="M"/>
    <s v="M"/>
    <s v=""/>
    <s v=""/>
    <n v="61"/>
    <m/>
    <m/>
    <m/>
    <m/>
    <x v="3"/>
    <n v="1024146"/>
    <n v="6"/>
    <s v="X"/>
    <s v="X"/>
    <m/>
    <s v="Archive"/>
    <m/>
    <m/>
    <m/>
    <m/>
    <m/>
    <m/>
    <n v="1"/>
    <s v="4 scales"/>
    <m/>
    <s v="adult"/>
    <s v="10241466"/>
    <x v="5"/>
    <s v=""/>
    <s v=""/>
    <s v=""/>
    <x v="6"/>
  </r>
  <r>
    <d v="2023-07-03T00:00:00"/>
    <n v="10983"/>
    <n v="11098"/>
    <x v="3"/>
    <n v="944"/>
    <n v="52588"/>
    <s v="V-clip adipose"/>
    <s v="044855"/>
    <m/>
    <s v="M"/>
    <s v="M"/>
    <s v=""/>
    <s v=""/>
    <n v="53"/>
    <m/>
    <m/>
    <m/>
    <m/>
    <x v="3"/>
    <n v="1024146"/>
    <n v="7"/>
    <s v="X"/>
    <s v="X"/>
    <m/>
    <s v="Archive"/>
    <m/>
    <m/>
    <m/>
    <m/>
    <m/>
    <m/>
    <n v="1"/>
    <m/>
    <m/>
    <s v="adult"/>
    <s v="10241467"/>
    <x v="5"/>
    <s v=""/>
    <s v=""/>
    <s v=""/>
    <x v="6"/>
  </r>
  <r>
    <d v="2023-07-03T00:00:00"/>
    <n v="10983"/>
    <n v="11098"/>
    <x v="3"/>
    <n v="945"/>
    <n v="52589"/>
    <s v="V-clip adipose"/>
    <s v="044877"/>
    <m/>
    <s v="M"/>
    <s v="M"/>
    <s v=""/>
    <s v=""/>
    <n v="57"/>
    <m/>
    <m/>
    <m/>
    <m/>
    <x v="3"/>
    <n v="1024146"/>
    <n v="8"/>
    <s v="X"/>
    <s v="X"/>
    <m/>
    <s v="Archive"/>
    <m/>
    <m/>
    <m/>
    <m/>
    <m/>
    <m/>
    <n v="1"/>
    <m/>
    <m/>
    <s v="adult"/>
    <s v="10241468"/>
    <x v="5"/>
    <s v=""/>
    <s v=""/>
    <s v=""/>
    <x v="6"/>
  </r>
  <r>
    <d v="2023-07-03T00:00:00"/>
    <n v="10983"/>
    <n v="11098"/>
    <x v="3"/>
    <n v="946"/>
    <n v="52590"/>
    <s v="V-clip adipose"/>
    <s v="044833"/>
    <m/>
    <s v="M"/>
    <s v="M"/>
    <s v=""/>
    <s v=""/>
    <n v="51"/>
    <m/>
    <m/>
    <m/>
    <m/>
    <x v="3"/>
    <n v="1024146"/>
    <n v="9"/>
    <s v="X"/>
    <s v="X"/>
    <m/>
    <s v="Archive"/>
    <m/>
    <m/>
    <m/>
    <m/>
    <m/>
    <m/>
    <n v="1"/>
    <m/>
    <m/>
    <s v="adult"/>
    <s v="10241469"/>
    <x v="5"/>
    <s v=""/>
    <s v=""/>
    <s v=""/>
    <x v="6"/>
  </r>
  <r>
    <d v="2023-07-03T00:00:00"/>
    <n v="10983"/>
    <n v="11098"/>
    <x v="3"/>
    <n v="948"/>
    <n v="52591"/>
    <s v="V-clip adipose"/>
    <s v="044875"/>
    <m/>
    <s v="M"/>
    <s v="M"/>
    <s v=""/>
    <s v=""/>
    <n v="58"/>
    <m/>
    <m/>
    <m/>
    <m/>
    <x v="3"/>
    <n v="1024146"/>
    <n v="10"/>
    <s v="X"/>
    <s v="X"/>
    <m/>
    <s v="Archive"/>
    <m/>
    <m/>
    <m/>
    <m/>
    <m/>
    <m/>
    <n v="1"/>
    <m/>
    <m/>
    <s v="adult"/>
    <s v="102414610"/>
    <x v="5"/>
    <s v=""/>
    <s v=""/>
    <s v=""/>
    <x v="6"/>
  </r>
  <r>
    <d v="2023-07-03T00:00:00"/>
    <n v="10983"/>
    <n v="11098"/>
    <x v="3"/>
    <n v="949"/>
    <n v="52592"/>
    <s v="V-clip adipose"/>
    <s v="044854"/>
    <m/>
    <s v="F"/>
    <s v="F"/>
    <s v=""/>
    <s v=""/>
    <n v="84"/>
    <n v="18"/>
    <n v="5.8"/>
    <n v="5.3"/>
    <n v="1.8"/>
    <x v="2"/>
    <n v="1024147"/>
    <n v="1"/>
    <s v="X"/>
    <m/>
    <s v="X"/>
    <d v="2023-09-18T00:00:00"/>
    <m/>
    <m/>
    <m/>
    <m/>
    <m/>
    <m/>
    <n v="1"/>
    <m/>
    <m/>
    <s v="adult"/>
    <s v="10241471"/>
    <x v="3"/>
    <n v="1.3"/>
    <n v="3"/>
    <n v="2018"/>
    <x v="6"/>
  </r>
  <r>
    <d v="2023-07-03T00:00:00"/>
    <n v="10983"/>
    <n v="11098"/>
    <x v="3"/>
    <n v="950"/>
    <n v="52593"/>
    <s v="V-clip adipose"/>
    <s v="044799"/>
    <s v="X"/>
    <s v="M"/>
    <s v="M"/>
    <s v=""/>
    <s v=""/>
    <n v="72.5"/>
    <m/>
    <m/>
    <m/>
    <m/>
    <x v="3"/>
    <n v="1024147"/>
    <n v="2"/>
    <s v="X"/>
    <m/>
    <s v="X"/>
    <d v="2023-09-18T00:00:00"/>
    <m/>
    <m/>
    <m/>
    <m/>
    <m/>
    <m/>
    <n v="1"/>
    <m/>
    <m/>
    <s v="adult"/>
    <s v="10241472"/>
    <x v="3"/>
    <n v="1.3"/>
    <n v="3"/>
    <n v="2018"/>
    <x v="6"/>
  </r>
  <r>
    <d v="2023-07-03T00:00:00"/>
    <n v="10983"/>
    <n v="11098"/>
    <x v="3"/>
    <n v="951"/>
    <n v="52594"/>
    <s v="V-clip adipose"/>
    <s v="044845"/>
    <m/>
    <s v="M"/>
    <s v="M"/>
    <s v=""/>
    <s v=""/>
    <n v="86.5"/>
    <n v="21.5"/>
    <n v="8.4"/>
    <n v="7.3"/>
    <n v="2.5"/>
    <x v="2"/>
    <n v="1024147"/>
    <n v="3"/>
    <s v="X"/>
    <m/>
    <s v="X"/>
    <d v="2023-09-18T00:00:00"/>
    <m/>
    <m/>
    <m/>
    <m/>
    <m/>
    <m/>
    <n v="1"/>
    <m/>
    <m/>
    <s v="adult"/>
    <s v="10241473"/>
    <x v="3"/>
    <n v="1.3"/>
    <n v="3"/>
    <n v="2018"/>
    <x v="6"/>
  </r>
  <r>
    <d v="2023-07-03T00:00:00"/>
    <n v="10983"/>
    <n v="11098"/>
    <x v="3"/>
    <n v="952"/>
    <n v="52595"/>
    <s v="V-clip adipose"/>
    <s v="044801"/>
    <m/>
    <s v="F"/>
    <s v="F"/>
    <s v=""/>
    <s v=""/>
    <n v="86"/>
    <n v="19.399999999999999"/>
    <n v="6.5"/>
    <n v="6"/>
    <n v="2.1"/>
    <x v="2"/>
    <n v="1024147"/>
    <n v="4"/>
    <s v="X"/>
    <m/>
    <s v="X"/>
    <d v="2023-09-18T00:00:00"/>
    <m/>
    <m/>
    <m/>
    <m/>
    <m/>
    <m/>
    <n v="1"/>
    <m/>
    <m/>
    <s v="adult"/>
    <s v="10241474"/>
    <x v="3"/>
    <n v="1.3"/>
    <n v="3"/>
    <n v="2018"/>
    <x v="6"/>
  </r>
  <r>
    <d v="2023-07-03T00:00:00"/>
    <n v="10983"/>
    <n v="11098"/>
    <x v="3"/>
    <n v="954"/>
    <n v="52596"/>
    <s v="V-clip adipose"/>
    <s v="044850"/>
    <m/>
    <s v="M"/>
    <s v="M"/>
    <s v=""/>
    <s v=""/>
    <n v="64"/>
    <m/>
    <m/>
    <m/>
    <m/>
    <x v="3"/>
    <n v="1024147"/>
    <n v="5"/>
    <s v="X"/>
    <m/>
    <s v="X"/>
    <d v="2023-09-18T00:00:00"/>
    <m/>
    <m/>
    <m/>
    <m/>
    <m/>
    <m/>
    <n v="1"/>
    <m/>
    <m/>
    <s v="adult"/>
    <s v="10241475"/>
    <x v="4"/>
    <n v="1.2"/>
    <n v="2"/>
    <n v="2019"/>
    <x v="6"/>
  </r>
  <r>
    <d v="2023-07-03T00:00:00"/>
    <n v="10983"/>
    <n v="11098"/>
    <x v="3"/>
    <n v="955"/>
    <n v="52597"/>
    <s v="V-clip adipose"/>
    <s v="044842"/>
    <m/>
    <s v="F"/>
    <s v="F"/>
    <s v=""/>
    <s v=""/>
    <n v="82"/>
    <n v="18"/>
    <n v="5.9"/>
    <n v="5"/>
    <n v="1.7"/>
    <x v="2"/>
    <n v="1024147"/>
    <n v="6"/>
    <s v="X"/>
    <m/>
    <s v="X"/>
    <d v="2023-09-18T00:00:00"/>
    <m/>
    <m/>
    <m/>
    <m/>
    <m/>
    <m/>
    <n v="1"/>
    <m/>
    <m/>
    <s v="adult"/>
    <s v="10241476"/>
    <x v="3"/>
    <n v="1.3"/>
    <n v="3"/>
    <n v="2018"/>
    <x v="6"/>
  </r>
  <r>
    <d v="2023-07-03T00:00:00"/>
    <n v="10983"/>
    <n v="11098"/>
    <x v="3"/>
    <n v="956"/>
    <n v="52598"/>
    <s v="V-clip adipose"/>
    <s v="044817"/>
    <s v="X"/>
    <s v="M"/>
    <s v="M"/>
    <s v=""/>
    <s v=""/>
    <n v="90"/>
    <n v="21.2"/>
    <n v="7.8"/>
    <n v="6.8"/>
    <n v="2.5"/>
    <x v="2"/>
    <n v="1024147"/>
    <n v="7"/>
    <s v="X"/>
    <m/>
    <s v="X"/>
    <d v="2023-09-18T00:00:00"/>
    <m/>
    <m/>
    <m/>
    <m/>
    <m/>
    <m/>
    <n v="1"/>
    <m/>
    <m/>
    <s v="adult"/>
    <s v="10241477"/>
    <x v="3"/>
    <n v="1.3"/>
    <n v="3"/>
    <n v="2018"/>
    <x v="6"/>
  </r>
  <r>
    <d v="2023-07-03T00:00:00"/>
    <n v="10983"/>
    <n v="11098"/>
    <x v="3"/>
    <n v="957"/>
    <n v="52599"/>
    <s v="V-clip adipose"/>
    <s v="044803"/>
    <s v="X"/>
    <s v="M"/>
    <s v="M"/>
    <s v=""/>
    <s v=""/>
    <n v="97"/>
    <n v="23.4"/>
    <n v="8.6"/>
    <n v="7.7"/>
    <n v="3"/>
    <x v="2"/>
    <n v="1024147"/>
    <n v="8"/>
    <s v="X"/>
    <m/>
    <s v="X"/>
    <d v="2023-09-18T00:00:00"/>
    <m/>
    <m/>
    <m/>
    <m/>
    <m/>
    <m/>
    <n v="1"/>
    <m/>
    <m/>
    <s v="adult"/>
    <s v="10241478"/>
    <x v="3"/>
    <n v="1.3"/>
    <n v="3"/>
    <n v="2018"/>
    <x v="6"/>
  </r>
  <r>
    <d v="2023-07-03T00:00:00"/>
    <n v="10983"/>
    <n v="11098"/>
    <x v="3"/>
    <n v="958"/>
    <n v="52600"/>
    <s v="V-clip adipose"/>
    <s v="044818"/>
    <m/>
    <s v="F"/>
    <s v="M"/>
    <s v=""/>
    <s v=""/>
    <n v="72"/>
    <m/>
    <m/>
    <m/>
    <m/>
    <x v="3"/>
    <n v="1024147"/>
    <n v="9"/>
    <s v="X"/>
    <m/>
    <s v="X"/>
    <d v="2023-09-18T00:00:00"/>
    <m/>
    <m/>
    <m/>
    <m/>
    <m/>
    <m/>
    <n v="1"/>
    <m/>
    <m/>
    <s v="adult"/>
    <s v="10241479"/>
    <x v="3"/>
    <n v="1.3"/>
    <n v="3"/>
    <n v="2018"/>
    <x v="6"/>
  </r>
  <r>
    <d v="2023-07-03T00:00:00"/>
    <n v="10983"/>
    <n v="11098"/>
    <x v="3"/>
    <n v="1000"/>
    <n v="52601"/>
    <s v="V-clip adipose"/>
    <s v="044871"/>
    <m/>
    <s v="F"/>
    <s v="F"/>
    <s v=""/>
    <s v=""/>
    <n v="84.5"/>
    <n v="18.3"/>
    <n v="6.8"/>
    <n v="5.3"/>
    <n v="1.7"/>
    <x v="2"/>
    <n v="1024147"/>
    <n v="10"/>
    <s v="X"/>
    <m/>
    <s v="X"/>
    <d v="2023-09-18T00:00:00"/>
    <m/>
    <m/>
    <m/>
    <m/>
    <m/>
    <m/>
    <n v="1"/>
    <m/>
    <m/>
    <s v="adult"/>
    <s v="102414710"/>
    <x v="3"/>
    <n v="1.3"/>
    <n v="3"/>
    <n v="2018"/>
    <x v="6"/>
  </r>
  <r>
    <d v="2023-07-03T00:00:00"/>
    <n v="10983"/>
    <n v="11099"/>
    <x v="3"/>
    <n v="1002"/>
    <n v="52602"/>
    <s v="V-clip adipose"/>
    <s v="044821"/>
    <m/>
    <s v="F"/>
    <s v="F"/>
    <s v=""/>
    <s v=""/>
    <n v="83"/>
    <n v="18.5"/>
    <n v="6.5"/>
    <n v="6"/>
    <n v="1.8"/>
    <x v="2"/>
    <n v="1024148"/>
    <n v="1"/>
    <s v="X"/>
    <m/>
    <s v="X"/>
    <d v="2023-09-18T00:00:00"/>
    <m/>
    <m/>
    <m/>
    <m/>
    <m/>
    <m/>
    <n v="1"/>
    <m/>
    <m/>
    <s v="adult"/>
    <s v="10241481"/>
    <x v="3"/>
    <n v="1.3"/>
    <n v="3"/>
    <n v="2018"/>
    <x v="6"/>
  </r>
  <r>
    <d v="2023-07-03T00:00:00"/>
    <n v="10983"/>
    <n v="11099"/>
    <x v="3"/>
    <n v="1003"/>
    <n v="52603"/>
    <s v="V-clip adipose"/>
    <s v="044867"/>
    <m/>
    <s v="F"/>
    <s v="F"/>
    <s v=""/>
    <s v=""/>
    <n v="89"/>
    <n v="20.5"/>
    <n v="7.6"/>
    <n v="5.5"/>
    <n v="2.1"/>
    <x v="2"/>
    <n v="1024148"/>
    <n v="2"/>
    <s v="X"/>
    <m/>
    <s v="X"/>
    <d v="2023-09-18T00:00:00"/>
    <m/>
    <m/>
    <m/>
    <m/>
    <m/>
    <m/>
    <n v="1"/>
    <m/>
    <m/>
    <s v="adult"/>
    <s v="10241482"/>
    <x v="9"/>
    <s v="no age"/>
    <n v="3"/>
    <s v=""/>
    <x v="6"/>
  </r>
  <r>
    <d v="2023-07-03T00:00:00"/>
    <n v="10983"/>
    <n v="11099"/>
    <x v="3"/>
    <n v="1004"/>
    <n v="52604"/>
    <s v="V-clip adipose"/>
    <s v="044847"/>
    <m/>
    <s v="F"/>
    <s v="F"/>
    <s v=""/>
    <s v=""/>
    <n v="80"/>
    <n v="17"/>
    <n v="5.7"/>
    <n v="4.7"/>
    <n v="1.3"/>
    <x v="2"/>
    <n v="1024148"/>
    <n v="3"/>
    <s v="X"/>
    <m/>
    <s v="X"/>
    <d v="2023-09-18T00:00:00"/>
    <m/>
    <m/>
    <m/>
    <m/>
    <m/>
    <m/>
    <n v="1"/>
    <m/>
    <m/>
    <s v="adult"/>
    <s v="10241483"/>
    <x v="3"/>
    <n v="1.3"/>
    <n v="3"/>
    <n v="2018"/>
    <x v="6"/>
  </r>
  <r>
    <d v="2023-07-03T00:00:00"/>
    <n v="10983"/>
    <n v="11099"/>
    <x v="3"/>
    <n v="1005"/>
    <n v="52605"/>
    <s v="V-clip adipose"/>
    <s v="044872"/>
    <s v="X"/>
    <s v="M"/>
    <s v="M"/>
    <s v=""/>
    <s v=""/>
    <n v="82"/>
    <n v="19.5"/>
    <n v="7.1"/>
    <n v="5.7"/>
    <n v="1.8"/>
    <x v="2"/>
    <n v="1024148"/>
    <n v="4"/>
    <s v="X"/>
    <m/>
    <s v="X"/>
    <d v="2023-09-18T00:00:00"/>
    <m/>
    <m/>
    <m/>
    <m/>
    <m/>
    <m/>
    <n v="1"/>
    <m/>
    <m/>
    <s v="adult"/>
    <s v="10241484"/>
    <x v="9"/>
    <s v="no age"/>
    <n v="3"/>
    <s v=""/>
    <x v="6"/>
  </r>
  <r>
    <d v="2023-07-03T00:00:00"/>
    <n v="10983"/>
    <n v="11099"/>
    <x v="3"/>
    <n v="1007"/>
    <n v="52606"/>
    <s v="V-clip adipose"/>
    <s v="044800"/>
    <m/>
    <s v="F"/>
    <s v="F"/>
    <s v=""/>
    <s v=""/>
    <n v="79"/>
    <n v="16"/>
    <n v="5.4"/>
    <n v="4.5999999999999996"/>
    <n v="1.6"/>
    <x v="2"/>
    <n v="1024148"/>
    <n v="5"/>
    <s v="X"/>
    <m/>
    <s v="X"/>
    <d v="2023-09-18T00:00:00"/>
    <m/>
    <m/>
    <m/>
    <m/>
    <m/>
    <m/>
    <n v="1"/>
    <m/>
    <m/>
    <s v="adult"/>
    <s v="10241485"/>
    <x v="2"/>
    <s v="no age"/>
    <n v="0"/>
    <s v=""/>
    <x v="6"/>
  </r>
  <r>
    <d v="2023-07-03T00:00:00"/>
    <n v="10983"/>
    <n v="11099"/>
    <x v="3"/>
    <n v="1008"/>
    <n v="52607"/>
    <s v="V-clip adipose"/>
    <s v="044856"/>
    <m/>
    <s v="M"/>
    <s v="M"/>
    <s v=""/>
    <s v=""/>
    <n v="59"/>
    <m/>
    <m/>
    <m/>
    <m/>
    <x v="3"/>
    <n v="1024148"/>
    <n v="6"/>
    <s v="X"/>
    <m/>
    <s v="X"/>
    <d v="2023-09-18T00:00:00"/>
    <m/>
    <m/>
    <m/>
    <m/>
    <m/>
    <m/>
    <n v="1"/>
    <m/>
    <m/>
    <s v="adult"/>
    <s v="10241486"/>
    <x v="4"/>
    <n v="1.2"/>
    <n v="2"/>
    <n v="2019"/>
    <x v="6"/>
  </r>
  <r>
    <d v="2023-07-03T00:00:00"/>
    <n v="10983"/>
    <n v="11099"/>
    <x v="3"/>
    <n v="1009"/>
    <n v="52608"/>
    <s v="V-clip adipose"/>
    <s v="044780"/>
    <m/>
    <s v="M"/>
    <s v="M"/>
    <s v=""/>
    <s v=""/>
    <n v="81"/>
    <n v="17"/>
    <n v="5.5"/>
    <n v="5.5"/>
    <n v="2"/>
    <x v="2"/>
    <n v="1024148"/>
    <n v="7"/>
    <s v="X"/>
    <m/>
    <s v="X"/>
    <d v="2023-09-18T00:00:00"/>
    <m/>
    <m/>
    <m/>
    <m/>
    <m/>
    <m/>
    <n v="1"/>
    <m/>
    <m/>
    <s v="adult"/>
    <s v="10241487"/>
    <x v="3"/>
    <n v="1.3"/>
    <n v="3"/>
    <n v="2018"/>
    <x v="6"/>
  </r>
  <r>
    <d v="2023-07-03T00:00:00"/>
    <n v="10983"/>
    <n v="11099"/>
    <x v="3"/>
    <n v="1010"/>
    <n v="52609"/>
    <s v="V-clip adipose"/>
    <s v="044844"/>
    <m/>
    <s v="M"/>
    <s v="M"/>
    <s v=""/>
    <s v=""/>
    <n v="61"/>
    <m/>
    <m/>
    <m/>
    <m/>
    <x v="3"/>
    <n v="1024148"/>
    <n v="8"/>
    <s v="X"/>
    <m/>
    <s v="X"/>
    <d v="2023-09-18T00:00:00"/>
    <m/>
    <m/>
    <m/>
    <m/>
    <m/>
    <m/>
    <n v="1"/>
    <m/>
    <m/>
    <s v="adult"/>
    <s v="10241488"/>
    <x v="4"/>
    <n v="1.2"/>
    <n v="2"/>
    <n v="2019"/>
    <x v="6"/>
  </r>
  <r>
    <d v="2023-07-03T00:00:00"/>
    <n v="10983"/>
    <n v="11099"/>
    <x v="3"/>
    <n v="1011"/>
    <n v="52610"/>
    <s v="V-clip adipose"/>
    <s v="044806"/>
    <m/>
    <s v="M"/>
    <s v="M"/>
    <s v=""/>
    <s v=""/>
    <n v="60"/>
    <m/>
    <m/>
    <m/>
    <m/>
    <x v="3"/>
    <n v="1024148"/>
    <n v="9"/>
    <s v="X"/>
    <m/>
    <s v="X"/>
    <d v="2023-09-18T00:00:00"/>
    <m/>
    <m/>
    <m/>
    <m/>
    <m/>
    <m/>
    <n v="1"/>
    <m/>
    <m/>
    <s v="adult"/>
    <s v="10241489"/>
    <x v="4"/>
    <n v="1.2"/>
    <n v="2"/>
    <n v="2019"/>
    <x v="6"/>
  </r>
  <r>
    <d v="2023-07-03T00:00:00"/>
    <n v="10983"/>
    <n v="11099"/>
    <x v="3"/>
    <n v="1012"/>
    <n v="52611"/>
    <s v="V-clip adipose"/>
    <s v="044876"/>
    <m/>
    <s v="F"/>
    <s v="F"/>
    <s v=""/>
    <s v=""/>
    <n v="86"/>
    <n v="18.5"/>
    <n v="6.4"/>
    <n v="6"/>
    <n v="2"/>
    <x v="2"/>
    <n v="1024148"/>
    <n v="10"/>
    <s v="X"/>
    <m/>
    <s v="X"/>
    <d v="2023-09-18T00:00:00"/>
    <m/>
    <m/>
    <m/>
    <m/>
    <m/>
    <m/>
    <n v="1"/>
    <m/>
    <m/>
    <s v="adult"/>
    <s v="102414810"/>
    <x v="3"/>
    <n v="1.3"/>
    <n v="3"/>
    <n v="2018"/>
    <x v="6"/>
  </r>
  <r>
    <d v="2023-07-03T00:00:00"/>
    <n v="10983"/>
    <n v="11099"/>
    <x v="3"/>
    <n v="1013"/>
    <n v="52612"/>
    <s v="V-clip adipose"/>
    <s v="044791"/>
    <m/>
    <s v="M"/>
    <s v="M"/>
    <s v=""/>
    <s v=""/>
    <n v="60"/>
    <m/>
    <m/>
    <m/>
    <m/>
    <x v="3"/>
    <n v="1024149"/>
    <n v="1"/>
    <s v="X"/>
    <s v="X"/>
    <m/>
    <s v="Archive"/>
    <m/>
    <m/>
    <m/>
    <m/>
    <m/>
    <m/>
    <n v="1"/>
    <m/>
    <m/>
    <s v="adult"/>
    <s v="10241491"/>
    <x v="5"/>
    <s v=""/>
    <s v=""/>
    <s v=""/>
    <x v="6"/>
  </r>
  <r>
    <d v="2023-07-03T00:00:00"/>
    <n v="10983"/>
    <n v="11099"/>
    <x v="3"/>
    <n v="1014"/>
    <n v="52613"/>
    <s v="V-clip adipose"/>
    <s v="044834"/>
    <m/>
    <s v="F"/>
    <s v="F"/>
    <s v=""/>
    <s v=""/>
    <n v="85"/>
    <n v="18"/>
    <n v="6.2"/>
    <n v="5"/>
    <n v="1.8"/>
    <x v="2"/>
    <n v="1024149"/>
    <n v="2"/>
    <s v="X"/>
    <s v="X"/>
    <m/>
    <s v="Archive"/>
    <m/>
    <m/>
    <m/>
    <m/>
    <m/>
    <m/>
    <n v="1"/>
    <m/>
    <m/>
    <s v="adult"/>
    <s v="10241492"/>
    <x v="5"/>
    <s v=""/>
    <s v=""/>
    <s v=""/>
    <x v="6"/>
  </r>
  <r>
    <d v="2023-07-03T00:00:00"/>
    <n v="10983"/>
    <n v="11099"/>
    <x v="3"/>
    <n v="1015"/>
    <n v="52614"/>
    <s v="V-clip adipose"/>
    <s v="044869"/>
    <m/>
    <s v="F"/>
    <s v="F"/>
    <s v=""/>
    <s v=""/>
    <n v="81"/>
    <n v="17"/>
    <n v="5.9"/>
    <n v="5.2"/>
    <n v="1.9"/>
    <x v="2"/>
    <n v="1024149"/>
    <n v="3"/>
    <s v="X"/>
    <s v="X"/>
    <m/>
    <s v="Archive"/>
    <m/>
    <m/>
    <m/>
    <m/>
    <m/>
    <m/>
    <n v="1"/>
    <m/>
    <m/>
    <s v="adult"/>
    <s v="10241493"/>
    <x v="5"/>
    <s v=""/>
    <s v=""/>
    <s v=""/>
    <x v="6"/>
  </r>
  <r>
    <d v="2023-07-03T00:00:00"/>
    <n v="10983"/>
    <n v="11099"/>
    <x v="3"/>
    <n v="1017"/>
    <n v="52615"/>
    <s v="V-clip adipose"/>
    <s v="044819"/>
    <m/>
    <s v="M"/>
    <s v="M"/>
    <s v=""/>
    <s v=""/>
    <n v="62"/>
    <m/>
    <m/>
    <m/>
    <m/>
    <x v="3"/>
    <n v="1024149"/>
    <n v="4"/>
    <s v="X"/>
    <s v="X"/>
    <m/>
    <s v="Archive"/>
    <m/>
    <m/>
    <m/>
    <m/>
    <m/>
    <m/>
    <n v="1"/>
    <m/>
    <m/>
    <s v="adult"/>
    <s v="10241494"/>
    <x v="5"/>
    <s v=""/>
    <s v=""/>
    <s v=""/>
    <x v="6"/>
  </r>
  <r>
    <d v="2023-07-03T00:00:00"/>
    <n v="10983"/>
    <n v="11099"/>
    <x v="3"/>
    <n v="1018"/>
    <n v="52616"/>
    <s v="V-clip adipose"/>
    <s v="044879"/>
    <m/>
    <s v="F"/>
    <s v="F"/>
    <s v=""/>
    <s v=""/>
    <n v="82.5"/>
    <n v="17.8"/>
    <n v="5.7"/>
    <n v="5"/>
    <n v="1.7"/>
    <x v="2"/>
    <n v="1024149"/>
    <n v="5"/>
    <s v="X"/>
    <s v="X"/>
    <m/>
    <s v="Archive"/>
    <m/>
    <m/>
    <m/>
    <m/>
    <m/>
    <m/>
    <n v="1"/>
    <m/>
    <m/>
    <s v="adult"/>
    <s v="10241495"/>
    <x v="5"/>
    <s v=""/>
    <s v=""/>
    <s v=""/>
    <x v="6"/>
  </r>
  <r>
    <d v="2023-07-03T00:00:00"/>
    <n v="10983"/>
    <n v="11099"/>
    <x v="3"/>
    <n v="1019"/>
    <n v="52617"/>
    <s v="V-clip adipose"/>
    <s v="044843"/>
    <m/>
    <s v="F"/>
    <s v="F"/>
    <s v=""/>
    <s v=""/>
    <n v="83"/>
    <n v="17.5"/>
    <n v="5.9"/>
    <n v="5.5"/>
    <n v="1.8"/>
    <x v="2"/>
    <n v="1024149"/>
    <n v="6"/>
    <s v="X"/>
    <s v="X"/>
    <m/>
    <s v="Archive"/>
    <m/>
    <m/>
    <m/>
    <m/>
    <m/>
    <m/>
    <n v="1"/>
    <m/>
    <m/>
    <s v="adult"/>
    <s v="10241496"/>
    <x v="5"/>
    <s v=""/>
    <s v=""/>
    <s v=""/>
    <x v="6"/>
  </r>
  <r>
    <d v="2023-07-03T00:00:00"/>
    <n v="10983"/>
    <n v="11099"/>
    <x v="3"/>
    <n v="1022"/>
    <n v="52618"/>
    <s v="V-clip adipose"/>
    <s v="044807"/>
    <m/>
    <s v="M"/>
    <s v="M"/>
    <s v=""/>
    <s v=""/>
    <n v="72"/>
    <m/>
    <m/>
    <m/>
    <m/>
    <x v="3"/>
    <n v="1024149"/>
    <n v="7"/>
    <s v="X"/>
    <s v="X"/>
    <m/>
    <s v="Archive"/>
    <m/>
    <m/>
    <m/>
    <m/>
    <m/>
    <m/>
    <n v="1"/>
    <m/>
    <m/>
    <s v="adult"/>
    <s v="10241497"/>
    <x v="5"/>
    <s v=""/>
    <s v=""/>
    <s v=""/>
    <x v="6"/>
  </r>
  <r>
    <d v="2023-07-03T00:00:00"/>
    <n v="10983"/>
    <n v="11099"/>
    <x v="3"/>
    <n v="1023"/>
    <n v="52619"/>
    <s v="V-clip adipose"/>
    <s v="044829"/>
    <m/>
    <s v="F"/>
    <s v="F"/>
    <s v=""/>
    <s v=""/>
    <n v="79"/>
    <n v="17.5"/>
    <n v="6"/>
    <n v="5"/>
    <n v="1.9"/>
    <x v="2"/>
    <n v="1024149"/>
    <n v="8"/>
    <s v="X"/>
    <s v="X"/>
    <m/>
    <s v="Archive"/>
    <m/>
    <m/>
    <m/>
    <m/>
    <m/>
    <m/>
    <n v="1"/>
    <m/>
    <m/>
    <s v="adult"/>
    <s v="10241498"/>
    <x v="5"/>
    <s v=""/>
    <s v=""/>
    <s v=""/>
    <x v="6"/>
  </r>
  <r>
    <d v="2023-07-03T00:00:00"/>
    <n v="10983"/>
    <n v="11099"/>
    <x v="3"/>
    <n v="1026"/>
    <n v="52620"/>
    <s v="V-clip adipose"/>
    <s v="044878"/>
    <s v="X"/>
    <s v="M"/>
    <s v="M"/>
    <s v=""/>
    <s v=""/>
    <n v="91"/>
    <n v="21.6"/>
    <n v="8.1999999999999993"/>
    <n v="6.5"/>
    <n v="2.1"/>
    <x v="2"/>
    <n v="1024149"/>
    <n v="9"/>
    <s v="X"/>
    <s v="X"/>
    <m/>
    <s v="Archive"/>
    <m/>
    <m/>
    <m/>
    <m/>
    <m/>
    <m/>
    <n v="1"/>
    <m/>
    <m/>
    <s v="adult"/>
    <s v="10241499"/>
    <x v="5"/>
    <s v=""/>
    <s v=""/>
    <s v=""/>
    <x v="6"/>
  </r>
  <r>
    <d v="2023-07-03T00:00:00"/>
    <n v="10983"/>
    <n v="11099"/>
    <x v="3"/>
    <n v="1028"/>
    <n v="52621"/>
    <s v="V-clip adipose"/>
    <s v="044852"/>
    <m/>
    <s v="M"/>
    <s v="M"/>
    <s v=""/>
    <s v=""/>
    <n v="91"/>
    <n v="18"/>
    <n v="6.3"/>
    <n v="5"/>
    <n v="1.8"/>
    <x v="2"/>
    <n v="1024149"/>
    <n v="10"/>
    <s v="X"/>
    <s v="X"/>
    <m/>
    <s v="Archive"/>
    <m/>
    <m/>
    <m/>
    <m/>
    <m/>
    <m/>
    <n v="1"/>
    <m/>
    <m/>
    <s v="adult"/>
    <s v="102414910"/>
    <x v="5"/>
    <s v=""/>
    <s v=""/>
    <s v=""/>
    <x v="6"/>
  </r>
  <r>
    <d v="2023-07-03T00:00:00"/>
    <n v="10984"/>
    <n v="11099"/>
    <x v="4"/>
    <n v="1044"/>
    <n v="52622"/>
    <s v="V-clip adipose"/>
    <s v="044868"/>
    <m/>
    <s v="M"/>
    <s v="M"/>
    <s v=""/>
    <s v=""/>
    <n v="73"/>
    <m/>
    <m/>
    <m/>
    <m/>
    <x v="3"/>
    <n v="1024150"/>
    <n v="1"/>
    <s v="X"/>
    <s v="X"/>
    <m/>
    <s v="Archive"/>
    <m/>
    <m/>
    <m/>
    <m/>
    <m/>
    <m/>
    <n v="1"/>
    <m/>
    <m/>
    <s v="adult"/>
    <s v="10241501"/>
    <x v="5"/>
    <s v=""/>
    <s v=""/>
    <s v=""/>
    <x v="6"/>
  </r>
  <r>
    <d v="2023-07-03T00:00:00"/>
    <n v="10984"/>
    <n v="11099"/>
    <x v="4"/>
    <n v="1045"/>
    <n v="52623"/>
    <s v="V-clip adipose"/>
    <s v="044823"/>
    <m/>
    <s v="F"/>
    <s v="F"/>
    <s v=""/>
    <s v=""/>
    <n v="87"/>
    <n v="19.5"/>
    <n v="7.3"/>
    <n v="6.4"/>
    <n v="2.2000000000000002"/>
    <x v="2"/>
    <n v="1024150"/>
    <n v="2"/>
    <s v="X"/>
    <s v="X"/>
    <m/>
    <s v="Archive"/>
    <m/>
    <m/>
    <m/>
    <m/>
    <m/>
    <m/>
    <n v="1"/>
    <m/>
    <m/>
    <s v="adult"/>
    <s v="10241502"/>
    <x v="5"/>
    <s v=""/>
    <s v=""/>
    <s v=""/>
    <x v="6"/>
  </r>
  <r>
    <d v="2023-07-03T00:00:00"/>
    <n v="10984"/>
    <n v="11099"/>
    <x v="4"/>
    <n v="1048"/>
    <n v="52624"/>
    <s v="V-clip adipose"/>
    <s v="044863"/>
    <m/>
    <s v="F"/>
    <s v="F"/>
    <s v=""/>
    <s v=""/>
    <n v="89"/>
    <n v="18.8"/>
    <n v="6.2"/>
    <n v="5.5"/>
    <n v="1.6"/>
    <x v="2"/>
    <n v="1024150"/>
    <n v="3"/>
    <s v="X"/>
    <s v="X"/>
    <m/>
    <s v="Archive"/>
    <m/>
    <m/>
    <m/>
    <m/>
    <m/>
    <m/>
    <n v="1"/>
    <m/>
    <m/>
    <s v="adult"/>
    <s v="10241503"/>
    <x v="5"/>
    <s v=""/>
    <s v=""/>
    <s v=""/>
    <x v="6"/>
  </r>
  <r>
    <d v="2023-07-03T00:00:00"/>
    <n v="10984"/>
    <n v="11099"/>
    <x v="4"/>
    <n v="1050"/>
    <n v="52625"/>
    <s v="V-clip adipose"/>
    <s v="044865"/>
    <m/>
    <s v="M"/>
    <s v="M"/>
    <s v=""/>
    <s v=""/>
    <n v="63"/>
    <m/>
    <m/>
    <m/>
    <m/>
    <x v="3"/>
    <n v="1024150"/>
    <n v="4"/>
    <s v="X"/>
    <s v="X"/>
    <m/>
    <s v="Archive"/>
    <m/>
    <m/>
    <m/>
    <m/>
    <m/>
    <m/>
    <n v="1"/>
    <m/>
    <m/>
    <s v="adult"/>
    <s v="10241504"/>
    <x v="5"/>
    <s v=""/>
    <s v=""/>
    <s v=""/>
    <x v="6"/>
  </r>
  <r>
    <d v="2023-07-03T00:00:00"/>
    <n v="10984"/>
    <n v="11099"/>
    <x v="4"/>
    <n v="1051"/>
    <n v="52626"/>
    <s v="V-clip adipose"/>
    <s v="044837"/>
    <m/>
    <s v="F"/>
    <s v="F"/>
    <s v=""/>
    <s v=""/>
    <n v="80"/>
    <n v="16.5"/>
    <n v="5.0999999999999996"/>
    <n v="5"/>
    <n v="1.8"/>
    <x v="2"/>
    <n v="1024150"/>
    <n v="5"/>
    <s v="X"/>
    <s v="X"/>
    <m/>
    <s v="Archive"/>
    <m/>
    <m/>
    <m/>
    <m/>
    <m/>
    <m/>
    <n v="1"/>
    <m/>
    <m/>
    <s v="adult"/>
    <s v="10241505"/>
    <x v="5"/>
    <s v=""/>
    <s v=""/>
    <s v=""/>
    <x v="6"/>
  </r>
  <r>
    <d v="2023-07-03T00:00:00"/>
    <n v="10984"/>
    <n v="11100"/>
    <x v="4"/>
    <n v="1053"/>
    <n v="52627"/>
    <s v="V-clip adipose"/>
    <s v="044809"/>
    <m/>
    <s v="F"/>
    <s v="F"/>
    <s v=""/>
    <s v=""/>
    <n v="78"/>
    <n v="16.5"/>
    <n v="5.5"/>
    <n v="5"/>
    <n v="1.8"/>
    <x v="2"/>
    <n v="1024150"/>
    <n v="6"/>
    <s v="X"/>
    <s v="X"/>
    <m/>
    <s v="Archive"/>
    <m/>
    <m/>
    <m/>
    <m/>
    <m/>
    <m/>
    <n v="1"/>
    <m/>
    <m/>
    <s v="adult"/>
    <s v="10241506"/>
    <x v="5"/>
    <s v=""/>
    <s v=""/>
    <s v=""/>
    <x v="6"/>
  </r>
  <r>
    <d v="2023-07-03T00:00:00"/>
    <n v="10984"/>
    <n v="11100"/>
    <x v="4"/>
    <n v="1055"/>
    <n v="52628"/>
    <s v="V-clip adipose"/>
    <s v="044859"/>
    <m/>
    <s v="M"/>
    <s v="M"/>
    <s v=""/>
    <s v=""/>
    <n v="55"/>
    <m/>
    <m/>
    <m/>
    <m/>
    <x v="3"/>
    <n v="1024150"/>
    <n v="7"/>
    <s v="X"/>
    <s v="X"/>
    <m/>
    <s v="Archive"/>
    <m/>
    <m/>
    <m/>
    <m/>
    <m/>
    <m/>
    <n v="1"/>
    <m/>
    <m/>
    <s v="adult"/>
    <s v="10241507"/>
    <x v="5"/>
    <s v=""/>
    <s v=""/>
    <s v=""/>
    <x v="6"/>
  </r>
  <r>
    <d v="2023-07-03T00:00:00"/>
    <n v="10984"/>
    <n v="11100"/>
    <x v="4"/>
    <n v="1056"/>
    <n v="52629"/>
    <s v="V-clip adipose"/>
    <s v="044840"/>
    <s v="X"/>
    <s v="M"/>
    <s v="M"/>
    <s v=""/>
    <s v=""/>
    <n v="90"/>
    <n v="21"/>
    <n v="7.3"/>
    <n v="6"/>
    <n v="2"/>
    <x v="2"/>
    <n v="1024150"/>
    <n v="8"/>
    <s v="X"/>
    <s v="X"/>
    <m/>
    <s v="Archive"/>
    <m/>
    <m/>
    <m/>
    <m/>
    <m/>
    <m/>
    <n v="1"/>
    <m/>
    <m/>
    <s v="adult"/>
    <s v="10241508"/>
    <x v="5"/>
    <s v=""/>
    <s v=""/>
    <s v=""/>
    <x v="6"/>
  </r>
  <r>
    <d v="2023-07-03T00:00:00"/>
    <n v="10984"/>
    <n v="11100"/>
    <x v="4"/>
    <n v="1057"/>
    <n v="52630"/>
    <s v="V-clip adipose"/>
    <s v="044857"/>
    <m/>
    <s v="F"/>
    <s v="F"/>
    <s v=""/>
    <s v=""/>
    <n v="82"/>
    <n v="18"/>
    <n v="6.1"/>
    <n v="5"/>
    <n v="1.7"/>
    <x v="2"/>
    <n v="1024150"/>
    <n v="9"/>
    <s v="X"/>
    <s v="X"/>
    <m/>
    <s v="Archive"/>
    <m/>
    <m/>
    <m/>
    <m/>
    <m/>
    <m/>
    <n v="1"/>
    <m/>
    <m/>
    <s v="adult"/>
    <s v="10241509"/>
    <x v="5"/>
    <s v=""/>
    <s v=""/>
    <s v=""/>
    <x v="6"/>
  </r>
  <r>
    <d v="2023-07-03T00:00:00"/>
    <n v="10984"/>
    <n v="11100"/>
    <x v="4"/>
    <n v="1059"/>
    <n v="52631"/>
    <s v="V-clip adipose"/>
    <s v="044820"/>
    <m/>
    <s v="F"/>
    <s v="F"/>
    <s v=""/>
    <s v=""/>
    <n v="82"/>
    <n v="17.399999999999999"/>
    <n v="5.8"/>
    <n v="5"/>
    <n v="1.7"/>
    <x v="2"/>
    <n v="1024150"/>
    <n v="10"/>
    <s v="X"/>
    <s v="X"/>
    <m/>
    <s v="Archive"/>
    <m/>
    <m/>
    <m/>
    <m/>
    <m/>
    <m/>
    <n v="1"/>
    <m/>
    <m/>
    <s v="adult"/>
    <s v="102415010"/>
    <x v="5"/>
    <s v=""/>
    <s v=""/>
    <s v=""/>
    <x v="6"/>
  </r>
  <r>
    <d v="2023-07-03T00:00:00"/>
    <n v="10984"/>
    <n v="11100"/>
    <x v="4"/>
    <n v="1100"/>
    <n v="52632"/>
    <s v="V-clip adipose"/>
    <s v="044866"/>
    <m/>
    <s v="M"/>
    <s v="M"/>
    <s v=""/>
    <s v=""/>
    <n v="52"/>
    <m/>
    <m/>
    <m/>
    <m/>
    <x v="3"/>
    <n v="1016225"/>
    <n v="1"/>
    <s v="X"/>
    <m/>
    <s v="X"/>
    <d v="2023-09-18T00:00:00"/>
    <m/>
    <m/>
    <m/>
    <m/>
    <m/>
    <m/>
    <n v="1"/>
    <m/>
    <m/>
    <s v="adult"/>
    <s v="10162251"/>
    <x v="8"/>
    <s v="no age"/>
    <n v="2"/>
    <s v=""/>
    <x v="6"/>
  </r>
  <r>
    <d v="2023-07-03T00:00:00"/>
    <n v="10984"/>
    <n v="11100"/>
    <x v="4"/>
    <n v="1103"/>
    <n v="52633"/>
    <s v="V-clip adipose"/>
    <s v="044839"/>
    <m/>
    <s v="F"/>
    <s v="F"/>
    <s v=""/>
    <s v=""/>
    <n v="83"/>
    <n v="18.7"/>
    <n v="6.8"/>
    <m/>
    <n v="1.5"/>
    <x v="2"/>
    <n v="1016225"/>
    <n v="2"/>
    <s v="X"/>
    <m/>
    <s v="X"/>
    <d v="2023-09-18T00:00:00"/>
    <m/>
    <m/>
    <m/>
    <m/>
    <m/>
    <m/>
    <n v="1"/>
    <s v="missing half adipose"/>
    <m/>
    <s v="adult"/>
    <s v="10162252"/>
    <x v="3"/>
    <n v="1.3"/>
    <n v="3"/>
    <n v="2018"/>
    <x v="6"/>
  </r>
  <r>
    <d v="2023-07-03T00:00:00"/>
    <n v="10984"/>
    <n v="11100"/>
    <x v="4"/>
    <n v="1106"/>
    <n v="52634"/>
    <s v="V-clip adipose"/>
    <s v="044862"/>
    <m/>
    <s v="F"/>
    <s v="F"/>
    <s v=""/>
    <s v=""/>
    <n v="83.5"/>
    <n v="17"/>
    <n v="5.2"/>
    <n v="4.8"/>
    <n v="1.5"/>
    <x v="2"/>
    <n v="1016225"/>
    <n v="3"/>
    <s v="X"/>
    <m/>
    <s v="X"/>
    <d v="2023-09-18T00:00:00"/>
    <m/>
    <m/>
    <m/>
    <m/>
    <m/>
    <m/>
    <n v="1"/>
    <m/>
    <m/>
    <s v="adult"/>
    <s v="10162253"/>
    <x v="3"/>
    <n v="1.3"/>
    <n v="3"/>
    <n v="2018"/>
    <x v="6"/>
  </r>
  <r>
    <d v="2023-07-03T00:00:00"/>
    <n v="10984"/>
    <n v="11100"/>
    <x v="4"/>
    <n v="1108"/>
    <n v="52635"/>
    <s v="V-clip adipose"/>
    <s v="044861"/>
    <s v="X"/>
    <s v="M"/>
    <s v="M"/>
    <s v=""/>
    <s v=""/>
    <n v="85"/>
    <n v="19.5"/>
    <n v="7.5"/>
    <n v="5"/>
    <n v="1.9"/>
    <x v="2"/>
    <n v="1016225"/>
    <n v="4"/>
    <s v="X"/>
    <m/>
    <s v="X"/>
    <d v="2023-09-18T00:00:00"/>
    <m/>
    <s v="HW"/>
    <m/>
    <s v="6"/>
    <m/>
    <m/>
    <n v="1"/>
    <m/>
    <m/>
    <s v="adult"/>
    <s v="10162254"/>
    <x v="3"/>
    <n v="1.3"/>
    <n v="3"/>
    <n v="2018"/>
    <x v="6"/>
  </r>
  <r>
    <d v="2023-07-03T00:00:00"/>
    <n v="10984"/>
    <n v="11100"/>
    <x v="4"/>
    <n v="1109"/>
    <n v="52636"/>
    <s v="V-clip adipose"/>
    <s v="044846"/>
    <m/>
    <s v="F"/>
    <s v="F"/>
    <s v=""/>
    <s v=""/>
    <n v="90"/>
    <n v="19.5"/>
    <n v="6.8"/>
    <n v="5.5"/>
    <n v="1.8"/>
    <x v="2"/>
    <n v="1016225"/>
    <n v="5"/>
    <s v="X"/>
    <m/>
    <s v="X"/>
    <d v="2023-09-18T00:00:00"/>
    <m/>
    <m/>
    <m/>
    <m/>
    <m/>
    <m/>
    <n v="1"/>
    <m/>
    <m/>
    <s v="adult"/>
    <s v="10162255"/>
    <x v="3"/>
    <n v="1.3"/>
    <n v="3"/>
    <n v="2018"/>
    <x v="6"/>
  </r>
  <r>
    <d v="2023-07-03T00:00:00"/>
    <n v="10984"/>
    <n v="11100"/>
    <x v="4"/>
    <n v="1111"/>
    <n v="52637"/>
    <s v="V-clip adipose"/>
    <s v="044822"/>
    <m/>
    <s v="F"/>
    <s v="F"/>
    <s v=""/>
    <s v=""/>
    <n v="88"/>
    <n v="19"/>
    <n v="6.4"/>
    <n v="5.3"/>
    <n v="1.7"/>
    <x v="2"/>
    <n v="1016225"/>
    <n v="6"/>
    <s v="X"/>
    <m/>
    <s v="X"/>
    <d v="2023-09-18T00:00:00"/>
    <m/>
    <m/>
    <m/>
    <m/>
    <m/>
    <m/>
    <n v="1"/>
    <m/>
    <m/>
    <s v="adult"/>
    <s v="10162256"/>
    <x v="3"/>
    <n v="1.3"/>
    <n v="3"/>
    <n v="2018"/>
    <x v="6"/>
  </r>
  <r>
    <d v="2023-07-03T00:00:00"/>
    <n v="10984"/>
    <n v="11100"/>
    <x v="4"/>
    <n v="1114"/>
    <n v="52638"/>
    <s v="V-clip adipose"/>
    <s v="044841"/>
    <m/>
    <s v="F"/>
    <s v="F"/>
    <s v=""/>
    <s v=""/>
    <n v="83"/>
    <n v="18.5"/>
    <n v="6.3"/>
    <n v="4"/>
    <n v="1.6"/>
    <x v="2"/>
    <n v="1016225"/>
    <n v="7"/>
    <s v="X"/>
    <m/>
    <s v="X"/>
    <d v="2023-09-18T00:00:00"/>
    <m/>
    <m/>
    <m/>
    <m/>
    <m/>
    <m/>
    <n v="1"/>
    <m/>
    <m/>
    <s v="adult"/>
    <s v="10162257"/>
    <x v="3"/>
    <n v="1.3"/>
    <n v="3"/>
    <n v="2018"/>
    <x v="6"/>
  </r>
  <r>
    <d v="2023-07-03T00:00:00"/>
    <n v="10984"/>
    <n v="11100"/>
    <x v="4"/>
    <n v="1115"/>
    <n v="52639"/>
    <s v="V-clip adipose"/>
    <s v="044813"/>
    <m/>
    <s v="M"/>
    <s v="M"/>
    <s v=""/>
    <s v=""/>
    <n v="56"/>
    <m/>
    <m/>
    <m/>
    <m/>
    <x v="3"/>
    <n v="1016225"/>
    <n v="8"/>
    <s v="X"/>
    <m/>
    <s v="X"/>
    <d v="2023-09-18T00:00:00"/>
    <m/>
    <m/>
    <m/>
    <m/>
    <m/>
    <m/>
    <n v="1"/>
    <m/>
    <m/>
    <s v="adult"/>
    <s v="10162258"/>
    <x v="4"/>
    <n v="1.2"/>
    <n v="2"/>
    <n v="2019"/>
    <x v="6"/>
  </r>
  <r>
    <d v="2023-07-03T00:00:00"/>
    <n v="10984"/>
    <n v="11100"/>
    <x v="4"/>
    <n v="1116"/>
    <n v="52640"/>
    <s v="V-clip adipose"/>
    <s v="044785"/>
    <m/>
    <s v="F"/>
    <s v="F"/>
    <s v=""/>
    <s v=""/>
    <n v="84"/>
    <n v="19"/>
    <n v="6.9"/>
    <n v="5.3"/>
    <n v="1.6"/>
    <x v="2"/>
    <n v="1016225"/>
    <n v="9"/>
    <s v="X"/>
    <m/>
    <s v="X"/>
    <d v="2023-09-18T00:00:00"/>
    <m/>
    <m/>
    <m/>
    <m/>
    <m/>
    <m/>
    <n v="1"/>
    <m/>
    <m/>
    <s v="adult"/>
    <s v="10162259"/>
    <x v="3"/>
    <n v="1.3"/>
    <n v="3"/>
    <n v="2018"/>
    <x v="6"/>
  </r>
  <r>
    <d v="2023-07-03T00:00:00"/>
    <n v="10984"/>
    <n v="11100"/>
    <x v="4"/>
    <n v="1117"/>
    <n v="52641"/>
    <s v="V-clip adipose"/>
    <s v="044835"/>
    <s v="X"/>
    <s v="M"/>
    <s v="M"/>
    <s v=""/>
    <s v=""/>
    <n v="81"/>
    <n v="20"/>
    <n v="8.3000000000000007"/>
    <n v="5.8"/>
    <n v="1.8"/>
    <x v="2"/>
    <n v="1016225"/>
    <n v="10"/>
    <s v="X"/>
    <m/>
    <s v="X"/>
    <d v="2023-09-18T00:00:00"/>
    <m/>
    <m/>
    <m/>
    <m/>
    <m/>
    <m/>
    <n v="1"/>
    <m/>
    <m/>
    <s v="adult"/>
    <s v="101622510"/>
    <x v="3"/>
    <n v="1.3"/>
    <n v="3"/>
    <n v="2018"/>
    <x v="6"/>
  </r>
  <r>
    <d v="2023-07-03T00:00:00"/>
    <n v="10984"/>
    <n v="11100"/>
    <x v="4"/>
    <n v="1119"/>
    <n v="52642"/>
    <s v="V-clip adipose"/>
    <s v="044787"/>
    <m/>
    <s v="F"/>
    <s v="F"/>
    <s v=""/>
    <s v=""/>
    <n v="81"/>
    <n v="17.5"/>
    <n v="6"/>
    <n v="5"/>
    <n v="1.8"/>
    <x v="2"/>
    <n v="1016226"/>
    <n v="1"/>
    <s v="X"/>
    <m/>
    <s v="X"/>
    <d v="2023-09-18T00:00:00"/>
    <m/>
    <m/>
    <m/>
    <m/>
    <m/>
    <m/>
    <n v="1"/>
    <m/>
    <m/>
    <s v="adult"/>
    <s v="10162261"/>
    <x v="3"/>
    <n v="1.3"/>
    <n v="3"/>
    <n v="2018"/>
    <x v="6"/>
  </r>
  <r>
    <d v="2023-07-03T00:00:00"/>
    <n v="10984"/>
    <n v="11100"/>
    <x v="4"/>
    <n v="1120"/>
    <n v="52643"/>
    <s v="V-clip adipose"/>
    <s v="044811"/>
    <m/>
    <s v="F"/>
    <s v="F"/>
    <s v=""/>
    <s v=""/>
    <n v="78"/>
    <n v="16.7"/>
    <n v="5.6"/>
    <n v="5"/>
    <n v="1.7"/>
    <x v="2"/>
    <n v="1016226"/>
    <n v="2"/>
    <s v="X"/>
    <m/>
    <s v="X"/>
    <d v="2023-09-18T00:00:00"/>
    <m/>
    <m/>
    <m/>
    <m/>
    <m/>
    <m/>
    <n v="1"/>
    <m/>
    <m/>
    <s v="adult"/>
    <s v="10162262"/>
    <x v="3"/>
    <n v="1.3"/>
    <n v="3"/>
    <n v="2018"/>
    <x v="6"/>
  </r>
  <r>
    <d v="2023-07-03T00:00:00"/>
    <n v="10984"/>
    <n v="11100"/>
    <x v="4"/>
    <n v="1120"/>
    <n v="52644"/>
    <s v="V-clip adipose"/>
    <s v="044794"/>
    <m/>
    <s v="M"/>
    <s v="M"/>
    <s v=""/>
    <s v=""/>
    <n v="62"/>
    <m/>
    <m/>
    <m/>
    <m/>
    <x v="3"/>
    <n v="1016226"/>
    <n v="3"/>
    <s v="X"/>
    <m/>
    <s v="X"/>
    <d v="2023-09-18T00:00:00"/>
    <m/>
    <m/>
    <m/>
    <m/>
    <m/>
    <m/>
    <n v="1"/>
    <m/>
    <m/>
    <s v="adult"/>
    <s v="10162263"/>
    <x v="4"/>
    <n v="1.2"/>
    <n v="2"/>
    <n v="2019"/>
    <x v="6"/>
  </r>
  <r>
    <d v="2023-07-03T00:00:00"/>
    <n v="10985"/>
    <n v="11100"/>
    <x v="2"/>
    <n v="1144"/>
    <n v="52645"/>
    <s v="V-clip adipose"/>
    <s v="044828"/>
    <m/>
    <s v="M"/>
    <s v="M"/>
    <s v=""/>
    <s v=""/>
    <n v="63"/>
    <m/>
    <m/>
    <m/>
    <m/>
    <x v="3"/>
    <n v="1016226"/>
    <n v="4"/>
    <s v="X"/>
    <m/>
    <s v="X"/>
    <d v="2023-09-18T00:00:00"/>
    <m/>
    <m/>
    <m/>
    <m/>
    <m/>
    <m/>
    <n v="1"/>
    <m/>
    <m/>
    <s v="adult"/>
    <s v="10162264"/>
    <x v="3"/>
    <n v="1.3"/>
    <n v="3"/>
    <n v="2018"/>
    <x v="6"/>
  </r>
  <r>
    <d v="2023-07-03T00:00:00"/>
    <n v="10985"/>
    <n v="11100"/>
    <x v="2"/>
    <n v="1148"/>
    <n v="52646"/>
    <s v="V-clip adipose"/>
    <s v="044804"/>
    <m/>
    <s v="F"/>
    <s v="F"/>
    <s v=""/>
    <s v=""/>
    <n v="78"/>
    <n v="16.7"/>
    <n v="5.6"/>
    <n v="4.4000000000000004"/>
    <n v="1.6"/>
    <x v="2"/>
    <n v="1016226"/>
    <n v="5"/>
    <s v="X"/>
    <m/>
    <s v="X"/>
    <d v="2023-09-18T00:00:00"/>
    <m/>
    <m/>
    <m/>
    <m/>
    <m/>
    <m/>
    <n v="1"/>
    <m/>
    <m/>
    <s v="adult"/>
    <s v="10162265"/>
    <x v="3"/>
    <n v="1.3"/>
    <n v="3"/>
    <n v="2018"/>
    <x v="6"/>
  </r>
  <r>
    <d v="2023-07-03T00:00:00"/>
    <n v="10985"/>
    <n v="11100"/>
    <x v="2"/>
    <n v="1149"/>
    <n v="52647"/>
    <s v="V-clip adipose"/>
    <s v="044815"/>
    <m/>
    <s v="M"/>
    <s v="M"/>
    <s v=""/>
    <s v=""/>
    <n v="63"/>
    <m/>
    <m/>
    <m/>
    <m/>
    <x v="3"/>
    <n v="1016226"/>
    <n v="6"/>
    <s v="X"/>
    <m/>
    <s v="X"/>
    <d v="2023-09-18T00:00:00"/>
    <m/>
    <m/>
    <m/>
    <m/>
    <m/>
    <m/>
    <n v="1"/>
    <m/>
    <m/>
    <s v="adult"/>
    <s v="10162266"/>
    <x v="4"/>
    <n v="1.2"/>
    <n v="2"/>
    <n v="2019"/>
    <x v="6"/>
  </r>
  <r>
    <d v="2023-07-03T00:00:00"/>
    <n v="10985"/>
    <n v="11100"/>
    <x v="2"/>
    <n v="1151"/>
    <n v="52648"/>
    <s v="V-clip adipose"/>
    <s v="044805"/>
    <m/>
    <s v="F"/>
    <s v="F"/>
    <s v=""/>
    <s v=""/>
    <n v="85"/>
    <n v="18.5"/>
    <n v="6.7"/>
    <n v="5"/>
    <n v="1.6"/>
    <x v="2"/>
    <n v="1016226"/>
    <n v="7"/>
    <s v="X"/>
    <m/>
    <s v="X"/>
    <d v="2023-09-18T00:00:00"/>
    <m/>
    <m/>
    <m/>
    <m/>
    <m/>
    <m/>
    <n v="1"/>
    <m/>
    <m/>
    <s v="adult"/>
    <s v="10162267"/>
    <x v="9"/>
    <s v="no age"/>
    <n v="3"/>
    <s v=""/>
    <x v="6"/>
  </r>
  <r>
    <d v="2023-07-03T00:00:00"/>
    <n v="10985"/>
    <n v="11100"/>
    <x v="2"/>
    <n v="1152"/>
    <n v="52649"/>
    <s v="V-clip adipose"/>
    <s v="044802"/>
    <m/>
    <s v="M"/>
    <s v="M"/>
    <s v=""/>
    <s v=""/>
    <n v="63.5"/>
    <m/>
    <m/>
    <m/>
    <m/>
    <x v="3"/>
    <n v="1016226"/>
    <n v="8"/>
    <s v="X"/>
    <m/>
    <s v="X"/>
    <d v="2023-09-18T00:00:00"/>
    <m/>
    <m/>
    <m/>
    <m/>
    <m/>
    <m/>
    <n v="1"/>
    <m/>
    <m/>
    <s v="adult"/>
    <s v="10162268"/>
    <x v="4"/>
    <n v="1.2"/>
    <n v="2"/>
    <n v="2019"/>
    <x v="6"/>
  </r>
  <r>
    <d v="2023-07-03T00:00:00"/>
    <n v="10985"/>
    <n v="11100"/>
    <x v="2"/>
    <n v="1153"/>
    <n v="52650"/>
    <s v="V-clip adipose"/>
    <s v="044808"/>
    <s v="X"/>
    <s v="M"/>
    <s v="M"/>
    <s v=""/>
    <s v=""/>
    <n v="88"/>
    <n v="19.600000000000001"/>
    <n v="7.4"/>
    <n v="6"/>
    <n v="2.1"/>
    <x v="2"/>
    <n v="1016226"/>
    <n v="9"/>
    <s v="X"/>
    <m/>
    <s v="X"/>
    <d v="2023-09-18T00:00:00"/>
    <m/>
    <m/>
    <m/>
    <m/>
    <m/>
    <m/>
    <n v="1"/>
    <m/>
    <m/>
    <s v="adult"/>
    <s v="10162269"/>
    <x v="3"/>
    <n v="1.3"/>
    <n v="3"/>
    <n v="2018"/>
    <x v="6"/>
  </r>
  <r>
    <d v="2023-07-03T00:00:00"/>
    <n v="10985"/>
    <n v="11100"/>
    <x v="2"/>
    <n v="1155"/>
    <n v="52651"/>
    <s v="V-clip adipose"/>
    <s v="044864"/>
    <m/>
    <s v="F"/>
    <s v="F"/>
    <s v=""/>
    <s v=""/>
    <n v="84.5"/>
    <n v="17.7"/>
    <n v="6.5"/>
    <n v="5"/>
    <n v="1.7"/>
    <x v="2"/>
    <n v="1016226"/>
    <n v="10"/>
    <s v="X"/>
    <m/>
    <s v="X"/>
    <d v="2023-09-18T00:00:00"/>
    <m/>
    <m/>
    <m/>
    <m/>
    <m/>
    <m/>
    <n v="1"/>
    <m/>
    <m/>
    <s v="adult"/>
    <s v="101622610"/>
    <x v="3"/>
    <n v="1.3"/>
    <n v="3"/>
    <n v="2018"/>
    <x v="6"/>
  </r>
  <r>
    <d v="2023-07-03T00:00:00"/>
    <n v="10985"/>
    <n v="11251"/>
    <x v="2"/>
    <n v="1157"/>
    <n v="52652"/>
    <s v="V-clip adipose"/>
    <s v="044812"/>
    <m/>
    <s v="F"/>
    <s v="F"/>
    <s v=""/>
    <s v=""/>
    <n v="88"/>
    <n v="18.600000000000001"/>
    <n v="6.5"/>
    <n v="4.5"/>
    <n v="1.5"/>
    <x v="2"/>
    <n v="1016227"/>
    <n v="1"/>
    <s v="X"/>
    <m/>
    <s v="X"/>
    <d v="2023-09-18T00:00:00"/>
    <m/>
    <m/>
    <m/>
    <m/>
    <m/>
    <m/>
    <n v="1"/>
    <m/>
    <m/>
    <s v="adult"/>
    <s v="10162271"/>
    <x v="9"/>
    <s v="no age"/>
    <n v="3"/>
    <s v=""/>
    <x v="6"/>
  </r>
  <r>
    <d v="2023-07-03T00:00:00"/>
    <n v="10985"/>
    <n v="11251"/>
    <x v="2"/>
    <n v="1201"/>
    <n v="52653"/>
    <s v="V-clip adipose"/>
    <s v="044793"/>
    <m/>
    <s v="F"/>
    <s v="F"/>
    <s v=""/>
    <s v=""/>
    <n v="86.5"/>
    <n v="18.8"/>
    <n v="5"/>
    <n v="5.5"/>
    <n v="1.8"/>
    <x v="2"/>
    <n v="1016227"/>
    <n v="2"/>
    <s v="X"/>
    <m/>
    <s v="X"/>
    <d v="2023-09-18T00:00:00"/>
    <m/>
    <m/>
    <m/>
    <m/>
    <m/>
    <m/>
    <n v="1"/>
    <m/>
    <m/>
    <s v="adult"/>
    <s v="10162272"/>
    <x v="3"/>
    <n v="1.3"/>
    <n v="3"/>
    <n v="2018"/>
    <x v="6"/>
  </r>
  <r>
    <d v="2023-07-03T00:00:00"/>
    <n v="10985"/>
    <n v="11251"/>
    <x v="2"/>
    <n v="1202"/>
    <n v="52654"/>
    <s v="V-clip adipose"/>
    <s v="044784"/>
    <m/>
    <s v="M"/>
    <s v="M"/>
    <s v=""/>
    <s v=""/>
    <n v="59"/>
    <m/>
    <m/>
    <m/>
    <m/>
    <x v="3"/>
    <n v="1016227"/>
    <n v="3"/>
    <s v="X"/>
    <m/>
    <s v="X"/>
    <d v="2023-09-18T00:00:00"/>
    <m/>
    <m/>
    <m/>
    <m/>
    <m/>
    <m/>
    <n v="1"/>
    <m/>
    <m/>
    <s v="adult"/>
    <s v="10162273"/>
    <x v="8"/>
    <s v="no age"/>
    <n v="2"/>
    <s v=""/>
    <x v="6"/>
  </r>
  <r>
    <d v="2023-07-03T00:00:00"/>
    <n v="10985"/>
    <n v="11251"/>
    <x v="2"/>
    <n v="1202"/>
    <n v="52655"/>
    <s v="V-clip adipose"/>
    <s v="044814"/>
    <m/>
    <s v="F"/>
    <s v="F"/>
    <s v=""/>
    <s v=""/>
    <n v="87"/>
    <n v="19"/>
    <n v="6.7"/>
    <n v="5.5"/>
    <n v="1.8"/>
    <x v="2"/>
    <n v="1016227"/>
    <n v="4"/>
    <s v="X"/>
    <m/>
    <s v="X"/>
    <d v="2023-09-18T00:00:00"/>
    <m/>
    <m/>
    <m/>
    <m/>
    <m/>
    <m/>
    <n v="1"/>
    <m/>
    <m/>
    <s v="adult"/>
    <s v="10162274"/>
    <x v="3"/>
    <n v="1.3"/>
    <n v="3"/>
    <n v="2018"/>
    <x v="6"/>
  </r>
  <r>
    <d v="2023-07-03T00:00:00"/>
    <n v="10985"/>
    <n v="11251"/>
    <x v="2"/>
    <n v="1205"/>
    <n v="52656"/>
    <s v="V-clip adipose"/>
    <s v="044860"/>
    <m/>
    <s v="M"/>
    <s v="M"/>
    <s v=""/>
    <s v=""/>
    <n v="53"/>
    <m/>
    <m/>
    <m/>
    <m/>
    <x v="3"/>
    <n v="1016227"/>
    <n v="5"/>
    <s v="X"/>
    <m/>
    <s v="X"/>
    <d v="2023-09-18T00:00:00"/>
    <m/>
    <m/>
    <m/>
    <m/>
    <m/>
    <m/>
    <n v="1"/>
    <m/>
    <m/>
    <s v="adult"/>
    <s v="10162275"/>
    <x v="11"/>
    <n v="2.2000000000000002"/>
    <n v="2"/>
    <n v="2018"/>
    <x v="6"/>
  </r>
  <r>
    <d v="2023-07-03T00:00:00"/>
    <n v="10985"/>
    <n v="11251"/>
    <x v="2"/>
    <n v="1207"/>
    <n v="52657"/>
    <s v="V-clip adipose"/>
    <s v="044836"/>
    <m/>
    <s v="M"/>
    <s v="M"/>
    <s v=""/>
    <s v=""/>
    <n v="61"/>
    <m/>
    <m/>
    <m/>
    <m/>
    <x v="3"/>
    <n v="1016227"/>
    <n v="6"/>
    <s v="X"/>
    <m/>
    <s v="X"/>
    <d v="2023-09-18T00:00:00"/>
    <m/>
    <m/>
    <m/>
    <m/>
    <m/>
    <m/>
    <n v="1"/>
    <m/>
    <m/>
    <s v="adult"/>
    <s v="10162276"/>
    <x v="4"/>
    <n v="1.2"/>
    <n v="2"/>
    <n v="2019"/>
    <x v="6"/>
  </r>
  <r>
    <d v="2023-07-03T00:00:00"/>
    <n v="10985"/>
    <n v="11251"/>
    <x v="2"/>
    <n v="1208"/>
    <n v="52658"/>
    <s v="V-clip adipose"/>
    <s v="044824"/>
    <s v="X"/>
    <s v="M"/>
    <s v="M"/>
    <s v=""/>
    <s v=""/>
    <n v="74.5"/>
    <m/>
    <m/>
    <m/>
    <m/>
    <x v="3"/>
    <n v="1016227"/>
    <n v="7"/>
    <s v="X"/>
    <m/>
    <s v="X"/>
    <d v="2023-09-18T00:00:00"/>
    <m/>
    <m/>
    <m/>
    <m/>
    <m/>
    <m/>
    <n v="1"/>
    <m/>
    <m/>
    <s v="adult"/>
    <s v="10162277"/>
    <x v="4"/>
    <n v="1.2"/>
    <n v="2"/>
    <n v="2019"/>
    <x v="6"/>
  </r>
  <r>
    <d v="2023-07-03T00:00:00"/>
    <n v="10985"/>
    <n v="11251"/>
    <x v="2"/>
    <n v="1210"/>
    <n v="52659"/>
    <s v="V-clip adipose"/>
    <s v="044796"/>
    <m/>
    <s v="M"/>
    <s v="M"/>
    <s v=""/>
    <s v=""/>
    <n v="81"/>
    <n v="17.5"/>
    <n v="5.9"/>
    <n v="5"/>
    <n v="1.6"/>
    <x v="2"/>
    <n v="1016227"/>
    <n v="8"/>
    <s v="X"/>
    <m/>
    <s v="X"/>
    <d v="2023-09-18T00:00:00"/>
    <m/>
    <m/>
    <m/>
    <m/>
    <m/>
    <m/>
    <n v="1"/>
    <m/>
    <m/>
    <s v="adult"/>
    <s v="10162278"/>
    <x v="3"/>
    <n v="1.3"/>
    <n v="3"/>
    <n v="2018"/>
    <x v="6"/>
  </r>
  <r>
    <d v="2023-07-03T00:00:00"/>
    <n v="10985"/>
    <n v="11251"/>
    <x v="2"/>
    <n v="1210"/>
    <n v="52660"/>
    <s v="V-clip adipose"/>
    <s v="044858"/>
    <m/>
    <s v="F"/>
    <s v="F"/>
    <s v=""/>
    <s v=""/>
    <n v="86"/>
    <n v="18.3"/>
    <n v="6.1"/>
    <n v="5.5"/>
    <n v="1.9"/>
    <x v="2"/>
    <n v="1016227"/>
    <n v="9"/>
    <s v="X"/>
    <m/>
    <s v="X"/>
    <d v="2023-09-18T00:00:00"/>
    <m/>
    <m/>
    <m/>
    <m/>
    <m/>
    <m/>
    <n v="1"/>
    <m/>
    <m/>
    <s v="adult"/>
    <s v="10162279"/>
    <x v="9"/>
    <s v="no age"/>
    <n v="3"/>
    <s v=""/>
    <x v="6"/>
  </r>
  <r>
    <d v="2023-07-03T00:00:00"/>
    <n v="10987"/>
    <n v="11251"/>
    <x v="4"/>
    <n v="1211"/>
    <n v="52661"/>
    <s v="V-clip adipose"/>
    <s v="044792"/>
    <m/>
    <s v="M"/>
    <s v="M"/>
    <s v=""/>
    <s v=""/>
    <n v="56"/>
    <m/>
    <m/>
    <m/>
    <m/>
    <x v="3"/>
    <n v="1016227"/>
    <n v="10"/>
    <s v="X"/>
    <m/>
    <s v="X"/>
    <d v="2023-09-18T00:00:00"/>
    <m/>
    <m/>
    <m/>
    <m/>
    <m/>
    <m/>
    <n v="1"/>
    <m/>
    <m/>
    <s v="adult"/>
    <s v="101622710"/>
    <x v="4"/>
    <n v="1.2"/>
    <n v="2"/>
    <n v="2019"/>
    <x v="6"/>
  </r>
  <r>
    <d v="2023-07-03T00:00:00"/>
    <n v="10987"/>
    <n v="11251"/>
    <x v="4"/>
    <n v="1616"/>
    <n v="52662"/>
    <s v="V-clip adipose"/>
    <s v="044790"/>
    <m/>
    <s v="F"/>
    <s v="F"/>
    <s v=""/>
    <s v=""/>
    <n v="88"/>
    <n v="19.899999999999999"/>
    <n v="6.8"/>
    <n v="5.6"/>
    <n v="1.9"/>
    <x v="2"/>
    <n v="1016228"/>
    <n v="1"/>
    <s v="X"/>
    <m/>
    <s v="X"/>
    <d v="2023-09-18T00:00:00"/>
    <m/>
    <m/>
    <m/>
    <m/>
    <m/>
    <m/>
    <n v="1"/>
    <m/>
    <m/>
    <s v="adult"/>
    <s v="10162281"/>
    <x v="3"/>
    <n v="1.3"/>
    <n v="3"/>
    <n v="2018"/>
    <x v="6"/>
  </r>
  <r>
    <d v="2023-07-03T00:00:00"/>
    <n v="10987"/>
    <n v="11251"/>
    <x v="4"/>
    <n v="1623"/>
    <n v="52663"/>
    <s v="V-clip adipose"/>
    <s v="044816"/>
    <m/>
    <s v="M"/>
    <s v="M"/>
    <s v=""/>
    <s v=""/>
    <n v="63"/>
    <m/>
    <m/>
    <m/>
    <m/>
    <x v="3"/>
    <n v="1016228"/>
    <n v="2"/>
    <s v="X"/>
    <m/>
    <s v="X"/>
    <d v="2023-09-18T00:00:00"/>
    <m/>
    <m/>
    <m/>
    <m/>
    <m/>
    <m/>
    <n v="1"/>
    <m/>
    <m/>
    <s v="adult"/>
    <s v="10162282"/>
    <x v="8"/>
    <s v="no age"/>
    <n v="2"/>
    <s v=""/>
    <x v="6"/>
  </r>
  <r>
    <d v="2023-07-03T00:00:00"/>
    <n v="10987"/>
    <n v="11251"/>
    <x v="4"/>
    <n v="1624"/>
    <n v="52664"/>
    <s v="V-clip adipose"/>
    <s v="044851"/>
    <m/>
    <s v="F"/>
    <s v="M"/>
    <s v=""/>
    <s v=""/>
    <n v="74.5"/>
    <m/>
    <m/>
    <m/>
    <m/>
    <x v="3"/>
    <n v="1016228"/>
    <n v="3"/>
    <s v="X"/>
    <m/>
    <s v="X"/>
    <d v="2023-09-18T00:00:00"/>
    <m/>
    <m/>
    <m/>
    <m/>
    <m/>
    <m/>
    <n v="1"/>
    <m/>
    <m/>
    <s v="adult"/>
    <s v="10162283"/>
    <x v="4"/>
    <n v="1.2"/>
    <n v="2"/>
    <n v="2019"/>
    <x v="6"/>
  </r>
  <r>
    <d v="2023-07-03T00:00:00"/>
    <n v="10988"/>
    <n v="11251"/>
    <x v="2"/>
    <n v="1640"/>
    <n v="52665"/>
    <s v="V-clip adipose"/>
    <s v="044832"/>
    <m/>
    <s v="M"/>
    <s v="M"/>
    <s v=""/>
    <s v=""/>
    <n v="76"/>
    <n v="17"/>
    <n v="6"/>
    <n v="4.9000000000000004"/>
    <n v="1.9"/>
    <x v="2"/>
    <n v="1016228"/>
    <n v="4"/>
    <s v="X"/>
    <m/>
    <s v="X"/>
    <d v="2023-09-18T00:00:00"/>
    <m/>
    <m/>
    <m/>
    <m/>
    <m/>
    <m/>
    <n v="1"/>
    <m/>
    <m/>
    <s v="adult"/>
    <s v="10162284"/>
    <x v="3"/>
    <n v="1.3"/>
    <n v="3"/>
    <n v="2018"/>
    <x v="6"/>
  </r>
  <r>
    <d v="2023-07-03T00:00:00"/>
    <n v="10988"/>
    <n v="11251"/>
    <x v="2"/>
    <n v="1642"/>
    <n v="52666"/>
    <s v="V-clip adipose"/>
    <s v="044827"/>
    <m/>
    <s v="M"/>
    <s v="M"/>
    <s v=""/>
    <s v=""/>
    <n v="69"/>
    <m/>
    <m/>
    <m/>
    <m/>
    <x v="3"/>
    <n v="1016228"/>
    <n v="5"/>
    <s v="X"/>
    <m/>
    <s v="X"/>
    <d v="2023-09-18T00:00:00"/>
    <m/>
    <m/>
    <m/>
    <m/>
    <m/>
    <m/>
    <n v="1"/>
    <m/>
    <m/>
    <s v="adult"/>
    <s v="10162285"/>
    <x v="4"/>
    <n v="1.2"/>
    <n v="2"/>
    <n v="2019"/>
    <x v="6"/>
  </r>
  <r>
    <d v="2023-07-03T00:00:00"/>
    <n v="10988"/>
    <n v="11251"/>
    <x v="2"/>
    <n v="1644"/>
    <n v="52667"/>
    <s v="V-clip adipose"/>
    <s v="044763"/>
    <m/>
    <s v="M"/>
    <s v="M"/>
    <s v=""/>
    <s v=""/>
    <n v="68"/>
    <m/>
    <m/>
    <m/>
    <m/>
    <x v="3"/>
    <n v="1016228"/>
    <n v="6"/>
    <s v="X"/>
    <m/>
    <s v="X"/>
    <d v="2023-09-18T00:00:00"/>
    <m/>
    <m/>
    <m/>
    <m/>
    <m/>
    <m/>
    <n v="1"/>
    <m/>
    <m/>
    <s v="adult"/>
    <s v="10162286"/>
    <x v="4"/>
    <n v="1.2"/>
    <n v="2"/>
    <n v="2019"/>
    <x v="6"/>
  </r>
  <r>
    <d v="2023-07-03T00:00:00"/>
    <n v="10988"/>
    <n v="11251"/>
    <x v="2"/>
    <n v="1644"/>
    <n v="52668"/>
    <s v="V-clip adipose"/>
    <s v="044735"/>
    <m/>
    <s v="F"/>
    <s v="F"/>
    <s v=""/>
    <s v=""/>
    <n v="89"/>
    <n v="19.399999999999999"/>
    <n v="6.5"/>
    <n v="5"/>
    <m/>
    <x v="2"/>
    <n v="1016228"/>
    <n v="7"/>
    <s v="X"/>
    <m/>
    <s v="X"/>
    <d v="2023-09-18T00:00:00"/>
    <m/>
    <m/>
    <m/>
    <m/>
    <m/>
    <m/>
    <n v="1"/>
    <s v="damaged adipose"/>
    <m/>
    <s v="adult"/>
    <s v="10162287"/>
    <x v="3"/>
    <n v="1.3"/>
    <n v="3"/>
    <n v="2018"/>
    <x v="6"/>
  </r>
  <r>
    <d v="2023-07-03T00:00:00"/>
    <n v="10988"/>
    <n v="11251"/>
    <x v="2"/>
    <n v="1646"/>
    <n v="52669"/>
    <s v="V-clip adipose"/>
    <s v="044739"/>
    <s v="X"/>
    <s v="M"/>
    <s v="M"/>
    <s v=""/>
    <s v=""/>
    <n v="93"/>
    <n v="22"/>
    <n v="8.5"/>
    <n v="7"/>
    <n v="2.5"/>
    <x v="2"/>
    <n v="1016228"/>
    <n v="8"/>
    <s v="X"/>
    <m/>
    <s v="X"/>
    <d v="2023-09-18T00:00:00"/>
    <m/>
    <m/>
    <m/>
    <m/>
    <m/>
    <m/>
    <n v="1"/>
    <m/>
    <m/>
    <s v="adult"/>
    <s v="10162288"/>
    <x v="3"/>
    <n v="1.3"/>
    <n v="3"/>
    <n v="2018"/>
    <x v="6"/>
  </r>
  <r>
    <d v="2023-07-03T00:00:00"/>
    <n v="10988"/>
    <n v="11251"/>
    <x v="2"/>
    <n v="1647"/>
    <n v="52670"/>
    <s v="V-clip adipose"/>
    <s v="044729"/>
    <m/>
    <s v="M"/>
    <s v="M"/>
    <s v=""/>
    <s v=""/>
    <n v="60"/>
    <m/>
    <m/>
    <m/>
    <m/>
    <x v="3"/>
    <n v="1016228"/>
    <n v="9"/>
    <s v="X"/>
    <m/>
    <s v="X"/>
    <d v="2023-09-18T00:00:00"/>
    <m/>
    <m/>
    <m/>
    <m/>
    <m/>
    <m/>
    <n v="1"/>
    <m/>
    <m/>
    <s v="adult"/>
    <s v="10162289"/>
    <x v="4"/>
    <n v="1.2"/>
    <n v="2"/>
    <n v="2019"/>
    <x v="6"/>
  </r>
  <r>
    <d v="2023-07-03T00:00:00"/>
    <n v="10988"/>
    <n v="11251"/>
    <x v="2"/>
    <n v="1649"/>
    <n v="52671"/>
    <s v="V-clip adipose"/>
    <s v="044766"/>
    <m/>
    <s v="M"/>
    <s v="M"/>
    <s v=""/>
    <s v=""/>
    <n v="60"/>
    <m/>
    <m/>
    <m/>
    <m/>
    <x v="3"/>
    <n v="1016228"/>
    <n v="10"/>
    <s v="X"/>
    <m/>
    <s v="X"/>
    <d v="2023-09-18T00:00:00"/>
    <m/>
    <m/>
    <m/>
    <m/>
    <m/>
    <m/>
    <n v="1"/>
    <m/>
    <m/>
    <s v="adult"/>
    <s v="101622810"/>
    <x v="4"/>
    <n v="1.2"/>
    <n v="2"/>
    <n v="2019"/>
    <x v="6"/>
  </r>
  <r>
    <d v="2023-07-03T00:00:00"/>
    <n v="10988"/>
    <n v="11251"/>
    <x v="2"/>
    <n v="1649"/>
    <n v="52672"/>
    <s v="V-clip adipose"/>
    <s v="044705"/>
    <s v="X"/>
    <s v="M"/>
    <s v="M"/>
    <s v=""/>
    <s v=""/>
    <n v="88.5"/>
    <n v="20.100000000000001"/>
    <n v="7.3"/>
    <n v="6"/>
    <n v="2.1"/>
    <x v="2"/>
    <n v="1016229"/>
    <n v="1"/>
    <s v="X"/>
    <m/>
    <s v="X"/>
    <d v="2023-09-18T00:00:00"/>
    <m/>
    <m/>
    <m/>
    <m/>
    <m/>
    <m/>
    <n v="1"/>
    <m/>
    <m/>
    <s v="adult"/>
    <s v="10162291"/>
    <x v="3"/>
    <n v="1.3"/>
    <n v="3"/>
    <n v="2018"/>
    <x v="6"/>
  </r>
  <r>
    <d v="2023-07-03T00:00:00"/>
    <n v="10989"/>
    <n v="11251"/>
    <x v="3"/>
    <n v="1705"/>
    <n v="52673"/>
    <s v="V-clip adipose"/>
    <s v="044682"/>
    <m/>
    <s v="M"/>
    <s v="M"/>
    <s v=""/>
    <s v=""/>
    <n v="66"/>
    <m/>
    <m/>
    <m/>
    <m/>
    <x v="3"/>
    <n v="1016229"/>
    <n v="2"/>
    <s v="X"/>
    <m/>
    <s v="X"/>
    <d v="2023-09-18T00:00:00"/>
    <m/>
    <m/>
    <m/>
    <m/>
    <m/>
    <m/>
    <n v="1"/>
    <m/>
    <s v="duplicate PIT tag # recorded"/>
    <s v="adult"/>
    <s v="10162292"/>
    <x v="4"/>
    <n v="1.2"/>
    <n v="2"/>
    <n v="2019"/>
    <x v="6"/>
  </r>
  <r>
    <d v="2023-07-03T00:00:00"/>
    <n v="10989"/>
    <n v="11251"/>
    <x v="3"/>
    <n v="1705"/>
    <n v="52674"/>
    <s v="V-clip adipose"/>
    <s v="044683"/>
    <m/>
    <s v="M"/>
    <s v="M"/>
    <s v=""/>
    <s v=""/>
    <n v="60"/>
    <m/>
    <m/>
    <m/>
    <m/>
    <x v="3"/>
    <n v="1016229"/>
    <n v="3"/>
    <s v="X"/>
    <m/>
    <s v="X"/>
    <d v="2023-09-18T00:00:00"/>
    <m/>
    <m/>
    <m/>
    <m/>
    <m/>
    <m/>
    <n v="1"/>
    <m/>
    <s v="duplicate PIT tag # recorded"/>
    <s v="adult"/>
    <s v="10162293"/>
    <x v="8"/>
    <s v="no age"/>
    <n v="2"/>
    <s v=""/>
    <x v="6"/>
  </r>
  <r>
    <d v="2023-07-03T00:00:00"/>
    <n v="10989"/>
    <n v="11251"/>
    <x v="3"/>
    <n v="1707"/>
    <n v="52675"/>
    <s v="V-clip adipose"/>
    <s v="044681"/>
    <m/>
    <s v="M"/>
    <s v="M"/>
    <s v=""/>
    <s v=""/>
    <n v="61"/>
    <m/>
    <m/>
    <m/>
    <m/>
    <x v="3"/>
    <n v="1016229"/>
    <n v="4"/>
    <s v="X"/>
    <m/>
    <s v="X"/>
    <d v="2023-09-18T00:00:00"/>
    <m/>
    <m/>
    <m/>
    <m/>
    <m/>
    <m/>
    <n v="1"/>
    <m/>
    <m/>
    <s v="adult"/>
    <s v="10162294"/>
    <x v="4"/>
    <n v="1.2"/>
    <n v="2"/>
    <n v="2019"/>
    <x v="6"/>
  </r>
  <r>
    <d v="2023-07-03T00:00:00"/>
    <n v="10989"/>
    <n v="11251"/>
    <x v="3"/>
    <n v="1708"/>
    <n v="52676"/>
    <s v="V-clip adipose"/>
    <s v="044698"/>
    <m/>
    <s v="M"/>
    <s v="M"/>
    <s v=""/>
    <s v=""/>
    <n v="64"/>
    <m/>
    <m/>
    <m/>
    <m/>
    <x v="3"/>
    <n v="1016229"/>
    <n v="5"/>
    <s v="X"/>
    <m/>
    <s v="X"/>
    <d v="2023-09-18T00:00:00"/>
    <m/>
    <m/>
    <m/>
    <m/>
    <m/>
    <m/>
    <n v="1"/>
    <m/>
    <m/>
    <s v="adult"/>
    <s v="10162295"/>
    <x v="4"/>
    <n v="1.2"/>
    <n v="2"/>
    <n v="2019"/>
    <x v="6"/>
  </r>
  <r>
    <d v="2023-07-03T00:00:00"/>
    <n v="10989"/>
    <n v="11252"/>
    <x v="3"/>
    <n v="1710"/>
    <n v="52677"/>
    <s v="V-clip adipose"/>
    <s v="044699"/>
    <m/>
    <s v="F"/>
    <s v="F"/>
    <s v=""/>
    <s v=""/>
    <n v="87"/>
    <n v="19.600000000000001"/>
    <n v="6.9"/>
    <n v="5.5"/>
    <n v="1.9"/>
    <x v="2"/>
    <n v="1016229"/>
    <n v="6"/>
    <s v="X"/>
    <m/>
    <s v="X"/>
    <d v="2023-09-18T00:00:00"/>
    <m/>
    <m/>
    <m/>
    <m/>
    <m/>
    <m/>
    <n v="1"/>
    <s v="4 scales"/>
    <m/>
    <s v="adult"/>
    <s v="10162296"/>
    <x v="3"/>
    <n v="1.3"/>
    <n v="3"/>
    <n v="2018"/>
    <x v="6"/>
  </r>
  <r>
    <d v="2023-07-03T00:00:00"/>
    <n v="10989"/>
    <n v="11252"/>
    <x v="3"/>
    <n v="1710"/>
    <n v="52678"/>
    <s v="V-clip adipose"/>
    <s v="044694"/>
    <m/>
    <s v="M"/>
    <s v="M"/>
    <s v=""/>
    <s v=""/>
    <n v="56"/>
    <m/>
    <m/>
    <m/>
    <m/>
    <x v="3"/>
    <n v="1016229"/>
    <n v="7"/>
    <s v="X"/>
    <m/>
    <s v="X"/>
    <d v="2023-09-18T00:00:00"/>
    <m/>
    <m/>
    <m/>
    <m/>
    <m/>
    <m/>
    <n v="1"/>
    <m/>
    <m/>
    <s v="adult"/>
    <s v="10162297"/>
    <x v="4"/>
    <n v="1.2"/>
    <n v="2"/>
    <n v="2019"/>
    <x v="6"/>
  </r>
  <r>
    <d v="2023-07-03T00:00:00"/>
    <n v="10989"/>
    <n v="11252"/>
    <x v="3"/>
    <n v="1711"/>
    <n v="52679"/>
    <s v="V-clip adipose"/>
    <s v="044686"/>
    <m/>
    <s v="F"/>
    <s v="F"/>
    <s v=""/>
    <s v=""/>
    <n v="85"/>
    <n v="19.2"/>
    <n v="6.8"/>
    <n v="6.5"/>
    <n v="2.1"/>
    <x v="2"/>
    <n v="1016229"/>
    <n v="8"/>
    <s v="X"/>
    <m/>
    <s v="X"/>
    <d v="2023-09-18T00:00:00"/>
    <m/>
    <m/>
    <m/>
    <m/>
    <m/>
    <m/>
    <n v="1"/>
    <m/>
    <m/>
    <s v="adult"/>
    <s v="10162298"/>
    <x v="3"/>
    <n v="1.3"/>
    <n v="3"/>
    <n v="2018"/>
    <x v="6"/>
  </r>
  <r>
    <d v="2023-07-03T00:00:00"/>
    <n v="10989"/>
    <n v="11252"/>
    <x v="3"/>
    <n v="1712"/>
    <n v="52680"/>
    <s v="V-clip adipose"/>
    <s v="044722"/>
    <m/>
    <s v="M"/>
    <s v="M"/>
    <s v=""/>
    <s v=""/>
    <n v="64"/>
    <m/>
    <m/>
    <m/>
    <m/>
    <x v="3"/>
    <n v="1016229"/>
    <n v="9"/>
    <s v="X"/>
    <m/>
    <s v="X"/>
    <d v="2023-09-18T00:00:00"/>
    <m/>
    <m/>
    <m/>
    <m/>
    <m/>
    <m/>
    <n v="1"/>
    <m/>
    <m/>
    <s v="adult"/>
    <s v="10162299"/>
    <x v="3"/>
    <n v="1.3"/>
    <n v="3"/>
    <n v="2018"/>
    <x v="6"/>
  </r>
  <r>
    <d v="2023-07-03T00:00:00"/>
    <n v="10989"/>
    <n v="11252"/>
    <x v="3"/>
    <n v="1713"/>
    <n v="52681"/>
    <s v="V-clip adipose"/>
    <s v="044747"/>
    <m/>
    <s v="M"/>
    <s v="M"/>
    <s v=""/>
    <s v=""/>
    <n v="65"/>
    <m/>
    <m/>
    <m/>
    <m/>
    <x v="3"/>
    <n v="1016229"/>
    <n v="10"/>
    <s v="X"/>
    <m/>
    <s v="X"/>
    <d v="2023-09-18T00:00:00"/>
    <m/>
    <m/>
    <m/>
    <m/>
    <m/>
    <m/>
    <n v="1"/>
    <m/>
    <m/>
    <s v="adult"/>
    <s v="101622910"/>
    <x v="5"/>
    <s v="no age"/>
    <s v=""/>
    <s v=""/>
    <x v="6"/>
  </r>
  <r>
    <d v="2023-07-03T00:00:00"/>
    <n v="10989"/>
    <n v="11252"/>
    <x v="3"/>
    <n v="14714"/>
    <n v="52682"/>
    <s v="V-clip adipose"/>
    <s v="044716"/>
    <m/>
    <s v="M"/>
    <s v="M"/>
    <s v=""/>
    <s v=""/>
    <n v="71"/>
    <m/>
    <m/>
    <m/>
    <m/>
    <x v="3"/>
    <n v="1016230"/>
    <n v="1"/>
    <s v="X"/>
    <m/>
    <s v="X"/>
    <d v="2023-09-18T00:00:00"/>
    <m/>
    <m/>
    <m/>
    <m/>
    <m/>
    <m/>
    <n v="1"/>
    <m/>
    <m/>
    <s v="adult"/>
    <s v="10162301"/>
    <x v="4"/>
    <n v="1.2"/>
    <n v="2"/>
    <n v="2019"/>
    <x v="6"/>
  </r>
  <r>
    <d v="2023-07-03T00:00:00"/>
    <n v="10989"/>
    <n v="11252"/>
    <x v="3"/>
    <n v="1717"/>
    <n v="52683"/>
    <s v="V-clip adipose"/>
    <s v="044758"/>
    <m/>
    <s v="F"/>
    <s v="F"/>
    <s v=""/>
    <s v=""/>
    <n v="78"/>
    <n v="17"/>
    <n v="5.3"/>
    <n v="6"/>
    <n v="2"/>
    <x v="2"/>
    <n v="1016230"/>
    <n v="2"/>
    <s v="X"/>
    <m/>
    <s v="X"/>
    <d v="2023-09-18T00:00:00"/>
    <m/>
    <m/>
    <m/>
    <m/>
    <m/>
    <m/>
    <n v="1"/>
    <m/>
    <m/>
    <s v="adult"/>
    <s v="10162302"/>
    <x v="9"/>
    <s v="no age"/>
    <n v="3"/>
    <s v=""/>
    <x v="6"/>
  </r>
  <r>
    <d v="2023-07-03T00:00:00"/>
    <n v="10989"/>
    <n v="11252"/>
    <x v="3"/>
    <n v="1719"/>
    <n v="52684"/>
    <s v="V-clip adipose"/>
    <s v="044691"/>
    <s v="X"/>
    <s v="M"/>
    <s v="M"/>
    <s v=""/>
    <s v=""/>
    <n v="93"/>
    <n v="23"/>
    <n v="9.6999999999999993"/>
    <n v="6.5"/>
    <n v="2.5"/>
    <x v="2"/>
    <n v="1016230"/>
    <n v="3"/>
    <s v="X"/>
    <m/>
    <s v="X"/>
    <d v="2023-09-18T00:00:00"/>
    <m/>
    <m/>
    <m/>
    <m/>
    <m/>
    <m/>
    <n v="1"/>
    <m/>
    <m/>
    <s v="adult"/>
    <s v="10162303"/>
    <x v="3"/>
    <n v="1.3"/>
    <n v="3"/>
    <n v="2018"/>
    <x v="6"/>
  </r>
  <r>
    <d v="2023-07-03T00:00:00"/>
    <n v="10989"/>
    <n v="11252"/>
    <x v="3"/>
    <n v="1721"/>
    <n v="52685"/>
    <s v="V-clip adipose"/>
    <s v="044733"/>
    <m/>
    <s v="F"/>
    <s v="F"/>
    <s v=""/>
    <s v=""/>
    <n v="80"/>
    <n v="16.5"/>
    <n v="5.4"/>
    <n v="5.5"/>
    <n v="1.7"/>
    <x v="2"/>
    <n v="1016230"/>
    <n v="4"/>
    <s v="X"/>
    <m/>
    <s v="X"/>
    <d v="2023-09-18T00:00:00"/>
    <m/>
    <m/>
    <m/>
    <m/>
    <m/>
    <m/>
    <n v="1"/>
    <m/>
    <m/>
    <s v="adult"/>
    <s v="10162304"/>
    <x v="3"/>
    <n v="1.3"/>
    <n v="3"/>
    <n v="2018"/>
    <x v="6"/>
  </r>
  <r>
    <d v="2023-07-03T00:00:00"/>
    <n v="10989"/>
    <n v="11252"/>
    <x v="3"/>
    <n v="1723"/>
    <n v="52686"/>
    <s v="V-clip adipose"/>
    <s v="044736"/>
    <s v="X"/>
    <s v="M"/>
    <s v="M"/>
    <s v=""/>
    <s v=""/>
    <n v="83"/>
    <n v="19"/>
    <n v="7.1"/>
    <n v="5.0999999999999996"/>
    <n v="1.7"/>
    <x v="2"/>
    <n v="1016230"/>
    <n v="5"/>
    <s v="X"/>
    <m/>
    <s v="X"/>
    <d v="2023-09-18T00:00:00"/>
    <m/>
    <s v="GN"/>
    <m/>
    <s v="12-3"/>
    <m/>
    <m/>
    <n v="1"/>
    <m/>
    <m/>
    <s v="adult"/>
    <s v="10162305"/>
    <x v="3"/>
    <n v="1.3"/>
    <n v="3"/>
    <n v="2018"/>
    <x v="6"/>
  </r>
  <r>
    <d v="2023-07-03T00:00:00"/>
    <n v="10989"/>
    <n v="11252"/>
    <x v="3"/>
    <n v="1725"/>
    <n v="52687"/>
    <s v="V-clip adipose"/>
    <s v="044725"/>
    <m/>
    <s v="F"/>
    <s v="F"/>
    <s v=""/>
    <s v=""/>
    <n v="83"/>
    <n v="18"/>
    <n v="6.2"/>
    <n v="5"/>
    <n v="1.7"/>
    <x v="2"/>
    <n v="1016230"/>
    <n v="6"/>
    <s v="X"/>
    <m/>
    <s v="X"/>
    <d v="2023-09-18T00:00:00"/>
    <m/>
    <m/>
    <m/>
    <m/>
    <m/>
    <m/>
    <n v="1"/>
    <m/>
    <m/>
    <s v="adult"/>
    <s v="10162306"/>
    <x v="3"/>
    <n v="1.3"/>
    <n v="3"/>
    <n v="2018"/>
    <x v="6"/>
  </r>
  <r>
    <d v="2023-07-03T00:00:00"/>
    <n v="10989"/>
    <n v="11252"/>
    <x v="3"/>
    <n v="1726"/>
    <n v="52688"/>
    <s v="V-clip adipose"/>
    <s v="044753"/>
    <m/>
    <s v="M"/>
    <s v="M"/>
    <s v=""/>
    <s v=""/>
    <n v="55"/>
    <m/>
    <m/>
    <m/>
    <m/>
    <x v="3"/>
    <n v="1016230"/>
    <n v="7"/>
    <s v="X"/>
    <m/>
    <s v="X"/>
    <d v="2023-09-18T00:00:00"/>
    <m/>
    <m/>
    <m/>
    <m/>
    <m/>
    <m/>
    <n v="1"/>
    <m/>
    <m/>
    <s v="adult"/>
    <s v="10162307"/>
    <x v="4"/>
    <n v="1.2"/>
    <n v="2"/>
    <n v="2019"/>
    <x v="6"/>
  </r>
  <r>
    <d v="2023-07-03T00:00:00"/>
    <n v="10989"/>
    <n v="11252"/>
    <x v="3"/>
    <n v="1727"/>
    <n v="52689"/>
    <s v="V-clip adipose"/>
    <s v="044734"/>
    <m/>
    <s v="M"/>
    <s v="M"/>
    <s v=""/>
    <s v=""/>
    <n v="64"/>
    <m/>
    <m/>
    <m/>
    <m/>
    <x v="3"/>
    <n v="1016230"/>
    <n v="8"/>
    <s v="X"/>
    <m/>
    <s v="X"/>
    <d v="2023-09-18T00:00:00"/>
    <m/>
    <m/>
    <m/>
    <m/>
    <m/>
    <m/>
    <n v="1"/>
    <m/>
    <m/>
    <s v="adult"/>
    <s v="10162308"/>
    <x v="4"/>
    <n v="1.2"/>
    <n v="2"/>
    <n v="2019"/>
    <x v="6"/>
  </r>
  <r>
    <d v="2023-07-03T00:00:00"/>
    <n v="10989"/>
    <n v="11252"/>
    <x v="3"/>
    <n v="1729"/>
    <n v="52690"/>
    <s v="V-clip adipose"/>
    <s v="044748"/>
    <m/>
    <s v="M"/>
    <s v="M"/>
    <s v=""/>
    <s v=""/>
    <n v="53"/>
    <m/>
    <m/>
    <m/>
    <m/>
    <x v="3"/>
    <n v="1016230"/>
    <n v="9"/>
    <s v="X"/>
    <m/>
    <s v="X"/>
    <d v="2023-09-18T00:00:00"/>
    <m/>
    <m/>
    <m/>
    <m/>
    <m/>
    <m/>
    <n v="1"/>
    <m/>
    <m/>
    <s v="adult"/>
    <s v="10162309"/>
    <x v="4"/>
    <n v="1.2"/>
    <n v="2"/>
    <n v="2019"/>
    <x v="6"/>
  </r>
  <r>
    <d v="2023-07-03T00:00:00"/>
    <n v="10989"/>
    <n v="11252"/>
    <x v="3"/>
    <n v="1730"/>
    <n v="52691"/>
    <s v="V-clip adipose"/>
    <s v="044693"/>
    <m/>
    <s v="M"/>
    <s v="M"/>
    <s v=""/>
    <s v=""/>
    <n v="56"/>
    <m/>
    <m/>
    <m/>
    <m/>
    <x v="3"/>
    <n v="1016230"/>
    <n v="10"/>
    <s v="X"/>
    <m/>
    <s v="X"/>
    <d v="2023-09-18T00:00:00"/>
    <m/>
    <m/>
    <m/>
    <m/>
    <m/>
    <m/>
    <n v="1"/>
    <m/>
    <m/>
    <s v="adult"/>
    <s v="101623010"/>
    <x v="8"/>
    <s v="no age"/>
    <n v="2"/>
    <s v=""/>
    <x v="6"/>
  </r>
  <r>
    <d v="2023-07-03T00:00:00"/>
    <n v="10989"/>
    <n v="11252"/>
    <x v="3"/>
    <n v="1730"/>
    <n v="52692"/>
    <s v="V-clip adipose"/>
    <s v="044697"/>
    <m/>
    <s v="M"/>
    <s v="M"/>
    <s v=""/>
    <s v=""/>
    <n v="90"/>
    <n v="21"/>
    <n v="8.1999999999999993"/>
    <n v="7"/>
    <n v="2.5"/>
    <x v="2"/>
    <n v="1016231"/>
    <n v="1"/>
    <s v="X"/>
    <m/>
    <s v="X"/>
    <d v="2023-09-18T00:00:00"/>
    <m/>
    <m/>
    <m/>
    <m/>
    <m/>
    <m/>
    <n v="1"/>
    <m/>
    <m/>
    <s v="adult"/>
    <s v="10162311"/>
    <x v="3"/>
    <n v="1.3"/>
    <n v="3"/>
    <n v="2018"/>
    <x v="6"/>
  </r>
  <r>
    <d v="2023-07-03T00:00:00"/>
    <n v="10989"/>
    <n v="11252"/>
    <x v="3"/>
    <n v="1733"/>
    <n v="52693"/>
    <s v="V-clip adipose"/>
    <s v="044768"/>
    <m/>
    <s v="F"/>
    <s v="F"/>
    <s v=""/>
    <s v=""/>
    <n v="80"/>
    <n v="17"/>
    <n v="5.4"/>
    <n v="5.5"/>
    <n v="2"/>
    <x v="2"/>
    <n v="1016231"/>
    <n v="2"/>
    <s v="X"/>
    <m/>
    <s v="X"/>
    <d v="2023-09-18T00:00:00"/>
    <m/>
    <m/>
    <m/>
    <m/>
    <m/>
    <m/>
    <n v="1"/>
    <m/>
    <m/>
    <s v="adult"/>
    <s v="10162312"/>
    <x v="3"/>
    <n v="1.3"/>
    <n v="3"/>
    <n v="2018"/>
    <x v="6"/>
  </r>
  <r>
    <d v="2023-07-03T00:00:00"/>
    <n v="10989"/>
    <n v="11252"/>
    <x v="3"/>
    <n v="1735"/>
    <n v="52694"/>
    <s v="V-clip adipose"/>
    <s v="044708"/>
    <m/>
    <s v="M"/>
    <s v="M"/>
    <s v=""/>
    <s v=""/>
    <n v="63"/>
    <m/>
    <m/>
    <m/>
    <m/>
    <x v="3"/>
    <n v="1016231"/>
    <n v="3"/>
    <s v="X"/>
    <m/>
    <s v="X"/>
    <d v="2023-09-18T00:00:00"/>
    <m/>
    <m/>
    <m/>
    <m/>
    <m/>
    <m/>
    <n v="1"/>
    <m/>
    <m/>
    <s v="adult"/>
    <s v="10162313"/>
    <x v="3"/>
    <n v="1.3"/>
    <n v="3"/>
    <n v="2018"/>
    <x v="6"/>
  </r>
  <r>
    <d v="2023-07-03T00:00:00"/>
    <n v="10989"/>
    <n v="11252"/>
    <x v="3"/>
    <n v="1737"/>
    <n v="52695"/>
    <s v="V-clip adipose"/>
    <s v="044715"/>
    <m/>
    <s v="M"/>
    <s v="M"/>
    <s v=""/>
    <s v=""/>
    <n v="63"/>
    <m/>
    <m/>
    <m/>
    <m/>
    <x v="3"/>
    <n v="1016231"/>
    <n v="4"/>
    <s v="X"/>
    <m/>
    <s v="X"/>
    <d v="2023-09-18T00:00:00"/>
    <m/>
    <m/>
    <m/>
    <m/>
    <m/>
    <m/>
    <n v="1"/>
    <m/>
    <m/>
    <s v="adult"/>
    <s v="10162314"/>
    <x v="4"/>
    <n v="1.2"/>
    <n v="2"/>
    <n v="2019"/>
    <x v="6"/>
  </r>
  <r>
    <d v="2023-07-03T00:00:00"/>
    <n v="10989"/>
    <n v="11252"/>
    <x v="3"/>
    <n v="1738"/>
    <n v="52696"/>
    <s v="V-clip adipose"/>
    <s v="044764"/>
    <m/>
    <s v="M"/>
    <s v="M"/>
    <s v=""/>
    <s v=""/>
    <n v="60"/>
    <m/>
    <m/>
    <m/>
    <m/>
    <x v="3"/>
    <n v="1016231"/>
    <n v="5"/>
    <s v="X"/>
    <m/>
    <s v="X"/>
    <d v="2023-09-18T00:00:00"/>
    <m/>
    <m/>
    <m/>
    <m/>
    <m/>
    <m/>
    <n v="1"/>
    <m/>
    <m/>
    <s v="adult"/>
    <s v="10162315"/>
    <x v="8"/>
    <s v="no age"/>
    <n v="2"/>
    <s v=""/>
    <x v="6"/>
  </r>
  <r>
    <d v="2023-07-03T00:00:00"/>
    <n v="10989"/>
    <n v="11252"/>
    <x v="3"/>
    <n v="1739"/>
    <n v="52697"/>
    <s v="V-clip adipose"/>
    <s v="044724"/>
    <s v="X"/>
    <s v="M"/>
    <s v="M"/>
    <s v=""/>
    <s v=""/>
    <n v="96"/>
    <n v="22.5"/>
    <n v="8.6"/>
    <n v="7.5"/>
    <n v="2.6"/>
    <x v="2"/>
    <n v="1016231"/>
    <n v="6"/>
    <s v="X"/>
    <m/>
    <s v="X"/>
    <d v="2023-09-18T00:00:00"/>
    <m/>
    <m/>
    <m/>
    <m/>
    <m/>
    <m/>
    <n v="1"/>
    <m/>
    <m/>
    <s v="adult"/>
    <s v="10162316"/>
    <x v="3"/>
    <n v="1.3"/>
    <n v="3"/>
    <n v="2018"/>
    <x v="6"/>
  </r>
  <r>
    <d v="2023-07-03T00:00:00"/>
    <n v="10989"/>
    <n v="11252"/>
    <x v="3"/>
    <n v="1741"/>
    <n v="52698"/>
    <s v="V-clip adipose"/>
    <s v="044710"/>
    <m/>
    <s v="F"/>
    <s v="F"/>
    <s v=""/>
    <s v=""/>
    <n v="80.5"/>
    <n v="17"/>
    <n v="5.8"/>
    <n v="5.3"/>
    <n v="1.6"/>
    <x v="2"/>
    <n v="1016231"/>
    <n v="7"/>
    <s v="X"/>
    <m/>
    <s v="X"/>
    <d v="2023-09-18T00:00:00"/>
    <m/>
    <m/>
    <m/>
    <m/>
    <m/>
    <m/>
    <n v="1"/>
    <m/>
    <m/>
    <s v="adult"/>
    <s v="10162317"/>
    <x v="3"/>
    <n v="1.3"/>
    <n v="3"/>
    <n v="2018"/>
    <x v="6"/>
  </r>
  <r>
    <d v="2023-07-03T00:00:00"/>
    <n v="10989"/>
    <n v="11252"/>
    <x v="3"/>
    <n v="1741"/>
    <n v="52699"/>
    <s v="V-clip adipose"/>
    <s v="044696"/>
    <m/>
    <s v="M"/>
    <s v="M"/>
    <s v=""/>
    <s v=""/>
    <n v="60"/>
    <m/>
    <m/>
    <m/>
    <m/>
    <x v="3"/>
    <n v="1016231"/>
    <n v="8"/>
    <s v="X"/>
    <m/>
    <s v="X"/>
    <d v="2023-09-18T00:00:00"/>
    <m/>
    <m/>
    <m/>
    <m/>
    <m/>
    <m/>
    <n v="1"/>
    <m/>
    <m/>
    <s v="adult"/>
    <s v="10162318"/>
    <x v="4"/>
    <n v="1.2"/>
    <n v="2"/>
    <n v="2019"/>
    <x v="6"/>
  </r>
  <r>
    <d v="2023-07-03T00:00:00"/>
    <n v="10989"/>
    <n v="11252"/>
    <x v="3"/>
    <n v="1743"/>
    <n v="52700"/>
    <s v="V-clip adipose"/>
    <s v="044700"/>
    <m/>
    <s v="F"/>
    <s v="F"/>
    <s v=""/>
    <s v=""/>
    <n v="82"/>
    <n v="17.2"/>
    <n v="5.5"/>
    <n v="5.7"/>
    <n v="2"/>
    <x v="2"/>
    <n v="1016231"/>
    <n v="9"/>
    <s v="X"/>
    <m/>
    <s v="X"/>
    <d v="2023-09-18T00:00:00"/>
    <m/>
    <m/>
    <m/>
    <m/>
    <m/>
    <m/>
    <n v="1"/>
    <m/>
    <m/>
    <s v="adult"/>
    <s v="10162319"/>
    <x v="3"/>
    <n v="1.3"/>
    <n v="3"/>
    <n v="2018"/>
    <x v="6"/>
  </r>
  <r>
    <d v="2023-07-03T00:00:00"/>
    <n v="10989"/>
    <n v="11252"/>
    <x v="3"/>
    <n v="1744"/>
    <n v="52701"/>
    <s v="V-clip adipose"/>
    <s v="044731"/>
    <m/>
    <s v="M"/>
    <s v="M"/>
    <s v=""/>
    <s v=""/>
    <n v="76"/>
    <n v="18"/>
    <n v="6.7"/>
    <n v="5.5"/>
    <n v="2"/>
    <x v="2"/>
    <n v="1016231"/>
    <n v="10"/>
    <s v="X"/>
    <m/>
    <s v="X"/>
    <d v="2023-09-18T00:00:00"/>
    <m/>
    <m/>
    <m/>
    <m/>
    <m/>
    <m/>
    <n v="1"/>
    <m/>
    <m/>
    <s v="adult"/>
    <s v="101623110"/>
    <x v="3"/>
    <n v="1.3"/>
    <n v="3"/>
    <n v="2018"/>
    <x v="6"/>
  </r>
  <r>
    <d v="2023-07-03T00:00:00"/>
    <n v="10989"/>
    <n v="11253"/>
    <x v="3"/>
    <n v="1747"/>
    <n v="52702"/>
    <s v="V-clip adipose"/>
    <s v="044703"/>
    <m/>
    <s v="F"/>
    <s v="F"/>
    <s v=""/>
    <s v=""/>
    <n v="93"/>
    <m/>
    <m/>
    <m/>
    <m/>
    <x v="2"/>
    <n v="1016275"/>
    <n v="1"/>
    <s v="X"/>
    <m/>
    <s v="X"/>
    <d v="2023-09-18T00:00:00"/>
    <m/>
    <m/>
    <m/>
    <m/>
    <m/>
    <m/>
    <n v="1"/>
    <s v="no morphs"/>
    <m/>
    <s v="adult"/>
    <s v="10162751"/>
    <x v="12"/>
    <n v="1.4"/>
    <n v="4"/>
    <n v="2017"/>
    <x v="6"/>
  </r>
  <r>
    <d v="2023-07-04T00:00:00"/>
    <n v="10914"/>
    <n v="11313"/>
    <x v="1"/>
    <n v="900"/>
    <n v="41226"/>
    <s v="adipose hole"/>
    <s v="045566"/>
    <m/>
    <s v="F"/>
    <s v="F"/>
    <s v=""/>
    <s v=""/>
    <n v="81"/>
    <n v="18.5"/>
    <n v="7"/>
    <n v="4.5"/>
    <n v="1.4"/>
    <x v="2"/>
    <n v="1032243"/>
    <n v="6"/>
    <s v="X"/>
    <m/>
    <m/>
    <d v="2023-07-28T00:00:00"/>
    <n v="380"/>
    <m/>
    <m/>
    <m/>
    <m/>
    <m/>
    <m/>
    <m/>
    <m/>
    <s v="adult"/>
    <s v="10322436"/>
    <x v="9"/>
    <s v="no age"/>
    <n v="3"/>
    <s v=""/>
    <x v="6"/>
  </r>
  <r>
    <d v="2023-07-04T00:00:00"/>
    <n v="10914"/>
    <n v="11313"/>
    <x v="1"/>
    <n v="904"/>
    <n v="41227"/>
    <s v="adipose hole"/>
    <s v="045513"/>
    <m/>
    <s v="M"/>
    <s v="M"/>
    <s v=""/>
    <s v=""/>
    <n v="50.5"/>
    <m/>
    <m/>
    <m/>
    <m/>
    <x v="3"/>
    <n v="1032243"/>
    <n v="7"/>
    <s v="X"/>
    <m/>
    <m/>
    <d v="2023-07-28T00:00:00"/>
    <n v="381"/>
    <m/>
    <m/>
    <m/>
    <m/>
    <m/>
    <m/>
    <m/>
    <m/>
    <s v="adult"/>
    <s v="10322437"/>
    <x v="1"/>
    <n v="1.1000000000000001"/>
    <n v="1"/>
    <n v="2020"/>
    <x v="6"/>
  </r>
  <r>
    <d v="2023-07-04T00:00:00"/>
    <n v="10914"/>
    <n v="11313"/>
    <x v="1"/>
    <n v="908"/>
    <m/>
    <s v="caudal hole"/>
    <m/>
    <m/>
    <s v="M"/>
    <s v="M"/>
    <s v=""/>
    <s v=""/>
    <n v="41"/>
    <m/>
    <m/>
    <m/>
    <m/>
    <x v="1"/>
    <n v="1032243"/>
    <n v="8"/>
    <s v="X"/>
    <m/>
    <m/>
    <d v="2023-07-28T00:00:00"/>
    <m/>
    <m/>
    <m/>
    <m/>
    <m/>
    <m/>
    <m/>
    <m/>
    <m/>
    <s v="jack"/>
    <s v="10322438"/>
    <x v="2"/>
    <s v="no age"/>
    <n v="0"/>
    <s v=""/>
    <x v="6"/>
  </r>
  <r>
    <d v="2023-07-04T00:00:00"/>
    <n v="10914"/>
    <n v="11313"/>
    <x v="1"/>
    <n v="910"/>
    <m/>
    <s v="caudal hole"/>
    <m/>
    <m/>
    <s v="M"/>
    <s v="M"/>
    <s v=""/>
    <s v=""/>
    <n v="33.5"/>
    <m/>
    <m/>
    <m/>
    <m/>
    <x v="1"/>
    <n v="1032243"/>
    <n v="9"/>
    <s v="X"/>
    <m/>
    <m/>
    <d v="2023-07-28T00:00:00"/>
    <m/>
    <m/>
    <m/>
    <m/>
    <m/>
    <m/>
    <m/>
    <m/>
    <m/>
    <s v="jack"/>
    <s v="10322439"/>
    <x v="1"/>
    <n v="1.1000000000000001"/>
    <n v="1"/>
    <n v="2020"/>
    <x v="6"/>
  </r>
  <r>
    <d v="2023-07-04T00:00:00"/>
    <n v="10914"/>
    <n v="11313"/>
    <x v="1"/>
    <n v="914"/>
    <n v="41228"/>
    <s v="adipose hole"/>
    <s v="045538"/>
    <m/>
    <s v="F"/>
    <s v="F"/>
    <s v=""/>
    <s v=""/>
    <n v="81"/>
    <n v="18"/>
    <n v="7.5"/>
    <n v="5.5"/>
    <n v="2.4"/>
    <x v="2"/>
    <n v="1032243"/>
    <n v="10"/>
    <s v="X"/>
    <m/>
    <m/>
    <d v="2023-07-28T00:00:00"/>
    <n v="382"/>
    <m/>
    <m/>
    <m/>
    <m/>
    <m/>
    <m/>
    <m/>
    <m/>
    <s v="adult"/>
    <s v="103224310"/>
    <x v="3"/>
    <n v="1.3"/>
    <n v="3"/>
    <n v="2018"/>
    <x v="6"/>
  </r>
  <r>
    <d v="2023-07-04T00:00:00"/>
    <n v="10914"/>
    <n v="11313"/>
    <x v="1"/>
    <n v="915"/>
    <m/>
    <s v="caudal hole"/>
    <m/>
    <m/>
    <s v="M"/>
    <s v="M"/>
    <s v=""/>
    <s v=""/>
    <n v="49.5"/>
    <m/>
    <m/>
    <m/>
    <m/>
    <x v="1"/>
    <n v="1032247"/>
    <n v="1"/>
    <s v="X"/>
    <m/>
    <m/>
    <d v="2023-07-28T00:00:00"/>
    <m/>
    <m/>
    <m/>
    <m/>
    <m/>
    <m/>
    <m/>
    <m/>
    <m/>
    <s v="jack"/>
    <s v="10322471"/>
    <x v="4"/>
    <n v="1.2"/>
    <n v="2"/>
    <n v="2019"/>
    <x v="6"/>
  </r>
  <r>
    <d v="2023-07-04T00:00:00"/>
    <n v="10914"/>
    <n v="11313"/>
    <x v="1"/>
    <n v="917"/>
    <n v="41229"/>
    <s v="adipose hole"/>
    <s v="045511"/>
    <m/>
    <s v="M"/>
    <s v="M"/>
    <s v=""/>
    <s v=""/>
    <n v="51.5"/>
    <m/>
    <m/>
    <m/>
    <m/>
    <x v="3"/>
    <n v="1032247"/>
    <n v="2"/>
    <s v="X"/>
    <m/>
    <m/>
    <d v="2023-07-28T00:00:00"/>
    <n v="383"/>
    <m/>
    <m/>
    <m/>
    <m/>
    <m/>
    <m/>
    <m/>
    <m/>
    <s v="adult"/>
    <s v="10322472"/>
    <x v="4"/>
    <n v="1.2"/>
    <n v="2"/>
    <n v="2019"/>
    <x v="6"/>
  </r>
  <r>
    <d v="2023-07-04T00:00:00"/>
    <n v="10914"/>
    <n v="11313"/>
    <x v="1"/>
    <n v="922"/>
    <n v="41230"/>
    <s v="adipose hole"/>
    <s v="045567"/>
    <m/>
    <s v="M"/>
    <s v="M"/>
    <s v=""/>
    <s v=""/>
    <n v="53.5"/>
    <m/>
    <m/>
    <m/>
    <m/>
    <x v="3"/>
    <n v="1032247"/>
    <n v="3"/>
    <s v="X"/>
    <m/>
    <m/>
    <d v="2023-07-28T00:00:00"/>
    <n v="384"/>
    <m/>
    <m/>
    <m/>
    <m/>
    <m/>
    <m/>
    <m/>
    <m/>
    <s v="adult"/>
    <s v="10322473"/>
    <x v="4"/>
    <n v="1.2"/>
    <n v="2"/>
    <n v="2019"/>
    <x v="6"/>
  </r>
  <r>
    <d v="2023-07-04T00:00:00"/>
    <n v="10914"/>
    <n v="11313"/>
    <x v="1"/>
    <n v="924"/>
    <m/>
    <s v="caudal hole"/>
    <m/>
    <m/>
    <s v="M"/>
    <s v="M"/>
    <s v=""/>
    <s v=""/>
    <n v="35"/>
    <m/>
    <m/>
    <m/>
    <m/>
    <x v="1"/>
    <n v="1032247"/>
    <n v="4"/>
    <s v="X"/>
    <m/>
    <m/>
    <d v="2023-07-28T00:00:00"/>
    <m/>
    <m/>
    <m/>
    <m/>
    <m/>
    <m/>
    <m/>
    <m/>
    <m/>
    <s v="jack"/>
    <s v="10322474"/>
    <x v="1"/>
    <n v="1.1000000000000001"/>
    <n v="1"/>
    <n v="2020"/>
    <x v="6"/>
  </r>
  <r>
    <d v="2023-07-04T00:00:00"/>
    <n v="10914"/>
    <n v="11313"/>
    <x v="1"/>
    <n v="924"/>
    <m/>
    <s v="caudal hole"/>
    <m/>
    <m/>
    <s v="M"/>
    <s v="M"/>
    <s v=""/>
    <s v=""/>
    <n v="42"/>
    <m/>
    <m/>
    <m/>
    <m/>
    <x v="1"/>
    <n v="1032247"/>
    <n v="5"/>
    <s v="X"/>
    <m/>
    <m/>
    <d v="2023-07-28T00:00:00"/>
    <m/>
    <m/>
    <m/>
    <m/>
    <m/>
    <m/>
    <m/>
    <m/>
    <m/>
    <s v="jack"/>
    <s v="10322475"/>
    <x v="1"/>
    <n v="1.1000000000000001"/>
    <n v="1"/>
    <n v="2020"/>
    <x v="6"/>
  </r>
  <r>
    <d v="2023-07-04T00:00:00"/>
    <n v="10914"/>
    <n v="11313"/>
    <x v="1"/>
    <n v="927"/>
    <n v="41231"/>
    <s v="adipose hole"/>
    <s v="045483"/>
    <m/>
    <s v="M"/>
    <s v="M"/>
    <s v=""/>
    <s v=""/>
    <n v="65.5"/>
    <m/>
    <m/>
    <m/>
    <m/>
    <x v="3"/>
    <n v="1032247"/>
    <n v="6"/>
    <s v="X"/>
    <m/>
    <m/>
    <d v="2023-07-28T00:00:00"/>
    <n v="385"/>
    <m/>
    <m/>
    <m/>
    <m/>
    <m/>
    <m/>
    <m/>
    <m/>
    <s v="adult"/>
    <s v="10322476"/>
    <x v="4"/>
    <n v="1.2"/>
    <n v="2"/>
    <n v="2019"/>
    <x v="6"/>
  </r>
  <r>
    <d v="2023-07-04T00:00:00"/>
    <n v="10914"/>
    <n v="11313"/>
    <x v="1"/>
    <n v="928"/>
    <n v="41232"/>
    <s v="adipose hole"/>
    <s v="045514"/>
    <m/>
    <s v="M"/>
    <s v="M"/>
    <s v=""/>
    <s v=""/>
    <n v="53"/>
    <m/>
    <m/>
    <m/>
    <m/>
    <x v="3"/>
    <m/>
    <m/>
    <m/>
    <m/>
    <m/>
    <d v="2023-07-28T00:00:00"/>
    <n v="386"/>
    <m/>
    <m/>
    <m/>
    <m/>
    <m/>
    <m/>
    <m/>
    <m/>
    <s v="adult"/>
    <s v=""/>
    <x v="2"/>
    <s v="no age"/>
    <n v="0"/>
    <s v=""/>
    <x v="6"/>
  </r>
  <r>
    <d v="2023-07-04T00:00:00"/>
    <n v="10914"/>
    <n v="11313"/>
    <x v="1"/>
    <n v="931"/>
    <n v="41233"/>
    <s v="adipose hole"/>
    <s v="045579"/>
    <m/>
    <s v="M"/>
    <s v="M"/>
    <s v=""/>
    <s v=""/>
    <n v="54.5"/>
    <m/>
    <m/>
    <m/>
    <m/>
    <x v="3"/>
    <m/>
    <m/>
    <m/>
    <m/>
    <m/>
    <d v="2023-07-28T00:00:00"/>
    <m/>
    <m/>
    <m/>
    <m/>
    <m/>
    <m/>
    <m/>
    <m/>
    <s v="Did someone improperly remove scales from square # (7-47) in book #1032247? Scale book is ripped where scales were removed! 14 July/23 -NP"/>
    <s v="adult"/>
    <s v=""/>
    <x v="2"/>
    <s v="no age"/>
    <n v="0"/>
    <s v=""/>
    <x v="6"/>
  </r>
  <r>
    <d v="2023-07-04T00:00:00"/>
    <n v="10914"/>
    <n v="11313"/>
    <x v="1"/>
    <n v="932"/>
    <m/>
    <s v="caudal hole"/>
    <m/>
    <m/>
    <s v="M"/>
    <s v="M"/>
    <s v=""/>
    <s v=""/>
    <n v="31"/>
    <m/>
    <m/>
    <m/>
    <m/>
    <x v="1"/>
    <n v="1032247"/>
    <n v="8"/>
    <s v="X"/>
    <m/>
    <m/>
    <d v="2023-07-28T00:00:00"/>
    <m/>
    <m/>
    <m/>
    <m/>
    <m/>
    <m/>
    <m/>
    <m/>
    <m/>
    <s v="jack"/>
    <s v="10322478"/>
    <x v="1"/>
    <n v="1.1000000000000001"/>
    <n v="1"/>
    <n v="2020"/>
    <x v="6"/>
  </r>
  <r>
    <d v="2023-07-04T00:00:00"/>
    <n v="10914"/>
    <n v="11313"/>
    <x v="1"/>
    <n v="932"/>
    <n v="41234"/>
    <s v="adipose hole"/>
    <s v="045551"/>
    <m/>
    <s v="M"/>
    <s v="M"/>
    <s v=""/>
    <s v=""/>
    <n v="88"/>
    <n v="17"/>
    <n v="6.5"/>
    <n v="5"/>
    <n v="2"/>
    <x v="2"/>
    <n v="1032247"/>
    <n v="9"/>
    <s v="X"/>
    <m/>
    <m/>
    <d v="2023-07-28T00:00:00"/>
    <n v="387"/>
    <m/>
    <m/>
    <m/>
    <m/>
    <m/>
    <m/>
    <m/>
    <m/>
    <s v="adult"/>
    <s v="10322479"/>
    <x v="3"/>
    <n v="1.3"/>
    <n v="3"/>
    <n v="2018"/>
    <x v="6"/>
  </r>
  <r>
    <d v="2023-07-04T00:00:00"/>
    <n v="10915"/>
    <n v="11313"/>
    <x v="0"/>
    <n v="955"/>
    <n v="41213"/>
    <s v="adipose hole"/>
    <s v="045525"/>
    <m/>
    <s v="F"/>
    <s v="F"/>
    <s v=""/>
    <s v=""/>
    <n v="85"/>
    <n v="18"/>
    <n v="6"/>
    <n v="5"/>
    <n v="2"/>
    <x v="2"/>
    <n v="1032247"/>
    <n v="10"/>
    <s v="X"/>
    <m/>
    <m/>
    <d v="2023-07-28T00:00:00"/>
    <n v="388"/>
    <m/>
    <m/>
    <m/>
    <m/>
    <m/>
    <m/>
    <m/>
    <s v="CH tag #'s out of sequence."/>
    <s v="adult"/>
    <s v="103224710"/>
    <x v="3"/>
    <n v="1.3"/>
    <n v="3"/>
    <n v="2018"/>
    <x v="6"/>
  </r>
  <r>
    <d v="2023-07-04T00:00:00"/>
    <n v="10915"/>
    <n v="11313"/>
    <x v="0"/>
    <n v="959"/>
    <n v="41214"/>
    <s v="adipose hole"/>
    <s v="045485"/>
    <m/>
    <s v="M"/>
    <s v="M"/>
    <s v=""/>
    <s v=""/>
    <n v="54.5"/>
    <m/>
    <m/>
    <m/>
    <m/>
    <x v="3"/>
    <n v="1032248"/>
    <n v="1"/>
    <s v="X"/>
    <m/>
    <m/>
    <d v="2023-07-28T00:00:00"/>
    <n v="389"/>
    <m/>
    <m/>
    <m/>
    <m/>
    <m/>
    <m/>
    <m/>
    <s v="Back of scale book #1032248 was not filled out; corrected 14 July/23 -NP"/>
    <s v="adult"/>
    <s v="10322481"/>
    <x v="8"/>
    <s v="no age"/>
    <n v="2"/>
    <s v=""/>
    <x v="6"/>
  </r>
  <r>
    <d v="2023-07-04T00:00:00"/>
    <n v="10915"/>
    <n v="11313"/>
    <x v="0"/>
    <n v="1008"/>
    <n v="41215"/>
    <s v="adipose hole"/>
    <s v="045563"/>
    <m/>
    <s v="F"/>
    <s v="F"/>
    <s v=""/>
    <s v=""/>
    <n v="84"/>
    <n v="17.399999999999999"/>
    <n v="6"/>
    <n v="5.5"/>
    <n v="2"/>
    <x v="2"/>
    <n v="1032248"/>
    <n v="2"/>
    <s v="X"/>
    <m/>
    <m/>
    <d v="2023-07-28T00:00:00"/>
    <n v="390"/>
    <m/>
    <m/>
    <m/>
    <m/>
    <m/>
    <m/>
    <m/>
    <s v="Back of scale book #1032248 was not filled out; corrected 14 July/23 -NP"/>
    <s v="adult"/>
    <s v="10322482"/>
    <x v="3"/>
    <n v="1.3"/>
    <n v="3"/>
    <n v="2018"/>
    <x v="6"/>
  </r>
  <r>
    <d v="2023-07-04T00:00:00"/>
    <n v="10915"/>
    <n v="11313"/>
    <x v="0"/>
    <n v="1010"/>
    <n v="41216"/>
    <s v="adipose hole"/>
    <s v="045558"/>
    <m/>
    <s v="F"/>
    <s v="F"/>
    <s v=""/>
    <s v=""/>
    <n v="81.5"/>
    <n v="18"/>
    <n v="7"/>
    <n v="4.5"/>
    <n v="1.7"/>
    <x v="2"/>
    <n v="1032248"/>
    <n v="3"/>
    <s v="X"/>
    <m/>
    <m/>
    <d v="2023-07-28T00:00:00"/>
    <n v="391"/>
    <m/>
    <m/>
    <m/>
    <m/>
    <m/>
    <m/>
    <m/>
    <s v="Back of scale book #1032248 was not filled out; corrected 14 July/23 -NP"/>
    <s v="adult"/>
    <s v="10322483"/>
    <x v="9"/>
    <s v="no age"/>
    <n v="3"/>
    <s v=""/>
    <x v="6"/>
  </r>
  <r>
    <d v="2023-07-04T00:00:00"/>
    <n v="10915"/>
    <n v="11313"/>
    <x v="0"/>
    <n v="1020"/>
    <n v="41217"/>
    <s v="adipose hole"/>
    <s v="045488"/>
    <m/>
    <s v="F"/>
    <s v="M"/>
    <s v=""/>
    <s v=""/>
    <n v="73.5"/>
    <m/>
    <m/>
    <m/>
    <m/>
    <x v="3"/>
    <n v="1032248"/>
    <n v="4"/>
    <s v="X"/>
    <m/>
    <m/>
    <d v="2023-07-28T00:00:00"/>
    <n v="392"/>
    <m/>
    <m/>
    <m/>
    <m/>
    <m/>
    <m/>
    <s v="no morphs"/>
    <s v="Back of scale book #1032248 was not filled out; corrected 14 July/23 -NP"/>
    <s v="adult"/>
    <s v="10322484"/>
    <x v="3"/>
    <n v="1.3"/>
    <n v="3"/>
    <n v="2018"/>
    <x v="6"/>
  </r>
  <r>
    <d v="2023-07-04T00:00:00"/>
    <n v="10916"/>
    <n v="11313"/>
    <x v="0"/>
    <n v="1600"/>
    <n v="41218"/>
    <s v="adipose hole"/>
    <s v="045543"/>
    <m/>
    <s v="F"/>
    <s v="F"/>
    <s v=""/>
    <s v=""/>
    <n v="83"/>
    <n v="17.7"/>
    <n v="7"/>
    <n v="5.4"/>
    <n v="1.8"/>
    <x v="2"/>
    <n v="1032248"/>
    <n v="5"/>
    <s v="X"/>
    <m/>
    <m/>
    <d v="2023-07-28T00:00:00"/>
    <n v="393"/>
    <s v="OW"/>
    <m/>
    <s v="9"/>
    <m/>
    <m/>
    <m/>
    <m/>
    <s v="Back of scale book #1032248 was not filled out; corrected 14 July/23 -NP"/>
    <s v="adult"/>
    <s v="10322485"/>
    <x v="3"/>
    <n v="1.3"/>
    <n v="3"/>
    <n v="2018"/>
    <x v="6"/>
  </r>
  <r>
    <d v="2023-07-04T00:00:00"/>
    <n v="10916"/>
    <n v="11313"/>
    <x v="0"/>
    <n v="1615"/>
    <n v="41219"/>
    <s v="adipose hole"/>
    <s v="045544"/>
    <m/>
    <s v="M"/>
    <s v="M"/>
    <s v=""/>
    <s v=""/>
    <n v="59"/>
    <m/>
    <m/>
    <m/>
    <m/>
    <x v="3"/>
    <n v="1032248"/>
    <n v="6"/>
    <s v="X"/>
    <m/>
    <m/>
    <d v="2023-07-28T00:00:00"/>
    <n v="394"/>
    <m/>
    <m/>
    <m/>
    <m/>
    <m/>
    <m/>
    <m/>
    <s v="Back of scale book #1032248 was not filled out; corrected 14 July/23 -NP"/>
    <s v="adult"/>
    <s v="10322486"/>
    <x v="4"/>
    <n v="1.2"/>
    <n v="2"/>
    <n v="2019"/>
    <x v="6"/>
  </r>
  <r>
    <d v="2023-07-04T00:00:00"/>
    <n v="10917"/>
    <n v="11313"/>
    <x v="1"/>
    <n v="1657"/>
    <n v="41220"/>
    <s v="adipose hole"/>
    <s v="045552"/>
    <m/>
    <s v="F"/>
    <s v="F"/>
    <s v=""/>
    <s v=""/>
    <n v="80"/>
    <n v="17.2"/>
    <n v="6"/>
    <n v="5.0999999999999996"/>
    <n v="1.5"/>
    <x v="2"/>
    <n v="1032248"/>
    <n v="7"/>
    <s v="X"/>
    <m/>
    <m/>
    <d v="2023-07-28T00:00:00"/>
    <n v="395"/>
    <m/>
    <m/>
    <m/>
    <m/>
    <m/>
    <m/>
    <m/>
    <s v="Back of scale book #1032248 was not filled out; corrected 14 July/23 -NP"/>
    <s v="adult"/>
    <s v="10322487"/>
    <x v="3"/>
    <n v="1.3"/>
    <n v="3"/>
    <n v="2018"/>
    <x v="6"/>
  </r>
  <r>
    <d v="2023-07-04T00:00:00"/>
    <n v="10917"/>
    <n v="11313"/>
    <x v="1"/>
    <n v="1659"/>
    <n v="41221"/>
    <s v="adipose hole"/>
    <s v="045536"/>
    <m/>
    <s v="M"/>
    <s v="M"/>
    <s v=""/>
    <s v=""/>
    <n v="60"/>
    <m/>
    <m/>
    <m/>
    <m/>
    <x v="3"/>
    <n v="1032248"/>
    <n v="8"/>
    <s v="X"/>
    <m/>
    <m/>
    <d v="2023-07-28T00:00:00"/>
    <n v="396"/>
    <m/>
    <m/>
    <m/>
    <m/>
    <m/>
    <m/>
    <m/>
    <s v="Back of scale book #1032248 was not filled out; corrected 14 July/23 -NP"/>
    <s v="adult"/>
    <s v="10322488"/>
    <x v="4"/>
    <n v="1.2"/>
    <n v="2"/>
    <n v="2019"/>
    <x v="6"/>
  </r>
  <r>
    <d v="2023-07-04T00:00:00"/>
    <n v="10917"/>
    <n v="11313"/>
    <x v="1"/>
    <n v="1705"/>
    <n v="41222"/>
    <s v="adipose hole"/>
    <s v="045507"/>
    <m/>
    <s v="M"/>
    <s v="M"/>
    <s v=""/>
    <s v=""/>
    <n v="62.5"/>
    <m/>
    <m/>
    <m/>
    <m/>
    <x v="3"/>
    <n v="1032248"/>
    <n v="9"/>
    <s v="X"/>
    <m/>
    <m/>
    <d v="2023-07-28T00:00:00"/>
    <n v="397"/>
    <m/>
    <m/>
    <m/>
    <m/>
    <m/>
    <m/>
    <m/>
    <s v="Back of scale book #1032248 was not filled out; corrected 14 July/23 -NP"/>
    <s v="adult"/>
    <s v="10322489"/>
    <x v="4"/>
    <n v="1.2"/>
    <n v="2"/>
    <n v="2019"/>
    <x v="6"/>
  </r>
  <r>
    <d v="2023-07-04T00:00:00"/>
    <n v="10917"/>
    <n v="11316"/>
    <x v="1"/>
    <n v="1711"/>
    <n v="41223"/>
    <s v="adipose hole"/>
    <s v="045559"/>
    <m/>
    <s v="M"/>
    <s v="M"/>
    <s v=""/>
    <s v=""/>
    <n v="53"/>
    <m/>
    <m/>
    <m/>
    <m/>
    <x v="3"/>
    <n v="1032248"/>
    <n v="10"/>
    <s v="X"/>
    <m/>
    <m/>
    <d v="2023-07-28T00:00:00"/>
    <n v="398"/>
    <m/>
    <m/>
    <m/>
    <m/>
    <m/>
    <m/>
    <m/>
    <s v="Back of scale book #1032248 was not filled out; corrected 14 July/23 -NP"/>
    <s v="adult"/>
    <s v="103224810"/>
    <x v="4"/>
    <n v="1.2"/>
    <n v="2"/>
    <n v="2019"/>
    <x v="6"/>
  </r>
  <r>
    <d v="2023-07-04T00:00:00"/>
    <n v="10917"/>
    <n v="11316"/>
    <x v="1"/>
    <n v="1725"/>
    <n v="41225"/>
    <s v="adipose hole"/>
    <s v="045576"/>
    <m/>
    <s v="M"/>
    <s v="M"/>
    <s v=""/>
    <s v=""/>
    <n v="58.5"/>
    <m/>
    <m/>
    <m/>
    <m/>
    <x v="3"/>
    <n v="1032251"/>
    <n v="1"/>
    <s v="X"/>
    <m/>
    <m/>
    <d v="2023-07-28T00:00:00"/>
    <n v="399"/>
    <m/>
    <m/>
    <m/>
    <m/>
    <m/>
    <m/>
    <s v="bad tag 41224"/>
    <m/>
    <s v="adult"/>
    <s v="10322511"/>
    <x v="4"/>
    <n v="1.2"/>
    <n v="2"/>
    <n v="2019"/>
    <x v="6"/>
  </r>
  <r>
    <d v="2023-07-04T00:00:00"/>
    <n v="10990"/>
    <n v="11254"/>
    <x v="3"/>
    <n v="914"/>
    <n v="52703"/>
    <s v="V-clip adipose"/>
    <s v="044749"/>
    <m/>
    <s v="M"/>
    <s v="M"/>
    <s v=""/>
    <s v=""/>
    <n v="58"/>
    <m/>
    <m/>
    <m/>
    <m/>
    <x v="3"/>
    <n v="1016275"/>
    <n v="2"/>
    <s v="X"/>
    <m/>
    <s v="X"/>
    <d v="2023-09-18T00:00:00"/>
    <m/>
    <m/>
    <m/>
    <m/>
    <m/>
    <m/>
    <n v="1"/>
    <m/>
    <m/>
    <s v="adult"/>
    <s v="10162752"/>
    <x v="4"/>
    <n v="1.2"/>
    <n v="2"/>
    <n v="2019"/>
    <x v="6"/>
  </r>
  <r>
    <d v="2023-07-04T00:00:00"/>
    <n v="10990"/>
    <n v="11254"/>
    <x v="3"/>
    <n v="916"/>
    <n v="52704"/>
    <s v="V-clip adipose"/>
    <s v="044773"/>
    <m/>
    <s v="M"/>
    <s v="M"/>
    <s v=""/>
    <s v=""/>
    <n v="66"/>
    <m/>
    <m/>
    <m/>
    <m/>
    <x v="3"/>
    <n v="1016275"/>
    <n v="3"/>
    <s v="X"/>
    <m/>
    <s v="X"/>
    <d v="2023-09-18T00:00:00"/>
    <m/>
    <m/>
    <m/>
    <m/>
    <m/>
    <m/>
    <n v="1"/>
    <m/>
    <s v="Check PIT number. It has too many digits"/>
    <s v="adult"/>
    <s v="10162753"/>
    <x v="4"/>
    <n v="1.2"/>
    <n v="2"/>
    <n v="2019"/>
    <x v="6"/>
  </r>
  <r>
    <d v="2023-07-04T00:00:00"/>
    <n v="10990"/>
    <n v="11254"/>
    <x v="3"/>
    <n v="917"/>
    <n v="52705"/>
    <s v="V-clip adipose"/>
    <s v="044701"/>
    <m/>
    <s v="M"/>
    <s v="M"/>
    <s v=""/>
    <s v=""/>
    <n v="81.5"/>
    <n v="18.600000000000001"/>
    <n v="7.3"/>
    <n v="6.4"/>
    <n v="2.5"/>
    <x v="2"/>
    <n v="1016275"/>
    <n v="4"/>
    <s v="X"/>
    <m/>
    <s v="X"/>
    <d v="2023-09-18T00:00:00"/>
    <m/>
    <m/>
    <m/>
    <m/>
    <m/>
    <m/>
    <n v="1"/>
    <m/>
    <m/>
    <s v="adult"/>
    <s v="10162754"/>
    <x v="3"/>
    <n v="1.3"/>
    <n v="3"/>
    <n v="2018"/>
    <x v="6"/>
  </r>
  <r>
    <d v="2023-07-04T00:00:00"/>
    <n v="10990"/>
    <n v="11254"/>
    <x v="3"/>
    <n v="919"/>
    <n v="52706"/>
    <s v="V-clip adipose"/>
    <s v="044727"/>
    <m/>
    <s v="M"/>
    <s v="M"/>
    <s v=""/>
    <s v=""/>
    <n v="68"/>
    <m/>
    <m/>
    <m/>
    <m/>
    <x v="3"/>
    <n v="1016275"/>
    <n v="5"/>
    <s v="X"/>
    <m/>
    <s v="X"/>
    <d v="2023-09-18T00:00:00"/>
    <m/>
    <m/>
    <m/>
    <m/>
    <m/>
    <m/>
    <n v="1"/>
    <m/>
    <m/>
    <s v="adult"/>
    <s v="10162755"/>
    <x v="4"/>
    <n v="1.2"/>
    <n v="2"/>
    <n v="2019"/>
    <x v="6"/>
  </r>
  <r>
    <d v="2023-07-04T00:00:00"/>
    <n v="10990"/>
    <n v="11254"/>
    <x v="3"/>
    <n v="919"/>
    <n v="52707"/>
    <s v="V-clip adipose"/>
    <s v="044689"/>
    <m/>
    <s v="M"/>
    <s v="M"/>
    <s v=""/>
    <s v=""/>
    <n v="60"/>
    <m/>
    <m/>
    <m/>
    <m/>
    <x v="3"/>
    <n v="1016275"/>
    <n v="6"/>
    <s v="X"/>
    <m/>
    <s v="X"/>
    <d v="2023-09-18T00:00:00"/>
    <m/>
    <m/>
    <m/>
    <m/>
    <m/>
    <m/>
    <n v="1"/>
    <m/>
    <m/>
    <s v="adult"/>
    <s v="10162756"/>
    <x v="4"/>
    <n v="1.2"/>
    <n v="2"/>
    <n v="2019"/>
    <x v="6"/>
  </r>
  <r>
    <d v="2023-07-04T00:00:00"/>
    <n v="10990"/>
    <n v="11254"/>
    <x v="3"/>
    <n v="920"/>
    <n v="52708"/>
    <s v="V-clip adipose"/>
    <s v="044744"/>
    <s v="X"/>
    <s v="M"/>
    <s v="M"/>
    <s v=""/>
    <s v=""/>
    <n v="81"/>
    <n v="19.5"/>
    <n v="7.7"/>
    <n v="5.6"/>
    <n v="2"/>
    <x v="2"/>
    <n v="1016275"/>
    <n v="7"/>
    <s v="X"/>
    <m/>
    <s v="X"/>
    <d v="2023-09-18T00:00:00"/>
    <m/>
    <m/>
    <m/>
    <m/>
    <m/>
    <m/>
    <n v="1"/>
    <m/>
    <m/>
    <s v="adult"/>
    <s v="10162757"/>
    <x v="9"/>
    <s v="no age"/>
    <n v="3"/>
    <s v=""/>
    <x v="6"/>
  </r>
  <r>
    <d v="2023-07-04T00:00:00"/>
    <n v="10990"/>
    <n v="11254"/>
    <x v="3"/>
    <n v="921"/>
    <n v="52709"/>
    <s v="V-clip adipose"/>
    <s v="044726"/>
    <m/>
    <s v="F"/>
    <s v="F"/>
    <s v=""/>
    <s v=""/>
    <n v="81"/>
    <n v="17.3"/>
    <n v="6"/>
    <n v="4.5"/>
    <n v="1.4"/>
    <x v="2"/>
    <n v="1016275"/>
    <n v="8"/>
    <s v="X"/>
    <m/>
    <s v="X"/>
    <d v="2023-09-18T00:00:00"/>
    <m/>
    <m/>
    <m/>
    <m/>
    <m/>
    <m/>
    <n v="1"/>
    <m/>
    <m/>
    <s v="adult"/>
    <s v="10162758"/>
    <x v="9"/>
    <s v="no age"/>
    <n v="3"/>
    <s v=""/>
    <x v="6"/>
  </r>
  <r>
    <d v="2023-07-04T00:00:00"/>
    <n v="10990"/>
    <n v="11254"/>
    <x v="3"/>
    <n v="923"/>
    <n v="52710"/>
    <s v="V-clip adipose"/>
    <s v="044690"/>
    <m/>
    <s v="M"/>
    <s v="M"/>
    <s v=""/>
    <s v=""/>
    <n v="62"/>
    <m/>
    <m/>
    <m/>
    <m/>
    <x v="3"/>
    <n v="1016275"/>
    <n v="9"/>
    <s v="X"/>
    <m/>
    <s v="X"/>
    <d v="2023-09-18T00:00:00"/>
    <m/>
    <m/>
    <m/>
    <m/>
    <m/>
    <m/>
    <n v="1"/>
    <m/>
    <m/>
    <s v="adult"/>
    <s v="10162759"/>
    <x v="3"/>
    <n v="1.3"/>
    <n v="3"/>
    <n v="2018"/>
    <x v="6"/>
  </r>
  <r>
    <d v="2023-07-04T00:00:00"/>
    <n v="10990"/>
    <n v="11254"/>
    <x v="3"/>
    <n v="923"/>
    <n v="52711"/>
    <s v="V-clip adipose"/>
    <s v="044772"/>
    <m/>
    <s v="F"/>
    <s v="M"/>
    <s v=""/>
    <s v=""/>
    <n v="71"/>
    <m/>
    <m/>
    <m/>
    <m/>
    <x v="3"/>
    <n v="1016275"/>
    <n v="10"/>
    <s v="X"/>
    <m/>
    <s v="X"/>
    <d v="2023-09-18T00:00:00"/>
    <m/>
    <m/>
    <m/>
    <m/>
    <m/>
    <m/>
    <n v="1"/>
    <m/>
    <m/>
    <s v="adult"/>
    <s v="101627510"/>
    <x v="4"/>
    <n v="1.2"/>
    <n v="2"/>
    <n v="2019"/>
    <x v="6"/>
  </r>
  <r>
    <d v="2023-07-04T00:00:00"/>
    <n v="10990"/>
    <n v="11254"/>
    <x v="3"/>
    <n v="924"/>
    <n v="52712"/>
    <s v="V-clip adipose"/>
    <s v="044760"/>
    <m/>
    <s v="F"/>
    <s v="F"/>
    <s v=""/>
    <s v=""/>
    <n v="88"/>
    <n v="19"/>
    <n v="6.8"/>
    <n v="5.2"/>
    <n v="1.5"/>
    <x v="2"/>
    <n v="1016276"/>
    <n v="1"/>
    <s v="X"/>
    <s v="X"/>
    <m/>
    <s v="Archive"/>
    <m/>
    <m/>
    <m/>
    <m/>
    <m/>
    <m/>
    <n v="1"/>
    <m/>
    <m/>
    <s v="adult"/>
    <s v="10162761"/>
    <x v="5"/>
    <s v=""/>
    <s v=""/>
    <s v=""/>
    <x v="6"/>
  </r>
  <r>
    <d v="2023-07-04T00:00:00"/>
    <n v="10990"/>
    <n v="11254"/>
    <x v="3"/>
    <n v="925"/>
    <n v="52713"/>
    <s v="V-clip adipose"/>
    <s v="044746"/>
    <s v="X"/>
    <s v="M"/>
    <s v="M"/>
    <s v=""/>
    <s v=""/>
    <n v="95.5"/>
    <n v="23.5"/>
    <n v="8.9"/>
    <n v="7.5"/>
    <n v="2.5"/>
    <x v="2"/>
    <n v="1016276"/>
    <n v="2"/>
    <s v="X"/>
    <s v="X"/>
    <m/>
    <s v="Archive"/>
    <m/>
    <m/>
    <m/>
    <m/>
    <m/>
    <m/>
    <n v="1"/>
    <m/>
    <m/>
    <s v="adult"/>
    <s v="10162762"/>
    <x v="5"/>
    <s v=""/>
    <s v=""/>
    <s v=""/>
    <x v="6"/>
  </r>
  <r>
    <d v="2023-07-04T00:00:00"/>
    <n v="10990"/>
    <n v="11254"/>
    <x v="3"/>
    <n v="926"/>
    <n v="52714"/>
    <s v="V-clip adipose"/>
    <s v="044740"/>
    <m/>
    <s v="F"/>
    <s v="F"/>
    <s v=""/>
    <s v=""/>
    <n v="78"/>
    <n v="17"/>
    <n v="6.7"/>
    <n v="4.5"/>
    <n v="1.5"/>
    <x v="2"/>
    <n v="1016276"/>
    <n v="3"/>
    <s v="X"/>
    <s v="X"/>
    <m/>
    <s v="Archive"/>
    <m/>
    <m/>
    <m/>
    <m/>
    <m/>
    <m/>
    <n v="1"/>
    <m/>
    <m/>
    <s v="adult"/>
    <s v="10162763"/>
    <x v="5"/>
    <s v=""/>
    <s v=""/>
    <s v=""/>
    <x v="6"/>
  </r>
  <r>
    <d v="2023-07-04T00:00:00"/>
    <n v="10990"/>
    <n v="11254"/>
    <x v="3"/>
    <n v="927"/>
    <n v="52715"/>
    <s v="V-clip adipose"/>
    <s v="044717"/>
    <m/>
    <s v="F"/>
    <s v="F"/>
    <s v=""/>
    <s v=""/>
    <n v="80"/>
    <n v="17"/>
    <n v="6.4"/>
    <n v="4.5"/>
    <n v="1.5"/>
    <x v="2"/>
    <n v="1016276"/>
    <n v="4"/>
    <s v="X"/>
    <s v="X"/>
    <m/>
    <s v="Archive"/>
    <m/>
    <m/>
    <m/>
    <m/>
    <m/>
    <m/>
    <n v="1"/>
    <m/>
    <m/>
    <s v="adult"/>
    <s v="10162764"/>
    <x v="5"/>
    <s v=""/>
    <s v=""/>
    <s v=""/>
    <x v="6"/>
  </r>
  <r>
    <d v="2023-07-04T00:00:00"/>
    <n v="10990"/>
    <n v="11254"/>
    <x v="3"/>
    <n v="928"/>
    <n v="52716"/>
    <s v="V-clip adipose"/>
    <s v="044743"/>
    <m/>
    <s v="F"/>
    <s v="F"/>
    <s v=""/>
    <s v=""/>
    <n v="84"/>
    <n v="17.8"/>
    <n v="6"/>
    <n v="5.5"/>
    <n v="1.6"/>
    <x v="2"/>
    <n v="1016276"/>
    <n v="5"/>
    <s v="X"/>
    <s v="X"/>
    <m/>
    <s v="Archive"/>
    <m/>
    <m/>
    <m/>
    <m/>
    <m/>
    <m/>
    <n v="1"/>
    <m/>
    <m/>
    <s v="adult"/>
    <s v="10162765"/>
    <x v="5"/>
    <s v=""/>
    <s v=""/>
    <s v=""/>
    <x v="6"/>
  </r>
  <r>
    <d v="2023-07-04T00:00:00"/>
    <n v="10990"/>
    <n v="11254"/>
    <x v="3"/>
    <n v="930"/>
    <n v="52717"/>
    <s v="V-clip adipose"/>
    <s v="044720"/>
    <s v="X"/>
    <s v="M"/>
    <s v="M"/>
    <s v=""/>
    <s v=""/>
    <n v="91.5"/>
    <n v="21.3"/>
    <n v="8.3000000000000007"/>
    <n v="7"/>
    <n v="2.5"/>
    <x v="2"/>
    <n v="1016276"/>
    <n v="6"/>
    <s v="X"/>
    <s v="X"/>
    <m/>
    <s v="Archive"/>
    <m/>
    <m/>
    <m/>
    <m/>
    <m/>
    <m/>
    <n v="1"/>
    <m/>
    <m/>
    <s v="adult"/>
    <s v="10162766"/>
    <x v="5"/>
    <s v=""/>
    <s v=""/>
    <s v=""/>
    <x v="6"/>
  </r>
  <r>
    <d v="2023-07-04T00:00:00"/>
    <n v="10990"/>
    <n v="11254"/>
    <x v="3"/>
    <n v="931"/>
    <n v="52718"/>
    <s v="V-clip adipose"/>
    <s v="044777"/>
    <m/>
    <s v="F"/>
    <s v="F"/>
    <s v=""/>
    <s v=""/>
    <n v="80"/>
    <n v="18.899999999999999"/>
    <n v="7.2"/>
    <n v="5.6"/>
    <n v="1.9"/>
    <x v="2"/>
    <n v="1016276"/>
    <n v="7"/>
    <s v="X"/>
    <s v="X"/>
    <m/>
    <s v="Archive"/>
    <m/>
    <m/>
    <m/>
    <m/>
    <m/>
    <m/>
    <n v="1"/>
    <s v="EST."/>
    <m/>
    <s v="adult"/>
    <s v="10162767"/>
    <x v="5"/>
    <s v=""/>
    <s v=""/>
    <s v=""/>
    <x v="6"/>
  </r>
  <r>
    <d v="2023-07-04T00:00:00"/>
    <n v="10990"/>
    <n v="11254"/>
    <x v="3"/>
    <n v="932"/>
    <n v="52719"/>
    <s v="V-clip adipose"/>
    <s v="044713"/>
    <m/>
    <s v="F"/>
    <s v="F"/>
    <s v=""/>
    <s v=""/>
    <n v="81"/>
    <n v="17.2"/>
    <n v="6"/>
    <n v="5"/>
    <n v="1.5"/>
    <x v="2"/>
    <n v="1016276"/>
    <n v="8"/>
    <s v="X"/>
    <s v="X"/>
    <m/>
    <s v="Archive"/>
    <m/>
    <m/>
    <m/>
    <m/>
    <m/>
    <m/>
    <n v="1"/>
    <m/>
    <m/>
    <s v="adult"/>
    <s v="10162768"/>
    <x v="5"/>
    <s v=""/>
    <s v=""/>
    <s v=""/>
    <x v="6"/>
  </r>
  <r>
    <d v="2023-07-04T00:00:00"/>
    <n v="10990"/>
    <n v="11254"/>
    <x v="3"/>
    <n v="933"/>
    <n v="52720"/>
    <s v="V-clip adipose"/>
    <s v="044719"/>
    <m/>
    <s v="M"/>
    <s v="M"/>
    <s v=""/>
    <s v=""/>
    <n v="62"/>
    <m/>
    <m/>
    <m/>
    <m/>
    <x v="3"/>
    <n v="1016276"/>
    <n v="9"/>
    <s v="X"/>
    <s v="X"/>
    <m/>
    <s v="Archive"/>
    <m/>
    <m/>
    <m/>
    <m/>
    <m/>
    <m/>
    <n v="1"/>
    <m/>
    <m/>
    <s v="adult"/>
    <s v="10162769"/>
    <x v="5"/>
    <s v=""/>
    <s v=""/>
    <s v=""/>
    <x v="6"/>
  </r>
  <r>
    <d v="2023-07-04T00:00:00"/>
    <n v="10990"/>
    <n v="11254"/>
    <x v="3"/>
    <n v="934"/>
    <n v="52721"/>
    <s v="V-clip adipose"/>
    <s v="044770"/>
    <m/>
    <s v="F"/>
    <s v="F"/>
    <s v=""/>
    <s v=""/>
    <n v="81"/>
    <n v="18.3"/>
    <n v="6.5"/>
    <n v="6"/>
    <n v="1.8"/>
    <x v="2"/>
    <n v="1016276"/>
    <n v="10"/>
    <s v="X"/>
    <s v="X"/>
    <m/>
    <s v="Archive"/>
    <m/>
    <m/>
    <m/>
    <m/>
    <m/>
    <m/>
    <n v="1"/>
    <m/>
    <m/>
    <s v="adult"/>
    <s v="101627610"/>
    <x v="5"/>
    <s v=""/>
    <s v=""/>
    <s v=""/>
    <x v="6"/>
  </r>
  <r>
    <d v="2023-07-04T00:00:00"/>
    <n v="10990"/>
    <n v="11254"/>
    <x v="3"/>
    <n v="935"/>
    <n v="52722"/>
    <s v="V-clip adipose"/>
    <s v="044771"/>
    <s v="X"/>
    <s v="M"/>
    <s v="M"/>
    <s v=""/>
    <s v=""/>
    <n v="95"/>
    <n v="22"/>
    <n v="9.1999999999999993"/>
    <n v="7"/>
    <n v="2.5"/>
    <x v="2"/>
    <n v="1016277"/>
    <n v="1"/>
    <s v="X"/>
    <s v="X"/>
    <m/>
    <s v="Archive"/>
    <m/>
    <m/>
    <m/>
    <m/>
    <m/>
    <m/>
    <n v="1"/>
    <m/>
    <m/>
    <s v="adult"/>
    <s v="10162771"/>
    <x v="5"/>
    <s v=""/>
    <s v=""/>
    <s v=""/>
    <x v="6"/>
  </r>
  <r>
    <d v="2023-07-04T00:00:00"/>
    <n v="10990"/>
    <n v="11254"/>
    <x v="3"/>
    <n v="936"/>
    <n v="52723"/>
    <s v="V-clip adipose"/>
    <s v="044742"/>
    <m/>
    <s v="M"/>
    <s v="M"/>
    <s v=""/>
    <s v=""/>
    <n v="70"/>
    <m/>
    <m/>
    <m/>
    <m/>
    <x v="3"/>
    <n v="1016277"/>
    <n v="2"/>
    <s v="X"/>
    <s v="X"/>
    <m/>
    <s v="Archive"/>
    <m/>
    <m/>
    <m/>
    <m/>
    <m/>
    <m/>
    <n v="1"/>
    <m/>
    <m/>
    <s v="adult"/>
    <s v="10162772"/>
    <x v="5"/>
    <s v=""/>
    <s v=""/>
    <s v=""/>
    <x v="6"/>
  </r>
  <r>
    <d v="2023-07-04T00:00:00"/>
    <n v="10990"/>
    <n v="11254"/>
    <x v="3"/>
    <n v="937"/>
    <n v="52724"/>
    <s v="V-clip adipose"/>
    <s v="044774"/>
    <m/>
    <s v="F"/>
    <s v="F"/>
    <s v=""/>
    <s v=""/>
    <n v="87.5"/>
    <n v="19"/>
    <n v="6.8"/>
    <n v="5"/>
    <n v="2"/>
    <x v="2"/>
    <n v="1016277"/>
    <n v="3"/>
    <s v="X"/>
    <s v="X"/>
    <m/>
    <s v="Archive"/>
    <m/>
    <m/>
    <m/>
    <m/>
    <m/>
    <m/>
    <n v="1"/>
    <m/>
    <m/>
    <s v="adult"/>
    <s v="10162773"/>
    <x v="5"/>
    <s v=""/>
    <s v=""/>
    <s v=""/>
    <x v="6"/>
  </r>
  <r>
    <d v="2023-07-04T00:00:00"/>
    <n v="10990"/>
    <n v="11254"/>
    <x v="3"/>
    <n v="938"/>
    <n v="52725"/>
    <s v="V-clip adipose"/>
    <s v="044761"/>
    <m/>
    <s v="M"/>
    <s v="M"/>
    <s v=""/>
    <s v=""/>
    <n v="66"/>
    <m/>
    <m/>
    <m/>
    <m/>
    <x v="3"/>
    <n v="1016277"/>
    <n v="4"/>
    <s v="X"/>
    <s v="X"/>
    <m/>
    <s v="Archive"/>
    <m/>
    <m/>
    <m/>
    <m/>
    <m/>
    <m/>
    <n v="1"/>
    <m/>
    <m/>
    <s v="adult"/>
    <s v="10162774"/>
    <x v="5"/>
    <s v=""/>
    <s v=""/>
    <s v=""/>
    <x v="6"/>
  </r>
  <r>
    <d v="2023-07-04T00:00:00"/>
    <n v="10990"/>
    <n v="11254"/>
    <x v="3"/>
    <n v="938"/>
    <n v="52726"/>
    <s v="V-clip adipose"/>
    <s v="044767"/>
    <m/>
    <s v="F"/>
    <s v="F"/>
    <s v=""/>
    <s v=""/>
    <n v="80"/>
    <n v="17"/>
    <n v="5.8"/>
    <n v="5.2"/>
    <n v="1.7"/>
    <x v="2"/>
    <n v="1016277"/>
    <n v="5"/>
    <s v="X"/>
    <s v="X"/>
    <m/>
    <s v="Archive"/>
    <m/>
    <m/>
    <m/>
    <m/>
    <m/>
    <m/>
    <n v="1"/>
    <m/>
    <m/>
    <s v="adult"/>
    <s v="10162775"/>
    <x v="5"/>
    <s v=""/>
    <s v=""/>
    <s v=""/>
    <x v="6"/>
  </r>
  <r>
    <d v="2023-07-04T00:00:00"/>
    <n v="10990"/>
    <n v="11254"/>
    <x v="3"/>
    <n v="939"/>
    <n v="52727"/>
    <s v="V-clip adipose"/>
    <s v="044752"/>
    <m/>
    <s v="NR"/>
    <s v="M"/>
    <s v=""/>
    <s v=""/>
    <n v="53"/>
    <m/>
    <m/>
    <m/>
    <m/>
    <x v="3"/>
    <n v="1016277"/>
    <n v="6"/>
    <s v="X"/>
    <s v="X"/>
    <m/>
    <s v="Archive"/>
    <m/>
    <m/>
    <m/>
    <m/>
    <m/>
    <m/>
    <n v="1"/>
    <s v="didn't get sex"/>
    <m/>
    <s v="adult"/>
    <s v="10162776"/>
    <x v="5"/>
    <s v=""/>
    <s v=""/>
    <s v=""/>
    <x v="6"/>
  </r>
  <r>
    <d v="2023-07-04T00:00:00"/>
    <n v="10990"/>
    <n v="11255"/>
    <x v="3"/>
    <n v="940"/>
    <n v="52728"/>
    <s v="V-clip adipose"/>
    <s v="044687"/>
    <m/>
    <s v="F"/>
    <s v="F"/>
    <s v=""/>
    <s v=""/>
    <n v="81"/>
    <n v="17.2"/>
    <n v="6"/>
    <n v="5"/>
    <n v="1.7"/>
    <x v="2"/>
    <n v="1016277"/>
    <n v="7"/>
    <s v="X"/>
    <s v="X"/>
    <m/>
    <s v="Archive"/>
    <m/>
    <m/>
    <m/>
    <m/>
    <m/>
    <m/>
    <n v="1"/>
    <m/>
    <m/>
    <s v="adult"/>
    <s v="10162777"/>
    <x v="5"/>
    <s v=""/>
    <s v=""/>
    <s v=""/>
    <x v="6"/>
  </r>
  <r>
    <d v="2023-07-04T00:00:00"/>
    <n v="10990"/>
    <n v="11255"/>
    <x v="3"/>
    <n v="941"/>
    <n v="52729"/>
    <s v="V-clip adipose"/>
    <s v="044778"/>
    <m/>
    <s v="M"/>
    <s v="M"/>
    <s v=""/>
    <s v=""/>
    <n v="91"/>
    <n v="20.6"/>
    <n v="7.9"/>
    <n v="6.5"/>
    <n v="2.5"/>
    <x v="2"/>
    <n v="1016277"/>
    <n v="8"/>
    <s v="X"/>
    <s v="X"/>
    <m/>
    <s v="Archive"/>
    <m/>
    <m/>
    <m/>
    <m/>
    <m/>
    <m/>
    <n v="1"/>
    <m/>
    <m/>
    <s v="adult"/>
    <s v="10162778"/>
    <x v="5"/>
    <s v=""/>
    <s v=""/>
    <s v=""/>
    <x v="6"/>
  </r>
  <r>
    <d v="2023-07-04T00:00:00"/>
    <n v="10990"/>
    <n v="11255"/>
    <x v="3"/>
    <n v="944"/>
    <n v="52730"/>
    <s v="V-clip adipose"/>
    <s v="044769"/>
    <m/>
    <s v="F"/>
    <s v="F"/>
    <s v=""/>
    <s v=""/>
    <n v="81"/>
    <n v="17.5"/>
    <n v="5.5"/>
    <n v="5"/>
    <n v="1.5"/>
    <x v="2"/>
    <n v="1016277"/>
    <n v="9"/>
    <s v="X"/>
    <s v="X"/>
    <m/>
    <s v="Archive"/>
    <m/>
    <m/>
    <m/>
    <m/>
    <m/>
    <m/>
    <n v="1"/>
    <m/>
    <m/>
    <s v="adult"/>
    <s v="10162779"/>
    <x v="5"/>
    <s v=""/>
    <s v=""/>
    <s v=""/>
    <x v="6"/>
  </r>
  <r>
    <d v="2023-07-04T00:00:00"/>
    <n v="10990"/>
    <n v="11255"/>
    <x v="3"/>
    <n v="945"/>
    <n v="52731"/>
    <s v="V-clip adipose"/>
    <s v="044695"/>
    <m/>
    <s v="M"/>
    <s v="M"/>
    <s v=""/>
    <s v=""/>
    <n v="61"/>
    <m/>
    <m/>
    <m/>
    <m/>
    <x v="3"/>
    <n v="1016277"/>
    <n v="10"/>
    <s v="X"/>
    <s v="X"/>
    <m/>
    <s v="Archive"/>
    <m/>
    <m/>
    <m/>
    <m/>
    <m/>
    <m/>
    <n v="1"/>
    <s v="4 scales"/>
    <m/>
    <s v="adult"/>
    <s v="101627710"/>
    <x v="5"/>
    <s v=""/>
    <s v=""/>
    <s v=""/>
    <x v="6"/>
  </r>
  <r>
    <d v="2023-07-04T00:00:00"/>
    <n v="10990"/>
    <n v="11255"/>
    <x v="3"/>
    <n v="946"/>
    <n v="52732"/>
    <s v="V-clip adipose"/>
    <s v="044738"/>
    <m/>
    <s v="F"/>
    <s v="M"/>
    <s v=""/>
    <s v=""/>
    <n v="70"/>
    <m/>
    <m/>
    <m/>
    <m/>
    <x v="3"/>
    <n v="1016278"/>
    <n v="1"/>
    <s v="X"/>
    <s v="X"/>
    <m/>
    <s v="Archive"/>
    <m/>
    <m/>
    <m/>
    <m/>
    <m/>
    <m/>
    <n v="1"/>
    <m/>
    <m/>
    <s v="adult"/>
    <s v="10162781"/>
    <x v="5"/>
    <s v=""/>
    <s v=""/>
    <s v=""/>
    <x v="6"/>
  </r>
  <r>
    <d v="2023-07-04T00:00:00"/>
    <n v="10990"/>
    <n v="11255"/>
    <x v="3"/>
    <n v="947"/>
    <n v="52733"/>
    <s v="V-clip adipose"/>
    <s v="044730"/>
    <m/>
    <s v="M"/>
    <s v="M"/>
    <s v=""/>
    <s v=""/>
    <n v="61"/>
    <m/>
    <m/>
    <m/>
    <m/>
    <x v="3"/>
    <n v="1016278"/>
    <n v="2"/>
    <s v="X"/>
    <s v="X"/>
    <m/>
    <s v="Archive"/>
    <m/>
    <m/>
    <m/>
    <m/>
    <m/>
    <m/>
    <n v="1"/>
    <m/>
    <m/>
    <s v="adult"/>
    <s v="10162782"/>
    <x v="5"/>
    <s v=""/>
    <s v=""/>
    <s v=""/>
    <x v="6"/>
  </r>
  <r>
    <d v="2023-07-04T00:00:00"/>
    <n v="10990"/>
    <n v="11255"/>
    <x v="3"/>
    <n v="949"/>
    <n v="52734"/>
    <s v="V-clip adipose"/>
    <s v="044776"/>
    <s v="X"/>
    <s v="M"/>
    <s v="M"/>
    <s v=""/>
    <s v=""/>
    <n v="93.5"/>
    <n v="22.7"/>
    <n v="8.8000000000000007"/>
    <n v="6"/>
    <n v="2"/>
    <x v="2"/>
    <n v="1016278"/>
    <n v="3"/>
    <s v="X"/>
    <s v="X"/>
    <m/>
    <s v="Archive"/>
    <m/>
    <m/>
    <m/>
    <m/>
    <m/>
    <m/>
    <n v="1"/>
    <m/>
    <m/>
    <s v="adult"/>
    <s v="10162783"/>
    <x v="5"/>
    <s v=""/>
    <s v=""/>
    <s v=""/>
    <x v="6"/>
  </r>
  <r>
    <d v="2023-07-04T00:00:00"/>
    <n v="10991"/>
    <n v="11255"/>
    <x v="4"/>
    <n v="1003"/>
    <n v="52735"/>
    <s v="V-clip adipose"/>
    <s v="044779"/>
    <m/>
    <s v="M"/>
    <s v="M"/>
    <s v=""/>
    <s v=""/>
    <n v="57"/>
    <m/>
    <m/>
    <m/>
    <m/>
    <x v="3"/>
    <n v="1016278"/>
    <n v="4"/>
    <s v="X"/>
    <s v="X"/>
    <m/>
    <s v="Archive"/>
    <m/>
    <m/>
    <m/>
    <m/>
    <m/>
    <m/>
    <n v="1"/>
    <m/>
    <m/>
    <s v="adult"/>
    <s v="10162784"/>
    <x v="5"/>
    <s v=""/>
    <s v=""/>
    <s v=""/>
    <x v="6"/>
  </r>
  <r>
    <d v="2023-07-04T00:00:00"/>
    <n v="10991"/>
    <n v="11255"/>
    <x v="4"/>
    <n v="1004"/>
    <n v="52736"/>
    <s v="V-clip adipose"/>
    <s v="044718"/>
    <m/>
    <s v="F"/>
    <s v="F"/>
    <s v=""/>
    <s v=""/>
    <n v="84"/>
    <n v="18.2"/>
    <n v="6.6"/>
    <n v="5"/>
    <n v="1.8"/>
    <x v="2"/>
    <n v="1016278"/>
    <n v="5"/>
    <s v="X"/>
    <s v="X"/>
    <m/>
    <s v="Archive"/>
    <m/>
    <m/>
    <m/>
    <m/>
    <m/>
    <m/>
    <n v="1"/>
    <m/>
    <m/>
    <s v="adult"/>
    <s v="10162785"/>
    <x v="5"/>
    <s v=""/>
    <s v=""/>
    <s v=""/>
    <x v="6"/>
  </r>
  <r>
    <d v="2023-07-04T00:00:00"/>
    <n v="10991"/>
    <n v="11255"/>
    <x v="4"/>
    <n v="1005"/>
    <n v="52737"/>
    <s v="V-clip adipose"/>
    <s v="044732"/>
    <m/>
    <s v="M"/>
    <s v="M"/>
    <s v=""/>
    <s v=""/>
    <n v="60"/>
    <m/>
    <m/>
    <m/>
    <m/>
    <x v="3"/>
    <n v="1016278"/>
    <n v="6"/>
    <s v="X"/>
    <s v="X"/>
    <m/>
    <s v="Archive"/>
    <m/>
    <s v="OW"/>
    <m/>
    <m/>
    <m/>
    <m/>
    <n v="1"/>
    <m/>
    <m/>
    <s v="adult"/>
    <s v="10162786"/>
    <x v="5"/>
    <s v=""/>
    <s v=""/>
    <s v=""/>
    <x v="6"/>
  </r>
  <r>
    <d v="2023-07-04T00:00:00"/>
    <n v="10991"/>
    <n v="11255"/>
    <x v="4"/>
    <n v="1006"/>
    <n v="52738"/>
    <s v="V-clip adipose"/>
    <s v="044723"/>
    <m/>
    <s v="F"/>
    <s v="F"/>
    <s v=""/>
    <s v=""/>
    <n v="84"/>
    <n v="17.5"/>
    <n v="6"/>
    <n v="5"/>
    <n v="1.5"/>
    <x v="2"/>
    <n v="1016278"/>
    <n v="7"/>
    <s v="X"/>
    <s v="X"/>
    <m/>
    <s v="Archive"/>
    <m/>
    <m/>
    <m/>
    <m/>
    <m/>
    <m/>
    <n v="1"/>
    <m/>
    <m/>
    <s v="adult"/>
    <s v="10162787"/>
    <x v="5"/>
    <s v=""/>
    <s v=""/>
    <s v=""/>
    <x v="6"/>
  </r>
  <r>
    <d v="2023-07-04T00:00:00"/>
    <n v="10991"/>
    <n v="11255"/>
    <x v="4"/>
    <n v="1008"/>
    <n v="52739"/>
    <s v="V-clip adipose"/>
    <s v="044688"/>
    <m/>
    <s v="F"/>
    <s v="M"/>
    <s v=""/>
    <s v=""/>
    <n v="75"/>
    <m/>
    <m/>
    <m/>
    <m/>
    <x v="3"/>
    <n v="1016278"/>
    <n v="8"/>
    <s v="X"/>
    <s v="X"/>
    <m/>
    <s v="Archive"/>
    <m/>
    <m/>
    <m/>
    <m/>
    <m/>
    <m/>
    <n v="1"/>
    <m/>
    <m/>
    <s v="adult"/>
    <s v="10162788"/>
    <x v="5"/>
    <s v=""/>
    <s v=""/>
    <s v=""/>
    <x v="6"/>
  </r>
  <r>
    <d v="2023-07-04T00:00:00"/>
    <n v="10991"/>
    <n v="11255"/>
    <x v="4"/>
    <n v="1009"/>
    <n v="52740"/>
    <s v="V-clip adipose"/>
    <s v="044712"/>
    <m/>
    <s v="F"/>
    <s v="M"/>
    <s v=""/>
    <s v=""/>
    <n v="74"/>
    <m/>
    <m/>
    <m/>
    <m/>
    <x v="3"/>
    <n v="1016278"/>
    <n v="9"/>
    <s v="X"/>
    <s v="X"/>
    <m/>
    <s v="Archive"/>
    <m/>
    <m/>
    <m/>
    <m/>
    <m/>
    <m/>
    <n v="1"/>
    <m/>
    <m/>
    <s v="adult"/>
    <s v="10162789"/>
    <x v="5"/>
    <s v=""/>
    <s v=""/>
    <s v=""/>
    <x v="6"/>
  </r>
  <r>
    <d v="2023-07-04T00:00:00"/>
    <n v="10991"/>
    <n v="11255"/>
    <x v="4"/>
    <n v="1011"/>
    <n v="52741"/>
    <s v="V-clip adipose"/>
    <s v="044685"/>
    <m/>
    <s v="F"/>
    <s v="F"/>
    <s v=""/>
    <s v=""/>
    <n v="79"/>
    <n v="16"/>
    <n v="5.5"/>
    <n v="5.0999999999999996"/>
    <n v="1.4"/>
    <x v="2"/>
    <n v="1016278"/>
    <n v="10"/>
    <s v="X"/>
    <s v="X"/>
    <m/>
    <s v="Archive"/>
    <m/>
    <m/>
    <m/>
    <m/>
    <m/>
    <m/>
    <n v="1"/>
    <m/>
    <m/>
    <s v="adult"/>
    <s v="101627810"/>
    <x v="5"/>
    <s v=""/>
    <s v=""/>
    <s v=""/>
    <x v="6"/>
  </r>
  <r>
    <d v="2023-07-04T00:00:00"/>
    <n v="10991"/>
    <n v="11255"/>
    <x v="4"/>
    <n v="1012"/>
    <n v="52742"/>
    <s v="V-clip adipose"/>
    <s v="044692"/>
    <m/>
    <s v="F"/>
    <s v="F"/>
    <s v=""/>
    <s v=""/>
    <n v="91.5"/>
    <n v="19"/>
    <n v="7"/>
    <n v="6.1"/>
    <n v="2.1"/>
    <x v="2"/>
    <n v="1016279"/>
    <n v="1"/>
    <s v="X"/>
    <s v="X"/>
    <m/>
    <s v="Archive"/>
    <m/>
    <m/>
    <m/>
    <m/>
    <m/>
    <m/>
    <n v="1"/>
    <m/>
    <m/>
    <s v="adult"/>
    <s v="10162791"/>
    <x v="5"/>
    <s v=""/>
    <s v=""/>
    <s v=""/>
    <x v="6"/>
  </r>
  <r>
    <d v="2023-07-04T00:00:00"/>
    <n v="10991"/>
    <n v="11255"/>
    <x v="4"/>
    <n v="1013"/>
    <n v="52743"/>
    <s v="V-clip adipose"/>
    <s v="044702"/>
    <s v="X"/>
    <s v="M"/>
    <s v="M"/>
    <s v=""/>
    <s v=""/>
    <n v="88"/>
    <n v="19.8"/>
    <n v="8"/>
    <n v="6.5"/>
    <n v="2.2000000000000002"/>
    <x v="2"/>
    <n v="1016279"/>
    <n v="2"/>
    <s v="X"/>
    <s v="X"/>
    <m/>
    <s v="Archive"/>
    <m/>
    <m/>
    <m/>
    <m/>
    <m/>
    <m/>
    <n v="1"/>
    <m/>
    <m/>
    <s v="adult"/>
    <s v="10162792"/>
    <x v="5"/>
    <s v=""/>
    <s v=""/>
    <s v=""/>
    <x v="6"/>
  </r>
  <r>
    <d v="2023-07-04T00:00:00"/>
    <n v="10991"/>
    <n v="11255"/>
    <x v="4"/>
    <n v="1014"/>
    <n v="52744"/>
    <s v="V-clip adipose"/>
    <s v="044721"/>
    <m/>
    <s v="F"/>
    <s v="F"/>
    <s v=""/>
    <s v=""/>
    <n v="79"/>
    <n v="16.8"/>
    <n v="6"/>
    <n v="4.8"/>
    <n v="1.5"/>
    <x v="2"/>
    <n v="1016279"/>
    <n v="3"/>
    <s v="X"/>
    <s v="X"/>
    <m/>
    <s v="Archive"/>
    <m/>
    <m/>
    <m/>
    <m/>
    <m/>
    <m/>
    <n v="1"/>
    <m/>
    <m/>
    <s v="adult"/>
    <s v="10162793"/>
    <x v="5"/>
    <s v=""/>
    <s v=""/>
    <s v=""/>
    <x v="6"/>
  </r>
  <r>
    <d v="2023-07-04T00:00:00"/>
    <n v="10991"/>
    <n v="11255"/>
    <x v="4"/>
    <n v="1015"/>
    <n v="52745"/>
    <s v="V-clip adipose"/>
    <s v="044680"/>
    <m/>
    <s v="M"/>
    <s v="M"/>
    <s v=""/>
    <s v=""/>
    <n v="56"/>
    <m/>
    <m/>
    <m/>
    <m/>
    <x v="3"/>
    <n v="1016279"/>
    <n v="4"/>
    <s v="X"/>
    <s v="X"/>
    <m/>
    <s v="Archive"/>
    <m/>
    <m/>
    <m/>
    <m/>
    <m/>
    <m/>
    <n v="1"/>
    <m/>
    <m/>
    <s v="adult"/>
    <s v="10162794"/>
    <x v="5"/>
    <s v=""/>
    <s v=""/>
    <s v=""/>
    <x v="6"/>
  </r>
  <r>
    <d v="2023-07-04T00:00:00"/>
    <n v="10991"/>
    <n v="11255"/>
    <x v="4"/>
    <n v="1017"/>
    <n v="52746"/>
    <s v="V-clip adipose"/>
    <s v="044762"/>
    <m/>
    <s v="M"/>
    <s v="M"/>
    <s v=""/>
    <s v=""/>
    <n v="67"/>
    <m/>
    <m/>
    <m/>
    <m/>
    <x v="3"/>
    <n v="1016279"/>
    <n v="5"/>
    <s v="X"/>
    <s v="X"/>
    <m/>
    <s v="Archive"/>
    <m/>
    <m/>
    <m/>
    <m/>
    <m/>
    <m/>
    <n v="1"/>
    <m/>
    <m/>
    <s v="adult"/>
    <s v="10162795"/>
    <x v="5"/>
    <s v=""/>
    <s v=""/>
    <s v=""/>
    <x v="6"/>
  </r>
  <r>
    <d v="2023-07-04T00:00:00"/>
    <n v="10991"/>
    <n v="11255"/>
    <x v="4"/>
    <n v="1017"/>
    <n v="52747"/>
    <s v="V-clip adipose"/>
    <s v="044756"/>
    <m/>
    <s v="M"/>
    <s v="M"/>
    <s v=""/>
    <s v=""/>
    <n v="63"/>
    <m/>
    <m/>
    <m/>
    <m/>
    <x v="3"/>
    <n v="1016279"/>
    <n v="6"/>
    <s v="X"/>
    <s v="X"/>
    <m/>
    <s v="Archive"/>
    <m/>
    <m/>
    <m/>
    <m/>
    <m/>
    <m/>
    <n v="1"/>
    <m/>
    <m/>
    <s v="adult"/>
    <s v="10162796"/>
    <x v="5"/>
    <s v=""/>
    <s v=""/>
    <s v=""/>
    <x v="6"/>
  </r>
  <r>
    <d v="2023-07-04T00:00:00"/>
    <n v="10991"/>
    <n v="11255"/>
    <x v="4"/>
    <n v="1019"/>
    <n v="52748"/>
    <s v="V-clip adipose"/>
    <s v="044714"/>
    <m/>
    <s v="M"/>
    <s v="M"/>
    <s v=""/>
    <s v=""/>
    <n v="51"/>
    <m/>
    <m/>
    <m/>
    <m/>
    <x v="3"/>
    <n v="1016279"/>
    <n v="7"/>
    <s v="X"/>
    <s v="X"/>
    <m/>
    <s v="Archive"/>
    <m/>
    <m/>
    <m/>
    <m/>
    <m/>
    <m/>
    <n v="1"/>
    <m/>
    <m/>
    <s v="adult"/>
    <s v="10162797"/>
    <x v="5"/>
    <s v=""/>
    <s v=""/>
    <s v=""/>
    <x v="6"/>
  </r>
  <r>
    <d v="2023-07-04T00:00:00"/>
    <n v="10991"/>
    <n v="11255"/>
    <x v="4"/>
    <n v="1021"/>
    <n v="52749"/>
    <s v="V-clip adipose"/>
    <s v="044741"/>
    <m/>
    <s v="M"/>
    <s v="M"/>
    <s v=""/>
    <s v=""/>
    <n v="57"/>
    <m/>
    <m/>
    <m/>
    <m/>
    <x v="3"/>
    <n v="1016279"/>
    <n v="8"/>
    <s v="X"/>
    <s v="X"/>
    <m/>
    <s v="Archive"/>
    <m/>
    <m/>
    <m/>
    <m/>
    <m/>
    <m/>
    <n v="1"/>
    <m/>
    <m/>
    <s v="adult"/>
    <s v="10162798"/>
    <x v="5"/>
    <s v=""/>
    <s v=""/>
    <s v=""/>
    <x v="6"/>
  </r>
  <r>
    <d v="2023-07-04T00:00:00"/>
    <n v="10991"/>
    <n v="11255"/>
    <x v="4"/>
    <n v="1022"/>
    <n v="52750"/>
    <s v="V-clip adipose"/>
    <s v="044757"/>
    <s v="X"/>
    <s v="M"/>
    <s v="M"/>
    <s v=""/>
    <s v=""/>
    <n v="76"/>
    <n v="17.2"/>
    <n v="6"/>
    <n v="5.4"/>
    <n v="1.8"/>
    <x v="2"/>
    <n v="1016279"/>
    <n v="9"/>
    <s v="X"/>
    <s v="X"/>
    <m/>
    <s v="Archive"/>
    <m/>
    <m/>
    <m/>
    <m/>
    <m/>
    <m/>
    <n v="1"/>
    <m/>
    <m/>
    <s v="adult"/>
    <s v="10162799"/>
    <x v="5"/>
    <s v=""/>
    <s v=""/>
    <s v=""/>
    <x v="6"/>
  </r>
  <r>
    <d v="2023-07-04T00:00:00"/>
    <n v="10991"/>
    <n v="11255"/>
    <x v="4"/>
    <n v="1023"/>
    <n v="52751"/>
    <s v="V-clip adipose"/>
    <s v="044751"/>
    <s v="X"/>
    <s v="M"/>
    <s v="M"/>
    <s v=""/>
    <s v=""/>
    <n v="83"/>
    <n v="18.5"/>
    <n v="7"/>
    <n v="6.1"/>
    <n v="1.9"/>
    <x v="2"/>
    <n v="1016279"/>
    <n v="10"/>
    <s v="X"/>
    <s v="X"/>
    <m/>
    <s v="Archive"/>
    <m/>
    <m/>
    <m/>
    <m/>
    <m/>
    <m/>
    <n v="1"/>
    <m/>
    <m/>
    <s v="adult"/>
    <s v="101627910"/>
    <x v="5"/>
    <s v=""/>
    <s v=""/>
    <s v=""/>
    <x v="6"/>
  </r>
  <r>
    <d v="2023-07-04T00:00:00"/>
    <n v="10991"/>
    <n v="11255"/>
    <x v="4"/>
    <n v="1024"/>
    <n v="52752"/>
    <s v="V-clip adipose"/>
    <s v="044684"/>
    <m/>
    <s v="M"/>
    <s v="M"/>
    <s v=""/>
    <s v=""/>
    <n v="67"/>
    <m/>
    <m/>
    <m/>
    <m/>
    <x v="3"/>
    <n v="1016280"/>
    <n v="1"/>
    <s v="X"/>
    <s v="X"/>
    <m/>
    <s v="Archive"/>
    <m/>
    <m/>
    <m/>
    <m/>
    <m/>
    <m/>
    <n v="1"/>
    <m/>
    <m/>
    <s v="adult"/>
    <s v="10162801"/>
    <x v="5"/>
    <s v=""/>
    <s v=""/>
    <s v=""/>
    <x v="6"/>
  </r>
  <r>
    <d v="2023-07-04T00:00:00"/>
    <n v="10991"/>
    <n v="11256"/>
    <x v="4"/>
    <n v="1025"/>
    <n v="52753"/>
    <s v="V-clip adipose"/>
    <s v="044755"/>
    <m/>
    <s v="M"/>
    <s v="M"/>
    <s v=""/>
    <s v=""/>
    <n v="62"/>
    <m/>
    <m/>
    <m/>
    <m/>
    <x v="3"/>
    <n v="1016280"/>
    <n v="2"/>
    <s v="X"/>
    <s v="X"/>
    <m/>
    <s v="Archive"/>
    <m/>
    <m/>
    <m/>
    <m/>
    <m/>
    <m/>
    <n v="1"/>
    <m/>
    <m/>
    <s v="adult"/>
    <s v="10162802"/>
    <x v="5"/>
    <s v=""/>
    <s v=""/>
    <s v=""/>
    <x v="6"/>
  </r>
  <r>
    <d v="2023-07-04T00:00:00"/>
    <n v="10991"/>
    <n v="11256"/>
    <x v="4"/>
    <n v="1026"/>
    <n v="52754"/>
    <s v="V-clip adipose"/>
    <s v="044704"/>
    <m/>
    <s v="M"/>
    <s v="M"/>
    <s v=""/>
    <s v=""/>
    <n v="58"/>
    <m/>
    <m/>
    <m/>
    <m/>
    <x v="3"/>
    <n v="1016280"/>
    <n v="3"/>
    <s v="X"/>
    <s v="X"/>
    <m/>
    <s v="Archive"/>
    <m/>
    <m/>
    <m/>
    <m/>
    <m/>
    <m/>
    <n v="1"/>
    <m/>
    <m/>
    <s v="adult"/>
    <s v="10162803"/>
    <x v="5"/>
    <s v=""/>
    <s v=""/>
    <s v=""/>
    <x v="6"/>
  </r>
  <r>
    <d v="2023-07-04T00:00:00"/>
    <n v="10991"/>
    <n v="11256"/>
    <x v="4"/>
    <n v="1026"/>
    <n v="52755"/>
    <s v="V-clip adipose"/>
    <s v="044759"/>
    <m/>
    <s v="M"/>
    <s v="M"/>
    <s v=""/>
    <s v=""/>
    <n v="60"/>
    <m/>
    <m/>
    <m/>
    <m/>
    <x v="3"/>
    <n v="1016280"/>
    <n v="4"/>
    <s v="X"/>
    <s v="X"/>
    <m/>
    <s v="Archive"/>
    <m/>
    <m/>
    <m/>
    <m/>
    <m/>
    <m/>
    <n v="1"/>
    <m/>
    <m/>
    <s v="adult"/>
    <s v="10162804"/>
    <x v="5"/>
    <s v=""/>
    <s v=""/>
    <s v=""/>
    <x v="6"/>
  </r>
  <r>
    <d v="2023-07-04T00:00:00"/>
    <n v="10991"/>
    <n v="11256"/>
    <x v="4"/>
    <n v="1027"/>
    <n v="52756"/>
    <s v="V-clip adipose"/>
    <s v="044765"/>
    <s v="X"/>
    <s v="M"/>
    <s v="M"/>
    <s v=""/>
    <s v=""/>
    <n v="88"/>
    <n v="20"/>
    <n v="7.6"/>
    <n v="7"/>
    <n v="2.2999999999999998"/>
    <x v="2"/>
    <n v="1016280"/>
    <n v="5"/>
    <s v="X"/>
    <s v="X"/>
    <m/>
    <s v="Archive"/>
    <m/>
    <m/>
    <m/>
    <m/>
    <m/>
    <m/>
    <n v="1"/>
    <m/>
    <m/>
    <s v="adult"/>
    <s v="10162805"/>
    <x v="5"/>
    <s v=""/>
    <s v=""/>
    <s v=""/>
    <x v="6"/>
  </r>
  <r>
    <d v="2023-07-04T00:00:00"/>
    <n v="10991"/>
    <n v="11256"/>
    <x v="4"/>
    <n v="1028"/>
    <n v="52757"/>
    <s v="V-clip adipose"/>
    <s v="044728"/>
    <s v="X"/>
    <s v="M"/>
    <s v="M"/>
    <s v=""/>
    <s v=""/>
    <n v="96.5"/>
    <n v="23.2"/>
    <n v="9.3000000000000007"/>
    <n v="7"/>
    <n v="2.2999999999999998"/>
    <x v="2"/>
    <n v="1016280"/>
    <n v="6"/>
    <s v="X"/>
    <s v="X"/>
    <m/>
    <s v="Archive"/>
    <m/>
    <m/>
    <m/>
    <m/>
    <m/>
    <m/>
    <n v="1"/>
    <m/>
    <m/>
    <s v="adult"/>
    <s v="10162806"/>
    <x v="5"/>
    <s v=""/>
    <s v=""/>
    <s v=""/>
    <x v="6"/>
  </r>
  <r>
    <d v="2023-07-04T00:00:00"/>
    <n v="10991"/>
    <n v="11256"/>
    <x v="4"/>
    <n v="1029"/>
    <n v="52758"/>
    <s v="V-clip adipose"/>
    <s v="044775"/>
    <m/>
    <s v="M"/>
    <s v="M"/>
    <s v=""/>
    <s v=""/>
    <n v="60"/>
    <m/>
    <m/>
    <m/>
    <m/>
    <x v="3"/>
    <n v="1016280"/>
    <n v="7"/>
    <s v="X"/>
    <s v="X"/>
    <m/>
    <s v="Archive"/>
    <m/>
    <m/>
    <m/>
    <m/>
    <m/>
    <m/>
    <n v="1"/>
    <m/>
    <m/>
    <s v="adult"/>
    <s v="10162807"/>
    <x v="5"/>
    <s v=""/>
    <s v=""/>
    <s v=""/>
    <x v="6"/>
  </r>
  <r>
    <d v="2023-07-04T00:00:00"/>
    <n v="10991"/>
    <n v="11256"/>
    <x v="4"/>
    <n v="1031"/>
    <n v="52759"/>
    <s v="V-clip adipose"/>
    <s v="044709"/>
    <s v="X"/>
    <s v="M"/>
    <s v="M"/>
    <s v=""/>
    <s v=""/>
    <n v="77"/>
    <n v="17.5"/>
    <n v="7"/>
    <n v="5.3"/>
    <n v="1.8"/>
    <x v="2"/>
    <n v="1016280"/>
    <n v="8"/>
    <s v="X"/>
    <s v="X"/>
    <m/>
    <s v="Archive"/>
    <m/>
    <m/>
    <m/>
    <m/>
    <m/>
    <m/>
    <n v="1"/>
    <m/>
    <m/>
    <s v="adult"/>
    <s v="10162808"/>
    <x v="5"/>
    <s v=""/>
    <s v=""/>
    <s v=""/>
    <x v="6"/>
  </r>
  <r>
    <d v="2023-07-04T00:00:00"/>
    <n v="10991"/>
    <n v="11256"/>
    <x v="4"/>
    <n v="1032"/>
    <n v="52760"/>
    <s v="V-clip adipose"/>
    <s v="044737"/>
    <m/>
    <s v="M"/>
    <s v="M"/>
    <s v=""/>
    <s v=""/>
    <n v="82"/>
    <n v="18.600000000000001"/>
    <n v="6.5"/>
    <n v="6"/>
    <n v="2.1"/>
    <x v="2"/>
    <n v="1016280"/>
    <n v="9"/>
    <s v="X"/>
    <s v="X"/>
    <m/>
    <s v="Archive"/>
    <m/>
    <m/>
    <m/>
    <m/>
    <m/>
    <m/>
    <n v="1"/>
    <m/>
    <m/>
    <s v="adult"/>
    <s v="10162809"/>
    <x v="5"/>
    <s v=""/>
    <s v=""/>
    <s v=""/>
    <x v="6"/>
  </r>
  <r>
    <d v="2023-07-04T00:00:00"/>
    <n v="10991"/>
    <n v="11256"/>
    <x v="4"/>
    <n v="1033"/>
    <n v="52761"/>
    <s v="V-clip adipose"/>
    <s v="044707"/>
    <s v="X"/>
    <s v="M"/>
    <s v="M"/>
    <s v=""/>
    <s v=""/>
    <n v="86"/>
    <n v="20"/>
    <n v="8"/>
    <n v="6.2"/>
    <n v="2.2999999999999998"/>
    <x v="2"/>
    <n v="1016280"/>
    <n v="10"/>
    <s v="X"/>
    <s v="X"/>
    <m/>
    <s v="Archive"/>
    <m/>
    <m/>
    <m/>
    <m/>
    <m/>
    <m/>
    <n v="1"/>
    <m/>
    <m/>
    <s v="adult"/>
    <s v="101628010"/>
    <x v="5"/>
    <s v=""/>
    <s v=""/>
    <s v=""/>
    <x v="6"/>
  </r>
  <r>
    <d v="2023-07-04T00:00:00"/>
    <n v="10991"/>
    <n v="11256"/>
    <x v="4"/>
    <n v="1034"/>
    <n v="52762"/>
    <s v="V-clip adipose"/>
    <s v="044750"/>
    <m/>
    <s v="M"/>
    <s v="M"/>
    <s v=""/>
    <s v=""/>
    <n v="58"/>
    <m/>
    <m/>
    <m/>
    <m/>
    <x v="3"/>
    <n v="1016232"/>
    <n v="1"/>
    <s v="X"/>
    <s v="X"/>
    <m/>
    <s v="Archive"/>
    <m/>
    <m/>
    <m/>
    <m/>
    <m/>
    <m/>
    <n v="1"/>
    <m/>
    <m/>
    <s v="adult"/>
    <s v="10162321"/>
    <x v="5"/>
    <s v=""/>
    <s v=""/>
    <s v=""/>
    <x v="6"/>
  </r>
  <r>
    <d v="2023-07-04T00:00:00"/>
    <n v="10991"/>
    <n v="11256"/>
    <x v="4"/>
    <n v="1037"/>
    <n v="52763"/>
    <s v="V-clip adipose"/>
    <s v="044745"/>
    <m/>
    <s v="F"/>
    <s v="F"/>
    <s v=""/>
    <s v=""/>
    <n v="83"/>
    <n v="16.5"/>
    <n v="5.5"/>
    <n v="5.5"/>
    <n v="1.6"/>
    <x v="2"/>
    <n v="1016232"/>
    <n v="2"/>
    <s v="X"/>
    <s v="X"/>
    <m/>
    <s v="Archive"/>
    <m/>
    <m/>
    <m/>
    <m/>
    <m/>
    <m/>
    <n v="1"/>
    <m/>
    <m/>
    <s v="adult"/>
    <s v="10162322"/>
    <x v="5"/>
    <s v=""/>
    <s v=""/>
    <s v=""/>
    <x v="6"/>
  </r>
  <r>
    <d v="2023-07-04T00:00:00"/>
    <n v="10991"/>
    <n v="11256"/>
    <x v="4"/>
    <n v="1037"/>
    <n v="52764"/>
    <s v="V-clip adipose"/>
    <s v="044754"/>
    <m/>
    <s v="M"/>
    <s v="M"/>
    <s v=""/>
    <s v=""/>
    <n v="65"/>
    <m/>
    <m/>
    <m/>
    <m/>
    <x v="3"/>
    <n v="1016232"/>
    <n v="3"/>
    <s v="X"/>
    <s v="X"/>
    <m/>
    <s v="Archive"/>
    <m/>
    <m/>
    <m/>
    <m/>
    <m/>
    <m/>
    <n v="1"/>
    <m/>
    <m/>
    <s v="adult"/>
    <s v="10162323"/>
    <x v="5"/>
    <s v=""/>
    <s v=""/>
    <s v=""/>
    <x v="6"/>
  </r>
  <r>
    <d v="2023-07-04T00:00:00"/>
    <n v="10991"/>
    <n v="11256"/>
    <x v="4"/>
    <n v="1038"/>
    <n v="52765"/>
    <s v="V-clip adipose"/>
    <s v="044711"/>
    <m/>
    <s v="M"/>
    <s v="M"/>
    <s v=""/>
    <s v=""/>
    <n v="84"/>
    <n v="17.7"/>
    <n v="5.6"/>
    <n v="5.2"/>
    <n v="1.8"/>
    <x v="2"/>
    <n v="1016232"/>
    <n v="4"/>
    <s v="X"/>
    <s v="X"/>
    <m/>
    <s v="Archive"/>
    <m/>
    <m/>
    <m/>
    <m/>
    <m/>
    <m/>
    <n v="1"/>
    <m/>
    <m/>
    <s v="adult"/>
    <s v="10162324"/>
    <x v="5"/>
    <s v=""/>
    <s v=""/>
    <s v=""/>
    <x v="6"/>
  </r>
  <r>
    <d v="2023-07-04T00:00:00"/>
    <n v="10991"/>
    <n v="11256"/>
    <x v="4"/>
    <n v="1040"/>
    <n v="52766"/>
    <s v="V-clip adipose"/>
    <s v="044706"/>
    <m/>
    <s v="F"/>
    <s v="F"/>
    <s v=""/>
    <s v=""/>
    <n v="86"/>
    <n v="17.7"/>
    <n v="6.3"/>
    <n v="5"/>
    <n v="1.8"/>
    <x v="2"/>
    <n v="1016232"/>
    <n v="5"/>
    <s v="X"/>
    <s v="X"/>
    <m/>
    <s v="Archive"/>
    <m/>
    <m/>
    <m/>
    <m/>
    <m/>
    <m/>
    <n v="1"/>
    <m/>
    <m/>
    <s v="adult"/>
    <s v="10162325"/>
    <x v="5"/>
    <s v=""/>
    <s v=""/>
    <s v=""/>
    <x v="6"/>
  </r>
  <r>
    <d v="2023-07-04T00:00:00"/>
    <n v="10991"/>
    <n v="11256"/>
    <x v="4"/>
    <n v="1042"/>
    <n v="52767"/>
    <s v="V-clip adipose"/>
    <s v="046444"/>
    <m/>
    <s v="F"/>
    <s v="M"/>
    <s v=""/>
    <s v=""/>
    <n v="74"/>
    <m/>
    <m/>
    <m/>
    <m/>
    <x v="3"/>
    <n v="1016232"/>
    <n v="6"/>
    <s v="X"/>
    <s v="X"/>
    <m/>
    <s v="Archive"/>
    <m/>
    <m/>
    <m/>
    <m/>
    <m/>
    <m/>
    <n v="1"/>
    <m/>
    <m/>
    <s v="adult"/>
    <s v="10162326"/>
    <x v="5"/>
    <s v=""/>
    <s v=""/>
    <s v=""/>
    <x v="6"/>
  </r>
  <r>
    <d v="2023-07-04T00:00:00"/>
    <n v="10991"/>
    <n v="11256"/>
    <x v="4"/>
    <n v="1043"/>
    <n v="52768"/>
    <s v="V-clip adipose"/>
    <s v="046420"/>
    <m/>
    <s v="M"/>
    <s v="M"/>
    <s v=""/>
    <s v=""/>
    <n v="64"/>
    <m/>
    <m/>
    <m/>
    <m/>
    <x v="3"/>
    <n v="1016232"/>
    <n v="7"/>
    <s v="X"/>
    <s v="X"/>
    <m/>
    <s v="Archive"/>
    <m/>
    <m/>
    <m/>
    <m/>
    <m/>
    <m/>
    <n v="1"/>
    <m/>
    <m/>
    <s v="adult"/>
    <s v="10162327"/>
    <x v="5"/>
    <s v=""/>
    <s v=""/>
    <s v=""/>
    <x v="6"/>
  </r>
  <r>
    <d v="2023-07-04T00:00:00"/>
    <n v="10991"/>
    <n v="11256"/>
    <x v="4"/>
    <n v="1044"/>
    <n v="52769"/>
    <s v="V-clip adipose"/>
    <s v="046462"/>
    <m/>
    <s v="M"/>
    <s v="M"/>
    <s v=""/>
    <s v=""/>
    <n v="55"/>
    <m/>
    <m/>
    <m/>
    <m/>
    <x v="3"/>
    <n v="1016232"/>
    <n v="8"/>
    <s v="X"/>
    <s v="X"/>
    <m/>
    <s v="Archive"/>
    <m/>
    <m/>
    <m/>
    <m/>
    <m/>
    <m/>
    <n v="1"/>
    <m/>
    <m/>
    <s v="adult"/>
    <s v="10162328"/>
    <x v="5"/>
    <s v=""/>
    <s v=""/>
    <s v=""/>
    <x v="6"/>
  </r>
  <r>
    <d v="2023-07-04T00:00:00"/>
    <n v="10991"/>
    <n v="11256"/>
    <x v="4"/>
    <n v="1044"/>
    <n v="52770"/>
    <s v="V-clip adipose"/>
    <s v="046445"/>
    <m/>
    <s v="F"/>
    <s v="F"/>
    <s v=""/>
    <s v=""/>
    <n v="85"/>
    <n v="18.2"/>
    <n v="6.5"/>
    <n v="5.5"/>
    <n v="1.8"/>
    <x v="2"/>
    <n v="1016232"/>
    <n v="9"/>
    <s v="X"/>
    <s v="X"/>
    <m/>
    <s v="Archive"/>
    <m/>
    <m/>
    <m/>
    <m/>
    <m/>
    <m/>
    <n v="1"/>
    <m/>
    <m/>
    <s v="adult"/>
    <s v="10162329"/>
    <x v="5"/>
    <s v=""/>
    <s v=""/>
    <s v=""/>
    <x v="6"/>
  </r>
  <r>
    <d v="2023-07-04T00:00:00"/>
    <n v="10991"/>
    <n v="11256"/>
    <x v="4"/>
    <n v="1046"/>
    <n v="52771"/>
    <s v="V-clip adipose"/>
    <s v="046418"/>
    <m/>
    <s v="M"/>
    <s v="M"/>
    <s v=""/>
    <s v=""/>
    <n v="60"/>
    <m/>
    <m/>
    <m/>
    <m/>
    <x v="3"/>
    <n v="1016232"/>
    <n v="10"/>
    <s v="X"/>
    <s v="X"/>
    <m/>
    <s v="Archive"/>
    <m/>
    <m/>
    <m/>
    <m/>
    <m/>
    <m/>
    <n v="1"/>
    <m/>
    <m/>
    <s v="adult"/>
    <s v="101623210"/>
    <x v="5"/>
    <s v=""/>
    <s v=""/>
    <s v=""/>
    <x v="6"/>
  </r>
  <r>
    <d v="2023-07-04T00:00:00"/>
    <n v="10992"/>
    <n v="11256"/>
    <x v="2"/>
    <n v="1105"/>
    <n v="52772"/>
    <s v="V-clip adipose"/>
    <s v="046459"/>
    <m/>
    <s v="F"/>
    <s v="F"/>
    <s v=""/>
    <s v=""/>
    <n v="86"/>
    <n v="19.5"/>
    <n v="6.5"/>
    <n v="5.5"/>
    <n v="1.7"/>
    <x v="2"/>
    <n v="1016233"/>
    <n v="1"/>
    <s v="X"/>
    <m/>
    <s v="X"/>
    <d v="2023-09-18T00:00:00"/>
    <m/>
    <m/>
    <m/>
    <m/>
    <m/>
    <m/>
    <n v="1"/>
    <m/>
    <m/>
    <s v="adult"/>
    <s v="10162331"/>
    <x v="3"/>
    <n v="1.3"/>
    <n v="3"/>
    <n v="2018"/>
    <x v="6"/>
  </r>
  <r>
    <d v="2023-07-04T00:00:00"/>
    <n v="10992"/>
    <n v="11256"/>
    <x v="2"/>
    <n v="1106"/>
    <n v="52773"/>
    <s v="V-clip adipose"/>
    <s v="046476"/>
    <m/>
    <s v="M"/>
    <s v="M"/>
    <s v=""/>
    <s v=""/>
    <n v="51"/>
    <m/>
    <m/>
    <m/>
    <m/>
    <x v="3"/>
    <n v="1016233"/>
    <n v="2"/>
    <s v="X"/>
    <m/>
    <s v="X"/>
    <d v="2023-09-18T00:00:00"/>
    <m/>
    <m/>
    <m/>
    <m/>
    <m/>
    <m/>
    <n v="1"/>
    <m/>
    <m/>
    <s v="adult"/>
    <s v="10162332"/>
    <x v="4"/>
    <n v="1.2"/>
    <n v="2"/>
    <n v="2019"/>
    <x v="6"/>
  </r>
  <r>
    <d v="2023-07-04T00:00:00"/>
    <n v="10992"/>
    <n v="11256"/>
    <x v="2"/>
    <n v="1107"/>
    <n v="52774"/>
    <s v="V-clip adipose"/>
    <s v="046421"/>
    <s v="X"/>
    <s v="M"/>
    <s v="M"/>
    <s v=""/>
    <s v=""/>
    <n v="65.5"/>
    <m/>
    <m/>
    <m/>
    <m/>
    <x v="3"/>
    <n v="1016233"/>
    <n v="3"/>
    <s v="X"/>
    <m/>
    <s v="X"/>
    <d v="2023-09-18T00:00:00"/>
    <m/>
    <m/>
    <m/>
    <m/>
    <m/>
    <m/>
    <n v="1"/>
    <m/>
    <m/>
    <s v="adult"/>
    <s v="10162333"/>
    <x v="3"/>
    <n v="1.3"/>
    <n v="3"/>
    <n v="2018"/>
    <x v="6"/>
  </r>
  <r>
    <d v="2023-07-04T00:00:00"/>
    <n v="10992"/>
    <n v="11256"/>
    <x v="2"/>
    <n v="1110"/>
    <n v="52775"/>
    <s v="V-clip adipose"/>
    <s v="046442"/>
    <s v="X"/>
    <s v="M"/>
    <s v="M"/>
    <s v=""/>
    <s v=""/>
    <n v="66.3"/>
    <m/>
    <m/>
    <m/>
    <m/>
    <x v="3"/>
    <n v="1016233"/>
    <n v="4"/>
    <s v="X"/>
    <m/>
    <s v="X"/>
    <d v="2023-09-18T00:00:00"/>
    <m/>
    <m/>
    <m/>
    <m/>
    <m/>
    <m/>
    <n v="1"/>
    <m/>
    <m/>
    <s v="adult"/>
    <s v="10162334"/>
    <x v="4"/>
    <n v="1.2"/>
    <n v="2"/>
    <n v="2019"/>
    <x v="6"/>
  </r>
  <r>
    <d v="2023-07-04T00:00:00"/>
    <n v="10992"/>
    <n v="11256"/>
    <x v="2"/>
    <n v="1110"/>
    <n v="52776"/>
    <s v="V-clip adipose"/>
    <s v="046428"/>
    <s v="X"/>
    <s v="M"/>
    <s v="M"/>
    <s v=""/>
    <s v=""/>
    <n v="58.8"/>
    <m/>
    <m/>
    <m/>
    <m/>
    <x v="3"/>
    <n v="1016233"/>
    <n v="5"/>
    <s v="X"/>
    <m/>
    <s v="X"/>
    <d v="2023-09-18T00:00:00"/>
    <m/>
    <m/>
    <m/>
    <m/>
    <m/>
    <m/>
    <n v="1"/>
    <m/>
    <m/>
    <s v="adult"/>
    <s v="10162335"/>
    <x v="4"/>
    <n v="1.2"/>
    <n v="2"/>
    <n v="2019"/>
    <x v="6"/>
  </r>
  <r>
    <d v="2023-07-04T00:00:00"/>
    <n v="10992"/>
    <n v="11256"/>
    <x v="2"/>
    <n v="1111"/>
    <n v="52777"/>
    <s v="V-clip adipose"/>
    <s v="046411"/>
    <m/>
    <s v="F"/>
    <s v="M"/>
    <s v=""/>
    <s v=""/>
    <n v="71"/>
    <m/>
    <m/>
    <m/>
    <m/>
    <x v="3"/>
    <n v="1016233"/>
    <n v="6"/>
    <s v="X"/>
    <m/>
    <s v="X"/>
    <d v="2023-09-18T00:00:00"/>
    <m/>
    <m/>
    <m/>
    <m/>
    <m/>
    <m/>
    <n v="1"/>
    <m/>
    <m/>
    <s v="adult"/>
    <s v="10162336"/>
    <x v="4"/>
    <n v="1.2"/>
    <n v="2"/>
    <n v="2019"/>
    <x v="6"/>
  </r>
  <r>
    <d v="2023-07-04T00:00:00"/>
    <n v="10992"/>
    <n v="11257"/>
    <x v="2"/>
    <n v="1113"/>
    <n v="52778"/>
    <s v="V-clip adipose"/>
    <s v="046395"/>
    <m/>
    <s v="F"/>
    <s v="M"/>
    <s v=""/>
    <s v=""/>
    <n v="64.5"/>
    <m/>
    <m/>
    <m/>
    <m/>
    <x v="3"/>
    <n v="1016233"/>
    <n v="7"/>
    <s v="X"/>
    <m/>
    <s v="X"/>
    <d v="2023-09-18T00:00:00"/>
    <m/>
    <m/>
    <m/>
    <m/>
    <m/>
    <m/>
    <n v="1"/>
    <m/>
    <m/>
    <s v="adult"/>
    <s v="10162337"/>
    <x v="4"/>
    <n v="1.2"/>
    <n v="2"/>
    <n v="2019"/>
    <x v="6"/>
  </r>
  <r>
    <d v="2023-07-04T00:00:00"/>
    <n v="10992"/>
    <n v="11257"/>
    <x v="2"/>
    <n v="1113"/>
    <n v="52779"/>
    <s v="V-clip adipose"/>
    <s v="046386"/>
    <s v="X"/>
    <s v="M"/>
    <s v="M"/>
    <s v=""/>
    <s v=""/>
    <n v="68"/>
    <m/>
    <m/>
    <m/>
    <m/>
    <x v="3"/>
    <n v="1016233"/>
    <n v="8"/>
    <s v="X"/>
    <m/>
    <s v="X"/>
    <d v="2023-09-18T00:00:00"/>
    <m/>
    <m/>
    <m/>
    <m/>
    <m/>
    <m/>
    <n v="1"/>
    <m/>
    <m/>
    <s v="adult"/>
    <s v="10162338"/>
    <x v="4"/>
    <n v="1.2"/>
    <n v="2"/>
    <n v="2019"/>
    <x v="6"/>
  </r>
  <r>
    <d v="2023-07-04T00:00:00"/>
    <n v="10992"/>
    <n v="11257"/>
    <x v="2"/>
    <n v="1113"/>
    <n v="52780"/>
    <s v="V-clip adipose"/>
    <s v="046392"/>
    <s v="X"/>
    <s v="M"/>
    <s v="M"/>
    <s v=""/>
    <s v=""/>
    <n v="50.5"/>
    <m/>
    <m/>
    <m/>
    <m/>
    <x v="3"/>
    <n v="1016233"/>
    <n v="9"/>
    <s v="X"/>
    <m/>
    <s v="X"/>
    <d v="2023-09-18T00:00:00"/>
    <m/>
    <m/>
    <m/>
    <m/>
    <m/>
    <m/>
    <n v="1"/>
    <m/>
    <m/>
    <s v="adult"/>
    <s v="10162339"/>
    <x v="4"/>
    <n v="1.2"/>
    <n v="2"/>
    <n v="2019"/>
    <x v="6"/>
  </r>
  <r>
    <d v="2023-07-04T00:00:00"/>
    <n v="10992"/>
    <n v="11257"/>
    <x v="2"/>
    <n v="1114"/>
    <n v="52781"/>
    <s v="V-clip adipose"/>
    <s v="046471"/>
    <m/>
    <s v="F"/>
    <s v="F"/>
    <s v=""/>
    <s v=""/>
    <n v="87.5"/>
    <n v="19.2"/>
    <n v="6.8"/>
    <n v="5.5"/>
    <n v="1.8"/>
    <x v="2"/>
    <n v="1016233"/>
    <n v="10"/>
    <s v="X"/>
    <m/>
    <s v="X"/>
    <d v="2023-09-18T00:00:00"/>
    <m/>
    <m/>
    <m/>
    <m/>
    <m/>
    <m/>
    <n v="1"/>
    <m/>
    <m/>
    <s v="adult"/>
    <s v="101623310"/>
    <x v="3"/>
    <n v="1.3"/>
    <n v="3"/>
    <n v="2018"/>
    <x v="6"/>
  </r>
  <r>
    <d v="2023-07-04T00:00:00"/>
    <n v="10992"/>
    <n v="11257"/>
    <x v="2"/>
    <n v="1116"/>
    <n v="52782"/>
    <s v="V-clip adipose"/>
    <s v="046474"/>
    <m/>
    <s v="F"/>
    <s v="F"/>
    <s v=""/>
    <s v=""/>
    <n v="88"/>
    <n v="19.8"/>
    <n v="6"/>
    <n v="5.9"/>
    <n v="2"/>
    <x v="2"/>
    <n v="1016234"/>
    <n v="1"/>
    <s v="X"/>
    <s v="X"/>
    <m/>
    <s v="Archive"/>
    <m/>
    <m/>
    <m/>
    <m/>
    <m/>
    <m/>
    <n v="1"/>
    <m/>
    <m/>
    <s v="adult"/>
    <s v="10162341"/>
    <x v="5"/>
    <s v=""/>
    <s v=""/>
    <s v=""/>
    <x v="6"/>
  </r>
  <r>
    <d v="2023-07-04T00:00:00"/>
    <n v="10992"/>
    <n v="11257"/>
    <x v="2"/>
    <n v="1117"/>
    <n v="52783"/>
    <s v="V-clip adipose"/>
    <s v="046405"/>
    <m/>
    <s v="F"/>
    <s v="M"/>
    <s v=""/>
    <s v=""/>
    <n v="71"/>
    <m/>
    <m/>
    <m/>
    <m/>
    <x v="3"/>
    <n v="1016234"/>
    <n v="2"/>
    <s v="X"/>
    <s v="X"/>
    <m/>
    <s v="Archive"/>
    <m/>
    <m/>
    <m/>
    <m/>
    <m/>
    <m/>
    <n v="1"/>
    <m/>
    <m/>
    <s v="adult"/>
    <s v="10162342"/>
    <x v="5"/>
    <s v=""/>
    <s v=""/>
    <s v=""/>
    <x v="6"/>
  </r>
  <r>
    <d v="2023-07-04T00:00:00"/>
    <n v="10992"/>
    <n v="11257"/>
    <x v="2"/>
    <n v="1119"/>
    <n v="52784"/>
    <s v="V-clip adipose"/>
    <s v="046465"/>
    <m/>
    <s v="NR"/>
    <s v="NR"/>
    <s v=""/>
    <s v=""/>
    <n v="85.5"/>
    <n v="17.5"/>
    <n v="6"/>
    <n v="5"/>
    <n v="1.6"/>
    <x v="2"/>
    <n v="1016234"/>
    <n v="3"/>
    <s v="X"/>
    <s v="X"/>
    <m/>
    <s v="Archive"/>
    <m/>
    <m/>
    <m/>
    <m/>
    <m/>
    <m/>
    <n v="1"/>
    <s v="no sex"/>
    <m/>
    <s v="adult"/>
    <s v="10162343"/>
    <x v="5"/>
    <s v=""/>
    <s v=""/>
    <s v=""/>
    <x v="6"/>
  </r>
  <r>
    <d v="2023-07-04T00:00:00"/>
    <n v="10992"/>
    <n v="11257"/>
    <x v="2"/>
    <n v="1126"/>
    <n v="52785"/>
    <s v="V-clip adipose"/>
    <s v="046446"/>
    <s v="X"/>
    <s v="M"/>
    <s v="M"/>
    <s v=""/>
    <s v=""/>
    <n v="68"/>
    <m/>
    <m/>
    <m/>
    <m/>
    <x v="3"/>
    <n v="1016234"/>
    <n v="4"/>
    <s v="X"/>
    <s v="X"/>
    <m/>
    <s v="Archive"/>
    <m/>
    <m/>
    <m/>
    <m/>
    <m/>
    <m/>
    <n v="1"/>
    <m/>
    <m/>
    <s v="adult"/>
    <s v="10162344"/>
    <x v="5"/>
    <s v=""/>
    <s v=""/>
    <s v=""/>
    <x v="6"/>
  </r>
  <r>
    <d v="2023-07-04T00:00:00"/>
    <n v="10992"/>
    <n v="11257"/>
    <x v="2"/>
    <n v="1126"/>
    <n v="52786"/>
    <s v="V-clip adipose"/>
    <s v="046479"/>
    <m/>
    <s v="M"/>
    <s v="M"/>
    <s v=""/>
    <s v=""/>
    <n v="53"/>
    <m/>
    <m/>
    <m/>
    <m/>
    <x v="3"/>
    <n v="1016234"/>
    <n v="5"/>
    <s v="X"/>
    <s v="X"/>
    <m/>
    <s v="Archive"/>
    <m/>
    <m/>
    <m/>
    <m/>
    <m/>
    <m/>
    <n v="1"/>
    <m/>
    <m/>
    <s v="adult"/>
    <s v="10162345"/>
    <x v="5"/>
    <s v=""/>
    <s v=""/>
    <s v=""/>
    <x v="6"/>
  </r>
  <r>
    <d v="2023-07-04T00:00:00"/>
    <n v="10992"/>
    <n v="11257"/>
    <x v="2"/>
    <n v="1127"/>
    <n v="52787"/>
    <s v="V-clip adipose"/>
    <s v="046387"/>
    <s v="X"/>
    <s v="M"/>
    <s v="M"/>
    <s v=""/>
    <s v=""/>
    <n v="67"/>
    <m/>
    <m/>
    <m/>
    <m/>
    <x v="3"/>
    <n v="1016234"/>
    <n v="6"/>
    <s v="X"/>
    <s v="X"/>
    <m/>
    <s v="Archive"/>
    <m/>
    <m/>
    <m/>
    <m/>
    <m/>
    <s v="1"/>
    <n v="1"/>
    <m/>
    <m/>
    <s v="adult"/>
    <s v="10162346"/>
    <x v="5"/>
    <s v=""/>
    <s v=""/>
    <s v=""/>
    <x v="6"/>
  </r>
  <r>
    <d v="2023-07-04T00:00:00"/>
    <n v="10992"/>
    <n v="11257"/>
    <x v="2"/>
    <n v="1128"/>
    <n v="52788"/>
    <s v="V-clip adipose"/>
    <s v="046424"/>
    <m/>
    <s v="F"/>
    <s v="F"/>
    <s v=""/>
    <s v=""/>
    <n v="83.5"/>
    <n v="17.5"/>
    <n v="6.1"/>
    <n v="5"/>
    <n v="1.9"/>
    <x v="2"/>
    <n v="1016234"/>
    <n v="7"/>
    <s v="X"/>
    <s v="X"/>
    <m/>
    <s v="Archive"/>
    <m/>
    <m/>
    <m/>
    <m/>
    <m/>
    <m/>
    <n v="1"/>
    <m/>
    <m/>
    <s v="adult"/>
    <s v="10162347"/>
    <x v="5"/>
    <s v=""/>
    <s v=""/>
    <s v=""/>
    <x v="6"/>
  </r>
  <r>
    <d v="2023-07-04T00:00:00"/>
    <n v="10992"/>
    <n v="11257"/>
    <x v="2"/>
    <n v="1129"/>
    <n v="52789"/>
    <s v="V-clip adipose"/>
    <s v="046423"/>
    <s v="X"/>
    <s v="M"/>
    <s v="M"/>
    <s v=""/>
    <s v=""/>
    <n v="97"/>
    <n v="21.6"/>
    <n v="8"/>
    <n v="7.5"/>
    <n v="3"/>
    <x v="2"/>
    <n v="1016234"/>
    <n v="8"/>
    <s v="X"/>
    <s v="X"/>
    <m/>
    <s v="Archive"/>
    <m/>
    <m/>
    <m/>
    <m/>
    <m/>
    <m/>
    <n v="1"/>
    <m/>
    <m/>
    <s v="adult"/>
    <s v="10162348"/>
    <x v="5"/>
    <s v=""/>
    <s v=""/>
    <s v=""/>
    <x v="6"/>
  </r>
  <r>
    <d v="2023-07-04T00:00:00"/>
    <n v="10992"/>
    <n v="11257"/>
    <x v="2"/>
    <n v="1130"/>
    <n v="52790"/>
    <s v="V-clip adipose"/>
    <s v="046415"/>
    <s v="X"/>
    <s v="M"/>
    <s v="M"/>
    <s v=""/>
    <s v=""/>
    <n v="57"/>
    <m/>
    <m/>
    <m/>
    <m/>
    <x v="3"/>
    <n v="1016234"/>
    <n v="9"/>
    <s v="X"/>
    <s v="X"/>
    <m/>
    <s v="Archive"/>
    <m/>
    <m/>
    <m/>
    <m/>
    <m/>
    <m/>
    <n v="1"/>
    <m/>
    <m/>
    <s v="adult"/>
    <s v="10162349"/>
    <x v="5"/>
    <s v=""/>
    <s v=""/>
    <s v=""/>
    <x v="6"/>
  </r>
  <r>
    <d v="2023-07-04T00:00:00"/>
    <n v="10992"/>
    <n v="11257"/>
    <x v="2"/>
    <n v="1131"/>
    <n v="52791"/>
    <s v="V-clip adipose"/>
    <s v="046437"/>
    <s v="X"/>
    <s v="M"/>
    <s v="M"/>
    <s v=""/>
    <s v=""/>
    <n v="56"/>
    <m/>
    <m/>
    <m/>
    <m/>
    <x v="3"/>
    <n v="1016234"/>
    <n v="10"/>
    <s v="X"/>
    <s v="X"/>
    <m/>
    <s v="Archive"/>
    <m/>
    <m/>
    <m/>
    <m/>
    <m/>
    <m/>
    <n v="1"/>
    <m/>
    <m/>
    <s v="adult"/>
    <s v="101623410"/>
    <x v="5"/>
    <s v=""/>
    <s v=""/>
    <s v=""/>
    <x v="6"/>
  </r>
  <r>
    <d v="2023-07-04T00:00:00"/>
    <n v="10992"/>
    <n v="11257"/>
    <x v="2"/>
    <n v="1132"/>
    <n v="52792"/>
    <s v="V-clip adipose"/>
    <s v="046475"/>
    <m/>
    <s v="F"/>
    <s v="F"/>
    <s v=""/>
    <s v=""/>
    <n v="76"/>
    <n v="18.8"/>
    <n v="6.4"/>
    <n v="5"/>
    <n v="1.4"/>
    <x v="2"/>
    <n v="1016235"/>
    <n v="1"/>
    <s v="X"/>
    <m/>
    <s v="X"/>
    <d v="2023-09-18T00:00:00"/>
    <m/>
    <m/>
    <m/>
    <m/>
    <m/>
    <m/>
    <n v="1"/>
    <m/>
    <m/>
    <s v="adult"/>
    <s v="10162351"/>
    <x v="9"/>
    <s v="no age"/>
    <n v="3"/>
    <s v=""/>
    <x v="6"/>
  </r>
  <r>
    <d v="2023-07-04T00:00:00"/>
    <n v="10992"/>
    <n v="11257"/>
    <x v="2"/>
    <n v="1134"/>
    <n v="52793"/>
    <s v="V-clip adipose"/>
    <s v="046412"/>
    <m/>
    <s v="F"/>
    <s v="F"/>
    <s v=""/>
    <s v=""/>
    <n v="79"/>
    <n v="16.899999999999999"/>
    <n v="5.4"/>
    <n v="5"/>
    <n v="1.7"/>
    <x v="2"/>
    <n v="1016235"/>
    <n v="2"/>
    <s v="X"/>
    <m/>
    <s v="X"/>
    <d v="2023-09-18T00:00:00"/>
    <m/>
    <m/>
    <m/>
    <m/>
    <m/>
    <m/>
    <n v="1"/>
    <m/>
    <m/>
    <s v="adult"/>
    <s v="10162352"/>
    <x v="3"/>
    <n v="1.3"/>
    <n v="3"/>
    <n v="2018"/>
    <x v="6"/>
  </r>
  <r>
    <d v="2023-07-04T00:00:00"/>
    <n v="10992"/>
    <n v="11257"/>
    <x v="2"/>
    <n v="1135"/>
    <n v="52794"/>
    <s v="V-clip adipose"/>
    <s v="046436"/>
    <m/>
    <s v="F"/>
    <s v="F"/>
    <s v=""/>
    <s v=""/>
    <n v="84.5"/>
    <n v="18"/>
    <n v="6"/>
    <n v="6"/>
    <n v="2"/>
    <x v="2"/>
    <n v="1016235"/>
    <n v="3"/>
    <s v="X"/>
    <m/>
    <s v="X"/>
    <d v="2023-09-18T00:00:00"/>
    <m/>
    <m/>
    <m/>
    <m/>
    <m/>
    <m/>
    <n v="1"/>
    <m/>
    <m/>
    <s v="adult"/>
    <s v="10162353"/>
    <x v="3"/>
    <n v="1.3"/>
    <n v="3"/>
    <n v="2018"/>
    <x v="6"/>
  </r>
  <r>
    <d v="2023-07-04T00:00:00"/>
    <n v="10994"/>
    <n v="11257"/>
    <x v="4"/>
    <n v="1612"/>
    <n v="52795"/>
    <s v="V-clip adipose"/>
    <s v="046449"/>
    <m/>
    <s v="M"/>
    <s v="M"/>
    <s v=""/>
    <s v=""/>
    <n v="52"/>
    <m/>
    <m/>
    <m/>
    <m/>
    <x v="3"/>
    <n v="1016235"/>
    <n v="4"/>
    <s v="X"/>
    <m/>
    <s v="X"/>
    <d v="2023-09-18T00:00:00"/>
    <m/>
    <m/>
    <m/>
    <m/>
    <m/>
    <m/>
    <n v="1"/>
    <m/>
    <m/>
    <s v="adult"/>
    <s v="10162354"/>
    <x v="4"/>
    <n v="1.2"/>
    <n v="2"/>
    <n v="2019"/>
    <x v="6"/>
  </r>
  <r>
    <d v="2023-07-04T00:00:00"/>
    <n v="10994"/>
    <n v="11257"/>
    <x v="4"/>
    <n v="1614"/>
    <n v="52796"/>
    <s v="V-clip adipose"/>
    <s v="046434"/>
    <m/>
    <s v="M"/>
    <s v="M"/>
    <s v=""/>
    <s v=""/>
    <n v="63"/>
    <m/>
    <m/>
    <m/>
    <m/>
    <x v="3"/>
    <n v="1016235"/>
    <n v="5"/>
    <s v="X"/>
    <m/>
    <s v="X"/>
    <d v="2023-09-18T00:00:00"/>
    <m/>
    <m/>
    <m/>
    <m/>
    <m/>
    <m/>
    <n v="1"/>
    <m/>
    <m/>
    <s v="adult"/>
    <s v="10162355"/>
    <x v="4"/>
    <n v="1.2"/>
    <n v="2"/>
    <n v="2019"/>
    <x v="6"/>
  </r>
  <r>
    <d v="2023-07-04T00:00:00"/>
    <n v="10994"/>
    <n v="11257"/>
    <x v="4"/>
    <n v="1614"/>
    <n v="52797"/>
    <s v="V-clip adipose"/>
    <s v="046441"/>
    <m/>
    <s v="F"/>
    <s v="F"/>
    <s v=""/>
    <s v=""/>
    <n v="84"/>
    <n v="18.8"/>
    <n v="6.5"/>
    <n v="5.3"/>
    <n v="1.8"/>
    <x v="2"/>
    <n v="1016235"/>
    <n v="6"/>
    <s v="X"/>
    <m/>
    <s v="X"/>
    <d v="2023-09-18T00:00:00"/>
    <m/>
    <m/>
    <m/>
    <m/>
    <m/>
    <m/>
    <n v="1"/>
    <m/>
    <m/>
    <s v="adult"/>
    <s v="10162356"/>
    <x v="3"/>
    <n v="1.3"/>
    <n v="3"/>
    <n v="2018"/>
    <x v="6"/>
  </r>
  <r>
    <d v="2023-07-04T00:00:00"/>
    <n v="10994"/>
    <n v="11257"/>
    <x v="4"/>
    <n v="1615"/>
    <n v="52798"/>
    <s v="V-clip adipose"/>
    <s v="046469"/>
    <m/>
    <s v="M"/>
    <s v="M"/>
    <s v=""/>
    <s v=""/>
    <n v="63"/>
    <m/>
    <m/>
    <m/>
    <m/>
    <x v="3"/>
    <n v="1016235"/>
    <n v="7"/>
    <s v="X"/>
    <m/>
    <s v="X"/>
    <d v="2023-09-18T00:00:00"/>
    <m/>
    <m/>
    <m/>
    <m/>
    <m/>
    <m/>
    <n v="1"/>
    <m/>
    <m/>
    <s v="adult"/>
    <s v="10162357"/>
    <x v="4"/>
    <n v="1.2"/>
    <n v="2"/>
    <n v="2019"/>
    <x v="6"/>
  </r>
  <r>
    <d v="2023-07-04T00:00:00"/>
    <n v="10994"/>
    <n v="11257"/>
    <x v="4"/>
    <n v="1616"/>
    <n v="52799"/>
    <s v="V-clip adipose"/>
    <s v="046460"/>
    <m/>
    <s v="F"/>
    <s v="F"/>
    <s v=""/>
    <s v=""/>
    <n v="79"/>
    <n v="16"/>
    <n v="5.3"/>
    <n v="4.8"/>
    <n v="1.5"/>
    <x v="2"/>
    <n v="1016235"/>
    <n v="8"/>
    <s v="X"/>
    <m/>
    <s v="X"/>
    <d v="2023-09-18T00:00:00"/>
    <m/>
    <m/>
    <m/>
    <m/>
    <m/>
    <m/>
    <n v="1"/>
    <m/>
    <m/>
    <s v="adult"/>
    <s v="10162358"/>
    <x v="3"/>
    <n v="1.3"/>
    <n v="3"/>
    <n v="2018"/>
    <x v="6"/>
  </r>
  <r>
    <d v="2023-07-04T00:00:00"/>
    <n v="10994"/>
    <n v="11257"/>
    <x v="4"/>
    <n v="1617"/>
    <n v="52800"/>
    <s v="V-clip adipose"/>
    <s v="046457"/>
    <m/>
    <s v="M"/>
    <s v="M"/>
    <s v=""/>
    <s v=""/>
    <n v="74"/>
    <m/>
    <m/>
    <m/>
    <m/>
    <x v="3"/>
    <n v="1016235"/>
    <n v="9"/>
    <s v="X"/>
    <m/>
    <s v="X"/>
    <d v="2023-09-18T00:00:00"/>
    <m/>
    <m/>
    <m/>
    <m/>
    <m/>
    <m/>
    <n v="1"/>
    <m/>
    <m/>
    <s v="adult"/>
    <s v="10162359"/>
    <x v="4"/>
    <n v="1.2"/>
    <n v="2"/>
    <n v="2019"/>
    <x v="6"/>
  </r>
  <r>
    <d v="2023-07-04T00:00:00"/>
    <n v="10994"/>
    <n v="11257"/>
    <x v="4"/>
    <n v="1617"/>
    <n v="52801"/>
    <s v="V-clip adipose"/>
    <s v="046429"/>
    <m/>
    <s v="F"/>
    <s v="F"/>
    <s v=""/>
    <s v=""/>
    <n v="85"/>
    <n v="18.8"/>
    <n v="6.5"/>
    <n v="5"/>
    <n v="1.8"/>
    <x v="2"/>
    <n v="1016235"/>
    <n v="10"/>
    <s v="X"/>
    <m/>
    <s v="X"/>
    <d v="2023-09-18T00:00:00"/>
    <m/>
    <m/>
    <m/>
    <m/>
    <m/>
    <m/>
    <n v="1"/>
    <m/>
    <m/>
    <s v="adult"/>
    <s v="101623510"/>
    <x v="3"/>
    <n v="1.3"/>
    <n v="3"/>
    <n v="2018"/>
    <x v="6"/>
  </r>
  <r>
    <d v="2023-07-04T00:00:00"/>
    <n v="10994"/>
    <n v="11257"/>
    <x v="4"/>
    <n v="1619"/>
    <n v="52802"/>
    <s v="V-clip adipose"/>
    <s v="046419"/>
    <m/>
    <s v="M"/>
    <s v="M"/>
    <s v=""/>
    <s v=""/>
    <n v="58"/>
    <m/>
    <m/>
    <m/>
    <m/>
    <x v="3"/>
    <n v="1016236"/>
    <n v="1"/>
    <s v="X"/>
    <s v="X"/>
    <m/>
    <s v="Archive"/>
    <m/>
    <m/>
    <m/>
    <m/>
    <m/>
    <m/>
    <n v="1"/>
    <m/>
    <m/>
    <s v="adult"/>
    <s v="10162361"/>
    <x v="5"/>
    <s v=""/>
    <s v=""/>
    <s v=""/>
    <x v="6"/>
  </r>
  <r>
    <d v="2023-07-04T00:00:00"/>
    <n v="10994"/>
    <n v="11258"/>
    <x v="4"/>
    <n v="1621"/>
    <n v="52803"/>
    <s v="V-clip adipose"/>
    <s v="046416"/>
    <m/>
    <s v="M"/>
    <s v="M"/>
    <s v=""/>
    <s v=""/>
    <n v="59"/>
    <m/>
    <m/>
    <m/>
    <m/>
    <x v="3"/>
    <n v="1016236"/>
    <n v="2"/>
    <s v="X"/>
    <s v="X"/>
    <m/>
    <s v="Archive"/>
    <m/>
    <m/>
    <m/>
    <m/>
    <m/>
    <m/>
    <n v="1"/>
    <m/>
    <m/>
    <s v="adult"/>
    <s v="10162362"/>
    <x v="5"/>
    <s v=""/>
    <s v=""/>
    <s v=""/>
    <x v="6"/>
  </r>
  <r>
    <d v="2023-07-04T00:00:00"/>
    <n v="10994"/>
    <n v="11258"/>
    <x v="4"/>
    <n v="1621"/>
    <n v="52804"/>
    <s v="V-clip adipose"/>
    <s v="046431"/>
    <m/>
    <s v="M"/>
    <s v="M"/>
    <s v=""/>
    <s v=""/>
    <n v="66"/>
    <m/>
    <m/>
    <m/>
    <m/>
    <x v="3"/>
    <n v="1016236"/>
    <n v="3"/>
    <s v="X"/>
    <s v="X"/>
    <m/>
    <s v="Archive"/>
    <m/>
    <m/>
    <m/>
    <m/>
    <m/>
    <m/>
    <n v="1"/>
    <m/>
    <m/>
    <s v="adult"/>
    <s v="10162363"/>
    <x v="5"/>
    <s v=""/>
    <s v=""/>
    <s v=""/>
    <x v="6"/>
  </r>
  <r>
    <d v="2023-07-04T00:00:00"/>
    <n v="10994"/>
    <n v="11258"/>
    <x v="4"/>
    <n v="1622"/>
    <n v="52805"/>
    <s v="V-clip adipose"/>
    <s v="046404"/>
    <m/>
    <s v="M"/>
    <s v="M"/>
    <s v=""/>
    <s v=""/>
    <n v="69"/>
    <m/>
    <m/>
    <m/>
    <m/>
    <x v="3"/>
    <n v="1016236"/>
    <n v="4"/>
    <s v="X"/>
    <s v="X"/>
    <m/>
    <s v="Archive"/>
    <m/>
    <m/>
    <m/>
    <m/>
    <m/>
    <m/>
    <n v="1"/>
    <m/>
    <m/>
    <s v="adult"/>
    <s v="10162364"/>
    <x v="5"/>
    <s v=""/>
    <s v=""/>
    <s v=""/>
    <x v="6"/>
  </r>
  <r>
    <d v="2023-07-04T00:00:00"/>
    <n v="10994"/>
    <n v="11258"/>
    <x v="4"/>
    <n v="1624"/>
    <n v="52806"/>
    <s v="V-clip adipose"/>
    <s v="046478"/>
    <m/>
    <s v="M"/>
    <s v="M"/>
    <s v=""/>
    <s v=""/>
    <n v="60.5"/>
    <m/>
    <m/>
    <m/>
    <m/>
    <x v="3"/>
    <n v="1016236"/>
    <n v="5"/>
    <s v="X"/>
    <s v="X"/>
    <m/>
    <s v="Archive"/>
    <m/>
    <m/>
    <m/>
    <m/>
    <m/>
    <m/>
    <n v="1"/>
    <m/>
    <m/>
    <s v="adult"/>
    <s v="10162365"/>
    <x v="5"/>
    <s v=""/>
    <s v=""/>
    <s v=""/>
    <x v="6"/>
  </r>
  <r>
    <d v="2023-07-04T00:00:00"/>
    <n v="10994"/>
    <n v="11258"/>
    <x v="4"/>
    <n v="1625"/>
    <n v="52807"/>
    <s v="V-clip adipose"/>
    <s v="046384"/>
    <m/>
    <s v="M"/>
    <s v="M"/>
    <s v=""/>
    <s v=""/>
    <n v="51"/>
    <m/>
    <m/>
    <m/>
    <m/>
    <x v="3"/>
    <n v="1016236"/>
    <n v="6"/>
    <s v="X"/>
    <s v="X"/>
    <m/>
    <s v="Archive"/>
    <m/>
    <m/>
    <m/>
    <m/>
    <m/>
    <m/>
    <n v="1"/>
    <m/>
    <m/>
    <s v="adult"/>
    <s v="10162366"/>
    <x v="5"/>
    <s v=""/>
    <s v=""/>
    <s v=""/>
    <x v="6"/>
  </r>
  <r>
    <d v="2023-07-04T00:00:00"/>
    <n v="10994"/>
    <n v="11258"/>
    <x v="4"/>
    <n v="1628"/>
    <n v="52808"/>
    <s v="V-clip adipose"/>
    <s v="046400"/>
    <m/>
    <s v="M"/>
    <s v="M"/>
    <s v=""/>
    <s v=""/>
    <n v="90"/>
    <n v="21.2"/>
    <n v="8.3000000000000007"/>
    <n v="6.8"/>
    <n v="2.2999999999999998"/>
    <x v="2"/>
    <n v="1016236"/>
    <n v="7"/>
    <s v="X"/>
    <s v="X"/>
    <m/>
    <s v="Archive"/>
    <m/>
    <m/>
    <m/>
    <m/>
    <m/>
    <m/>
    <n v="1"/>
    <m/>
    <m/>
    <s v="adult"/>
    <s v="10162367"/>
    <x v="5"/>
    <s v=""/>
    <s v=""/>
    <s v=""/>
    <x v="6"/>
  </r>
  <r>
    <d v="2023-07-04T00:00:00"/>
    <n v="10994"/>
    <n v="11258"/>
    <x v="4"/>
    <n v="1630"/>
    <n v="52809"/>
    <s v="V-clip adipose"/>
    <s v="046401"/>
    <m/>
    <s v="M"/>
    <s v="M"/>
    <s v=""/>
    <s v=""/>
    <n v="57"/>
    <m/>
    <m/>
    <m/>
    <m/>
    <x v="3"/>
    <n v="1016236"/>
    <n v="8"/>
    <s v="X"/>
    <s v="X"/>
    <m/>
    <s v="Archive"/>
    <m/>
    <m/>
    <m/>
    <m/>
    <m/>
    <m/>
    <n v="1"/>
    <m/>
    <m/>
    <s v="adult"/>
    <s v="10162368"/>
    <x v="5"/>
    <s v=""/>
    <s v=""/>
    <s v=""/>
    <x v="6"/>
  </r>
  <r>
    <d v="2023-07-04T00:00:00"/>
    <n v="10994"/>
    <n v="11258"/>
    <x v="4"/>
    <n v="1631"/>
    <n v="52810"/>
    <s v="V-clip adipose"/>
    <s v="046399"/>
    <m/>
    <s v="F"/>
    <s v="F"/>
    <s v=""/>
    <s v=""/>
    <n v="95"/>
    <n v="17"/>
    <n v="6.5"/>
    <n v="5.3"/>
    <n v="1.6"/>
    <x v="2"/>
    <n v="1016236"/>
    <n v="9"/>
    <s v="X"/>
    <s v="X"/>
    <m/>
    <s v="Archive"/>
    <m/>
    <m/>
    <m/>
    <m/>
    <m/>
    <m/>
    <n v="1"/>
    <m/>
    <m/>
    <s v="adult"/>
    <s v="10162369"/>
    <x v="5"/>
    <s v=""/>
    <s v=""/>
    <s v=""/>
    <x v="6"/>
  </r>
  <r>
    <d v="2023-07-04T00:00:00"/>
    <n v="10994"/>
    <n v="11258"/>
    <x v="4"/>
    <n v="1632"/>
    <n v="52811"/>
    <s v="V-clip adipose"/>
    <s v="046385"/>
    <m/>
    <s v="M"/>
    <s v="M"/>
    <s v=""/>
    <s v=""/>
    <n v="69"/>
    <m/>
    <m/>
    <m/>
    <m/>
    <x v="3"/>
    <n v="1016236"/>
    <n v="10"/>
    <s v="X"/>
    <s v="X"/>
    <m/>
    <s v="Archive"/>
    <m/>
    <m/>
    <m/>
    <m/>
    <m/>
    <m/>
    <n v="1"/>
    <m/>
    <m/>
    <s v="adult"/>
    <s v="101623610"/>
    <x v="5"/>
    <s v=""/>
    <s v=""/>
    <s v=""/>
    <x v="6"/>
  </r>
  <r>
    <d v="2023-07-04T00:00:00"/>
    <n v="10994"/>
    <n v="11258"/>
    <x v="4"/>
    <n v="1633"/>
    <n v="52812"/>
    <s v="V-clip adipose"/>
    <s v="046407"/>
    <m/>
    <s v="M"/>
    <s v="M"/>
    <s v=""/>
    <s v=""/>
    <n v="63"/>
    <m/>
    <m/>
    <m/>
    <m/>
    <x v="3"/>
    <n v="1016237"/>
    <n v="1"/>
    <s v="X"/>
    <s v="X"/>
    <m/>
    <s v="Archive"/>
    <m/>
    <m/>
    <m/>
    <m/>
    <m/>
    <m/>
    <n v="1"/>
    <m/>
    <m/>
    <s v="adult"/>
    <s v="10162371"/>
    <x v="5"/>
    <s v=""/>
    <s v=""/>
    <s v=""/>
    <x v="6"/>
  </r>
  <r>
    <d v="2023-07-04T00:00:00"/>
    <n v="10994"/>
    <n v="11258"/>
    <x v="4"/>
    <n v="1635"/>
    <n v="52813"/>
    <s v="V-clip adipose"/>
    <s v="046432"/>
    <m/>
    <s v="M"/>
    <s v="M"/>
    <s v=""/>
    <s v=""/>
    <n v="58"/>
    <m/>
    <m/>
    <m/>
    <m/>
    <x v="3"/>
    <n v="1016237"/>
    <n v="2"/>
    <s v="X"/>
    <s v="X"/>
    <m/>
    <s v="Archive"/>
    <m/>
    <m/>
    <m/>
    <m/>
    <m/>
    <m/>
    <n v="1"/>
    <m/>
    <m/>
    <s v="adult"/>
    <s v="10162372"/>
    <x v="5"/>
    <s v=""/>
    <s v=""/>
    <s v=""/>
    <x v="6"/>
  </r>
  <r>
    <d v="2023-07-04T00:00:00"/>
    <n v="10994"/>
    <n v="11258"/>
    <x v="4"/>
    <n v="1636"/>
    <n v="52814"/>
    <s v="V-clip adipose"/>
    <s v="046426"/>
    <m/>
    <s v="F"/>
    <s v="F"/>
    <s v=""/>
    <s v=""/>
    <n v="80"/>
    <n v="16.7"/>
    <n v="5.3"/>
    <n v="4.8"/>
    <n v="1.5"/>
    <x v="2"/>
    <n v="1016237"/>
    <n v="3"/>
    <s v="X"/>
    <s v="X"/>
    <m/>
    <s v="Archive"/>
    <m/>
    <m/>
    <m/>
    <m/>
    <m/>
    <m/>
    <n v="1"/>
    <m/>
    <m/>
    <s v="adult"/>
    <s v="10162373"/>
    <x v="5"/>
    <s v=""/>
    <s v=""/>
    <s v=""/>
    <x v="6"/>
  </r>
  <r>
    <d v="2023-07-04T00:00:00"/>
    <n v="10994"/>
    <n v="11258"/>
    <x v="4"/>
    <n v="1638"/>
    <n v="52815"/>
    <s v="V-clip adipose"/>
    <s v="046458"/>
    <m/>
    <s v="F"/>
    <s v="F"/>
    <s v=""/>
    <s v=""/>
    <n v="88"/>
    <n v="20"/>
    <n v="8"/>
    <n v="6.5"/>
    <n v="2.5"/>
    <x v="2"/>
    <n v="1016237"/>
    <n v="4"/>
    <s v="X"/>
    <s v="X"/>
    <m/>
    <s v="Archive"/>
    <m/>
    <m/>
    <m/>
    <m/>
    <m/>
    <m/>
    <n v="1"/>
    <m/>
    <m/>
    <s v="adult"/>
    <s v="10162374"/>
    <x v="5"/>
    <s v=""/>
    <s v=""/>
    <s v=""/>
    <x v="6"/>
  </r>
  <r>
    <d v="2023-07-04T00:00:00"/>
    <n v="10994"/>
    <n v="11258"/>
    <x v="4"/>
    <n v="1639"/>
    <n v="52816"/>
    <s v="V-clip adipose"/>
    <s v="046397"/>
    <m/>
    <s v="M"/>
    <s v="M"/>
    <s v=""/>
    <s v=""/>
    <m/>
    <n v="20.7"/>
    <n v="8"/>
    <n v="7"/>
    <n v="2.5"/>
    <x v="2"/>
    <n v="1016237"/>
    <n v="5"/>
    <s v="X"/>
    <s v="X"/>
    <m/>
    <s v="Archive"/>
    <m/>
    <m/>
    <m/>
    <m/>
    <m/>
    <m/>
    <n v="1"/>
    <s v="didn't get length"/>
    <m/>
    <s v="adult"/>
    <s v="10162375"/>
    <x v="5"/>
    <s v=""/>
    <s v=""/>
    <s v=""/>
    <x v="6"/>
  </r>
  <r>
    <d v="2023-07-04T00:00:00"/>
    <n v="10995"/>
    <n v="11258"/>
    <x v="2"/>
    <n v="1656"/>
    <n v="52817"/>
    <s v="V-clip adipose"/>
    <s v="046443"/>
    <m/>
    <s v="F"/>
    <s v="F"/>
    <s v=""/>
    <s v=""/>
    <n v="83"/>
    <n v="16.100000000000001"/>
    <n v="5.6"/>
    <n v="5.5"/>
    <n v="1.6"/>
    <x v="2"/>
    <n v="1016237"/>
    <n v="6"/>
    <s v="X"/>
    <s v="X"/>
    <m/>
    <s v="Archive"/>
    <m/>
    <m/>
    <m/>
    <m/>
    <m/>
    <m/>
    <n v="1"/>
    <m/>
    <m/>
    <s v="adult"/>
    <s v="10162376"/>
    <x v="5"/>
    <s v=""/>
    <s v=""/>
    <s v=""/>
    <x v="6"/>
  </r>
  <r>
    <d v="2023-07-04T00:00:00"/>
    <n v="10995"/>
    <n v="11258"/>
    <x v="2"/>
    <n v="1658"/>
    <n v="52818"/>
    <s v="V-clip adipose"/>
    <s v="046410"/>
    <m/>
    <s v="F"/>
    <s v="F"/>
    <s v=""/>
    <s v=""/>
    <n v="84"/>
    <n v="18.3"/>
    <n v="5.7"/>
    <n v="4.5999999999999996"/>
    <n v="1.6"/>
    <x v="2"/>
    <n v="1016237"/>
    <n v="7"/>
    <s v="X"/>
    <s v="X"/>
    <m/>
    <s v="Archive"/>
    <m/>
    <m/>
    <m/>
    <m/>
    <m/>
    <m/>
    <n v="1"/>
    <s v="bruise on neck"/>
    <m/>
    <s v="adult"/>
    <s v="10162377"/>
    <x v="5"/>
    <s v=""/>
    <s v=""/>
    <s v=""/>
    <x v="6"/>
  </r>
  <r>
    <d v="2023-07-04T00:00:00"/>
    <n v="10995"/>
    <n v="11258"/>
    <x v="2"/>
    <n v="1659"/>
    <n v="52819"/>
    <s v="V-clip adipose"/>
    <s v="046480"/>
    <m/>
    <s v="F"/>
    <s v="F"/>
    <s v=""/>
    <s v=""/>
    <n v="76"/>
    <n v="14.9"/>
    <n v="5.2"/>
    <n v="4.5999999999999996"/>
    <n v="1.8"/>
    <x v="2"/>
    <n v="1016237"/>
    <n v="8"/>
    <s v="X"/>
    <s v="X"/>
    <m/>
    <s v="Archive"/>
    <m/>
    <m/>
    <m/>
    <m/>
    <m/>
    <m/>
    <n v="1"/>
    <m/>
    <m/>
    <s v="adult"/>
    <s v="10162378"/>
    <x v="5"/>
    <s v=""/>
    <s v=""/>
    <s v=""/>
    <x v="6"/>
  </r>
  <r>
    <d v="2023-07-04T00:00:00"/>
    <n v="10995"/>
    <n v="11258"/>
    <x v="2"/>
    <n v="1700"/>
    <n v="52820"/>
    <s v="V-clip adipose"/>
    <s v="046451"/>
    <m/>
    <s v="F"/>
    <s v="F"/>
    <s v=""/>
    <s v=""/>
    <n v="80"/>
    <n v="16.600000000000001"/>
    <n v="5.9"/>
    <n v="4.8"/>
    <n v="1.7"/>
    <x v="2"/>
    <n v="1016237"/>
    <n v="9"/>
    <s v="X"/>
    <s v="X"/>
    <m/>
    <s v="Archive"/>
    <m/>
    <m/>
    <m/>
    <m/>
    <m/>
    <m/>
    <n v="1"/>
    <m/>
    <m/>
    <s v="adult"/>
    <s v="10162379"/>
    <x v="5"/>
    <s v=""/>
    <s v=""/>
    <s v=""/>
    <x v="6"/>
  </r>
  <r>
    <d v="2023-07-04T00:00:00"/>
    <n v="10995"/>
    <n v="11258"/>
    <x v="2"/>
    <n v="1701"/>
    <n v="52821"/>
    <s v="V-clip adipose"/>
    <s v="046422"/>
    <m/>
    <s v="M"/>
    <s v="M"/>
    <s v=""/>
    <s v=""/>
    <n v="62"/>
    <m/>
    <m/>
    <m/>
    <m/>
    <x v="3"/>
    <n v="1016237"/>
    <n v="10"/>
    <s v="X"/>
    <s v="X"/>
    <m/>
    <s v="Archive"/>
    <m/>
    <m/>
    <m/>
    <m/>
    <m/>
    <m/>
    <n v="1"/>
    <m/>
    <m/>
    <s v="adult"/>
    <s v="101623710"/>
    <x v="5"/>
    <s v=""/>
    <s v=""/>
    <s v=""/>
    <x v="6"/>
  </r>
  <r>
    <d v="2023-07-04T00:00:00"/>
    <n v="10995"/>
    <n v="11258"/>
    <x v="2"/>
    <n v="1702"/>
    <n v="52822"/>
    <s v="V-clip adipose"/>
    <s v="046403"/>
    <m/>
    <s v="M"/>
    <s v="M"/>
    <s v=""/>
    <s v=""/>
    <n v="63"/>
    <m/>
    <m/>
    <m/>
    <m/>
    <x v="3"/>
    <n v="1016238"/>
    <n v="1"/>
    <s v="X"/>
    <m/>
    <s v="X"/>
    <d v="2023-09-18T00:00:00"/>
    <m/>
    <m/>
    <m/>
    <m/>
    <m/>
    <m/>
    <n v="1"/>
    <m/>
    <m/>
    <s v="adult"/>
    <s v="10162381"/>
    <x v="3"/>
    <n v="1.3"/>
    <n v="3"/>
    <n v="2018"/>
    <x v="6"/>
  </r>
  <r>
    <d v="2023-07-04T00:00:00"/>
    <n v="10995"/>
    <n v="11258"/>
    <x v="2"/>
    <n v="1702"/>
    <n v="52823"/>
    <s v="V-clip adipose"/>
    <s v="046425"/>
    <m/>
    <s v="M"/>
    <s v="M"/>
    <s v=""/>
    <s v=""/>
    <n v="60"/>
    <m/>
    <m/>
    <m/>
    <m/>
    <x v="3"/>
    <n v="1016238"/>
    <n v="2"/>
    <s v="X"/>
    <m/>
    <s v="X"/>
    <d v="2023-09-18T00:00:00"/>
    <m/>
    <m/>
    <m/>
    <m/>
    <m/>
    <m/>
    <n v="1"/>
    <m/>
    <m/>
    <s v="adult"/>
    <s v="10162382"/>
    <x v="3"/>
    <n v="1.3"/>
    <n v="3"/>
    <n v="2018"/>
    <x v="6"/>
  </r>
  <r>
    <d v="2023-07-04T00:00:00"/>
    <n v="10995"/>
    <n v="11258"/>
    <x v="2"/>
    <n v="1708"/>
    <n v="52824"/>
    <s v="V-clip adipose"/>
    <s v="046472"/>
    <s v="X"/>
    <s v="M"/>
    <s v="M"/>
    <s v=""/>
    <s v=""/>
    <n v="102"/>
    <n v="23.6"/>
    <n v="9.9"/>
    <n v="7.9"/>
    <n v="2.8"/>
    <x v="2"/>
    <n v="1016238"/>
    <n v="3"/>
    <s v="X"/>
    <m/>
    <s v="X"/>
    <d v="2023-09-18T00:00:00"/>
    <m/>
    <m/>
    <m/>
    <m/>
    <m/>
    <m/>
    <n v="1"/>
    <m/>
    <m/>
    <s v="adult"/>
    <s v="10162383"/>
    <x v="3"/>
    <n v="1.3"/>
    <n v="3"/>
    <n v="2018"/>
    <x v="6"/>
  </r>
  <r>
    <d v="2023-07-04T00:00:00"/>
    <n v="10996"/>
    <n v="11258"/>
    <x v="3"/>
    <n v="1719"/>
    <n v="52825"/>
    <s v="V-clip adipose"/>
    <s v="046381"/>
    <m/>
    <s v="M"/>
    <s v="M"/>
    <s v=""/>
    <s v=""/>
    <n v="54"/>
    <m/>
    <m/>
    <m/>
    <m/>
    <x v="3"/>
    <n v="1016238"/>
    <n v="4"/>
    <s v="X"/>
    <m/>
    <s v="X"/>
    <d v="2023-09-18T00:00:00"/>
    <m/>
    <m/>
    <m/>
    <m/>
    <m/>
    <m/>
    <n v="1"/>
    <m/>
    <m/>
    <s v="adult"/>
    <s v="10162384"/>
    <x v="4"/>
    <n v="1.2"/>
    <n v="2"/>
    <n v="2019"/>
    <x v="6"/>
  </r>
  <r>
    <d v="2023-07-04T00:00:00"/>
    <n v="10996"/>
    <n v="11258"/>
    <x v="3"/>
    <n v="1720"/>
    <n v="52826"/>
    <s v="V-clip adipose"/>
    <s v="046470"/>
    <m/>
    <s v="M"/>
    <s v="M"/>
    <s v=""/>
    <s v=""/>
    <n v="63"/>
    <m/>
    <m/>
    <m/>
    <m/>
    <x v="3"/>
    <n v="1016238"/>
    <n v="5"/>
    <s v="X"/>
    <m/>
    <s v="X"/>
    <d v="2023-09-18T00:00:00"/>
    <m/>
    <m/>
    <m/>
    <m/>
    <m/>
    <m/>
    <n v="1"/>
    <m/>
    <m/>
    <s v="adult"/>
    <s v="10162385"/>
    <x v="4"/>
    <n v="1.2"/>
    <n v="2"/>
    <n v="2019"/>
    <x v="6"/>
  </r>
  <r>
    <d v="2023-07-04T00:00:00"/>
    <n v="10996"/>
    <n v="11258"/>
    <x v="3"/>
    <n v="1721"/>
    <n v="52827"/>
    <s v="V-clip adipose"/>
    <s v="046414"/>
    <m/>
    <s v="M"/>
    <s v="M"/>
    <s v=""/>
    <s v=""/>
    <n v="56"/>
    <m/>
    <m/>
    <m/>
    <m/>
    <x v="3"/>
    <n v="1016238"/>
    <n v="6"/>
    <s v="X"/>
    <m/>
    <s v="X"/>
    <d v="2023-09-18T00:00:00"/>
    <m/>
    <m/>
    <m/>
    <m/>
    <m/>
    <m/>
    <n v="1"/>
    <m/>
    <m/>
    <s v="adult"/>
    <s v="10162386"/>
    <x v="4"/>
    <n v="1.2"/>
    <n v="2"/>
    <n v="2019"/>
    <x v="6"/>
  </r>
  <r>
    <d v="2023-07-04T00:00:00"/>
    <n v="10996"/>
    <n v="11259"/>
    <x v="3"/>
    <n v="1722"/>
    <n v="52828"/>
    <s v="V-clip adipose"/>
    <s v="046466"/>
    <m/>
    <s v="F"/>
    <s v="F"/>
    <s v=""/>
    <s v=""/>
    <n v="85"/>
    <n v="18.5"/>
    <n v="6.5"/>
    <n v="5.8"/>
    <n v="2"/>
    <x v="2"/>
    <n v="1016238"/>
    <n v="7"/>
    <s v="X"/>
    <m/>
    <s v="X"/>
    <d v="2023-09-18T00:00:00"/>
    <m/>
    <m/>
    <m/>
    <m/>
    <m/>
    <m/>
    <n v="1"/>
    <m/>
    <m/>
    <s v="adult"/>
    <s v="10162387"/>
    <x v="4"/>
    <n v="1.2"/>
    <n v="2"/>
    <n v="2019"/>
    <x v="6"/>
  </r>
  <r>
    <d v="2023-07-04T00:00:00"/>
    <n v="10996"/>
    <n v="11259"/>
    <x v="3"/>
    <n v="1723"/>
    <n v="52829"/>
    <s v="V-clip adipose"/>
    <s v="046452"/>
    <m/>
    <s v="M"/>
    <s v="M"/>
    <s v=""/>
    <s v=""/>
    <n v="55"/>
    <m/>
    <m/>
    <m/>
    <m/>
    <x v="3"/>
    <n v="1016238"/>
    <n v="8"/>
    <s v="X"/>
    <m/>
    <s v="X"/>
    <d v="2023-09-18T00:00:00"/>
    <m/>
    <m/>
    <m/>
    <m/>
    <m/>
    <m/>
    <n v="1"/>
    <m/>
    <m/>
    <s v="adult"/>
    <s v="10162388"/>
    <x v="4"/>
    <n v="1.2"/>
    <n v="2"/>
    <n v="2019"/>
    <x v="6"/>
  </r>
  <r>
    <d v="2023-07-04T00:00:00"/>
    <n v="10996"/>
    <n v="11259"/>
    <x v="3"/>
    <n v="1725"/>
    <n v="52830"/>
    <s v="V-clip adipose"/>
    <s v="046383"/>
    <m/>
    <s v="F"/>
    <s v="F"/>
    <s v=""/>
    <s v=""/>
    <n v="80"/>
    <n v="16.5"/>
    <n v="5.5"/>
    <n v="5.8"/>
    <n v="1.8"/>
    <x v="2"/>
    <n v="1016238"/>
    <n v="9"/>
    <s v="X"/>
    <m/>
    <s v="X"/>
    <d v="2023-09-18T00:00:00"/>
    <m/>
    <m/>
    <m/>
    <m/>
    <m/>
    <m/>
    <n v="1"/>
    <m/>
    <m/>
    <s v="adult"/>
    <s v="10162389"/>
    <x v="3"/>
    <n v="1.3"/>
    <n v="3"/>
    <n v="2018"/>
    <x v="6"/>
  </r>
  <r>
    <d v="2023-07-04T00:00:00"/>
    <n v="10996"/>
    <n v="11259"/>
    <x v="3"/>
    <n v="1726"/>
    <n v="52831"/>
    <s v="V-clip adipose"/>
    <s v="046398"/>
    <m/>
    <s v="M"/>
    <s v="M"/>
    <s v=""/>
    <s v=""/>
    <n v="74"/>
    <m/>
    <m/>
    <m/>
    <m/>
    <x v="3"/>
    <n v="1016238"/>
    <n v="10"/>
    <s v="X"/>
    <m/>
    <s v="X"/>
    <d v="2023-09-18T00:00:00"/>
    <m/>
    <m/>
    <m/>
    <m/>
    <m/>
    <m/>
    <n v="1"/>
    <m/>
    <m/>
    <s v="adult"/>
    <s v="101623810"/>
    <x v="3"/>
    <n v="1.3"/>
    <n v="3"/>
    <n v="2018"/>
    <x v="6"/>
  </r>
  <r>
    <d v="2023-07-04T00:00:00"/>
    <n v="10996"/>
    <n v="11259"/>
    <x v="3"/>
    <n v="1728"/>
    <n v="52832"/>
    <s v="V-clip adipose"/>
    <s v="046435"/>
    <m/>
    <s v="M"/>
    <s v="M"/>
    <s v=""/>
    <s v=""/>
    <n v="55.5"/>
    <m/>
    <m/>
    <m/>
    <m/>
    <x v="3"/>
    <n v="1016239"/>
    <n v="1"/>
    <s v="X"/>
    <m/>
    <s v="X"/>
    <d v="2023-09-18T00:00:00"/>
    <m/>
    <m/>
    <m/>
    <m/>
    <m/>
    <m/>
    <n v="1"/>
    <m/>
    <m/>
    <s v="adult"/>
    <s v="10162391"/>
    <x v="8"/>
    <s v="no age"/>
    <n v="2"/>
    <s v=""/>
    <x v="6"/>
  </r>
  <r>
    <d v="2023-07-04T00:00:00"/>
    <n v="10996"/>
    <n v="11259"/>
    <x v="3"/>
    <n v="1728"/>
    <n v="52833"/>
    <s v="V-clip adipose"/>
    <s v="046430"/>
    <s v="X"/>
    <s v="M"/>
    <s v="M"/>
    <s v=""/>
    <s v=""/>
    <n v="98"/>
    <n v="24.2"/>
    <n v="10.199999999999999"/>
    <n v="7.8"/>
    <n v="2.2999999999999998"/>
    <x v="2"/>
    <n v="1016239"/>
    <n v="2"/>
    <s v="X"/>
    <m/>
    <s v="X"/>
    <d v="2023-09-18T00:00:00"/>
    <m/>
    <m/>
    <m/>
    <m/>
    <m/>
    <m/>
    <n v="1"/>
    <m/>
    <m/>
    <s v="adult"/>
    <s v="10162392"/>
    <x v="9"/>
    <s v="no age"/>
    <n v="3"/>
    <s v=""/>
    <x v="6"/>
  </r>
  <r>
    <d v="2023-07-04T00:00:00"/>
    <n v="10996"/>
    <n v="11259"/>
    <x v="3"/>
    <n v="1729"/>
    <n v="52834"/>
    <s v="V-clip adipose"/>
    <s v="046396"/>
    <m/>
    <s v="M"/>
    <s v="M"/>
    <s v=""/>
    <s v=""/>
    <n v="73"/>
    <m/>
    <m/>
    <m/>
    <m/>
    <x v="3"/>
    <n v="1016239"/>
    <n v="3"/>
    <s v="X"/>
    <m/>
    <s v="X"/>
    <d v="2023-09-18T00:00:00"/>
    <m/>
    <m/>
    <m/>
    <m/>
    <m/>
    <m/>
    <n v="1"/>
    <m/>
    <m/>
    <s v="adult"/>
    <s v="10162393"/>
    <x v="3"/>
    <n v="1.3"/>
    <n v="3"/>
    <n v="2018"/>
    <x v="6"/>
  </r>
  <r>
    <d v="2023-07-04T00:00:00"/>
    <n v="10996"/>
    <n v="11259"/>
    <x v="3"/>
    <n v="1729"/>
    <n v="52835"/>
    <s v="V-clip adipose"/>
    <s v="046393"/>
    <m/>
    <s v="M"/>
    <s v="M"/>
    <s v=""/>
    <s v=""/>
    <n v="62"/>
    <m/>
    <m/>
    <m/>
    <m/>
    <x v="3"/>
    <n v="1016239"/>
    <n v="4"/>
    <s v="X"/>
    <m/>
    <s v="X"/>
    <d v="2023-09-18T00:00:00"/>
    <m/>
    <m/>
    <m/>
    <m/>
    <m/>
    <m/>
    <n v="1"/>
    <m/>
    <m/>
    <s v="adult"/>
    <s v="10162394"/>
    <x v="4"/>
    <n v="1.2"/>
    <n v="2"/>
    <n v="2019"/>
    <x v="6"/>
  </r>
  <r>
    <d v="2023-07-04T00:00:00"/>
    <n v="10996"/>
    <n v="11259"/>
    <x v="3"/>
    <n v="1730"/>
    <n v="52836"/>
    <s v="V-clip adipose"/>
    <s v="046413"/>
    <m/>
    <s v="M"/>
    <s v="M"/>
    <s v=""/>
    <s v=""/>
    <n v="60"/>
    <m/>
    <m/>
    <m/>
    <m/>
    <x v="3"/>
    <n v="1016239"/>
    <n v="5"/>
    <s v="X"/>
    <m/>
    <s v="X"/>
    <d v="2023-09-18T00:00:00"/>
    <m/>
    <m/>
    <m/>
    <m/>
    <m/>
    <m/>
    <n v="1"/>
    <m/>
    <m/>
    <s v="adult"/>
    <s v="10162395"/>
    <x v="4"/>
    <n v="1.2"/>
    <n v="2"/>
    <n v="2019"/>
    <x v="6"/>
  </r>
  <r>
    <d v="2023-07-04T00:00:00"/>
    <n v="10996"/>
    <n v="11259"/>
    <x v="3"/>
    <n v="1732"/>
    <n v="52837"/>
    <s v="V-clip adipose"/>
    <s v="046467"/>
    <m/>
    <s v="M"/>
    <s v="M"/>
    <s v=""/>
    <s v=""/>
    <n v="66"/>
    <m/>
    <m/>
    <m/>
    <m/>
    <x v="3"/>
    <n v="1016239"/>
    <n v="6"/>
    <s v="X"/>
    <m/>
    <s v="X"/>
    <d v="2023-09-18T00:00:00"/>
    <m/>
    <m/>
    <m/>
    <m/>
    <m/>
    <m/>
    <n v="1"/>
    <m/>
    <m/>
    <s v="adult"/>
    <s v="10162396"/>
    <x v="4"/>
    <n v="1.2"/>
    <n v="2"/>
    <n v="2019"/>
    <x v="6"/>
  </r>
  <r>
    <d v="2023-07-04T00:00:00"/>
    <n v="10996"/>
    <n v="11259"/>
    <x v="3"/>
    <n v="1733"/>
    <n v="52838"/>
    <s v="V-clip adipose"/>
    <s v="046438"/>
    <m/>
    <s v="M"/>
    <s v="M"/>
    <s v=""/>
    <s v=""/>
    <n v="54"/>
    <m/>
    <m/>
    <m/>
    <m/>
    <x v="3"/>
    <n v="1016239"/>
    <n v="7"/>
    <s v="X"/>
    <m/>
    <s v="X"/>
    <d v="2023-09-18T00:00:00"/>
    <m/>
    <m/>
    <m/>
    <m/>
    <m/>
    <m/>
    <n v="1"/>
    <m/>
    <m/>
    <s v="adult"/>
    <s v="10162397"/>
    <x v="4"/>
    <n v="1.2"/>
    <n v="2"/>
    <n v="2019"/>
    <x v="6"/>
  </r>
  <r>
    <d v="2023-07-04T00:00:00"/>
    <n v="10996"/>
    <n v="11259"/>
    <x v="3"/>
    <n v="1734"/>
    <n v="52839"/>
    <s v="V-clip adipose"/>
    <s v="046406"/>
    <m/>
    <s v="F"/>
    <s v="F"/>
    <s v=""/>
    <s v=""/>
    <n v="85"/>
    <n v="18"/>
    <n v="6.5"/>
    <n v="5.3"/>
    <n v="1.8"/>
    <x v="2"/>
    <n v="1016239"/>
    <n v="8"/>
    <s v="X"/>
    <m/>
    <s v="X"/>
    <d v="2023-09-18T00:00:00"/>
    <m/>
    <m/>
    <m/>
    <m/>
    <m/>
    <m/>
    <n v="1"/>
    <m/>
    <m/>
    <s v="adult"/>
    <s v="10162398"/>
    <x v="3"/>
    <n v="1.3"/>
    <n v="3"/>
    <n v="2018"/>
    <x v="6"/>
  </r>
  <r>
    <d v="2023-07-04T00:00:00"/>
    <n v="10996"/>
    <n v="11259"/>
    <x v="3"/>
    <n v="1735"/>
    <n v="52840"/>
    <s v="V-clip adipose"/>
    <s v="046382"/>
    <m/>
    <s v="M"/>
    <s v="M"/>
    <s v=""/>
    <s v=""/>
    <n v="57"/>
    <m/>
    <m/>
    <m/>
    <m/>
    <x v="3"/>
    <n v="1016239"/>
    <n v="9"/>
    <s v="X"/>
    <m/>
    <s v="X"/>
    <d v="2023-09-18T00:00:00"/>
    <m/>
    <m/>
    <m/>
    <m/>
    <m/>
    <m/>
    <n v="1"/>
    <m/>
    <m/>
    <s v="adult"/>
    <s v="10162399"/>
    <x v="4"/>
    <n v="1.2"/>
    <n v="2"/>
    <n v="2019"/>
    <x v="6"/>
  </r>
  <r>
    <d v="2023-07-04T00:00:00"/>
    <n v="10996"/>
    <n v="11259"/>
    <x v="3"/>
    <n v="1736"/>
    <n v="52841"/>
    <s v="V-clip adipose"/>
    <s v="046402"/>
    <m/>
    <s v="M"/>
    <s v="M"/>
    <s v=""/>
    <s v=""/>
    <n v="58"/>
    <m/>
    <m/>
    <m/>
    <m/>
    <x v="3"/>
    <n v="1016239"/>
    <n v="10"/>
    <s v="X"/>
    <m/>
    <s v="X"/>
    <d v="2023-09-18T00:00:00"/>
    <m/>
    <m/>
    <m/>
    <m/>
    <m/>
    <m/>
    <n v="1"/>
    <m/>
    <m/>
    <s v="adult"/>
    <s v="101623910"/>
    <x v="8"/>
    <s v="no age"/>
    <n v="2"/>
    <s v=""/>
    <x v="6"/>
  </r>
  <r>
    <d v="2023-07-04T00:00:00"/>
    <n v="10996"/>
    <n v="11259"/>
    <x v="3"/>
    <n v="1736"/>
    <n v="52842"/>
    <s v="V-clip adipose"/>
    <s v="046454"/>
    <s v="X"/>
    <s v="M"/>
    <s v="M"/>
    <s v=""/>
    <s v=""/>
    <n v="83"/>
    <n v="19.5"/>
    <n v="7.3"/>
    <n v="5.3"/>
    <n v="2"/>
    <x v="2"/>
    <n v="1016240"/>
    <n v="1"/>
    <s v="X"/>
    <s v="X"/>
    <m/>
    <s v="Archive"/>
    <m/>
    <m/>
    <m/>
    <m/>
    <m/>
    <m/>
    <n v="1"/>
    <m/>
    <m/>
    <s v="adult"/>
    <s v="10162401"/>
    <x v="5"/>
    <s v=""/>
    <s v=""/>
    <s v=""/>
    <x v="6"/>
  </r>
  <r>
    <d v="2023-07-04T00:00:00"/>
    <n v="10996"/>
    <n v="11259"/>
    <x v="3"/>
    <n v="1737"/>
    <n v="52843"/>
    <s v="V-clip adipose"/>
    <s v="046388"/>
    <m/>
    <s v="M"/>
    <s v="M"/>
    <s v=""/>
    <s v=""/>
    <n v="58"/>
    <m/>
    <m/>
    <m/>
    <m/>
    <x v="3"/>
    <n v="1016240"/>
    <n v="2"/>
    <s v="X"/>
    <s v="X"/>
    <m/>
    <s v="Archive"/>
    <m/>
    <m/>
    <m/>
    <m/>
    <m/>
    <m/>
    <n v="1"/>
    <m/>
    <m/>
    <s v="adult"/>
    <s v="10162402"/>
    <x v="5"/>
    <s v=""/>
    <s v=""/>
    <s v=""/>
    <x v="6"/>
  </r>
  <r>
    <d v="2023-07-04T00:00:00"/>
    <n v="10996"/>
    <n v="11259"/>
    <x v="3"/>
    <n v="1738"/>
    <n v="52844"/>
    <s v="V-clip adipose"/>
    <s v="046394"/>
    <m/>
    <s v="M"/>
    <s v="M"/>
    <s v=""/>
    <s v=""/>
    <n v="66"/>
    <m/>
    <m/>
    <m/>
    <m/>
    <x v="3"/>
    <n v="1016240"/>
    <n v="3"/>
    <s v="X"/>
    <s v="X"/>
    <m/>
    <s v="Archive"/>
    <m/>
    <m/>
    <m/>
    <m/>
    <m/>
    <m/>
    <n v="1"/>
    <m/>
    <m/>
    <s v="adult"/>
    <s v="10162403"/>
    <x v="5"/>
    <s v=""/>
    <s v=""/>
    <s v=""/>
    <x v="6"/>
  </r>
  <r>
    <d v="2023-07-04T00:00:00"/>
    <n v="10996"/>
    <n v="11259"/>
    <x v="3"/>
    <n v="1739"/>
    <n v="52845"/>
    <s v="V-clip adipose"/>
    <s v="046453"/>
    <m/>
    <s v="F"/>
    <s v="F"/>
    <s v=""/>
    <s v=""/>
    <n v="79"/>
    <n v="17"/>
    <n v="5.8"/>
    <n v="4.5"/>
    <n v="1.5"/>
    <x v="2"/>
    <n v="1016240"/>
    <n v="4"/>
    <s v="X"/>
    <s v="X"/>
    <m/>
    <s v="Archive"/>
    <m/>
    <m/>
    <m/>
    <m/>
    <m/>
    <m/>
    <n v="1"/>
    <m/>
    <m/>
    <s v="adult"/>
    <s v="10162404"/>
    <x v="5"/>
    <s v=""/>
    <s v=""/>
    <s v=""/>
    <x v="6"/>
  </r>
  <r>
    <d v="2023-07-04T00:00:00"/>
    <n v="10996"/>
    <n v="11259"/>
    <x v="3"/>
    <n v="1740"/>
    <n v="52846"/>
    <s v="V-clip adipose"/>
    <s v="046427"/>
    <m/>
    <s v="F"/>
    <s v="M"/>
    <s v=""/>
    <s v=""/>
    <n v="73"/>
    <m/>
    <m/>
    <m/>
    <m/>
    <x v="3"/>
    <n v="1016240"/>
    <n v="5"/>
    <s v="X"/>
    <s v="X"/>
    <m/>
    <s v="Archive"/>
    <m/>
    <m/>
    <m/>
    <m/>
    <m/>
    <m/>
    <n v="1"/>
    <m/>
    <m/>
    <s v="adult"/>
    <s v="10162405"/>
    <x v="5"/>
    <s v=""/>
    <s v=""/>
    <s v=""/>
    <x v="6"/>
  </r>
  <r>
    <d v="2023-07-04T00:00:00"/>
    <n v="10996"/>
    <n v="11259"/>
    <x v="3"/>
    <n v="1741"/>
    <n v="52847"/>
    <s v="V-clip adipose"/>
    <s v="046456"/>
    <m/>
    <s v="F"/>
    <s v="F"/>
    <s v=""/>
    <s v=""/>
    <n v="89"/>
    <n v="19"/>
    <n v="6.8"/>
    <n v="5.3"/>
    <n v="1.8"/>
    <x v="2"/>
    <n v="1016240"/>
    <n v="6"/>
    <s v="X"/>
    <s v="X"/>
    <m/>
    <s v="Archive"/>
    <m/>
    <m/>
    <m/>
    <m/>
    <m/>
    <m/>
    <n v="1"/>
    <m/>
    <m/>
    <s v="adult"/>
    <s v="10162406"/>
    <x v="5"/>
    <s v=""/>
    <s v=""/>
    <s v=""/>
    <x v="6"/>
  </r>
  <r>
    <d v="2023-07-04T00:00:00"/>
    <n v="10996"/>
    <n v="11259"/>
    <x v="3"/>
    <n v="1743"/>
    <n v="52848"/>
    <s v="V-clip adipose"/>
    <s v="046440"/>
    <s v="X"/>
    <s v="M"/>
    <s v="M"/>
    <s v=""/>
    <s v=""/>
    <n v="93"/>
    <n v="21.5"/>
    <n v="8.8000000000000007"/>
    <n v="7"/>
    <n v="2.2999999999999998"/>
    <x v="2"/>
    <n v="1016240"/>
    <n v="7"/>
    <s v="X"/>
    <s v="X"/>
    <m/>
    <s v="Archive"/>
    <m/>
    <m/>
    <m/>
    <m/>
    <m/>
    <m/>
    <n v="1"/>
    <m/>
    <m/>
    <s v="adult"/>
    <s v="10162407"/>
    <x v="5"/>
    <s v=""/>
    <s v=""/>
    <s v=""/>
    <x v="6"/>
  </r>
  <r>
    <d v="2023-07-04T00:00:00"/>
    <n v="10996"/>
    <n v="11259"/>
    <x v="3"/>
    <n v="1744"/>
    <n v="52849"/>
    <s v="V-clip adipose"/>
    <s v="046447"/>
    <m/>
    <s v="F"/>
    <s v="M"/>
    <s v=""/>
    <s v=""/>
    <n v="74"/>
    <m/>
    <m/>
    <m/>
    <m/>
    <x v="3"/>
    <n v="1016240"/>
    <n v="8"/>
    <s v="X"/>
    <s v="X"/>
    <m/>
    <s v="Archive"/>
    <m/>
    <m/>
    <m/>
    <m/>
    <m/>
    <m/>
    <n v="1"/>
    <m/>
    <m/>
    <s v="adult"/>
    <s v="10162408"/>
    <x v="5"/>
    <s v=""/>
    <s v=""/>
    <s v=""/>
    <x v="6"/>
  </r>
  <r>
    <d v="2023-07-04T00:00:00"/>
    <n v="10996"/>
    <n v="11259"/>
    <x v="3"/>
    <n v="1744"/>
    <n v="52850"/>
    <s v="V-clip adipose"/>
    <s v="046461"/>
    <m/>
    <s v="F"/>
    <s v="F"/>
    <s v=""/>
    <s v=""/>
    <n v="84"/>
    <n v="17.5"/>
    <n v="6"/>
    <n v="5"/>
    <n v="1.5"/>
    <x v="2"/>
    <n v="1016240"/>
    <n v="9"/>
    <s v="X"/>
    <s v="X"/>
    <m/>
    <s v="Archive"/>
    <m/>
    <m/>
    <m/>
    <m/>
    <m/>
    <m/>
    <n v="1"/>
    <m/>
    <m/>
    <s v="adult"/>
    <s v="10162409"/>
    <x v="5"/>
    <s v=""/>
    <s v=""/>
    <s v=""/>
    <x v="6"/>
  </r>
  <r>
    <d v="2023-07-04T00:00:00"/>
    <n v="10996"/>
    <n v="11259"/>
    <x v="3"/>
    <n v="1745"/>
    <n v="52851"/>
    <s v="V-clip adipose"/>
    <s v="046390"/>
    <m/>
    <s v="M"/>
    <s v="M"/>
    <s v=""/>
    <s v=""/>
    <n v="65"/>
    <m/>
    <m/>
    <m/>
    <m/>
    <x v="3"/>
    <n v="1016240"/>
    <n v="10"/>
    <s v="X"/>
    <s v="X"/>
    <m/>
    <s v="Archive"/>
    <m/>
    <m/>
    <m/>
    <m/>
    <m/>
    <m/>
    <n v="1"/>
    <m/>
    <m/>
    <s v="adult"/>
    <s v="101624010"/>
    <x v="5"/>
    <s v=""/>
    <s v=""/>
    <s v=""/>
    <x v="6"/>
  </r>
  <r>
    <d v="2023-07-04T00:00:00"/>
    <n v="10996"/>
    <n v="11259"/>
    <x v="3"/>
    <n v="1746"/>
    <n v="52852"/>
    <s v="V-clip adipose"/>
    <s v="046468"/>
    <m/>
    <s v="M"/>
    <s v="M"/>
    <s v=""/>
    <s v=""/>
    <n v="83"/>
    <n v="18.3"/>
    <n v="7"/>
    <n v="7"/>
    <n v="2.2999999999999998"/>
    <x v="2"/>
    <n v="1016241"/>
    <n v="1"/>
    <s v="X"/>
    <m/>
    <s v="X"/>
    <d v="2023-09-18T00:00:00"/>
    <m/>
    <m/>
    <m/>
    <m/>
    <m/>
    <m/>
    <n v="1"/>
    <m/>
    <m/>
    <s v="adult"/>
    <s v="10162411"/>
    <x v="3"/>
    <n v="1.3"/>
    <n v="3"/>
    <n v="2018"/>
    <x v="6"/>
  </r>
  <r>
    <d v="2023-07-04T00:00:00"/>
    <n v="10996"/>
    <n v="11260"/>
    <x v="3"/>
    <n v="1747"/>
    <n v="52853"/>
    <s v="V-clip adipose"/>
    <s v="046455"/>
    <m/>
    <s v="F"/>
    <s v="M"/>
    <s v=""/>
    <s v=""/>
    <n v="51"/>
    <m/>
    <m/>
    <m/>
    <m/>
    <x v="3"/>
    <n v="1016241"/>
    <n v="2"/>
    <s v="X"/>
    <m/>
    <s v="X"/>
    <d v="2023-09-18T00:00:00"/>
    <m/>
    <m/>
    <m/>
    <m/>
    <m/>
    <m/>
    <n v="1"/>
    <m/>
    <m/>
    <s v="adult"/>
    <s v="10162412"/>
    <x v="4"/>
    <n v="1.2"/>
    <n v="2"/>
    <n v="2019"/>
    <x v="6"/>
  </r>
  <r>
    <d v="2023-07-04T00:00:00"/>
    <n v="10996"/>
    <n v="11260"/>
    <x v="3"/>
    <n v="1748"/>
    <n v="52854"/>
    <s v="V-clip adipose"/>
    <s v="046450"/>
    <m/>
    <s v="M"/>
    <s v="M"/>
    <s v=""/>
    <s v=""/>
    <n v="72"/>
    <m/>
    <m/>
    <m/>
    <m/>
    <x v="3"/>
    <n v="1016241"/>
    <n v="3"/>
    <s v="X"/>
    <m/>
    <s v="X"/>
    <d v="2023-09-18T00:00:00"/>
    <m/>
    <m/>
    <m/>
    <m/>
    <m/>
    <m/>
    <n v="1"/>
    <m/>
    <m/>
    <s v="adult"/>
    <s v="10162413"/>
    <x v="3"/>
    <n v="1.3"/>
    <n v="3"/>
    <n v="2018"/>
    <x v="6"/>
  </r>
  <r>
    <d v="2023-07-04T00:00:00"/>
    <n v="10996"/>
    <n v="11260"/>
    <x v="3"/>
    <n v="1749"/>
    <n v="52855"/>
    <s v="V-clip adipose"/>
    <s v="046408"/>
    <m/>
    <s v="F"/>
    <s v="F"/>
    <s v=""/>
    <s v=""/>
    <n v="81"/>
    <n v="18"/>
    <n v="6.5"/>
    <n v="4.8"/>
    <n v="1.5"/>
    <x v="2"/>
    <n v="1016241"/>
    <n v="4"/>
    <s v="X"/>
    <m/>
    <s v="X"/>
    <d v="2023-09-18T00:00:00"/>
    <m/>
    <m/>
    <m/>
    <m/>
    <m/>
    <m/>
    <n v="1"/>
    <m/>
    <m/>
    <s v="adult"/>
    <s v="10162414"/>
    <x v="9"/>
    <s v="no age"/>
    <n v="3"/>
    <s v=""/>
    <x v="6"/>
  </r>
  <r>
    <d v="2023-07-04T00:00:00"/>
    <n v="10996"/>
    <n v="11260"/>
    <x v="3"/>
    <n v="1750"/>
    <n v="52856"/>
    <s v="V-clip adipose"/>
    <s v="046439"/>
    <s v="X"/>
    <s v="M"/>
    <s v="M"/>
    <s v=""/>
    <s v=""/>
    <n v="85"/>
    <n v="19.5"/>
    <n v="7"/>
    <n v="6"/>
    <n v="2.1"/>
    <x v="2"/>
    <n v="1016241"/>
    <n v="5"/>
    <s v="X"/>
    <m/>
    <s v="X"/>
    <d v="2023-09-18T00:00:00"/>
    <m/>
    <m/>
    <m/>
    <m/>
    <m/>
    <m/>
    <n v="1"/>
    <m/>
    <m/>
    <s v="adult"/>
    <s v="10162415"/>
    <x v="3"/>
    <n v="1.3"/>
    <n v="3"/>
    <n v="2018"/>
    <x v="6"/>
  </r>
  <r>
    <d v="2023-07-04T00:00:00"/>
    <n v="10996"/>
    <n v="11260"/>
    <x v="3"/>
    <n v="1752"/>
    <n v="52857"/>
    <s v="V-clip adipose"/>
    <s v="046433"/>
    <m/>
    <s v="F"/>
    <s v="F"/>
    <s v=""/>
    <s v=""/>
    <n v="90"/>
    <n v="19"/>
    <n v="6.6"/>
    <n v="5.6"/>
    <n v="1.8"/>
    <x v="2"/>
    <n v="1016241"/>
    <n v="6"/>
    <s v="X"/>
    <m/>
    <s v="X"/>
    <d v="2023-09-18T00:00:00"/>
    <m/>
    <m/>
    <m/>
    <m/>
    <m/>
    <m/>
    <n v="1"/>
    <m/>
    <m/>
    <s v="adult"/>
    <s v="10162416"/>
    <x v="3"/>
    <n v="1.3"/>
    <n v="3"/>
    <n v="2018"/>
    <x v="6"/>
  </r>
  <r>
    <d v="2023-07-04T00:00:00"/>
    <n v="10996"/>
    <n v="11260"/>
    <x v="3"/>
    <n v="1753"/>
    <n v="52858"/>
    <s v="V-clip adipose"/>
    <s v="046448"/>
    <m/>
    <s v="M"/>
    <s v="M"/>
    <s v=""/>
    <s v=""/>
    <n v="77"/>
    <n v="17.3"/>
    <n v="6.3"/>
    <n v="6"/>
    <n v="2.1"/>
    <x v="2"/>
    <n v="1016241"/>
    <n v="7"/>
    <s v="X"/>
    <m/>
    <s v="X"/>
    <d v="2023-09-18T00:00:00"/>
    <m/>
    <m/>
    <m/>
    <m/>
    <m/>
    <m/>
    <n v="1"/>
    <m/>
    <m/>
    <s v="adult"/>
    <s v="10162417"/>
    <x v="4"/>
    <n v="1.2"/>
    <n v="2"/>
    <n v="2019"/>
    <x v="6"/>
  </r>
  <r>
    <d v="2023-07-04T00:00:00"/>
    <n v="10996"/>
    <n v="11260"/>
    <x v="3"/>
    <n v="1754"/>
    <n v="52859"/>
    <s v="V-clip adipose"/>
    <s v="046389"/>
    <m/>
    <s v="M"/>
    <s v="M"/>
    <s v=""/>
    <s v=""/>
    <n v="68"/>
    <m/>
    <m/>
    <m/>
    <m/>
    <x v="3"/>
    <n v="1016241"/>
    <n v="8"/>
    <s v="X"/>
    <m/>
    <s v="X"/>
    <d v="2023-09-18T00:00:00"/>
    <m/>
    <m/>
    <m/>
    <m/>
    <m/>
    <m/>
    <n v="1"/>
    <m/>
    <m/>
    <s v="adult"/>
    <s v="10162418"/>
    <x v="8"/>
    <s v="no age"/>
    <n v="2"/>
    <s v=""/>
    <x v="6"/>
  </r>
  <r>
    <d v="2023-07-04T00:00:00"/>
    <n v="10996"/>
    <n v="11260"/>
    <x v="3"/>
    <n v="1755"/>
    <n v="52860"/>
    <s v="V-clip adipose"/>
    <s v="046477"/>
    <m/>
    <s v="M"/>
    <s v="M"/>
    <s v=""/>
    <s v=""/>
    <n v="52"/>
    <m/>
    <m/>
    <m/>
    <m/>
    <x v="3"/>
    <n v="1016241"/>
    <n v="9"/>
    <s v="X"/>
    <m/>
    <s v="X"/>
    <d v="2023-09-18T00:00:00"/>
    <m/>
    <m/>
    <m/>
    <m/>
    <m/>
    <m/>
    <n v="1"/>
    <m/>
    <m/>
    <s v="adult"/>
    <s v="10162419"/>
    <x v="4"/>
    <n v="1.2"/>
    <n v="2"/>
    <n v="2019"/>
    <x v="6"/>
  </r>
  <r>
    <d v="2023-07-04T00:00:00"/>
    <n v="10996"/>
    <n v="11260"/>
    <x v="3"/>
    <n v="1755"/>
    <n v="52861"/>
    <s v="V-clip adipose"/>
    <s v="046463"/>
    <m/>
    <s v="M"/>
    <s v="M"/>
    <s v=""/>
    <s v=""/>
    <n v="68"/>
    <m/>
    <m/>
    <m/>
    <m/>
    <x v="3"/>
    <n v="1016241"/>
    <n v="10"/>
    <s v="X"/>
    <m/>
    <s v="X"/>
    <d v="2023-09-18T00:00:00"/>
    <m/>
    <m/>
    <m/>
    <m/>
    <m/>
    <m/>
    <n v="1"/>
    <m/>
    <m/>
    <s v="adult"/>
    <s v="101624110"/>
    <x v="8"/>
    <s v="no age"/>
    <n v="2"/>
    <s v=""/>
    <x v="6"/>
  </r>
  <r>
    <d v="2023-07-04T00:00:00"/>
    <n v="10996"/>
    <n v="11260"/>
    <x v="3"/>
    <n v="1756"/>
    <n v="52862"/>
    <s v="V-clip adipose"/>
    <s v="046417"/>
    <m/>
    <s v="F"/>
    <s v="F"/>
    <s v=""/>
    <s v=""/>
    <n v="81"/>
    <n v="18.5"/>
    <n v="6.7"/>
    <n v="5"/>
    <n v="1.5"/>
    <x v="2"/>
    <n v="1016242"/>
    <n v="1"/>
    <s v="X"/>
    <m/>
    <s v="X"/>
    <d v="2023-09-18T00:00:00"/>
    <m/>
    <m/>
    <m/>
    <m/>
    <m/>
    <m/>
    <n v="1"/>
    <m/>
    <m/>
    <s v="adult"/>
    <s v="10162421"/>
    <x v="3"/>
    <n v="1.3"/>
    <n v="3"/>
    <n v="2018"/>
    <x v="6"/>
  </r>
  <r>
    <d v="2023-07-04T00:00:00"/>
    <n v="10996"/>
    <n v="11260"/>
    <x v="3"/>
    <n v="1757"/>
    <n v="52863"/>
    <s v="V-clip adipose"/>
    <s v="046391"/>
    <m/>
    <s v="F"/>
    <s v="F"/>
    <s v=""/>
    <s v=""/>
    <n v="82"/>
    <n v="17.5"/>
    <n v="6"/>
    <n v="5.5"/>
    <n v="1.5"/>
    <x v="2"/>
    <n v="1016242"/>
    <n v="2"/>
    <s v="X"/>
    <m/>
    <s v="X"/>
    <d v="2023-09-18T00:00:00"/>
    <m/>
    <m/>
    <m/>
    <m/>
    <m/>
    <m/>
    <n v="1"/>
    <m/>
    <m/>
    <s v="adult"/>
    <s v="10162422"/>
    <x v="3"/>
    <n v="1.3"/>
    <n v="3"/>
    <n v="2018"/>
    <x v="6"/>
  </r>
  <r>
    <d v="2023-07-04T00:00:00"/>
    <n v="10996"/>
    <n v="11260"/>
    <x v="3"/>
    <n v="1758"/>
    <n v="52864"/>
    <s v="V-clip adipose"/>
    <s v="046473"/>
    <m/>
    <s v="F"/>
    <s v="F"/>
    <s v=""/>
    <s v=""/>
    <n v="83"/>
    <n v="18.2"/>
    <n v="6.5"/>
    <n v="5"/>
    <n v="1.7"/>
    <x v="2"/>
    <n v="1016242"/>
    <n v="3"/>
    <s v="X"/>
    <m/>
    <s v="X"/>
    <d v="2023-09-18T00:00:00"/>
    <m/>
    <m/>
    <m/>
    <m/>
    <m/>
    <m/>
    <n v="1"/>
    <m/>
    <m/>
    <s v="adult"/>
    <s v="10162423"/>
    <x v="9"/>
    <s v="no age"/>
    <n v="3"/>
    <s v=""/>
    <x v="6"/>
  </r>
  <r>
    <d v="2023-07-05T00:00:00"/>
    <n v="10918"/>
    <n v="11317"/>
    <x v="1"/>
    <n v="857"/>
    <n v="41235"/>
    <s v="adipose hole"/>
    <s v="045521"/>
    <m/>
    <s v="M"/>
    <s v="M"/>
    <s v=""/>
    <s v=""/>
    <n v="76"/>
    <n v="15.9"/>
    <n v="5.5"/>
    <n v="4.5"/>
    <n v="1.7"/>
    <x v="2"/>
    <n v="1032251"/>
    <n v="2"/>
    <s v="X"/>
    <m/>
    <m/>
    <d v="2023-07-28T00:00:00"/>
    <n v="400"/>
    <m/>
    <m/>
    <m/>
    <m/>
    <m/>
    <n v="1"/>
    <m/>
    <m/>
    <s v="adult"/>
    <s v="10322512"/>
    <x v="3"/>
    <n v="1.3"/>
    <n v="3"/>
    <n v="2018"/>
    <x v="6"/>
  </r>
  <r>
    <d v="2023-07-05T00:00:00"/>
    <n v="10918"/>
    <n v="11317"/>
    <x v="1"/>
    <n v="859"/>
    <n v="41236"/>
    <s v="adipose hole"/>
    <s v="045564"/>
    <m/>
    <s v="F"/>
    <s v="F"/>
    <s v=""/>
    <s v=""/>
    <n v="82"/>
    <n v="15.9"/>
    <n v="5"/>
    <n v="4.7"/>
    <n v="1.9"/>
    <x v="2"/>
    <n v="1032251"/>
    <n v="3"/>
    <s v="X"/>
    <m/>
    <m/>
    <d v="2023-07-28T00:00:00"/>
    <n v="401"/>
    <m/>
    <m/>
    <m/>
    <m/>
    <m/>
    <n v="1"/>
    <m/>
    <m/>
    <s v="adult"/>
    <s v="10322513"/>
    <x v="3"/>
    <n v="1.3"/>
    <n v="3"/>
    <n v="2018"/>
    <x v="6"/>
  </r>
  <r>
    <d v="2023-07-05T00:00:00"/>
    <n v="10918"/>
    <n v="11317"/>
    <x v="1"/>
    <n v="911"/>
    <n v="41237"/>
    <s v="adipose hole"/>
    <s v="045578"/>
    <m/>
    <s v="M"/>
    <s v="M"/>
    <s v=""/>
    <s v=""/>
    <n v="61"/>
    <m/>
    <m/>
    <m/>
    <m/>
    <x v="3"/>
    <n v="1032251"/>
    <n v="4"/>
    <s v="X"/>
    <m/>
    <m/>
    <d v="2023-07-28T00:00:00"/>
    <n v="402"/>
    <s v="OW"/>
    <m/>
    <s v="7-8"/>
    <m/>
    <m/>
    <n v="1"/>
    <m/>
    <m/>
    <s v="adult"/>
    <s v="10322514"/>
    <x v="4"/>
    <n v="1.2"/>
    <n v="2"/>
    <n v="2019"/>
    <x v="6"/>
  </r>
  <r>
    <d v="2023-07-05T00:00:00"/>
    <n v="10918"/>
    <n v="11317"/>
    <x v="1"/>
    <n v="912"/>
    <n v="41238"/>
    <s v="adipose hole"/>
    <s v="045524"/>
    <m/>
    <s v="M"/>
    <s v="M"/>
    <s v=""/>
    <s v=""/>
    <n v="54.5"/>
    <m/>
    <m/>
    <m/>
    <m/>
    <x v="3"/>
    <n v="1032251"/>
    <n v="5"/>
    <s v="X"/>
    <m/>
    <m/>
    <d v="2023-07-28T00:00:00"/>
    <n v="403"/>
    <m/>
    <m/>
    <m/>
    <m/>
    <m/>
    <n v="1"/>
    <m/>
    <m/>
    <s v="adult"/>
    <s v="10322515"/>
    <x v="4"/>
    <n v="1.2"/>
    <n v="2"/>
    <n v="2019"/>
    <x v="6"/>
  </r>
  <r>
    <d v="2023-07-05T00:00:00"/>
    <n v="10918"/>
    <n v="11317"/>
    <x v="1"/>
    <n v="916"/>
    <n v="41239"/>
    <s v="adipose hole"/>
    <s v="045490"/>
    <m/>
    <s v="F"/>
    <s v="F"/>
    <s v=""/>
    <s v=""/>
    <n v="81"/>
    <n v="16.7"/>
    <n v="6"/>
    <n v="4.5"/>
    <n v="1.8"/>
    <x v="2"/>
    <n v="1032251"/>
    <n v="6"/>
    <s v="X"/>
    <m/>
    <m/>
    <d v="2023-07-28T00:00:00"/>
    <n v="404"/>
    <m/>
    <m/>
    <m/>
    <m/>
    <m/>
    <n v="1"/>
    <m/>
    <m/>
    <s v="adult"/>
    <s v="10322516"/>
    <x v="3"/>
    <n v="1.3"/>
    <n v="3"/>
    <n v="2018"/>
    <x v="6"/>
  </r>
  <r>
    <d v="2023-07-05T00:00:00"/>
    <n v="10918"/>
    <n v="11317"/>
    <x v="1"/>
    <n v="918"/>
    <n v="41240"/>
    <s v="adipose hole"/>
    <s v="045562"/>
    <m/>
    <s v="M"/>
    <s v="M"/>
    <s v=""/>
    <s v=""/>
    <n v="61.5"/>
    <m/>
    <m/>
    <m/>
    <m/>
    <x v="3"/>
    <n v="1032251"/>
    <n v="7"/>
    <s v="X"/>
    <m/>
    <m/>
    <d v="2023-07-28T00:00:00"/>
    <n v="405"/>
    <m/>
    <m/>
    <m/>
    <m/>
    <m/>
    <n v="1"/>
    <m/>
    <m/>
    <s v="adult"/>
    <s v="10322517"/>
    <x v="4"/>
    <n v="1.2"/>
    <n v="2"/>
    <n v="2019"/>
    <x v="6"/>
  </r>
  <r>
    <d v="2023-07-05T00:00:00"/>
    <n v="10918"/>
    <n v="11317"/>
    <x v="1"/>
    <n v="919"/>
    <m/>
    <s v="caudal hole"/>
    <m/>
    <m/>
    <s v="M"/>
    <s v="M"/>
    <s v=""/>
    <s v=""/>
    <n v="39"/>
    <m/>
    <m/>
    <m/>
    <m/>
    <x v="1"/>
    <n v="1032251"/>
    <n v="8"/>
    <s v="X"/>
    <m/>
    <m/>
    <d v="2023-07-28T00:00:00"/>
    <m/>
    <m/>
    <m/>
    <m/>
    <m/>
    <m/>
    <n v="1"/>
    <m/>
    <m/>
    <s v="jack"/>
    <s v="10322518"/>
    <x v="1"/>
    <n v="1.1000000000000001"/>
    <n v="1"/>
    <n v="2020"/>
    <x v="6"/>
  </r>
  <r>
    <d v="2023-07-05T00:00:00"/>
    <n v="10918"/>
    <n v="11317"/>
    <x v="1"/>
    <n v="920"/>
    <n v="41241"/>
    <s v="adipose hole"/>
    <s v="045547"/>
    <s v="X"/>
    <s v="M"/>
    <s v="M"/>
    <s v=""/>
    <s v=""/>
    <n v="87"/>
    <n v="19"/>
    <n v="7"/>
    <n v="5.9"/>
    <n v="2.4"/>
    <x v="2"/>
    <n v="1032251"/>
    <n v="9"/>
    <s v="X"/>
    <m/>
    <m/>
    <d v="2023-07-28T00:00:00"/>
    <n v="406"/>
    <m/>
    <m/>
    <m/>
    <m/>
    <m/>
    <n v="1"/>
    <m/>
    <m/>
    <s v="adult"/>
    <s v="10322519"/>
    <x v="9"/>
    <s v="no age"/>
    <n v="3"/>
    <s v=""/>
    <x v="6"/>
  </r>
  <r>
    <d v="2023-07-05T00:00:00"/>
    <n v="10918"/>
    <n v="11317"/>
    <x v="1"/>
    <n v="922"/>
    <m/>
    <s v="caudal hole"/>
    <m/>
    <m/>
    <s v="M"/>
    <s v="M"/>
    <s v=""/>
    <s v=""/>
    <n v="38"/>
    <m/>
    <m/>
    <m/>
    <m/>
    <x v="1"/>
    <n v="1032251"/>
    <n v="10"/>
    <s v="X"/>
    <m/>
    <m/>
    <d v="2023-07-28T00:00:00"/>
    <m/>
    <m/>
    <m/>
    <m/>
    <m/>
    <m/>
    <n v="1"/>
    <m/>
    <m/>
    <s v="jack"/>
    <s v="103225110"/>
    <x v="1"/>
    <n v="1.1000000000000001"/>
    <n v="1"/>
    <n v="2020"/>
    <x v="6"/>
  </r>
  <r>
    <d v="2023-07-05T00:00:00"/>
    <n v="10918"/>
    <n v="11317"/>
    <x v="1"/>
    <n v="924"/>
    <n v="41242"/>
    <s v="adipose hole"/>
    <s v="045588"/>
    <m/>
    <s v="F"/>
    <s v="F"/>
    <s v=""/>
    <s v=""/>
    <n v="87"/>
    <n v="17.5"/>
    <n v="5.5"/>
    <n v="5"/>
    <n v="2"/>
    <x v="2"/>
    <n v="1032255"/>
    <n v="1"/>
    <s v="X"/>
    <m/>
    <m/>
    <d v="2023-07-28T00:00:00"/>
    <n v="407"/>
    <m/>
    <m/>
    <m/>
    <m/>
    <m/>
    <n v="1"/>
    <m/>
    <m/>
    <s v="adult"/>
    <s v="10322551"/>
    <x v="9"/>
    <s v="no age"/>
    <n v="3"/>
    <s v=""/>
    <x v="6"/>
  </r>
  <r>
    <d v="2023-07-05T00:00:00"/>
    <n v="10918"/>
    <n v="11317"/>
    <x v="1"/>
    <n v="925"/>
    <n v="41243"/>
    <s v="adipose hole"/>
    <s v="045597"/>
    <m/>
    <s v="M"/>
    <s v="M"/>
    <s v=""/>
    <s v=""/>
    <n v="64"/>
    <m/>
    <m/>
    <m/>
    <m/>
    <x v="3"/>
    <n v="1032255"/>
    <n v="2"/>
    <s v="X"/>
    <m/>
    <m/>
    <d v="2023-07-28T00:00:00"/>
    <n v="408"/>
    <m/>
    <m/>
    <m/>
    <m/>
    <m/>
    <n v="1"/>
    <m/>
    <m/>
    <s v="adult"/>
    <s v="10322552"/>
    <x v="4"/>
    <n v="1.2"/>
    <n v="2"/>
    <n v="2019"/>
    <x v="6"/>
  </r>
  <r>
    <d v="2023-07-05T00:00:00"/>
    <n v="10918"/>
    <n v="11317"/>
    <x v="1"/>
    <n v="928"/>
    <m/>
    <s v="caudal hole"/>
    <m/>
    <m/>
    <s v="M"/>
    <s v="M"/>
    <s v=""/>
    <s v=""/>
    <n v="40"/>
    <m/>
    <m/>
    <m/>
    <m/>
    <x v="1"/>
    <n v="1032255"/>
    <n v="3"/>
    <s v="X"/>
    <m/>
    <m/>
    <d v="2023-07-28T00:00:00"/>
    <m/>
    <m/>
    <m/>
    <m/>
    <m/>
    <m/>
    <n v="1"/>
    <m/>
    <m/>
    <s v="jack"/>
    <s v="10322553"/>
    <x v="2"/>
    <s v="no age"/>
    <n v="0"/>
    <s v=""/>
    <x v="6"/>
  </r>
  <r>
    <d v="2023-07-05T00:00:00"/>
    <n v="10918"/>
    <n v="11317"/>
    <x v="1"/>
    <n v="929"/>
    <n v="41244"/>
    <s v="adipose hole"/>
    <s v="045620"/>
    <m/>
    <s v="M"/>
    <s v="M"/>
    <s v=""/>
    <s v=""/>
    <n v="58"/>
    <m/>
    <m/>
    <m/>
    <m/>
    <x v="3"/>
    <n v="1032255"/>
    <n v="4"/>
    <s v="X"/>
    <m/>
    <m/>
    <d v="2023-07-28T00:00:00"/>
    <n v="409"/>
    <m/>
    <m/>
    <m/>
    <m/>
    <m/>
    <n v="1"/>
    <m/>
    <m/>
    <s v="adult"/>
    <s v="10322554"/>
    <x v="4"/>
    <n v="1.2"/>
    <n v="2"/>
    <n v="2019"/>
    <x v="6"/>
  </r>
  <r>
    <d v="2023-07-05T00:00:00"/>
    <n v="10918"/>
    <n v="11317"/>
    <x v="1"/>
    <n v="933"/>
    <m/>
    <s v="caudal hole"/>
    <m/>
    <m/>
    <s v="M"/>
    <s v="M"/>
    <s v=""/>
    <s v=""/>
    <n v="35"/>
    <m/>
    <m/>
    <m/>
    <m/>
    <x v="1"/>
    <n v="1032255"/>
    <n v="5"/>
    <s v="X"/>
    <m/>
    <m/>
    <d v="2023-07-28T00:00:00"/>
    <m/>
    <m/>
    <m/>
    <m/>
    <m/>
    <m/>
    <n v="1"/>
    <m/>
    <m/>
    <s v="jack"/>
    <s v="10322555"/>
    <x v="7"/>
    <s v="no age"/>
    <n v="1"/>
    <s v=""/>
    <x v="6"/>
  </r>
  <r>
    <d v="2023-07-05T00:00:00"/>
    <n v="10919"/>
    <n v="11317"/>
    <x v="0"/>
    <n v="944"/>
    <m/>
    <s v="caudal hole"/>
    <m/>
    <m/>
    <s v="M"/>
    <s v="M"/>
    <s v=""/>
    <s v=""/>
    <n v="35"/>
    <m/>
    <m/>
    <m/>
    <m/>
    <x v="1"/>
    <n v="1032255"/>
    <n v="6"/>
    <s v="X"/>
    <m/>
    <m/>
    <d v="2023-07-28T00:00:00"/>
    <m/>
    <m/>
    <m/>
    <m/>
    <m/>
    <m/>
    <n v="1"/>
    <m/>
    <m/>
    <s v="jack"/>
    <s v="10322556"/>
    <x v="1"/>
    <n v="1.1000000000000001"/>
    <n v="1"/>
    <n v="2020"/>
    <x v="6"/>
  </r>
  <r>
    <d v="2023-07-05T00:00:00"/>
    <n v="10919"/>
    <n v="11317"/>
    <x v="0"/>
    <n v="947"/>
    <n v="41245"/>
    <s v="adipose hole"/>
    <s v="045587"/>
    <m/>
    <s v="M"/>
    <s v="M"/>
    <s v=""/>
    <s v=""/>
    <n v="62"/>
    <m/>
    <m/>
    <m/>
    <m/>
    <x v="3"/>
    <n v="1032255"/>
    <n v="7"/>
    <s v="X"/>
    <m/>
    <m/>
    <d v="2023-07-28T00:00:00"/>
    <n v="410"/>
    <m/>
    <m/>
    <m/>
    <m/>
    <m/>
    <n v="1"/>
    <m/>
    <m/>
    <s v="adult"/>
    <s v="10322557"/>
    <x v="4"/>
    <n v="1.2"/>
    <n v="2"/>
    <n v="2019"/>
    <x v="6"/>
  </r>
  <r>
    <d v="2023-07-05T00:00:00"/>
    <n v="10919"/>
    <n v="11317"/>
    <x v="0"/>
    <n v="954"/>
    <n v="41246"/>
    <s v="adipose hole"/>
    <s v="045610"/>
    <s v="X"/>
    <s v="M"/>
    <s v="M"/>
    <s v=""/>
    <s v=""/>
    <n v="53"/>
    <m/>
    <m/>
    <m/>
    <m/>
    <x v="3"/>
    <n v="1032255"/>
    <n v="8"/>
    <s v="X"/>
    <m/>
    <m/>
    <d v="2023-07-28T00:00:00"/>
    <n v="411"/>
    <m/>
    <m/>
    <m/>
    <m/>
    <m/>
    <n v="1"/>
    <m/>
    <m/>
    <s v="adult"/>
    <s v="10322558"/>
    <x v="4"/>
    <n v="1.2"/>
    <n v="2"/>
    <n v="2019"/>
    <x v="6"/>
  </r>
  <r>
    <d v="2023-07-05T00:00:00"/>
    <n v="10919"/>
    <n v="11317"/>
    <x v="0"/>
    <n v="955"/>
    <n v="41247"/>
    <s v="adipose hole"/>
    <s v="045662"/>
    <s v="X"/>
    <s v="M"/>
    <s v="M"/>
    <s v=""/>
    <s v=""/>
    <n v="64"/>
    <m/>
    <m/>
    <m/>
    <m/>
    <x v="3"/>
    <n v="1032255"/>
    <n v="9"/>
    <s v="X"/>
    <m/>
    <m/>
    <d v="2023-07-28T00:00:00"/>
    <n v="412"/>
    <m/>
    <m/>
    <m/>
    <m/>
    <m/>
    <n v="1"/>
    <m/>
    <m/>
    <s v="adult"/>
    <s v="10322559"/>
    <x v="4"/>
    <n v="1.2"/>
    <n v="2"/>
    <n v="2019"/>
    <x v="6"/>
  </r>
  <r>
    <d v="2023-07-05T00:00:00"/>
    <n v="10919"/>
    <n v="11317"/>
    <x v="0"/>
    <n v="957"/>
    <n v="41248"/>
    <s v="adipose hole"/>
    <s v="045626"/>
    <s v="X"/>
    <s v="M"/>
    <s v="M"/>
    <s v=""/>
    <s v=""/>
    <n v="67"/>
    <m/>
    <m/>
    <m/>
    <m/>
    <x v="3"/>
    <n v="1032255"/>
    <n v="10"/>
    <s v="X"/>
    <m/>
    <m/>
    <d v="2023-07-28T00:00:00"/>
    <n v="413"/>
    <m/>
    <m/>
    <m/>
    <m/>
    <m/>
    <n v="1"/>
    <m/>
    <m/>
    <s v="adult"/>
    <s v="103225510"/>
    <x v="8"/>
    <s v="no age"/>
    <n v="2"/>
    <s v=""/>
    <x v="6"/>
  </r>
  <r>
    <d v="2023-07-05T00:00:00"/>
    <n v="10919"/>
    <n v="11317"/>
    <x v="0"/>
    <n v="1000"/>
    <n v="41249"/>
    <s v="adipose hole"/>
    <s v="045586"/>
    <s v="X"/>
    <s v="M"/>
    <s v="M"/>
    <s v=""/>
    <s v=""/>
    <n v="61"/>
    <m/>
    <m/>
    <m/>
    <m/>
    <x v="3"/>
    <n v="1003381"/>
    <n v="1"/>
    <s v="X"/>
    <m/>
    <m/>
    <d v="2023-07-28T00:00:00"/>
    <n v="414"/>
    <m/>
    <m/>
    <m/>
    <m/>
    <m/>
    <n v="1"/>
    <m/>
    <m/>
    <s v="adult"/>
    <s v="10033811"/>
    <x v="4"/>
    <n v="1.2"/>
    <n v="2"/>
    <n v="2019"/>
    <x v="6"/>
  </r>
  <r>
    <d v="2023-07-05T00:00:00"/>
    <n v="10919"/>
    <n v="11317"/>
    <x v="0"/>
    <n v="1002"/>
    <n v="41250"/>
    <s v="adipose hole"/>
    <s v="045599"/>
    <m/>
    <s v="M"/>
    <s v="M"/>
    <s v=""/>
    <s v=""/>
    <n v="51"/>
    <m/>
    <m/>
    <m/>
    <m/>
    <x v="3"/>
    <n v="1003381"/>
    <n v="2"/>
    <s v="X"/>
    <m/>
    <m/>
    <d v="2023-07-28T00:00:00"/>
    <n v="415"/>
    <m/>
    <m/>
    <m/>
    <m/>
    <m/>
    <n v="1"/>
    <m/>
    <m/>
    <s v="adult"/>
    <s v="10033812"/>
    <x v="2"/>
    <s v="no age"/>
    <n v="0"/>
    <s v=""/>
    <x v="6"/>
  </r>
  <r>
    <d v="2023-07-05T00:00:00"/>
    <n v="10920"/>
    <n v="11317"/>
    <x v="0"/>
    <n v="1611"/>
    <n v="41251"/>
    <s v="adipose hole"/>
    <s v="045592"/>
    <m/>
    <s v="M"/>
    <s v="M"/>
    <s v=""/>
    <s v=""/>
    <n v="61.5"/>
    <m/>
    <m/>
    <m/>
    <m/>
    <x v="3"/>
    <n v="1003381"/>
    <n v="3"/>
    <s v="X"/>
    <m/>
    <m/>
    <d v="2023-07-28T00:00:00"/>
    <n v="416"/>
    <m/>
    <m/>
    <m/>
    <m/>
    <m/>
    <n v="1"/>
    <m/>
    <m/>
    <s v="adult"/>
    <s v="10033813"/>
    <x v="4"/>
    <n v="1.2"/>
    <n v="2"/>
    <n v="2019"/>
    <x v="6"/>
  </r>
  <r>
    <d v="2023-07-05T00:00:00"/>
    <n v="10921"/>
    <n v="11317"/>
    <x v="1"/>
    <n v="1642"/>
    <n v="41252"/>
    <s v="adipose hole"/>
    <s v="045628"/>
    <m/>
    <s v="F"/>
    <s v="F"/>
    <s v=""/>
    <s v=""/>
    <n v="86"/>
    <n v="19.2"/>
    <n v="7"/>
    <n v="4.5"/>
    <n v="1.8"/>
    <x v="2"/>
    <n v="1003381"/>
    <n v="4"/>
    <s v="X"/>
    <m/>
    <m/>
    <d v="2023-07-28T00:00:00"/>
    <n v="417"/>
    <m/>
    <m/>
    <m/>
    <m/>
    <m/>
    <n v="1"/>
    <m/>
    <m/>
    <s v="adult"/>
    <s v="10033814"/>
    <x v="3"/>
    <n v="1.3"/>
    <n v="3"/>
    <n v="2018"/>
    <x v="6"/>
  </r>
  <r>
    <d v="2023-07-05T00:00:00"/>
    <n v="10921"/>
    <n v="11317"/>
    <x v="1"/>
    <n v="1646"/>
    <n v="41253"/>
    <s v="adipose hole"/>
    <s v="045658"/>
    <s v="X"/>
    <s v="M"/>
    <s v="M"/>
    <s v=""/>
    <s v=""/>
    <n v="65"/>
    <m/>
    <m/>
    <m/>
    <m/>
    <x v="3"/>
    <n v="1003381"/>
    <n v="5"/>
    <s v="X"/>
    <m/>
    <m/>
    <d v="2023-07-28T00:00:00"/>
    <n v="418"/>
    <m/>
    <m/>
    <m/>
    <m/>
    <m/>
    <n v="1"/>
    <m/>
    <m/>
    <s v="adult"/>
    <s v="10033815"/>
    <x v="8"/>
    <s v="no age"/>
    <n v="2"/>
    <s v=""/>
    <x v="6"/>
  </r>
  <r>
    <d v="2023-07-05T00:00:00"/>
    <n v="10921"/>
    <n v="11317"/>
    <x v="1"/>
    <n v="1655"/>
    <n v="41254"/>
    <s v="adipose hole"/>
    <s v="045618"/>
    <m/>
    <s v="M"/>
    <s v="M"/>
    <s v=""/>
    <s v=""/>
    <n v="60"/>
    <m/>
    <m/>
    <m/>
    <m/>
    <x v="3"/>
    <n v="1003381"/>
    <n v="6"/>
    <s v="X"/>
    <m/>
    <m/>
    <d v="2023-07-28T00:00:00"/>
    <n v="419"/>
    <m/>
    <m/>
    <m/>
    <m/>
    <m/>
    <n v="1"/>
    <m/>
    <m/>
    <s v="adult"/>
    <s v="10033816"/>
    <x v="4"/>
    <n v="1.2"/>
    <n v="2"/>
    <n v="2019"/>
    <x v="6"/>
  </r>
  <r>
    <d v="2023-07-05T00:00:00"/>
    <n v="10921"/>
    <n v="11320"/>
    <x v="1"/>
    <n v="1711"/>
    <n v="41255"/>
    <s v="adipose hole"/>
    <s v="045648"/>
    <s v="X"/>
    <s v="M"/>
    <s v="M"/>
    <s v=""/>
    <s v=""/>
    <n v="84.5"/>
    <n v="20"/>
    <n v="8"/>
    <n v="5.8"/>
    <n v="2.1"/>
    <x v="2"/>
    <n v="1003381"/>
    <n v="7"/>
    <s v="X"/>
    <m/>
    <m/>
    <d v="2023-07-28T00:00:00"/>
    <n v="420"/>
    <s v="HW"/>
    <m/>
    <s v="2-10"/>
    <m/>
    <m/>
    <n v="1"/>
    <m/>
    <m/>
    <s v="adult"/>
    <s v="10033817"/>
    <x v="3"/>
    <n v="1.3"/>
    <n v="3"/>
    <n v="2018"/>
    <x v="6"/>
  </r>
  <r>
    <d v="2023-07-05T00:00:00"/>
    <n v="10921"/>
    <n v="11320"/>
    <x v="1"/>
    <n v="1724"/>
    <n v="41256"/>
    <s v="adipose hole"/>
    <s v="045631"/>
    <s v="X"/>
    <s v="M"/>
    <s v="M"/>
    <s v=""/>
    <s v=""/>
    <n v="61"/>
    <m/>
    <m/>
    <m/>
    <m/>
    <x v="3"/>
    <n v="1003381"/>
    <n v="8"/>
    <s v="X"/>
    <m/>
    <m/>
    <d v="2023-07-28T00:00:00"/>
    <n v="421"/>
    <s v="HW"/>
    <m/>
    <s v="10"/>
    <m/>
    <m/>
    <n v="1"/>
    <m/>
    <m/>
    <s v="adult"/>
    <s v="10033818"/>
    <x v="4"/>
    <n v="1.2"/>
    <n v="2"/>
    <n v="2019"/>
    <x v="6"/>
  </r>
  <r>
    <d v="2023-07-05T00:00:00"/>
    <n v="10921"/>
    <n v="11320"/>
    <x v="1"/>
    <n v="1726"/>
    <n v="41257"/>
    <s v="adipose hole"/>
    <s v="045583"/>
    <m/>
    <s v="M"/>
    <s v="M"/>
    <s v=""/>
    <s v=""/>
    <n v="54"/>
    <m/>
    <m/>
    <m/>
    <m/>
    <x v="3"/>
    <n v="1003381"/>
    <n v="9"/>
    <s v="X"/>
    <m/>
    <m/>
    <d v="2023-07-28T00:00:00"/>
    <n v="422"/>
    <m/>
    <m/>
    <m/>
    <m/>
    <m/>
    <n v="1"/>
    <m/>
    <m/>
    <s v="adult"/>
    <s v="10033819"/>
    <x v="4"/>
    <n v="1.2"/>
    <n v="2"/>
    <n v="2019"/>
    <x v="6"/>
  </r>
  <r>
    <d v="2023-07-05T00:00:00"/>
    <n v="10997"/>
    <n v="11261"/>
    <x v="3"/>
    <n v="920"/>
    <n v="52865"/>
    <s v="V-clip adipose"/>
    <s v="046409"/>
    <m/>
    <s v="F"/>
    <s v="F"/>
    <s v=""/>
    <s v=""/>
    <n v="82"/>
    <n v="16.3"/>
    <n v="5.3"/>
    <n v="5.8"/>
    <n v="1.8"/>
    <x v="2"/>
    <n v="1016242"/>
    <n v="4"/>
    <s v="X"/>
    <m/>
    <s v="X"/>
    <d v="2023-09-18T00:00:00"/>
    <m/>
    <m/>
    <m/>
    <m/>
    <m/>
    <m/>
    <m/>
    <m/>
    <m/>
    <s v="adult"/>
    <s v="10162424"/>
    <x v="3"/>
    <n v="1.3"/>
    <n v="3"/>
    <n v="2018"/>
    <x v="6"/>
  </r>
  <r>
    <d v="2023-07-05T00:00:00"/>
    <n v="10997"/>
    <n v="11261"/>
    <x v="3"/>
    <n v="922"/>
    <n v="52866"/>
    <s v="V-clip adipose"/>
    <s v="046464"/>
    <m/>
    <s v="M"/>
    <s v="M"/>
    <s v=""/>
    <s v=""/>
    <n v="66"/>
    <m/>
    <m/>
    <m/>
    <m/>
    <x v="3"/>
    <n v="1016242"/>
    <n v="5"/>
    <s v="X"/>
    <m/>
    <s v="X"/>
    <d v="2023-09-18T00:00:00"/>
    <m/>
    <m/>
    <m/>
    <m/>
    <m/>
    <m/>
    <m/>
    <m/>
    <m/>
    <s v="adult"/>
    <s v="10162425"/>
    <x v="4"/>
    <n v="1.2"/>
    <n v="2"/>
    <n v="2019"/>
    <x v="6"/>
  </r>
  <r>
    <d v="2023-07-05T00:00:00"/>
    <n v="10997"/>
    <n v="11261"/>
    <x v="3"/>
    <n v="926"/>
    <n v="52867"/>
    <s v="V-clip adipose"/>
    <s v="046058"/>
    <m/>
    <s v="M"/>
    <s v="M"/>
    <s v=""/>
    <s v=""/>
    <n v="66"/>
    <m/>
    <m/>
    <m/>
    <m/>
    <x v="3"/>
    <n v="1016242"/>
    <n v="6"/>
    <s v="X"/>
    <m/>
    <s v="X"/>
    <d v="2023-09-18T00:00:00"/>
    <m/>
    <m/>
    <m/>
    <m/>
    <m/>
    <m/>
    <m/>
    <m/>
    <m/>
    <s v="adult"/>
    <s v="10162426"/>
    <x v="4"/>
    <n v="1.2"/>
    <n v="2"/>
    <n v="2019"/>
    <x v="6"/>
  </r>
  <r>
    <d v="2023-07-05T00:00:00"/>
    <n v="10997"/>
    <n v="11261"/>
    <x v="3"/>
    <n v="927"/>
    <n v="52868"/>
    <s v="V-clip adipose"/>
    <s v="046003"/>
    <m/>
    <s v="F"/>
    <s v="F"/>
    <s v=""/>
    <s v=""/>
    <n v="85"/>
    <n v="19"/>
    <n v="6.5"/>
    <n v="5.8"/>
    <n v="1.8"/>
    <x v="2"/>
    <n v="1016242"/>
    <n v="7"/>
    <s v="X"/>
    <m/>
    <s v="X"/>
    <d v="2023-09-18T00:00:00"/>
    <m/>
    <m/>
    <m/>
    <m/>
    <m/>
    <m/>
    <m/>
    <m/>
    <m/>
    <s v="adult"/>
    <s v="10162427"/>
    <x v="3"/>
    <n v="1.3"/>
    <n v="3"/>
    <n v="2018"/>
    <x v="6"/>
  </r>
  <r>
    <d v="2023-07-05T00:00:00"/>
    <n v="10997"/>
    <n v="11261"/>
    <x v="3"/>
    <n v="928"/>
    <n v="52869"/>
    <s v="V-clip adipose"/>
    <s v="046073"/>
    <m/>
    <s v="F"/>
    <s v="F"/>
    <s v=""/>
    <s v=""/>
    <n v="81.5"/>
    <n v="17.2"/>
    <n v="5.8"/>
    <n v="4.9000000000000004"/>
    <n v="1.8"/>
    <x v="2"/>
    <n v="1016242"/>
    <n v="8"/>
    <s v="X"/>
    <m/>
    <s v="X"/>
    <d v="2023-09-18T00:00:00"/>
    <m/>
    <m/>
    <m/>
    <m/>
    <m/>
    <m/>
    <m/>
    <m/>
    <m/>
    <s v="adult"/>
    <s v="10162428"/>
    <x v="9"/>
    <s v="no age"/>
    <n v="3"/>
    <s v=""/>
    <x v="6"/>
  </r>
  <r>
    <d v="2023-07-05T00:00:00"/>
    <n v="10997"/>
    <n v="11261"/>
    <x v="3"/>
    <n v="930"/>
    <n v="52870"/>
    <s v="V-clip adipose"/>
    <s v="045995"/>
    <s v="X"/>
    <s v="M"/>
    <s v="M"/>
    <s v=""/>
    <s v=""/>
    <n v="81.5"/>
    <n v="17"/>
    <n v="5.5"/>
    <n v="4.9000000000000004"/>
    <n v="1.5"/>
    <x v="2"/>
    <n v="1016242"/>
    <n v="9"/>
    <s v="X"/>
    <m/>
    <s v="X"/>
    <d v="2023-09-18T00:00:00"/>
    <m/>
    <m/>
    <m/>
    <m/>
    <m/>
    <m/>
    <m/>
    <m/>
    <m/>
    <s v="adult"/>
    <s v="10162429"/>
    <x v="3"/>
    <n v="1.3"/>
    <n v="3"/>
    <n v="2018"/>
    <x v="6"/>
  </r>
  <r>
    <d v="2023-07-05T00:00:00"/>
    <n v="10997"/>
    <n v="11261"/>
    <x v="3"/>
    <n v="934"/>
    <n v="52871"/>
    <s v="V-clip adipose"/>
    <s v="046057"/>
    <m/>
    <s v="M"/>
    <s v="M"/>
    <s v=""/>
    <s v=""/>
    <n v="74"/>
    <m/>
    <m/>
    <m/>
    <m/>
    <x v="3"/>
    <n v="1016242"/>
    <n v="10"/>
    <s v="X"/>
    <m/>
    <s v="X"/>
    <d v="2023-09-18T00:00:00"/>
    <m/>
    <m/>
    <m/>
    <m/>
    <m/>
    <m/>
    <m/>
    <m/>
    <m/>
    <s v="adult"/>
    <s v="101624210"/>
    <x v="9"/>
    <s v="no age"/>
    <n v="3"/>
    <s v=""/>
    <x v="6"/>
  </r>
  <r>
    <d v="2023-07-05T00:00:00"/>
    <n v="10997"/>
    <n v="11261"/>
    <x v="3"/>
    <n v="936"/>
    <n v="52872"/>
    <s v="V-clip adipose"/>
    <s v="045996"/>
    <s v="X"/>
    <s v="M"/>
    <s v="M"/>
    <s v=""/>
    <s v=""/>
    <n v="70"/>
    <m/>
    <m/>
    <m/>
    <m/>
    <x v="3"/>
    <n v="1016243"/>
    <n v="1"/>
    <s v="X"/>
    <m/>
    <s v="X"/>
    <d v="2023-09-18T00:00:00"/>
    <m/>
    <m/>
    <m/>
    <m/>
    <m/>
    <m/>
    <m/>
    <m/>
    <m/>
    <s v="adult"/>
    <s v="10162431"/>
    <x v="4"/>
    <n v="1.2"/>
    <n v="2"/>
    <n v="2019"/>
    <x v="6"/>
  </r>
  <r>
    <d v="2023-07-05T00:00:00"/>
    <n v="10997"/>
    <n v="11261"/>
    <x v="3"/>
    <n v="937"/>
    <n v="52873"/>
    <s v="no mark applied"/>
    <s v="no pit"/>
    <s v="X"/>
    <s v="M"/>
    <s v="M"/>
    <s v=""/>
    <s v=""/>
    <n v="81.5"/>
    <m/>
    <m/>
    <m/>
    <m/>
    <x v="2"/>
    <n v="1016243"/>
    <n v="2"/>
    <s v="X"/>
    <m/>
    <s v="X"/>
    <d v="2023-09-18T00:00:00"/>
    <m/>
    <m/>
    <m/>
    <m/>
    <m/>
    <m/>
    <m/>
    <s v="no pit, lost pit tag 046054"/>
    <s v="no morphs recorded"/>
    <s v="adult"/>
    <s v="10162432"/>
    <x v="3"/>
    <n v="1.3"/>
    <n v="3"/>
    <n v="2018"/>
    <x v="6"/>
  </r>
  <r>
    <d v="2023-07-05T00:00:00"/>
    <n v="10997"/>
    <n v="11261"/>
    <x v="3"/>
    <n v="940"/>
    <n v="52874"/>
    <s v="V-clip adipose"/>
    <s v="046072"/>
    <s v="X"/>
    <s v="M"/>
    <s v="M"/>
    <s v=""/>
    <s v=""/>
    <n v="82"/>
    <n v="18.3"/>
    <n v="6.7"/>
    <n v="6.3"/>
    <n v="2.2000000000000002"/>
    <x v="2"/>
    <n v="1016243"/>
    <n v="3"/>
    <s v="X"/>
    <m/>
    <s v="X"/>
    <d v="2023-09-18T00:00:00"/>
    <m/>
    <m/>
    <m/>
    <m/>
    <m/>
    <m/>
    <m/>
    <m/>
    <m/>
    <s v="adult"/>
    <s v="10162433"/>
    <x v="3"/>
    <n v="1.3"/>
    <n v="3"/>
    <n v="2018"/>
    <x v="6"/>
  </r>
  <r>
    <d v="2023-07-05T00:00:00"/>
    <n v="10997"/>
    <n v="11261"/>
    <x v="3"/>
    <n v="942"/>
    <n v="52876"/>
    <s v="V-clip adipose"/>
    <s v="045982"/>
    <m/>
    <s v="M"/>
    <s v="M"/>
    <s v=""/>
    <s v=""/>
    <n v="71"/>
    <m/>
    <m/>
    <m/>
    <m/>
    <x v="3"/>
    <n v="1016243"/>
    <n v="4"/>
    <s v="X"/>
    <m/>
    <s v="X"/>
    <d v="2023-09-18T00:00:00"/>
    <m/>
    <m/>
    <m/>
    <m/>
    <m/>
    <m/>
    <m/>
    <s v="52875 bad tag"/>
    <m/>
    <s v="adult"/>
    <s v="10162434"/>
    <x v="4"/>
    <n v="1.2"/>
    <n v="2"/>
    <n v="2019"/>
    <x v="6"/>
  </r>
  <r>
    <d v="2023-07-05T00:00:00"/>
    <n v="10998"/>
    <n v="11261"/>
    <x v="4"/>
    <n v="1003"/>
    <n v="52877"/>
    <s v="V-clip adipose"/>
    <s v="046060"/>
    <m/>
    <s v="F"/>
    <s v="F"/>
    <s v=""/>
    <s v=""/>
    <n v="81.5"/>
    <n v="18"/>
    <n v="6.5"/>
    <n v="5.5"/>
    <n v="1.7"/>
    <x v="2"/>
    <n v="1016243"/>
    <n v="5"/>
    <s v="X"/>
    <m/>
    <s v="X"/>
    <d v="2023-09-18T00:00:00"/>
    <m/>
    <m/>
    <m/>
    <m/>
    <m/>
    <m/>
    <m/>
    <m/>
    <m/>
    <s v="adult"/>
    <s v="10162435"/>
    <x v="3"/>
    <n v="1.3"/>
    <n v="3"/>
    <n v="2018"/>
    <x v="6"/>
  </r>
  <r>
    <d v="2023-07-05T00:00:00"/>
    <n v="10998"/>
    <n v="11261"/>
    <x v="4"/>
    <n v="1005"/>
    <n v="52878"/>
    <s v="V-clip adipose"/>
    <s v="046075"/>
    <m/>
    <s v="F"/>
    <s v="F"/>
    <s v=""/>
    <s v=""/>
    <n v="87"/>
    <n v="20"/>
    <n v="7.4"/>
    <n v="5"/>
    <n v="1.6"/>
    <x v="2"/>
    <n v="1016243"/>
    <n v="6"/>
    <s v="X"/>
    <m/>
    <s v="X"/>
    <d v="2023-09-18T00:00:00"/>
    <m/>
    <m/>
    <m/>
    <m/>
    <m/>
    <m/>
    <m/>
    <m/>
    <m/>
    <s v="adult"/>
    <s v="10162436"/>
    <x v="3"/>
    <n v="1.3"/>
    <n v="3"/>
    <n v="2018"/>
    <x v="6"/>
  </r>
  <r>
    <d v="2023-07-05T00:00:00"/>
    <n v="10998"/>
    <n v="11261"/>
    <x v="4"/>
    <n v="1013"/>
    <n v="52879"/>
    <s v="V-clip adipose"/>
    <s v="046034"/>
    <m/>
    <s v="F"/>
    <s v="F"/>
    <s v=""/>
    <s v=""/>
    <n v="89"/>
    <n v="19.8"/>
    <n v="7.2"/>
    <n v="5.5"/>
    <n v="2"/>
    <x v="2"/>
    <n v="1016243"/>
    <n v="7"/>
    <s v="X"/>
    <m/>
    <s v="X"/>
    <d v="2023-09-18T00:00:00"/>
    <m/>
    <m/>
    <m/>
    <m/>
    <m/>
    <m/>
    <m/>
    <m/>
    <m/>
    <s v="adult"/>
    <s v="10162437"/>
    <x v="3"/>
    <n v="1.3"/>
    <n v="3"/>
    <n v="2018"/>
    <x v="6"/>
  </r>
  <r>
    <d v="2023-07-05T00:00:00"/>
    <n v="10998"/>
    <n v="11261"/>
    <x v="4"/>
    <n v="1015"/>
    <n v="52880"/>
    <s v="V-clip adipose"/>
    <s v="046051"/>
    <s v="X"/>
    <s v="M"/>
    <s v="M"/>
    <s v=""/>
    <s v=""/>
    <n v="62"/>
    <m/>
    <m/>
    <m/>
    <m/>
    <x v="3"/>
    <n v="1016243"/>
    <n v="8"/>
    <s v="X"/>
    <m/>
    <s v="X"/>
    <d v="2023-09-18T00:00:00"/>
    <m/>
    <m/>
    <m/>
    <m/>
    <m/>
    <m/>
    <m/>
    <m/>
    <m/>
    <s v="adult"/>
    <s v="10162438"/>
    <x v="3"/>
    <n v="1.3"/>
    <n v="3"/>
    <n v="2018"/>
    <x v="6"/>
  </r>
  <r>
    <d v="2023-07-05T00:00:00"/>
    <n v="10998"/>
    <n v="11261"/>
    <x v="4"/>
    <n v="1017"/>
    <n v="52881"/>
    <s v="V-clip adipose"/>
    <s v="no pit"/>
    <s v="X"/>
    <s v="M"/>
    <s v="M"/>
    <s v=""/>
    <s v=""/>
    <n v="71.5"/>
    <m/>
    <m/>
    <m/>
    <m/>
    <x v="3"/>
    <n v="1016243"/>
    <n v="9"/>
    <s v="X"/>
    <m/>
    <s v="X"/>
    <d v="2023-09-18T00:00:00"/>
    <m/>
    <m/>
    <m/>
    <m/>
    <m/>
    <m/>
    <m/>
    <s v="no pit"/>
    <m/>
    <s v="adult"/>
    <s v="10162439"/>
    <x v="2"/>
    <s v="no age"/>
    <n v="0"/>
    <s v=""/>
    <x v="6"/>
  </r>
  <r>
    <d v="2023-07-05T00:00:00"/>
    <n v="10998"/>
    <n v="11261"/>
    <x v="4"/>
    <n v="1019"/>
    <n v="52882"/>
    <s v="V-clip adipose"/>
    <s v="045983"/>
    <m/>
    <s v="M"/>
    <s v="M"/>
    <s v=""/>
    <s v=""/>
    <n v="60"/>
    <m/>
    <m/>
    <m/>
    <m/>
    <x v="3"/>
    <n v="1016243"/>
    <n v="10"/>
    <s v="X"/>
    <m/>
    <s v="X"/>
    <d v="2023-09-18T00:00:00"/>
    <m/>
    <m/>
    <m/>
    <m/>
    <m/>
    <m/>
    <m/>
    <m/>
    <m/>
    <s v="adult"/>
    <s v="101624310"/>
    <x v="4"/>
    <n v="1.2"/>
    <n v="2"/>
    <n v="2019"/>
    <x v="6"/>
  </r>
  <r>
    <d v="2023-07-05T00:00:00"/>
    <n v="10998"/>
    <n v="11261"/>
    <x v="4"/>
    <n v="1020"/>
    <n v="52883"/>
    <s v="V-clip adipose"/>
    <s v="046068"/>
    <s v="X"/>
    <s v="M"/>
    <s v="M"/>
    <s v=""/>
    <s v=""/>
    <n v="73"/>
    <m/>
    <m/>
    <m/>
    <m/>
    <x v="3"/>
    <n v="1016244"/>
    <n v="1"/>
    <s v="X"/>
    <s v="X"/>
    <m/>
    <s v="Archive"/>
    <m/>
    <m/>
    <m/>
    <m/>
    <m/>
    <m/>
    <m/>
    <m/>
    <m/>
    <s v="adult"/>
    <s v="10162441"/>
    <x v="5"/>
    <s v=""/>
    <s v=""/>
    <s v=""/>
    <x v="6"/>
  </r>
  <r>
    <d v="2023-07-05T00:00:00"/>
    <n v="10998"/>
    <n v="11261"/>
    <x v="4"/>
    <n v="1021"/>
    <n v="52884"/>
    <s v="V-clip adipose"/>
    <s v="046002"/>
    <m/>
    <s v="F"/>
    <s v="F"/>
    <s v=""/>
    <s v=""/>
    <n v="83"/>
    <n v="18"/>
    <n v="6.8"/>
    <n v="4.5"/>
    <n v="1.5"/>
    <x v="2"/>
    <n v="1016244"/>
    <n v="2"/>
    <s v="X"/>
    <s v="X"/>
    <m/>
    <s v="Archive"/>
    <m/>
    <m/>
    <m/>
    <m/>
    <m/>
    <m/>
    <m/>
    <m/>
    <m/>
    <s v="adult"/>
    <s v="10162442"/>
    <x v="5"/>
    <s v=""/>
    <s v=""/>
    <s v=""/>
    <x v="6"/>
  </r>
  <r>
    <d v="2023-07-05T00:00:00"/>
    <n v="10998"/>
    <n v="11261"/>
    <x v="4"/>
    <n v="1025"/>
    <n v="52885"/>
    <s v="V-clip adipose"/>
    <s v="046043"/>
    <s v="X"/>
    <s v="M"/>
    <s v="M"/>
    <s v=""/>
    <s v=""/>
    <n v="55.5"/>
    <m/>
    <m/>
    <m/>
    <m/>
    <x v="3"/>
    <n v="1016244"/>
    <n v="3"/>
    <s v="X"/>
    <s v="X"/>
    <m/>
    <s v="Archive"/>
    <m/>
    <m/>
    <m/>
    <m/>
    <m/>
    <m/>
    <m/>
    <m/>
    <m/>
    <s v="adult"/>
    <s v="10162443"/>
    <x v="5"/>
    <s v=""/>
    <s v=""/>
    <s v=""/>
    <x v="6"/>
  </r>
  <r>
    <d v="2023-07-05T00:00:00"/>
    <n v="10998"/>
    <n v="11261"/>
    <x v="4"/>
    <n v="1026"/>
    <n v="52886"/>
    <s v="V-clip adipose"/>
    <s v="045993"/>
    <m/>
    <s v="M"/>
    <s v="M"/>
    <s v=""/>
    <s v=""/>
    <n v="61"/>
    <m/>
    <m/>
    <m/>
    <m/>
    <x v="3"/>
    <n v="1016244"/>
    <n v="4"/>
    <s v="X"/>
    <s v="X"/>
    <m/>
    <s v="Archive"/>
    <m/>
    <m/>
    <m/>
    <m/>
    <m/>
    <m/>
    <m/>
    <m/>
    <m/>
    <s v="adult"/>
    <s v="10162444"/>
    <x v="5"/>
    <s v=""/>
    <s v=""/>
    <s v=""/>
    <x v="6"/>
  </r>
  <r>
    <d v="2023-07-05T00:00:00"/>
    <n v="10998"/>
    <n v="11261"/>
    <x v="4"/>
    <n v="1027"/>
    <n v="52887"/>
    <s v="V-clip adipose"/>
    <s v="046005"/>
    <s v="X"/>
    <s v="M"/>
    <s v="M"/>
    <s v=""/>
    <s v=""/>
    <n v="83.5"/>
    <n v="18.600000000000001"/>
    <n v="7.1"/>
    <n v="5.5"/>
    <n v="2"/>
    <x v="2"/>
    <n v="1016244"/>
    <n v="5"/>
    <s v="X"/>
    <s v="X"/>
    <m/>
    <s v="Archive"/>
    <m/>
    <m/>
    <m/>
    <m/>
    <m/>
    <m/>
    <m/>
    <m/>
    <m/>
    <s v="adult"/>
    <s v="10162445"/>
    <x v="5"/>
    <s v=""/>
    <s v=""/>
    <s v=""/>
    <x v="6"/>
  </r>
  <r>
    <d v="2023-07-05T00:00:00"/>
    <n v="10998"/>
    <n v="11261"/>
    <x v="4"/>
    <n v="1028"/>
    <n v="52888"/>
    <s v="V-clip adipose"/>
    <s v="045997"/>
    <m/>
    <s v="F"/>
    <s v="F"/>
    <s v=""/>
    <s v=""/>
    <n v="81"/>
    <n v="17.5"/>
    <n v="6.4"/>
    <n v="5.5"/>
    <n v="2"/>
    <x v="2"/>
    <n v="1016244"/>
    <n v="6"/>
    <s v="X"/>
    <s v="X"/>
    <m/>
    <s v="Archive"/>
    <m/>
    <m/>
    <m/>
    <m/>
    <m/>
    <m/>
    <m/>
    <m/>
    <m/>
    <s v="adult"/>
    <s v="10162446"/>
    <x v="5"/>
    <s v=""/>
    <s v=""/>
    <s v=""/>
    <x v="6"/>
  </r>
  <r>
    <d v="2023-07-05T00:00:00"/>
    <n v="10998"/>
    <n v="11261"/>
    <x v="4"/>
    <n v="1032"/>
    <n v="52889"/>
    <s v="V-clip adipose"/>
    <s v="046030"/>
    <m/>
    <s v="M"/>
    <s v="M"/>
    <s v=""/>
    <s v=""/>
    <n v="51"/>
    <m/>
    <m/>
    <m/>
    <m/>
    <x v="3"/>
    <n v="1016244"/>
    <n v="7"/>
    <s v="X"/>
    <s v="X"/>
    <m/>
    <s v="Archive"/>
    <m/>
    <m/>
    <m/>
    <m/>
    <m/>
    <m/>
    <m/>
    <m/>
    <m/>
    <s v="adult"/>
    <s v="10162447"/>
    <x v="5"/>
    <s v=""/>
    <s v=""/>
    <s v=""/>
    <x v="6"/>
  </r>
  <r>
    <d v="2023-07-05T00:00:00"/>
    <n v="10999"/>
    <n v="11261"/>
    <x v="2"/>
    <n v="1055"/>
    <n v="52890"/>
    <s v="V-clip adipose"/>
    <s v="046004"/>
    <m/>
    <s v="M"/>
    <s v="M"/>
    <s v=""/>
    <s v=""/>
    <n v="60.5"/>
    <m/>
    <m/>
    <m/>
    <m/>
    <x v="3"/>
    <n v="1016244"/>
    <n v="8"/>
    <s v="X"/>
    <s v="X"/>
    <m/>
    <s v="Archive"/>
    <m/>
    <m/>
    <m/>
    <m/>
    <m/>
    <m/>
    <m/>
    <m/>
    <m/>
    <s v="adult"/>
    <s v="10162448"/>
    <x v="5"/>
    <s v=""/>
    <s v=""/>
    <s v=""/>
    <x v="6"/>
  </r>
  <r>
    <d v="2023-07-05T00:00:00"/>
    <n v="10999"/>
    <n v="11262"/>
    <x v="2"/>
    <n v="1057"/>
    <n v="52891"/>
    <s v="V-clip adipose"/>
    <s v="046018"/>
    <m/>
    <s v="M"/>
    <s v="M"/>
    <s v=""/>
    <s v=""/>
    <n v="85"/>
    <n v="19.3"/>
    <n v="6.8"/>
    <n v="5"/>
    <n v="1.8"/>
    <x v="2"/>
    <n v="1016244"/>
    <n v="9"/>
    <s v="X"/>
    <s v="X"/>
    <m/>
    <s v="Archive"/>
    <m/>
    <m/>
    <m/>
    <m/>
    <m/>
    <m/>
    <m/>
    <m/>
    <m/>
    <s v="adult"/>
    <s v="10162449"/>
    <x v="5"/>
    <s v=""/>
    <s v=""/>
    <s v=""/>
    <x v="6"/>
  </r>
  <r>
    <d v="2023-07-05T00:00:00"/>
    <n v="10999"/>
    <n v="11262"/>
    <x v="2"/>
    <n v="1059"/>
    <n v="52892"/>
    <s v="V-clip adipose"/>
    <s v="046029"/>
    <m/>
    <s v="F"/>
    <s v="F"/>
    <s v=""/>
    <s v=""/>
    <n v="83"/>
    <n v="18"/>
    <n v="6.4"/>
    <n v="4.7"/>
    <n v="1.7"/>
    <x v="2"/>
    <n v="1016244"/>
    <n v="10"/>
    <s v="X"/>
    <s v="X"/>
    <m/>
    <s v="Archive"/>
    <m/>
    <m/>
    <m/>
    <m/>
    <m/>
    <m/>
    <m/>
    <m/>
    <m/>
    <s v="adult"/>
    <s v="101624410"/>
    <x v="5"/>
    <s v=""/>
    <s v=""/>
    <s v=""/>
    <x v="6"/>
  </r>
  <r>
    <d v="2023-07-05T00:00:00"/>
    <n v="10999"/>
    <n v="11262"/>
    <x v="2"/>
    <n v="1105"/>
    <n v="52893"/>
    <s v="V-clip adipose"/>
    <s v="046028"/>
    <m/>
    <s v="M"/>
    <s v="M"/>
    <s v=""/>
    <s v=""/>
    <n v="58"/>
    <m/>
    <m/>
    <m/>
    <m/>
    <x v="3"/>
    <n v="1016245"/>
    <n v="1"/>
    <s v="X"/>
    <m/>
    <s v="X"/>
    <d v="2023-09-18T00:00:00"/>
    <m/>
    <m/>
    <m/>
    <m/>
    <m/>
    <m/>
    <m/>
    <m/>
    <m/>
    <s v="adult"/>
    <s v="10162451"/>
    <x v="4"/>
    <n v="1.2"/>
    <n v="2"/>
    <n v="2019"/>
    <x v="6"/>
  </r>
  <r>
    <d v="2023-07-05T00:00:00"/>
    <n v="10999"/>
    <n v="11262"/>
    <x v="2"/>
    <n v="1107"/>
    <n v="52894"/>
    <s v="V-clip adipose"/>
    <s v="046012"/>
    <s v="X"/>
    <s v="M"/>
    <s v="M"/>
    <s v=""/>
    <s v=""/>
    <n v="90"/>
    <n v="21.1"/>
    <n v="6.7"/>
    <n v="7.1"/>
    <n v="3"/>
    <x v="2"/>
    <n v="1016245"/>
    <n v="2"/>
    <s v="X"/>
    <m/>
    <s v="X"/>
    <d v="2023-09-18T00:00:00"/>
    <m/>
    <m/>
    <m/>
    <m/>
    <m/>
    <m/>
    <m/>
    <m/>
    <m/>
    <s v="adult"/>
    <s v="10162452"/>
    <x v="9"/>
    <s v="no age"/>
    <n v="3"/>
    <s v=""/>
    <x v="6"/>
  </r>
  <r>
    <d v="2023-07-05T00:00:00"/>
    <n v="10999"/>
    <n v="11262"/>
    <x v="2"/>
    <n v="1109"/>
    <n v="52895"/>
    <s v="V-clip adipose"/>
    <s v="no pit"/>
    <m/>
    <s v="M"/>
    <s v="M"/>
    <s v=""/>
    <s v=""/>
    <n v="55"/>
    <m/>
    <m/>
    <m/>
    <m/>
    <x v="3"/>
    <n v="1016245"/>
    <n v="3"/>
    <s v="X"/>
    <m/>
    <s v="X"/>
    <d v="2023-09-18T00:00:00"/>
    <m/>
    <m/>
    <m/>
    <m/>
    <m/>
    <m/>
    <m/>
    <m/>
    <m/>
    <s v="adult"/>
    <s v="10162453"/>
    <x v="4"/>
    <n v="1.2"/>
    <n v="2"/>
    <n v="2019"/>
    <x v="6"/>
  </r>
  <r>
    <d v="2023-07-05T00:00:00"/>
    <n v="10999"/>
    <n v="11262"/>
    <x v="2"/>
    <n v="1110"/>
    <n v="52896"/>
    <s v="V-clip adipose"/>
    <s v="046009"/>
    <m/>
    <s v="F"/>
    <s v="F"/>
    <s v=""/>
    <s v=""/>
    <n v="85.5"/>
    <n v="18.5"/>
    <n v="6.3"/>
    <n v="4.5"/>
    <n v="1.7"/>
    <x v="2"/>
    <n v="1016245"/>
    <n v="4"/>
    <s v="X"/>
    <m/>
    <s v="X"/>
    <d v="2023-09-18T00:00:00"/>
    <m/>
    <m/>
    <m/>
    <m/>
    <m/>
    <m/>
    <m/>
    <m/>
    <m/>
    <s v="adult"/>
    <s v="10162454"/>
    <x v="9"/>
    <s v="no age"/>
    <n v="3"/>
    <s v=""/>
    <x v="6"/>
  </r>
  <r>
    <d v="2023-07-05T00:00:00"/>
    <n v="10999"/>
    <n v="11262"/>
    <x v="2"/>
    <n v="1112"/>
    <n v="52897"/>
    <s v="V-clip adipose"/>
    <s v="046035"/>
    <m/>
    <s v="F"/>
    <s v="F"/>
    <s v=""/>
    <s v=""/>
    <n v="80"/>
    <n v="17"/>
    <n v="5.8"/>
    <n v="4.3"/>
    <n v="1.7"/>
    <x v="2"/>
    <n v="1016245"/>
    <n v="5"/>
    <s v="X"/>
    <m/>
    <s v="X"/>
    <d v="2023-09-18T00:00:00"/>
    <m/>
    <m/>
    <m/>
    <m/>
    <m/>
    <m/>
    <m/>
    <m/>
    <m/>
    <s v="adult"/>
    <s v="10162455"/>
    <x v="3"/>
    <n v="1.3"/>
    <n v="3"/>
    <n v="2018"/>
    <x v="6"/>
  </r>
  <r>
    <d v="2023-07-05T00:00:00"/>
    <n v="10999"/>
    <n v="11262"/>
    <x v="2"/>
    <n v="1113"/>
    <n v="52898"/>
    <s v="V-clip adipose"/>
    <s v="046059"/>
    <m/>
    <s v="M"/>
    <s v="M"/>
    <s v=""/>
    <s v=""/>
    <n v="51"/>
    <m/>
    <m/>
    <m/>
    <m/>
    <x v="3"/>
    <n v="1016245"/>
    <n v="6"/>
    <s v="X"/>
    <m/>
    <s v="X"/>
    <d v="2023-09-18T00:00:00"/>
    <m/>
    <m/>
    <m/>
    <m/>
    <m/>
    <m/>
    <m/>
    <m/>
    <m/>
    <s v="adult"/>
    <s v="10162456"/>
    <x v="2"/>
    <s v="no age"/>
    <n v="0"/>
    <s v=""/>
    <x v="6"/>
  </r>
  <r>
    <d v="2023-07-05T00:00:00"/>
    <n v="10999"/>
    <n v="11262"/>
    <x v="2"/>
    <n v="1114"/>
    <n v="52899"/>
    <s v="V-clip adipose"/>
    <s v="046017"/>
    <s v="X"/>
    <s v="M"/>
    <s v="M"/>
    <s v=""/>
    <s v=""/>
    <n v="94"/>
    <n v="21.9"/>
    <n v="8.3000000000000007"/>
    <n v="5.3"/>
    <n v="2.2999999999999998"/>
    <x v="2"/>
    <n v="1016245"/>
    <n v="7"/>
    <s v="X"/>
    <m/>
    <s v="X"/>
    <d v="2023-09-18T00:00:00"/>
    <m/>
    <m/>
    <m/>
    <m/>
    <m/>
    <m/>
    <m/>
    <m/>
    <m/>
    <s v="adult"/>
    <s v="10162457"/>
    <x v="9"/>
    <s v="no age"/>
    <n v="3"/>
    <s v=""/>
    <x v="6"/>
  </r>
  <r>
    <d v="2023-07-05T00:00:00"/>
    <n v="10999"/>
    <n v="11262"/>
    <x v="2"/>
    <n v="1117"/>
    <n v="52900"/>
    <s v="V-clip adipose"/>
    <s v="046000"/>
    <m/>
    <s v="F"/>
    <s v="F"/>
    <s v=""/>
    <s v=""/>
    <n v="83"/>
    <n v="18.100000000000001"/>
    <n v="6.8"/>
    <n v="4.0999999999999996"/>
    <n v="1.3"/>
    <x v="2"/>
    <n v="1016245"/>
    <n v="8"/>
    <s v="X"/>
    <m/>
    <s v="X"/>
    <d v="2023-09-18T00:00:00"/>
    <m/>
    <m/>
    <m/>
    <m/>
    <m/>
    <m/>
    <m/>
    <m/>
    <m/>
    <s v="adult"/>
    <s v="10162458"/>
    <x v="9"/>
    <s v="no age"/>
    <n v="3"/>
    <s v=""/>
    <x v="6"/>
  </r>
  <r>
    <d v="2023-07-05T00:00:00"/>
    <n v="10999"/>
    <n v="11262"/>
    <x v="2"/>
    <n v="1118"/>
    <n v="52901"/>
    <s v="V-clip adipose"/>
    <s v="046041"/>
    <m/>
    <s v="F"/>
    <s v="F"/>
    <s v=""/>
    <s v=""/>
    <n v="82.5"/>
    <n v="18"/>
    <n v="6.5"/>
    <n v="5.4"/>
    <n v="2.2000000000000002"/>
    <x v="2"/>
    <n v="1016245"/>
    <n v="9"/>
    <s v="X"/>
    <m/>
    <s v="X"/>
    <d v="2023-09-18T00:00:00"/>
    <m/>
    <m/>
    <m/>
    <m/>
    <m/>
    <m/>
    <m/>
    <m/>
    <m/>
    <s v="adult"/>
    <s v="10162459"/>
    <x v="3"/>
    <n v="1.3"/>
    <n v="3"/>
    <n v="2018"/>
    <x v="6"/>
  </r>
  <r>
    <d v="2023-07-05T00:00:00"/>
    <n v="10999"/>
    <n v="11262"/>
    <x v="2"/>
    <n v="1121"/>
    <n v="52902"/>
    <s v="V-clip adipose"/>
    <s v="046074"/>
    <s v="X"/>
    <s v="M"/>
    <s v="M"/>
    <s v=""/>
    <s v=""/>
    <n v="91"/>
    <n v="21"/>
    <n v="8.3000000000000007"/>
    <n v="7.8"/>
    <n v="3"/>
    <x v="2"/>
    <m/>
    <m/>
    <m/>
    <m/>
    <m/>
    <m/>
    <m/>
    <m/>
    <m/>
    <m/>
    <m/>
    <m/>
    <m/>
    <s v="no scales"/>
    <m/>
    <s v="adult"/>
    <s v=""/>
    <x v="2"/>
    <s v="no age"/>
    <n v="0"/>
    <s v=""/>
    <x v="6"/>
  </r>
  <r>
    <d v="2023-07-05T00:00:00"/>
    <n v="10999"/>
    <n v="11262"/>
    <x v="2"/>
    <n v="1123"/>
    <n v="52903"/>
    <s v="V-clip adipose"/>
    <s v="046024"/>
    <m/>
    <s v="F"/>
    <s v="F"/>
    <s v=""/>
    <s v=""/>
    <n v="92.5"/>
    <n v="19.5"/>
    <n v="6.6"/>
    <n v="4.8"/>
    <n v="2"/>
    <x v="2"/>
    <n v="1016245"/>
    <n v="10"/>
    <s v="X"/>
    <m/>
    <s v="X"/>
    <d v="2023-09-18T00:00:00"/>
    <m/>
    <m/>
    <m/>
    <m/>
    <m/>
    <m/>
    <m/>
    <m/>
    <m/>
    <s v="adult"/>
    <s v="101624510"/>
    <x v="3"/>
    <n v="1.3"/>
    <n v="3"/>
    <n v="2018"/>
    <x v="6"/>
  </r>
  <r>
    <d v="2023-07-05T00:00:00"/>
    <n v="10999"/>
    <n v="11262"/>
    <x v="2"/>
    <n v="1124"/>
    <n v="52904"/>
    <s v="V-clip adipose"/>
    <s v="046047"/>
    <s v="X"/>
    <s v="M"/>
    <s v="M"/>
    <s v=""/>
    <s v=""/>
    <n v="88"/>
    <n v="20.5"/>
    <n v="7.7"/>
    <n v="6"/>
    <n v="2.6"/>
    <x v="2"/>
    <n v="1016246"/>
    <n v="1"/>
    <s v="X"/>
    <s v="X"/>
    <m/>
    <s v="Archive"/>
    <m/>
    <m/>
    <m/>
    <m/>
    <m/>
    <m/>
    <m/>
    <m/>
    <m/>
    <s v="adult"/>
    <s v="10162461"/>
    <x v="5"/>
    <s v=""/>
    <s v=""/>
    <s v=""/>
    <x v="6"/>
  </r>
  <r>
    <d v="2023-07-05T00:00:00"/>
    <n v="11000"/>
    <n v="11262"/>
    <x v="4"/>
    <n v="1625"/>
    <n v="52905"/>
    <s v="V-clip adipose"/>
    <s v="046048"/>
    <m/>
    <s v="M"/>
    <s v="M"/>
    <s v=""/>
    <s v=""/>
    <n v="54"/>
    <m/>
    <m/>
    <m/>
    <m/>
    <x v="3"/>
    <n v="1016246"/>
    <n v="2"/>
    <s v="X"/>
    <s v="X"/>
    <m/>
    <s v="Archive"/>
    <m/>
    <m/>
    <m/>
    <m/>
    <m/>
    <m/>
    <m/>
    <m/>
    <m/>
    <s v="adult"/>
    <s v="10162462"/>
    <x v="5"/>
    <s v=""/>
    <s v=""/>
    <s v=""/>
    <x v="6"/>
  </r>
  <r>
    <d v="2023-07-05T00:00:00"/>
    <n v="11000"/>
    <n v="11262"/>
    <x v="4"/>
    <n v="1627"/>
    <n v="52906"/>
    <s v="V-clip adipose"/>
    <s v="046032"/>
    <m/>
    <s v="M"/>
    <s v="M"/>
    <s v=""/>
    <s v=""/>
    <n v="55"/>
    <m/>
    <m/>
    <m/>
    <m/>
    <x v="3"/>
    <n v="1016246"/>
    <n v="3"/>
    <s v="X"/>
    <s v="X"/>
    <m/>
    <s v="Archive"/>
    <m/>
    <m/>
    <m/>
    <m/>
    <m/>
    <m/>
    <m/>
    <m/>
    <m/>
    <s v="adult"/>
    <s v="10162463"/>
    <x v="5"/>
    <s v=""/>
    <s v=""/>
    <s v=""/>
    <x v="6"/>
  </r>
  <r>
    <d v="2023-07-05T00:00:00"/>
    <n v="11000"/>
    <n v="11262"/>
    <x v="4"/>
    <n v="1629"/>
    <n v="52907"/>
    <s v="V-clip adipose"/>
    <s v="045999"/>
    <m/>
    <s v="M"/>
    <s v="M"/>
    <s v=""/>
    <s v=""/>
    <n v="67"/>
    <m/>
    <m/>
    <m/>
    <m/>
    <x v="3"/>
    <n v="1016246"/>
    <n v="4"/>
    <s v="X"/>
    <s v="X"/>
    <m/>
    <s v="Archive"/>
    <m/>
    <m/>
    <m/>
    <m/>
    <m/>
    <m/>
    <m/>
    <m/>
    <m/>
    <s v="adult"/>
    <s v="10162464"/>
    <x v="5"/>
    <s v=""/>
    <s v=""/>
    <s v=""/>
    <x v="6"/>
  </r>
  <r>
    <d v="2023-07-05T00:00:00"/>
    <n v="11000"/>
    <n v="11262"/>
    <x v="4"/>
    <n v="1630"/>
    <n v="52908"/>
    <s v="V-clip adipose"/>
    <s v="046042"/>
    <s v="X"/>
    <s v="M"/>
    <s v="M"/>
    <s v=""/>
    <s v=""/>
    <n v="75"/>
    <m/>
    <m/>
    <m/>
    <m/>
    <x v="3"/>
    <n v="1016246"/>
    <n v="5"/>
    <s v="X"/>
    <s v="X"/>
    <m/>
    <s v="Archive"/>
    <m/>
    <m/>
    <m/>
    <m/>
    <m/>
    <m/>
    <m/>
    <m/>
    <m/>
    <s v="adult"/>
    <s v="10162465"/>
    <x v="5"/>
    <s v=""/>
    <s v=""/>
    <s v=""/>
    <x v="6"/>
  </r>
  <r>
    <d v="2023-07-05T00:00:00"/>
    <n v="11000"/>
    <n v="11262"/>
    <x v="4"/>
    <n v="1631"/>
    <n v="52909"/>
    <s v="V-clip adipose"/>
    <s v="046010"/>
    <m/>
    <s v="F"/>
    <s v="F"/>
    <s v=""/>
    <s v=""/>
    <n v="84.5"/>
    <n v="18"/>
    <n v="6.4"/>
    <n v="5.5"/>
    <n v="1.8"/>
    <x v="2"/>
    <n v="1016246"/>
    <n v="6"/>
    <s v="X"/>
    <s v="X"/>
    <m/>
    <s v="Archive"/>
    <m/>
    <m/>
    <m/>
    <m/>
    <m/>
    <m/>
    <m/>
    <m/>
    <m/>
    <s v="adult"/>
    <s v="10162466"/>
    <x v="5"/>
    <s v=""/>
    <s v=""/>
    <s v=""/>
    <x v="6"/>
  </r>
  <r>
    <d v="2023-07-05T00:00:00"/>
    <n v="11000"/>
    <n v="11262"/>
    <x v="4"/>
    <n v="1632"/>
    <n v="52910"/>
    <s v="V-clip adipose"/>
    <s v="046078"/>
    <m/>
    <s v="M"/>
    <s v="M"/>
    <s v=""/>
    <s v=""/>
    <n v="62"/>
    <m/>
    <m/>
    <m/>
    <m/>
    <x v="3"/>
    <n v="1016246"/>
    <n v="7"/>
    <s v="X"/>
    <s v="X"/>
    <m/>
    <s v="Archive"/>
    <m/>
    <m/>
    <m/>
    <m/>
    <m/>
    <m/>
    <m/>
    <m/>
    <m/>
    <s v="adult"/>
    <s v="10162467"/>
    <x v="5"/>
    <s v=""/>
    <s v=""/>
    <s v=""/>
    <x v="6"/>
  </r>
  <r>
    <d v="2023-07-05T00:00:00"/>
    <n v="11000"/>
    <n v="11262"/>
    <x v="4"/>
    <n v="1633"/>
    <n v="52911"/>
    <s v="V-clip adipose"/>
    <s v="045991"/>
    <m/>
    <s v="M"/>
    <s v="M"/>
    <s v=""/>
    <s v=""/>
    <n v="72"/>
    <m/>
    <m/>
    <m/>
    <m/>
    <x v="3"/>
    <n v="1016246"/>
    <n v="8"/>
    <s v="X"/>
    <s v="X"/>
    <m/>
    <s v="Archive"/>
    <m/>
    <m/>
    <m/>
    <m/>
    <m/>
    <m/>
    <m/>
    <m/>
    <m/>
    <s v="adult"/>
    <s v="10162468"/>
    <x v="5"/>
    <s v=""/>
    <s v=""/>
    <s v=""/>
    <x v="6"/>
  </r>
  <r>
    <d v="2023-07-05T00:00:00"/>
    <n v="11000"/>
    <n v="11262"/>
    <x v="4"/>
    <n v="1634"/>
    <n v="52912"/>
    <s v="V-clip adipose"/>
    <s v="046008"/>
    <m/>
    <s v="M"/>
    <s v="M"/>
    <s v=""/>
    <s v=""/>
    <n v="61.5"/>
    <m/>
    <m/>
    <m/>
    <m/>
    <x v="3"/>
    <n v="1016246"/>
    <n v="9"/>
    <s v="X"/>
    <s v="X"/>
    <m/>
    <s v="Archive"/>
    <m/>
    <m/>
    <m/>
    <m/>
    <m/>
    <m/>
    <m/>
    <m/>
    <m/>
    <s v="adult"/>
    <s v="10162469"/>
    <x v="5"/>
    <s v=""/>
    <s v=""/>
    <s v=""/>
    <x v="6"/>
  </r>
  <r>
    <d v="2023-07-05T00:00:00"/>
    <n v="11000"/>
    <n v="11262"/>
    <x v="4"/>
    <n v="1635"/>
    <n v="52913"/>
    <s v="V-clip adipose"/>
    <s v="045984"/>
    <m/>
    <s v="M"/>
    <s v="M"/>
    <s v=""/>
    <s v=""/>
    <n v="55"/>
    <m/>
    <m/>
    <m/>
    <m/>
    <x v="3"/>
    <n v="1016246"/>
    <n v="10"/>
    <s v="X"/>
    <s v="X"/>
    <m/>
    <s v="Archive"/>
    <m/>
    <m/>
    <m/>
    <m/>
    <m/>
    <m/>
    <m/>
    <m/>
    <m/>
    <s v="adult"/>
    <s v="101624610"/>
    <x v="5"/>
    <s v=""/>
    <s v=""/>
    <s v=""/>
    <x v="6"/>
  </r>
  <r>
    <d v="2023-07-05T00:00:00"/>
    <n v="11000"/>
    <n v="11262"/>
    <x v="4"/>
    <n v="1636"/>
    <n v="52914"/>
    <s v="V-clip adipose"/>
    <s v="046001"/>
    <m/>
    <s v="F"/>
    <s v="F"/>
    <s v=""/>
    <s v=""/>
    <n v="91"/>
    <n v="18"/>
    <n v="5.8"/>
    <n v="5.8"/>
    <n v="2"/>
    <x v="2"/>
    <n v="1016247"/>
    <n v="1"/>
    <s v="X"/>
    <m/>
    <s v="X"/>
    <d v="2023-09-18T00:00:00"/>
    <m/>
    <m/>
    <m/>
    <m/>
    <m/>
    <m/>
    <m/>
    <m/>
    <m/>
    <s v="adult"/>
    <s v="10162471"/>
    <x v="3"/>
    <n v="1.3"/>
    <n v="3"/>
    <n v="2018"/>
    <x v="6"/>
  </r>
  <r>
    <d v="2023-07-05T00:00:00"/>
    <n v="11000"/>
    <n v="11262"/>
    <x v="4"/>
    <n v="1638"/>
    <n v="52915"/>
    <s v="V-clip adipose"/>
    <s v="046013"/>
    <s v="X"/>
    <s v="M"/>
    <s v="M"/>
    <s v=""/>
    <s v=""/>
    <n v="65.5"/>
    <m/>
    <m/>
    <m/>
    <m/>
    <x v="3"/>
    <n v="1016247"/>
    <n v="2"/>
    <s v="X"/>
    <m/>
    <s v="X"/>
    <d v="2023-09-18T00:00:00"/>
    <m/>
    <m/>
    <m/>
    <m/>
    <m/>
    <m/>
    <m/>
    <m/>
    <m/>
    <s v="adult"/>
    <s v="10162472"/>
    <x v="4"/>
    <n v="1.2"/>
    <n v="2"/>
    <n v="2019"/>
    <x v="6"/>
  </r>
  <r>
    <d v="2023-07-05T00:00:00"/>
    <n v="11000"/>
    <n v="11263"/>
    <x v="4"/>
    <n v="1639"/>
    <n v="52916"/>
    <s v="V-clip adipose"/>
    <s v="046080"/>
    <m/>
    <s v="M"/>
    <s v="M"/>
    <s v=""/>
    <s v=""/>
    <n v="57"/>
    <m/>
    <m/>
    <m/>
    <m/>
    <x v="3"/>
    <n v="1016247"/>
    <n v="3"/>
    <s v="X"/>
    <m/>
    <s v="X"/>
    <d v="2023-09-18T00:00:00"/>
    <m/>
    <m/>
    <m/>
    <m/>
    <m/>
    <m/>
    <m/>
    <m/>
    <m/>
    <s v="adult"/>
    <s v="10162473"/>
    <x v="4"/>
    <n v="1.2"/>
    <n v="2"/>
    <n v="2019"/>
    <x v="6"/>
  </r>
  <r>
    <d v="2023-07-05T00:00:00"/>
    <n v="11000"/>
    <n v="11263"/>
    <x v="4"/>
    <n v="1641"/>
    <n v="52917"/>
    <s v="V-clip adipose"/>
    <s v="045988"/>
    <m/>
    <s v="M"/>
    <s v="M"/>
    <s v=""/>
    <s v=""/>
    <n v="73.5"/>
    <m/>
    <m/>
    <m/>
    <m/>
    <x v="3"/>
    <n v="1016247"/>
    <n v="4"/>
    <s v="X"/>
    <m/>
    <s v="X"/>
    <d v="2023-09-18T00:00:00"/>
    <m/>
    <m/>
    <m/>
    <m/>
    <m/>
    <m/>
    <m/>
    <m/>
    <m/>
    <s v="adult"/>
    <s v="10162474"/>
    <x v="9"/>
    <s v="no age"/>
    <n v="3"/>
    <s v=""/>
    <x v="6"/>
  </r>
  <r>
    <d v="2023-07-05T00:00:00"/>
    <n v="11000"/>
    <n v="11263"/>
    <x v="4"/>
    <n v="1645"/>
    <n v="52918"/>
    <s v="V-clip adipose"/>
    <s v="046022"/>
    <m/>
    <s v="F"/>
    <s v="F"/>
    <s v=""/>
    <s v=""/>
    <n v="81.5"/>
    <n v="16.7"/>
    <n v="5.5"/>
    <n v="5.3"/>
    <n v="1.8"/>
    <x v="2"/>
    <n v="1016247"/>
    <n v="5"/>
    <s v="X"/>
    <m/>
    <s v="X"/>
    <d v="2023-09-18T00:00:00"/>
    <m/>
    <m/>
    <m/>
    <m/>
    <m/>
    <m/>
    <m/>
    <m/>
    <m/>
    <s v="adult"/>
    <s v="10162475"/>
    <x v="3"/>
    <n v="1.3"/>
    <n v="3"/>
    <n v="2018"/>
    <x v="6"/>
  </r>
  <r>
    <d v="2023-07-05T00:00:00"/>
    <n v="11000"/>
    <n v="11263"/>
    <x v="4"/>
    <n v="1646"/>
    <n v="52919"/>
    <s v="V-clip adipose"/>
    <s v="046031"/>
    <m/>
    <s v="F"/>
    <s v="M"/>
    <s v=""/>
    <s v=""/>
    <n v="68"/>
    <m/>
    <m/>
    <m/>
    <m/>
    <x v="3"/>
    <n v="1016247"/>
    <n v="6"/>
    <s v="X"/>
    <m/>
    <s v="X"/>
    <d v="2023-09-18T00:00:00"/>
    <m/>
    <m/>
    <m/>
    <m/>
    <m/>
    <m/>
    <m/>
    <m/>
    <m/>
    <s v="adult"/>
    <s v="10162476"/>
    <x v="4"/>
    <n v="1.2"/>
    <n v="2"/>
    <n v="2019"/>
    <x v="6"/>
  </r>
  <r>
    <d v="2023-07-05T00:00:00"/>
    <n v="11000"/>
    <n v="11263"/>
    <x v="4"/>
    <n v="1647"/>
    <n v="52920"/>
    <s v="V-clip adipose"/>
    <s v="046061"/>
    <m/>
    <s v="M"/>
    <s v="M"/>
    <s v=""/>
    <s v=""/>
    <n v="64.5"/>
    <m/>
    <m/>
    <m/>
    <m/>
    <x v="3"/>
    <n v="1016247"/>
    <n v="7"/>
    <s v="X"/>
    <m/>
    <s v="X"/>
    <d v="2023-09-18T00:00:00"/>
    <m/>
    <m/>
    <m/>
    <m/>
    <m/>
    <m/>
    <m/>
    <m/>
    <m/>
    <s v="adult"/>
    <s v="10162477"/>
    <x v="4"/>
    <n v="1.2"/>
    <n v="2"/>
    <n v="2019"/>
    <x v="6"/>
  </r>
  <r>
    <d v="2023-07-05T00:00:00"/>
    <n v="11000"/>
    <n v="11263"/>
    <x v="4"/>
    <n v="1649"/>
    <n v="52921"/>
    <s v="V-clip adipose"/>
    <s v="046071"/>
    <m/>
    <s v="F"/>
    <s v="F"/>
    <s v=""/>
    <s v=""/>
    <n v="81.5"/>
    <n v="18"/>
    <n v="6.5"/>
    <m/>
    <m/>
    <x v="2"/>
    <n v="1016247"/>
    <n v="8"/>
    <s v="X"/>
    <m/>
    <s v="X"/>
    <d v="2023-09-18T00:00:00"/>
    <m/>
    <m/>
    <m/>
    <m/>
    <m/>
    <m/>
    <m/>
    <m/>
    <s v="no adipose lengths recorded"/>
    <s v="adult"/>
    <s v="10162478"/>
    <x v="9"/>
    <s v="no age"/>
    <n v="3"/>
    <s v=""/>
    <x v="6"/>
  </r>
  <r>
    <d v="2023-07-05T00:00:00"/>
    <n v="11000"/>
    <n v="11263"/>
    <x v="4"/>
    <n v="1651"/>
    <n v="52922"/>
    <s v="V-clip adipose"/>
    <s v="046036"/>
    <m/>
    <s v="M"/>
    <s v="M"/>
    <s v=""/>
    <s v=""/>
    <n v="50.5"/>
    <m/>
    <m/>
    <m/>
    <m/>
    <x v="3"/>
    <n v="1016247"/>
    <n v="9"/>
    <s v="X"/>
    <m/>
    <s v="X"/>
    <d v="2023-09-18T00:00:00"/>
    <m/>
    <m/>
    <m/>
    <m/>
    <m/>
    <m/>
    <m/>
    <m/>
    <m/>
    <s v="adult"/>
    <s v="10162479"/>
    <x v="4"/>
    <n v="1.2"/>
    <n v="2"/>
    <n v="2019"/>
    <x v="6"/>
  </r>
  <r>
    <d v="2023-07-05T00:00:00"/>
    <n v="11001"/>
    <n v="11263"/>
    <x v="2"/>
    <n v="1713"/>
    <n v="52923"/>
    <s v="V-clip adipose"/>
    <s v="046050"/>
    <s v="X"/>
    <s v="M"/>
    <s v="M"/>
    <s v=""/>
    <s v=""/>
    <n v="87.5"/>
    <n v="18.100000000000001"/>
    <n v="6.5"/>
    <n v="5.8"/>
    <n v="2"/>
    <x v="2"/>
    <n v="1016247"/>
    <n v="10"/>
    <s v="X"/>
    <m/>
    <s v="X"/>
    <d v="2023-09-18T00:00:00"/>
    <m/>
    <m/>
    <m/>
    <m/>
    <m/>
    <m/>
    <m/>
    <m/>
    <m/>
    <s v="adult"/>
    <s v="101624710"/>
    <x v="3"/>
    <n v="1.3"/>
    <n v="3"/>
    <n v="2018"/>
    <x v="6"/>
  </r>
  <r>
    <d v="2023-07-05T00:00:00"/>
    <n v="11001"/>
    <n v="11263"/>
    <x v="2"/>
    <n v="1714"/>
    <n v="52924"/>
    <s v="V-clip adipose"/>
    <s v="046079"/>
    <m/>
    <s v="F"/>
    <s v="F"/>
    <s v=""/>
    <s v=""/>
    <n v="80.5"/>
    <n v="17.100000000000001"/>
    <n v="6"/>
    <n v="5"/>
    <n v="1.7"/>
    <x v="2"/>
    <n v="1016248"/>
    <n v="1"/>
    <s v="X"/>
    <s v="X"/>
    <m/>
    <s v="Archive"/>
    <m/>
    <m/>
    <m/>
    <m/>
    <m/>
    <m/>
    <m/>
    <m/>
    <m/>
    <s v="adult"/>
    <s v="10162481"/>
    <x v="5"/>
    <s v=""/>
    <s v=""/>
    <s v=""/>
    <x v="6"/>
  </r>
  <r>
    <d v="2023-07-05T00:00:00"/>
    <n v="11001"/>
    <n v="11263"/>
    <x v="2"/>
    <n v="1719"/>
    <n v="52925"/>
    <s v="V-clip adipose"/>
    <s v="046046"/>
    <m/>
    <s v="M"/>
    <s v="M"/>
    <s v=""/>
    <s v=""/>
    <n v="64"/>
    <m/>
    <m/>
    <m/>
    <m/>
    <x v="3"/>
    <n v="1016248"/>
    <n v="2"/>
    <s v="X"/>
    <s v="X"/>
    <m/>
    <s v="Archive"/>
    <m/>
    <m/>
    <m/>
    <m/>
    <m/>
    <m/>
    <m/>
    <m/>
    <m/>
    <s v="adult"/>
    <s v="10162482"/>
    <x v="5"/>
    <s v=""/>
    <s v=""/>
    <s v=""/>
    <x v="6"/>
  </r>
  <r>
    <d v="2023-07-05T00:00:00"/>
    <n v="11001"/>
    <n v="11263"/>
    <x v="2"/>
    <n v="1721"/>
    <n v="52926"/>
    <s v="V-clip adipose"/>
    <s v="046015"/>
    <m/>
    <s v="F"/>
    <s v="F"/>
    <s v=""/>
    <s v=""/>
    <n v="83.5"/>
    <n v="18.7"/>
    <n v="6.6"/>
    <n v="5.5"/>
    <n v="1.8"/>
    <x v="2"/>
    <n v="1016248"/>
    <n v="3"/>
    <s v="X"/>
    <s v="X"/>
    <m/>
    <s v="Archive"/>
    <m/>
    <m/>
    <m/>
    <m/>
    <m/>
    <m/>
    <m/>
    <m/>
    <m/>
    <s v="adult"/>
    <s v="10162483"/>
    <x v="5"/>
    <s v=""/>
    <s v=""/>
    <s v=""/>
    <x v="6"/>
  </r>
  <r>
    <d v="2023-07-05T00:00:00"/>
    <n v="11001"/>
    <n v="11263"/>
    <x v="2"/>
    <n v="1723"/>
    <n v="52927"/>
    <s v="V-clip adipose"/>
    <s v="046039"/>
    <m/>
    <s v="M"/>
    <s v="M"/>
    <s v=""/>
    <s v=""/>
    <n v="75"/>
    <m/>
    <m/>
    <m/>
    <m/>
    <x v="3"/>
    <n v="1016248"/>
    <n v="4"/>
    <s v="X"/>
    <s v="X"/>
    <m/>
    <s v="Archive"/>
    <m/>
    <m/>
    <m/>
    <m/>
    <m/>
    <m/>
    <m/>
    <m/>
    <m/>
    <s v="adult"/>
    <s v="10162484"/>
    <x v="5"/>
    <s v=""/>
    <s v=""/>
    <s v=""/>
    <x v="6"/>
  </r>
  <r>
    <d v="2023-07-05T00:00:00"/>
    <n v="11001"/>
    <n v="11263"/>
    <x v="2"/>
    <n v="1724"/>
    <n v="52928"/>
    <s v="V-clip adipose"/>
    <s v="046011"/>
    <m/>
    <s v="M"/>
    <s v="M"/>
    <s v=""/>
    <s v=""/>
    <n v="69"/>
    <m/>
    <m/>
    <m/>
    <m/>
    <x v="3"/>
    <n v="1016248"/>
    <n v="5"/>
    <s v="X"/>
    <s v="X"/>
    <m/>
    <s v="Archive"/>
    <m/>
    <m/>
    <m/>
    <m/>
    <m/>
    <m/>
    <m/>
    <m/>
    <m/>
    <s v="adult"/>
    <s v="10162485"/>
    <x v="5"/>
    <s v=""/>
    <s v=""/>
    <s v=""/>
    <x v="6"/>
  </r>
  <r>
    <d v="2023-07-05T00:00:00"/>
    <n v="11002"/>
    <n v="11263"/>
    <x v="3"/>
    <n v="1745"/>
    <n v="52929"/>
    <s v="V-clip adipose"/>
    <s v="046063"/>
    <m/>
    <s v="M"/>
    <s v="M"/>
    <s v=""/>
    <s v=""/>
    <n v="53"/>
    <m/>
    <m/>
    <m/>
    <m/>
    <x v="3"/>
    <n v="1016248"/>
    <n v="6"/>
    <s v="X"/>
    <s v="X"/>
    <m/>
    <s v="Archive"/>
    <m/>
    <m/>
    <m/>
    <m/>
    <m/>
    <m/>
    <m/>
    <m/>
    <m/>
    <s v="adult"/>
    <s v="10162486"/>
    <x v="5"/>
    <s v=""/>
    <s v=""/>
    <s v=""/>
    <x v="6"/>
  </r>
  <r>
    <d v="2023-07-05T00:00:00"/>
    <n v="11002"/>
    <n v="11263"/>
    <x v="3"/>
    <n v="1746"/>
    <n v="52930"/>
    <s v="V-clip adipose"/>
    <s v="046053"/>
    <m/>
    <s v="F"/>
    <s v="F"/>
    <s v=""/>
    <s v=""/>
    <n v="86"/>
    <n v="18.5"/>
    <n v="6.5"/>
    <n v="5.5"/>
    <n v="1.6"/>
    <x v="2"/>
    <n v="1016248"/>
    <n v="7"/>
    <s v="X"/>
    <s v="X"/>
    <m/>
    <s v="Archive"/>
    <m/>
    <m/>
    <m/>
    <m/>
    <m/>
    <m/>
    <m/>
    <m/>
    <m/>
    <s v="adult"/>
    <s v="10162487"/>
    <x v="5"/>
    <s v=""/>
    <s v=""/>
    <s v=""/>
    <x v="6"/>
  </r>
  <r>
    <d v="2023-07-05T00:00:00"/>
    <n v="11002"/>
    <n v="11263"/>
    <x v="3"/>
    <n v="1747"/>
    <n v="52931"/>
    <s v="V-clip adipose"/>
    <s v="046033"/>
    <m/>
    <s v="M"/>
    <s v="M"/>
    <s v=""/>
    <s v=""/>
    <n v="57"/>
    <m/>
    <m/>
    <m/>
    <m/>
    <x v="3"/>
    <n v="1016248"/>
    <n v="8"/>
    <s v="X"/>
    <s v="X"/>
    <m/>
    <s v="Archive"/>
    <m/>
    <m/>
    <m/>
    <m/>
    <m/>
    <m/>
    <m/>
    <m/>
    <m/>
    <s v="adult"/>
    <s v="10162488"/>
    <x v="5"/>
    <s v=""/>
    <s v=""/>
    <s v=""/>
    <x v="6"/>
  </r>
  <r>
    <d v="2023-07-05T00:00:00"/>
    <n v="11002"/>
    <n v="11263"/>
    <x v="3"/>
    <n v="1748"/>
    <n v="52932"/>
    <s v="V-clip adipose"/>
    <s v="046040"/>
    <m/>
    <s v="F"/>
    <s v="F"/>
    <s v=""/>
    <s v=""/>
    <n v="84.5"/>
    <n v="17.5"/>
    <n v="6"/>
    <n v="5.2"/>
    <n v="2"/>
    <x v="2"/>
    <n v="1016248"/>
    <n v="9"/>
    <s v="X"/>
    <s v="X"/>
    <m/>
    <s v="Archive"/>
    <m/>
    <m/>
    <m/>
    <m/>
    <m/>
    <m/>
    <m/>
    <m/>
    <m/>
    <s v="adult"/>
    <s v="10162489"/>
    <x v="5"/>
    <s v=""/>
    <s v=""/>
    <s v=""/>
    <x v="6"/>
  </r>
  <r>
    <d v="2023-07-05T00:00:00"/>
    <n v="11002"/>
    <n v="11263"/>
    <x v="3"/>
    <n v="1749"/>
    <n v="52933"/>
    <s v="V-clip adipose"/>
    <s v="046021"/>
    <m/>
    <s v="M"/>
    <s v="M"/>
    <s v=""/>
    <s v=""/>
    <n v="84"/>
    <m/>
    <m/>
    <m/>
    <m/>
    <x v="2"/>
    <n v="1016248"/>
    <n v="10"/>
    <s v="X"/>
    <s v="X"/>
    <m/>
    <s v="Archive"/>
    <m/>
    <m/>
    <m/>
    <m/>
    <m/>
    <m/>
    <m/>
    <m/>
    <s v="no morphs recorded"/>
    <s v="adult"/>
    <s v="101624810"/>
    <x v="5"/>
    <s v=""/>
    <s v=""/>
    <s v=""/>
    <x v="6"/>
  </r>
  <r>
    <d v="2023-07-05T00:00:00"/>
    <n v="11002"/>
    <n v="11263"/>
    <x v="3"/>
    <n v="1753"/>
    <n v="52934"/>
    <s v="V-clip adipose"/>
    <s v="046069"/>
    <m/>
    <s v="M"/>
    <s v="M"/>
    <s v=""/>
    <s v=""/>
    <n v="61"/>
    <m/>
    <m/>
    <m/>
    <m/>
    <x v="3"/>
    <n v="1016249"/>
    <n v="1"/>
    <s v="X"/>
    <s v="X"/>
    <m/>
    <s v="Archive"/>
    <m/>
    <m/>
    <m/>
    <m/>
    <m/>
    <m/>
    <m/>
    <m/>
    <m/>
    <s v="adult"/>
    <s v="10162491"/>
    <x v="5"/>
    <s v=""/>
    <s v=""/>
    <s v=""/>
    <x v="6"/>
  </r>
  <r>
    <d v="2023-07-05T00:00:00"/>
    <n v="11002"/>
    <n v="11263"/>
    <x v="3"/>
    <n v="1755"/>
    <n v="52935"/>
    <s v="V-clip adipose"/>
    <s v="046056"/>
    <m/>
    <s v="M"/>
    <s v="M"/>
    <s v=""/>
    <s v=""/>
    <n v="63"/>
    <m/>
    <m/>
    <m/>
    <m/>
    <x v="3"/>
    <n v="1016249"/>
    <n v="2"/>
    <s v="X"/>
    <s v="X"/>
    <m/>
    <s v="Archive"/>
    <m/>
    <m/>
    <m/>
    <m/>
    <m/>
    <m/>
    <m/>
    <m/>
    <m/>
    <s v="adult"/>
    <s v="10162492"/>
    <x v="5"/>
    <s v=""/>
    <s v=""/>
    <s v=""/>
    <x v="6"/>
  </r>
  <r>
    <d v="2023-07-05T00:00:00"/>
    <n v="11002"/>
    <n v="11263"/>
    <x v="3"/>
    <n v="1757"/>
    <n v="52936"/>
    <s v="V-clip adipose"/>
    <s v="045989"/>
    <m/>
    <s v="M"/>
    <s v="M"/>
    <s v=""/>
    <s v=""/>
    <n v="63"/>
    <m/>
    <m/>
    <m/>
    <m/>
    <x v="3"/>
    <n v="1016249"/>
    <n v="3"/>
    <s v="X"/>
    <s v="X"/>
    <m/>
    <s v="Archive"/>
    <m/>
    <m/>
    <m/>
    <m/>
    <m/>
    <m/>
    <m/>
    <m/>
    <m/>
    <s v="adult"/>
    <s v="10162493"/>
    <x v="5"/>
    <s v=""/>
    <s v=""/>
    <s v=""/>
    <x v="6"/>
  </r>
  <r>
    <d v="2023-07-05T00:00:00"/>
    <n v="11002"/>
    <n v="11263"/>
    <x v="3"/>
    <n v="1759"/>
    <n v="52937"/>
    <s v="V-clip adipose"/>
    <s v="046062"/>
    <s v="X"/>
    <s v="M"/>
    <s v="M"/>
    <s v=""/>
    <s v=""/>
    <n v="81"/>
    <n v="17.399999999999999"/>
    <n v="6.5"/>
    <m/>
    <m/>
    <x v="2"/>
    <n v="1016249"/>
    <n v="4"/>
    <s v="X"/>
    <s v="X"/>
    <m/>
    <s v="Archive"/>
    <m/>
    <m/>
    <m/>
    <m/>
    <m/>
    <m/>
    <m/>
    <m/>
    <s v="no adipose lengths recorded"/>
    <s v="adult"/>
    <s v="10162494"/>
    <x v="5"/>
    <s v=""/>
    <s v=""/>
    <s v=""/>
    <x v="6"/>
  </r>
  <r>
    <d v="2023-07-05T00:00:00"/>
    <n v="11002"/>
    <n v="11263"/>
    <x v="3"/>
    <n v="1800"/>
    <n v="52938"/>
    <s v="V-clip adipose"/>
    <s v="046076"/>
    <s v="X"/>
    <s v="M"/>
    <s v="M"/>
    <s v=""/>
    <s v=""/>
    <n v="88"/>
    <n v="21.6"/>
    <n v="8"/>
    <n v="7"/>
    <n v="2.2999999999999998"/>
    <x v="2"/>
    <n v="1016249"/>
    <n v="5"/>
    <s v="X"/>
    <s v="X"/>
    <m/>
    <s v="Archive"/>
    <m/>
    <m/>
    <m/>
    <m/>
    <m/>
    <m/>
    <m/>
    <m/>
    <m/>
    <s v="adult"/>
    <s v="10162495"/>
    <x v="5"/>
    <s v=""/>
    <s v=""/>
    <s v=""/>
    <x v="6"/>
  </r>
  <r>
    <d v="2023-07-05T00:00:00"/>
    <n v="11002"/>
    <n v="11263"/>
    <x v="3"/>
    <n v="1802"/>
    <n v="52939"/>
    <s v="V-clip adipose"/>
    <s v="046023"/>
    <m/>
    <s v="M"/>
    <s v="M"/>
    <s v=""/>
    <s v=""/>
    <n v="68"/>
    <m/>
    <m/>
    <m/>
    <m/>
    <x v="3"/>
    <n v="1016249"/>
    <n v="6"/>
    <s v="X"/>
    <s v="X"/>
    <m/>
    <s v="Archive"/>
    <m/>
    <m/>
    <m/>
    <m/>
    <m/>
    <m/>
    <m/>
    <m/>
    <m/>
    <s v="adult"/>
    <s v="10162496"/>
    <x v="5"/>
    <s v=""/>
    <s v=""/>
    <s v=""/>
    <x v="6"/>
  </r>
  <r>
    <d v="2023-07-05T00:00:00"/>
    <n v="11002"/>
    <n v="11263"/>
    <x v="3"/>
    <n v="1803"/>
    <n v="52940"/>
    <s v="V-clip adipose"/>
    <s v="046025"/>
    <m/>
    <s v="F"/>
    <s v="F"/>
    <s v=""/>
    <s v=""/>
    <n v="78"/>
    <n v="17.7"/>
    <n v="6"/>
    <n v="5"/>
    <n v="1.8"/>
    <x v="2"/>
    <n v="1016249"/>
    <n v="7"/>
    <s v="X"/>
    <s v="X"/>
    <m/>
    <s v="Archive"/>
    <m/>
    <m/>
    <m/>
    <m/>
    <m/>
    <m/>
    <m/>
    <m/>
    <m/>
    <s v="adult"/>
    <s v="10162497"/>
    <x v="5"/>
    <s v=""/>
    <s v=""/>
    <s v=""/>
    <x v="6"/>
  </r>
  <r>
    <d v="2023-07-05T00:00:00"/>
    <n v="11002"/>
    <n v="11264"/>
    <x v="3"/>
    <n v="1804"/>
    <n v="52941"/>
    <s v="V-clip adipose"/>
    <s v="046014"/>
    <s v="X"/>
    <s v="M"/>
    <s v="M"/>
    <s v=""/>
    <s v=""/>
    <n v="70"/>
    <m/>
    <m/>
    <m/>
    <m/>
    <x v="3"/>
    <n v="1016249"/>
    <n v="8"/>
    <s v="X"/>
    <s v="X"/>
    <m/>
    <s v="Archive"/>
    <m/>
    <m/>
    <m/>
    <m/>
    <m/>
    <m/>
    <m/>
    <m/>
    <m/>
    <s v="adult"/>
    <s v="10162498"/>
    <x v="5"/>
    <s v=""/>
    <s v=""/>
    <s v=""/>
    <x v="6"/>
  </r>
  <r>
    <d v="2023-07-05T00:00:00"/>
    <n v="11002"/>
    <n v="11264"/>
    <x v="3"/>
    <n v="1806"/>
    <n v="52942"/>
    <s v="V-clip adipose"/>
    <s v="046049"/>
    <m/>
    <s v="F"/>
    <s v="F"/>
    <s v=""/>
    <s v=""/>
    <n v="80"/>
    <n v="18.8"/>
    <n v="7"/>
    <n v="6"/>
    <n v="2"/>
    <x v="2"/>
    <n v="1016249"/>
    <n v="9"/>
    <s v="X"/>
    <s v="X"/>
    <m/>
    <s v="Archive"/>
    <m/>
    <m/>
    <m/>
    <m/>
    <m/>
    <m/>
    <m/>
    <m/>
    <m/>
    <s v="adult"/>
    <s v="10162499"/>
    <x v="5"/>
    <s v=""/>
    <s v=""/>
    <s v=""/>
    <x v="6"/>
  </r>
  <r>
    <d v="2023-07-05T00:00:00"/>
    <n v="11002"/>
    <n v="11264"/>
    <x v="3"/>
    <n v="1807"/>
    <n v="52943"/>
    <s v="V-clip adipose"/>
    <s v="046065"/>
    <m/>
    <s v="F"/>
    <s v="F"/>
    <s v=""/>
    <s v=""/>
    <n v="83"/>
    <n v="18"/>
    <n v="6.3"/>
    <n v="9"/>
    <n v="1.8"/>
    <x v="2"/>
    <n v="1016249"/>
    <n v="10"/>
    <s v="X"/>
    <s v="X"/>
    <m/>
    <s v="Archive"/>
    <m/>
    <m/>
    <m/>
    <m/>
    <m/>
    <m/>
    <m/>
    <m/>
    <m/>
    <s v="adult"/>
    <s v="101624910"/>
    <x v="5"/>
    <s v=""/>
    <s v=""/>
    <s v=""/>
    <x v="6"/>
  </r>
  <r>
    <d v="2023-07-05T00:00:00"/>
    <n v="11002"/>
    <n v="11264"/>
    <x v="3"/>
    <n v="1808"/>
    <n v="52944"/>
    <s v="V-clip adipose"/>
    <s v="046006"/>
    <m/>
    <s v="F"/>
    <s v="F"/>
    <s v=""/>
    <s v=""/>
    <n v="77"/>
    <n v="18"/>
    <n v="5.5"/>
    <n v="5"/>
    <n v="1.8"/>
    <x v="2"/>
    <n v="1016250"/>
    <n v="1"/>
    <s v="X"/>
    <s v="X"/>
    <m/>
    <s v="Archive"/>
    <m/>
    <m/>
    <m/>
    <m/>
    <m/>
    <m/>
    <m/>
    <m/>
    <m/>
    <s v="adult"/>
    <s v="10162501"/>
    <x v="5"/>
    <s v=""/>
    <s v=""/>
    <s v=""/>
    <x v="6"/>
  </r>
  <r>
    <d v="2023-07-05T00:00:00"/>
    <n v="11002"/>
    <n v="11264"/>
    <x v="3"/>
    <n v="1812"/>
    <n v="52945"/>
    <s v="V-clip adipose"/>
    <s v="045981"/>
    <s v="X"/>
    <s v="M"/>
    <s v="M"/>
    <s v=""/>
    <s v=""/>
    <n v="69"/>
    <m/>
    <m/>
    <m/>
    <m/>
    <x v="3"/>
    <n v="1016250"/>
    <n v="2"/>
    <s v="X"/>
    <s v="X"/>
    <m/>
    <s v="Archive"/>
    <m/>
    <m/>
    <m/>
    <m/>
    <m/>
    <m/>
    <m/>
    <m/>
    <m/>
    <s v="adult"/>
    <s v="10162502"/>
    <x v="5"/>
    <s v=""/>
    <s v=""/>
    <s v=""/>
    <x v="6"/>
  </r>
  <r>
    <d v="2023-07-05T00:00:00"/>
    <n v="11002"/>
    <n v="11264"/>
    <x v="3"/>
    <n v="1814"/>
    <n v="52946"/>
    <s v="V-clip adipose"/>
    <s v="045985"/>
    <m/>
    <s v="M"/>
    <s v="M"/>
    <s v=""/>
    <s v=""/>
    <n v="64"/>
    <m/>
    <m/>
    <m/>
    <m/>
    <x v="3"/>
    <n v="1016250"/>
    <n v="3"/>
    <s v="X"/>
    <s v="X"/>
    <m/>
    <s v="Archive"/>
    <m/>
    <m/>
    <m/>
    <m/>
    <m/>
    <m/>
    <m/>
    <m/>
    <m/>
    <s v="adult"/>
    <s v="10162503"/>
    <x v="5"/>
    <s v=""/>
    <s v=""/>
    <s v=""/>
    <x v="6"/>
  </r>
  <r>
    <d v="2023-07-05T00:00:00"/>
    <n v="11002"/>
    <n v="11264"/>
    <x v="3"/>
    <n v="1815"/>
    <n v="52947"/>
    <s v="V-clip adipose"/>
    <s v="045987"/>
    <m/>
    <s v="F"/>
    <s v="F"/>
    <s v=""/>
    <s v=""/>
    <n v="85"/>
    <n v="17.2"/>
    <n v="5.8"/>
    <n v="5.3"/>
    <n v="1.9"/>
    <x v="2"/>
    <n v="1016250"/>
    <n v="4"/>
    <s v="X"/>
    <s v="X"/>
    <m/>
    <s v="Archive"/>
    <m/>
    <m/>
    <m/>
    <m/>
    <m/>
    <m/>
    <m/>
    <m/>
    <m/>
    <s v="adult"/>
    <s v="10162504"/>
    <x v="5"/>
    <s v=""/>
    <s v=""/>
    <s v=""/>
    <x v="6"/>
  </r>
  <r>
    <d v="2023-07-05T00:00:00"/>
    <n v="11002"/>
    <n v="11264"/>
    <x v="3"/>
    <n v="1816"/>
    <n v="52948"/>
    <s v="V-clip adipose"/>
    <s v="045998"/>
    <m/>
    <s v="M"/>
    <s v="M"/>
    <s v=""/>
    <s v=""/>
    <n v="63"/>
    <m/>
    <m/>
    <m/>
    <m/>
    <x v="3"/>
    <n v="1016250"/>
    <n v="5"/>
    <s v="X"/>
    <s v="X"/>
    <m/>
    <s v="Archive"/>
    <m/>
    <m/>
    <m/>
    <m/>
    <m/>
    <m/>
    <m/>
    <m/>
    <m/>
    <s v="adult"/>
    <s v="10162505"/>
    <x v="5"/>
    <s v=""/>
    <s v=""/>
    <s v=""/>
    <x v="6"/>
  </r>
  <r>
    <d v="2023-07-05T00:00:00"/>
    <n v="11002"/>
    <n v="11264"/>
    <x v="3"/>
    <n v="1817"/>
    <n v="52949"/>
    <s v="V-clip adipose"/>
    <s v="045986"/>
    <m/>
    <s v="M"/>
    <s v="M"/>
    <s v=""/>
    <s v=""/>
    <n v="67"/>
    <m/>
    <m/>
    <m/>
    <m/>
    <x v="3"/>
    <n v="1016250"/>
    <n v="6"/>
    <s v="X"/>
    <s v="X"/>
    <m/>
    <s v="Archive"/>
    <m/>
    <m/>
    <m/>
    <m/>
    <m/>
    <m/>
    <m/>
    <m/>
    <m/>
    <s v="adult"/>
    <s v="10162506"/>
    <x v="5"/>
    <s v=""/>
    <s v=""/>
    <s v=""/>
    <x v="6"/>
  </r>
  <r>
    <d v="2023-07-05T00:00:00"/>
    <n v="11002"/>
    <n v="11264"/>
    <x v="3"/>
    <n v="1818"/>
    <n v="52950"/>
    <s v="V-clip adipose"/>
    <s v="046064"/>
    <s v="X"/>
    <s v="M"/>
    <s v="M"/>
    <s v=""/>
    <s v=""/>
    <n v="85"/>
    <n v="19.7"/>
    <n v="7"/>
    <n v="6"/>
    <n v="2.2000000000000002"/>
    <x v="2"/>
    <n v="1016250"/>
    <n v="7"/>
    <s v="X"/>
    <s v="X"/>
    <m/>
    <s v="Archive"/>
    <m/>
    <m/>
    <m/>
    <m/>
    <m/>
    <m/>
    <m/>
    <m/>
    <m/>
    <s v="adult"/>
    <s v="10162507"/>
    <x v="5"/>
    <s v=""/>
    <s v=""/>
    <s v=""/>
    <x v="6"/>
  </r>
  <r>
    <d v="2023-07-05T00:00:00"/>
    <n v="11002"/>
    <n v="11264"/>
    <x v="3"/>
    <n v="1820"/>
    <n v="52951"/>
    <s v="V-clip adipose"/>
    <s v="045990"/>
    <m/>
    <s v="F"/>
    <s v="F"/>
    <s v=""/>
    <s v=""/>
    <n v="90"/>
    <n v="20"/>
    <n v="6.6"/>
    <n v="5.8"/>
    <n v="2"/>
    <x v="2"/>
    <n v="1016250"/>
    <n v="8"/>
    <s v="X"/>
    <s v="X"/>
    <m/>
    <s v="Archive"/>
    <m/>
    <m/>
    <m/>
    <m/>
    <m/>
    <m/>
    <m/>
    <m/>
    <m/>
    <s v="adult"/>
    <s v="10162508"/>
    <x v="5"/>
    <s v=""/>
    <s v=""/>
    <s v=""/>
    <x v="6"/>
  </r>
  <r>
    <d v="2023-07-05T00:00:00"/>
    <n v="11002"/>
    <n v="11264"/>
    <x v="3"/>
    <n v="1821"/>
    <n v="52952"/>
    <s v="V-clip adipose"/>
    <s v="046027"/>
    <s v="X"/>
    <s v="M"/>
    <s v="M"/>
    <s v=""/>
    <s v=""/>
    <n v="90"/>
    <n v="18.899999999999999"/>
    <n v="7.2"/>
    <n v="6"/>
    <n v="1.8"/>
    <x v="2"/>
    <n v="1016250"/>
    <n v="9"/>
    <s v="X"/>
    <s v="X"/>
    <m/>
    <s v="Archive"/>
    <m/>
    <m/>
    <m/>
    <m/>
    <m/>
    <m/>
    <m/>
    <m/>
    <m/>
    <s v="adult"/>
    <s v="10162509"/>
    <x v="5"/>
    <s v=""/>
    <s v=""/>
    <s v=""/>
    <x v="6"/>
  </r>
  <r>
    <d v="2023-07-06T00:00:00"/>
    <n v="10922"/>
    <n v="11322"/>
    <x v="1"/>
    <n v="915"/>
    <n v="41258"/>
    <s v="adipose hole"/>
    <s v="045622"/>
    <m/>
    <s v="F"/>
    <s v="F"/>
    <s v=""/>
    <s v=""/>
    <n v="79"/>
    <n v="18.600000000000001"/>
    <n v="6.7"/>
    <n v="4.2"/>
    <n v="1.7"/>
    <x v="2"/>
    <n v="1003381"/>
    <n v="10"/>
    <s v="X"/>
    <m/>
    <m/>
    <d v="2023-07-28T00:00:00"/>
    <n v="423"/>
    <m/>
    <m/>
    <m/>
    <m/>
    <m/>
    <m/>
    <m/>
    <m/>
    <s v="adult"/>
    <s v="100338110"/>
    <x v="3"/>
    <n v="1.3"/>
    <n v="3"/>
    <n v="2018"/>
    <x v="6"/>
  </r>
  <r>
    <d v="2023-07-06T00:00:00"/>
    <n v="10922"/>
    <n v="11322"/>
    <x v="1"/>
    <n v="917"/>
    <n v="41259"/>
    <s v="adipose hole"/>
    <s v="045659"/>
    <m/>
    <s v="M"/>
    <s v="M"/>
    <s v=""/>
    <s v=""/>
    <n v="57"/>
    <m/>
    <m/>
    <m/>
    <m/>
    <x v="3"/>
    <n v="1024331"/>
    <n v="1"/>
    <s v="X"/>
    <m/>
    <m/>
    <d v="2023-07-28T00:00:00"/>
    <n v="424"/>
    <m/>
    <m/>
    <m/>
    <m/>
    <m/>
    <m/>
    <m/>
    <m/>
    <s v="adult"/>
    <s v="10243311"/>
    <x v="4"/>
    <n v="1.2"/>
    <n v="2"/>
    <n v="2019"/>
    <x v="6"/>
  </r>
  <r>
    <d v="2023-07-06T00:00:00"/>
    <n v="10922"/>
    <n v="11322"/>
    <x v="1"/>
    <n v="921"/>
    <n v="41260"/>
    <s v="adipose hole"/>
    <s v="045584"/>
    <m/>
    <s v="F"/>
    <s v="F"/>
    <s v=""/>
    <s v=""/>
    <n v="82"/>
    <n v="18.7"/>
    <n v="7.4"/>
    <n v="5.5"/>
    <n v="2.1"/>
    <x v="2"/>
    <n v="1024331"/>
    <n v="2"/>
    <s v="X"/>
    <m/>
    <m/>
    <d v="2023-07-28T00:00:00"/>
    <n v="425"/>
    <m/>
    <m/>
    <m/>
    <m/>
    <m/>
    <m/>
    <m/>
    <m/>
    <s v="adult"/>
    <s v="10243312"/>
    <x v="3"/>
    <n v="1.3"/>
    <n v="3"/>
    <n v="2018"/>
    <x v="6"/>
  </r>
  <r>
    <d v="2023-07-06T00:00:00"/>
    <n v="10922"/>
    <n v="11322"/>
    <x v="1"/>
    <n v="923"/>
    <m/>
    <s v="caudal hole"/>
    <m/>
    <m/>
    <s v="M"/>
    <s v="M"/>
    <s v=""/>
    <s v=""/>
    <n v="34"/>
    <m/>
    <m/>
    <m/>
    <m/>
    <x v="1"/>
    <n v="1024331"/>
    <n v="3"/>
    <s v="X"/>
    <m/>
    <m/>
    <d v="2023-07-28T00:00:00"/>
    <m/>
    <m/>
    <m/>
    <m/>
    <m/>
    <m/>
    <m/>
    <m/>
    <m/>
    <s v="jack"/>
    <s v="10243313"/>
    <x v="1"/>
    <n v="1.1000000000000001"/>
    <n v="1"/>
    <n v="2020"/>
    <x v="6"/>
  </r>
  <r>
    <d v="2023-07-06T00:00:00"/>
    <n v="10922"/>
    <n v="11322"/>
    <x v="1"/>
    <n v="924"/>
    <n v="41261"/>
    <s v="adipose hole"/>
    <s v="045665"/>
    <m/>
    <s v="M"/>
    <s v="M"/>
    <s v=""/>
    <s v=""/>
    <n v="63"/>
    <m/>
    <m/>
    <m/>
    <m/>
    <x v="3"/>
    <n v="1024331"/>
    <n v="4"/>
    <s v="X"/>
    <m/>
    <m/>
    <d v="2023-07-28T00:00:00"/>
    <n v="426"/>
    <m/>
    <m/>
    <m/>
    <m/>
    <m/>
    <m/>
    <m/>
    <m/>
    <s v="adult"/>
    <s v="10243314"/>
    <x v="4"/>
    <n v="1.2"/>
    <n v="2"/>
    <n v="2019"/>
    <x v="6"/>
  </r>
  <r>
    <d v="2023-07-06T00:00:00"/>
    <n v="10922"/>
    <n v="11322"/>
    <x v="1"/>
    <n v="927"/>
    <n v="41262"/>
    <s v="adipose hole"/>
    <s v="045633"/>
    <m/>
    <s v="M"/>
    <s v="M"/>
    <s v=""/>
    <s v=""/>
    <n v="55"/>
    <m/>
    <m/>
    <m/>
    <m/>
    <x v="3"/>
    <n v="1024331"/>
    <n v="5"/>
    <s v="X"/>
    <m/>
    <m/>
    <d v="2023-07-28T00:00:00"/>
    <n v="427"/>
    <m/>
    <m/>
    <m/>
    <m/>
    <m/>
    <m/>
    <m/>
    <m/>
    <s v="adult"/>
    <s v="10243315"/>
    <x v="4"/>
    <n v="1.2"/>
    <n v="2"/>
    <n v="2019"/>
    <x v="6"/>
  </r>
  <r>
    <d v="2023-07-06T00:00:00"/>
    <n v="10922"/>
    <n v="11322"/>
    <x v="1"/>
    <n v="929"/>
    <m/>
    <s v="caudal hole"/>
    <m/>
    <m/>
    <s v="M"/>
    <s v="M"/>
    <s v=""/>
    <s v=""/>
    <n v="37"/>
    <m/>
    <m/>
    <m/>
    <m/>
    <x v="1"/>
    <n v="1024331"/>
    <n v="6"/>
    <s v="X"/>
    <m/>
    <m/>
    <d v="2023-07-28T00:00:00"/>
    <m/>
    <m/>
    <m/>
    <m/>
    <m/>
    <m/>
    <m/>
    <m/>
    <m/>
    <s v="jack"/>
    <s v="10243316"/>
    <x v="2"/>
    <s v="no age"/>
    <n v="0"/>
    <s v=""/>
    <x v="6"/>
  </r>
  <r>
    <d v="2023-07-06T00:00:00"/>
    <n v="10922"/>
    <n v="11322"/>
    <x v="1"/>
    <n v="932"/>
    <n v="41263"/>
    <s v="adipose hole"/>
    <s v="045654"/>
    <m/>
    <s v="M"/>
    <s v="M"/>
    <s v=""/>
    <s v=""/>
    <n v="60"/>
    <m/>
    <m/>
    <m/>
    <m/>
    <x v="3"/>
    <n v="1024331"/>
    <n v="7"/>
    <s v="X"/>
    <m/>
    <m/>
    <d v="2023-07-28T00:00:00"/>
    <n v="428"/>
    <m/>
    <m/>
    <m/>
    <m/>
    <m/>
    <m/>
    <m/>
    <m/>
    <s v="adult"/>
    <s v="10243317"/>
    <x v="4"/>
    <n v="1.2"/>
    <n v="2"/>
    <n v="2019"/>
    <x v="6"/>
  </r>
  <r>
    <d v="2023-07-06T00:00:00"/>
    <n v="10922"/>
    <n v="11322"/>
    <x v="1"/>
    <n v="934"/>
    <m/>
    <s v="caudal hole"/>
    <m/>
    <m/>
    <s v="M"/>
    <s v="M"/>
    <s v=""/>
    <s v=""/>
    <n v="46"/>
    <m/>
    <m/>
    <m/>
    <m/>
    <x v="1"/>
    <n v="1024331"/>
    <n v="8"/>
    <s v="X"/>
    <m/>
    <m/>
    <d v="2023-07-28T00:00:00"/>
    <m/>
    <m/>
    <m/>
    <m/>
    <m/>
    <m/>
    <m/>
    <m/>
    <m/>
    <s v="jack"/>
    <s v="10243318"/>
    <x v="7"/>
    <s v="no age"/>
    <n v="1"/>
    <s v=""/>
    <x v="6"/>
  </r>
  <r>
    <d v="2023-07-06T00:00:00"/>
    <n v="10922"/>
    <n v="11322"/>
    <x v="1"/>
    <n v="944"/>
    <m/>
    <s v="caudal hole"/>
    <m/>
    <m/>
    <s v="M"/>
    <s v="M"/>
    <s v=""/>
    <s v=""/>
    <n v="40"/>
    <m/>
    <m/>
    <m/>
    <m/>
    <x v="1"/>
    <n v="1024331"/>
    <n v="9"/>
    <s v="X"/>
    <m/>
    <m/>
    <d v="2023-07-28T00:00:00"/>
    <m/>
    <m/>
    <m/>
    <m/>
    <m/>
    <m/>
    <m/>
    <m/>
    <m/>
    <s v="jack"/>
    <s v="10243319"/>
    <x v="1"/>
    <n v="1.1000000000000001"/>
    <n v="1"/>
    <n v="2020"/>
    <x v="6"/>
  </r>
  <r>
    <d v="2023-07-06T00:00:00"/>
    <n v="10922"/>
    <n v="11322"/>
    <x v="1"/>
    <n v="947"/>
    <n v="41264"/>
    <s v="adipose hole"/>
    <s v="045667"/>
    <m/>
    <s v="F"/>
    <s v="F"/>
    <s v=""/>
    <s v=""/>
    <n v="88"/>
    <n v="20"/>
    <n v="7.6"/>
    <n v="5.9"/>
    <n v="2.4"/>
    <x v="2"/>
    <n v="1024331"/>
    <n v="10"/>
    <s v="X"/>
    <m/>
    <m/>
    <d v="2023-07-28T00:00:00"/>
    <n v="429"/>
    <m/>
    <m/>
    <m/>
    <m/>
    <m/>
    <m/>
    <m/>
    <m/>
    <s v="adult"/>
    <s v="102433110"/>
    <x v="3"/>
    <n v="1.3"/>
    <n v="3"/>
    <n v="2018"/>
    <x v="6"/>
  </r>
  <r>
    <d v="2023-07-06T00:00:00"/>
    <n v="10922"/>
    <n v="11322"/>
    <x v="1"/>
    <n v="949"/>
    <n v="41265"/>
    <s v="adipose hole"/>
    <s v="045594"/>
    <m/>
    <s v="M"/>
    <s v="M"/>
    <s v=""/>
    <s v=""/>
    <n v="61"/>
    <m/>
    <m/>
    <m/>
    <m/>
    <x v="3"/>
    <n v="1024333"/>
    <n v="1"/>
    <s v="X"/>
    <m/>
    <m/>
    <d v="2023-07-28T00:00:00"/>
    <n v="430"/>
    <m/>
    <m/>
    <m/>
    <m/>
    <m/>
    <m/>
    <m/>
    <m/>
    <s v="adult"/>
    <s v="10243331"/>
    <x v="8"/>
    <s v="no age"/>
    <n v="2"/>
    <s v=""/>
    <x v="6"/>
  </r>
  <r>
    <d v="2023-07-06T00:00:00"/>
    <n v="10922"/>
    <n v="11322"/>
    <x v="1"/>
    <n v="951"/>
    <n v="41266"/>
    <s v="adipose hole"/>
    <s v="045629"/>
    <s v="X"/>
    <s v="M"/>
    <s v="M"/>
    <s v=""/>
    <s v=""/>
    <n v="60"/>
    <m/>
    <m/>
    <m/>
    <m/>
    <x v="3"/>
    <n v="1024333"/>
    <n v="2"/>
    <s v="X"/>
    <m/>
    <m/>
    <d v="2023-07-28T00:00:00"/>
    <n v="431"/>
    <m/>
    <m/>
    <m/>
    <m/>
    <m/>
    <m/>
    <m/>
    <m/>
    <s v="adult"/>
    <s v="10243332"/>
    <x v="4"/>
    <n v="1.2"/>
    <n v="2"/>
    <n v="2019"/>
    <x v="6"/>
  </r>
  <r>
    <d v="2023-07-06T00:00:00"/>
    <n v="10922"/>
    <n v="11322"/>
    <x v="1"/>
    <n v="952"/>
    <n v="41267"/>
    <s v="adipose hole"/>
    <s v="045642"/>
    <m/>
    <s v="F"/>
    <s v="F"/>
    <s v=""/>
    <s v=""/>
    <n v="79"/>
    <n v="18.399999999999999"/>
    <n v="6.8"/>
    <n v="5.3"/>
    <n v="1.7"/>
    <x v="2"/>
    <n v="1024333"/>
    <n v="3"/>
    <s v="X"/>
    <m/>
    <m/>
    <d v="2023-07-28T00:00:00"/>
    <n v="432"/>
    <m/>
    <m/>
    <m/>
    <m/>
    <m/>
    <m/>
    <m/>
    <m/>
    <s v="adult"/>
    <s v="10243333"/>
    <x v="9"/>
    <s v="no age"/>
    <n v="3"/>
    <s v=""/>
    <x v="6"/>
  </r>
  <r>
    <d v="2023-07-06T00:00:00"/>
    <n v="10923"/>
    <n v="11322"/>
    <x v="0"/>
    <n v="1016"/>
    <n v="41268"/>
    <s v="adipose hole"/>
    <s v="045613"/>
    <m/>
    <s v="M"/>
    <s v="M"/>
    <s v=""/>
    <s v=""/>
    <n v="58"/>
    <m/>
    <m/>
    <m/>
    <m/>
    <x v="3"/>
    <n v="1024333"/>
    <n v="4"/>
    <s v="X"/>
    <m/>
    <m/>
    <d v="2023-07-28T00:00:00"/>
    <n v="433"/>
    <m/>
    <m/>
    <m/>
    <m/>
    <m/>
    <m/>
    <m/>
    <m/>
    <s v="adult"/>
    <s v="10243334"/>
    <x v="4"/>
    <n v="1.2"/>
    <n v="2"/>
    <n v="2019"/>
    <x v="6"/>
  </r>
  <r>
    <d v="2023-07-06T00:00:00"/>
    <n v="10923"/>
    <n v="11322"/>
    <x v="0"/>
    <n v="1018"/>
    <n v="41269"/>
    <s v="adipose hole"/>
    <s v="045640"/>
    <m/>
    <s v="F"/>
    <s v="M"/>
    <s v=""/>
    <s v=""/>
    <n v="64"/>
    <m/>
    <m/>
    <m/>
    <m/>
    <x v="3"/>
    <n v="1024333"/>
    <n v="5"/>
    <s v="X"/>
    <m/>
    <m/>
    <d v="2023-07-28T00:00:00"/>
    <n v="434"/>
    <m/>
    <m/>
    <m/>
    <m/>
    <m/>
    <m/>
    <m/>
    <m/>
    <s v="adult"/>
    <s v="10243335"/>
    <x v="4"/>
    <n v="1.2"/>
    <n v="2"/>
    <n v="2019"/>
    <x v="6"/>
  </r>
  <r>
    <d v="2023-07-06T00:00:00"/>
    <n v="10923"/>
    <n v="11322"/>
    <x v="0"/>
    <n v="1020"/>
    <n v="41270"/>
    <s v="adipose hole"/>
    <s v="045614"/>
    <s v="X"/>
    <s v="M"/>
    <s v="M"/>
    <s v=""/>
    <s v=""/>
    <n v="62"/>
    <m/>
    <m/>
    <m/>
    <m/>
    <x v="3"/>
    <n v="1024333"/>
    <n v="6"/>
    <s v="X"/>
    <m/>
    <m/>
    <d v="2023-07-28T00:00:00"/>
    <n v="435"/>
    <m/>
    <m/>
    <m/>
    <m/>
    <m/>
    <m/>
    <m/>
    <m/>
    <s v="adult"/>
    <s v="10243336"/>
    <x v="4"/>
    <n v="1.2"/>
    <n v="2"/>
    <n v="2019"/>
    <x v="6"/>
  </r>
  <r>
    <d v="2023-07-06T00:00:00"/>
    <n v="10923"/>
    <n v="11322"/>
    <x v="0"/>
    <n v="1024"/>
    <n v="41271"/>
    <s v="adipose hole"/>
    <s v="045612"/>
    <m/>
    <s v="M"/>
    <s v="M"/>
    <s v=""/>
    <s v=""/>
    <n v="60"/>
    <m/>
    <m/>
    <m/>
    <m/>
    <x v="3"/>
    <n v="1024333"/>
    <n v="7"/>
    <s v="X"/>
    <m/>
    <m/>
    <d v="2023-07-28T00:00:00"/>
    <n v="436"/>
    <m/>
    <m/>
    <m/>
    <m/>
    <m/>
    <m/>
    <m/>
    <s v="Note there is a hole in scale square #27. 14 July/23 -NP"/>
    <s v="adult"/>
    <s v="10243337"/>
    <x v="8"/>
    <s v="no age"/>
    <n v="2"/>
    <s v=""/>
    <x v="6"/>
  </r>
  <r>
    <d v="2023-07-06T00:00:00"/>
    <n v="10923"/>
    <n v="11322"/>
    <x v="0"/>
    <n v="1025"/>
    <m/>
    <s v="caudal hole"/>
    <m/>
    <m/>
    <s v="M"/>
    <s v="M"/>
    <s v=""/>
    <s v=""/>
    <n v="40"/>
    <m/>
    <m/>
    <m/>
    <m/>
    <x v="1"/>
    <n v="1024333"/>
    <n v="8"/>
    <s v="X"/>
    <m/>
    <m/>
    <d v="2023-07-28T00:00:00"/>
    <m/>
    <m/>
    <m/>
    <m/>
    <m/>
    <m/>
    <m/>
    <m/>
    <m/>
    <s v="jack"/>
    <s v="10243338"/>
    <x v="1"/>
    <n v="1.1000000000000001"/>
    <n v="1"/>
    <n v="2020"/>
    <x v="6"/>
  </r>
  <r>
    <d v="2023-07-06T00:00:00"/>
    <n v="10923"/>
    <n v="11322"/>
    <x v="0"/>
    <n v="1039"/>
    <n v="41272"/>
    <s v="adipose hole"/>
    <s v="045585"/>
    <m/>
    <s v="F"/>
    <s v="F"/>
    <s v=""/>
    <s v=""/>
    <n v="81"/>
    <n v="18.2"/>
    <n v="6.5"/>
    <n v="4.5"/>
    <n v="1.8"/>
    <x v="2"/>
    <n v="1024333"/>
    <n v="9"/>
    <s v="X"/>
    <m/>
    <m/>
    <d v="2023-07-28T00:00:00"/>
    <n v="437"/>
    <m/>
    <m/>
    <m/>
    <m/>
    <m/>
    <m/>
    <m/>
    <m/>
    <s v="adult"/>
    <s v="10243339"/>
    <x v="3"/>
    <n v="1.3"/>
    <n v="3"/>
    <n v="2018"/>
    <x v="6"/>
  </r>
  <r>
    <d v="2023-07-06T00:00:00"/>
    <n v="10924"/>
    <n v="11322"/>
    <x v="0"/>
    <n v="1547"/>
    <n v="41273"/>
    <s v="adipose hole"/>
    <s v="045627"/>
    <s v="X"/>
    <s v="M"/>
    <s v="M"/>
    <s v=""/>
    <s v=""/>
    <n v="72"/>
    <m/>
    <m/>
    <m/>
    <m/>
    <x v="3"/>
    <n v="1024333"/>
    <n v="10"/>
    <s v="X"/>
    <m/>
    <m/>
    <d v="2023-07-28T00:00:00"/>
    <n v="438"/>
    <m/>
    <m/>
    <m/>
    <m/>
    <m/>
    <n v="1"/>
    <s v="Real smooth release"/>
    <m/>
    <s v="adult"/>
    <s v="102433310"/>
    <x v="4"/>
    <n v="1.2"/>
    <n v="2"/>
    <n v="2019"/>
    <x v="6"/>
  </r>
  <r>
    <d v="2023-07-06T00:00:00"/>
    <n v="10925"/>
    <n v="11322"/>
    <x v="1"/>
    <n v="1629"/>
    <n v="41274"/>
    <s v="adipose hole"/>
    <s v="045605"/>
    <s v="X"/>
    <s v="M"/>
    <s v="M"/>
    <s v=""/>
    <s v=""/>
    <n v="84"/>
    <m/>
    <m/>
    <m/>
    <m/>
    <x v="2"/>
    <n v="1032284"/>
    <n v="1"/>
    <s v="X"/>
    <m/>
    <m/>
    <d v="2023-07-28T00:00:00"/>
    <n v="439"/>
    <m/>
    <m/>
    <m/>
    <m/>
    <m/>
    <m/>
    <s v="No morph."/>
    <m/>
    <s v="adult"/>
    <s v="10322841"/>
    <x v="3"/>
    <n v="1.3"/>
    <n v="3"/>
    <n v="2018"/>
    <x v="6"/>
  </r>
  <r>
    <d v="2023-07-06T00:00:00"/>
    <n v="10925"/>
    <n v="11322"/>
    <x v="1"/>
    <n v="1638"/>
    <n v="41275"/>
    <s v="adipose hole"/>
    <s v="045674"/>
    <m/>
    <s v="F"/>
    <s v="M"/>
    <s v=""/>
    <s v=""/>
    <n v="66.5"/>
    <m/>
    <m/>
    <m/>
    <m/>
    <x v="3"/>
    <n v="1032284"/>
    <n v="2"/>
    <s v="X"/>
    <m/>
    <m/>
    <d v="2023-07-28T00:00:00"/>
    <n v="440"/>
    <s v="GN"/>
    <m/>
    <s v="2-10"/>
    <m/>
    <m/>
    <m/>
    <m/>
    <m/>
    <s v="adult"/>
    <s v="10322842"/>
    <x v="4"/>
    <n v="1.2"/>
    <n v="2"/>
    <n v="2019"/>
    <x v="6"/>
  </r>
  <r>
    <d v="2023-07-06T00:00:00"/>
    <n v="10925"/>
    <n v="11322"/>
    <x v="1"/>
    <n v="1652"/>
    <n v="41276"/>
    <s v="adipose hole"/>
    <s v="045606"/>
    <m/>
    <s v="F"/>
    <s v="M"/>
    <s v=""/>
    <s v=""/>
    <n v="64"/>
    <m/>
    <m/>
    <m/>
    <m/>
    <x v="3"/>
    <n v="1032284"/>
    <n v="3"/>
    <s v="X"/>
    <m/>
    <m/>
    <d v="2023-07-28T00:00:00"/>
    <n v="441"/>
    <m/>
    <m/>
    <m/>
    <m/>
    <m/>
    <m/>
    <m/>
    <m/>
    <s v="adult"/>
    <s v="10322843"/>
    <x v="3"/>
    <n v="1.3"/>
    <n v="3"/>
    <n v="2018"/>
    <x v="6"/>
  </r>
  <r>
    <d v="2023-07-06T00:00:00"/>
    <n v="10925"/>
    <n v="11322"/>
    <x v="1"/>
    <n v="1653"/>
    <n v="41277"/>
    <s v="adipose hole"/>
    <s v="045678"/>
    <m/>
    <s v="F"/>
    <s v="M"/>
    <s v=""/>
    <s v=""/>
    <n v="55"/>
    <m/>
    <m/>
    <m/>
    <m/>
    <x v="3"/>
    <n v="1032284"/>
    <n v="4"/>
    <s v="X"/>
    <m/>
    <m/>
    <d v="2023-07-28T00:00:00"/>
    <n v="442"/>
    <m/>
    <m/>
    <m/>
    <m/>
    <m/>
    <m/>
    <m/>
    <m/>
    <s v="adult"/>
    <s v="10322844"/>
    <x v="4"/>
    <n v="1.2"/>
    <n v="2"/>
    <n v="2019"/>
    <x v="6"/>
  </r>
  <r>
    <d v="2023-07-06T00:00:00"/>
    <n v="10925"/>
    <n v="11325"/>
    <x v="1"/>
    <n v="1655"/>
    <n v="41278"/>
    <s v="adipose hole"/>
    <s v="045649"/>
    <m/>
    <s v="M"/>
    <s v="M"/>
    <s v=""/>
    <s v=""/>
    <n v="63"/>
    <m/>
    <m/>
    <m/>
    <m/>
    <x v="3"/>
    <n v="1032284"/>
    <n v="5"/>
    <s v="X"/>
    <m/>
    <m/>
    <d v="2023-07-28T00:00:00"/>
    <n v="443"/>
    <m/>
    <m/>
    <m/>
    <m/>
    <m/>
    <m/>
    <m/>
    <m/>
    <s v="adult"/>
    <s v="10322845"/>
    <x v="4"/>
    <n v="1.2"/>
    <n v="2"/>
    <n v="2019"/>
    <x v="6"/>
  </r>
  <r>
    <d v="2023-07-06T00:00:00"/>
    <n v="10925"/>
    <n v="11325"/>
    <x v="1"/>
    <n v="1707"/>
    <n v="41279"/>
    <s v="adipose hole"/>
    <s v="045643"/>
    <m/>
    <s v="F"/>
    <s v="F"/>
    <s v=""/>
    <s v=""/>
    <n v="86"/>
    <n v="20.3"/>
    <n v="7.3"/>
    <n v="5.5"/>
    <n v="1.7"/>
    <x v="2"/>
    <n v="1032284"/>
    <n v="6"/>
    <s v="X"/>
    <m/>
    <m/>
    <d v="2023-07-28T00:00:00"/>
    <n v="444"/>
    <m/>
    <m/>
    <m/>
    <m/>
    <m/>
    <m/>
    <m/>
    <m/>
    <s v="adult"/>
    <s v="10322846"/>
    <x v="3"/>
    <n v="1.3"/>
    <n v="3"/>
    <n v="2018"/>
    <x v="6"/>
  </r>
  <r>
    <d v="2023-07-06T00:00:00"/>
    <n v="11003"/>
    <n v="11265"/>
    <x v="3"/>
    <n v="916"/>
    <n v="52953"/>
    <s v="V-clip adipose"/>
    <s v="046045"/>
    <m/>
    <s v="M"/>
    <s v="M"/>
    <s v=""/>
    <s v=""/>
    <n v="58.5"/>
    <m/>
    <m/>
    <m/>
    <m/>
    <x v="3"/>
    <n v="1016250"/>
    <n v="10"/>
    <s v="X"/>
    <s v="X"/>
    <m/>
    <s v="Archive"/>
    <m/>
    <m/>
    <m/>
    <m/>
    <m/>
    <m/>
    <n v="1"/>
    <m/>
    <m/>
    <s v="adult"/>
    <s v="101625010"/>
    <x v="5"/>
    <s v=""/>
    <s v=""/>
    <s v=""/>
    <x v="6"/>
  </r>
  <r>
    <d v="2023-07-06T00:00:00"/>
    <n v="11003"/>
    <n v="11265"/>
    <x v="3"/>
    <n v="920"/>
    <n v="52954"/>
    <s v="V-clip adipose"/>
    <s v="046037"/>
    <m/>
    <s v="F"/>
    <s v="F"/>
    <s v=""/>
    <s v=""/>
    <n v="91"/>
    <n v="19.5"/>
    <n v="6.2"/>
    <n v="6"/>
    <n v="1.9"/>
    <x v="2"/>
    <n v="1016267"/>
    <n v="1"/>
    <s v="X"/>
    <s v="X"/>
    <m/>
    <s v="Archive"/>
    <m/>
    <m/>
    <m/>
    <m/>
    <m/>
    <m/>
    <n v="1"/>
    <m/>
    <m/>
    <s v="adult"/>
    <s v="10162671"/>
    <x v="5"/>
    <s v=""/>
    <s v=""/>
    <s v=""/>
    <x v="6"/>
  </r>
  <r>
    <d v="2023-07-06T00:00:00"/>
    <n v="11003"/>
    <n v="11265"/>
    <x v="3"/>
    <n v="922"/>
    <n v="52955"/>
    <s v="V-clip adipose"/>
    <s v="046052"/>
    <m/>
    <s v="M"/>
    <s v="M"/>
    <s v=""/>
    <s v=""/>
    <n v="71.5"/>
    <m/>
    <m/>
    <m/>
    <m/>
    <x v="3"/>
    <n v="1016267"/>
    <n v="2"/>
    <s v="X"/>
    <s v="X"/>
    <m/>
    <s v="Archive"/>
    <m/>
    <m/>
    <m/>
    <m/>
    <m/>
    <m/>
    <n v="1"/>
    <m/>
    <m/>
    <s v="adult"/>
    <s v="10162672"/>
    <x v="5"/>
    <s v=""/>
    <s v=""/>
    <s v=""/>
    <x v="6"/>
  </r>
  <r>
    <d v="2023-07-06T00:00:00"/>
    <n v="11003"/>
    <n v="11265"/>
    <x v="3"/>
    <n v="924"/>
    <n v="52956"/>
    <s v="V-clip adipose"/>
    <s v="046077"/>
    <m/>
    <s v="M"/>
    <s v="M"/>
    <s v=""/>
    <s v=""/>
    <n v="68"/>
    <m/>
    <m/>
    <m/>
    <m/>
    <x v="3"/>
    <n v="1016267"/>
    <n v="3"/>
    <s v="X"/>
    <s v="X"/>
    <m/>
    <s v="Archive"/>
    <m/>
    <m/>
    <m/>
    <m/>
    <m/>
    <m/>
    <n v="1"/>
    <m/>
    <m/>
    <s v="adult"/>
    <s v="10162673"/>
    <x v="5"/>
    <s v=""/>
    <s v=""/>
    <s v=""/>
    <x v="6"/>
  </r>
  <r>
    <d v="2023-07-06T00:00:00"/>
    <n v="11003"/>
    <n v="11265"/>
    <x v="3"/>
    <n v="926"/>
    <n v="52957"/>
    <s v="V-clip adipose"/>
    <s v="046016"/>
    <m/>
    <s v="F"/>
    <s v="F"/>
    <s v=""/>
    <s v=""/>
    <n v="77"/>
    <n v="16.399999999999999"/>
    <n v="5.5"/>
    <n v="5"/>
    <n v="1.8"/>
    <x v="2"/>
    <n v="1016267"/>
    <n v="4"/>
    <s v="X"/>
    <s v="X"/>
    <m/>
    <s v="Archive"/>
    <m/>
    <m/>
    <m/>
    <m/>
    <m/>
    <m/>
    <n v="1"/>
    <m/>
    <m/>
    <s v="adult"/>
    <s v="10162674"/>
    <x v="5"/>
    <s v=""/>
    <s v=""/>
    <s v=""/>
    <x v="6"/>
  </r>
  <r>
    <d v="2023-07-06T00:00:00"/>
    <n v="11003"/>
    <n v="11265"/>
    <x v="3"/>
    <n v="929"/>
    <n v="52958"/>
    <s v="V-clip adipose"/>
    <s v="045994"/>
    <m/>
    <s v="F"/>
    <s v="F"/>
    <s v=""/>
    <s v=""/>
    <n v="85"/>
    <n v="20"/>
    <n v="7.2"/>
    <n v="5.5"/>
    <n v="2"/>
    <x v="2"/>
    <n v="1016267"/>
    <n v="5"/>
    <s v="X"/>
    <s v="X"/>
    <m/>
    <s v="Archive"/>
    <m/>
    <s v="GN"/>
    <m/>
    <s v="1"/>
    <m/>
    <m/>
    <n v="1"/>
    <m/>
    <m/>
    <s v="adult"/>
    <s v="10162675"/>
    <x v="5"/>
    <s v=""/>
    <s v=""/>
    <s v=""/>
    <x v="6"/>
  </r>
  <r>
    <d v="2023-07-06T00:00:00"/>
    <n v="11003"/>
    <n v="11265"/>
    <x v="3"/>
    <n v="931"/>
    <n v="52959"/>
    <s v="V-clip adipose"/>
    <s v="045992"/>
    <m/>
    <s v="M"/>
    <s v="M"/>
    <s v=""/>
    <s v=""/>
    <n v="63"/>
    <m/>
    <m/>
    <m/>
    <m/>
    <x v="3"/>
    <n v="1016267"/>
    <n v="6"/>
    <s v="X"/>
    <s v="X"/>
    <m/>
    <s v="Archive"/>
    <m/>
    <m/>
    <m/>
    <m/>
    <m/>
    <m/>
    <n v="1"/>
    <m/>
    <m/>
    <s v="adult"/>
    <s v="10162676"/>
    <x v="5"/>
    <s v=""/>
    <s v=""/>
    <s v=""/>
    <x v="6"/>
  </r>
  <r>
    <d v="2023-07-06T00:00:00"/>
    <n v="11003"/>
    <n v="11265"/>
    <x v="3"/>
    <n v="932"/>
    <n v="52960"/>
    <s v="V-clip adipose"/>
    <s v="046007"/>
    <s v="X"/>
    <s v="M"/>
    <s v="M"/>
    <s v=""/>
    <s v=""/>
    <n v="75"/>
    <m/>
    <m/>
    <m/>
    <m/>
    <x v="3"/>
    <m/>
    <m/>
    <m/>
    <m/>
    <m/>
    <m/>
    <m/>
    <m/>
    <m/>
    <m/>
    <m/>
    <m/>
    <n v="1"/>
    <s v="No scales"/>
    <m/>
    <s v="adult"/>
    <s v=""/>
    <x v="2"/>
    <s v="no age"/>
    <n v="0"/>
    <s v=""/>
    <x v="6"/>
  </r>
  <r>
    <d v="2023-07-06T00:00:00"/>
    <n v="11004"/>
    <n v="11265"/>
    <x v="4"/>
    <n v="1000"/>
    <n v="52961"/>
    <s v="no mark applied"/>
    <s v="046026"/>
    <m/>
    <s v="M"/>
    <s v="M"/>
    <s v=""/>
    <s v=""/>
    <n v="65.400000000000006"/>
    <m/>
    <m/>
    <m/>
    <m/>
    <x v="3"/>
    <m/>
    <m/>
    <m/>
    <m/>
    <m/>
    <m/>
    <m/>
    <m/>
    <m/>
    <m/>
    <m/>
    <m/>
    <n v="1"/>
    <s v="No sclaes or V-Clip"/>
    <s v="Length (and sex) added based on Stephen's capture of this fish at Kwinageese"/>
    <s v="adult"/>
    <s v=""/>
    <x v="2"/>
    <s v="no age"/>
    <n v="0"/>
    <s v=""/>
    <x v="6"/>
  </r>
  <r>
    <d v="2023-07-06T00:00:00"/>
    <n v="11004"/>
    <n v="11265"/>
    <x v="4"/>
    <n v="1002"/>
    <n v="52962"/>
    <s v="V-clip adipose"/>
    <s v="046044"/>
    <m/>
    <s v="M"/>
    <s v="M"/>
    <s v=""/>
    <s v=""/>
    <n v="60"/>
    <m/>
    <m/>
    <m/>
    <m/>
    <x v="3"/>
    <n v="1016267"/>
    <n v="7"/>
    <s v="X"/>
    <s v="X"/>
    <m/>
    <s v="Archive"/>
    <m/>
    <m/>
    <m/>
    <m/>
    <m/>
    <m/>
    <n v="4"/>
    <m/>
    <m/>
    <s v="adult"/>
    <s v="10162677"/>
    <x v="5"/>
    <s v=""/>
    <s v=""/>
    <s v=""/>
    <x v="6"/>
  </r>
  <r>
    <d v="2023-07-06T00:00:00"/>
    <n v="11004"/>
    <n v="11265"/>
    <x v="4"/>
    <n v="1004"/>
    <n v="52963"/>
    <s v="V-clip adipose"/>
    <s v="046038"/>
    <m/>
    <s v="F"/>
    <s v="F"/>
    <s v=""/>
    <s v=""/>
    <n v="84.5"/>
    <n v="18"/>
    <n v="6"/>
    <n v="4"/>
    <n v="1.2"/>
    <x v="2"/>
    <n v="1016267"/>
    <n v="8"/>
    <s v="X"/>
    <s v="X"/>
    <m/>
    <s v="Archive"/>
    <m/>
    <m/>
    <m/>
    <m/>
    <m/>
    <m/>
    <n v="1"/>
    <m/>
    <m/>
    <s v="adult"/>
    <s v="10162678"/>
    <x v="5"/>
    <s v=""/>
    <s v=""/>
    <s v=""/>
    <x v="6"/>
  </r>
  <r>
    <d v="2023-07-06T00:00:00"/>
    <n v="11004"/>
    <n v="11265"/>
    <x v="4"/>
    <n v="1005"/>
    <n v="52964"/>
    <s v="V-clip adipose"/>
    <s v="046019"/>
    <m/>
    <s v="NR"/>
    <s v="M"/>
    <s v=""/>
    <s v=""/>
    <n v="54"/>
    <m/>
    <m/>
    <m/>
    <m/>
    <x v="3"/>
    <n v="1016267"/>
    <n v="9"/>
    <s v="X"/>
    <s v="X"/>
    <m/>
    <s v="Archive"/>
    <m/>
    <m/>
    <m/>
    <m/>
    <m/>
    <m/>
    <n v="1"/>
    <m/>
    <m/>
    <s v="adult"/>
    <s v="10162679"/>
    <x v="5"/>
    <s v=""/>
    <s v=""/>
    <s v=""/>
    <x v="6"/>
  </r>
  <r>
    <d v="2023-07-06T00:00:00"/>
    <n v="11004"/>
    <n v="11265"/>
    <x v="4"/>
    <n v="1011"/>
    <n v="52965"/>
    <s v="V-clip adipose"/>
    <s v="046067"/>
    <m/>
    <s v="M"/>
    <s v="M"/>
    <s v=""/>
    <s v=""/>
    <n v="66.5"/>
    <m/>
    <m/>
    <m/>
    <m/>
    <x v="3"/>
    <n v="1016267"/>
    <n v="10"/>
    <s v="X"/>
    <s v="X"/>
    <m/>
    <s v="Archive"/>
    <m/>
    <m/>
    <m/>
    <m/>
    <m/>
    <m/>
    <n v="1"/>
    <m/>
    <m/>
    <s v="adult"/>
    <s v="101626710"/>
    <x v="5"/>
    <s v=""/>
    <s v=""/>
    <s v=""/>
    <x v="6"/>
  </r>
  <r>
    <d v="2023-07-06T00:00:00"/>
    <n v="11004"/>
    <n v="11265"/>
    <x v="4"/>
    <n v="1013"/>
    <n v="52966"/>
    <s v="V-clip adipose"/>
    <s v="046055"/>
    <m/>
    <s v="M"/>
    <s v="M"/>
    <s v=""/>
    <s v=""/>
    <n v="91.5"/>
    <n v="21"/>
    <n v="8"/>
    <n v="5.4"/>
    <n v="2.4"/>
    <x v="2"/>
    <n v="1016268"/>
    <n v="1"/>
    <s v="X"/>
    <m/>
    <s v="X"/>
    <d v="2023-09-18T00:00:00"/>
    <m/>
    <s v="GN"/>
    <m/>
    <s v="12"/>
    <m/>
    <m/>
    <n v="1"/>
    <m/>
    <m/>
    <s v="adult"/>
    <s v="10162681"/>
    <x v="3"/>
    <n v="1.3"/>
    <n v="3"/>
    <n v="2018"/>
    <x v="6"/>
  </r>
  <r>
    <d v="2023-07-06T00:00:00"/>
    <n v="11004"/>
    <n v="11265"/>
    <x v="4"/>
    <n v="1014"/>
    <n v="52967"/>
    <s v="V-clip adipose"/>
    <s v="046066"/>
    <s v="X"/>
    <s v="M"/>
    <s v="M"/>
    <s v=""/>
    <s v=""/>
    <n v="72.5"/>
    <m/>
    <m/>
    <m/>
    <m/>
    <x v="3"/>
    <n v="1016268"/>
    <n v="2"/>
    <s v="X"/>
    <m/>
    <s v="X"/>
    <d v="2023-09-18T00:00:00"/>
    <m/>
    <m/>
    <m/>
    <m/>
    <m/>
    <m/>
    <n v="1"/>
    <m/>
    <m/>
    <s v="adult"/>
    <s v="10162682"/>
    <x v="4"/>
    <n v="1.2"/>
    <n v="2"/>
    <n v="2019"/>
    <x v="6"/>
  </r>
  <r>
    <d v="2023-07-06T00:00:00"/>
    <n v="11005"/>
    <n v="11265"/>
    <x v="2"/>
    <n v="1032"/>
    <n v="52968"/>
    <s v="V-clip adipose"/>
    <s v="046020"/>
    <m/>
    <s v="F"/>
    <s v="F"/>
    <s v=""/>
    <s v=""/>
    <n v="91"/>
    <n v="18"/>
    <n v="6"/>
    <n v="4.5"/>
    <n v="2"/>
    <x v="2"/>
    <n v="1016268"/>
    <n v="3"/>
    <s v="X"/>
    <m/>
    <s v="X"/>
    <d v="2023-09-18T00:00:00"/>
    <m/>
    <m/>
    <m/>
    <m/>
    <m/>
    <m/>
    <n v="1"/>
    <m/>
    <m/>
    <s v="adult"/>
    <s v="10162683"/>
    <x v="3"/>
    <n v="1.3"/>
    <n v="3"/>
    <n v="2018"/>
    <x v="6"/>
  </r>
  <r>
    <d v="2023-07-06T00:00:00"/>
    <n v="11005"/>
    <n v="11265"/>
    <x v="2"/>
    <n v="1035"/>
    <n v="52969"/>
    <s v="V-clip adipose"/>
    <s v="046070"/>
    <m/>
    <s v="M"/>
    <s v="M"/>
    <s v=""/>
    <s v=""/>
    <n v="62"/>
    <m/>
    <m/>
    <m/>
    <m/>
    <x v="3"/>
    <n v="1016268"/>
    <n v="4"/>
    <s v="X"/>
    <m/>
    <s v="X"/>
    <d v="2023-09-18T00:00:00"/>
    <m/>
    <m/>
    <m/>
    <m/>
    <m/>
    <m/>
    <n v="1"/>
    <m/>
    <m/>
    <s v="adult"/>
    <s v="10162684"/>
    <x v="8"/>
    <s v="no age"/>
    <n v="2"/>
    <s v=""/>
    <x v="6"/>
  </r>
  <r>
    <d v="2023-07-06T00:00:00"/>
    <n v="11005"/>
    <n v="11265"/>
    <x v="2"/>
    <n v="1036"/>
    <n v="52970"/>
    <s v="V-clip adipose"/>
    <s v="045100"/>
    <m/>
    <s v="M"/>
    <s v="M"/>
    <s v=""/>
    <s v=""/>
    <n v="61"/>
    <m/>
    <m/>
    <m/>
    <m/>
    <x v="3"/>
    <n v="1016268"/>
    <n v="5"/>
    <s v="X"/>
    <m/>
    <s v="X"/>
    <d v="2023-09-18T00:00:00"/>
    <m/>
    <m/>
    <m/>
    <m/>
    <m/>
    <m/>
    <n v="1"/>
    <m/>
    <m/>
    <s v="adult"/>
    <s v="10162685"/>
    <x v="4"/>
    <n v="1.2"/>
    <n v="2"/>
    <n v="2019"/>
    <x v="6"/>
  </r>
  <r>
    <d v="2023-07-06T00:00:00"/>
    <n v="11005"/>
    <n v="11265"/>
    <x v="2"/>
    <n v="1037"/>
    <n v="52971"/>
    <s v="V-clip adipose"/>
    <s v="045168"/>
    <s v="X"/>
    <s v="M"/>
    <s v="M"/>
    <s v=""/>
    <s v=""/>
    <n v="72"/>
    <m/>
    <m/>
    <m/>
    <m/>
    <x v="3"/>
    <n v="1016268"/>
    <n v="6"/>
    <s v="X"/>
    <m/>
    <s v="X"/>
    <d v="2023-09-18T00:00:00"/>
    <m/>
    <m/>
    <m/>
    <m/>
    <m/>
    <m/>
    <n v="1"/>
    <m/>
    <m/>
    <s v="adult"/>
    <s v="10162686"/>
    <x v="8"/>
    <s v="no age"/>
    <n v="2"/>
    <s v=""/>
    <x v="6"/>
  </r>
  <r>
    <d v="2023-07-06T00:00:00"/>
    <n v="11005"/>
    <n v="11265"/>
    <x v="2"/>
    <n v="1038"/>
    <n v="52972"/>
    <s v="V-clip adipose"/>
    <s v="045132"/>
    <s v="X"/>
    <s v="M"/>
    <s v="M"/>
    <s v=""/>
    <s v=""/>
    <n v="71"/>
    <m/>
    <m/>
    <m/>
    <m/>
    <x v="3"/>
    <n v="1016268"/>
    <n v="7"/>
    <s v="X"/>
    <m/>
    <s v="X"/>
    <d v="2023-09-18T00:00:00"/>
    <m/>
    <m/>
    <m/>
    <m/>
    <m/>
    <m/>
    <n v="1"/>
    <m/>
    <m/>
    <s v="adult"/>
    <s v="10162687"/>
    <x v="4"/>
    <n v="1.2"/>
    <n v="2"/>
    <n v="2019"/>
    <x v="6"/>
  </r>
  <r>
    <d v="2023-07-06T00:00:00"/>
    <n v="11005"/>
    <n v="11265"/>
    <x v="2"/>
    <n v="1042"/>
    <n v="52973"/>
    <s v="V-clip adipose"/>
    <s v="045126"/>
    <m/>
    <s v="F"/>
    <s v="F"/>
    <s v=""/>
    <s v=""/>
    <n v="85"/>
    <n v="17.5"/>
    <n v="6.5"/>
    <n v="4.5"/>
    <n v="1.8"/>
    <x v="2"/>
    <n v="1016268"/>
    <n v="8"/>
    <s v="X"/>
    <m/>
    <s v="X"/>
    <d v="2023-09-18T00:00:00"/>
    <m/>
    <m/>
    <m/>
    <m/>
    <m/>
    <m/>
    <n v="1"/>
    <m/>
    <m/>
    <s v="adult"/>
    <s v="10162688"/>
    <x v="10"/>
    <s v="no age"/>
    <n v="4"/>
    <s v=""/>
    <x v="6"/>
  </r>
  <r>
    <d v="2023-07-06T00:00:00"/>
    <n v="11005"/>
    <n v="11265"/>
    <x v="2"/>
    <n v="1045"/>
    <n v="52974"/>
    <s v="V-clip adipose"/>
    <s v="045146"/>
    <s v="X"/>
    <s v="M"/>
    <s v="M"/>
    <s v=""/>
    <s v=""/>
    <n v="63"/>
    <m/>
    <m/>
    <m/>
    <m/>
    <x v="3"/>
    <n v="1016268"/>
    <n v="9"/>
    <s v="X"/>
    <m/>
    <s v="X"/>
    <d v="2023-09-18T00:00:00"/>
    <m/>
    <m/>
    <m/>
    <m/>
    <m/>
    <m/>
    <n v="1"/>
    <m/>
    <m/>
    <s v="adult"/>
    <s v="10162689"/>
    <x v="4"/>
    <n v="1.2"/>
    <n v="2"/>
    <n v="2019"/>
    <x v="6"/>
  </r>
  <r>
    <d v="2023-07-06T00:00:00"/>
    <n v="11005"/>
    <n v="11265"/>
    <x v="2"/>
    <n v="1051"/>
    <n v="52975"/>
    <s v="V-clip adipose"/>
    <s v="045097"/>
    <m/>
    <s v="M"/>
    <s v="M"/>
    <s v=""/>
    <s v=""/>
    <n v="68"/>
    <m/>
    <m/>
    <m/>
    <m/>
    <x v="3"/>
    <n v="1016268"/>
    <n v="10"/>
    <s v="X"/>
    <m/>
    <s v="X"/>
    <d v="2023-09-18T00:00:00"/>
    <m/>
    <m/>
    <m/>
    <m/>
    <m/>
    <m/>
    <n v="1"/>
    <m/>
    <m/>
    <s v="adult"/>
    <s v="101626810"/>
    <x v="4"/>
    <n v="1.2"/>
    <n v="2"/>
    <n v="2019"/>
    <x v="6"/>
  </r>
  <r>
    <d v="2023-07-06T00:00:00"/>
    <n v="11006"/>
    <n v="11265"/>
    <x v="3"/>
    <n v="1613"/>
    <n v="52976"/>
    <s v="V-clip adipose"/>
    <s v="045145"/>
    <m/>
    <s v="M"/>
    <s v="M"/>
    <s v=""/>
    <s v=""/>
    <n v="63.5"/>
    <m/>
    <m/>
    <m/>
    <m/>
    <x v="3"/>
    <n v="1016269"/>
    <n v="1"/>
    <s v="X"/>
    <s v="X"/>
    <m/>
    <s v="Archive"/>
    <m/>
    <m/>
    <m/>
    <m/>
    <m/>
    <m/>
    <n v="1"/>
    <m/>
    <m/>
    <s v="adult"/>
    <s v="10162691"/>
    <x v="5"/>
    <s v=""/>
    <s v=""/>
    <s v=""/>
    <x v="6"/>
  </r>
  <r>
    <d v="2023-07-06T00:00:00"/>
    <n v="11006"/>
    <n v="11265"/>
    <x v="3"/>
    <n v="1616"/>
    <n v="52977"/>
    <s v="V-clip adipose"/>
    <s v="045157"/>
    <m/>
    <s v="M"/>
    <s v="M"/>
    <s v=""/>
    <s v=""/>
    <n v="67"/>
    <m/>
    <m/>
    <m/>
    <m/>
    <x v="3"/>
    <n v="1016269"/>
    <n v="2"/>
    <s v="X"/>
    <s v="X"/>
    <m/>
    <s v="Archive"/>
    <m/>
    <m/>
    <m/>
    <m/>
    <m/>
    <m/>
    <n v="1"/>
    <m/>
    <m/>
    <s v="adult"/>
    <s v="10162692"/>
    <x v="5"/>
    <s v=""/>
    <s v=""/>
    <s v=""/>
    <x v="6"/>
  </r>
  <r>
    <d v="2023-07-06T00:00:00"/>
    <n v="11006"/>
    <n v="11266"/>
    <x v="3"/>
    <n v="1619"/>
    <n v="52978"/>
    <s v="V-clip adipose"/>
    <s v="045163"/>
    <m/>
    <s v="M"/>
    <s v="M"/>
    <s v=""/>
    <s v=""/>
    <n v="58"/>
    <m/>
    <m/>
    <m/>
    <m/>
    <x v="3"/>
    <n v="1016269"/>
    <n v="3"/>
    <s v="X"/>
    <s v="X"/>
    <m/>
    <s v="Archive"/>
    <m/>
    <m/>
    <m/>
    <m/>
    <m/>
    <m/>
    <m/>
    <m/>
    <m/>
    <s v="adult"/>
    <s v="10162693"/>
    <x v="5"/>
    <s v=""/>
    <s v=""/>
    <s v=""/>
    <x v="6"/>
  </r>
  <r>
    <d v="2023-07-06T00:00:00"/>
    <n v="11006"/>
    <n v="11266"/>
    <x v="3"/>
    <n v="1620"/>
    <n v="52979"/>
    <s v="V-clip adipose"/>
    <s v="045151"/>
    <m/>
    <s v="M"/>
    <s v="M"/>
    <s v=""/>
    <s v=""/>
    <n v="71"/>
    <m/>
    <m/>
    <m/>
    <m/>
    <x v="3"/>
    <n v="1016269"/>
    <n v="4"/>
    <s v="X"/>
    <s v="X"/>
    <m/>
    <s v="Archive"/>
    <m/>
    <m/>
    <m/>
    <m/>
    <m/>
    <m/>
    <m/>
    <m/>
    <m/>
    <s v="adult"/>
    <s v="10162694"/>
    <x v="5"/>
    <s v=""/>
    <s v=""/>
    <s v=""/>
    <x v="6"/>
  </r>
  <r>
    <d v="2023-07-06T00:00:00"/>
    <n v="11006"/>
    <n v="11266"/>
    <x v="3"/>
    <n v="1622"/>
    <n v="52980"/>
    <s v="V-clip adipose"/>
    <s v="045091"/>
    <m/>
    <s v="M"/>
    <s v="M"/>
    <s v=""/>
    <s v=""/>
    <n v="77.5"/>
    <n v="18.3"/>
    <n v="7.1"/>
    <n v="4.9000000000000004"/>
    <n v="1.5"/>
    <x v="2"/>
    <n v="1016269"/>
    <n v="5"/>
    <s v="X"/>
    <s v="X"/>
    <m/>
    <s v="Archive"/>
    <m/>
    <m/>
    <m/>
    <m/>
    <m/>
    <m/>
    <m/>
    <m/>
    <m/>
    <s v="adult"/>
    <s v="10162695"/>
    <x v="5"/>
    <s v=""/>
    <s v=""/>
    <s v=""/>
    <x v="6"/>
  </r>
  <r>
    <d v="2023-07-06T00:00:00"/>
    <n v="11007"/>
    <n v="11266"/>
    <x v="4"/>
    <n v="1640"/>
    <n v="52981"/>
    <s v="V-clip adipose"/>
    <s v="045103"/>
    <m/>
    <s v="M"/>
    <s v="M"/>
    <s v=""/>
    <s v=""/>
    <n v="55"/>
    <m/>
    <m/>
    <m/>
    <m/>
    <x v="3"/>
    <n v="1016269"/>
    <n v="6"/>
    <s v="X"/>
    <s v="X"/>
    <m/>
    <s v="Archive"/>
    <m/>
    <m/>
    <m/>
    <m/>
    <m/>
    <m/>
    <m/>
    <m/>
    <m/>
    <s v="adult"/>
    <s v="10162696"/>
    <x v="5"/>
    <s v=""/>
    <s v=""/>
    <s v=""/>
    <x v="6"/>
  </r>
  <r>
    <d v="2023-07-06T00:00:00"/>
    <n v="11007"/>
    <n v="11266"/>
    <x v="4"/>
    <n v="1641"/>
    <n v="52982"/>
    <s v="V-clip adipose"/>
    <s v="045158"/>
    <m/>
    <s v="M"/>
    <s v="M"/>
    <s v=""/>
    <s v=""/>
    <n v="56"/>
    <m/>
    <m/>
    <m/>
    <m/>
    <x v="3"/>
    <n v="1016269"/>
    <n v="7"/>
    <s v="X"/>
    <s v="X"/>
    <m/>
    <s v="Archive"/>
    <m/>
    <m/>
    <m/>
    <m/>
    <m/>
    <m/>
    <m/>
    <m/>
    <m/>
    <s v="adult"/>
    <s v="10162697"/>
    <x v="5"/>
    <s v=""/>
    <s v=""/>
    <s v=""/>
    <x v="6"/>
  </r>
  <r>
    <d v="2023-07-06T00:00:00"/>
    <n v="11007"/>
    <n v="11266"/>
    <x v="4"/>
    <n v="1641"/>
    <n v="52983"/>
    <s v="V-clip adipose"/>
    <s v="045116"/>
    <m/>
    <s v="M"/>
    <s v="M"/>
    <s v=""/>
    <s v=""/>
    <n v="61.5"/>
    <m/>
    <m/>
    <m/>
    <m/>
    <x v="3"/>
    <n v="1016269"/>
    <n v="8"/>
    <s v="X"/>
    <s v="X"/>
    <m/>
    <s v="Archive"/>
    <m/>
    <m/>
    <m/>
    <m/>
    <m/>
    <m/>
    <m/>
    <m/>
    <m/>
    <s v="adult"/>
    <s v="10162698"/>
    <x v="5"/>
    <s v=""/>
    <s v=""/>
    <s v=""/>
    <x v="6"/>
  </r>
  <r>
    <d v="2023-07-06T00:00:00"/>
    <n v="11007"/>
    <n v="11266"/>
    <x v="4"/>
    <n v="1643"/>
    <n v="52984"/>
    <s v="V-clip adipose"/>
    <s v="045177"/>
    <m/>
    <s v="F"/>
    <s v="F"/>
    <s v=""/>
    <s v=""/>
    <n v="79"/>
    <n v="15.1"/>
    <n v="5.9"/>
    <n v="4.2"/>
    <n v="1.5"/>
    <x v="2"/>
    <n v="1016269"/>
    <n v="9"/>
    <s v="X"/>
    <s v="X"/>
    <m/>
    <s v="Archive"/>
    <m/>
    <m/>
    <m/>
    <m/>
    <m/>
    <m/>
    <m/>
    <m/>
    <m/>
    <s v="adult"/>
    <s v="10162699"/>
    <x v="5"/>
    <s v=""/>
    <s v=""/>
    <s v=""/>
    <x v="6"/>
  </r>
  <r>
    <d v="2023-07-06T00:00:00"/>
    <n v="11007"/>
    <n v="11266"/>
    <x v="4"/>
    <n v="1645"/>
    <n v="52985"/>
    <s v="V-clip adipose"/>
    <s v="045121"/>
    <m/>
    <s v="M"/>
    <s v="M"/>
    <s v=""/>
    <s v=""/>
    <n v="65"/>
    <m/>
    <m/>
    <m/>
    <m/>
    <x v="3"/>
    <n v="1016269"/>
    <n v="10"/>
    <s v="X"/>
    <s v="X"/>
    <m/>
    <s v="Archive"/>
    <m/>
    <m/>
    <m/>
    <m/>
    <m/>
    <m/>
    <m/>
    <m/>
    <m/>
    <s v="adult"/>
    <s v="101626910"/>
    <x v="5"/>
    <s v=""/>
    <s v=""/>
    <s v=""/>
    <x v="6"/>
  </r>
  <r>
    <d v="2023-07-06T00:00:00"/>
    <n v="11007"/>
    <n v="11266"/>
    <x v="4"/>
    <n v="1649"/>
    <n v="52986"/>
    <s v="V-clip adipose"/>
    <s v="045150"/>
    <m/>
    <s v="F"/>
    <s v="F"/>
    <s v=""/>
    <s v=""/>
    <n v="76.5"/>
    <n v="17.2"/>
    <n v="5.8"/>
    <n v="5.5"/>
    <n v="1.5"/>
    <x v="2"/>
    <n v="1016270"/>
    <n v="1"/>
    <s v="X"/>
    <s v="X"/>
    <m/>
    <s v="Archive"/>
    <m/>
    <m/>
    <m/>
    <m/>
    <m/>
    <m/>
    <m/>
    <m/>
    <m/>
    <s v="adult"/>
    <s v="10162701"/>
    <x v="5"/>
    <s v=""/>
    <s v=""/>
    <s v=""/>
    <x v="6"/>
  </r>
  <r>
    <d v="2023-07-06T00:00:00"/>
    <n v="11007"/>
    <n v="11266"/>
    <x v="4"/>
    <n v="1655"/>
    <n v="52987"/>
    <s v="V-clip adipose"/>
    <s v="045176"/>
    <m/>
    <s v="M"/>
    <s v="M"/>
    <s v=""/>
    <s v=""/>
    <n v="70"/>
    <m/>
    <m/>
    <m/>
    <m/>
    <x v="3"/>
    <n v="1016270"/>
    <n v="2"/>
    <s v="X"/>
    <s v="X"/>
    <m/>
    <s v="Archive"/>
    <m/>
    <m/>
    <m/>
    <m/>
    <m/>
    <m/>
    <m/>
    <m/>
    <m/>
    <s v="adult"/>
    <s v="10162702"/>
    <x v="5"/>
    <s v=""/>
    <s v=""/>
    <s v=""/>
    <x v="6"/>
  </r>
  <r>
    <d v="2023-07-06T00:00:00"/>
    <n v="11007"/>
    <n v="11266"/>
    <x v="4"/>
    <n v="1658"/>
    <n v="52988"/>
    <s v="no mark applied"/>
    <s v="no pit"/>
    <m/>
    <s v="NR"/>
    <s v="NR"/>
    <s v=""/>
    <s v=""/>
    <m/>
    <m/>
    <m/>
    <m/>
    <m/>
    <x v="4"/>
    <m/>
    <m/>
    <m/>
    <m/>
    <m/>
    <m/>
    <m/>
    <m/>
    <m/>
    <m/>
    <m/>
    <m/>
    <m/>
    <s v="Only operculum applied"/>
    <m/>
    <s v="adult"/>
    <s v=""/>
    <x v="2"/>
    <s v="no age"/>
    <n v="0"/>
    <s v=""/>
    <x v="6"/>
  </r>
  <r>
    <d v="2023-07-06T00:00:00"/>
    <n v="11007"/>
    <n v="11266"/>
    <x v="4"/>
    <n v="1659"/>
    <n v="52989"/>
    <s v="V-clip adipose"/>
    <s v="045155"/>
    <m/>
    <s v="F"/>
    <s v="F"/>
    <s v=""/>
    <s v=""/>
    <n v="88"/>
    <n v="17.7"/>
    <n v="6"/>
    <n v="5.4"/>
    <n v="1.7"/>
    <x v="2"/>
    <n v="1016270"/>
    <n v="3"/>
    <s v="X"/>
    <s v="X"/>
    <m/>
    <s v="Archive"/>
    <m/>
    <m/>
    <m/>
    <m/>
    <m/>
    <m/>
    <m/>
    <m/>
    <m/>
    <s v="adult"/>
    <s v="10162703"/>
    <x v="5"/>
    <s v=""/>
    <s v=""/>
    <s v=""/>
    <x v="6"/>
  </r>
  <r>
    <d v="2023-07-06T00:00:00"/>
    <n v="11008"/>
    <n v="11266"/>
    <x v="2"/>
    <n v="1716"/>
    <n v="52990"/>
    <s v="V-clip adipose"/>
    <s v="045165"/>
    <m/>
    <s v="F"/>
    <s v="F"/>
    <s v=""/>
    <s v=""/>
    <n v="85"/>
    <n v="18.2"/>
    <n v="6.7"/>
    <n v="4.2"/>
    <n v="1.5"/>
    <x v="2"/>
    <n v="1016270"/>
    <n v="4"/>
    <s v="X"/>
    <s v="X"/>
    <m/>
    <s v="Archive"/>
    <m/>
    <m/>
    <m/>
    <m/>
    <m/>
    <m/>
    <m/>
    <m/>
    <m/>
    <s v="adult"/>
    <s v="10162704"/>
    <x v="5"/>
    <s v=""/>
    <s v=""/>
    <s v=""/>
    <x v="6"/>
  </r>
  <r>
    <d v="2023-07-06T00:00:00"/>
    <n v="11008"/>
    <n v="11266"/>
    <x v="2"/>
    <n v="1717"/>
    <n v="52991"/>
    <s v="V-clip adipose"/>
    <s v="045090"/>
    <m/>
    <s v="M"/>
    <s v="M"/>
    <s v=""/>
    <s v=""/>
    <n v="52"/>
    <m/>
    <m/>
    <m/>
    <m/>
    <x v="3"/>
    <n v="1016270"/>
    <n v="5"/>
    <s v="X"/>
    <s v="X"/>
    <m/>
    <s v="Archive"/>
    <m/>
    <m/>
    <m/>
    <m/>
    <m/>
    <m/>
    <m/>
    <m/>
    <m/>
    <s v="adult"/>
    <s v="10162705"/>
    <x v="5"/>
    <s v=""/>
    <s v=""/>
    <s v=""/>
    <x v="6"/>
  </r>
  <r>
    <d v="2023-07-06T00:00:00"/>
    <n v="11008"/>
    <n v="11266"/>
    <x v="2"/>
    <n v="1719"/>
    <n v="52992"/>
    <s v="V-clip adipose"/>
    <s v="045169"/>
    <m/>
    <s v="M"/>
    <s v="M"/>
    <s v=""/>
    <s v=""/>
    <n v="53"/>
    <m/>
    <m/>
    <m/>
    <m/>
    <x v="3"/>
    <n v="1016270"/>
    <n v="6"/>
    <s v="X"/>
    <s v="X"/>
    <m/>
    <s v="Archive"/>
    <m/>
    <m/>
    <m/>
    <m/>
    <m/>
    <m/>
    <m/>
    <m/>
    <m/>
    <s v="adult"/>
    <s v="10162706"/>
    <x v="5"/>
    <s v=""/>
    <s v=""/>
    <s v=""/>
    <x v="6"/>
  </r>
  <r>
    <d v="2023-07-06T00:00:00"/>
    <n v="11008"/>
    <n v="11266"/>
    <x v="2"/>
    <n v="1721"/>
    <n v="52993"/>
    <s v="V-clip adipose"/>
    <s v="045104"/>
    <m/>
    <s v="F"/>
    <s v="M"/>
    <s v=""/>
    <s v=""/>
    <n v="57"/>
    <m/>
    <m/>
    <m/>
    <m/>
    <x v="3"/>
    <n v="1016270"/>
    <n v="7"/>
    <s v="X"/>
    <s v="X"/>
    <m/>
    <s v="Archive"/>
    <m/>
    <m/>
    <m/>
    <m/>
    <m/>
    <m/>
    <m/>
    <m/>
    <m/>
    <s v="adult"/>
    <s v="10162707"/>
    <x v="5"/>
    <s v=""/>
    <s v=""/>
    <s v=""/>
    <x v="6"/>
  </r>
  <r>
    <d v="2023-07-07T00:00:00"/>
    <n v="11010"/>
    <n v="11267"/>
    <x v="3"/>
    <n v="917"/>
    <n v="52994"/>
    <s v="V-clip adipose"/>
    <s v="045127"/>
    <m/>
    <s v="M"/>
    <s v="M"/>
    <s v=""/>
    <s v=""/>
    <n v="52"/>
    <m/>
    <m/>
    <m/>
    <m/>
    <x v="3"/>
    <n v="1016270"/>
    <n v="8"/>
    <s v="X"/>
    <s v="X"/>
    <m/>
    <s v="Archive"/>
    <m/>
    <m/>
    <m/>
    <m/>
    <m/>
    <m/>
    <n v="1"/>
    <m/>
    <m/>
    <s v="adult"/>
    <s v="10162708"/>
    <x v="5"/>
    <s v=""/>
    <s v=""/>
    <s v=""/>
    <x v="6"/>
  </r>
  <r>
    <d v="2023-07-07T00:00:00"/>
    <n v="11010"/>
    <n v="11267"/>
    <x v="3"/>
    <n v="919"/>
    <n v="52995"/>
    <s v="V-clip adipose"/>
    <s v="045159"/>
    <m/>
    <s v="F"/>
    <s v="F"/>
    <s v=""/>
    <s v=""/>
    <n v="85"/>
    <n v="17"/>
    <n v="5.5"/>
    <n v="5.5"/>
    <n v="1.8"/>
    <x v="2"/>
    <n v="1016270"/>
    <n v="9"/>
    <s v="X"/>
    <s v="X"/>
    <m/>
    <s v="Archive"/>
    <m/>
    <m/>
    <m/>
    <m/>
    <m/>
    <m/>
    <n v="1"/>
    <m/>
    <m/>
    <s v="adult"/>
    <s v="10162709"/>
    <x v="5"/>
    <s v=""/>
    <s v=""/>
    <s v=""/>
    <x v="6"/>
  </r>
  <r>
    <d v="2023-07-07T00:00:00"/>
    <n v="11010"/>
    <n v="11267"/>
    <x v="3"/>
    <n v="920"/>
    <n v="52996"/>
    <s v="V-clip adipose"/>
    <s v="045102"/>
    <m/>
    <s v="M"/>
    <s v="M"/>
    <s v=""/>
    <s v=""/>
    <n v="60"/>
    <m/>
    <m/>
    <m/>
    <m/>
    <x v="3"/>
    <n v="1016270"/>
    <n v="10"/>
    <s v="X"/>
    <s v="X"/>
    <m/>
    <s v="Archive"/>
    <m/>
    <m/>
    <m/>
    <m/>
    <m/>
    <m/>
    <n v="1"/>
    <m/>
    <m/>
    <s v="adult"/>
    <s v="101627010"/>
    <x v="5"/>
    <s v=""/>
    <s v=""/>
    <s v=""/>
    <x v="6"/>
  </r>
  <r>
    <d v="2023-07-07T00:00:00"/>
    <n v="11010"/>
    <n v="11267"/>
    <x v="3"/>
    <n v="923"/>
    <n v="52997"/>
    <s v="V-clip adipose"/>
    <s v="045156"/>
    <m/>
    <s v="M"/>
    <s v="M"/>
    <s v=""/>
    <s v=""/>
    <n v="53"/>
    <m/>
    <m/>
    <m/>
    <m/>
    <x v="3"/>
    <n v="1033001"/>
    <n v="1"/>
    <s v="X"/>
    <m/>
    <s v="X"/>
    <d v="2023-09-18T00:00:00"/>
    <m/>
    <m/>
    <m/>
    <m/>
    <m/>
    <m/>
    <n v="1"/>
    <m/>
    <m/>
    <s v="adult"/>
    <s v="10330011"/>
    <x v="4"/>
    <n v="1.2"/>
    <n v="2"/>
    <n v="2019"/>
    <x v="6"/>
  </r>
  <r>
    <d v="2023-07-07T00:00:00"/>
    <n v="11010"/>
    <n v="11267"/>
    <x v="3"/>
    <n v="925"/>
    <n v="52998"/>
    <s v="V-clip adipose"/>
    <s v="045149"/>
    <m/>
    <s v="M"/>
    <s v="M"/>
    <s v=""/>
    <s v=""/>
    <n v="54"/>
    <m/>
    <m/>
    <m/>
    <m/>
    <x v="3"/>
    <n v="1033001"/>
    <n v="2"/>
    <s v="X"/>
    <m/>
    <s v="X"/>
    <d v="2023-09-18T00:00:00"/>
    <m/>
    <m/>
    <m/>
    <m/>
    <m/>
    <m/>
    <n v="1"/>
    <m/>
    <m/>
    <s v="adult"/>
    <s v="10330012"/>
    <x v="4"/>
    <n v="1.2"/>
    <n v="2"/>
    <n v="2019"/>
    <x v="6"/>
  </r>
  <r>
    <d v="2023-07-07T00:00:00"/>
    <n v="11010"/>
    <n v="11267"/>
    <x v="3"/>
    <n v="925"/>
    <n v="52999"/>
    <s v="V-clip adipose"/>
    <s v="045152"/>
    <m/>
    <s v="F"/>
    <s v="F"/>
    <s v=""/>
    <s v=""/>
    <n v="83"/>
    <n v="17.600000000000001"/>
    <n v="6.3"/>
    <n v="4.5999999999999996"/>
    <n v="1.4"/>
    <x v="2"/>
    <n v="1033001"/>
    <n v="3"/>
    <s v="X"/>
    <m/>
    <s v="X"/>
    <d v="2023-09-18T00:00:00"/>
    <m/>
    <m/>
    <m/>
    <m/>
    <m/>
    <m/>
    <n v="1"/>
    <m/>
    <m/>
    <s v="adult"/>
    <s v="10330013"/>
    <x v="9"/>
    <s v="no age"/>
    <n v="3"/>
    <s v=""/>
    <x v="6"/>
  </r>
  <r>
    <d v="2023-07-07T00:00:00"/>
    <n v="11010"/>
    <n v="11267"/>
    <x v="3"/>
    <n v="926"/>
    <n v="53000"/>
    <s v="V-clip adipose"/>
    <s v="045119"/>
    <m/>
    <s v="F"/>
    <s v="M"/>
    <s v=""/>
    <s v=""/>
    <n v="72"/>
    <m/>
    <m/>
    <m/>
    <m/>
    <x v="3"/>
    <n v="1033001"/>
    <n v="4"/>
    <s v="X"/>
    <m/>
    <s v="X"/>
    <d v="2023-09-18T00:00:00"/>
    <m/>
    <s v="GN"/>
    <m/>
    <s v="12"/>
    <m/>
    <m/>
    <n v="1"/>
    <m/>
    <m/>
    <s v="adult"/>
    <s v="10330014"/>
    <x v="4"/>
    <n v="1.2"/>
    <n v="2"/>
    <n v="2019"/>
    <x v="6"/>
  </r>
  <r>
    <d v="2023-07-07T00:00:00"/>
    <n v="11010"/>
    <n v="11267"/>
    <x v="3"/>
    <n v="929"/>
    <n v="53001"/>
    <s v="V-clip adipose"/>
    <s v="045130"/>
    <m/>
    <s v="M"/>
    <s v="M"/>
    <s v=""/>
    <s v=""/>
    <n v="59"/>
    <m/>
    <m/>
    <m/>
    <m/>
    <x v="3"/>
    <n v="1033001"/>
    <n v="5"/>
    <s v="X"/>
    <m/>
    <s v="X"/>
    <d v="2023-09-18T00:00:00"/>
    <m/>
    <m/>
    <m/>
    <m/>
    <m/>
    <m/>
    <n v="1"/>
    <m/>
    <m/>
    <s v="adult"/>
    <s v="10330015"/>
    <x v="8"/>
    <s v="no age"/>
    <n v="2"/>
    <s v=""/>
    <x v="6"/>
  </r>
  <r>
    <d v="2023-07-07T00:00:00"/>
    <n v="11010"/>
    <n v="11267"/>
    <x v="3"/>
    <n v="932"/>
    <n v="53002"/>
    <s v="V-clip adipose"/>
    <s v="045092"/>
    <m/>
    <s v="M"/>
    <s v="M"/>
    <s v=""/>
    <s v=""/>
    <n v="57"/>
    <m/>
    <m/>
    <m/>
    <m/>
    <x v="3"/>
    <n v="1033001"/>
    <n v="6"/>
    <s v="X"/>
    <m/>
    <s v="X"/>
    <d v="2023-09-18T00:00:00"/>
    <m/>
    <m/>
    <m/>
    <m/>
    <m/>
    <m/>
    <n v="1"/>
    <m/>
    <m/>
    <s v="adult"/>
    <s v="10330016"/>
    <x v="4"/>
    <n v="1.2"/>
    <n v="2"/>
    <n v="2019"/>
    <x v="6"/>
  </r>
  <r>
    <d v="2023-07-07T00:00:00"/>
    <n v="11010"/>
    <n v="11267"/>
    <x v="3"/>
    <n v="934"/>
    <n v="53003"/>
    <s v="V-clip adipose"/>
    <s v="045109"/>
    <m/>
    <s v="F"/>
    <s v="F"/>
    <s v=""/>
    <s v=""/>
    <n v="81"/>
    <n v="18"/>
    <n v="6.3"/>
    <n v="5"/>
    <n v="1.6"/>
    <x v="2"/>
    <n v="1033001"/>
    <n v="7"/>
    <s v="X"/>
    <m/>
    <s v="X"/>
    <d v="2023-09-18T00:00:00"/>
    <m/>
    <s v="GN"/>
    <m/>
    <s v="12"/>
    <m/>
    <m/>
    <n v="1"/>
    <m/>
    <m/>
    <s v="adult"/>
    <s v="10330017"/>
    <x v="3"/>
    <n v="1.3"/>
    <n v="3"/>
    <n v="2018"/>
    <x v="6"/>
  </r>
  <r>
    <d v="2023-07-07T00:00:00"/>
    <n v="11010"/>
    <n v="11267"/>
    <x v="3"/>
    <n v="935"/>
    <n v="53004"/>
    <s v="V-clip adipose"/>
    <s v="045085"/>
    <m/>
    <s v="M"/>
    <s v="M"/>
    <s v=""/>
    <s v=""/>
    <n v="57"/>
    <m/>
    <m/>
    <m/>
    <m/>
    <x v="3"/>
    <n v="1033001"/>
    <n v="8"/>
    <s v="X"/>
    <m/>
    <s v="X"/>
    <d v="2023-09-18T00:00:00"/>
    <m/>
    <m/>
    <m/>
    <m/>
    <m/>
    <m/>
    <n v="1"/>
    <m/>
    <m/>
    <s v="adult"/>
    <s v="10330018"/>
    <x v="4"/>
    <n v="1.2"/>
    <n v="2"/>
    <n v="2019"/>
    <x v="6"/>
  </r>
  <r>
    <d v="2023-07-07T00:00:00"/>
    <n v="11010"/>
    <n v="11267"/>
    <x v="3"/>
    <n v="938"/>
    <n v="53005"/>
    <s v="V-clip adipose"/>
    <s v="045083"/>
    <m/>
    <s v="M"/>
    <s v="M"/>
    <s v=""/>
    <s v=""/>
    <n v="61"/>
    <m/>
    <m/>
    <m/>
    <m/>
    <x v="3"/>
    <n v="1033001"/>
    <n v="9"/>
    <s v="X"/>
    <m/>
    <s v="X"/>
    <d v="2023-09-18T00:00:00"/>
    <m/>
    <m/>
    <m/>
    <m/>
    <m/>
    <m/>
    <n v="1"/>
    <m/>
    <m/>
    <s v="adult"/>
    <s v="10330019"/>
    <x v="4"/>
    <n v="1.2"/>
    <n v="2"/>
    <n v="2019"/>
    <x v="6"/>
  </r>
  <r>
    <d v="2023-07-07T00:00:00"/>
    <n v="11010"/>
    <n v="11267"/>
    <x v="3"/>
    <n v="939"/>
    <n v="53006"/>
    <s v="V-clip adipose"/>
    <s v="045160"/>
    <m/>
    <s v="F"/>
    <s v="F"/>
    <s v=""/>
    <s v=""/>
    <n v="82"/>
    <n v="18.2"/>
    <n v="6.1"/>
    <n v="5.0999999999999996"/>
    <n v="1.4"/>
    <x v="2"/>
    <n v="1033001"/>
    <n v="10"/>
    <s v="X"/>
    <m/>
    <s v="X"/>
    <d v="2023-09-18T00:00:00"/>
    <m/>
    <m/>
    <m/>
    <m/>
    <m/>
    <m/>
    <n v="1"/>
    <m/>
    <m/>
    <s v="adult"/>
    <s v="103300110"/>
    <x v="3"/>
    <n v="1.3"/>
    <n v="3"/>
    <n v="2018"/>
    <x v="6"/>
  </r>
  <r>
    <d v="2023-07-07T00:00:00"/>
    <n v="11010"/>
    <n v="11267"/>
    <x v="3"/>
    <n v="940"/>
    <n v="53007"/>
    <s v="V-clip adipose"/>
    <s v="045087"/>
    <m/>
    <s v="M"/>
    <s v="M"/>
    <s v=""/>
    <s v=""/>
    <n v="59"/>
    <m/>
    <m/>
    <m/>
    <m/>
    <x v="3"/>
    <n v="1033002"/>
    <n v="1"/>
    <s v="X"/>
    <m/>
    <s v="X"/>
    <d v="2023-09-18T00:00:00"/>
    <m/>
    <m/>
    <m/>
    <m/>
    <m/>
    <m/>
    <n v="1"/>
    <m/>
    <m/>
    <s v="adult"/>
    <s v="10330021"/>
    <x v="4"/>
    <n v="1.2"/>
    <n v="2"/>
    <n v="2019"/>
    <x v="6"/>
  </r>
  <r>
    <d v="2023-07-07T00:00:00"/>
    <n v="11010"/>
    <n v="11267"/>
    <x v="3"/>
    <n v="943"/>
    <n v="53008"/>
    <s v="V-clip adipose"/>
    <s v="045179"/>
    <m/>
    <s v="F"/>
    <s v="F"/>
    <s v=""/>
    <s v=""/>
    <n v="81"/>
    <n v="15.4"/>
    <n v="5.2"/>
    <n v="4.4000000000000004"/>
    <n v="1.5"/>
    <x v="2"/>
    <n v="1033002"/>
    <n v="2"/>
    <s v="X"/>
    <m/>
    <s v="X"/>
    <d v="2023-09-18T00:00:00"/>
    <m/>
    <s v="GN"/>
    <m/>
    <s v="12"/>
    <m/>
    <m/>
    <n v="1"/>
    <m/>
    <m/>
    <s v="adult"/>
    <s v="10330022"/>
    <x v="9"/>
    <s v="no age"/>
    <n v="3"/>
    <s v=""/>
    <x v="6"/>
  </r>
  <r>
    <d v="2023-07-07T00:00:00"/>
    <n v="11010"/>
    <n v="11267"/>
    <x v="3"/>
    <n v="944"/>
    <n v="53009"/>
    <s v="V-clip adipose"/>
    <s v="045093"/>
    <m/>
    <s v="F"/>
    <s v="F"/>
    <s v=""/>
    <s v=""/>
    <n v="79"/>
    <n v="17.399999999999999"/>
    <n v="5.8"/>
    <n v="4.7"/>
    <n v="1.4"/>
    <x v="2"/>
    <n v="1033002"/>
    <n v="3"/>
    <s v="X"/>
    <m/>
    <s v="X"/>
    <d v="2023-09-18T00:00:00"/>
    <m/>
    <m/>
    <m/>
    <m/>
    <m/>
    <m/>
    <n v="1"/>
    <m/>
    <m/>
    <s v="adult"/>
    <s v="10330023"/>
    <x v="3"/>
    <n v="1.3"/>
    <n v="3"/>
    <n v="2018"/>
    <x v="6"/>
  </r>
  <r>
    <d v="2023-07-07T00:00:00"/>
    <n v="11010"/>
    <n v="11267"/>
    <x v="3"/>
    <n v="946"/>
    <n v="53010"/>
    <s v="V-clip adipose"/>
    <s v="045175"/>
    <m/>
    <s v="M"/>
    <s v="M"/>
    <s v=""/>
    <s v=""/>
    <n v="84"/>
    <n v="17.5"/>
    <n v="6"/>
    <n v="6"/>
    <n v="1.5"/>
    <x v="2"/>
    <n v="1033002"/>
    <n v="4"/>
    <s v="X"/>
    <m/>
    <s v="X"/>
    <d v="2023-09-18T00:00:00"/>
    <m/>
    <m/>
    <m/>
    <m/>
    <m/>
    <m/>
    <n v="1"/>
    <s v="Only has 4 scales."/>
    <m/>
    <s v="adult"/>
    <s v="10330024"/>
    <x v="3"/>
    <n v="1.3"/>
    <n v="3"/>
    <n v="2018"/>
    <x v="6"/>
  </r>
  <r>
    <d v="2023-07-07T00:00:00"/>
    <n v="11011"/>
    <n v="11267"/>
    <x v="4"/>
    <n v="1010"/>
    <n v="53011"/>
    <s v="V-clip adipose"/>
    <s v="045108"/>
    <m/>
    <s v="M"/>
    <s v="M"/>
    <s v=""/>
    <s v=""/>
    <n v="60"/>
    <m/>
    <m/>
    <m/>
    <m/>
    <x v="3"/>
    <n v="1033002"/>
    <n v="5"/>
    <s v="X"/>
    <m/>
    <s v="X"/>
    <d v="2023-09-18T00:00:00"/>
    <m/>
    <m/>
    <m/>
    <m/>
    <m/>
    <m/>
    <n v="1"/>
    <m/>
    <m/>
    <s v="adult"/>
    <s v="10330025"/>
    <x v="4"/>
    <n v="1.2"/>
    <n v="2"/>
    <n v="2019"/>
    <x v="6"/>
  </r>
  <r>
    <d v="2023-07-07T00:00:00"/>
    <n v="11011"/>
    <n v="11267"/>
    <x v="4"/>
    <n v="1011"/>
    <n v="53013"/>
    <s v="V-clip adipose"/>
    <s v="045147"/>
    <m/>
    <s v="M"/>
    <s v="M"/>
    <s v=""/>
    <s v=""/>
    <n v="59"/>
    <m/>
    <m/>
    <m/>
    <m/>
    <x v="3"/>
    <n v="1033002"/>
    <n v="6"/>
    <s v="X"/>
    <m/>
    <s v="X"/>
    <d v="2023-09-18T00:00:00"/>
    <m/>
    <m/>
    <m/>
    <m/>
    <m/>
    <m/>
    <n v="1"/>
    <s v="53012 bad tag"/>
    <m/>
    <s v="adult"/>
    <s v="10330026"/>
    <x v="4"/>
    <n v="1.2"/>
    <n v="2"/>
    <n v="2019"/>
    <x v="6"/>
  </r>
  <r>
    <d v="2023-07-07T00:00:00"/>
    <n v="11011"/>
    <n v="11267"/>
    <x v="4"/>
    <n v="1015"/>
    <n v="53014"/>
    <s v="V-clip adipose"/>
    <s v="045141"/>
    <m/>
    <s v="F"/>
    <s v="F"/>
    <s v=""/>
    <s v=""/>
    <n v="77"/>
    <n v="16.600000000000001"/>
    <n v="5.5"/>
    <n v="4"/>
    <n v="1.5"/>
    <x v="2"/>
    <n v="1033002"/>
    <n v="7"/>
    <s v="X"/>
    <m/>
    <s v="X"/>
    <d v="2023-09-18T00:00:00"/>
    <m/>
    <m/>
    <m/>
    <m/>
    <m/>
    <m/>
    <n v="1"/>
    <m/>
    <m/>
    <s v="adult"/>
    <s v="10330027"/>
    <x v="3"/>
    <n v="1.3"/>
    <n v="3"/>
    <n v="2018"/>
    <x v="6"/>
  </r>
  <r>
    <d v="2023-07-07T00:00:00"/>
    <n v="11011"/>
    <n v="11267"/>
    <x v="4"/>
    <n v="1018"/>
    <n v="53015"/>
    <s v="V-clip adipose"/>
    <s v="045128"/>
    <s v="X"/>
    <s v="M"/>
    <s v="M"/>
    <s v=""/>
    <s v=""/>
    <n v="78"/>
    <n v="17.5"/>
    <n v="6.5"/>
    <n v="5.4"/>
    <n v="1.8"/>
    <x v="2"/>
    <n v="1033002"/>
    <n v="8"/>
    <s v="X"/>
    <m/>
    <s v="X"/>
    <d v="2023-09-18T00:00:00"/>
    <m/>
    <m/>
    <m/>
    <m/>
    <m/>
    <m/>
    <n v="1"/>
    <m/>
    <m/>
    <s v="adult"/>
    <s v="10330028"/>
    <x v="3"/>
    <n v="1.3"/>
    <n v="3"/>
    <n v="2018"/>
    <x v="6"/>
  </r>
  <r>
    <d v="2023-07-07T00:00:00"/>
    <n v="11011"/>
    <n v="11267"/>
    <x v="4"/>
    <n v="1020"/>
    <n v="53016"/>
    <s v="V-clip adipose"/>
    <s v="045161"/>
    <m/>
    <s v="M"/>
    <s v="M"/>
    <s v=""/>
    <s v=""/>
    <n v="63"/>
    <m/>
    <m/>
    <m/>
    <m/>
    <x v="3"/>
    <n v="1033002"/>
    <n v="9"/>
    <s v="X"/>
    <m/>
    <s v="X"/>
    <d v="2023-09-18T00:00:00"/>
    <m/>
    <m/>
    <m/>
    <m/>
    <m/>
    <m/>
    <n v="1"/>
    <m/>
    <m/>
    <s v="adult"/>
    <s v="10330029"/>
    <x v="4"/>
    <n v="1.2"/>
    <n v="2"/>
    <n v="2019"/>
    <x v="6"/>
  </r>
  <r>
    <d v="2023-07-07T00:00:00"/>
    <n v="11011"/>
    <n v="11267"/>
    <x v="4"/>
    <n v="1021"/>
    <n v="53017"/>
    <s v="V-clip adipose"/>
    <s v="045136"/>
    <m/>
    <s v="F"/>
    <s v="F"/>
    <s v=""/>
    <s v=""/>
    <n v="81"/>
    <n v="16.899999999999999"/>
    <n v="5.4"/>
    <n v="5.7"/>
    <n v="2"/>
    <x v="2"/>
    <n v="1033002"/>
    <n v="10"/>
    <s v="X"/>
    <m/>
    <s v="X"/>
    <d v="2023-09-18T00:00:00"/>
    <m/>
    <m/>
    <m/>
    <m/>
    <m/>
    <m/>
    <n v="1"/>
    <m/>
    <m/>
    <s v="adult"/>
    <s v="103300210"/>
    <x v="3"/>
    <n v="1.3"/>
    <n v="3"/>
    <n v="2018"/>
    <x v="6"/>
  </r>
  <r>
    <d v="2023-07-07T00:00:00"/>
    <n v="11011"/>
    <n v="11267"/>
    <x v="4"/>
    <n v="1022"/>
    <n v="53018"/>
    <s v="V-clip adipose"/>
    <s v="045162"/>
    <m/>
    <s v="F"/>
    <s v="F"/>
    <s v=""/>
    <s v=""/>
    <n v="81"/>
    <n v="16.5"/>
    <n v="5.3"/>
    <n v="5.3"/>
    <n v="2"/>
    <x v="2"/>
    <n v="1033003"/>
    <n v="1"/>
    <s v="X"/>
    <s v="X"/>
    <m/>
    <s v="Archive"/>
    <m/>
    <m/>
    <m/>
    <m/>
    <m/>
    <m/>
    <n v="1"/>
    <m/>
    <m/>
    <s v="adult"/>
    <s v="10330031"/>
    <x v="5"/>
    <s v=""/>
    <s v=""/>
    <s v=""/>
    <x v="6"/>
  </r>
  <r>
    <d v="2023-07-07T00:00:00"/>
    <n v="11011"/>
    <n v="11267"/>
    <x v="4"/>
    <n v="1024"/>
    <n v="53019"/>
    <s v="V-clip adipose"/>
    <s v="045153"/>
    <m/>
    <s v="M"/>
    <s v="M"/>
    <s v=""/>
    <s v=""/>
    <n v="59"/>
    <m/>
    <m/>
    <m/>
    <m/>
    <x v="3"/>
    <n v="1033003"/>
    <n v="2"/>
    <s v="X"/>
    <s v="X"/>
    <m/>
    <s v="Archive"/>
    <m/>
    <m/>
    <m/>
    <m/>
    <m/>
    <m/>
    <n v="1"/>
    <m/>
    <m/>
    <s v="adult"/>
    <s v="10330032"/>
    <x v="5"/>
    <s v=""/>
    <s v=""/>
    <s v=""/>
    <x v="6"/>
  </r>
  <r>
    <d v="2023-07-07T00:00:00"/>
    <n v="11011"/>
    <n v="11269"/>
    <x v="4"/>
    <n v="1026"/>
    <n v="53020"/>
    <s v="V-clip adipose"/>
    <s v="045081"/>
    <m/>
    <s v="M"/>
    <s v="M"/>
    <s v=""/>
    <s v=""/>
    <n v="59"/>
    <m/>
    <m/>
    <m/>
    <m/>
    <x v="3"/>
    <n v="1033003"/>
    <n v="3"/>
    <s v="X"/>
    <s v="X"/>
    <m/>
    <s v="Archive"/>
    <m/>
    <m/>
    <m/>
    <m/>
    <m/>
    <m/>
    <n v="1"/>
    <m/>
    <m/>
    <s v="adult"/>
    <s v="10330033"/>
    <x v="5"/>
    <s v=""/>
    <s v=""/>
    <s v=""/>
    <x v="6"/>
  </r>
  <r>
    <d v="2023-07-07T00:00:00"/>
    <n v="11011"/>
    <n v="11269"/>
    <x v="4"/>
    <n v="1029"/>
    <n v="53021"/>
    <s v="V-clip adipose"/>
    <s v="045123"/>
    <m/>
    <s v="M"/>
    <s v="M"/>
    <s v=""/>
    <s v=""/>
    <n v="59"/>
    <m/>
    <m/>
    <m/>
    <m/>
    <x v="3"/>
    <n v="1033003"/>
    <n v="4"/>
    <s v="X"/>
    <s v="X"/>
    <m/>
    <s v="Archive"/>
    <m/>
    <m/>
    <m/>
    <m/>
    <m/>
    <m/>
    <n v="1"/>
    <m/>
    <m/>
    <s v="adult"/>
    <s v="10330034"/>
    <x v="5"/>
    <s v=""/>
    <s v=""/>
    <s v=""/>
    <x v="6"/>
  </r>
  <r>
    <d v="2023-07-07T00:00:00"/>
    <n v="11011"/>
    <n v="11269"/>
    <x v="4"/>
    <n v="1031"/>
    <n v="53022"/>
    <s v="V-clip adipose"/>
    <s v="045129"/>
    <m/>
    <s v="M"/>
    <s v="M"/>
    <s v=""/>
    <s v=""/>
    <n v="57"/>
    <m/>
    <m/>
    <m/>
    <m/>
    <x v="3"/>
    <n v="1033003"/>
    <n v="5"/>
    <s v="X"/>
    <s v="X"/>
    <m/>
    <s v="Archive"/>
    <m/>
    <s v="OW"/>
    <m/>
    <s v="3"/>
    <m/>
    <m/>
    <n v="1"/>
    <m/>
    <m/>
    <s v="adult"/>
    <s v="10330035"/>
    <x v="5"/>
    <s v=""/>
    <s v=""/>
    <s v=""/>
    <x v="6"/>
  </r>
  <r>
    <d v="2023-07-07T00:00:00"/>
    <n v="11012"/>
    <n v="11269"/>
    <x v="2"/>
    <n v="1112"/>
    <n v="53023"/>
    <s v="V-clip adipose"/>
    <s v="045125"/>
    <s v="X"/>
    <s v="M"/>
    <s v="M"/>
    <s v=""/>
    <s v=""/>
    <n v="55.5"/>
    <m/>
    <m/>
    <m/>
    <m/>
    <x v="3"/>
    <n v="1033003"/>
    <n v="6"/>
    <s v="X"/>
    <s v="X"/>
    <m/>
    <s v="Archive"/>
    <m/>
    <m/>
    <m/>
    <m/>
    <m/>
    <m/>
    <n v="1"/>
    <m/>
    <m/>
    <s v="adult"/>
    <s v="10330036"/>
    <x v="5"/>
    <s v=""/>
    <s v=""/>
    <s v=""/>
    <x v="6"/>
  </r>
  <r>
    <d v="2023-07-07T00:00:00"/>
    <n v="11012"/>
    <n v="11269"/>
    <x v="2"/>
    <n v="1113"/>
    <n v="53024"/>
    <s v="V-clip adipose"/>
    <s v="045134"/>
    <m/>
    <s v="F"/>
    <s v="F"/>
    <s v=""/>
    <s v=""/>
    <n v="82"/>
    <n v="17.8"/>
    <n v="6.2"/>
    <n v="5"/>
    <n v="1.6"/>
    <x v="2"/>
    <n v="1033003"/>
    <n v="7"/>
    <s v="X"/>
    <s v="X"/>
    <m/>
    <s v="Archive"/>
    <m/>
    <m/>
    <m/>
    <m/>
    <m/>
    <m/>
    <n v="1"/>
    <m/>
    <m/>
    <s v="adult"/>
    <s v="10330037"/>
    <x v="5"/>
    <s v=""/>
    <s v=""/>
    <s v=""/>
    <x v="6"/>
  </r>
  <r>
    <d v="2023-07-07T00:00:00"/>
    <n v="11012"/>
    <n v="11269"/>
    <x v="2"/>
    <n v="1118"/>
    <n v="53025"/>
    <s v="V-clip adipose"/>
    <s v="045174"/>
    <m/>
    <s v="M"/>
    <s v="M"/>
    <s v=""/>
    <s v=""/>
    <n v="60"/>
    <m/>
    <m/>
    <m/>
    <m/>
    <x v="3"/>
    <n v="1033003"/>
    <n v="8"/>
    <s v="X"/>
    <s v="X"/>
    <m/>
    <s v="Archive"/>
    <m/>
    <m/>
    <m/>
    <m/>
    <m/>
    <m/>
    <n v="1"/>
    <m/>
    <m/>
    <s v="adult"/>
    <s v="10330038"/>
    <x v="5"/>
    <s v=""/>
    <s v=""/>
    <s v=""/>
    <x v="6"/>
  </r>
  <r>
    <d v="2023-07-07T00:00:00"/>
    <n v="11012"/>
    <n v="11269"/>
    <x v="2"/>
    <n v="1118"/>
    <n v="53026"/>
    <s v="V-clip adipose"/>
    <s v="045173"/>
    <m/>
    <s v="F"/>
    <s v="F"/>
    <s v=""/>
    <s v=""/>
    <n v="85"/>
    <n v="19.2"/>
    <n v="6.7"/>
    <m/>
    <m/>
    <x v="2"/>
    <n v="1033003"/>
    <n v="9"/>
    <s v="X"/>
    <s v="X"/>
    <m/>
    <s v="Archive"/>
    <m/>
    <m/>
    <m/>
    <m/>
    <m/>
    <m/>
    <n v="1"/>
    <s v="Damaged Adipose"/>
    <m/>
    <s v="adult"/>
    <s v="10330039"/>
    <x v="5"/>
    <s v=""/>
    <s v=""/>
    <s v=""/>
    <x v="6"/>
  </r>
  <r>
    <d v="2023-07-07T00:00:00"/>
    <n v="11012"/>
    <n v="11269"/>
    <x v="2"/>
    <n v="1120"/>
    <n v="53027"/>
    <s v="V-clip adipose"/>
    <s v="045143"/>
    <m/>
    <s v="M"/>
    <s v="M"/>
    <s v=""/>
    <s v=""/>
    <n v="66"/>
    <m/>
    <m/>
    <m/>
    <m/>
    <x v="3"/>
    <n v="1033003"/>
    <n v="10"/>
    <s v="X"/>
    <s v="X"/>
    <m/>
    <s v="Archive"/>
    <m/>
    <m/>
    <m/>
    <m/>
    <m/>
    <m/>
    <n v="1"/>
    <m/>
    <m/>
    <s v="adult"/>
    <s v="103300310"/>
    <x v="5"/>
    <s v=""/>
    <s v=""/>
    <s v=""/>
    <x v="6"/>
  </r>
  <r>
    <d v="2023-07-07T00:00:00"/>
    <n v="11012"/>
    <n v="11269"/>
    <x v="2"/>
    <n v="1121"/>
    <n v="53028"/>
    <s v="V-clip adipose"/>
    <s v="045131"/>
    <m/>
    <s v="F"/>
    <s v="F"/>
    <s v=""/>
    <s v=""/>
    <n v="81"/>
    <n v="16.600000000000001"/>
    <n v="5.5"/>
    <n v="5"/>
    <n v="1.9"/>
    <x v="2"/>
    <n v="1033004"/>
    <n v="1"/>
    <s v="X"/>
    <s v="X"/>
    <m/>
    <s v="Archive"/>
    <m/>
    <m/>
    <m/>
    <m/>
    <m/>
    <m/>
    <n v="1"/>
    <m/>
    <m/>
    <s v="adult"/>
    <s v="10330041"/>
    <x v="5"/>
    <s v=""/>
    <s v=""/>
    <s v=""/>
    <x v="6"/>
  </r>
  <r>
    <d v="2023-07-07T00:00:00"/>
    <n v="11012"/>
    <n v="11269"/>
    <x v="2"/>
    <n v="1122"/>
    <n v="53029"/>
    <s v="V-clip adipose"/>
    <s v="045124"/>
    <m/>
    <s v="F"/>
    <s v="F"/>
    <s v=""/>
    <s v=""/>
    <n v="85"/>
    <n v="19.8"/>
    <n v="7.8"/>
    <n v="5"/>
    <n v="1.8"/>
    <x v="2"/>
    <n v="1033004"/>
    <n v="2"/>
    <s v="X"/>
    <s v="X"/>
    <m/>
    <s v="Archive"/>
    <m/>
    <m/>
    <m/>
    <m/>
    <m/>
    <m/>
    <n v="1"/>
    <m/>
    <m/>
    <s v="adult"/>
    <s v="10330042"/>
    <x v="5"/>
    <s v=""/>
    <s v=""/>
    <s v=""/>
    <x v="6"/>
  </r>
  <r>
    <d v="2023-07-07T00:00:00"/>
    <n v="11012"/>
    <n v="11269"/>
    <x v="2"/>
    <n v="1126"/>
    <n v="53030"/>
    <s v="V-clip adipose"/>
    <s v="045178"/>
    <m/>
    <s v="M"/>
    <s v="M"/>
    <s v=""/>
    <s v=""/>
    <n v="74"/>
    <m/>
    <m/>
    <m/>
    <m/>
    <x v="3"/>
    <n v="1033004"/>
    <n v="3"/>
    <s v="X"/>
    <s v="X"/>
    <m/>
    <s v="Archive"/>
    <m/>
    <m/>
    <m/>
    <m/>
    <m/>
    <m/>
    <n v="1"/>
    <m/>
    <m/>
    <s v="adult"/>
    <s v="10330043"/>
    <x v="5"/>
    <s v=""/>
    <s v=""/>
    <s v=""/>
    <x v="6"/>
  </r>
  <r>
    <d v="2023-07-07T00:00:00"/>
    <n v="11012"/>
    <n v="11269"/>
    <x v="2"/>
    <n v="1128"/>
    <n v="53031"/>
    <s v="V-clip adipose"/>
    <s v="045120"/>
    <m/>
    <s v="M"/>
    <s v="M"/>
    <s v=""/>
    <s v=""/>
    <n v="58"/>
    <m/>
    <m/>
    <m/>
    <m/>
    <x v="3"/>
    <n v="1033004"/>
    <n v="4"/>
    <s v="X"/>
    <s v="X"/>
    <m/>
    <s v="Archive"/>
    <m/>
    <m/>
    <m/>
    <m/>
    <m/>
    <m/>
    <n v="1"/>
    <m/>
    <m/>
    <s v="adult"/>
    <s v="10330044"/>
    <x v="5"/>
    <s v=""/>
    <s v=""/>
    <s v=""/>
    <x v="6"/>
  </r>
  <r>
    <d v="2023-07-07T00:00:00"/>
    <n v="11013"/>
    <n v="11269"/>
    <x v="4"/>
    <n v="1538"/>
    <n v="53032"/>
    <s v="V-clip adipose"/>
    <s v="045114"/>
    <m/>
    <s v="F"/>
    <s v="F"/>
    <s v=""/>
    <s v=""/>
    <n v="80"/>
    <n v="17.5"/>
    <n v="6"/>
    <n v="4.7"/>
    <n v="1.6"/>
    <x v="2"/>
    <n v="1033004"/>
    <n v="5"/>
    <s v="X"/>
    <s v="X"/>
    <m/>
    <s v="Archive"/>
    <m/>
    <m/>
    <m/>
    <m/>
    <m/>
    <m/>
    <n v="1"/>
    <m/>
    <m/>
    <s v="adult"/>
    <s v="10330045"/>
    <x v="5"/>
    <s v=""/>
    <s v=""/>
    <s v=""/>
    <x v="6"/>
  </r>
  <r>
    <d v="2023-07-07T00:00:00"/>
    <n v="11013"/>
    <n v="11269"/>
    <x v="4"/>
    <n v="1540"/>
    <n v="53033"/>
    <s v="V-clip adipose"/>
    <s v="045140"/>
    <m/>
    <s v="F"/>
    <s v="F"/>
    <s v=""/>
    <s v=""/>
    <n v="82"/>
    <n v="17.7"/>
    <n v="6.8"/>
    <n v="5"/>
    <n v="1.5"/>
    <x v="2"/>
    <n v="1033004"/>
    <n v="6"/>
    <s v="X"/>
    <s v="X"/>
    <m/>
    <s v="Archive"/>
    <m/>
    <m/>
    <m/>
    <m/>
    <m/>
    <m/>
    <n v="1"/>
    <m/>
    <m/>
    <s v="adult"/>
    <s v="10330046"/>
    <x v="5"/>
    <s v=""/>
    <s v=""/>
    <s v=""/>
    <x v="6"/>
  </r>
  <r>
    <d v="2023-07-07T00:00:00"/>
    <n v="11013"/>
    <n v="11269"/>
    <x v="4"/>
    <n v="1542"/>
    <n v="53034"/>
    <s v="V-clip adipose"/>
    <s v="045084"/>
    <m/>
    <s v="M"/>
    <s v="M"/>
    <s v=""/>
    <s v=""/>
    <n v="64.5"/>
    <m/>
    <m/>
    <m/>
    <m/>
    <x v="3"/>
    <n v="1033004"/>
    <n v="7"/>
    <s v="X"/>
    <s v="X"/>
    <m/>
    <s v="Archive"/>
    <m/>
    <m/>
    <m/>
    <m/>
    <m/>
    <m/>
    <n v="1"/>
    <m/>
    <m/>
    <s v="adult"/>
    <s v="10330047"/>
    <x v="5"/>
    <s v=""/>
    <s v=""/>
    <s v=""/>
    <x v="6"/>
  </r>
  <r>
    <d v="2023-07-07T00:00:00"/>
    <n v="11013"/>
    <n v="11269"/>
    <x v="4"/>
    <n v="1543"/>
    <n v="53035"/>
    <s v="V-clip adipose"/>
    <s v="045171"/>
    <m/>
    <s v="F"/>
    <s v="F"/>
    <s v=""/>
    <s v=""/>
    <n v="81"/>
    <n v="17.2"/>
    <n v="6"/>
    <n v="5.5"/>
    <n v="1.6"/>
    <x v="2"/>
    <n v="1033004"/>
    <n v="8"/>
    <s v="X"/>
    <s v="X"/>
    <m/>
    <s v="Archive"/>
    <m/>
    <m/>
    <m/>
    <m/>
    <m/>
    <m/>
    <n v="1"/>
    <m/>
    <m/>
    <s v="adult"/>
    <s v="10330048"/>
    <x v="5"/>
    <s v=""/>
    <s v=""/>
    <s v=""/>
    <x v="6"/>
  </r>
  <r>
    <d v="2023-07-07T00:00:00"/>
    <n v="11013"/>
    <n v="11269"/>
    <x v="4"/>
    <n v="1544"/>
    <n v="53036"/>
    <s v="V-clip adipose"/>
    <s v="045138"/>
    <s v="X"/>
    <s v="M"/>
    <s v="M"/>
    <s v=""/>
    <s v=""/>
    <n v="63.5"/>
    <m/>
    <m/>
    <m/>
    <m/>
    <x v="3"/>
    <n v="1033004"/>
    <n v="9"/>
    <s v="X"/>
    <s v="X"/>
    <m/>
    <s v="Archive"/>
    <m/>
    <m/>
    <m/>
    <m/>
    <m/>
    <m/>
    <n v="1"/>
    <m/>
    <m/>
    <s v="adult"/>
    <s v="10330049"/>
    <x v="5"/>
    <s v=""/>
    <s v=""/>
    <s v=""/>
    <x v="6"/>
  </r>
  <r>
    <d v="2023-07-07T00:00:00"/>
    <n v="11014"/>
    <n v="11269"/>
    <x v="2"/>
    <n v="1611"/>
    <n v="53037"/>
    <s v="V-clip adipose"/>
    <s v="045117"/>
    <s v="X"/>
    <s v="M"/>
    <s v="M"/>
    <s v=""/>
    <s v=""/>
    <n v="54"/>
    <m/>
    <m/>
    <m/>
    <m/>
    <x v="3"/>
    <n v="1033004"/>
    <n v="10"/>
    <s v="X"/>
    <s v="X"/>
    <m/>
    <s v="Archive"/>
    <m/>
    <m/>
    <m/>
    <m/>
    <m/>
    <m/>
    <n v="1"/>
    <m/>
    <m/>
    <s v="adult"/>
    <s v="103300410"/>
    <x v="5"/>
    <s v=""/>
    <s v=""/>
    <s v=""/>
    <x v="6"/>
  </r>
  <r>
    <d v="2023-07-07T00:00:00"/>
    <n v="11014"/>
    <n v="11269"/>
    <x v="2"/>
    <n v="1613"/>
    <n v="53038"/>
    <s v="V-clip adipose"/>
    <s v="045101"/>
    <s v="X"/>
    <s v="M"/>
    <s v="M"/>
    <s v=""/>
    <s v=""/>
    <n v="69"/>
    <m/>
    <m/>
    <m/>
    <m/>
    <x v="3"/>
    <n v="1033005"/>
    <n v="1"/>
    <s v="X"/>
    <s v="X"/>
    <m/>
    <s v="Archive"/>
    <m/>
    <m/>
    <m/>
    <m/>
    <m/>
    <m/>
    <n v="1"/>
    <m/>
    <m/>
    <s v="adult"/>
    <s v="10330051"/>
    <x v="5"/>
    <s v=""/>
    <s v=""/>
    <s v=""/>
    <x v="6"/>
  </r>
  <r>
    <d v="2023-07-07T00:00:00"/>
    <n v="11014"/>
    <n v="11269"/>
    <x v="2"/>
    <n v="1614"/>
    <n v="53039"/>
    <s v="V-clip adipose"/>
    <s v="045167"/>
    <m/>
    <s v="M"/>
    <s v="M"/>
    <s v=""/>
    <s v=""/>
    <n v="53"/>
    <m/>
    <m/>
    <m/>
    <m/>
    <x v="3"/>
    <n v="1033005"/>
    <n v="2"/>
    <s v="X"/>
    <s v="X"/>
    <m/>
    <s v="Archive"/>
    <m/>
    <m/>
    <m/>
    <m/>
    <m/>
    <m/>
    <n v="1"/>
    <m/>
    <m/>
    <s v="adult"/>
    <s v="10330052"/>
    <x v="5"/>
    <s v=""/>
    <s v=""/>
    <s v=""/>
    <x v="6"/>
  </r>
  <r>
    <d v="2023-07-07T00:00:00"/>
    <n v="11014"/>
    <n v="11269"/>
    <x v="2"/>
    <n v="1617"/>
    <n v="53040"/>
    <s v="V-clip adipose"/>
    <s v="045133"/>
    <s v="X"/>
    <s v="M"/>
    <s v="M"/>
    <s v=""/>
    <s v=""/>
    <n v="60.5"/>
    <m/>
    <m/>
    <m/>
    <m/>
    <x v="3"/>
    <n v="1033005"/>
    <n v="3"/>
    <s v="X"/>
    <s v="X"/>
    <m/>
    <s v="Archive"/>
    <m/>
    <m/>
    <m/>
    <m/>
    <m/>
    <m/>
    <n v="1"/>
    <m/>
    <m/>
    <s v="adult"/>
    <s v="10330053"/>
    <x v="5"/>
    <s v=""/>
    <s v=""/>
    <s v=""/>
    <x v="6"/>
  </r>
  <r>
    <d v="2023-07-07T00:00:00"/>
    <n v="11015"/>
    <n v="11269"/>
    <x v="3"/>
    <n v="1637"/>
    <n v="53041"/>
    <s v="V-clip adipose"/>
    <s v="045164"/>
    <m/>
    <s v="F"/>
    <s v="F"/>
    <s v=""/>
    <s v=""/>
    <n v="80"/>
    <n v="17"/>
    <n v="6"/>
    <n v="6"/>
    <n v="1.9"/>
    <x v="2"/>
    <n v="1033005"/>
    <n v="4"/>
    <s v="X"/>
    <s v="X"/>
    <m/>
    <s v="Archive"/>
    <m/>
    <m/>
    <m/>
    <m/>
    <m/>
    <m/>
    <n v="1"/>
    <m/>
    <m/>
    <s v="adult"/>
    <s v="10330054"/>
    <x v="5"/>
    <s v=""/>
    <s v=""/>
    <s v=""/>
    <x v="6"/>
  </r>
  <r>
    <d v="2023-07-07T00:00:00"/>
    <n v="11015"/>
    <n v="11269"/>
    <x v="3"/>
    <n v="1638"/>
    <n v="53042"/>
    <s v="V-clip adipose"/>
    <s v="045111"/>
    <m/>
    <s v="M"/>
    <s v="M"/>
    <s v=""/>
    <s v=""/>
    <n v="59"/>
    <m/>
    <m/>
    <m/>
    <m/>
    <x v="3"/>
    <n v="1033005"/>
    <n v="5"/>
    <s v="X"/>
    <s v="X"/>
    <m/>
    <s v="Archive"/>
    <m/>
    <m/>
    <m/>
    <m/>
    <m/>
    <m/>
    <n v="1"/>
    <m/>
    <m/>
    <s v="adult"/>
    <s v="10330055"/>
    <x v="5"/>
    <s v=""/>
    <s v=""/>
    <s v=""/>
    <x v="6"/>
  </r>
  <r>
    <d v="2023-07-07T00:00:00"/>
    <n v="11015"/>
    <n v="11269"/>
    <x v="3"/>
    <n v="1639"/>
    <n v="53043"/>
    <s v="V-clip adipose"/>
    <s v="045110"/>
    <m/>
    <s v="M"/>
    <s v="M"/>
    <s v=""/>
    <s v=""/>
    <n v="65"/>
    <m/>
    <m/>
    <m/>
    <m/>
    <x v="3"/>
    <n v="1033005"/>
    <n v="6"/>
    <s v="X"/>
    <s v="X"/>
    <m/>
    <s v="Archive"/>
    <m/>
    <m/>
    <m/>
    <m/>
    <m/>
    <m/>
    <n v="1"/>
    <m/>
    <m/>
    <s v="adult"/>
    <s v="10330056"/>
    <x v="5"/>
    <s v=""/>
    <s v=""/>
    <s v=""/>
    <x v="6"/>
  </r>
  <r>
    <d v="2023-07-07T00:00:00"/>
    <n v="11015"/>
    <n v="11269"/>
    <x v="3"/>
    <n v="1641"/>
    <n v="53044"/>
    <s v="V-clip adipose"/>
    <s v="045139"/>
    <s v="X"/>
    <s v="M"/>
    <s v="M"/>
    <s v=""/>
    <s v=""/>
    <n v="77"/>
    <n v="17.5"/>
    <n v="7.5"/>
    <n v="5.5"/>
    <n v="2"/>
    <x v="2"/>
    <n v="1033005"/>
    <n v="7"/>
    <s v="X"/>
    <s v="X"/>
    <m/>
    <s v="Archive"/>
    <m/>
    <m/>
    <m/>
    <m/>
    <m/>
    <m/>
    <n v="1"/>
    <m/>
    <m/>
    <s v="adult"/>
    <s v="10330057"/>
    <x v="5"/>
    <s v=""/>
    <s v=""/>
    <s v=""/>
    <x v="6"/>
  </r>
  <r>
    <d v="2023-07-07T00:00:00"/>
    <n v="10926"/>
    <n v="11327"/>
    <x v="1"/>
    <n v="905"/>
    <n v="41280"/>
    <s v="adipose hole"/>
    <s v="045582"/>
    <m/>
    <s v="F"/>
    <s v="F"/>
    <s v=""/>
    <s v=""/>
    <n v="80"/>
    <n v="17.399999999999999"/>
    <n v="6.4"/>
    <n v="5.3"/>
    <n v="1.5"/>
    <x v="2"/>
    <n v="1032284"/>
    <n v="7"/>
    <s v="X"/>
    <m/>
    <m/>
    <d v="2023-07-28T00:00:00"/>
    <n v="445"/>
    <m/>
    <m/>
    <m/>
    <m/>
    <m/>
    <m/>
    <m/>
    <m/>
    <s v="adult"/>
    <s v="10322847"/>
    <x v="3"/>
    <n v="1.3"/>
    <n v="3"/>
    <s v=""/>
    <x v="6"/>
  </r>
  <r>
    <d v="2023-07-07T00:00:00"/>
    <n v="10926"/>
    <n v="11327"/>
    <x v="1"/>
    <n v="906"/>
    <m/>
    <s v="caudal hole"/>
    <m/>
    <m/>
    <s v="M"/>
    <s v="M"/>
    <s v=""/>
    <s v=""/>
    <n v="38.5"/>
    <m/>
    <m/>
    <m/>
    <m/>
    <x v="1"/>
    <n v="1032284"/>
    <n v="8"/>
    <s v="X"/>
    <m/>
    <m/>
    <d v="2023-07-28T00:00:00"/>
    <m/>
    <m/>
    <m/>
    <m/>
    <m/>
    <m/>
    <m/>
    <s v="JACK"/>
    <m/>
    <s v="jack"/>
    <s v="10322848"/>
    <x v="7"/>
    <s v="no age"/>
    <n v="1"/>
    <s v=""/>
    <x v="6"/>
  </r>
  <r>
    <d v="2023-07-07T00:00:00"/>
    <n v="10926"/>
    <n v="11327"/>
    <x v="1"/>
    <n v="907"/>
    <m/>
    <s v="caudal hole"/>
    <m/>
    <m/>
    <s v="M"/>
    <s v="M"/>
    <s v=""/>
    <s v=""/>
    <n v="38"/>
    <m/>
    <m/>
    <m/>
    <m/>
    <x v="1"/>
    <n v="1032284"/>
    <n v="9"/>
    <s v="X"/>
    <m/>
    <m/>
    <d v="2023-07-28T00:00:00"/>
    <m/>
    <m/>
    <m/>
    <m/>
    <m/>
    <m/>
    <m/>
    <s v="JACK"/>
    <m/>
    <s v="jack"/>
    <s v="10322849"/>
    <x v="1"/>
    <n v="1.1000000000000001"/>
    <n v="1"/>
    <n v="2020"/>
    <x v="6"/>
  </r>
  <r>
    <d v="2023-07-07T00:00:00"/>
    <n v="10926"/>
    <n v="11327"/>
    <x v="1"/>
    <n v="918"/>
    <m/>
    <s v="caudal hole"/>
    <m/>
    <m/>
    <s v="M"/>
    <s v="M"/>
    <s v=""/>
    <s v=""/>
    <n v="40"/>
    <m/>
    <m/>
    <m/>
    <m/>
    <x v="1"/>
    <n v="1032284"/>
    <n v="10"/>
    <s v="X"/>
    <m/>
    <m/>
    <d v="2023-07-28T00:00:00"/>
    <m/>
    <m/>
    <m/>
    <m/>
    <m/>
    <m/>
    <m/>
    <s v="JACK"/>
    <m/>
    <s v="jack"/>
    <s v="103228410"/>
    <x v="1"/>
    <n v="1.1000000000000001"/>
    <n v="1"/>
    <n v="2020"/>
    <x v="6"/>
  </r>
  <r>
    <d v="2023-07-07T00:00:00"/>
    <n v="10926"/>
    <n v="11327"/>
    <x v="1"/>
    <n v="921"/>
    <m/>
    <s v="caudal hole"/>
    <m/>
    <m/>
    <s v="M"/>
    <s v="M"/>
    <s v=""/>
    <s v=""/>
    <n v="45"/>
    <m/>
    <m/>
    <m/>
    <m/>
    <x v="1"/>
    <n v="1032285"/>
    <n v="1"/>
    <s v="X"/>
    <m/>
    <m/>
    <d v="2023-07-28T00:00:00"/>
    <m/>
    <m/>
    <m/>
    <m/>
    <m/>
    <m/>
    <m/>
    <s v="JACK "/>
    <m/>
    <s v="jack"/>
    <s v="10322851"/>
    <x v="4"/>
    <n v="1.2"/>
    <n v="2"/>
    <n v="2019"/>
    <x v="6"/>
  </r>
  <r>
    <d v="2023-07-07T00:00:00"/>
    <n v="10926"/>
    <n v="11327"/>
    <x v="1"/>
    <n v="924"/>
    <m/>
    <s v="caudal hole"/>
    <m/>
    <m/>
    <s v="M"/>
    <s v="M"/>
    <s v=""/>
    <s v=""/>
    <n v="42"/>
    <m/>
    <m/>
    <m/>
    <m/>
    <x v="1"/>
    <n v="1032285"/>
    <n v="2"/>
    <s v="X"/>
    <m/>
    <m/>
    <d v="2023-07-28T00:00:00"/>
    <m/>
    <m/>
    <m/>
    <m/>
    <m/>
    <m/>
    <m/>
    <s v="JACK"/>
    <m/>
    <s v="jack"/>
    <s v="10322852"/>
    <x v="1"/>
    <n v="1.1000000000000001"/>
    <n v="1"/>
    <n v="2020"/>
    <x v="6"/>
  </r>
  <r>
    <d v="2023-07-07T00:00:00"/>
    <n v="10926"/>
    <n v="11327"/>
    <x v="1"/>
    <n v="926"/>
    <n v="41281"/>
    <s v="adipose hole"/>
    <s v="045652"/>
    <m/>
    <s v="M"/>
    <s v="M"/>
    <s v=""/>
    <s v=""/>
    <n v="63"/>
    <m/>
    <m/>
    <m/>
    <m/>
    <x v="3"/>
    <n v="1032285"/>
    <n v="3"/>
    <s v="X"/>
    <m/>
    <m/>
    <d v="2023-07-28T00:00:00"/>
    <n v="446"/>
    <m/>
    <m/>
    <m/>
    <m/>
    <m/>
    <m/>
    <m/>
    <m/>
    <s v="adult"/>
    <s v="10322853"/>
    <x v="4"/>
    <n v="1.2"/>
    <n v="2"/>
    <n v="2019"/>
    <x v="6"/>
  </r>
  <r>
    <d v="2023-07-07T00:00:00"/>
    <n v="10926"/>
    <n v="11327"/>
    <x v="1"/>
    <n v="928"/>
    <n v="41282"/>
    <s v="adipose hole"/>
    <s v="045611"/>
    <m/>
    <s v="F"/>
    <s v="F"/>
    <s v=""/>
    <s v=""/>
    <n v="76"/>
    <n v="15.8"/>
    <n v="5"/>
    <n v="5"/>
    <n v="1.7"/>
    <x v="2"/>
    <n v="1032285"/>
    <n v="4"/>
    <s v="X"/>
    <m/>
    <m/>
    <d v="2023-07-28T00:00:00"/>
    <n v="447"/>
    <m/>
    <m/>
    <m/>
    <m/>
    <m/>
    <m/>
    <m/>
    <m/>
    <s v="adult"/>
    <s v="10322854"/>
    <x v="1"/>
    <n v="1.1000000000000001"/>
    <n v="1"/>
    <n v="2020"/>
    <x v="6"/>
  </r>
  <r>
    <d v="2023-07-07T00:00:00"/>
    <n v="10926"/>
    <n v="11327"/>
    <x v="1"/>
    <n v="938"/>
    <n v="41283"/>
    <s v="adipose hole"/>
    <s v="045609"/>
    <m/>
    <s v="F"/>
    <s v="F"/>
    <s v=""/>
    <s v=""/>
    <n v="78"/>
    <m/>
    <m/>
    <m/>
    <m/>
    <x v="2"/>
    <n v="1032285"/>
    <n v="5"/>
    <s v="X"/>
    <m/>
    <m/>
    <d v="2023-07-28T00:00:00"/>
    <n v="448"/>
    <m/>
    <m/>
    <m/>
    <m/>
    <m/>
    <m/>
    <m/>
    <m/>
    <s v="adult"/>
    <s v="10322855"/>
    <x v="4"/>
    <n v="1.2"/>
    <n v="2"/>
    <n v="2019"/>
    <x v="6"/>
  </r>
  <r>
    <d v="2023-07-07T00:00:00"/>
    <n v="10926"/>
    <n v="11327"/>
    <x v="1"/>
    <n v="940"/>
    <n v="41284"/>
    <s v="adipose hole"/>
    <s v="045601"/>
    <s v="X"/>
    <s v="M"/>
    <s v="M"/>
    <s v=""/>
    <s v=""/>
    <n v="56"/>
    <m/>
    <m/>
    <m/>
    <m/>
    <x v="3"/>
    <n v="1032285"/>
    <n v="6"/>
    <s v="X"/>
    <m/>
    <m/>
    <d v="2023-07-28T00:00:00"/>
    <n v="449"/>
    <m/>
    <m/>
    <m/>
    <m/>
    <m/>
    <m/>
    <m/>
    <m/>
    <s v="adult"/>
    <s v="10322856"/>
    <x v="4"/>
    <n v="1.2"/>
    <n v="2"/>
    <n v="2019"/>
    <x v="6"/>
  </r>
  <r>
    <d v="2023-07-07T00:00:00"/>
    <n v="10926"/>
    <n v="11327"/>
    <x v="1"/>
    <n v="944"/>
    <n v="41285"/>
    <s v="adipose hole"/>
    <s v="045608"/>
    <m/>
    <s v="F"/>
    <s v="F"/>
    <s v=""/>
    <s v=""/>
    <n v="81"/>
    <n v="18.7"/>
    <n v="7.3"/>
    <n v="4.7"/>
    <n v="1.7"/>
    <x v="2"/>
    <n v="1032285"/>
    <n v="7"/>
    <s v="X"/>
    <m/>
    <m/>
    <d v="2023-07-28T00:00:00"/>
    <n v="450"/>
    <m/>
    <m/>
    <m/>
    <m/>
    <m/>
    <m/>
    <m/>
    <m/>
    <s v="adult"/>
    <s v="10322857"/>
    <x v="1"/>
    <n v="1.1000000000000001"/>
    <n v="1"/>
    <n v="2020"/>
    <x v="6"/>
  </r>
  <r>
    <d v="2023-07-07T00:00:00"/>
    <n v="10927"/>
    <n v="11327"/>
    <x v="0"/>
    <n v="1040"/>
    <n v="41287"/>
    <s v="adipose hole"/>
    <s v="045454"/>
    <m/>
    <s v="M"/>
    <s v="M"/>
    <s v=""/>
    <s v=""/>
    <n v="51.5"/>
    <m/>
    <m/>
    <m/>
    <m/>
    <x v="3"/>
    <n v="1032285"/>
    <n v="8"/>
    <s v="X"/>
    <m/>
    <m/>
    <d v="2023-07-28T00:00:00"/>
    <m/>
    <m/>
    <m/>
    <m/>
    <m/>
    <m/>
    <m/>
    <s v="NO DNA"/>
    <m/>
    <s v="adult"/>
    <s v="10322858"/>
    <x v="4"/>
    <n v="1.2"/>
    <n v="2"/>
    <n v="2019"/>
    <x v="6"/>
  </r>
  <r>
    <d v="2023-07-07T00:00:00"/>
    <n v="10929"/>
    <n v="11327"/>
    <x v="1"/>
    <m/>
    <n v="41288"/>
    <s v="adipose hole"/>
    <s v="045603"/>
    <m/>
    <s v="F"/>
    <s v="F"/>
    <s v=""/>
    <s v=""/>
    <n v="80"/>
    <n v="17.600000000000001"/>
    <n v="6.4"/>
    <n v="5.3"/>
    <n v="1.9"/>
    <x v="2"/>
    <n v="1032285"/>
    <n v="9"/>
    <s v="X"/>
    <m/>
    <m/>
    <d v="2023-07-28T00:00:00"/>
    <n v="601"/>
    <m/>
    <m/>
    <m/>
    <m/>
    <m/>
    <m/>
    <s v="41286 Bad tag"/>
    <m/>
    <s v="adult"/>
    <s v="10322859"/>
    <x v="3"/>
    <n v="1.3"/>
    <n v="3"/>
    <n v="2018"/>
    <x v="6"/>
  </r>
  <r>
    <d v="2023-07-07T00:00:00"/>
    <n v="10929"/>
    <n v="11327"/>
    <x v="1"/>
    <n v="1603"/>
    <n v="41289"/>
    <s v="adipose hole"/>
    <s v="045637"/>
    <m/>
    <s v="M"/>
    <s v="M"/>
    <s v=""/>
    <s v=""/>
    <n v="58"/>
    <m/>
    <m/>
    <m/>
    <m/>
    <x v="3"/>
    <n v="1032285"/>
    <n v="10"/>
    <s v="X"/>
    <m/>
    <m/>
    <d v="2023-07-28T00:00:00"/>
    <n v="602"/>
    <m/>
    <m/>
    <m/>
    <m/>
    <m/>
    <m/>
    <m/>
    <m/>
    <s v="adult"/>
    <s v="103228510"/>
    <x v="3"/>
    <n v="1.3"/>
    <n v="3"/>
    <n v="2018"/>
    <x v="6"/>
  </r>
  <r>
    <d v="2023-07-07T00:00:00"/>
    <n v="10929"/>
    <n v="11327"/>
    <x v="1"/>
    <n v="1635"/>
    <n v="41290"/>
    <s v="adipose hole"/>
    <s v="045663"/>
    <m/>
    <s v="M"/>
    <s v="M"/>
    <s v=""/>
    <s v=""/>
    <n v="62"/>
    <m/>
    <m/>
    <m/>
    <m/>
    <x v="3"/>
    <n v="1024334"/>
    <n v="1"/>
    <s v="X"/>
    <m/>
    <m/>
    <d v="2023-07-28T00:00:00"/>
    <n v="603"/>
    <m/>
    <m/>
    <m/>
    <m/>
    <m/>
    <m/>
    <s v="Recap chinook w pit tag # 045893 missing operc tag"/>
    <m/>
    <s v="adult"/>
    <s v="10243341"/>
    <x v="4"/>
    <n v="1.2"/>
    <n v="2"/>
    <n v="2019"/>
    <x v="6"/>
  </r>
  <r>
    <d v="2023-07-07T00:00:00"/>
    <n v="10929"/>
    <n v="11327"/>
    <x v="1"/>
    <n v="1645"/>
    <n v="41291"/>
    <s v="adipose hole"/>
    <s v="045639"/>
    <m/>
    <s v="F"/>
    <s v="F"/>
    <s v=""/>
    <s v=""/>
    <n v="87"/>
    <n v="18.399999999999999"/>
    <n v="6.6"/>
    <n v="5.5"/>
    <n v="2"/>
    <x v="2"/>
    <n v="1024334"/>
    <n v="2"/>
    <s v="X"/>
    <m/>
    <m/>
    <d v="2023-07-28T00:00:00"/>
    <n v="604"/>
    <m/>
    <m/>
    <m/>
    <m/>
    <m/>
    <m/>
    <m/>
    <m/>
    <s v="adult"/>
    <s v="10243342"/>
    <x v="3"/>
    <n v="1.3"/>
    <n v="3"/>
    <n v="2018"/>
    <x v="6"/>
  </r>
  <r>
    <d v="2023-07-08T00:00:00"/>
    <n v="11016"/>
    <n v="11270"/>
    <x v="3"/>
    <n v="942"/>
    <n v="53045"/>
    <s v="V-clip adipose"/>
    <s v="045148"/>
    <m/>
    <s v="M"/>
    <s v="M"/>
    <s v=""/>
    <s v=""/>
    <n v="65"/>
    <m/>
    <m/>
    <m/>
    <m/>
    <x v="3"/>
    <n v="1033005"/>
    <n v="8"/>
    <s v="X"/>
    <s v="X"/>
    <m/>
    <s v="Archive"/>
    <m/>
    <m/>
    <m/>
    <m/>
    <m/>
    <m/>
    <m/>
    <m/>
    <m/>
    <s v="adult"/>
    <s v="10330058"/>
    <x v="5"/>
    <s v=""/>
    <s v=""/>
    <s v=""/>
    <x v="6"/>
  </r>
  <r>
    <d v="2023-07-08T00:00:00"/>
    <n v="11016"/>
    <n v="11270"/>
    <x v="3"/>
    <n v="944"/>
    <n v="53046"/>
    <s v="V-clip adipose"/>
    <s v="045142"/>
    <m/>
    <s v="M"/>
    <s v="M"/>
    <s v=""/>
    <s v=""/>
    <n v="77.5"/>
    <m/>
    <m/>
    <m/>
    <m/>
    <x v="2"/>
    <n v="1033005"/>
    <n v="9"/>
    <s v="X"/>
    <s v="X"/>
    <m/>
    <s v="Archive"/>
    <m/>
    <m/>
    <m/>
    <m/>
    <m/>
    <m/>
    <m/>
    <m/>
    <m/>
    <s v="adult"/>
    <s v="10330059"/>
    <x v="5"/>
    <s v=""/>
    <s v=""/>
    <s v=""/>
    <x v="6"/>
  </r>
  <r>
    <d v="2023-07-08T00:00:00"/>
    <n v="11016"/>
    <n v="11270"/>
    <x v="3"/>
    <n v="946"/>
    <n v="53047"/>
    <s v="V-clip adipose"/>
    <s v="045118"/>
    <m/>
    <s v="M"/>
    <s v="M"/>
    <s v=""/>
    <s v=""/>
    <n v="59"/>
    <m/>
    <m/>
    <m/>
    <m/>
    <x v="3"/>
    <n v="1033005"/>
    <n v="10"/>
    <s v="X"/>
    <s v="X"/>
    <m/>
    <s v="Archive"/>
    <m/>
    <m/>
    <m/>
    <m/>
    <m/>
    <m/>
    <m/>
    <m/>
    <m/>
    <s v="adult"/>
    <s v="103300510"/>
    <x v="5"/>
    <s v=""/>
    <s v=""/>
    <s v=""/>
    <x v="6"/>
  </r>
  <r>
    <d v="2023-07-08T00:00:00"/>
    <n v="11016"/>
    <n v="11270"/>
    <x v="3"/>
    <n v="947"/>
    <n v="53048"/>
    <s v="V-clip adipose"/>
    <s v="045172"/>
    <m/>
    <s v="M"/>
    <s v="M"/>
    <s v=""/>
    <s v=""/>
    <n v="65.5"/>
    <m/>
    <m/>
    <m/>
    <m/>
    <x v="3"/>
    <n v="1033006"/>
    <n v="1"/>
    <s v="X"/>
    <s v="X"/>
    <m/>
    <s v="Archive"/>
    <m/>
    <m/>
    <m/>
    <m/>
    <m/>
    <m/>
    <m/>
    <m/>
    <s v="Scale book incorrectly entered as 103306; corrected to 1033006 on 14 July/23 -NP"/>
    <s v="adult"/>
    <s v="10330061"/>
    <x v="5"/>
    <s v=""/>
    <s v=""/>
    <s v=""/>
    <x v="6"/>
  </r>
  <r>
    <d v="2023-07-08T00:00:00"/>
    <n v="11016"/>
    <n v="11270"/>
    <x v="3"/>
    <n v="950"/>
    <n v="53049"/>
    <s v="V-clip adipose"/>
    <s v="045115"/>
    <m/>
    <s v="F"/>
    <s v="F"/>
    <s v=""/>
    <s v=""/>
    <n v="82"/>
    <n v="16.399999999999999"/>
    <n v="5.7"/>
    <n v="4.8"/>
    <n v="1.5"/>
    <x v="2"/>
    <n v="1033006"/>
    <n v="2"/>
    <s v="X"/>
    <s v="X"/>
    <m/>
    <s v="Archive"/>
    <m/>
    <m/>
    <m/>
    <m/>
    <m/>
    <m/>
    <m/>
    <m/>
    <s v="Scale book incorrectly entered as 103306; corrected to 1033006 on 14 July/23 -NP"/>
    <s v="adult"/>
    <s v="10330062"/>
    <x v="5"/>
    <s v=""/>
    <s v=""/>
    <s v=""/>
    <x v="6"/>
  </r>
  <r>
    <d v="2023-07-08T00:00:00"/>
    <n v="11016"/>
    <n v="11270"/>
    <x v="3"/>
    <n v="954"/>
    <n v="53050"/>
    <s v="V-clip adipose"/>
    <s v="045089"/>
    <s v="X"/>
    <s v="M"/>
    <s v="M"/>
    <s v=""/>
    <s v=""/>
    <n v="60.5"/>
    <m/>
    <m/>
    <m/>
    <m/>
    <x v="3"/>
    <n v="1033006"/>
    <n v="3"/>
    <s v="X"/>
    <s v="X"/>
    <m/>
    <s v="Archive"/>
    <m/>
    <m/>
    <m/>
    <m/>
    <m/>
    <m/>
    <m/>
    <m/>
    <s v="Scale book incorrectly entered as 103306; corrected to 1033006 on 14 July/23 -NP"/>
    <s v="adult"/>
    <s v="10330063"/>
    <x v="5"/>
    <s v=""/>
    <s v=""/>
    <s v=""/>
    <x v="6"/>
  </r>
  <r>
    <d v="2023-07-08T00:00:00"/>
    <n v="11016"/>
    <n v="11270"/>
    <x v="3"/>
    <n v="1000"/>
    <n v="53051"/>
    <s v="V-clip adipose"/>
    <s v="045095"/>
    <s v="X"/>
    <s v="M"/>
    <s v="M"/>
    <s v=""/>
    <s v=""/>
    <n v="74"/>
    <m/>
    <m/>
    <m/>
    <m/>
    <x v="3"/>
    <n v="1033006"/>
    <n v="4"/>
    <s v="X"/>
    <s v="X"/>
    <m/>
    <s v="Archive"/>
    <m/>
    <m/>
    <m/>
    <m/>
    <m/>
    <m/>
    <m/>
    <m/>
    <s v="Scale book incorrectly entered as 103306; corrected to 1033006 on 14 July/23 -NP"/>
    <s v="adult"/>
    <s v="10330064"/>
    <x v="5"/>
    <s v=""/>
    <s v=""/>
    <s v=""/>
    <x v="6"/>
  </r>
  <r>
    <d v="2023-07-08T00:00:00"/>
    <n v="11016"/>
    <n v="11270"/>
    <x v="3"/>
    <n v="1004"/>
    <n v="53052"/>
    <s v="V-clip adipose"/>
    <s v="045098"/>
    <m/>
    <s v="F"/>
    <s v="F"/>
    <s v=""/>
    <s v=""/>
    <n v="85"/>
    <n v="17"/>
    <n v="6"/>
    <n v="4.5"/>
    <n v="1.5"/>
    <x v="2"/>
    <n v="1033006"/>
    <n v="5"/>
    <s v="X"/>
    <s v="X"/>
    <m/>
    <s v="Archive"/>
    <m/>
    <m/>
    <m/>
    <m/>
    <m/>
    <m/>
    <m/>
    <m/>
    <s v="Scale book incorrectly entered as 103306; corrected to 1033006 on 14 July/23 -NP"/>
    <s v="adult"/>
    <s v="10330065"/>
    <x v="5"/>
    <s v=""/>
    <s v=""/>
    <s v=""/>
    <x v="6"/>
  </r>
  <r>
    <d v="2023-07-08T00:00:00"/>
    <n v="11016"/>
    <n v="11270"/>
    <x v="3"/>
    <n v="1002"/>
    <n v="53053"/>
    <s v="V-clip adipose"/>
    <s v="045112"/>
    <s v="X"/>
    <s v="M"/>
    <s v="M"/>
    <s v=""/>
    <s v=""/>
    <n v="70.5"/>
    <m/>
    <m/>
    <m/>
    <m/>
    <x v="3"/>
    <n v="1033006"/>
    <n v="6"/>
    <s v="X"/>
    <s v="X"/>
    <m/>
    <s v="Archive"/>
    <m/>
    <m/>
    <m/>
    <m/>
    <m/>
    <m/>
    <m/>
    <m/>
    <s v="Scale book incorrectly entered as 103306; corrected to 1033006 on 14 July/23 -NP"/>
    <s v="adult"/>
    <s v="10330066"/>
    <x v="5"/>
    <s v=""/>
    <s v=""/>
    <s v=""/>
    <x v="6"/>
  </r>
  <r>
    <d v="2023-07-08T00:00:00"/>
    <n v="11017"/>
    <n v="11270"/>
    <x v="4"/>
    <n v="1031"/>
    <n v="53054"/>
    <s v="V-clip adipose"/>
    <s v="045166"/>
    <s v="X"/>
    <s v="M"/>
    <s v="M"/>
    <s v=""/>
    <s v=""/>
    <n v="59"/>
    <m/>
    <m/>
    <m/>
    <m/>
    <x v="3"/>
    <n v="1033006"/>
    <n v="7"/>
    <s v="X"/>
    <s v="X"/>
    <m/>
    <s v="Archive"/>
    <m/>
    <m/>
    <m/>
    <m/>
    <m/>
    <m/>
    <m/>
    <m/>
    <s v="Scale book incorrectly entered as 103306; corrected to 1033006 on 14 July/23 -NP"/>
    <s v="adult"/>
    <s v="10330067"/>
    <x v="5"/>
    <s v=""/>
    <s v=""/>
    <s v=""/>
    <x v="6"/>
  </r>
  <r>
    <d v="2023-07-08T00:00:00"/>
    <n v="11017"/>
    <n v="11270"/>
    <x v="4"/>
    <n v="1033"/>
    <n v="53055"/>
    <s v="V-clip adipose"/>
    <s v="045080"/>
    <m/>
    <s v="F"/>
    <s v="F"/>
    <s v=""/>
    <s v=""/>
    <n v="78"/>
    <n v="15.9"/>
    <n v="5.3"/>
    <n v="4.0999999999999996"/>
    <n v="1.4"/>
    <x v="2"/>
    <n v="1033006"/>
    <n v="8"/>
    <s v="X"/>
    <s v="X"/>
    <m/>
    <s v="Archive"/>
    <m/>
    <m/>
    <m/>
    <m/>
    <m/>
    <m/>
    <m/>
    <m/>
    <s v="Scale book incorrectly entered as 103306; corrected to 1033006 on 14 July/23 -NP"/>
    <s v="adult"/>
    <s v="10330068"/>
    <x v="5"/>
    <s v=""/>
    <s v=""/>
    <s v=""/>
    <x v="6"/>
  </r>
  <r>
    <d v="2023-07-08T00:00:00"/>
    <n v="11017"/>
    <n v="11270"/>
    <x v="4"/>
    <n v="1037"/>
    <n v="53056"/>
    <s v="V-clip adipose"/>
    <s v="045088"/>
    <s v="X"/>
    <s v="M"/>
    <s v="M"/>
    <s v=""/>
    <s v=""/>
    <n v="69"/>
    <m/>
    <m/>
    <m/>
    <m/>
    <x v="3"/>
    <n v="1033006"/>
    <n v="9"/>
    <s v="X"/>
    <s v="X"/>
    <m/>
    <s v="Archive"/>
    <m/>
    <m/>
    <m/>
    <m/>
    <m/>
    <m/>
    <m/>
    <m/>
    <s v="Scale book incorrectly entered as 103306; corrected to 1033006 on 14 July/23 -NP"/>
    <s v="adult"/>
    <s v="10330069"/>
    <x v="5"/>
    <s v=""/>
    <s v=""/>
    <s v=""/>
    <x v="6"/>
  </r>
  <r>
    <d v="2023-07-08T00:00:00"/>
    <n v="11017"/>
    <n v="11270"/>
    <x v="4"/>
    <n v="1040"/>
    <n v="53057"/>
    <s v="V-clip adipose"/>
    <s v="045170"/>
    <m/>
    <s v="F"/>
    <s v="F"/>
    <s v=""/>
    <s v=""/>
    <n v="86"/>
    <n v="19.399999999999999"/>
    <n v="7.5"/>
    <n v="4.4000000000000004"/>
    <n v="1.3"/>
    <x v="2"/>
    <n v="1033006"/>
    <n v="10"/>
    <s v="X"/>
    <s v="X"/>
    <m/>
    <s v="Archive"/>
    <m/>
    <m/>
    <m/>
    <m/>
    <m/>
    <m/>
    <m/>
    <m/>
    <s v="Scale book incorrectly entered as 103306; corrected to 1033006 on 14 July/23 -NP"/>
    <s v="adult"/>
    <s v="103300610"/>
    <x v="5"/>
    <s v=""/>
    <s v=""/>
    <s v=""/>
    <x v="6"/>
  </r>
  <r>
    <d v="2023-07-08T00:00:00"/>
    <n v="11017"/>
    <n v="11270"/>
    <x v="4"/>
    <n v="1044"/>
    <n v="53058"/>
    <s v="V-clip adipose"/>
    <s v="045144"/>
    <s v="X"/>
    <s v="M"/>
    <s v="M"/>
    <s v=""/>
    <s v=""/>
    <n v="63"/>
    <m/>
    <m/>
    <m/>
    <m/>
    <x v="3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7"/>
    <n v="11270"/>
    <x v="4"/>
    <n v="1045"/>
    <n v="53059"/>
    <s v="V-clip adipose"/>
    <s v="045107"/>
    <s v="X"/>
    <s v="M"/>
    <s v="M"/>
    <s v=""/>
    <s v=""/>
    <n v="60"/>
    <m/>
    <m/>
    <m/>
    <m/>
    <x v="3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7"/>
    <n v="11270"/>
    <x v="4"/>
    <n v="1048"/>
    <n v="53060"/>
    <s v="V-clip adipose"/>
    <s v="045082"/>
    <m/>
    <s v="F"/>
    <s v="F"/>
    <s v=""/>
    <s v=""/>
    <n v="81.5"/>
    <n v="17.3"/>
    <n v="5.0999999999999996"/>
    <n v="4.0999999999999996"/>
    <n v="1.6"/>
    <x v="2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7"/>
    <n v="11270"/>
    <x v="4"/>
    <n v="1047"/>
    <n v="53061"/>
    <s v="V-clip adipose"/>
    <s v="045135"/>
    <s v="X"/>
    <s v="M"/>
    <s v="M"/>
    <s v=""/>
    <s v=""/>
    <n v="63"/>
    <m/>
    <m/>
    <m/>
    <m/>
    <x v="3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7"/>
    <n v="11270"/>
    <x v="4"/>
    <n v="1051"/>
    <n v="53062"/>
    <s v="V-clip adipose"/>
    <s v="045106"/>
    <s v="X"/>
    <s v="M"/>
    <s v="M"/>
    <s v=""/>
    <s v=""/>
    <n v="61"/>
    <m/>
    <m/>
    <m/>
    <m/>
    <x v="3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7"/>
    <n v="11270"/>
    <x v="4"/>
    <n v="1056"/>
    <n v="53063"/>
    <s v="V-clip adipose"/>
    <s v="045122"/>
    <m/>
    <s v="F"/>
    <s v="F"/>
    <s v=""/>
    <s v=""/>
    <n v="92"/>
    <n v="19.2"/>
    <n v="6.5"/>
    <n v="5.2"/>
    <n v="1.6"/>
    <x v="2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7"/>
    <n v="11270"/>
    <x v="4"/>
    <n v="1059"/>
    <n v="53064"/>
    <s v="V-clip adipose"/>
    <s v="045105"/>
    <m/>
    <s v="F"/>
    <s v="F"/>
    <s v=""/>
    <s v=""/>
    <n v="84"/>
    <n v="17.399999999999999"/>
    <n v="6.2"/>
    <n v="6.2"/>
    <n v="2.2000000000000002"/>
    <x v="2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7"/>
    <n v="11270"/>
    <x v="4"/>
    <n v="1102"/>
    <n v="53065"/>
    <s v="V-clip adipose"/>
    <s v="045154"/>
    <m/>
    <s v="F"/>
    <s v="F"/>
    <s v=""/>
    <s v=""/>
    <n v="82.5"/>
    <n v="17.5"/>
    <n v="6.3"/>
    <n v="5.0999999999999996"/>
    <n v="1.6"/>
    <x v="2"/>
    <m/>
    <m/>
    <m/>
    <m/>
    <m/>
    <m/>
    <m/>
    <m/>
    <m/>
    <m/>
    <m/>
    <m/>
    <m/>
    <s v="Scalebook # 1032256 went in river."/>
    <m/>
    <s v="adult"/>
    <s v=""/>
    <x v="2"/>
    <s v="no age"/>
    <n v="0"/>
    <s v=""/>
    <x v="6"/>
  </r>
  <r>
    <d v="2023-07-08T00:00:00"/>
    <n v="11018"/>
    <n v="11270"/>
    <x v="2"/>
    <n v="1144"/>
    <n v="53066"/>
    <s v="V-clip adipose"/>
    <s v="045096"/>
    <m/>
    <s v="M"/>
    <s v="M"/>
    <s v=""/>
    <s v=""/>
    <n v="81"/>
    <n v="18.600000000000001"/>
    <n v="7"/>
    <n v="5.2"/>
    <n v="1.9"/>
    <x v="2"/>
    <n v="1032257"/>
    <n v="1"/>
    <s v="X"/>
    <m/>
    <s v="X"/>
    <d v="2023-09-18T00:00:00"/>
    <m/>
    <m/>
    <m/>
    <m/>
    <m/>
    <m/>
    <m/>
    <m/>
    <s v="NOTE: SCALE BOOK # INCORRECTLY ENTERED AS 1032357! CORRECTED TO BOOK #1032257 ON 13 SEPT/23 -NP"/>
    <s v="adult"/>
    <s v="10322571"/>
    <x v="3"/>
    <n v="1.3"/>
    <n v="3"/>
    <n v="2018"/>
    <x v="6"/>
  </r>
  <r>
    <d v="2023-07-08T00:00:00"/>
    <n v="11018"/>
    <n v="11270"/>
    <x v="2"/>
    <n v="1147"/>
    <n v="53067"/>
    <s v="V-clip adipose"/>
    <s v="045099"/>
    <s v="X"/>
    <s v="M"/>
    <s v="M"/>
    <s v=""/>
    <s v=""/>
    <n v="83"/>
    <n v="18.899999999999999"/>
    <n v="9.5"/>
    <n v="5.0999999999999996"/>
    <n v="1.9"/>
    <x v="2"/>
    <n v="1032257"/>
    <n v="2"/>
    <s v="X"/>
    <m/>
    <s v="X"/>
    <d v="2023-09-18T00:00:00"/>
    <m/>
    <m/>
    <m/>
    <m/>
    <m/>
    <m/>
    <m/>
    <m/>
    <s v="NOTE: SCALE BOOK # INCORRECTLY ENTERED AS 1032357! CORRECTED TO BOOK #1032257 ON 13 SEPT/23 -NP"/>
    <s v="adult"/>
    <s v="10322572"/>
    <x v="3"/>
    <n v="1.3"/>
    <n v="3"/>
    <n v="2018"/>
    <x v="6"/>
  </r>
  <r>
    <d v="2023-07-08T00:00:00"/>
    <n v="11018"/>
    <n v="11270"/>
    <x v="2"/>
    <n v="1147"/>
    <n v="53068"/>
    <s v="V-clip adipose"/>
    <s v="045113"/>
    <s v="X"/>
    <s v="M"/>
    <s v="M"/>
    <s v=""/>
    <s v=""/>
    <n v="67"/>
    <m/>
    <m/>
    <m/>
    <m/>
    <x v="3"/>
    <n v="1032257"/>
    <n v="3"/>
    <s v="X"/>
    <m/>
    <s v="X"/>
    <d v="2023-09-18T00:00:00"/>
    <m/>
    <m/>
    <m/>
    <m/>
    <m/>
    <m/>
    <m/>
    <m/>
    <s v="NOTE: SCALE BOOK # INCORRECTLY ENTERED AS 1032357! CORRECTED TO BOOK #1032257 ON 13 SEPT/23 -NP"/>
    <s v="adult"/>
    <s v="10322573"/>
    <x v="4"/>
    <n v="1.2"/>
    <n v="2"/>
    <n v="2019"/>
    <x v="6"/>
  </r>
  <r>
    <d v="2023-07-08T00:00:00"/>
    <n v="11018"/>
    <n v="11270"/>
    <x v="2"/>
    <n v="1147"/>
    <n v="53069"/>
    <s v="V-clip adipose"/>
    <s v="045137"/>
    <s v="X"/>
    <s v="M"/>
    <s v="M"/>
    <s v=""/>
    <s v=""/>
    <n v="68"/>
    <m/>
    <m/>
    <m/>
    <m/>
    <x v="3"/>
    <n v="1032257"/>
    <n v="4"/>
    <s v="X"/>
    <m/>
    <s v="X"/>
    <d v="2023-09-18T00:00:00"/>
    <m/>
    <m/>
    <m/>
    <m/>
    <m/>
    <m/>
    <m/>
    <s v="Scale book 1032256 went in river."/>
    <s v="NOTE: SCALE BOOK # INCORRECTLY ENTERED AS 1032357! CORRECTED TO BOOK #1032257 ON 13 SEPT/23 -NP"/>
    <s v="adult"/>
    <s v="10322574"/>
    <x v="4"/>
    <n v="1.2"/>
    <n v="2"/>
    <n v="2019"/>
    <x v="6"/>
  </r>
  <r>
    <d v="2023-07-08T00:00:00"/>
    <n v="10930"/>
    <n v="11330"/>
    <x v="1"/>
    <n v="920"/>
    <m/>
    <s v="caudal hole"/>
    <m/>
    <m/>
    <s v="M"/>
    <s v="M"/>
    <s v=""/>
    <s v=""/>
    <n v="47"/>
    <m/>
    <m/>
    <m/>
    <m/>
    <x v="1"/>
    <n v="1024334"/>
    <n v="3"/>
    <s v="X"/>
    <m/>
    <m/>
    <d v="2023-07-28T00:00:00"/>
    <m/>
    <m/>
    <m/>
    <m/>
    <m/>
    <m/>
    <m/>
    <s v="JACK"/>
    <m/>
    <s v="jack"/>
    <s v="10243343"/>
    <x v="1"/>
    <n v="1.1000000000000001"/>
    <n v="1"/>
    <n v="2020"/>
    <x v="6"/>
  </r>
  <r>
    <d v="2023-07-08T00:00:00"/>
    <n v="10930"/>
    <n v="11330"/>
    <x v="1"/>
    <n v="925"/>
    <m/>
    <s v="caudal hole"/>
    <m/>
    <m/>
    <s v="M"/>
    <s v="M"/>
    <s v=""/>
    <s v=""/>
    <n v="42"/>
    <m/>
    <m/>
    <m/>
    <m/>
    <x v="1"/>
    <n v="1024334"/>
    <n v="4"/>
    <s v="X"/>
    <m/>
    <m/>
    <d v="2023-07-28T00:00:00"/>
    <m/>
    <m/>
    <m/>
    <m/>
    <m/>
    <m/>
    <m/>
    <s v="JACK"/>
    <m/>
    <s v="jack"/>
    <s v="10243344"/>
    <x v="1"/>
    <n v="1.1000000000000001"/>
    <n v="1"/>
    <n v="2020"/>
    <x v="6"/>
  </r>
  <r>
    <d v="2023-07-08T00:00:00"/>
    <n v="10930"/>
    <n v="11330"/>
    <x v="1"/>
    <n v="925"/>
    <m/>
    <s v="caudal hole"/>
    <m/>
    <m/>
    <s v="M"/>
    <s v="M"/>
    <s v=""/>
    <s v=""/>
    <n v="41"/>
    <m/>
    <m/>
    <m/>
    <m/>
    <x v="1"/>
    <n v="1024334"/>
    <n v="5"/>
    <s v="X"/>
    <m/>
    <m/>
    <d v="2023-07-28T00:00:00"/>
    <m/>
    <m/>
    <m/>
    <m/>
    <m/>
    <m/>
    <m/>
    <s v="JACK"/>
    <m/>
    <s v="jack"/>
    <s v="10243345"/>
    <x v="1"/>
    <n v="1.1000000000000001"/>
    <n v="1"/>
    <n v="2020"/>
    <x v="6"/>
  </r>
  <r>
    <d v="2023-07-08T00:00:00"/>
    <n v="10930"/>
    <n v="11330"/>
    <x v="1"/>
    <n v="933"/>
    <m/>
    <s v="caudal hole"/>
    <m/>
    <m/>
    <s v="M"/>
    <s v="M"/>
    <s v=""/>
    <s v=""/>
    <n v="40"/>
    <m/>
    <m/>
    <m/>
    <m/>
    <x v="1"/>
    <n v="1024334"/>
    <n v="6"/>
    <s v="X"/>
    <m/>
    <m/>
    <d v="2023-07-28T00:00:00"/>
    <m/>
    <m/>
    <m/>
    <m/>
    <m/>
    <m/>
    <m/>
    <s v="JACK"/>
    <m/>
    <s v="jack"/>
    <s v="10243346"/>
    <x v="1"/>
    <n v="1.1000000000000001"/>
    <n v="1"/>
    <n v="2020"/>
    <x v="6"/>
  </r>
  <r>
    <d v="2023-07-08T00:00:00"/>
    <n v="10930"/>
    <n v="11330"/>
    <x v="1"/>
    <n v="935"/>
    <m/>
    <s v="caudal hole"/>
    <m/>
    <m/>
    <s v="M"/>
    <s v="M"/>
    <s v=""/>
    <s v=""/>
    <n v="43"/>
    <m/>
    <m/>
    <m/>
    <m/>
    <x v="1"/>
    <n v="1024334"/>
    <n v="7"/>
    <s v="X"/>
    <m/>
    <m/>
    <d v="2023-07-28T00:00:00"/>
    <m/>
    <m/>
    <m/>
    <m/>
    <m/>
    <m/>
    <m/>
    <m/>
    <m/>
    <s v="jack"/>
    <s v="10243347"/>
    <x v="1"/>
    <n v="1.1000000000000001"/>
    <n v="1"/>
    <n v="2020"/>
    <x v="6"/>
  </r>
  <r>
    <d v="2023-07-08T00:00:00"/>
    <n v="10930"/>
    <n v="11330"/>
    <x v="1"/>
    <n v="944"/>
    <n v="41292"/>
    <s v="adipose hole"/>
    <s v="045590"/>
    <m/>
    <s v="M"/>
    <s v="M"/>
    <s v=""/>
    <s v=""/>
    <n v="64.5"/>
    <m/>
    <m/>
    <m/>
    <m/>
    <x v="3"/>
    <n v="1024334"/>
    <n v="8"/>
    <s v="X"/>
    <m/>
    <m/>
    <d v="2023-07-28T00:00:00"/>
    <m/>
    <m/>
    <m/>
    <m/>
    <m/>
    <m/>
    <m/>
    <m/>
    <m/>
    <s v="adult"/>
    <s v="10243348"/>
    <x v="4"/>
    <n v="1.2"/>
    <n v="2"/>
    <n v="2019"/>
    <x v="6"/>
  </r>
  <r>
    <d v="2023-07-08T00:00:00"/>
    <n v="10930"/>
    <n v="11330"/>
    <x v="1"/>
    <n v="949"/>
    <n v="41293"/>
    <s v="adipose hole"/>
    <s v="045651"/>
    <m/>
    <s v="F"/>
    <s v="F"/>
    <s v=""/>
    <s v=""/>
    <n v="84"/>
    <n v="17.5"/>
    <n v="5.8"/>
    <n v="5.3"/>
    <n v="1.5"/>
    <x v="2"/>
    <n v="1024334"/>
    <n v="9"/>
    <s v="X"/>
    <m/>
    <m/>
    <d v="2023-07-28T00:00:00"/>
    <n v="605"/>
    <m/>
    <m/>
    <m/>
    <m/>
    <m/>
    <m/>
    <m/>
    <m/>
    <s v="adult"/>
    <s v="10243349"/>
    <x v="3"/>
    <n v="1.3"/>
    <n v="3"/>
    <n v="2018"/>
    <x v="6"/>
  </r>
  <r>
    <d v="2023-07-08T00:00:00"/>
    <n v="10930"/>
    <n v="11330"/>
    <x v="1"/>
    <n v="952"/>
    <n v="41294"/>
    <s v="adipose hole"/>
    <s v="045596"/>
    <m/>
    <s v="M"/>
    <s v="M"/>
    <s v=""/>
    <s v=""/>
    <n v="59"/>
    <m/>
    <m/>
    <m/>
    <m/>
    <x v="3"/>
    <n v="1024334"/>
    <n v="10"/>
    <s v="X"/>
    <m/>
    <m/>
    <d v="2023-07-28T00:00:00"/>
    <n v="606"/>
    <m/>
    <m/>
    <m/>
    <m/>
    <m/>
    <m/>
    <m/>
    <m/>
    <s v="adult"/>
    <s v="102433410"/>
    <x v="4"/>
    <n v="1.2"/>
    <n v="2"/>
    <n v="2019"/>
    <x v="6"/>
  </r>
  <r>
    <d v="2023-07-08T00:00:00"/>
    <n v="10930"/>
    <n v="11330"/>
    <x v="1"/>
    <n v="953"/>
    <n v="41295"/>
    <s v="adipose hole"/>
    <s v="045621"/>
    <m/>
    <s v="F"/>
    <s v="M"/>
    <s v=""/>
    <s v=""/>
    <n v="64.5"/>
    <m/>
    <m/>
    <m/>
    <m/>
    <x v="3"/>
    <n v="1024337"/>
    <n v="1"/>
    <s v="X"/>
    <m/>
    <m/>
    <d v="2023-07-28T00:00:00"/>
    <n v="607"/>
    <m/>
    <m/>
    <m/>
    <m/>
    <m/>
    <m/>
    <m/>
    <m/>
    <s v="adult"/>
    <s v="10243371"/>
    <x v="3"/>
    <n v="1.3"/>
    <n v="3"/>
    <n v="2018"/>
    <x v="6"/>
  </r>
  <r>
    <d v="2023-07-08T00:00:00"/>
    <n v="10930"/>
    <n v="11330"/>
    <x v="1"/>
    <n v="954"/>
    <n v="41296"/>
    <s v="adipose hole"/>
    <s v="045617"/>
    <m/>
    <s v="M"/>
    <s v="M"/>
    <s v=""/>
    <s v=""/>
    <n v="58.5"/>
    <m/>
    <m/>
    <m/>
    <m/>
    <x v="3"/>
    <n v="1024337"/>
    <n v="2"/>
    <s v="X"/>
    <m/>
    <m/>
    <d v="2023-07-28T00:00:00"/>
    <n v="608"/>
    <m/>
    <m/>
    <m/>
    <m/>
    <m/>
    <m/>
    <m/>
    <m/>
    <s v="adult"/>
    <s v="10243372"/>
    <x v="8"/>
    <s v="no age"/>
    <n v="2"/>
    <s v=""/>
    <x v="6"/>
  </r>
  <r>
    <d v="2023-07-08T00:00:00"/>
    <n v="10930"/>
    <n v="11330"/>
    <x v="1"/>
    <n v="955"/>
    <n v="41297"/>
    <s v="adipose hole"/>
    <s v="045635"/>
    <m/>
    <s v="M"/>
    <s v="M"/>
    <s v=""/>
    <s v=""/>
    <n v="56"/>
    <m/>
    <m/>
    <m/>
    <m/>
    <x v="3"/>
    <n v="1024337"/>
    <n v="3"/>
    <s v="X"/>
    <m/>
    <m/>
    <d v="2023-07-28T00:00:00"/>
    <n v="609"/>
    <m/>
    <m/>
    <m/>
    <m/>
    <m/>
    <m/>
    <m/>
    <m/>
    <s v="adult"/>
    <s v="10243373"/>
    <x v="8"/>
    <s v="no age"/>
    <n v="2"/>
    <s v=""/>
    <x v="6"/>
  </r>
  <r>
    <d v="2023-07-08T00:00:00"/>
    <n v="10930"/>
    <n v="11330"/>
    <x v="1"/>
    <n v="1002"/>
    <n v="41298"/>
    <s v="adipose hole"/>
    <s v="045645"/>
    <m/>
    <s v="M"/>
    <s v="M"/>
    <s v=""/>
    <s v=""/>
    <n v="51"/>
    <m/>
    <m/>
    <m/>
    <m/>
    <x v="3"/>
    <n v="1024337"/>
    <n v="4"/>
    <s v="X"/>
    <m/>
    <m/>
    <d v="2023-07-28T00:00:00"/>
    <n v="610"/>
    <m/>
    <m/>
    <m/>
    <m/>
    <m/>
    <m/>
    <m/>
    <m/>
    <s v="adult"/>
    <s v="10243374"/>
    <x v="1"/>
    <n v="1.1000000000000001"/>
    <n v="1"/>
    <n v="2020"/>
    <x v="6"/>
  </r>
  <r>
    <d v="2023-07-08T00:00:00"/>
    <n v="10933"/>
    <n v="11330"/>
    <x v="1"/>
    <n v="1613"/>
    <n v="41299"/>
    <s v="adipose hole"/>
    <s v="045623"/>
    <m/>
    <s v="M"/>
    <s v="M"/>
    <s v=""/>
    <s v=""/>
    <n v="66"/>
    <m/>
    <m/>
    <m/>
    <m/>
    <x v="3"/>
    <n v="1024337"/>
    <n v="5"/>
    <s v="X"/>
    <m/>
    <m/>
    <d v="2023-07-28T00:00:00"/>
    <n v="611"/>
    <m/>
    <m/>
    <m/>
    <m/>
    <m/>
    <m/>
    <m/>
    <m/>
    <s v="adult"/>
    <s v="10243375"/>
    <x v="9"/>
    <s v="no age"/>
    <n v="3"/>
    <s v=""/>
    <x v="6"/>
  </r>
  <r>
    <d v="2023-07-08T00:00:00"/>
    <n v="11018"/>
    <n v="11271"/>
    <x v="2"/>
    <n v="1157"/>
    <n v="53070"/>
    <s v="V-clip adipose"/>
    <s v="045094"/>
    <s v="X"/>
    <s v="M"/>
    <s v="M"/>
    <s v=""/>
    <s v=""/>
    <n v="61"/>
    <m/>
    <m/>
    <m/>
    <m/>
    <x v="3"/>
    <n v="1032257"/>
    <n v="5"/>
    <s v="X"/>
    <m/>
    <s v="X"/>
    <d v="2023-09-18T00:00:00"/>
    <m/>
    <m/>
    <m/>
    <m/>
    <m/>
    <m/>
    <m/>
    <m/>
    <m/>
    <s v="adult"/>
    <s v="10322575"/>
    <x v="4"/>
    <n v="1.2"/>
    <n v="2"/>
    <n v="2019"/>
    <x v="6"/>
  </r>
  <r>
    <d v="2023-07-08T00:00:00"/>
    <n v="11018"/>
    <n v="11271"/>
    <x v="2"/>
    <n v="1200"/>
    <n v="53071"/>
    <s v="V-clip adipose"/>
    <s v="045086"/>
    <s v="X"/>
    <s v="M"/>
    <s v="M"/>
    <s v=""/>
    <s v=""/>
    <n v="73"/>
    <m/>
    <m/>
    <m/>
    <m/>
    <x v="3"/>
    <n v="1032257"/>
    <n v="6"/>
    <s v="X"/>
    <m/>
    <s v="X"/>
    <d v="2023-09-18T00:00:00"/>
    <m/>
    <m/>
    <m/>
    <m/>
    <m/>
    <m/>
    <m/>
    <m/>
    <m/>
    <s v="adult"/>
    <s v="10322576"/>
    <x v="4"/>
    <n v="1.2"/>
    <n v="2"/>
    <n v="2019"/>
    <x v="6"/>
  </r>
  <r>
    <d v="2023-07-08T00:00:00"/>
    <n v="11019"/>
    <n v="11271"/>
    <x v="4"/>
    <n v="1708"/>
    <n v="53072"/>
    <s v="V-clip adipose"/>
    <s v="044594"/>
    <m/>
    <s v="F"/>
    <s v="F"/>
    <s v=""/>
    <s v=""/>
    <n v="81"/>
    <n v="18.399999999999999"/>
    <n v="6.8"/>
    <n v="5.2"/>
    <n v="1.9"/>
    <x v="2"/>
    <n v="1032257"/>
    <n v="7"/>
    <s v="X"/>
    <m/>
    <s v="X"/>
    <d v="2023-09-18T00:00:00"/>
    <m/>
    <m/>
    <m/>
    <m/>
    <m/>
    <m/>
    <m/>
    <m/>
    <m/>
    <s v="adult"/>
    <s v="10322577"/>
    <x v="3"/>
    <n v="1.3"/>
    <n v="3"/>
    <n v="2018"/>
    <x v="6"/>
  </r>
  <r>
    <d v="2023-07-08T00:00:00"/>
    <n v="11019"/>
    <n v="11271"/>
    <x v="4"/>
    <n v="1711"/>
    <n v="53073"/>
    <s v="V-clip adipose"/>
    <s v="044622"/>
    <s v="X"/>
    <s v="M"/>
    <s v="M"/>
    <s v=""/>
    <s v=""/>
    <n v="59"/>
    <m/>
    <m/>
    <m/>
    <m/>
    <x v="3"/>
    <n v="1032257"/>
    <n v="8"/>
    <s v="X"/>
    <m/>
    <s v="X"/>
    <d v="2023-09-18T00:00:00"/>
    <m/>
    <m/>
    <m/>
    <m/>
    <m/>
    <m/>
    <m/>
    <m/>
    <m/>
    <s v="adult"/>
    <s v="10322578"/>
    <x v="4"/>
    <n v="1.2"/>
    <n v="2"/>
    <n v="2019"/>
    <x v="6"/>
  </r>
  <r>
    <d v="2023-07-08T00:00:00"/>
    <n v="11020"/>
    <n v="11271"/>
    <x v="2"/>
    <n v="1739"/>
    <n v="53074"/>
    <s v="V-clip adipose"/>
    <s v="044624"/>
    <s v="X"/>
    <s v="M"/>
    <s v="M"/>
    <s v=""/>
    <s v=""/>
    <n v="66"/>
    <m/>
    <m/>
    <m/>
    <m/>
    <x v="3"/>
    <n v="1032257"/>
    <n v="9"/>
    <s v="X"/>
    <m/>
    <s v="X"/>
    <d v="2023-09-18T00:00:00"/>
    <m/>
    <m/>
    <m/>
    <m/>
    <m/>
    <m/>
    <m/>
    <m/>
    <m/>
    <s v="adult"/>
    <s v="10322579"/>
    <x v="8"/>
    <s v="no age"/>
    <n v="2"/>
    <s v=""/>
    <x v="6"/>
  </r>
  <r>
    <d v="2023-07-08T00:00:00"/>
    <n v="11020"/>
    <n v="11271"/>
    <x v="2"/>
    <n v="1742"/>
    <n v="53075"/>
    <s v="V-clip adipose"/>
    <s v="044583"/>
    <s v="X"/>
    <s v="M"/>
    <s v="M"/>
    <s v=""/>
    <s v=""/>
    <n v="63"/>
    <m/>
    <m/>
    <m/>
    <m/>
    <x v="3"/>
    <n v="1032257"/>
    <n v="10"/>
    <s v="X"/>
    <m/>
    <s v="X"/>
    <d v="2023-09-18T00:00:00"/>
    <m/>
    <m/>
    <m/>
    <m/>
    <m/>
    <m/>
    <m/>
    <m/>
    <m/>
    <s v="adult"/>
    <s v="103225710"/>
    <x v="4"/>
    <n v="1.2"/>
    <n v="2"/>
    <n v="2019"/>
    <x v="6"/>
  </r>
  <r>
    <d v="2023-07-08T00:00:00"/>
    <n v="11020"/>
    <n v="11271"/>
    <x v="2"/>
    <n v="1746"/>
    <n v="53076"/>
    <s v="V-clip adipose"/>
    <s v="044616"/>
    <m/>
    <s v="F"/>
    <s v="F"/>
    <s v=""/>
    <s v=""/>
    <n v="77"/>
    <n v="15.3"/>
    <n v="4.8"/>
    <n v="5.0999999999999996"/>
    <n v="1.4"/>
    <x v="2"/>
    <n v="1032258"/>
    <n v="1"/>
    <s v="X"/>
    <s v="X"/>
    <m/>
    <s v="Archive"/>
    <m/>
    <m/>
    <m/>
    <m/>
    <m/>
    <m/>
    <m/>
    <m/>
    <m/>
    <s v="adult"/>
    <s v="10322581"/>
    <x v="5"/>
    <s v=""/>
    <s v=""/>
    <s v=""/>
    <x v="6"/>
  </r>
  <r>
    <d v="2023-07-08T00:00:00"/>
    <n v="11020"/>
    <n v="11271"/>
    <x v="2"/>
    <n v="1749"/>
    <n v="53077"/>
    <s v="V-clip adipose"/>
    <s v="044588"/>
    <s v="X"/>
    <s v="M"/>
    <s v="M"/>
    <s v=""/>
    <s v=""/>
    <n v="57"/>
    <m/>
    <m/>
    <m/>
    <m/>
    <x v="3"/>
    <n v="1032258"/>
    <n v="2"/>
    <s v="X"/>
    <s v="X"/>
    <m/>
    <s v="Archive"/>
    <m/>
    <m/>
    <m/>
    <m/>
    <m/>
    <m/>
    <m/>
    <m/>
    <m/>
    <s v="adult"/>
    <s v="10322582"/>
    <x v="5"/>
    <s v=""/>
    <s v=""/>
    <s v=""/>
    <x v="6"/>
  </r>
  <r>
    <d v="2023-07-08T00:00:00"/>
    <n v="11020"/>
    <n v="11271"/>
    <x v="2"/>
    <n v="1751"/>
    <n v="53078"/>
    <s v="V-clip adipose"/>
    <s v="044630"/>
    <s v="X"/>
    <s v="M"/>
    <s v="M"/>
    <s v=""/>
    <s v=""/>
    <n v="74"/>
    <m/>
    <m/>
    <m/>
    <m/>
    <x v="3"/>
    <n v="1032258"/>
    <n v="3"/>
    <s v="X"/>
    <s v="X"/>
    <m/>
    <s v="Archive"/>
    <m/>
    <m/>
    <m/>
    <m/>
    <m/>
    <m/>
    <m/>
    <m/>
    <m/>
    <s v="adult"/>
    <s v="10322583"/>
    <x v="5"/>
    <s v=""/>
    <s v=""/>
    <s v=""/>
    <x v="6"/>
  </r>
  <r>
    <d v="2023-07-08T00:00:00"/>
    <n v="11021"/>
    <n v="11271"/>
    <x v="3"/>
    <n v="1820"/>
    <n v="53079"/>
    <s v="V-clip adipose"/>
    <s v="044652"/>
    <s v="X"/>
    <s v="M"/>
    <s v="M"/>
    <s v=""/>
    <s v=""/>
    <n v="69"/>
    <m/>
    <m/>
    <m/>
    <m/>
    <x v="3"/>
    <n v="1032258"/>
    <n v="4"/>
    <s v="X"/>
    <s v="X"/>
    <m/>
    <s v="Archive"/>
    <m/>
    <m/>
    <m/>
    <m/>
    <m/>
    <m/>
    <m/>
    <m/>
    <m/>
    <s v="adult"/>
    <s v="10322584"/>
    <x v="5"/>
    <s v=""/>
    <s v=""/>
    <s v=""/>
    <x v="6"/>
  </r>
  <r>
    <d v="2023-07-08T00:00:00"/>
    <n v="11021"/>
    <n v="11271"/>
    <x v="3"/>
    <n v="1822"/>
    <n v="53082"/>
    <s v="V-clip adipose"/>
    <s v="044620"/>
    <s v="X"/>
    <s v="M"/>
    <s v="M"/>
    <s v=""/>
    <s v=""/>
    <n v="63"/>
    <m/>
    <m/>
    <m/>
    <m/>
    <x v="3"/>
    <n v="1032258"/>
    <n v="5"/>
    <s v="X"/>
    <s v="X"/>
    <m/>
    <s v="Archive"/>
    <m/>
    <m/>
    <m/>
    <m/>
    <m/>
    <m/>
    <m/>
    <s v="53080 - 53081 bad tags"/>
    <m/>
    <s v="adult"/>
    <s v="10322585"/>
    <x v="5"/>
    <s v=""/>
    <s v=""/>
    <s v=""/>
    <x v="6"/>
  </r>
  <r>
    <d v="2023-07-08T00:00:00"/>
    <n v="11021"/>
    <n v="11271"/>
    <x v="3"/>
    <n v="1830"/>
    <n v="53083"/>
    <s v="V-clip adipose"/>
    <s v="044608"/>
    <m/>
    <s v="F"/>
    <s v="F"/>
    <s v=""/>
    <s v=""/>
    <n v="92"/>
    <n v="21"/>
    <n v="7.3"/>
    <n v="5.6"/>
    <n v="1.7"/>
    <x v="2"/>
    <n v="1032258"/>
    <n v="6"/>
    <s v="X"/>
    <s v="X"/>
    <m/>
    <s v="Archive"/>
    <m/>
    <m/>
    <m/>
    <m/>
    <m/>
    <m/>
    <m/>
    <m/>
    <m/>
    <s v="adult"/>
    <s v="10322586"/>
    <x v="5"/>
    <s v=""/>
    <s v=""/>
    <s v=""/>
    <x v="6"/>
  </r>
  <r>
    <d v="2023-07-08T00:00:00"/>
    <n v="11021"/>
    <n v="11271"/>
    <x v="3"/>
    <n v="1835"/>
    <n v="53084"/>
    <s v="V-clip adipose"/>
    <s v="044613"/>
    <m/>
    <s v="M"/>
    <s v="M"/>
    <s v=""/>
    <s v=""/>
    <n v="72"/>
    <m/>
    <m/>
    <m/>
    <m/>
    <x v="3"/>
    <n v="1032258"/>
    <n v="7"/>
    <s v="X"/>
    <s v="X"/>
    <m/>
    <s v="Archive"/>
    <m/>
    <m/>
    <m/>
    <m/>
    <m/>
    <m/>
    <m/>
    <m/>
    <m/>
    <s v="adult"/>
    <s v="10322587"/>
    <x v="5"/>
    <s v=""/>
    <s v=""/>
    <s v=""/>
    <x v="6"/>
  </r>
  <r>
    <d v="2023-07-09T00:00:00"/>
    <n v="10934"/>
    <n v="11335"/>
    <x v="1"/>
    <n v="914"/>
    <m/>
    <s v="caudal hole"/>
    <m/>
    <m/>
    <s v="M"/>
    <s v="M"/>
    <s v=""/>
    <s v=""/>
    <n v="44"/>
    <m/>
    <m/>
    <m/>
    <m/>
    <x v="1"/>
    <n v="1024337"/>
    <n v="6"/>
    <s v="X"/>
    <m/>
    <m/>
    <d v="2023-07-28T00:00:00"/>
    <m/>
    <s v="GN"/>
    <m/>
    <s v="12"/>
    <m/>
    <m/>
    <n v="1"/>
    <m/>
    <m/>
    <s v="jack"/>
    <s v="10243376"/>
    <x v="1"/>
    <n v="1.1000000000000001"/>
    <n v="1"/>
    <n v="2020"/>
    <x v="7"/>
  </r>
  <r>
    <d v="2023-07-09T00:00:00"/>
    <n v="10934"/>
    <n v="11335"/>
    <x v="1"/>
    <n v="927"/>
    <n v="41300"/>
    <s v="adipose hole"/>
    <s v="045607"/>
    <m/>
    <s v="M"/>
    <s v="M"/>
    <s v=""/>
    <s v=""/>
    <n v="69.5"/>
    <m/>
    <m/>
    <m/>
    <m/>
    <x v="3"/>
    <n v="1024337"/>
    <n v="7"/>
    <s v="X"/>
    <m/>
    <m/>
    <d v="2023-07-28T00:00:00"/>
    <n v="612"/>
    <m/>
    <m/>
    <m/>
    <m/>
    <m/>
    <n v="1"/>
    <m/>
    <m/>
    <s v="adult"/>
    <s v="10243377"/>
    <x v="4"/>
    <n v="1.2"/>
    <n v="2"/>
    <n v="2019"/>
    <x v="7"/>
  </r>
  <r>
    <d v="2023-07-09T00:00:00"/>
    <n v="10934"/>
    <n v="11335"/>
    <x v="1"/>
    <n v="928"/>
    <n v="41301"/>
    <s v="adipose hole"/>
    <s v="045625"/>
    <m/>
    <s v="F"/>
    <s v="M"/>
    <s v=""/>
    <s v=""/>
    <n v="74"/>
    <m/>
    <m/>
    <m/>
    <m/>
    <x v="3"/>
    <n v="1024337"/>
    <n v="8"/>
    <s v="X"/>
    <m/>
    <m/>
    <d v="2023-07-28T00:00:00"/>
    <n v="613"/>
    <m/>
    <m/>
    <m/>
    <m/>
    <m/>
    <n v="1"/>
    <m/>
    <m/>
    <s v="adult"/>
    <s v="10243378"/>
    <x v="4"/>
    <n v="1.2"/>
    <n v="2"/>
    <n v="2019"/>
    <x v="7"/>
  </r>
  <r>
    <d v="2023-07-09T00:00:00"/>
    <n v="10934"/>
    <n v="11335"/>
    <x v="1"/>
    <n v="929"/>
    <n v="41302"/>
    <s v="adipose hole"/>
    <s v="045580"/>
    <m/>
    <s v="F"/>
    <s v="F"/>
    <s v=""/>
    <s v=""/>
    <n v="79"/>
    <n v="15.3"/>
    <n v="5.3"/>
    <n v="4.4000000000000004"/>
    <n v="1.2"/>
    <x v="2"/>
    <n v="1024337"/>
    <n v="9"/>
    <s v="X"/>
    <m/>
    <m/>
    <d v="2023-07-28T00:00:00"/>
    <n v="614"/>
    <m/>
    <m/>
    <m/>
    <m/>
    <m/>
    <n v="1"/>
    <m/>
    <m/>
    <s v="adult"/>
    <s v="10243379"/>
    <x v="3"/>
    <n v="1.3"/>
    <n v="3"/>
    <n v="2018"/>
    <x v="7"/>
  </r>
  <r>
    <d v="2023-07-09T00:00:00"/>
    <n v="10934"/>
    <n v="11335"/>
    <x v="1"/>
    <n v="932"/>
    <n v="41303"/>
    <s v="adipose hole"/>
    <s v="045593"/>
    <m/>
    <s v="F"/>
    <s v="M"/>
    <s v=""/>
    <s v=""/>
    <n v="66"/>
    <m/>
    <m/>
    <m/>
    <m/>
    <x v="3"/>
    <n v="1024337"/>
    <n v="10"/>
    <s v="X"/>
    <m/>
    <m/>
    <d v="2023-07-28T00:00:00"/>
    <n v="615"/>
    <m/>
    <m/>
    <m/>
    <m/>
    <m/>
    <n v="1"/>
    <m/>
    <m/>
    <s v="adult"/>
    <s v="102433710"/>
    <x v="4"/>
    <n v="1.2"/>
    <n v="2"/>
    <n v="2019"/>
    <x v="7"/>
  </r>
  <r>
    <d v="2023-07-09T00:00:00"/>
    <n v="10934"/>
    <n v="11335"/>
    <x v="1"/>
    <n v="935"/>
    <m/>
    <s v="caudal hole"/>
    <m/>
    <m/>
    <s v="M"/>
    <s v="M"/>
    <s v=""/>
    <s v=""/>
    <n v="44"/>
    <m/>
    <m/>
    <m/>
    <m/>
    <x v="1"/>
    <n v="1032289"/>
    <n v="1"/>
    <s v="X"/>
    <m/>
    <m/>
    <d v="2023-07-28T00:00:00"/>
    <m/>
    <m/>
    <m/>
    <m/>
    <m/>
    <m/>
    <n v="1"/>
    <m/>
    <m/>
    <s v="jack"/>
    <s v="10322891"/>
    <x v="1"/>
    <n v="1.1000000000000001"/>
    <n v="1"/>
    <n v="2020"/>
    <x v="7"/>
  </r>
  <r>
    <d v="2023-07-09T00:00:00"/>
    <n v="10934"/>
    <n v="11335"/>
    <x v="1"/>
    <n v="941"/>
    <n v="41304"/>
    <s v="adipose hole"/>
    <s v="045595"/>
    <m/>
    <s v="M"/>
    <s v="M"/>
    <s v=""/>
    <s v=""/>
    <n v="66"/>
    <m/>
    <m/>
    <m/>
    <m/>
    <x v="3"/>
    <n v="1032289"/>
    <n v="2"/>
    <s v="X"/>
    <m/>
    <m/>
    <d v="2023-07-28T00:00:00"/>
    <n v="616"/>
    <m/>
    <m/>
    <m/>
    <m/>
    <m/>
    <n v="1"/>
    <m/>
    <m/>
    <s v="adult"/>
    <s v="10322892"/>
    <x v="4"/>
    <n v="1.2"/>
    <n v="2"/>
    <n v="2019"/>
    <x v="7"/>
  </r>
  <r>
    <d v="2023-07-09T00:00:00"/>
    <n v="10934"/>
    <n v="11335"/>
    <x v="1"/>
    <n v="945"/>
    <n v="41305"/>
    <s v="adipose hole"/>
    <s v="045598"/>
    <m/>
    <s v="F"/>
    <s v="M"/>
    <s v=""/>
    <s v=""/>
    <n v="74"/>
    <m/>
    <m/>
    <m/>
    <m/>
    <x v="3"/>
    <n v="1032289"/>
    <n v="3"/>
    <s v="X"/>
    <m/>
    <m/>
    <d v="2023-07-28T00:00:00"/>
    <n v="617"/>
    <m/>
    <m/>
    <m/>
    <m/>
    <m/>
    <n v="1"/>
    <m/>
    <m/>
    <s v="adult"/>
    <s v="10322893"/>
    <x v="3"/>
    <n v="1.3"/>
    <n v="3"/>
    <n v="2018"/>
    <x v="7"/>
  </r>
  <r>
    <d v="2023-07-09T00:00:00"/>
    <n v="10934"/>
    <n v="11335"/>
    <x v="1"/>
    <n v="946"/>
    <n v="41306"/>
    <s v="adipose hole"/>
    <s v="045676"/>
    <m/>
    <s v="M"/>
    <s v="M"/>
    <s v=""/>
    <s v=""/>
    <n v="52.5"/>
    <m/>
    <m/>
    <m/>
    <m/>
    <x v="3"/>
    <n v="1032289"/>
    <n v="4"/>
    <s v="X"/>
    <m/>
    <m/>
    <d v="2023-07-28T00:00:00"/>
    <n v="618"/>
    <m/>
    <m/>
    <m/>
    <m/>
    <m/>
    <n v="1"/>
    <m/>
    <m/>
    <s v="adult"/>
    <s v="10322894"/>
    <x v="4"/>
    <n v="1.2"/>
    <n v="2"/>
    <n v="2019"/>
    <x v="7"/>
  </r>
  <r>
    <d v="2023-07-09T00:00:00"/>
    <n v="10934"/>
    <n v="11335"/>
    <x v="1"/>
    <n v="948"/>
    <m/>
    <s v="caudal hole"/>
    <m/>
    <m/>
    <s v="M"/>
    <s v="M"/>
    <s v=""/>
    <s v=""/>
    <n v="39.5"/>
    <m/>
    <m/>
    <m/>
    <m/>
    <x v="1"/>
    <n v="1032289"/>
    <n v="5"/>
    <s v="X"/>
    <m/>
    <m/>
    <d v="2023-07-28T00:00:00"/>
    <m/>
    <m/>
    <m/>
    <m/>
    <m/>
    <m/>
    <n v="1"/>
    <m/>
    <m/>
    <s v="jack"/>
    <s v="10322895"/>
    <x v="1"/>
    <n v="1.1000000000000001"/>
    <n v="1"/>
    <n v="2020"/>
    <x v="7"/>
  </r>
  <r>
    <d v="2023-07-09T00:00:00"/>
    <n v="10934"/>
    <n v="11335"/>
    <x v="1"/>
    <n v="951"/>
    <m/>
    <s v="caudal hole"/>
    <m/>
    <m/>
    <s v="M"/>
    <s v="M"/>
    <s v=""/>
    <s v=""/>
    <n v="44.5"/>
    <m/>
    <m/>
    <m/>
    <m/>
    <x v="1"/>
    <n v="1032289"/>
    <n v="6"/>
    <s v="X"/>
    <m/>
    <m/>
    <d v="2023-07-28T00:00:00"/>
    <m/>
    <m/>
    <m/>
    <m/>
    <m/>
    <m/>
    <n v="1"/>
    <m/>
    <m/>
    <s v="jack"/>
    <s v="10322896"/>
    <x v="1"/>
    <n v="1.1000000000000001"/>
    <n v="1"/>
    <n v="2020"/>
    <x v="7"/>
  </r>
  <r>
    <d v="2023-07-09T00:00:00"/>
    <n v="10935"/>
    <n v="11335"/>
    <x v="0"/>
    <n v="1020"/>
    <m/>
    <s v="caudal hole"/>
    <m/>
    <m/>
    <s v="M"/>
    <s v="M"/>
    <s v=""/>
    <s v=""/>
    <n v="44"/>
    <m/>
    <m/>
    <m/>
    <m/>
    <x v="1"/>
    <n v="1032289"/>
    <n v="7"/>
    <s v="X"/>
    <m/>
    <m/>
    <d v="2023-07-28T00:00:00"/>
    <m/>
    <m/>
    <m/>
    <m/>
    <m/>
    <m/>
    <n v="1"/>
    <m/>
    <m/>
    <s v="jack"/>
    <s v="10322897"/>
    <x v="1"/>
    <n v="1.1000000000000001"/>
    <n v="1"/>
    <n v="2020"/>
    <x v="7"/>
  </r>
  <r>
    <d v="2023-07-09T00:00:00"/>
    <n v="10937"/>
    <n v="11335"/>
    <x v="1"/>
    <n v="1632"/>
    <n v="41307"/>
    <s v="adipose hole"/>
    <s v="045655"/>
    <m/>
    <s v="M"/>
    <s v="M"/>
    <s v=""/>
    <s v=""/>
    <n v="53"/>
    <m/>
    <m/>
    <m/>
    <m/>
    <x v="3"/>
    <n v="1032289"/>
    <n v="8"/>
    <s v="X"/>
    <m/>
    <m/>
    <d v="2023-07-28T00:00:00"/>
    <n v="619"/>
    <m/>
    <m/>
    <m/>
    <m/>
    <m/>
    <n v="1"/>
    <m/>
    <m/>
    <s v="adult"/>
    <s v="10322898"/>
    <x v="4"/>
    <n v="1.2"/>
    <n v="2"/>
    <n v="2019"/>
    <x v="7"/>
  </r>
  <r>
    <d v="2023-07-09T00:00:00"/>
    <n v="10937"/>
    <n v="11335"/>
    <x v="1"/>
    <n v="1650"/>
    <n v="41308"/>
    <s v="adipose hole"/>
    <s v="045591"/>
    <m/>
    <s v="F"/>
    <s v="F"/>
    <s v=""/>
    <s v=""/>
    <n v="81"/>
    <n v="17.5"/>
    <n v="6.4"/>
    <n v="4.4000000000000004"/>
    <n v="1.6"/>
    <x v="2"/>
    <n v="1032289"/>
    <n v="9"/>
    <s v="X"/>
    <m/>
    <m/>
    <d v="2023-07-28T00:00:00"/>
    <n v="620"/>
    <m/>
    <m/>
    <m/>
    <m/>
    <m/>
    <n v="1"/>
    <m/>
    <m/>
    <s v="adult"/>
    <s v="10322899"/>
    <x v="3"/>
    <n v="1.3"/>
    <n v="3"/>
    <n v="2018"/>
    <x v="7"/>
  </r>
  <r>
    <d v="2023-07-09T00:00:00"/>
    <n v="10937"/>
    <n v="11335"/>
    <x v="1"/>
    <n v="1653"/>
    <n v="41309"/>
    <s v="adipose hole"/>
    <s v="045668"/>
    <m/>
    <s v="M"/>
    <s v="M"/>
    <s v=""/>
    <s v=""/>
    <n v="87"/>
    <n v="17.5"/>
    <n v="6.2"/>
    <n v="6.4"/>
    <n v="2.2000000000000002"/>
    <x v="2"/>
    <n v="1032289"/>
    <n v="10"/>
    <s v="X"/>
    <m/>
    <m/>
    <d v="2023-07-28T00:00:00"/>
    <n v="621"/>
    <m/>
    <m/>
    <m/>
    <m/>
    <m/>
    <n v="1"/>
    <m/>
    <m/>
    <s v="adult"/>
    <s v="103228910"/>
    <x v="3"/>
    <n v="1.3"/>
    <n v="3"/>
    <n v="2018"/>
    <x v="7"/>
  </r>
  <r>
    <d v="2023-07-09T00:00:00"/>
    <n v="11022"/>
    <n v="11272"/>
    <x v="3"/>
    <n v="1006"/>
    <n v="53085"/>
    <s v="V-clip adipose"/>
    <s v="044603"/>
    <s v="X"/>
    <s v="M"/>
    <s v="M"/>
    <s v=""/>
    <s v=""/>
    <n v="57"/>
    <m/>
    <m/>
    <m/>
    <m/>
    <x v="3"/>
    <n v="1032258"/>
    <n v="8"/>
    <s v="X"/>
    <s v="X"/>
    <m/>
    <s v="Archive"/>
    <m/>
    <m/>
    <m/>
    <m/>
    <m/>
    <m/>
    <m/>
    <m/>
    <m/>
    <s v="adult"/>
    <s v="10322588"/>
    <x v="5"/>
    <s v=""/>
    <s v=""/>
    <s v=""/>
    <x v="7"/>
  </r>
  <r>
    <d v="2023-07-09T00:00:00"/>
    <n v="11022"/>
    <n v="11272"/>
    <x v="3"/>
    <n v="1014"/>
    <n v="53086"/>
    <s v="V-clip adipose"/>
    <s v="044636"/>
    <s v="X"/>
    <s v="M"/>
    <s v="M"/>
    <s v=""/>
    <s v=""/>
    <n v="77"/>
    <n v="15.4"/>
    <n v="4.9000000000000004"/>
    <n v="4.0999999999999996"/>
    <n v="1.4"/>
    <x v="2"/>
    <n v="1032258"/>
    <n v="9"/>
    <s v="X"/>
    <s v="X"/>
    <m/>
    <s v="Archive"/>
    <m/>
    <m/>
    <m/>
    <m/>
    <m/>
    <m/>
    <m/>
    <m/>
    <m/>
    <s v="adult"/>
    <s v="10322589"/>
    <x v="5"/>
    <s v=""/>
    <s v=""/>
    <s v=""/>
    <x v="7"/>
  </r>
  <r>
    <d v="2023-07-09T00:00:00"/>
    <n v="11022"/>
    <n v="11272"/>
    <x v="3"/>
    <n v="1017"/>
    <n v="53087"/>
    <s v="V-clip adipose"/>
    <s v="044638"/>
    <s v="X"/>
    <s v="M"/>
    <s v="M"/>
    <s v=""/>
    <s v=""/>
    <n v="76"/>
    <n v="16.399999999999999"/>
    <n v="6"/>
    <n v="4.4000000000000004"/>
    <n v="1.5"/>
    <x v="2"/>
    <n v="1032258"/>
    <n v="10"/>
    <s v="X"/>
    <s v="X"/>
    <m/>
    <s v="Archive"/>
    <m/>
    <m/>
    <m/>
    <m/>
    <m/>
    <m/>
    <m/>
    <m/>
    <m/>
    <s v="adult"/>
    <s v="103225810"/>
    <x v="5"/>
    <s v=""/>
    <s v=""/>
    <s v=""/>
    <x v="7"/>
  </r>
  <r>
    <d v="2023-07-09T00:00:00"/>
    <n v="11022"/>
    <n v="11272"/>
    <x v="3"/>
    <n v="1019"/>
    <n v="53088"/>
    <s v="V-clip adipose"/>
    <s v="044671"/>
    <s v="X"/>
    <s v="M"/>
    <s v="M"/>
    <s v=""/>
    <s v=""/>
    <n v="59"/>
    <m/>
    <m/>
    <m/>
    <m/>
    <x v="3"/>
    <n v="1032259"/>
    <n v="1"/>
    <s v="X"/>
    <m/>
    <s v="X"/>
    <d v="2023-09-18T00:00:00"/>
    <m/>
    <m/>
    <m/>
    <m/>
    <m/>
    <m/>
    <m/>
    <m/>
    <m/>
    <s v="adult"/>
    <s v="10322591"/>
    <x v="8"/>
    <s v="no age"/>
    <n v="2"/>
    <s v=""/>
    <x v="7"/>
  </r>
  <r>
    <d v="2023-07-09T00:00:00"/>
    <n v="11022"/>
    <n v="11272"/>
    <x v="3"/>
    <n v="1020"/>
    <n v="53089"/>
    <s v="V-clip adipose"/>
    <s v="044598"/>
    <s v="X"/>
    <s v="M"/>
    <s v="M"/>
    <s v=""/>
    <s v=""/>
    <n v="54"/>
    <m/>
    <m/>
    <m/>
    <m/>
    <x v="3"/>
    <n v="1032259"/>
    <n v="2"/>
    <s v="X"/>
    <m/>
    <s v="X"/>
    <d v="2023-09-18T00:00:00"/>
    <m/>
    <m/>
    <m/>
    <m/>
    <m/>
    <m/>
    <m/>
    <m/>
    <m/>
    <s v="adult"/>
    <s v="10322592"/>
    <x v="4"/>
    <n v="1.2"/>
    <n v="2"/>
    <n v="2019"/>
    <x v="7"/>
  </r>
  <r>
    <d v="2023-07-09T00:00:00"/>
    <n v="11023"/>
    <n v="11272"/>
    <x v="4"/>
    <n v="1045"/>
    <n v="53090"/>
    <s v="V-clip adipose"/>
    <s v="044655"/>
    <s v="X"/>
    <s v="M"/>
    <s v="M"/>
    <s v=""/>
    <s v=""/>
    <n v="92"/>
    <n v="23.4"/>
    <n v="9.5"/>
    <n v="6.3"/>
    <n v="2"/>
    <x v="2"/>
    <n v="1032259"/>
    <n v="3"/>
    <s v="X"/>
    <m/>
    <s v="X"/>
    <d v="2023-09-18T00:00:00"/>
    <m/>
    <m/>
    <m/>
    <m/>
    <m/>
    <m/>
    <m/>
    <m/>
    <m/>
    <s v="adult"/>
    <s v="10322593"/>
    <x v="3"/>
    <n v="1.3"/>
    <n v="3"/>
    <n v="2018"/>
    <x v="7"/>
  </r>
  <r>
    <d v="2023-07-09T00:00:00"/>
    <n v="11023"/>
    <n v="11272"/>
    <x v="4"/>
    <n v="1047"/>
    <n v="53091"/>
    <s v="V-clip adipose"/>
    <s v="044623"/>
    <s v="X"/>
    <s v="M"/>
    <s v="M"/>
    <s v=""/>
    <s v=""/>
    <n v="63"/>
    <m/>
    <m/>
    <m/>
    <m/>
    <x v="3"/>
    <n v="1032259"/>
    <n v="4"/>
    <s v="X"/>
    <m/>
    <s v="X"/>
    <d v="2023-09-18T00:00:00"/>
    <m/>
    <m/>
    <m/>
    <m/>
    <m/>
    <m/>
    <m/>
    <m/>
    <m/>
    <s v="adult"/>
    <s v="10322594"/>
    <x v="8"/>
    <s v="no age"/>
    <n v="2"/>
    <s v=""/>
    <x v="7"/>
  </r>
  <r>
    <d v="2023-07-09T00:00:00"/>
    <n v="11023"/>
    <n v="11272"/>
    <x v="4"/>
    <n v="1049"/>
    <n v="53092"/>
    <s v="V-clip adipose"/>
    <s v="044597"/>
    <s v="X"/>
    <s v="M"/>
    <s v="M"/>
    <s v=""/>
    <s v=""/>
    <n v="52"/>
    <m/>
    <m/>
    <m/>
    <m/>
    <x v="3"/>
    <n v="1032259"/>
    <n v="5"/>
    <s v="X"/>
    <m/>
    <s v="X"/>
    <d v="2023-09-18T00:00:00"/>
    <m/>
    <m/>
    <m/>
    <m/>
    <m/>
    <m/>
    <m/>
    <m/>
    <m/>
    <s v="adult"/>
    <s v="10322595"/>
    <x v="4"/>
    <n v="1.2"/>
    <n v="2"/>
    <n v="2019"/>
    <x v="7"/>
  </r>
  <r>
    <d v="2023-07-09T00:00:00"/>
    <n v="11023"/>
    <n v="11272"/>
    <x v="4"/>
    <n v="1052"/>
    <n v="53093"/>
    <s v="V-clip adipose"/>
    <s v="044580"/>
    <s v="X"/>
    <s v="M"/>
    <s v="M"/>
    <s v=""/>
    <s v=""/>
    <n v="63"/>
    <m/>
    <m/>
    <m/>
    <m/>
    <x v="3"/>
    <n v="1032259"/>
    <n v="6"/>
    <s v="X"/>
    <m/>
    <s v="X"/>
    <d v="2023-09-18T00:00:00"/>
    <m/>
    <m/>
    <m/>
    <m/>
    <m/>
    <m/>
    <m/>
    <m/>
    <m/>
    <s v="adult"/>
    <s v="10322596"/>
    <x v="4"/>
    <n v="1.2"/>
    <n v="2"/>
    <n v="2019"/>
    <x v="7"/>
  </r>
  <r>
    <d v="2023-07-09T00:00:00"/>
    <n v="11023"/>
    <n v="11272"/>
    <x v="4"/>
    <n v="1116"/>
    <n v="53094"/>
    <s v="V-clip adipose"/>
    <s v="044611"/>
    <m/>
    <s v="F"/>
    <s v="F"/>
    <s v=""/>
    <s v=""/>
    <n v="85"/>
    <n v="17.899999999999999"/>
    <n v="6.3"/>
    <n v="4.2"/>
    <n v="1.5"/>
    <x v="2"/>
    <n v="1032259"/>
    <n v="7"/>
    <s v="X"/>
    <m/>
    <s v="X"/>
    <d v="2023-09-18T00:00:00"/>
    <m/>
    <m/>
    <m/>
    <m/>
    <m/>
    <m/>
    <m/>
    <m/>
    <m/>
    <s v="adult"/>
    <s v="10322597"/>
    <x v="3"/>
    <n v="1.3"/>
    <n v="3"/>
    <n v="2018"/>
    <x v="7"/>
  </r>
  <r>
    <d v="2023-07-09T00:00:00"/>
    <n v="11024"/>
    <n v="11272"/>
    <x v="2"/>
    <n v="1201"/>
    <n v="53095"/>
    <s v="V-clip adipose"/>
    <s v="044653"/>
    <s v="X"/>
    <s v="M"/>
    <s v="M"/>
    <s v=""/>
    <s v=""/>
    <n v="57"/>
    <m/>
    <m/>
    <m/>
    <m/>
    <x v="3"/>
    <n v="1032259"/>
    <n v="8"/>
    <s v="X"/>
    <m/>
    <s v="X"/>
    <d v="2023-09-18T00:00:00"/>
    <m/>
    <m/>
    <m/>
    <m/>
    <m/>
    <m/>
    <m/>
    <m/>
    <m/>
    <s v="adult"/>
    <s v="10322598"/>
    <x v="8"/>
    <s v="no age"/>
    <n v="2"/>
    <s v=""/>
    <x v="7"/>
  </r>
  <r>
    <d v="2023-07-09T00:00:00"/>
    <n v="11024"/>
    <n v="11272"/>
    <x v="2"/>
    <n v="1205"/>
    <n v="53096"/>
    <s v="V-clip adipose"/>
    <s v="044658"/>
    <s v="X"/>
    <s v="M"/>
    <s v="M"/>
    <s v=""/>
    <s v=""/>
    <n v="61"/>
    <m/>
    <m/>
    <m/>
    <m/>
    <x v="3"/>
    <n v="1032259"/>
    <n v="9"/>
    <s v="X"/>
    <m/>
    <s v="X"/>
    <d v="2023-09-18T00:00:00"/>
    <m/>
    <m/>
    <m/>
    <m/>
    <m/>
    <m/>
    <m/>
    <m/>
    <m/>
    <s v="adult"/>
    <s v="10322599"/>
    <x v="4"/>
    <n v="1.2"/>
    <n v="2"/>
    <n v="2019"/>
    <x v="7"/>
  </r>
  <r>
    <d v="2023-07-09T00:00:00"/>
    <n v="11024"/>
    <n v="11272"/>
    <x v="2"/>
    <n v="1210"/>
    <n v="53097"/>
    <s v="V-clip adipose"/>
    <s v="044661"/>
    <s v="X"/>
    <s v="M"/>
    <s v="M"/>
    <s v=""/>
    <s v=""/>
    <n v="66"/>
    <m/>
    <m/>
    <m/>
    <m/>
    <x v="3"/>
    <n v="1032259"/>
    <n v="10"/>
    <s v="X"/>
    <m/>
    <s v="X"/>
    <d v="2023-09-18T00:00:00"/>
    <m/>
    <m/>
    <m/>
    <m/>
    <m/>
    <m/>
    <m/>
    <m/>
    <m/>
    <s v="adult"/>
    <s v="103225910"/>
    <x v="4"/>
    <n v="1.2"/>
    <n v="2"/>
    <n v="2019"/>
    <x v="7"/>
  </r>
  <r>
    <d v="2023-07-09T00:00:00"/>
    <n v="11024"/>
    <n v="11272"/>
    <x v="2"/>
    <n v="1213"/>
    <n v="53098"/>
    <s v="V-clip adipose"/>
    <s v="044601"/>
    <m/>
    <s v="F"/>
    <s v="F"/>
    <s v=""/>
    <s v=""/>
    <n v="86"/>
    <n v="18.399999999999999"/>
    <n v="6.3"/>
    <n v="5.0999999999999996"/>
    <n v="2.2999999999999998"/>
    <x v="2"/>
    <n v="1032260"/>
    <n v="1"/>
    <s v="X"/>
    <s v="X"/>
    <m/>
    <s v="Archive"/>
    <m/>
    <m/>
    <m/>
    <m/>
    <m/>
    <m/>
    <m/>
    <m/>
    <m/>
    <s v="adult"/>
    <s v="10322601"/>
    <x v="5"/>
    <s v=""/>
    <s v=""/>
    <s v=""/>
    <x v="7"/>
  </r>
  <r>
    <d v="2023-07-09T00:00:00"/>
    <n v="11024"/>
    <n v="11272"/>
    <x v="2"/>
    <n v="1215"/>
    <n v="53099"/>
    <s v="V-clip adipose"/>
    <s v="044669"/>
    <m/>
    <s v="F"/>
    <s v="F"/>
    <s v=""/>
    <s v=""/>
    <n v="76"/>
    <n v="16.8"/>
    <n v="6"/>
    <n v="4.7"/>
    <n v="1.6"/>
    <x v="2"/>
    <n v="1032260"/>
    <n v="2"/>
    <s v="X"/>
    <s v="X"/>
    <m/>
    <s v="Archive"/>
    <m/>
    <m/>
    <m/>
    <m/>
    <m/>
    <m/>
    <m/>
    <m/>
    <m/>
    <s v="adult"/>
    <s v="10322602"/>
    <x v="5"/>
    <s v=""/>
    <s v=""/>
    <s v=""/>
    <x v="7"/>
  </r>
  <r>
    <d v="2023-07-09T00:00:00"/>
    <n v="11024"/>
    <n v="11272"/>
    <x v="2"/>
    <n v="1218"/>
    <n v="53100"/>
    <s v="V-clip adipose"/>
    <s v="044605"/>
    <m/>
    <s v="F"/>
    <s v="F"/>
    <s v=""/>
    <s v=""/>
    <n v="86"/>
    <n v="17.899999999999999"/>
    <n v="6.4"/>
    <n v="5.6"/>
    <n v="2"/>
    <x v="2"/>
    <n v="1032260"/>
    <n v="3"/>
    <s v="X"/>
    <s v="X"/>
    <m/>
    <s v="Archive"/>
    <m/>
    <m/>
    <m/>
    <m/>
    <m/>
    <m/>
    <m/>
    <m/>
    <m/>
    <s v="adult"/>
    <s v="10322603"/>
    <x v="5"/>
    <s v=""/>
    <s v=""/>
    <s v=""/>
    <x v="7"/>
  </r>
  <r>
    <d v="2023-07-09T00:00:00"/>
    <n v="11024"/>
    <n v="11272"/>
    <x v="2"/>
    <n v="1227"/>
    <n v="53101"/>
    <s v="V-clip adipose"/>
    <s v="044664"/>
    <s v="X"/>
    <s v="M"/>
    <s v="M"/>
    <s v=""/>
    <s v=""/>
    <n v="86"/>
    <n v="17.8"/>
    <n v="6.3"/>
    <n v="4.8"/>
    <n v="2.4"/>
    <x v="2"/>
    <n v="1032260"/>
    <n v="4"/>
    <s v="X"/>
    <s v="X"/>
    <m/>
    <s v="Archive"/>
    <m/>
    <m/>
    <m/>
    <m/>
    <m/>
    <m/>
    <m/>
    <m/>
    <m/>
    <s v="adult"/>
    <s v="10322604"/>
    <x v="5"/>
    <s v=""/>
    <s v=""/>
    <s v=""/>
    <x v="7"/>
  </r>
  <r>
    <d v="2023-07-09T00:00:00"/>
    <n v="11025"/>
    <n v="11272"/>
    <x v="4"/>
    <n v="1617"/>
    <n v="53102"/>
    <s v="V-clip adipose"/>
    <s v="044667"/>
    <m/>
    <s v="F"/>
    <s v="F"/>
    <s v=""/>
    <s v=""/>
    <n v="81"/>
    <n v="17.600000000000001"/>
    <n v="6"/>
    <n v="4.5"/>
    <n v="1.5"/>
    <x v="2"/>
    <n v="1032260"/>
    <n v="5"/>
    <s v="X"/>
    <s v="X"/>
    <m/>
    <s v="Archive"/>
    <m/>
    <m/>
    <m/>
    <m/>
    <m/>
    <m/>
    <m/>
    <m/>
    <m/>
    <s v="adult"/>
    <s v="10322605"/>
    <x v="5"/>
    <s v=""/>
    <s v=""/>
    <s v=""/>
    <x v="7"/>
  </r>
  <r>
    <d v="2023-07-09T00:00:00"/>
    <n v="11026"/>
    <n v="11272"/>
    <x v="2"/>
    <n v="1644"/>
    <n v="53103"/>
    <s v="V-clip adipose"/>
    <s v="044633"/>
    <s v="X"/>
    <s v="M"/>
    <s v="M"/>
    <s v=""/>
    <s v=""/>
    <n v="65"/>
    <m/>
    <m/>
    <m/>
    <m/>
    <x v="3"/>
    <n v="1032260"/>
    <n v="6"/>
    <s v="X"/>
    <s v="X"/>
    <m/>
    <s v="Archive"/>
    <m/>
    <m/>
    <m/>
    <m/>
    <m/>
    <m/>
    <m/>
    <m/>
    <m/>
    <s v="adult"/>
    <s v="10322606"/>
    <x v="5"/>
    <s v=""/>
    <s v=""/>
    <s v=""/>
    <x v="7"/>
  </r>
  <r>
    <d v="2023-07-09T00:00:00"/>
    <n v="11026"/>
    <n v="11272"/>
    <x v="2"/>
    <n v="1647"/>
    <n v="53104"/>
    <s v="V-clip adipose"/>
    <s v="044585"/>
    <s v="X"/>
    <s v="M"/>
    <s v="M"/>
    <s v=""/>
    <s v=""/>
    <n v="67"/>
    <m/>
    <m/>
    <m/>
    <m/>
    <x v="3"/>
    <n v="1032260"/>
    <n v="7"/>
    <s v="X"/>
    <s v="X"/>
    <m/>
    <s v="Archive"/>
    <m/>
    <m/>
    <m/>
    <m/>
    <m/>
    <m/>
    <m/>
    <m/>
    <m/>
    <s v="adult"/>
    <s v="10322607"/>
    <x v="5"/>
    <s v=""/>
    <s v=""/>
    <s v=""/>
    <x v="7"/>
  </r>
  <r>
    <d v="2023-07-09T00:00:00"/>
    <n v="11027"/>
    <n v="11272"/>
    <x v="3"/>
    <n v="1710"/>
    <n v="53105"/>
    <s v="V-clip adipose"/>
    <s v="044660"/>
    <s v="X"/>
    <s v="M"/>
    <s v="M"/>
    <s v=""/>
    <s v=""/>
    <n v="54"/>
    <m/>
    <m/>
    <m/>
    <m/>
    <x v="3"/>
    <n v="1032260"/>
    <n v="8"/>
    <s v="X"/>
    <s v="X"/>
    <m/>
    <s v="Archive"/>
    <m/>
    <m/>
    <m/>
    <m/>
    <m/>
    <m/>
    <m/>
    <m/>
    <m/>
    <s v="adult"/>
    <s v="10322608"/>
    <x v="5"/>
    <s v=""/>
    <s v=""/>
    <s v=""/>
    <x v="7"/>
  </r>
  <r>
    <d v="2023-07-09T00:00:00"/>
    <n v="11027"/>
    <n v="11272"/>
    <x v="3"/>
    <n v="1713"/>
    <n v="53106"/>
    <s v="V-clip adipose"/>
    <s v="044607"/>
    <s v="X"/>
    <s v="M"/>
    <s v="M"/>
    <s v=""/>
    <s v=""/>
    <n v="54"/>
    <m/>
    <m/>
    <m/>
    <m/>
    <x v="3"/>
    <n v="1032260"/>
    <n v="9"/>
    <s v="X"/>
    <s v="X"/>
    <m/>
    <s v="Archive"/>
    <m/>
    <m/>
    <m/>
    <m/>
    <m/>
    <m/>
    <m/>
    <m/>
    <m/>
    <s v="adult"/>
    <s v="10322609"/>
    <x v="5"/>
    <s v=""/>
    <s v=""/>
    <s v=""/>
    <x v="7"/>
  </r>
  <r>
    <d v="2023-07-10T00:00:00"/>
    <n v="10938"/>
    <n v="11340"/>
    <x v="1"/>
    <n v="859"/>
    <n v="41310"/>
    <s v="adipose hole"/>
    <s v="045581"/>
    <m/>
    <s v="F"/>
    <s v="M"/>
    <s v=""/>
    <s v=""/>
    <n v="66"/>
    <m/>
    <m/>
    <m/>
    <m/>
    <x v="3"/>
    <n v="1032293"/>
    <n v="1"/>
    <s v="X"/>
    <m/>
    <m/>
    <d v="2023-07-28T00:00:00"/>
    <n v="622"/>
    <m/>
    <m/>
    <m/>
    <m/>
    <m/>
    <n v="1"/>
    <m/>
    <m/>
    <s v="adult"/>
    <s v="10322931"/>
    <x v="4"/>
    <n v="1.2"/>
    <n v="2"/>
    <n v="2019"/>
    <x v="7"/>
  </r>
  <r>
    <d v="2023-07-10T00:00:00"/>
    <n v="10938"/>
    <n v="11340"/>
    <x v="1"/>
    <n v="902"/>
    <m/>
    <s v="caudal hole"/>
    <m/>
    <m/>
    <s v="M"/>
    <s v="M"/>
    <s v=""/>
    <s v=""/>
    <n v="39"/>
    <m/>
    <m/>
    <m/>
    <m/>
    <x v="1"/>
    <n v="1032293"/>
    <n v="2"/>
    <s v="X"/>
    <m/>
    <m/>
    <d v="2023-07-28T00:00:00"/>
    <m/>
    <m/>
    <m/>
    <m/>
    <m/>
    <m/>
    <n v="1"/>
    <m/>
    <m/>
    <s v="jack"/>
    <s v="10322932"/>
    <x v="1"/>
    <n v="1.1000000000000001"/>
    <n v="1"/>
    <n v="2020"/>
    <x v="7"/>
  </r>
  <r>
    <d v="2023-07-10T00:00:00"/>
    <n v="10938"/>
    <n v="11340"/>
    <x v="1"/>
    <n v="913"/>
    <m/>
    <s v="caudal hole"/>
    <m/>
    <m/>
    <s v="M"/>
    <s v="M"/>
    <s v=""/>
    <s v=""/>
    <n v="38"/>
    <m/>
    <m/>
    <m/>
    <m/>
    <x v="1"/>
    <n v="1032293"/>
    <n v="3"/>
    <s v="X"/>
    <m/>
    <m/>
    <d v="2023-07-28T00:00:00"/>
    <m/>
    <m/>
    <m/>
    <m/>
    <m/>
    <m/>
    <n v="1"/>
    <m/>
    <m/>
    <s v="jack"/>
    <s v="10322933"/>
    <x v="1"/>
    <n v="1.1000000000000001"/>
    <n v="1"/>
    <n v="2020"/>
    <x v="7"/>
  </r>
  <r>
    <d v="2023-07-10T00:00:00"/>
    <n v="10938"/>
    <n v="11340"/>
    <x v="1"/>
    <n v="919"/>
    <m/>
    <s v="caudal hole"/>
    <m/>
    <m/>
    <s v="M"/>
    <s v="M"/>
    <s v=""/>
    <s v=""/>
    <n v="35"/>
    <m/>
    <m/>
    <m/>
    <m/>
    <x v="1"/>
    <n v="1032293"/>
    <n v="4"/>
    <s v="X"/>
    <m/>
    <m/>
    <d v="2023-07-28T00:00:00"/>
    <m/>
    <m/>
    <m/>
    <m/>
    <m/>
    <m/>
    <n v="1"/>
    <m/>
    <m/>
    <s v="jack"/>
    <s v="10322934"/>
    <x v="1"/>
    <n v="1.1000000000000001"/>
    <n v="1"/>
    <n v="2020"/>
    <x v="7"/>
  </r>
  <r>
    <d v="2023-07-10T00:00:00"/>
    <n v="10938"/>
    <n v="11340"/>
    <x v="1"/>
    <n v="942"/>
    <n v="41311"/>
    <s v="adipose hole"/>
    <s v="045660"/>
    <m/>
    <s v="F"/>
    <s v="F"/>
    <s v=""/>
    <s v=""/>
    <n v="79"/>
    <n v="18.100000000000001"/>
    <n v="7.2"/>
    <n v="5.4"/>
    <n v="1.6"/>
    <x v="2"/>
    <n v="1032293"/>
    <n v="5"/>
    <s v="X"/>
    <m/>
    <m/>
    <d v="2023-07-28T00:00:00"/>
    <n v="623"/>
    <m/>
    <m/>
    <m/>
    <m/>
    <m/>
    <n v="1"/>
    <m/>
    <m/>
    <s v="adult"/>
    <s v="10322935"/>
    <x v="3"/>
    <n v="1.3"/>
    <n v="3"/>
    <n v="2018"/>
    <x v="7"/>
  </r>
  <r>
    <d v="2023-07-10T00:00:00"/>
    <n v="10939"/>
    <n v="11340"/>
    <x v="0"/>
    <n v="1005"/>
    <m/>
    <s v="caudal hole"/>
    <m/>
    <m/>
    <s v="M"/>
    <s v="M"/>
    <s v=""/>
    <s v=""/>
    <n v="49"/>
    <m/>
    <m/>
    <m/>
    <m/>
    <x v="1"/>
    <n v="1032293"/>
    <n v="6"/>
    <s v="X"/>
    <m/>
    <m/>
    <d v="2023-07-28T00:00:00"/>
    <m/>
    <m/>
    <m/>
    <m/>
    <m/>
    <m/>
    <n v="4"/>
    <s v="No DNA"/>
    <m/>
    <s v="jack"/>
    <s v="10322936"/>
    <x v="13"/>
    <n v="2.2999999999999998"/>
    <n v="3"/>
    <n v="2017"/>
    <x v="7"/>
  </r>
  <r>
    <d v="2023-07-10T00:00:00"/>
    <n v="10939"/>
    <n v="11340"/>
    <x v="0"/>
    <n v="1011"/>
    <m/>
    <s v="caudal hole"/>
    <m/>
    <m/>
    <s v="M"/>
    <s v="M"/>
    <s v=""/>
    <s v=""/>
    <n v="45"/>
    <m/>
    <m/>
    <m/>
    <m/>
    <x v="1"/>
    <n v="1032293"/>
    <n v="7"/>
    <s v="X"/>
    <m/>
    <m/>
    <d v="2023-07-28T00:00:00"/>
    <m/>
    <m/>
    <m/>
    <m/>
    <m/>
    <m/>
    <n v="1"/>
    <m/>
    <m/>
    <s v="jack"/>
    <s v="10322937"/>
    <x v="2"/>
    <s v="no age"/>
    <n v="0"/>
    <s v=""/>
    <x v="7"/>
  </r>
  <r>
    <d v="2023-07-10T00:00:00"/>
    <n v="10939"/>
    <n v="11340"/>
    <x v="0"/>
    <n v="1013"/>
    <n v="41312"/>
    <s v="adipose hole"/>
    <s v="045616"/>
    <s v="X"/>
    <s v="M"/>
    <s v="M"/>
    <s v=""/>
    <s v=""/>
    <n v="83"/>
    <m/>
    <m/>
    <m/>
    <m/>
    <x v="2"/>
    <n v="1032293"/>
    <n v="8"/>
    <s v="X"/>
    <m/>
    <m/>
    <d v="2023-07-28T00:00:00"/>
    <n v="624"/>
    <m/>
    <m/>
    <m/>
    <m/>
    <m/>
    <n v="1"/>
    <s v="No morphs"/>
    <m/>
    <s v="adult"/>
    <s v="10322938"/>
    <x v="3"/>
    <n v="1.3"/>
    <n v="3"/>
    <n v="2018"/>
    <x v="7"/>
  </r>
  <r>
    <d v="2023-07-10T00:00:00"/>
    <n v="10939"/>
    <n v="11340"/>
    <x v="0"/>
    <n v="1025"/>
    <n v="41313"/>
    <s v="adipose hole"/>
    <s v="045673"/>
    <m/>
    <s v="F"/>
    <s v="M"/>
    <s v=""/>
    <s v=""/>
    <n v="74"/>
    <m/>
    <m/>
    <m/>
    <m/>
    <x v="3"/>
    <n v="1032293"/>
    <n v="9"/>
    <s v="X"/>
    <m/>
    <m/>
    <d v="2023-07-28T00:00:00"/>
    <n v="625"/>
    <m/>
    <m/>
    <m/>
    <m/>
    <m/>
    <n v="1"/>
    <m/>
    <m/>
    <s v="adult"/>
    <s v="10322939"/>
    <x v="3"/>
    <n v="1.3"/>
    <n v="3"/>
    <n v="2018"/>
    <x v="7"/>
  </r>
  <r>
    <d v="2023-07-10T00:00:00"/>
    <n v="10941"/>
    <n v="11340"/>
    <x v="1"/>
    <n v="1645"/>
    <n v="41315"/>
    <s v="adipose hole"/>
    <s v="045589"/>
    <s v="X"/>
    <s v="M"/>
    <s v="M"/>
    <s v=""/>
    <s v=""/>
    <n v="73"/>
    <m/>
    <m/>
    <m/>
    <m/>
    <x v="3"/>
    <n v="1032293"/>
    <n v="10"/>
    <s v="X"/>
    <m/>
    <m/>
    <d v="2023-07-28T00:00:00"/>
    <n v="451"/>
    <m/>
    <m/>
    <m/>
    <m/>
    <m/>
    <n v="1"/>
    <s v="Vials are back in order, starting at 451"/>
    <m/>
    <s v="adult"/>
    <s v="103229310"/>
    <x v="3"/>
    <n v="1.3"/>
    <n v="3"/>
    <n v="2018"/>
    <x v="7"/>
  </r>
  <r>
    <d v="2023-07-10T00:00:00"/>
    <n v="10941"/>
    <n v="11340"/>
    <x v="1"/>
    <n v="1651"/>
    <n v="41314"/>
    <s v="adipose hole"/>
    <s v="045650"/>
    <m/>
    <s v="M"/>
    <s v="M"/>
    <s v=""/>
    <s v=""/>
    <n v="62"/>
    <m/>
    <m/>
    <m/>
    <m/>
    <x v="3"/>
    <n v="1032298"/>
    <n v="1"/>
    <s v="X"/>
    <m/>
    <m/>
    <d v="2023-07-28T00:00:00"/>
    <n v="452"/>
    <m/>
    <m/>
    <m/>
    <m/>
    <m/>
    <n v="1"/>
    <m/>
    <m/>
    <s v="adult"/>
    <s v="10322981"/>
    <x v="3"/>
    <n v="1.3"/>
    <n v="3"/>
    <n v="2018"/>
    <x v="7"/>
  </r>
  <r>
    <d v="2023-07-10T00:00:00"/>
    <n v="10941"/>
    <n v="11340"/>
    <x v="1"/>
    <n v="1712"/>
    <n v="41316"/>
    <s v="adipose hole"/>
    <s v="045600"/>
    <m/>
    <s v="M"/>
    <s v="M"/>
    <s v=""/>
    <s v=""/>
    <n v="57"/>
    <m/>
    <m/>
    <m/>
    <m/>
    <x v="3"/>
    <m/>
    <m/>
    <m/>
    <m/>
    <m/>
    <d v="2023-07-28T00:00:00"/>
    <m/>
    <m/>
    <m/>
    <m/>
    <m/>
    <m/>
    <n v="4"/>
    <m/>
    <m/>
    <s v="adult"/>
    <s v=""/>
    <x v="2"/>
    <s v="no age"/>
    <n v="0"/>
    <s v=""/>
    <x v="7"/>
  </r>
  <r>
    <d v="2023-07-10T00:00:00"/>
    <n v="10941"/>
    <n v="11340"/>
    <x v="1"/>
    <n v="1714"/>
    <n v="41317"/>
    <s v="adipose hole"/>
    <s v="045672"/>
    <s v="X"/>
    <s v="M"/>
    <s v="M"/>
    <s v=""/>
    <s v=""/>
    <n v="67"/>
    <m/>
    <m/>
    <m/>
    <m/>
    <x v="3"/>
    <n v="1032298"/>
    <n v="2"/>
    <s v="X"/>
    <m/>
    <m/>
    <d v="2023-07-28T00:00:00"/>
    <n v="453"/>
    <m/>
    <m/>
    <m/>
    <m/>
    <m/>
    <n v="1"/>
    <m/>
    <m/>
    <s v="adult"/>
    <s v="10322982"/>
    <x v="4"/>
    <n v="1.2"/>
    <n v="2"/>
    <n v="2019"/>
    <x v="7"/>
  </r>
  <r>
    <d v="2023-07-10T00:00:00"/>
    <n v="10941"/>
    <n v="11340"/>
    <x v="1"/>
    <n v="1719"/>
    <n v="41318"/>
    <s v="adipose hole"/>
    <s v="045661"/>
    <m/>
    <s v="M"/>
    <s v="M"/>
    <s v=""/>
    <s v=""/>
    <n v="53.5"/>
    <m/>
    <m/>
    <m/>
    <m/>
    <x v="3"/>
    <n v="1032298"/>
    <n v="3"/>
    <s v="X"/>
    <m/>
    <m/>
    <d v="2023-07-28T00:00:00"/>
    <n v="454"/>
    <m/>
    <m/>
    <m/>
    <m/>
    <m/>
    <n v="1"/>
    <m/>
    <m/>
    <s v="adult"/>
    <s v="10322983"/>
    <x v="8"/>
    <s v="no age"/>
    <n v="2"/>
    <s v=""/>
    <x v="7"/>
  </r>
  <r>
    <d v="2023-07-10T00:00:00"/>
    <n v="11028"/>
    <n v="11273"/>
    <x v="3"/>
    <n v="920"/>
    <n v="53107"/>
    <s v="V-clip adipose"/>
    <s v="044646"/>
    <m/>
    <s v="M"/>
    <s v="M"/>
    <s v=""/>
    <s v=""/>
    <n v="62"/>
    <m/>
    <m/>
    <m/>
    <m/>
    <x v="3"/>
    <n v="1032260"/>
    <n v="10"/>
    <s v="X"/>
    <s v="X"/>
    <m/>
    <s v="Archive"/>
    <m/>
    <m/>
    <m/>
    <m/>
    <m/>
    <m/>
    <n v="1"/>
    <m/>
    <m/>
    <s v="adult"/>
    <s v="103226010"/>
    <x v="5"/>
    <s v=""/>
    <s v=""/>
    <s v=""/>
    <x v="7"/>
  </r>
  <r>
    <d v="2023-07-10T00:00:00"/>
    <n v="11028"/>
    <n v="11273"/>
    <x v="3"/>
    <n v="923"/>
    <n v="53108"/>
    <s v="V-clip adipose"/>
    <s v="044604"/>
    <m/>
    <s v="F"/>
    <s v="F"/>
    <s v=""/>
    <s v=""/>
    <n v="80"/>
    <n v="18.8"/>
    <n v="7.5"/>
    <n v="5.9"/>
    <n v="2"/>
    <x v="2"/>
    <n v="1032261"/>
    <n v="1"/>
    <s v="X"/>
    <s v="X"/>
    <m/>
    <s v="Archive"/>
    <m/>
    <m/>
    <m/>
    <m/>
    <m/>
    <m/>
    <n v="1"/>
    <m/>
    <m/>
    <s v="adult"/>
    <s v="10322611"/>
    <x v="5"/>
    <s v=""/>
    <s v=""/>
    <s v=""/>
    <x v="7"/>
  </r>
  <r>
    <d v="2023-07-10T00:00:00"/>
    <n v="11028"/>
    <n v="11273"/>
    <x v="3"/>
    <n v="930"/>
    <n v="53109"/>
    <s v="V-clip adipose"/>
    <s v="044677"/>
    <m/>
    <s v="M"/>
    <s v="M"/>
    <s v=""/>
    <s v=""/>
    <n v="56"/>
    <m/>
    <m/>
    <m/>
    <m/>
    <x v="3"/>
    <n v="1032261"/>
    <n v="2"/>
    <s v="X"/>
    <s v="X"/>
    <m/>
    <s v="Archive"/>
    <m/>
    <m/>
    <m/>
    <m/>
    <m/>
    <m/>
    <n v="1"/>
    <m/>
    <m/>
    <s v="adult"/>
    <s v="10322612"/>
    <x v="5"/>
    <s v=""/>
    <s v=""/>
    <s v=""/>
    <x v="7"/>
  </r>
  <r>
    <d v="2023-07-10T00:00:00"/>
    <n v="11029"/>
    <n v="11273"/>
    <x v="4"/>
    <n v="1022"/>
    <n v="53110"/>
    <s v="V-clip adipose"/>
    <s v="044645"/>
    <m/>
    <s v="M"/>
    <s v="M"/>
    <s v=""/>
    <s v=""/>
    <n v="64"/>
    <m/>
    <m/>
    <m/>
    <m/>
    <x v="3"/>
    <n v="1032261"/>
    <n v="3"/>
    <s v="X"/>
    <s v="X"/>
    <m/>
    <s v="Archive"/>
    <m/>
    <m/>
    <m/>
    <m/>
    <m/>
    <m/>
    <n v="1"/>
    <m/>
    <m/>
    <s v="adult"/>
    <s v="10322613"/>
    <x v="5"/>
    <s v=""/>
    <s v=""/>
    <s v=""/>
    <x v="7"/>
  </r>
  <r>
    <d v="2023-07-10T00:00:00"/>
    <n v="11030"/>
    <n v="11273"/>
    <x v="2"/>
    <n v="1138"/>
    <n v="53111"/>
    <s v="V-clip adipose"/>
    <s v="044641"/>
    <m/>
    <s v="M"/>
    <s v="M"/>
    <s v=""/>
    <s v=""/>
    <n v="51"/>
    <m/>
    <m/>
    <m/>
    <m/>
    <x v="3"/>
    <n v="1032261"/>
    <n v="4"/>
    <s v="X"/>
    <s v="X"/>
    <m/>
    <s v="Archive"/>
    <m/>
    <m/>
    <m/>
    <m/>
    <m/>
    <m/>
    <n v="1"/>
    <m/>
    <m/>
    <s v="adult"/>
    <s v="10322614"/>
    <x v="5"/>
    <s v=""/>
    <s v=""/>
    <s v=""/>
    <x v="7"/>
  </r>
  <r>
    <d v="2023-07-10T00:00:00"/>
    <n v="11030"/>
    <n v="11273"/>
    <x v="2"/>
    <n v="1138"/>
    <n v="53112"/>
    <s v="V-clip adipose"/>
    <s v="044589"/>
    <s v="X"/>
    <s v="M"/>
    <s v="M"/>
    <s v=""/>
    <s v=""/>
    <n v="87"/>
    <n v="22"/>
    <n v="9"/>
    <n v="8"/>
    <n v="2.6"/>
    <x v="2"/>
    <n v="1032261"/>
    <n v="5"/>
    <s v="X"/>
    <s v="X"/>
    <m/>
    <s v="Archive"/>
    <m/>
    <m/>
    <m/>
    <m/>
    <m/>
    <m/>
    <n v="1"/>
    <m/>
    <m/>
    <s v="adult"/>
    <s v="10322615"/>
    <x v="5"/>
    <s v=""/>
    <s v=""/>
    <s v=""/>
    <x v="7"/>
  </r>
  <r>
    <d v="2023-07-10T00:00:00"/>
    <n v="11030"/>
    <n v="11273"/>
    <x v="2"/>
    <n v="1138"/>
    <n v="53114"/>
    <s v="V-clip adipose"/>
    <s v="044640"/>
    <s v="X"/>
    <s v="M"/>
    <s v="M"/>
    <s v=""/>
    <s v=""/>
    <n v="97"/>
    <n v="17.600000000000001"/>
    <n v="6.5"/>
    <n v="5.4"/>
    <n v="2"/>
    <x v="2"/>
    <n v="1032261"/>
    <n v="6"/>
    <s v="X"/>
    <s v="X"/>
    <m/>
    <s v="Archive"/>
    <m/>
    <m/>
    <m/>
    <m/>
    <m/>
    <m/>
    <n v="1"/>
    <m/>
    <m/>
    <s v="adult"/>
    <s v="10322616"/>
    <x v="5"/>
    <s v=""/>
    <s v=""/>
    <s v=""/>
    <x v="7"/>
  </r>
  <r>
    <d v="2023-07-10T00:00:00"/>
    <n v="11030"/>
    <n v="11273"/>
    <x v="2"/>
    <n v="1138"/>
    <n v="53113"/>
    <s v="V-clip adipose"/>
    <s v="044679"/>
    <m/>
    <s v="F"/>
    <s v="F"/>
    <s v=""/>
    <s v=""/>
    <n v="83.5"/>
    <n v="17.5"/>
    <n v="6.5"/>
    <n v="5.6"/>
    <n v="2"/>
    <x v="2"/>
    <n v="1032261"/>
    <n v="7"/>
    <s v="X"/>
    <s v="X"/>
    <m/>
    <s v="Archive"/>
    <m/>
    <m/>
    <m/>
    <m/>
    <m/>
    <m/>
    <n v="1"/>
    <m/>
    <m/>
    <s v="adult"/>
    <s v="10322617"/>
    <x v="5"/>
    <s v=""/>
    <s v=""/>
    <s v=""/>
    <x v="7"/>
  </r>
  <r>
    <d v="2023-07-10T00:00:00"/>
    <n v="11030"/>
    <n v="11273"/>
    <x v="2"/>
    <n v="1200"/>
    <n v="53115"/>
    <s v="V-clip adipose"/>
    <s v="044665"/>
    <m/>
    <s v="F"/>
    <s v="F"/>
    <s v=""/>
    <s v=""/>
    <n v="85"/>
    <n v="18.3"/>
    <n v="6.5"/>
    <n v="5"/>
    <n v="1.5"/>
    <x v="2"/>
    <n v="1032261"/>
    <n v="8"/>
    <s v="X"/>
    <s v="X"/>
    <m/>
    <s v="Archive"/>
    <m/>
    <m/>
    <m/>
    <m/>
    <m/>
    <m/>
    <n v="1"/>
    <m/>
    <m/>
    <s v="adult"/>
    <s v="10322618"/>
    <x v="5"/>
    <s v=""/>
    <s v=""/>
    <s v=""/>
    <x v="7"/>
  </r>
  <r>
    <d v="2023-07-10T00:00:00"/>
    <n v="11031"/>
    <n v="11273"/>
    <x v="4"/>
    <n v="1623"/>
    <n v="53116"/>
    <s v="V-clip adipose"/>
    <s v="044619"/>
    <m/>
    <s v="M"/>
    <s v="M"/>
    <s v=""/>
    <s v=""/>
    <n v="67"/>
    <m/>
    <m/>
    <m/>
    <m/>
    <x v="3"/>
    <n v="1032261"/>
    <n v="9"/>
    <s v="X"/>
    <s v="X"/>
    <m/>
    <s v="Archive"/>
    <m/>
    <m/>
    <m/>
    <m/>
    <m/>
    <m/>
    <n v="1"/>
    <m/>
    <m/>
    <s v="adult"/>
    <s v="10322619"/>
    <x v="5"/>
    <s v=""/>
    <s v=""/>
    <s v=""/>
    <x v="7"/>
  </r>
  <r>
    <d v="2023-07-10T00:00:00"/>
    <n v="11031"/>
    <n v="11273"/>
    <x v="4"/>
    <n v="1623"/>
    <n v="53117"/>
    <s v="V-clip adipose"/>
    <s v="044600"/>
    <m/>
    <s v="M"/>
    <s v="M"/>
    <s v=""/>
    <s v=""/>
    <n v="56"/>
    <m/>
    <m/>
    <m/>
    <m/>
    <x v="3"/>
    <n v="1032261"/>
    <n v="10"/>
    <s v="X"/>
    <s v="X"/>
    <m/>
    <s v="Archive"/>
    <m/>
    <m/>
    <m/>
    <m/>
    <m/>
    <m/>
    <n v="1"/>
    <m/>
    <m/>
    <s v="adult"/>
    <s v="103226110"/>
    <x v="5"/>
    <s v=""/>
    <s v=""/>
    <s v=""/>
    <x v="7"/>
  </r>
  <r>
    <d v="2023-07-10T00:00:00"/>
    <n v="11031"/>
    <n v="11273"/>
    <x v="4"/>
    <n v="1640"/>
    <n v="53118"/>
    <s v="V-clip adipose"/>
    <s v="044586"/>
    <m/>
    <s v="M"/>
    <s v="M"/>
    <s v=""/>
    <s v=""/>
    <n v="60"/>
    <m/>
    <m/>
    <m/>
    <m/>
    <x v="3"/>
    <n v="1032262"/>
    <n v="1"/>
    <s v="X"/>
    <s v="X"/>
    <m/>
    <s v="Archive"/>
    <m/>
    <m/>
    <m/>
    <m/>
    <m/>
    <m/>
    <n v="1"/>
    <m/>
    <m/>
    <s v="adult"/>
    <s v="10322621"/>
    <x v="5"/>
    <s v=""/>
    <s v=""/>
    <s v=""/>
    <x v="7"/>
  </r>
  <r>
    <d v="2023-07-10T00:00:00"/>
    <n v="11033"/>
    <n v="11273"/>
    <x v="3"/>
    <n v="1707"/>
    <n v="53119"/>
    <s v="V-clip adipose"/>
    <s v="044631"/>
    <s v="X"/>
    <s v="M"/>
    <s v="M"/>
    <s v=""/>
    <s v=""/>
    <n v="66"/>
    <m/>
    <m/>
    <m/>
    <m/>
    <x v="3"/>
    <n v="1032262"/>
    <n v="2"/>
    <s v="X"/>
    <s v="X"/>
    <m/>
    <s v="Archive"/>
    <m/>
    <m/>
    <m/>
    <m/>
    <m/>
    <m/>
    <n v="1"/>
    <m/>
    <m/>
    <s v="adult"/>
    <s v="10322622"/>
    <x v="5"/>
    <s v=""/>
    <s v=""/>
    <s v=""/>
    <x v="7"/>
  </r>
  <r>
    <d v="2023-07-10T00:00:00"/>
    <n v="11033"/>
    <n v="11273"/>
    <x v="3"/>
    <n v="1720"/>
    <n v="53120"/>
    <s v="V-clip adipose"/>
    <s v="044625"/>
    <m/>
    <s v="M"/>
    <s v="M"/>
    <s v=""/>
    <s v=""/>
    <n v="60"/>
    <m/>
    <m/>
    <m/>
    <m/>
    <x v="3"/>
    <n v="1032262"/>
    <n v="3"/>
    <s v="X"/>
    <s v="X"/>
    <m/>
    <s v="Archive"/>
    <m/>
    <m/>
    <m/>
    <m/>
    <m/>
    <m/>
    <n v="1"/>
    <m/>
    <m/>
    <s v="adult"/>
    <s v="10322623"/>
    <x v="5"/>
    <s v=""/>
    <s v=""/>
    <s v=""/>
    <x v="7"/>
  </r>
  <r>
    <d v="2023-07-11T00:00:00"/>
    <n v="10942"/>
    <n v="11344"/>
    <x v="1"/>
    <n v="923"/>
    <n v="41319"/>
    <s v="adipose hole"/>
    <s v="045647"/>
    <m/>
    <s v="F"/>
    <s v="F"/>
    <s v=""/>
    <s v=""/>
    <n v="79"/>
    <n v="18.5"/>
    <n v="7.5"/>
    <n v="4"/>
    <n v="2"/>
    <x v="2"/>
    <n v="1032298"/>
    <n v="4"/>
    <s v="X"/>
    <m/>
    <m/>
    <d v="2023-07-28T00:00:00"/>
    <n v="455"/>
    <m/>
    <m/>
    <m/>
    <m/>
    <m/>
    <n v="1"/>
    <s v="41318 missing"/>
    <m/>
    <s v="adult"/>
    <s v="10322984"/>
    <x v="3"/>
    <n v="1.3"/>
    <n v="3"/>
    <n v="2018"/>
    <x v="7"/>
  </r>
  <r>
    <d v="2023-07-11T00:00:00"/>
    <n v="10942"/>
    <n v="11344"/>
    <x v="1"/>
    <n v="927"/>
    <m/>
    <s v="caudal hole"/>
    <m/>
    <m/>
    <s v="M"/>
    <s v="M"/>
    <s v=""/>
    <s v=""/>
    <n v="40"/>
    <m/>
    <m/>
    <m/>
    <m/>
    <x v="1"/>
    <n v="1032298"/>
    <n v="5"/>
    <s v="X"/>
    <m/>
    <m/>
    <d v="2023-07-28T00:00:00"/>
    <m/>
    <m/>
    <m/>
    <m/>
    <m/>
    <m/>
    <n v="1"/>
    <m/>
    <m/>
    <s v="jack"/>
    <s v="10322985"/>
    <x v="1"/>
    <n v="1.1000000000000001"/>
    <n v="1"/>
    <n v="2020"/>
    <x v="7"/>
  </r>
  <r>
    <d v="2023-07-11T00:00:00"/>
    <n v="10942"/>
    <n v="11344"/>
    <x v="1"/>
    <n v="928"/>
    <m/>
    <s v="caudal hole"/>
    <m/>
    <m/>
    <s v="M"/>
    <s v="M"/>
    <s v=""/>
    <s v=""/>
    <n v="38.5"/>
    <m/>
    <m/>
    <m/>
    <m/>
    <x v="1"/>
    <n v="1032298"/>
    <n v="6"/>
    <s v="X"/>
    <m/>
    <m/>
    <d v="2023-07-28T00:00:00"/>
    <m/>
    <m/>
    <m/>
    <m/>
    <m/>
    <m/>
    <n v="1"/>
    <m/>
    <m/>
    <s v="jack"/>
    <s v="10322986"/>
    <x v="1"/>
    <n v="1.1000000000000001"/>
    <n v="1"/>
    <n v="2020"/>
    <x v="7"/>
  </r>
  <r>
    <d v="2023-07-11T00:00:00"/>
    <n v="10942"/>
    <n v="11344"/>
    <x v="1"/>
    <n v="930"/>
    <n v="41320"/>
    <s v="adipose hole"/>
    <s v="045632"/>
    <m/>
    <s v="F"/>
    <s v="F"/>
    <s v=""/>
    <s v=""/>
    <n v="82.5"/>
    <n v="18.5"/>
    <n v="7.2"/>
    <n v="5.4"/>
    <n v="2"/>
    <x v="2"/>
    <n v="1032298"/>
    <n v="7"/>
    <s v="X"/>
    <m/>
    <m/>
    <d v="2023-07-28T00:00:00"/>
    <n v="456"/>
    <m/>
    <m/>
    <m/>
    <m/>
    <m/>
    <n v="1"/>
    <m/>
    <m/>
    <s v="adult"/>
    <s v="10322987"/>
    <x v="3"/>
    <n v="1.3"/>
    <n v="3"/>
    <n v="2018"/>
    <x v="7"/>
  </r>
  <r>
    <d v="2023-07-11T00:00:00"/>
    <n v="10942"/>
    <n v="11344"/>
    <x v="1"/>
    <n v="933"/>
    <n v="41321"/>
    <s v="adipose hole"/>
    <s v="045656"/>
    <s v="X"/>
    <s v="M"/>
    <s v="M"/>
    <s v=""/>
    <s v=""/>
    <n v="67"/>
    <m/>
    <m/>
    <m/>
    <m/>
    <x v="3"/>
    <n v="1032298"/>
    <n v="8"/>
    <s v="X"/>
    <m/>
    <m/>
    <d v="2023-07-28T00:00:00"/>
    <n v="457"/>
    <m/>
    <m/>
    <m/>
    <m/>
    <m/>
    <n v="1"/>
    <m/>
    <m/>
    <s v="adult"/>
    <s v="10322988"/>
    <x v="4"/>
    <n v="1.2"/>
    <n v="2"/>
    <n v="2019"/>
    <x v="7"/>
  </r>
  <r>
    <d v="2023-07-11T00:00:00"/>
    <n v="10943"/>
    <n v="11344"/>
    <x v="0"/>
    <n v="1015"/>
    <m/>
    <s v="caudal hole"/>
    <m/>
    <m/>
    <s v="M"/>
    <s v="M"/>
    <s v=""/>
    <s v=""/>
    <n v="34"/>
    <m/>
    <m/>
    <m/>
    <m/>
    <x v="1"/>
    <n v="1032298"/>
    <n v="9"/>
    <s v="X"/>
    <m/>
    <m/>
    <d v="2023-07-28T00:00:00"/>
    <m/>
    <m/>
    <m/>
    <m/>
    <m/>
    <m/>
    <n v="1"/>
    <m/>
    <m/>
    <s v="jack"/>
    <s v="10322989"/>
    <x v="7"/>
    <s v="no age"/>
    <n v="1"/>
    <s v=""/>
    <x v="7"/>
  </r>
  <r>
    <d v="2023-07-11T00:00:00"/>
    <n v="10943"/>
    <n v="11344"/>
    <x v="0"/>
    <n v="1016"/>
    <m/>
    <s v="caudal hole"/>
    <m/>
    <m/>
    <s v="M"/>
    <s v="M"/>
    <s v=""/>
    <s v=""/>
    <n v="43.5"/>
    <m/>
    <m/>
    <m/>
    <m/>
    <x v="1"/>
    <n v="1032298"/>
    <n v="10"/>
    <s v="X"/>
    <m/>
    <m/>
    <d v="2023-07-28T00:00:00"/>
    <m/>
    <m/>
    <m/>
    <m/>
    <m/>
    <m/>
    <n v="1"/>
    <m/>
    <m/>
    <s v="jack"/>
    <s v="103229810"/>
    <x v="1"/>
    <n v="1.1000000000000001"/>
    <n v="1"/>
    <n v="2020"/>
    <x v="7"/>
  </r>
  <r>
    <d v="2023-07-11T00:00:00"/>
    <n v="10944"/>
    <n v="11344"/>
    <x v="0"/>
    <n v="1603"/>
    <n v="41322"/>
    <s v="adipose hole"/>
    <s v="045630"/>
    <s v="X"/>
    <s v="M"/>
    <s v="M"/>
    <s v=""/>
    <s v=""/>
    <n v="66"/>
    <m/>
    <m/>
    <m/>
    <m/>
    <x v="3"/>
    <n v="1032302"/>
    <n v="1"/>
    <s v="X"/>
    <m/>
    <m/>
    <d v="2023-07-28T00:00:00"/>
    <n v="458"/>
    <s v="GN"/>
    <m/>
    <s v="12"/>
    <m/>
    <m/>
    <n v="1"/>
    <m/>
    <m/>
    <s v="adult"/>
    <s v="10323021"/>
    <x v="4"/>
    <n v="1.2"/>
    <n v="2"/>
    <n v="2019"/>
    <x v="7"/>
  </r>
  <r>
    <d v="2023-07-11T00:00:00"/>
    <n v="10944"/>
    <n v="11344"/>
    <x v="0"/>
    <n v="1614"/>
    <n v="41323"/>
    <s v="adipose hole"/>
    <s v="045624"/>
    <s v="X"/>
    <s v="M"/>
    <s v="M"/>
    <s v=""/>
    <s v=""/>
    <n v="62"/>
    <m/>
    <m/>
    <m/>
    <m/>
    <x v="3"/>
    <n v="1032302"/>
    <n v="2"/>
    <s v="X"/>
    <m/>
    <m/>
    <d v="2023-07-28T00:00:00"/>
    <n v="459"/>
    <m/>
    <m/>
    <m/>
    <m/>
    <m/>
    <n v="1"/>
    <m/>
    <m/>
    <s v="adult"/>
    <s v="10323022"/>
    <x v="4"/>
    <n v="1.2"/>
    <n v="2"/>
    <n v="2019"/>
    <x v="7"/>
  </r>
  <r>
    <d v="2023-07-11T00:00:00"/>
    <n v="10944"/>
    <n v="11344"/>
    <x v="0"/>
    <n v="1624"/>
    <m/>
    <s v="caudal hole"/>
    <m/>
    <m/>
    <s v="M"/>
    <s v="M"/>
    <s v=""/>
    <s v=""/>
    <n v="48"/>
    <m/>
    <m/>
    <m/>
    <m/>
    <x v="1"/>
    <n v="1032302"/>
    <n v="3"/>
    <s v="X"/>
    <m/>
    <m/>
    <d v="2023-07-28T00:00:00"/>
    <m/>
    <m/>
    <m/>
    <m/>
    <m/>
    <m/>
    <n v="1"/>
    <m/>
    <m/>
    <s v="jack"/>
    <s v="10323023"/>
    <x v="4"/>
    <n v="1.2"/>
    <n v="2"/>
    <n v="2019"/>
    <x v="7"/>
  </r>
  <r>
    <d v="2023-07-11T00:00:00"/>
    <n v="10945"/>
    <n v="11344"/>
    <x v="1"/>
    <n v="1735"/>
    <n v="41324"/>
    <s v="adipose hole"/>
    <s v="045679"/>
    <s v="X"/>
    <s v="M"/>
    <s v="M"/>
    <s v=""/>
    <s v=""/>
    <n v="84.5"/>
    <n v="19"/>
    <n v="7.5"/>
    <n v="5.5"/>
    <n v="2"/>
    <x v="2"/>
    <n v="1032302"/>
    <n v="4"/>
    <s v="X"/>
    <m/>
    <m/>
    <d v="2023-07-28T00:00:00"/>
    <n v="460"/>
    <m/>
    <m/>
    <m/>
    <m/>
    <m/>
    <n v="4"/>
    <m/>
    <m/>
    <s v="adult"/>
    <s v="10323024"/>
    <x v="3"/>
    <n v="1.3"/>
    <n v="3"/>
    <n v="2018"/>
    <x v="7"/>
  </r>
  <r>
    <d v="2023-07-11T00:00:00"/>
    <n v="11034"/>
    <n v="11274"/>
    <x v="3"/>
    <n v="929"/>
    <n v="53121"/>
    <s v="V-clip adipose"/>
    <s v="044672"/>
    <m/>
    <s v="M"/>
    <s v="M"/>
    <s v=""/>
    <s v=""/>
    <n v="55"/>
    <m/>
    <m/>
    <m/>
    <m/>
    <x v="3"/>
    <n v="1032262"/>
    <n v="4"/>
    <s v="X"/>
    <s v="X"/>
    <m/>
    <s v="Archive"/>
    <m/>
    <m/>
    <m/>
    <m/>
    <m/>
    <m/>
    <m/>
    <m/>
    <m/>
    <s v="adult"/>
    <s v="10322624"/>
    <x v="5"/>
    <s v=""/>
    <s v=""/>
    <s v=""/>
    <x v="7"/>
  </r>
  <r>
    <d v="2023-07-11T00:00:00"/>
    <n v="11034"/>
    <n v="11274"/>
    <x v="3"/>
    <n v="931"/>
    <n v="53122"/>
    <s v="V-clip adipose"/>
    <s v="044595"/>
    <m/>
    <s v="M"/>
    <s v="M"/>
    <s v=""/>
    <s v=""/>
    <n v="61"/>
    <m/>
    <m/>
    <m/>
    <m/>
    <x v="3"/>
    <n v="1032262"/>
    <n v="5"/>
    <s v="X"/>
    <s v="X"/>
    <m/>
    <s v="Archive"/>
    <m/>
    <m/>
    <m/>
    <m/>
    <m/>
    <m/>
    <m/>
    <m/>
    <m/>
    <s v="adult"/>
    <s v="10322625"/>
    <x v="5"/>
    <s v=""/>
    <s v=""/>
    <s v=""/>
    <x v="7"/>
  </r>
  <r>
    <d v="2023-07-11T00:00:00"/>
    <n v="11034"/>
    <n v="11274"/>
    <x v="3"/>
    <n v="942"/>
    <n v="53123"/>
    <s v="V-clip adipose"/>
    <s v="044657"/>
    <s v="X"/>
    <s v="M"/>
    <s v="M"/>
    <s v=""/>
    <s v=""/>
    <n v="90.5"/>
    <n v="21.5"/>
    <n v="9"/>
    <n v="6.5"/>
    <n v="2.1"/>
    <x v="2"/>
    <n v="1032262"/>
    <n v="6"/>
    <s v="X"/>
    <s v="X"/>
    <m/>
    <s v="Archive"/>
    <m/>
    <m/>
    <m/>
    <m/>
    <m/>
    <m/>
    <m/>
    <m/>
    <m/>
    <s v="adult"/>
    <s v="10322626"/>
    <x v="5"/>
    <s v=""/>
    <s v=""/>
    <s v=""/>
    <x v="7"/>
  </r>
  <r>
    <d v="2023-07-11T00:00:00"/>
    <n v="11035"/>
    <n v="11274"/>
    <x v="4"/>
    <n v="1010"/>
    <n v="53124"/>
    <s v="V-clip adipose"/>
    <s v="044581"/>
    <m/>
    <s v="M"/>
    <s v="M"/>
    <s v=""/>
    <s v=""/>
    <n v="57"/>
    <m/>
    <m/>
    <m/>
    <m/>
    <x v="3"/>
    <n v="1032262"/>
    <n v="7"/>
    <s v="X"/>
    <s v="X"/>
    <m/>
    <s v="Archive"/>
    <m/>
    <m/>
    <m/>
    <m/>
    <m/>
    <m/>
    <m/>
    <m/>
    <m/>
    <s v="adult"/>
    <s v="10322627"/>
    <x v="5"/>
    <s v=""/>
    <s v=""/>
    <s v=""/>
    <x v="7"/>
  </r>
  <r>
    <d v="2023-07-11T00:00:00"/>
    <n v="11035"/>
    <n v="11274"/>
    <x v="4"/>
    <n v="1013"/>
    <n v="53125"/>
    <s v="V-clip adipose"/>
    <s v="044626"/>
    <m/>
    <s v="M"/>
    <s v="M"/>
    <s v=""/>
    <s v=""/>
    <n v="65"/>
    <m/>
    <m/>
    <m/>
    <m/>
    <x v="3"/>
    <n v="1032262"/>
    <n v="8"/>
    <s v="X"/>
    <s v="X"/>
    <m/>
    <s v="Archive"/>
    <m/>
    <s v="GN"/>
    <m/>
    <s v="12"/>
    <m/>
    <m/>
    <m/>
    <m/>
    <m/>
    <s v="adult"/>
    <s v="10322628"/>
    <x v="5"/>
    <s v=""/>
    <s v=""/>
    <s v=""/>
    <x v="7"/>
  </r>
  <r>
    <d v="2023-07-11T00:00:00"/>
    <n v="11035"/>
    <n v="11274"/>
    <x v="4"/>
    <n v="1015"/>
    <n v="53126"/>
    <s v="V-clip adipose"/>
    <s v="044599"/>
    <m/>
    <s v="F"/>
    <s v="F"/>
    <s v=""/>
    <s v=""/>
    <n v="89"/>
    <n v="18.8"/>
    <n v="6.5"/>
    <n v="6.4"/>
    <n v="2.1"/>
    <x v="2"/>
    <n v="1032262"/>
    <n v="9"/>
    <s v="X"/>
    <s v="X"/>
    <m/>
    <s v="Archive"/>
    <m/>
    <m/>
    <m/>
    <m/>
    <m/>
    <m/>
    <m/>
    <m/>
    <m/>
    <s v="adult"/>
    <s v="10322629"/>
    <x v="5"/>
    <s v=""/>
    <s v=""/>
    <s v=""/>
    <x v="7"/>
  </r>
  <r>
    <d v="2023-07-11T00:00:00"/>
    <n v="11035"/>
    <n v="11274"/>
    <x v="4"/>
    <n v="1018"/>
    <n v="53127"/>
    <s v="V-clip adipose"/>
    <s v="044612"/>
    <m/>
    <s v="F"/>
    <s v="M"/>
    <s v=""/>
    <s v=""/>
    <n v="71"/>
    <m/>
    <m/>
    <m/>
    <m/>
    <x v="3"/>
    <n v="1032262"/>
    <n v="10"/>
    <s v="X"/>
    <s v="X"/>
    <m/>
    <s v="Archive"/>
    <m/>
    <m/>
    <m/>
    <m/>
    <m/>
    <m/>
    <m/>
    <m/>
    <m/>
    <s v="adult"/>
    <s v="103226210"/>
    <x v="5"/>
    <s v=""/>
    <s v=""/>
    <s v=""/>
    <x v="7"/>
  </r>
  <r>
    <d v="2023-07-11T00:00:00"/>
    <n v="11035"/>
    <n v="11274"/>
    <x v="4"/>
    <n v="1019"/>
    <n v="53128"/>
    <s v="V-clip adipose"/>
    <s v="044635"/>
    <m/>
    <s v="M"/>
    <s v="M"/>
    <s v=""/>
    <s v=""/>
    <n v="65"/>
    <m/>
    <m/>
    <m/>
    <m/>
    <x v="3"/>
    <n v="1033007"/>
    <n v="1"/>
    <s v="X"/>
    <m/>
    <s v="X"/>
    <d v="2023-09-18T00:00:00"/>
    <m/>
    <m/>
    <m/>
    <m/>
    <m/>
    <m/>
    <m/>
    <m/>
    <m/>
    <s v="adult"/>
    <s v="10330071"/>
    <x v="4"/>
    <n v="1.2"/>
    <n v="2"/>
    <n v="2019"/>
    <x v="7"/>
  </r>
  <r>
    <d v="2023-07-11T00:00:00"/>
    <n v="11035"/>
    <n v="11274"/>
    <x v="4"/>
    <n v="1021"/>
    <n v="53129"/>
    <s v="V-clip adipose"/>
    <s v="044648"/>
    <m/>
    <s v="F"/>
    <s v="F"/>
    <s v=""/>
    <s v=""/>
    <n v="84.5"/>
    <n v="18"/>
    <n v="7"/>
    <n v="5.4"/>
    <n v="1.4"/>
    <x v="2"/>
    <n v="1033007"/>
    <n v="2"/>
    <s v="X"/>
    <m/>
    <s v="X"/>
    <d v="2023-09-18T00:00:00"/>
    <m/>
    <m/>
    <m/>
    <m/>
    <m/>
    <m/>
    <m/>
    <m/>
    <m/>
    <s v="adult"/>
    <s v="10330072"/>
    <x v="3"/>
    <n v="1.3"/>
    <n v="3"/>
    <n v="2018"/>
    <x v="7"/>
  </r>
  <r>
    <d v="2023-07-11T00:00:00"/>
    <n v="11036"/>
    <n v="11274"/>
    <x v="2"/>
    <n v="1040"/>
    <n v="53130"/>
    <s v="V-clip adipose"/>
    <s v="044643"/>
    <m/>
    <s v="F"/>
    <s v="M"/>
    <s v=""/>
    <s v=""/>
    <n v="75"/>
    <m/>
    <m/>
    <m/>
    <m/>
    <x v="3"/>
    <n v="1033007"/>
    <n v="3"/>
    <s v="X"/>
    <m/>
    <s v="X"/>
    <d v="2023-09-18T00:00:00"/>
    <m/>
    <m/>
    <m/>
    <m/>
    <m/>
    <m/>
    <m/>
    <m/>
    <m/>
    <s v="adult"/>
    <s v="10330073"/>
    <x v="4"/>
    <n v="1.2"/>
    <n v="2"/>
    <n v="2019"/>
    <x v="7"/>
  </r>
  <r>
    <d v="2023-07-11T00:00:00"/>
    <n v="11036"/>
    <n v="11274"/>
    <x v="2"/>
    <n v="1050"/>
    <n v="53131"/>
    <s v="V-clip adipose"/>
    <s v="044634"/>
    <m/>
    <s v="M"/>
    <s v="M"/>
    <s v=""/>
    <s v=""/>
    <n v="62"/>
    <m/>
    <m/>
    <m/>
    <m/>
    <x v="3"/>
    <n v="1033007"/>
    <n v="4"/>
    <s v="X"/>
    <m/>
    <s v="X"/>
    <d v="2023-09-18T00:00:00"/>
    <m/>
    <m/>
    <m/>
    <m/>
    <m/>
    <m/>
    <m/>
    <m/>
    <m/>
    <s v="adult"/>
    <s v="10330074"/>
    <x v="4"/>
    <n v="1.2"/>
    <n v="2"/>
    <n v="2019"/>
    <x v="7"/>
  </r>
  <r>
    <d v="2023-07-11T00:00:00"/>
    <n v="11037"/>
    <n v="11274"/>
    <x v="4"/>
    <n v="1619"/>
    <n v="53132"/>
    <s v="V-clip adipose"/>
    <s v="044591"/>
    <m/>
    <s v="F"/>
    <s v="M"/>
    <s v=""/>
    <s v=""/>
    <n v="67"/>
    <m/>
    <m/>
    <m/>
    <m/>
    <x v="3"/>
    <n v="1033007"/>
    <n v="5"/>
    <s v="X"/>
    <m/>
    <s v="X"/>
    <d v="2023-09-18T00:00:00"/>
    <m/>
    <m/>
    <m/>
    <m/>
    <m/>
    <m/>
    <m/>
    <m/>
    <m/>
    <s v="adult"/>
    <s v="10330075"/>
    <x v="4"/>
    <n v="1.2"/>
    <n v="2"/>
    <n v="2019"/>
    <x v="7"/>
  </r>
  <r>
    <d v="2023-07-11T00:00:00"/>
    <n v="11037"/>
    <n v="11274"/>
    <x v="4"/>
    <n v="1620"/>
    <n v="53133"/>
    <s v="V-clip adipose"/>
    <s v="044610"/>
    <m/>
    <s v="F"/>
    <s v="F"/>
    <s v=""/>
    <s v=""/>
    <n v="80.5"/>
    <n v="16"/>
    <n v="5"/>
    <n v="5.7"/>
    <n v="1.9"/>
    <x v="2"/>
    <n v="1033007"/>
    <n v="6"/>
    <s v="X"/>
    <m/>
    <s v="X"/>
    <d v="2023-09-18T00:00:00"/>
    <m/>
    <m/>
    <m/>
    <m/>
    <m/>
    <m/>
    <m/>
    <m/>
    <m/>
    <s v="adult"/>
    <s v="10330076"/>
    <x v="4"/>
    <n v="1.2"/>
    <n v="2"/>
    <n v="2019"/>
    <x v="7"/>
  </r>
  <r>
    <d v="2023-07-11T00:00:00"/>
    <n v="11038"/>
    <n v="11274"/>
    <x v="2"/>
    <n v="1700"/>
    <n v="53134"/>
    <s v="V-clip adipose"/>
    <s v="044618"/>
    <m/>
    <s v="M"/>
    <s v="M"/>
    <s v=""/>
    <s v=""/>
    <n v="70"/>
    <m/>
    <m/>
    <m/>
    <m/>
    <x v="3"/>
    <n v="1033007"/>
    <n v="7"/>
    <s v="X"/>
    <m/>
    <s v="X"/>
    <d v="2023-09-18T00:00:00"/>
    <m/>
    <m/>
    <m/>
    <m/>
    <m/>
    <m/>
    <m/>
    <m/>
    <m/>
    <s v="adult"/>
    <s v="10330077"/>
    <x v="9"/>
    <s v="no age"/>
    <n v="3"/>
    <s v=""/>
    <x v="7"/>
  </r>
  <r>
    <d v="2023-07-11T00:00:00"/>
    <n v="11038"/>
    <n v="11274"/>
    <x v="2"/>
    <n v="1702"/>
    <n v="53135"/>
    <s v="V-clip adipose"/>
    <s v="044617"/>
    <m/>
    <s v="M"/>
    <s v="M"/>
    <s v=""/>
    <s v=""/>
    <n v="54"/>
    <m/>
    <m/>
    <m/>
    <m/>
    <x v="3"/>
    <n v="1033007"/>
    <n v="8"/>
    <s v="X"/>
    <m/>
    <s v="X"/>
    <d v="2023-09-18T00:00:00"/>
    <m/>
    <m/>
    <m/>
    <m/>
    <m/>
    <m/>
    <m/>
    <m/>
    <m/>
    <s v="adult"/>
    <s v="10330078"/>
    <x v="4"/>
    <n v="1.2"/>
    <n v="2"/>
    <n v="2019"/>
    <x v="7"/>
  </r>
  <r>
    <d v="2023-07-11T00:00:00"/>
    <n v="11038"/>
    <n v="11274"/>
    <x v="2"/>
    <n v="1703"/>
    <n v="53136"/>
    <s v="no mark applied"/>
    <s v="044587"/>
    <m/>
    <s v="F"/>
    <s v="F"/>
    <s v=""/>
    <s v=""/>
    <n v="84"/>
    <m/>
    <m/>
    <m/>
    <m/>
    <x v="2"/>
    <m/>
    <m/>
    <m/>
    <m/>
    <m/>
    <m/>
    <m/>
    <m/>
    <m/>
    <m/>
    <m/>
    <m/>
    <m/>
    <s v="no V clip"/>
    <m/>
    <s v="adult"/>
    <s v=""/>
    <x v="2"/>
    <s v="no age"/>
    <n v="0"/>
    <s v=""/>
    <x v="7"/>
  </r>
  <r>
    <d v="2023-07-11T00:00:00"/>
    <n v="11038"/>
    <n v="11274"/>
    <x v="2"/>
    <n v="1705"/>
    <n v="53137"/>
    <s v="V-clip adipose"/>
    <s v="044615"/>
    <m/>
    <s v="M"/>
    <s v="M"/>
    <s v=""/>
    <s v=""/>
    <n v="80.5"/>
    <n v="19"/>
    <n v="7.5"/>
    <n v="5"/>
    <n v="1.6"/>
    <x v="2"/>
    <n v="1033007"/>
    <n v="9"/>
    <s v="X"/>
    <m/>
    <s v="X"/>
    <d v="2023-09-18T00:00:00"/>
    <m/>
    <s v="HD"/>
    <m/>
    <m/>
    <m/>
    <m/>
    <m/>
    <m/>
    <m/>
    <s v="adult"/>
    <s v="10330079"/>
    <x v="3"/>
    <n v="1.3"/>
    <n v="3"/>
    <n v="2018"/>
    <x v="7"/>
  </r>
  <r>
    <d v="2023-07-11T00:00:00"/>
    <n v="11038"/>
    <n v="11274"/>
    <x v="2"/>
    <n v="1709"/>
    <n v="53138"/>
    <s v="V-clip adipose"/>
    <s v="044628"/>
    <m/>
    <s v="M"/>
    <s v="M"/>
    <s v=""/>
    <s v=""/>
    <n v="56"/>
    <m/>
    <m/>
    <m/>
    <m/>
    <x v="3"/>
    <n v="1033007"/>
    <n v="10"/>
    <s v="X"/>
    <m/>
    <s v="X"/>
    <d v="2023-09-18T00:00:00"/>
    <m/>
    <m/>
    <m/>
    <m/>
    <m/>
    <m/>
    <m/>
    <m/>
    <m/>
    <s v="adult"/>
    <s v="103300710"/>
    <x v="4"/>
    <n v="1.2"/>
    <n v="2"/>
    <n v="2019"/>
    <x v="7"/>
  </r>
  <r>
    <d v="2023-07-11T00:00:00"/>
    <n v="11039"/>
    <n v="11274"/>
    <x v="3"/>
    <n v="1723"/>
    <n v="53139"/>
    <s v="V-clip adipose"/>
    <s v="044654"/>
    <m/>
    <s v="M"/>
    <s v="M"/>
    <s v=""/>
    <s v=""/>
    <n v="53"/>
    <m/>
    <m/>
    <m/>
    <m/>
    <x v="3"/>
    <n v="1033008"/>
    <n v="1"/>
    <s v="X"/>
    <m/>
    <s v="X"/>
    <d v="2023-09-18T00:00:00"/>
    <m/>
    <m/>
    <m/>
    <m/>
    <m/>
    <m/>
    <m/>
    <m/>
    <m/>
    <s v="adult"/>
    <s v="10330081"/>
    <x v="8"/>
    <s v="no age"/>
    <n v="2"/>
    <s v=""/>
    <x v="7"/>
  </r>
  <r>
    <d v="2023-07-11T00:00:00"/>
    <n v="11039"/>
    <n v="11274"/>
    <x v="3"/>
    <n v="1727"/>
    <n v="53140"/>
    <s v="V-clip adipose"/>
    <s v="044649"/>
    <m/>
    <s v="M"/>
    <s v="M"/>
    <s v=""/>
    <s v=""/>
    <n v="66"/>
    <m/>
    <m/>
    <m/>
    <m/>
    <x v="3"/>
    <n v="1033008"/>
    <n v="2"/>
    <s v="X"/>
    <m/>
    <s v="X"/>
    <d v="2023-09-18T00:00:00"/>
    <m/>
    <m/>
    <m/>
    <m/>
    <m/>
    <m/>
    <m/>
    <m/>
    <m/>
    <s v="adult"/>
    <s v="10330082"/>
    <x v="8"/>
    <s v="no age"/>
    <n v="2"/>
    <s v=""/>
    <x v="7"/>
  </r>
  <r>
    <d v="2023-07-11T00:00:00"/>
    <n v="11039"/>
    <n v="11274"/>
    <x v="3"/>
    <n v="1730"/>
    <n v="53141"/>
    <s v="V-clip adipose"/>
    <s v="044673"/>
    <m/>
    <s v="M"/>
    <s v="M"/>
    <s v=""/>
    <s v=""/>
    <n v="63"/>
    <m/>
    <m/>
    <m/>
    <m/>
    <x v="3"/>
    <n v="1033008"/>
    <n v="3"/>
    <s v="X"/>
    <m/>
    <s v="X"/>
    <d v="2023-09-18T00:00:00"/>
    <m/>
    <m/>
    <m/>
    <m/>
    <m/>
    <m/>
    <m/>
    <m/>
    <m/>
    <s v="adult"/>
    <s v="10330083"/>
    <x v="4"/>
    <n v="1.2"/>
    <n v="2"/>
    <n v="2019"/>
    <x v="7"/>
  </r>
  <r>
    <d v="2023-07-11T00:00:00"/>
    <n v="11039"/>
    <n v="11274"/>
    <x v="3"/>
    <n v="1731"/>
    <n v="53142"/>
    <s v="V-clip adipose"/>
    <s v="044590"/>
    <m/>
    <s v="M"/>
    <s v="M"/>
    <s v=""/>
    <s v=""/>
    <n v="60"/>
    <m/>
    <m/>
    <m/>
    <m/>
    <x v="3"/>
    <n v="1033008"/>
    <n v="4"/>
    <s v="X"/>
    <m/>
    <s v="X"/>
    <d v="2023-09-18T00:00:00"/>
    <m/>
    <m/>
    <m/>
    <m/>
    <m/>
    <m/>
    <m/>
    <m/>
    <m/>
    <s v="adult"/>
    <s v="10330084"/>
    <x v="4"/>
    <n v="1.2"/>
    <n v="2"/>
    <n v="2019"/>
    <x v="7"/>
  </r>
  <r>
    <d v="2023-07-12T00:00:00"/>
    <n v="10946"/>
    <n v="11348"/>
    <x v="1"/>
    <n v="900"/>
    <n v="41325"/>
    <s v="adipose hole"/>
    <s v="045604"/>
    <m/>
    <s v="F"/>
    <s v="F"/>
    <s v=""/>
    <s v=""/>
    <n v="85"/>
    <n v="19.2"/>
    <n v="7.3"/>
    <n v="5.9"/>
    <n v="2.1"/>
    <x v="2"/>
    <n v="1032302"/>
    <n v="5"/>
    <s v="X"/>
    <m/>
    <m/>
    <d v="2023-07-28T00:00:00"/>
    <n v="461"/>
    <m/>
    <m/>
    <m/>
    <m/>
    <m/>
    <n v="1"/>
    <m/>
    <m/>
    <s v="adult"/>
    <s v="10323025"/>
    <x v="3"/>
    <n v="1.3"/>
    <n v="3"/>
    <n v="2018"/>
    <x v="7"/>
  </r>
  <r>
    <d v="2023-07-12T00:00:00"/>
    <n v="10946"/>
    <n v="11348"/>
    <x v="1"/>
    <n v="921"/>
    <n v="41326"/>
    <s v="adipose hole"/>
    <s v="045675"/>
    <m/>
    <s v="M"/>
    <s v="M"/>
    <s v=""/>
    <s v=""/>
    <n v="60"/>
    <m/>
    <m/>
    <m/>
    <m/>
    <x v="3"/>
    <n v="1032302"/>
    <n v="6"/>
    <s v="X"/>
    <m/>
    <m/>
    <d v="2023-07-28T00:00:00"/>
    <n v="462"/>
    <m/>
    <m/>
    <m/>
    <m/>
    <m/>
    <n v="1"/>
    <m/>
    <m/>
    <s v="adult"/>
    <s v="10323026"/>
    <x v="4"/>
    <n v="1.2"/>
    <n v="2"/>
    <n v="2019"/>
    <x v="7"/>
  </r>
  <r>
    <d v="2023-07-12T00:00:00"/>
    <n v="10946"/>
    <n v="11348"/>
    <x v="1"/>
    <n v="922"/>
    <n v="41327"/>
    <s v="adipose hole"/>
    <s v="045666"/>
    <m/>
    <s v="F"/>
    <s v="M"/>
    <s v=""/>
    <s v=""/>
    <n v="75"/>
    <m/>
    <m/>
    <m/>
    <m/>
    <x v="3"/>
    <n v="1032302"/>
    <n v="7"/>
    <s v="X"/>
    <m/>
    <m/>
    <d v="2023-07-28T00:00:00"/>
    <n v="463"/>
    <m/>
    <m/>
    <m/>
    <m/>
    <m/>
    <n v="1"/>
    <m/>
    <m/>
    <s v="adult"/>
    <s v="10323027"/>
    <x v="3"/>
    <n v="1.3"/>
    <n v="3"/>
    <n v="2018"/>
    <x v="7"/>
  </r>
  <r>
    <d v="2023-07-12T00:00:00"/>
    <n v="10946"/>
    <n v="11348"/>
    <x v="1"/>
    <n v="924"/>
    <m/>
    <m/>
    <m/>
    <m/>
    <s v="M"/>
    <s v="M"/>
    <s v=""/>
    <s v=""/>
    <n v="39"/>
    <m/>
    <m/>
    <m/>
    <m/>
    <x v="1"/>
    <n v="1032302"/>
    <n v="8"/>
    <s v="X"/>
    <m/>
    <m/>
    <d v="2023-07-28T00:00:00"/>
    <m/>
    <m/>
    <m/>
    <m/>
    <m/>
    <m/>
    <n v="1"/>
    <m/>
    <m/>
    <s v="jack"/>
    <s v="10323028"/>
    <x v="1"/>
    <n v="1.1000000000000001"/>
    <n v="1"/>
    <n v="2020"/>
    <x v="7"/>
  </r>
  <r>
    <d v="2023-07-12T00:00:00"/>
    <n v="10946"/>
    <n v="11348"/>
    <x v="1"/>
    <n v="926"/>
    <m/>
    <m/>
    <m/>
    <m/>
    <s v="M"/>
    <s v="M"/>
    <s v=""/>
    <s v=""/>
    <n v="47.5"/>
    <m/>
    <m/>
    <m/>
    <m/>
    <x v="1"/>
    <n v="1032302"/>
    <n v="9"/>
    <s v="X"/>
    <m/>
    <m/>
    <d v="2023-07-28T00:00:00"/>
    <m/>
    <s v="GN"/>
    <m/>
    <s v="3,9"/>
    <m/>
    <m/>
    <n v="1"/>
    <m/>
    <m/>
    <s v="jack"/>
    <s v="10323029"/>
    <x v="1"/>
    <n v="1.1000000000000001"/>
    <n v="1"/>
    <n v="2020"/>
    <x v="7"/>
  </r>
  <r>
    <d v="2023-07-12T00:00:00"/>
    <n v="10946"/>
    <n v="11348"/>
    <x v="1"/>
    <n v="927"/>
    <m/>
    <m/>
    <m/>
    <m/>
    <s v="M"/>
    <s v="M"/>
    <s v=""/>
    <s v=""/>
    <n v="38"/>
    <m/>
    <m/>
    <m/>
    <m/>
    <x v="1"/>
    <n v="1032302"/>
    <n v="10"/>
    <s v="X"/>
    <m/>
    <m/>
    <d v="2023-07-28T00:00:00"/>
    <m/>
    <m/>
    <m/>
    <m/>
    <m/>
    <m/>
    <n v="1"/>
    <m/>
    <m/>
    <s v="jack"/>
    <s v="103230210"/>
    <x v="1"/>
    <n v="1.1000000000000001"/>
    <n v="1"/>
    <n v="2020"/>
    <x v="7"/>
  </r>
  <r>
    <d v="2023-07-12T00:00:00"/>
    <n v="10946"/>
    <n v="11348"/>
    <x v="1"/>
    <n v="927"/>
    <m/>
    <m/>
    <m/>
    <m/>
    <s v="M"/>
    <s v="M"/>
    <s v=""/>
    <s v=""/>
    <n v="41"/>
    <m/>
    <m/>
    <m/>
    <m/>
    <x v="1"/>
    <n v="1024313"/>
    <n v="1"/>
    <s v="X"/>
    <m/>
    <m/>
    <d v="2023-07-28T00:00:00"/>
    <m/>
    <m/>
    <m/>
    <m/>
    <m/>
    <m/>
    <n v="1"/>
    <m/>
    <s v="Scale book incorrectly entered as 102431; corrected to 1024313 on 14 July/23 -NP"/>
    <s v="jack"/>
    <s v="10243131"/>
    <x v="6"/>
    <n v="2.1"/>
    <n v="1"/>
    <n v="2019"/>
    <x v="7"/>
  </r>
  <r>
    <d v="2023-07-12T00:00:00"/>
    <n v="10946"/>
    <n v="11348"/>
    <x v="1"/>
    <n v="928"/>
    <m/>
    <m/>
    <m/>
    <m/>
    <s v="M"/>
    <s v="M"/>
    <s v=""/>
    <s v=""/>
    <n v="42"/>
    <m/>
    <m/>
    <m/>
    <m/>
    <x v="1"/>
    <m/>
    <m/>
    <m/>
    <m/>
    <m/>
    <m/>
    <m/>
    <m/>
    <m/>
    <m/>
    <m/>
    <m/>
    <n v="4"/>
    <m/>
    <m/>
    <s v="jack"/>
    <s v=""/>
    <x v="2"/>
    <s v="no age"/>
    <n v="0"/>
    <s v=""/>
    <x v="7"/>
  </r>
  <r>
    <d v="2023-07-12T00:00:00"/>
    <n v="10946"/>
    <n v="11348"/>
    <x v="1"/>
    <n v="929"/>
    <m/>
    <m/>
    <m/>
    <m/>
    <s v="M"/>
    <s v="M"/>
    <s v=""/>
    <s v=""/>
    <n v="44"/>
    <m/>
    <m/>
    <m/>
    <m/>
    <x v="1"/>
    <n v="1024313"/>
    <n v="2"/>
    <s v="X"/>
    <m/>
    <m/>
    <d v="2023-07-28T00:00:00"/>
    <m/>
    <m/>
    <m/>
    <m/>
    <m/>
    <m/>
    <n v="1"/>
    <m/>
    <s v="Scale book incorrectly entered as 102431; corrected to 1024313 on 14 July/23 -NP"/>
    <s v="jack"/>
    <s v="10243132"/>
    <x v="1"/>
    <n v="1.1000000000000001"/>
    <n v="1"/>
    <n v="2020"/>
    <x v="7"/>
  </r>
  <r>
    <d v="2023-07-12T00:00:00"/>
    <n v="10946"/>
    <n v="11348"/>
    <x v="1"/>
    <n v="931"/>
    <n v="41328"/>
    <s v="adipose hole"/>
    <s v="045664"/>
    <m/>
    <s v="F"/>
    <s v="F"/>
    <s v=""/>
    <s v=""/>
    <n v="83"/>
    <n v="19.3"/>
    <n v="7.4"/>
    <n v="6.3"/>
    <n v="2.1"/>
    <x v="2"/>
    <n v="1024313"/>
    <n v="3"/>
    <s v="X"/>
    <m/>
    <m/>
    <d v="2023-07-28T00:00:00"/>
    <n v="464"/>
    <m/>
    <m/>
    <m/>
    <m/>
    <m/>
    <n v="1"/>
    <m/>
    <s v="Scale book incorrectly entered as 102431; corrected to 1024313 on 14 July/23 -NP"/>
    <s v="adult"/>
    <s v="10243133"/>
    <x v="3"/>
    <n v="1.3"/>
    <n v="3"/>
    <n v="2018"/>
    <x v="7"/>
  </r>
  <r>
    <d v="2023-07-12T00:00:00"/>
    <n v="10947"/>
    <n v="11348"/>
    <x v="0"/>
    <n v="1000"/>
    <n v="41329"/>
    <s v="adipose hole"/>
    <s v="045615"/>
    <m/>
    <s v="F"/>
    <s v="M"/>
    <s v=""/>
    <s v=""/>
    <n v="65"/>
    <m/>
    <m/>
    <m/>
    <m/>
    <x v="3"/>
    <n v="1024313"/>
    <n v="4"/>
    <s v="X"/>
    <m/>
    <m/>
    <d v="2023-07-28T00:00:00"/>
    <n v="465"/>
    <m/>
    <m/>
    <m/>
    <m/>
    <m/>
    <n v="1"/>
    <m/>
    <s v="Scale book incorrectly entered as 102431; corrected to 1024313 on 14 July/23 -NP"/>
    <s v="adult"/>
    <s v="10243134"/>
    <x v="4"/>
    <n v="1.2"/>
    <n v="2"/>
    <n v="2019"/>
    <x v="7"/>
  </r>
  <r>
    <d v="2023-07-12T00:00:00"/>
    <n v="10949"/>
    <n v="11348"/>
    <x v="1"/>
    <n v="1644"/>
    <n v="41330"/>
    <s v="adipose hole"/>
    <s v="045619"/>
    <m/>
    <s v="F"/>
    <s v="M"/>
    <s v=""/>
    <s v=""/>
    <n v="67.5"/>
    <m/>
    <m/>
    <m/>
    <m/>
    <x v="3"/>
    <n v="1024313"/>
    <n v="5"/>
    <s v="X"/>
    <m/>
    <m/>
    <d v="2023-07-28T00:00:00"/>
    <n v="466"/>
    <m/>
    <m/>
    <m/>
    <m/>
    <m/>
    <n v="1"/>
    <m/>
    <s v="Scale book incorrectly entered as 102431; corrected to 1024313 on 14 July/23 -NP"/>
    <s v="adult"/>
    <s v="10243135"/>
    <x v="4"/>
    <n v="1.2"/>
    <n v="2"/>
    <n v="2019"/>
    <x v="7"/>
  </r>
  <r>
    <d v="2023-07-12T00:00:00"/>
    <n v="11040"/>
    <n v="11275"/>
    <x v="3"/>
    <n v="922"/>
    <n v="53143"/>
    <s v="V-clip adipose"/>
    <s v="044602"/>
    <m/>
    <s v="M"/>
    <s v="M"/>
    <s v=""/>
    <s v=""/>
    <n v="78"/>
    <n v="16.7"/>
    <n v="5.6"/>
    <n v="5"/>
    <n v="1.6"/>
    <x v="2"/>
    <m/>
    <m/>
    <m/>
    <m/>
    <m/>
    <m/>
    <m/>
    <m/>
    <m/>
    <m/>
    <m/>
    <m/>
    <m/>
    <m/>
    <m/>
    <s v="adult"/>
    <s v=""/>
    <x v="2"/>
    <s v="no age"/>
    <n v="0"/>
    <s v=""/>
    <x v="7"/>
  </r>
  <r>
    <d v="2023-07-12T00:00:00"/>
    <n v="11040"/>
    <n v="11275"/>
    <x v="3"/>
    <n v="927"/>
    <n v="53144"/>
    <s v="V-clip adipose"/>
    <s v="044596"/>
    <m/>
    <s v="M"/>
    <s v="M"/>
    <s v=""/>
    <s v=""/>
    <n v="57"/>
    <m/>
    <m/>
    <m/>
    <m/>
    <x v="3"/>
    <n v="1033008"/>
    <n v="5"/>
    <s v="X"/>
    <m/>
    <s v="X"/>
    <d v="2023-09-18T00:00:00"/>
    <m/>
    <m/>
    <m/>
    <m/>
    <m/>
    <m/>
    <m/>
    <m/>
    <m/>
    <s v="adult"/>
    <s v="10330085"/>
    <x v="4"/>
    <n v="1.2"/>
    <n v="2"/>
    <n v="2019"/>
    <x v="7"/>
  </r>
  <r>
    <d v="2023-07-12T00:00:00"/>
    <n v="11040"/>
    <n v="11275"/>
    <x v="3"/>
    <n v="930"/>
    <n v="53145"/>
    <s v="V-clip adipose"/>
    <s v="044593"/>
    <m/>
    <s v="M"/>
    <s v="M"/>
    <s v=""/>
    <s v=""/>
    <n v="63"/>
    <m/>
    <m/>
    <m/>
    <m/>
    <x v="3"/>
    <n v="1033008"/>
    <n v="6"/>
    <s v="X"/>
    <m/>
    <s v="X"/>
    <d v="2023-09-18T00:00:00"/>
    <m/>
    <m/>
    <m/>
    <m/>
    <m/>
    <m/>
    <m/>
    <m/>
    <m/>
    <s v="adult"/>
    <s v="10330086"/>
    <x v="4"/>
    <n v="1.2"/>
    <n v="2"/>
    <n v="2019"/>
    <x v="7"/>
  </r>
  <r>
    <d v="2023-07-12T00:00:00"/>
    <n v="11040"/>
    <n v="11275"/>
    <x v="3"/>
    <n v="932"/>
    <n v="53146"/>
    <s v="V-clip adipose"/>
    <s v="044621"/>
    <m/>
    <s v="F"/>
    <s v="M"/>
    <s v=""/>
    <s v=""/>
    <n v="54"/>
    <m/>
    <m/>
    <m/>
    <m/>
    <x v="3"/>
    <n v="1033008"/>
    <n v="7"/>
    <s v="X"/>
    <m/>
    <s v="X"/>
    <d v="2023-09-18T00:00:00"/>
    <m/>
    <m/>
    <m/>
    <m/>
    <m/>
    <m/>
    <m/>
    <m/>
    <m/>
    <s v="adult"/>
    <s v="10330087"/>
    <x v="4"/>
    <n v="1.2"/>
    <n v="2"/>
    <n v="2019"/>
    <x v="7"/>
  </r>
  <r>
    <d v="2023-07-12T00:00:00"/>
    <n v="11040"/>
    <n v="11275"/>
    <x v="3"/>
    <n v="934"/>
    <n v="53147"/>
    <s v="V-clip adipose"/>
    <s v="044582"/>
    <m/>
    <s v="M"/>
    <s v="M"/>
    <s v=""/>
    <s v=""/>
    <n v="74"/>
    <m/>
    <m/>
    <m/>
    <m/>
    <x v="3"/>
    <n v="1033008"/>
    <n v="8"/>
    <s v="X"/>
    <m/>
    <s v="X"/>
    <d v="2023-09-18T00:00:00"/>
    <m/>
    <m/>
    <m/>
    <m/>
    <m/>
    <m/>
    <m/>
    <m/>
    <m/>
    <s v="adult"/>
    <s v="10330088"/>
    <x v="9"/>
    <s v="no age"/>
    <n v="3"/>
    <s v=""/>
    <x v="7"/>
  </r>
  <r>
    <d v="2023-07-12T00:00:00"/>
    <n v="11040"/>
    <n v="11275"/>
    <x v="3"/>
    <n v="935"/>
    <n v="53148"/>
    <s v="V-clip adipose"/>
    <s v="044670"/>
    <m/>
    <s v="M"/>
    <s v="M"/>
    <s v=""/>
    <s v=""/>
    <n v="58"/>
    <m/>
    <m/>
    <m/>
    <m/>
    <x v="3"/>
    <n v="1033008"/>
    <n v="9"/>
    <s v="X"/>
    <m/>
    <s v="X"/>
    <d v="2023-09-18T00:00:00"/>
    <m/>
    <m/>
    <m/>
    <m/>
    <m/>
    <m/>
    <m/>
    <m/>
    <m/>
    <s v="adult"/>
    <s v="10330089"/>
    <x v="4"/>
    <n v="1.2"/>
    <n v="2"/>
    <n v="2019"/>
    <x v="7"/>
  </r>
  <r>
    <d v="2023-07-12T00:00:00"/>
    <n v="11040"/>
    <n v="11275"/>
    <x v="3"/>
    <n v="937"/>
    <n v="53149"/>
    <s v="V-clip adipose"/>
    <s v="044639"/>
    <m/>
    <s v="F"/>
    <s v="M"/>
    <s v=""/>
    <s v=""/>
    <n v="51"/>
    <m/>
    <m/>
    <m/>
    <m/>
    <x v="3"/>
    <n v="1033008"/>
    <n v="10"/>
    <s v="X"/>
    <m/>
    <s v="X"/>
    <d v="2023-09-18T00:00:00"/>
    <m/>
    <m/>
    <m/>
    <m/>
    <m/>
    <m/>
    <m/>
    <m/>
    <m/>
    <s v="adult"/>
    <s v="103300810"/>
    <x v="4"/>
    <n v="1.2"/>
    <n v="2"/>
    <n v="2019"/>
    <x v="7"/>
  </r>
  <r>
    <d v="2023-07-12T00:00:00"/>
    <n v="11040"/>
    <n v="11275"/>
    <x v="3"/>
    <n v="940"/>
    <n v="53150"/>
    <s v="V-clip adipose"/>
    <s v="044676"/>
    <m/>
    <s v="F"/>
    <s v="M"/>
    <s v=""/>
    <s v=""/>
    <n v="58"/>
    <m/>
    <m/>
    <m/>
    <m/>
    <x v="3"/>
    <n v="1033009"/>
    <n v="1"/>
    <s v="X"/>
    <m/>
    <s v="X"/>
    <d v="2023-09-18T00:00:00"/>
    <m/>
    <m/>
    <m/>
    <m/>
    <m/>
    <m/>
    <m/>
    <m/>
    <m/>
    <s v="adult"/>
    <s v="10330091"/>
    <x v="4"/>
    <n v="1.2"/>
    <n v="2"/>
    <n v="2019"/>
    <x v="7"/>
  </r>
  <r>
    <d v="2023-07-12T00:00:00"/>
    <n v="11040"/>
    <n v="11275"/>
    <x v="3"/>
    <n v="941"/>
    <n v="53151"/>
    <s v="V-clip adipose"/>
    <s v="044644"/>
    <m/>
    <s v="F"/>
    <s v="F"/>
    <s v=""/>
    <s v=""/>
    <n v="90"/>
    <n v="20.100000000000001"/>
    <n v="7.4"/>
    <n v="5.5"/>
    <n v="2"/>
    <x v="2"/>
    <n v="1033009"/>
    <n v="2"/>
    <s v="X"/>
    <m/>
    <s v="X"/>
    <d v="2023-09-18T00:00:00"/>
    <m/>
    <m/>
    <m/>
    <m/>
    <m/>
    <m/>
    <m/>
    <m/>
    <m/>
    <s v="adult"/>
    <s v="10330092"/>
    <x v="3"/>
    <n v="1.3"/>
    <n v="3"/>
    <n v="2018"/>
    <x v="7"/>
  </r>
  <r>
    <d v="2023-07-12T00:00:00"/>
    <n v="11040"/>
    <n v="11275"/>
    <x v="3"/>
    <n v="944"/>
    <n v="53152"/>
    <s v="V-clip adipose"/>
    <s v="044584"/>
    <m/>
    <s v="F"/>
    <s v="F"/>
    <s v=""/>
    <s v=""/>
    <n v="81"/>
    <n v="17.3"/>
    <n v="6"/>
    <n v="5.5"/>
    <n v="1.8"/>
    <x v="2"/>
    <n v="1033009"/>
    <n v="3"/>
    <s v="X"/>
    <m/>
    <s v="X"/>
    <d v="2023-09-18T00:00:00"/>
    <m/>
    <m/>
    <m/>
    <m/>
    <m/>
    <m/>
    <m/>
    <m/>
    <m/>
    <s v="adult"/>
    <s v="10330093"/>
    <x v="3"/>
    <n v="1.3"/>
    <n v="3"/>
    <n v="2018"/>
    <x v="7"/>
  </r>
  <r>
    <d v="2023-07-12T00:00:00"/>
    <n v="11040"/>
    <n v="11275"/>
    <x v="3"/>
    <n v="946"/>
    <n v="53153"/>
    <s v="V-clip adipose"/>
    <s v="044675"/>
    <s v="X"/>
    <s v="M"/>
    <s v="M"/>
    <s v=""/>
    <s v=""/>
    <n v="71"/>
    <m/>
    <m/>
    <m/>
    <m/>
    <x v="3"/>
    <n v="1033009"/>
    <n v="4"/>
    <s v="X"/>
    <m/>
    <s v="X"/>
    <d v="2023-09-18T00:00:00"/>
    <m/>
    <m/>
    <m/>
    <m/>
    <m/>
    <m/>
    <m/>
    <m/>
    <m/>
    <s v="adult"/>
    <s v="10330094"/>
    <x v="3"/>
    <n v="1.3"/>
    <n v="3"/>
    <n v="2018"/>
    <x v="7"/>
  </r>
  <r>
    <d v="2023-07-12T00:00:00"/>
    <n v="11041"/>
    <n v="11275"/>
    <x v="4"/>
    <n v="1007"/>
    <n v="53154"/>
    <s v="V-clip adipose"/>
    <s v="044651"/>
    <m/>
    <s v="M"/>
    <s v="M"/>
    <s v=""/>
    <s v=""/>
    <n v="74"/>
    <m/>
    <m/>
    <m/>
    <m/>
    <x v="3"/>
    <n v="1033009"/>
    <n v="5"/>
    <s v="X"/>
    <m/>
    <s v="X"/>
    <d v="2023-09-18T00:00:00"/>
    <m/>
    <m/>
    <m/>
    <m/>
    <m/>
    <m/>
    <m/>
    <m/>
    <m/>
    <s v="adult"/>
    <s v="10330095"/>
    <x v="2"/>
    <s v="no age"/>
    <n v="0"/>
    <s v=""/>
    <x v="7"/>
  </r>
  <r>
    <d v="2023-07-12T00:00:00"/>
    <n v="11041"/>
    <n v="11275"/>
    <x v="4"/>
    <n v="1011"/>
    <n v="53155"/>
    <s v="V-clip adipose"/>
    <s v="044662"/>
    <m/>
    <s v="M"/>
    <s v="M"/>
    <s v=""/>
    <s v=""/>
    <n v="54"/>
    <m/>
    <m/>
    <m/>
    <m/>
    <x v="3"/>
    <n v="1033009"/>
    <n v="6"/>
    <s v="X"/>
    <m/>
    <s v="X"/>
    <d v="2023-09-18T00:00:00"/>
    <m/>
    <m/>
    <m/>
    <m/>
    <m/>
    <m/>
    <m/>
    <m/>
    <m/>
    <s v="adult"/>
    <s v="10330096"/>
    <x v="4"/>
    <n v="1.2"/>
    <n v="2"/>
    <n v="2019"/>
    <x v="7"/>
  </r>
  <r>
    <d v="2023-07-12T00:00:00"/>
    <n v="11041"/>
    <n v="11275"/>
    <x v="4"/>
    <n v="1011"/>
    <n v="53156"/>
    <s v="V-clip adipose"/>
    <s v="044614"/>
    <m/>
    <s v="M"/>
    <s v="M"/>
    <s v=""/>
    <s v=""/>
    <n v="66"/>
    <m/>
    <m/>
    <m/>
    <m/>
    <x v="3"/>
    <n v="1033009"/>
    <n v="7"/>
    <s v="X"/>
    <m/>
    <s v="X"/>
    <d v="2023-09-18T00:00:00"/>
    <m/>
    <m/>
    <m/>
    <m/>
    <m/>
    <m/>
    <m/>
    <m/>
    <m/>
    <s v="adult"/>
    <s v="10330097"/>
    <x v="4"/>
    <n v="1.2"/>
    <n v="2"/>
    <n v="2019"/>
    <x v="7"/>
  </r>
  <r>
    <d v="2023-07-12T00:00:00"/>
    <n v="11041"/>
    <n v="11275"/>
    <x v="4"/>
    <n v="1011"/>
    <n v="53157"/>
    <s v="V-clip adipose"/>
    <s v="044606"/>
    <m/>
    <s v="M"/>
    <s v="M"/>
    <s v=""/>
    <s v=""/>
    <n v="68"/>
    <m/>
    <m/>
    <m/>
    <m/>
    <x v="3"/>
    <n v="1033009"/>
    <n v="8"/>
    <s v="X"/>
    <m/>
    <s v="X"/>
    <d v="2023-09-18T00:00:00"/>
    <m/>
    <m/>
    <m/>
    <m/>
    <m/>
    <m/>
    <m/>
    <m/>
    <m/>
    <s v="adult"/>
    <s v="10330098"/>
    <x v="4"/>
    <n v="1.2"/>
    <n v="2"/>
    <n v="2019"/>
    <x v="7"/>
  </r>
  <r>
    <d v="2023-07-12T00:00:00"/>
    <n v="11041"/>
    <n v="11275"/>
    <x v="4"/>
    <n v="1011"/>
    <n v="53158"/>
    <s v="V-clip adipose"/>
    <s v="044642"/>
    <m/>
    <s v="M"/>
    <s v="M"/>
    <s v=""/>
    <s v=""/>
    <n v="58"/>
    <m/>
    <m/>
    <m/>
    <m/>
    <x v="3"/>
    <n v="1033009"/>
    <n v="9"/>
    <s v="X"/>
    <m/>
    <s v="X"/>
    <d v="2023-09-18T00:00:00"/>
    <m/>
    <m/>
    <m/>
    <m/>
    <m/>
    <m/>
    <m/>
    <m/>
    <m/>
    <s v="adult"/>
    <s v="10330099"/>
    <x v="4"/>
    <n v="1.2"/>
    <n v="2"/>
    <n v="2019"/>
    <x v="7"/>
  </r>
  <r>
    <d v="2023-07-12T00:00:00"/>
    <n v="11041"/>
    <n v="11275"/>
    <x v="4"/>
    <n v="1011"/>
    <n v="53159"/>
    <s v="V-clip adipose"/>
    <s v="044663"/>
    <m/>
    <s v="M"/>
    <s v="M"/>
    <s v=""/>
    <s v=""/>
    <n v="64"/>
    <m/>
    <m/>
    <m/>
    <m/>
    <x v="3"/>
    <n v="1033009"/>
    <n v="10"/>
    <s v="X"/>
    <m/>
    <s v="X"/>
    <d v="2023-09-18T00:00:00"/>
    <m/>
    <m/>
    <m/>
    <m/>
    <m/>
    <m/>
    <m/>
    <m/>
    <m/>
    <s v="adult"/>
    <s v="103300910"/>
    <x v="4"/>
    <n v="1.2"/>
    <n v="2"/>
    <n v="2019"/>
    <x v="7"/>
  </r>
  <r>
    <d v="2023-07-12T00:00:00"/>
    <n v="11041"/>
    <n v="11275"/>
    <x v="4"/>
    <n v="1011"/>
    <n v="53160"/>
    <s v="V-clip adipose"/>
    <s v="044637"/>
    <m/>
    <s v="M"/>
    <s v="M"/>
    <s v=""/>
    <s v=""/>
    <n v="61"/>
    <m/>
    <m/>
    <m/>
    <m/>
    <x v="3"/>
    <n v="1033010"/>
    <n v="1"/>
    <s v="X"/>
    <s v="X"/>
    <m/>
    <s v="Archive"/>
    <m/>
    <m/>
    <m/>
    <m/>
    <m/>
    <m/>
    <m/>
    <m/>
    <m/>
    <s v="adult"/>
    <s v="10330101"/>
    <x v="5"/>
    <s v=""/>
    <s v=""/>
    <s v=""/>
    <x v="7"/>
  </r>
  <r>
    <d v="2023-07-12T00:00:00"/>
    <n v="11041"/>
    <n v="11275"/>
    <x v="4"/>
    <n v="1011"/>
    <n v="53161"/>
    <s v="V-clip adipose"/>
    <s v="044659"/>
    <m/>
    <s v="M"/>
    <s v="M"/>
    <s v=""/>
    <s v=""/>
    <n v="71.5"/>
    <m/>
    <m/>
    <m/>
    <m/>
    <x v="3"/>
    <n v="1033010"/>
    <n v="2"/>
    <s v="X"/>
    <s v="X"/>
    <m/>
    <s v="Archive"/>
    <m/>
    <m/>
    <m/>
    <m/>
    <m/>
    <m/>
    <m/>
    <m/>
    <m/>
    <s v="adult"/>
    <s v="10330102"/>
    <x v="5"/>
    <s v=""/>
    <s v=""/>
    <s v=""/>
    <x v="7"/>
  </r>
  <r>
    <d v="2023-07-12T00:00:00"/>
    <n v="11041"/>
    <n v="11275"/>
    <x v="4"/>
    <n v="1027"/>
    <n v="53162"/>
    <s v="V-clip adipose"/>
    <s v="044647"/>
    <m/>
    <s v="F"/>
    <s v="F"/>
    <s v=""/>
    <s v=""/>
    <n v="76.5"/>
    <n v="16"/>
    <n v="5"/>
    <n v="5"/>
    <n v="1.9"/>
    <x v="2"/>
    <n v="1033010"/>
    <n v="3"/>
    <s v="X"/>
    <s v="X"/>
    <m/>
    <s v="Archive"/>
    <m/>
    <m/>
    <m/>
    <m/>
    <m/>
    <m/>
    <m/>
    <m/>
    <m/>
    <s v="adult"/>
    <s v="10330103"/>
    <x v="5"/>
    <s v=""/>
    <s v=""/>
    <s v=""/>
    <x v="7"/>
  </r>
  <r>
    <d v="2023-07-12T00:00:00"/>
    <n v="11042"/>
    <n v="11275"/>
    <x v="2"/>
    <n v="1050"/>
    <n v="53163"/>
    <s v="V-clip adipose"/>
    <s v="044632"/>
    <m/>
    <s v="M"/>
    <s v="M"/>
    <s v=""/>
    <s v=""/>
    <n v="62.5"/>
    <m/>
    <m/>
    <m/>
    <m/>
    <x v="3"/>
    <n v="1033010"/>
    <n v="4"/>
    <s v="X"/>
    <s v="X"/>
    <m/>
    <s v="Archive"/>
    <m/>
    <m/>
    <m/>
    <m/>
    <m/>
    <m/>
    <m/>
    <m/>
    <m/>
    <s v="adult"/>
    <s v="10330104"/>
    <x v="5"/>
    <s v=""/>
    <s v=""/>
    <s v=""/>
    <x v="7"/>
  </r>
  <r>
    <d v="2023-07-12T00:00:00"/>
    <n v="11042"/>
    <n v="11275"/>
    <x v="2"/>
    <n v="1051"/>
    <n v="53164"/>
    <s v="V-clip adipose"/>
    <s v="044650"/>
    <m/>
    <s v="M"/>
    <s v="M"/>
    <s v=""/>
    <s v=""/>
    <n v="58"/>
    <m/>
    <m/>
    <m/>
    <m/>
    <x v="3"/>
    <n v="1033010"/>
    <n v="5"/>
    <s v="X"/>
    <s v="X"/>
    <m/>
    <s v="Archive"/>
    <m/>
    <m/>
    <m/>
    <m/>
    <m/>
    <m/>
    <m/>
    <m/>
    <m/>
    <s v="adult"/>
    <s v="10330105"/>
    <x v="5"/>
    <s v=""/>
    <s v=""/>
    <s v=""/>
    <x v="7"/>
  </r>
  <r>
    <d v="2023-07-12T00:00:00"/>
    <n v="11042"/>
    <n v="11275"/>
    <x v="2"/>
    <n v="1055"/>
    <n v="53165"/>
    <s v="V-clip adipose"/>
    <s v="044678"/>
    <m/>
    <s v="M"/>
    <s v="M"/>
    <s v=""/>
    <s v=""/>
    <n v="63"/>
    <m/>
    <m/>
    <m/>
    <m/>
    <x v="3"/>
    <n v="1033010"/>
    <n v="6"/>
    <s v="X"/>
    <s v="X"/>
    <m/>
    <s v="Archive"/>
    <m/>
    <s v="HW"/>
    <m/>
    <s v="3"/>
    <m/>
    <m/>
    <m/>
    <m/>
    <m/>
    <s v="adult"/>
    <s v="10330106"/>
    <x v="5"/>
    <s v=""/>
    <s v=""/>
    <s v=""/>
    <x v="7"/>
  </r>
  <r>
    <d v="2023-07-12T00:00:00"/>
    <n v="11042"/>
    <n v="11275"/>
    <x v="2"/>
    <n v="1100"/>
    <n v="53166"/>
    <s v="V-clip adipose"/>
    <s v="044668"/>
    <m/>
    <s v="F"/>
    <s v="F"/>
    <s v=""/>
    <s v=""/>
    <n v="85"/>
    <n v="18"/>
    <n v="7"/>
    <n v="4.5"/>
    <n v="1.9"/>
    <x v="2"/>
    <n v="1033010"/>
    <n v="7"/>
    <s v="X"/>
    <s v="X"/>
    <m/>
    <s v="Archive"/>
    <m/>
    <m/>
    <m/>
    <m/>
    <m/>
    <m/>
    <m/>
    <m/>
    <m/>
    <s v="adult"/>
    <s v="10330107"/>
    <x v="5"/>
    <s v=""/>
    <s v=""/>
    <s v=""/>
    <x v="7"/>
  </r>
  <r>
    <d v="2023-07-12T00:00:00"/>
    <n v="11043"/>
    <n v="11275"/>
    <x v="4"/>
    <n v="1624"/>
    <n v="53167"/>
    <s v="V-clip adipose"/>
    <s v="044627"/>
    <m/>
    <s v="M"/>
    <s v="M"/>
    <s v=""/>
    <s v=""/>
    <n v="77"/>
    <n v="18"/>
    <n v="7"/>
    <n v="6"/>
    <n v="2.5"/>
    <x v="2"/>
    <n v="1033010"/>
    <n v="8"/>
    <s v="X"/>
    <s v="X"/>
    <m/>
    <s v="Archive"/>
    <m/>
    <m/>
    <m/>
    <m/>
    <m/>
    <m/>
    <m/>
    <m/>
    <m/>
    <s v="adult"/>
    <s v="10330108"/>
    <x v="5"/>
    <s v=""/>
    <s v=""/>
    <s v=""/>
    <x v="7"/>
  </r>
  <r>
    <d v="2023-07-12T00:00:00"/>
    <n v="11043"/>
    <n v="11276"/>
    <x v="4"/>
    <n v="1625"/>
    <n v="53168"/>
    <s v="V-clip adipose"/>
    <s v="044609"/>
    <m/>
    <s v="F"/>
    <s v="M"/>
    <s v=""/>
    <s v=""/>
    <n v="70"/>
    <m/>
    <m/>
    <m/>
    <m/>
    <x v="3"/>
    <n v="1033010"/>
    <n v="9"/>
    <s v="X"/>
    <s v="X"/>
    <m/>
    <s v="Archive"/>
    <m/>
    <m/>
    <m/>
    <m/>
    <m/>
    <m/>
    <m/>
    <m/>
    <m/>
    <s v="adult"/>
    <s v="10330109"/>
    <x v="5"/>
    <s v=""/>
    <s v=""/>
    <s v=""/>
    <x v="7"/>
  </r>
  <r>
    <d v="2023-07-12T00:00:00"/>
    <n v="11043"/>
    <n v="11276"/>
    <x v="4"/>
    <n v="163"/>
    <n v="53169"/>
    <s v="V-clip adipose"/>
    <s v="044674"/>
    <m/>
    <s v="M"/>
    <s v="M"/>
    <s v=""/>
    <s v=""/>
    <n v="55"/>
    <m/>
    <m/>
    <m/>
    <m/>
    <x v="3"/>
    <n v="1033010"/>
    <n v="10"/>
    <s v="X"/>
    <s v="X"/>
    <m/>
    <s v="Archive"/>
    <m/>
    <m/>
    <m/>
    <m/>
    <m/>
    <m/>
    <m/>
    <m/>
    <m/>
    <s v="adult"/>
    <s v="103301010"/>
    <x v="5"/>
    <s v=""/>
    <s v=""/>
    <s v=""/>
    <x v="7"/>
  </r>
  <r>
    <d v="2023-07-12T00:00:00"/>
    <n v="11043"/>
    <n v="11276"/>
    <x v="4"/>
    <n v="1638"/>
    <n v="53170"/>
    <s v="V-clip adipose"/>
    <s v="044629"/>
    <m/>
    <s v="M"/>
    <s v="M"/>
    <s v=""/>
    <s v=""/>
    <n v="68"/>
    <m/>
    <m/>
    <m/>
    <m/>
    <x v="3"/>
    <n v="1033011"/>
    <n v="1"/>
    <s v="X"/>
    <s v="X"/>
    <m/>
    <s v="Archive"/>
    <m/>
    <m/>
    <m/>
    <m/>
    <m/>
    <m/>
    <m/>
    <m/>
    <m/>
    <s v="adult"/>
    <s v="10330111"/>
    <x v="5"/>
    <s v=""/>
    <s v=""/>
    <s v=""/>
    <x v="7"/>
  </r>
  <r>
    <d v="2023-07-12T00:00:00"/>
    <n v="11044"/>
    <n v="11276"/>
    <x v="2"/>
    <n v="1704"/>
    <n v="53171"/>
    <s v="V-clip adipose"/>
    <s v="044656"/>
    <m/>
    <s v="F"/>
    <s v="F"/>
    <s v=""/>
    <s v=""/>
    <n v="85.5"/>
    <n v="19.5"/>
    <n v="7.4"/>
    <n v="5"/>
    <n v="1.8"/>
    <x v="2"/>
    <n v="1033011"/>
    <n v="2"/>
    <s v="X"/>
    <s v="X"/>
    <m/>
    <s v="Archive"/>
    <m/>
    <m/>
    <m/>
    <m/>
    <m/>
    <m/>
    <m/>
    <m/>
    <m/>
    <s v="adult"/>
    <s v="10330112"/>
    <x v="5"/>
    <s v=""/>
    <s v=""/>
    <s v=""/>
    <x v="7"/>
  </r>
  <r>
    <d v="2023-07-12T00:00:00"/>
    <n v="11044"/>
    <n v="11276"/>
    <x v="2"/>
    <n v="1706"/>
    <n v="53172"/>
    <s v="V-clip adipose"/>
    <s v="044592"/>
    <m/>
    <s v="M"/>
    <s v="M"/>
    <s v=""/>
    <s v=""/>
    <n v="62.5"/>
    <m/>
    <m/>
    <m/>
    <m/>
    <x v="3"/>
    <n v="1033011"/>
    <n v="3"/>
    <s v="X"/>
    <s v="X"/>
    <m/>
    <s v="Archive"/>
    <m/>
    <m/>
    <m/>
    <m/>
    <m/>
    <m/>
    <m/>
    <m/>
    <m/>
    <s v="adult"/>
    <s v="10330113"/>
    <x v="5"/>
    <s v=""/>
    <s v=""/>
    <s v=""/>
    <x v="7"/>
  </r>
  <r>
    <d v="2023-07-12T00:00:00"/>
    <n v="11044"/>
    <n v="11276"/>
    <x v="2"/>
    <n v="1707"/>
    <n v="53173"/>
    <s v="V-clip adipose"/>
    <s v="044666"/>
    <m/>
    <s v="M"/>
    <s v="M"/>
    <s v=""/>
    <s v=""/>
    <n v="65.5"/>
    <m/>
    <m/>
    <m/>
    <m/>
    <x v="3"/>
    <n v="1033011"/>
    <n v="4"/>
    <s v="X"/>
    <s v="X"/>
    <m/>
    <s v="Archive"/>
    <m/>
    <s v="HW"/>
    <m/>
    <s v="7"/>
    <m/>
    <m/>
    <m/>
    <m/>
    <m/>
    <s v="adult"/>
    <s v="10330114"/>
    <x v="5"/>
    <s v=""/>
    <s v=""/>
    <s v=""/>
    <x v="7"/>
  </r>
  <r>
    <d v="2023-07-12T00:00:00"/>
    <n v="11044"/>
    <n v="11276"/>
    <x v="2"/>
    <n v="1712"/>
    <n v="53174"/>
    <s v="V-clip adipose"/>
    <s v="unknown"/>
    <m/>
    <s v="M"/>
    <s v="M"/>
    <s v=""/>
    <s v=""/>
    <n v="51"/>
    <m/>
    <m/>
    <m/>
    <m/>
    <x v="3"/>
    <n v="1033011"/>
    <n v="5"/>
    <s v="X"/>
    <s v="X"/>
    <m/>
    <s v="Archive"/>
    <m/>
    <m/>
    <m/>
    <m/>
    <m/>
    <m/>
    <m/>
    <s v="pit not scanned"/>
    <m/>
    <s v="adult"/>
    <s v="10330115"/>
    <x v="5"/>
    <s v=""/>
    <s v=""/>
    <s v=""/>
    <x v="7"/>
  </r>
  <r>
    <d v="2023-07-12T00:00:00"/>
    <n v="11044"/>
    <n v="11276"/>
    <x v="2"/>
    <n v="1715"/>
    <n v="53175"/>
    <s v="V-clip adipose"/>
    <s v="046735"/>
    <m/>
    <s v="M"/>
    <s v="M"/>
    <s v=""/>
    <s v=""/>
    <n v="74.5"/>
    <m/>
    <m/>
    <m/>
    <m/>
    <x v="3"/>
    <n v="1033011"/>
    <n v="6"/>
    <s v="X"/>
    <s v="X"/>
    <m/>
    <s v="Archive"/>
    <m/>
    <m/>
    <m/>
    <m/>
    <m/>
    <m/>
    <m/>
    <m/>
    <m/>
    <s v="adult"/>
    <s v="10330116"/>
    <x v="5"/>
    <s v=""/>
    <s v=""/>
    <s v=""/>
    <x v="7"/>
  </r>
  <r>
    <d v="2023-07-12T00:00:00"/>
    <n v="11046"/>
    <n v="11276"/>
    <x v="3"/>
    <n v="1736"/>
    <n v="53176"/>
    <s v="V-clip adipose"/>
    <s v="046747"/>
    <m/>
    <s v="M"/>
    <s v="M"/>
    <s v=""/>
    <s v=""/>
    <n v="55"/>
    <m/>
    <m/>
    <m/>
    <m/>
    <x v="3"/>
    <n v="1033011"/>
    <n v="7"/>
    <s v="X"/>
    <s v="X"/>
    <m/>
    <s v="Archive"/>
    <m/>
    <m/>
    <m/>
    <m/>
    <m/>
    <m/>
    <m/>
    <m/>
    <m/>
    <s v="adult"/>
    <s v="10330117"/>
    <x v="5"/>
    <s v=""/>
    <s v=""/>
    <s v=""/>
    <x v="7"/>
  </r>
  <r>
    <d v="2023-07-12T00:00:00"/>
    <n v="11046"/>
    <n v="11276"/>
    <x v="3"/>
    <n v="1739"/>
    <n v="53177"/>
    <s v="V-clip adipose"/>
    <s v="046750"/>
    <m/>
    <s v="M"/>
    <s v="M"/>
    <s v=""/>
    <s v=""/>
    <n v="63"/>
    <m/>
    <m/>
    <m/>
    <m/>
    <x v="3"/>
    <n v="1033011"/>
    <n v="8"/>
    <s v="X"/>
    <s v="X"/>
    <m/>
    <s v="Archive"/>
    <m/>
    <m/>
    <m/>
    <m/>
    <m/>
    <m/>
    <m/>
    <m/>
    <m/>
    <s v="adult"/>
    <s v="10330118"/>
    <x v="5"/>
    <s v=""/>
    <s v=""/>
    <s v=""/>
    <x v="7"/>
  </r>
  <r>
    <d v="2023-07-12T00:00:00"/>
    <n v="11046"/>
    <n v="11276"/>
    <x v="3"/>
    <n v="1741"/>
    <n v="53178"/>
    <s v="V-clip adipose"/>
    <s v="046742"/>
    <m/>
    <s v="F"/>
    <s v="F"/>
    <s v=""/>
    <s v=""/>
    <n v="85"/>
    <n v="17.399999999999999"/>
    <n v="6.4"/>
    <n v="4.4000000000000004"/>
    <n v="2"/>
    <x v="2"/>
    <n v="1033011"/>
    <n v="9"/>
    <s v="X"/>
    <s v="X"/>
    <m/>
    <s v="Archive"/>
    <m/>
    <m/>
    <m/>
    <m/>
    <m/>
    <m/>
    <m/>
    <m/>
    <m/>
    <s v="adult"/>
    <s v="10330119"/>
    <x v="5"/>
    <s v=""/>
    <s v=""/>
    <s v=""/>
    <x v="7"/>
  </r>
  <r>
    <d v="2023-07-12T00:00:00"/>
    <n v="11046"/>
    <n v="11276"/>
    <x v="3"/>
    <n v="1742"/>
    <n v="53179"/>
    <s v="V-clip adipose"/>
    <s v="046770"/>
    <m/>
    <s v="M"/>
    <s v="M"/>
    <s v=""/>
    <s v=""/>
    <n v="71"/>
    <m/>
    <m/>
    <m/>
    <m/>
    <x v="3"/>
    <n v="1033011"/>
    <n v="10"/>
    <s v="X"/>
    <s v="X"/>
    <m/>
    <s v="Archive"/>
    <m/>
    <m/>
    <m/>
    <m/>
    <m/>
    <m/>
    <m/>
    <m/>
    <m/>
    <s v="adult"/>
    <s v="103301110"/>
    <x v="5"/>
    <s v=""/>
    <s v=""/>
    <s v=""/>
    <x v="7"/>
  </r>
  <r>
    <d v="2023-07-13T00:00:00"/>
    <n v="11101"/>
    <n v="11403"/>
    <x v="1"/>
    <n v="916"/>
    <n v="41331"/>
    <s v="adipose hole"/>
    <s v="045653"/>
    <m/>
    <s v="M"/>
    <s v="M"/>
    <s v=""/>
    <s v=""/>
    <n v="56"/>
    <m/>
    <m/>
    <m/>
    <m/>
    <x v="3"/>
    <n v="1024313"/>
    <n v="6"/>
    <s v="X"/>
    <m/>
    <m/>
    <d v="2023-07-28T00:00:00"/>
    <n v="467"/>
    <m/>
    <m/>
    <m/>
    <m/>
    <m/>
    <m/>
    <m/>
    <m/>
    <s v="adult"/>
    <s v="10243136"/>
    <x v="4"/>
    <n v="1.2"/>
    <n v="2"/>
    <n v="2019"/>
    <x v="7"/>
  </r>
  <r>
    <d v="2023-07-13T00:00:00"/>
    <n v="11101"/>
    <n v="11403"/>
    <x v="1"/>
    <n v="918"/>
    <m/>
    <s v="caudal hole"/>
    <m/>
    <m/>
    <s v="M"/>
    <s v="M"/>
    <s v=""/>
    <s v=""/>
    <n v="39"/>
    <m/>
    <m/>
    <m/>
    <m/>
    <x v="1"/>
    <n v="1024313"/>
    <n v="7"/>
    <s v="X"/>
    <m/>
    <m/>
    <d v="2023-07-28T00:00:00"/>
    <m/>
    <m/>
    <m/>
    <m/>
    <m/>
    <m/>
    <n v="1"/>
    <m/>
    <m/>
    <s v="jack"/>
    <s v="10243137"/>
    <x v="1"/>
    <n v="1.1000000000000001"/>
    <n v="1"/>
    <n v="2020"/>
    <x v="7"/>
  </r>
  <r>
    <d v="2023-07-13T00:00:00"/>
    <n v="11101"/>
    <n v="11403"/>
    <x v="1"/>
    <n v="925"/>
    <m/>
    <s v="caudal hole"/>
    <m/>
    <m/>
    <s v="M"/>
    <s v="M"/>
    <s v=""/>
    <s v=""/>
    <n v="43.5"/>
    <m/>
    <m/>
    <m/>
    <m/>
    <x v="1"/>
    <n v="1024313"/>
    <n v="8"/>
    <s v="X"/>
    <m/>
    <m/>
    <d v="2023-07-28T00:00:00"/>
    <m/>
    <s v="GN"/>
    <s v="GN"/>
    <s v="2,10"/>
    <s v="3,9"/>
    <m/>
    <n v="1"/>
    <m/>
    <m/>
    <s v="jack"/>
    <s v="10243138"/>
    <x v="1"/>
    <n v="1.1000000000000001"/>
    <n v="1"/>
    <n v="2020"/>
    <x v="7"/>
  </r>
  <r>
    <d v="2023-07-13T00:00:00"/>
    <n v="11101"/>
    <n v="11403"/>
    <x v="1"/>
    <n v="936"/>
    <m/>
    <s v="caudal hole"/>
    <m/>
    <m/>
    <s v="M"/>
    <s v="M"/>
    <s v=""/>
    <s v=""/>
    <n v="42.5"/>
    <m/>
    <m/>
    <m/>
    <m/>
    <x v="1"/>
    <n v="1024313"/>
    <n v="9"/>
    <s v="X"/>
    <m/>
    <m/>
    <d v="2023-07-28T00:00:00"/>
    <m/>
    <m/>
    <m/>
    <m/>
    <m/>
    <m/>
    <n v="1"/>
    <m/>
    <m/>
    <s v="jack"/>
    <s v="10243139"/>
    <x v="1"/>
    <n v="1.1000000000000001"/>
    <n v="1"/>
    <n v="2020"/>
    <x v="7"/>
  </r>
  <r>
    <d v="2023-07-13T00:00:00"/>
    <n v="11101"/>
    <n v="11403"/>
    <x v="1"/>
    <n v="938"/>
    <m/>
    <s v="caudal hole"/>
    <m/>
    <m/>
    <s v="M"/>
    <s v="M"/>
    <s v=""/>
    <s v=""/>
    <n v="32.5"/>
    <m/>
    <m/>
    <m/>
    <m/>
    <x v="1"/>
    <n v="1024313"/>
    <n v="10"/>
    <s v="X"/>
    <m/>
    <m/>
    <d v="2023-07-28T00:00:00"/>
    <m/>
    <m/>
    <m/>
    <m/>
    <m/>
    <m/>
    <n v="1"/>
    <m/>
    <m/>
    <s v="jack"/>
    <s v="102431310"/>
    <x v="1"/>
    <n v="1.1000000000000001"/>
    <n v="1"/>
    <n v="2020"/>
    <x v="7"/>
  </r>
  <r>
    <d v="2023-07-13T00:00:00"/>
    <n v="11101"/>
    <n v="11403"/>
    <x v="1"/>
    <n v="941"/>
    <m/>
    <s v="caudal hole"/>
    <m/>
    <m/>
    <s v="M"/>
    <s v="M"/>
    <s v=""/>
    <s v=""/>
    <n v="43"/>
    <m/>
    <m/>
    <m/>
    <m/>
    <x v="1"/>
    <n v="1024318"/>
    <n v="1"/>
    <s v="X"/>
    <m/>
    <m/>
    <d v="2023-07-28T00:00:00"/>
    <m/>
    <m/>
    <m/>
    <m/>
    <m/>
    <m/>
    <n v="1"/>
    <m/>
    <m/>
    <s v="jack"/>
    <s v="10243181"/>
    <x v="1"/>
    <n v="1.1000000000000001"/>
    <n v="1"/>
    <n v="2020"/>
    <x v="7"/>
  </r>
  <r>
    <d v="2023-07-13T00:00:00"/>
    <n v="11102"/>
    <n v="11403"/>
    <x v="0"/>
    <n v="1028"/>
    <n v="41332"/>
    <s v="adipose hole"/>
    <s v="045671"/>
    <m/>
    <s v="F"/>
    <s v="F"/>
    <s v=""/>
    <s v=""/>
    <n v="88"/>
    <n v="18.7"/>
    <n v="6.5"/>
    <n v="5.9"/>
    <n v="2.2999999999999998"/>
    <x v="2"/>
    <n v="1024318"/>
    <n v="2"/>
    <s v="X"/>
    <m/>
    <m/>
    <d v="2023-07-28T00:00:00"/>
    <n v="468"/>
    <s v="GN"/>
    <m/>
    <s v="12"/>
    <m/>
    <m/>
    <n v="1"/>
    <m/>
    <m/>
    <s v="adult"/>
    <s v="10243182"/>
    <x v="9"/>
    <s v="no age"/>
    <n v="3"/>
    <s v=""/>
    <x v="7"/>
  </r>
  <r>
    <d v="2023-07-13T00:00:00"/>
    <n v="11104"/>
    <n v="11403"/>
    <x v="1"/>
    <n v="1702"/>
    <n v="41333"/>
    <s v="adipose hole"/>
    <s v="045677"/>
    <m/>
    <s v="M"/>
    <s v="M"/>
    <s v=""/>
    <s v=""/>
    <n v="67"/>
    <m/>
    <m/>
    <m/>
    <m/>
    <x v="3"/>
    <n v="1024318"/>
    <n v="3"/>
    <s v="X"/>
    <m/>
    <m/>
    <d v="2023-07-28T00:00:00"/>
    <n v="469"/>
    <m/>
    <m/>
    <m/>
    <m/>
    <m/>
    <n v="1"/>
    <m/>
    <m/>
    <s v="adult"/>
    <s v="10243183"/>
    <x v="4"/>
    <n v="1.2"/>
    <n v="2"/>
    <n v="2019"/>
    <x v="7"/>
  </r>
  <r>
    <d v="2023-07-13T00:00:00"/>
    <n v="11104"/>
    <n v="11403"/>
    <x v="1"/>
    <n v="1702"/>
    <n v="41334"/>
    <s v="adipose hole"/>
    <s v="045636"/>
    <m/>
    <s v="M"/>
    <s v="M"/>
    <s v=""/>
    <s v=""/>
    <n v="61"/>
    <m/>
    <m/>
    <m/>
    <m/>
    <x v="3"/>
    <n v="1024318"/>
    <n v="4"/>
    <s v="X"/>
    <m/>
    <m/>
    <d v="2023-07-28T00:00:00"/>
    <n v="470"/>
    <m/>
    <m/>
    <m/>
    <m/>
    <m/>
    <n v="1"/>
    <m/>
    <m/>
    <s v="adult"/>
    <s v="10243184"/>
    <x v="8"/>
    <s v="no age"/>
    <n v="2"/>
    <s v=""/>
    <x v="7"/>
  </r>
  <r>
    <d v="2023-07-13T00:00:00"/>
    <n v="11104"/>
    <n v="11403"/>
    <x v="1"/>
    <n v="1706"/>
    <n v="41335"/>
    <s v="adipose hole"/>
    <s v="045638"/>
    <m/>
    <s v="M"/>
    <s v="M"/>
    <s v=""/>
    <s v=""/>
    <n v="52.5"/>
    <m/>
    <m/>
    <m/>
    <m/>
    <x v="3"/>
    <m/>
    <m/>
    <m/>
    <m/>
    <m/>
    <d v="2023-07-28T00:00:00"/>
    <n v="471"/>
    <s v="GN"/>
    <s v="GN"/>
    <s v="2,10"/>
    <s v="3,9"/>
    <m/>
    <n v="1"/>
    <s v="NO SCALES"/>
    <m/>
    <s v="adult"/>
    <s v=""/>
    <x v="2"/>
    <s v="no age"/>
    <n v="0"/>
    <s v=""/>
    <x v="7"/>
  </r>
  <r>
    <d v="2023-07-13T00:00:00"/>
    <n v="11104"/>
    <n v="11403"/>
    <x v="1"/>
    <n v="1706"/>
    <n v="41336"/>
    <s v="adipose hole"/>
    <s v="045657"/>
    <m/>
    <s v="M"/>
    <s v="M"/>
    <s v=""/>
    <s v=""/>
    <n v="52"/>
    <m/>
    <m/>
    <m/>
    <m/>
    <x v="3"/>
    <n v="1024318"/>
    <n v="5"/>
    <s v="X"/>
    <m/>
    <m/>
    <d v="2023-07-28T00:00:00"/>
    <n v="472"/>
    <m/>
    <m/>
    <m/>
    <m/>
    <m/>
    <n v="1"/>
    <m/>
    <m/>
    <s v="adult"/>
    <s v="10243185"/>
    <x v="4"/>
    <n v="1.2"/>
    <n v="2"/>
    <n v="2019"/>
    <x v="7"/>
  </r>
  <r>
    <d v="2023-07-13T00:00:00"/>
    <n v="11046"/>
    <n v="11277"/>
    <x v="3"/>
    <n v="937"/>
    <n v="53181"/>
    <s v="V-clip adipose"/>
    <s v="046739"/>
    <m/>
    <s v="M"/>
    <s v="M"/>
    <s v=""/>
    <s v=""/>
    <n v="63"/>
    <m/>
    <m/>
    <m/>
    <m/>
    <x v="3"/>
    <n v="1033012"/>
    <n v="1"/>
    <s v="X"/>
    <m/>
    <s v="X"/>
    <d v="2023-09-18T00:00:00"/>
    <m/>
    <m/>
    <m/>
    <m/>
    <m/>
    <m/>
    <m/>
    <m/>
    <m/>
    <s v="adult"/>
    <s v="10330121"/>
    <x v="4"/>
    <n v="1.2"/>
    <n v="2"/>
    <n v="2019"/>
    <x v="7"/>
  </r>
  <r>
    <d v="2023-07-13T00:00:00"/>
    <n v="11046"/>
    <n v="11277"/>
    <x v="3"/>
    <n v="940"/>
    <n v="53182"/>
    <s v="V-clip adipose"/>
    <s v="046728"/>
    <m/>
    <s v="F"/>
    <s v="F"/>
    <s v=""/>
    <s v=""/>
    <n v="82"/>
    <n v="18.2"/>
    <n v="6.8"/>
    <n v="5.2"/>
    <n v="1.6"/>
    <x v="2"/>
    <n v="1033012"/>
    <n v="2"/>
    <s v="X"/>
    <m/>
    <s v="X"/>
    <d v="2023-09-18T00:00:00"/>
    <m/>
    <m/>
    <m/>
    <m/>
    <m/>
    <m/>
    <m/>
    <m/>
    <m/>
    <s v="adult"/>
    <s v="10330122"/>
    <x v="3"/>
    <n v="1.3"/>
    <n v="3"/>
    <n v="2018"/>
    <x v="7"/>
  </r>
  <r>
    <d v="2023-07-13T00:00:00"/>
    <n v="11046"/>
    <n v="11277"/>
    <x v="3"/>
    <n v="941"/>
    <n v="53183"/>
    <s v="V-clip adipose"/>
    <s v="046758"/>
    <m/>
    <s v="F"/>
    <s v="F"/>
    <s v=""/>
    <s v=""/>
    <n v="81"/>
    <n v="18.2"/>
    <n v="7"/>
    <n v="5"/>
    <n v="1.7"/>
    <x v="2"/>
    <n v="1033012"/>
    <n v="3"/>
    <s v="X"/>
    <m/>
    <s v="X"/>
    <d v="2023-09-18T00:00:00"/>
    <m/>
    <m/>
    <m/>
    <m/>
    <m/>
    <m/>
    <m/>
    <m/>
    <m/>
    <s v="adult"/>
    <s v="10330123"/>
    <x v="3"/>
    <n v="1.3"/>
    <n v="3"/>
    <n v="2018"/>
    <x v="7"/>
  </r>
  <r>
    <d v="2023-07-13T00:00:00"/>
    <n v="11046"/>
    <n v="11277"/>
    <x v="3"/>
    <n v="943"/>
    <n v="53184"/>
    <s v="V-clip adipose"/>
    <s v="046756"/>
    <m/>
    <s v="M"/>
    <s v="M"/>
    <s v=""/>
    <s v=""/>
    <n v="68"/>
    <m/>
    <m/>
    <m/>
    <m/>
    <x v="3"/>
    <n v="1033012"/>
    <n v="4"/>
    <s v="X"/>
    <m/>
    <s v="X"/>
    <d v="2023-09-18T00:00:00"/>
    <m/>
    <m/>
    <m/>
    <m/>
    <m/>
    <m/>
    <m/>
    <m/>
    <m/>
    <s v="adult"/>
    <s v="10330124"/>
    <x v="4"/>
    <n v="1.2"/>
    <n v="2"/>
    <n v="2019"/>
    <x v="7"/>
  </r>
  <r>
    <d v="2023-07-13T00:00:00"/>
    <n v="11046"/>
    <n v="11277"/>
    <x v="3"/>
    <n v="944"/>
    <n v="53185"/>
    <s v="V-clip adipose"/>
    <s v="046780"/>
    <m/>
    <s v="M"/>
    <s v="M"/>
    <s v=""/>
    <s v=""/>
    <n v="56"/>
    <m/>
    <m/>
    <m/>
    <m/>
    <x v="3"/>
    <n v="1033012"/>
    <n v="5"/>
    <s v="X"/>
    <m/>
    <s v="X"/>
    <d v="2023-09-18T00:00:00"/>
    <m/>
    <m/>
    <m/>
    <m/>
    <m/>
    <m/>
    <m/>
    <m/>
    <m/>
    <s v="adult"/>
    <s v="10330125"/>
    <x v="4"/>
    <n v="1.2"/>
    <n v="2"/>
    <n v="2019"/>
    <x v="7"/>
  </r>
  <r>
    <d v="2023-07-13T00:00:00"/>
    <n v="11046"/>
    <n v="11277"/>
    <x v="3"/>
    <n v="950"/>
    <n v="53186"/>
    <s v="V-clip adipose"/>
    <s v="046751"/>
    <m/>
    <s v="F"/>
    <s v="F"/>
    <s v=""/>
    <s v=""/>
    <n v="77"/>
    <n v="18.2"/>
    <n v="6.9"/>
    <n v="5.4"/>
    <n v="1.7"/>
    <x v="2"/>
    <n v="1033012"/>
    <n v="6"/>
    <s v="X"/>
    <m/>
    <s v="X"/>
    <d v="2023-09-18T00:00:00"/>
    <m/>
    <m/>
    <m/>
    <m/>
    <m/>
    <m/>
    <m/>
    <m/>
    <m/>
    <s v="adult"/>
    <s v="10330126"/>
    <x v="3"/>
    <n v="1.3"/>
    <n v="3"/>
    <n v="2018"/>
    <x v="7"/>
  </r>
  <r>
    <d v="2023-07-13T00:00:00"/>
    <n v="11046"/>
    <n v="11277"/>
    <x v="3"/>
    <n v="955"/>
    <n v="53187"/>
    <s v="V-clip adipose"/>
    <s v="046733"/>
    <m/>
    <s v="M"/>
    <s v="M"/>
    <s v=""/>
    <s v=""/>
    <n v="66"/>
    <m/>
    <m/>
    <m/>
    <m/>
    <x v="3"/>
    <n v="1033012"/>
    <n v="7"/>
    <s v="X"/>
    <m/>
    <s v="X"/>
    <d v="2023-09-18T00:00:00"/>
    <m/>
    <m/>
    <m/>
    <m/>
    <m/>
    <m/>
    <m/>
    <m/>
    <m/>
    <s v="adult"/>
    <s v="10330127"/>
    <x v="8"/>
    <s v="no age"/>
    <n v="2"/>
    <s v=""/>
    <x v="7"/>
  </r>
  <r>
    <d v="2023-07-13T00:00:00"/>
    <n v="11046"/>
    <n v="11277"/>
    <x v="3"/>
    <n v="957"/>
    <n v="53188"/>
    <s v="V-clip adipose"/>
    <s v="046769"/>
    <m/>
    <s v="M"/>
    <s v="M"/>
    <s v=""/>
    <s v=""/>
    <n v="60"/>
    <m/>
    <m/>
    <m/>
    <m/>
    <x v="3"/>
    <n v="1033012"/>
    <n v="8"/>
    <s v="X"/>
    <m/>
    <s v="X"/>
    <d v="2023-09-18T00:00:00"/>
    <m/>
    <m/>
    <m/>
    <m/>
    <m/>
    <m/>
    <m/>
    <m/>
    <m/>
    <s v="adult"/>
    <s v="10330128"/>
    <x v="4"/>
    <n v="1.2"/>
    <n v="2"/>
    <n v="2019"/>
    <x v="7"/>
  </r>
  <r>
    <d v="2023-07-13T00:00:00"/>
    <n v="11046"/>
    <n v="11277"/>
    <x v="3"/>
    <n v="1000"/>
    <n v="53189"/>
    <s v="V-clip adipose"/>
    <s v="046774"/>
    <m/>
    <s v="F"/>
    <s v="F"/>
    <s v=""/>
    <s v=""/>
    <n v="83"/>
    <n v="18.899999999999999"/>
    <n v="7.1"/>
    <n v="6"/>
    <n v="2"/>
    <x v="2"/>
    <n v="1033012"/>
    <n v="9"/>
    <s v="X"/>
    <m/>
    <s v="X"/>
    <d v="2023-09-18T00:00:00"/>
    <m/>
    <m/>
    <m/>
    <m/>
    <m/>
    <m/>
    <m/>
    <m/>
    <m/>
    <s v="adult"/>
    <s v="10330129"/>
    <x v="3"/>
    <n v="1.3"/>
    <n v="3"/>
    <n v="2018"/>
    <x v="7"/>
  </r>
  <r>
    <d v="2023-07-13T00:00:00"/>
    <n v="11046"/>
    <n v="11277"/>
    <x v="3"/>
    <n v="1001"/>
    <n v="53190"/>
    <s v="V-clip adipose"/>
    <s v="046766"/>
    <s v="X"/>
    <s v="M"/>
    <s v="M"/>
    <s v=""/>
    <s v=""/>
    <n v="79"/>
    <n v="18.5"/>
    <n v="7"/>
    <n v="5.6"/>
    <n v="1.5"/>
    <x v="2"/>
    <n v="1033012"/>
    <n v="10"/>
    <s v="X"/>
    <m/>
    <s v="X"/>
    <d v="2023-09-18T00:00:00"/>
    <m/>
    <m/>
    <m/>
    <m/>
    <m/>
    <m/>
    <m/>
    <m/>
    <m/>
    <s v="adult"/>
    <s v="103301210"/>
    <x v="3"/>
    <n v="1.3"/>
    <n v="3"/>
    <n v="2018"/>
    <x v="7"/>
  </r>
  <r>
    <d v="2023-07-13T00:00:00"/>
    <n v="11046"/>
    <n v="11277"/>
    <x v="3"/>
    <n v="1006"/>
    <n v="53191"/>
    <s v="V-clip adipose"/>
    <s v="046694"/>
    <s v="X"/>
    <s v="M"/>
    <s v="M"/>
    <s v=""/>
    <s v=""/>
    <n v="95"/>
    <n v="22.5"/>
    <n v="9.5"/>
    <n v="7.6"/>
    <n v="2.8"/>
    <x v="2"/>
    <n v="1033013"/>
    <n v="1"/>
    <s v="X"/>
    <s v="X"/>
    <m/>
    <s v="Archive"/>
    <m/>
    <m/>
    <m/>
    <m/>
    <m/>
    <m/>
    <m/>
    <m/>
    <m/>
    <s v="adult"/>
    <s v="10330131"/>
    <x v="5"/>
    <s v=""/>
    <s v=""/>
    <s v=""/>
    <x v="7"/>
  </r>
  <r>
    <d v="2023-07-13T00:00:00"/>
    <n v="11046"/>
    <n v="11277"/>
    <x v="3"/>
    <n v="1008"/>
    <n v="53192"/>
    <s v="V-clip adipose"/>
    <s v="046771"/>
    <m/>
    <s v="M"/>
    <s v="M"/>
    <s v=""/>
    <s v=""/>
    <n v="59"/>
    <m/>
    <m/>
    <m/>
    <m/>
    <x v="3"/>
    <n v="1033013"/>
    <n v="2"/>
    <s v="X"/>
    <s v="X"/>
    <m/>
    <s v="Archive"/>
    <m/>
    <m/>
    <m/>
    <m/>
    <m/>
    <m/>
    <m/>
    <m/>
    <m/>
    <s v="adult"/>
    <s v="10330132"/>
    <x v="5"/>
    <s v=""/>
    <s v=""/>
    <s v=""/>
    <x v="7"/>
  </r>
  <r>
    <d v="2023-07-13T00:00:00"/>
    <n v="11047"/>
    <n v="11277"/>
    <x v="4"/>
    <n v="1026"/>
    <n v="53193"/>
    <s v="V-clip adipose"/>
    <s v="046744"/>
    <m/>
    <s v="F"/>
    <s v="F"/>
    <s v=""/>
    <s v=""/>
    <n v="84"/>
    <n v="18.54"/>
    <n v="7"/>
    <n v="6"/>
    <n v="1.9"/>
    <x v="2"/>
    <n v="1033013"/>
    <n v="3"/>
    <s v="X"/>
    <s v="X"/>
    <m/>
    <s v="Archive"/>
    <m/>
    <m/>
    <m/>
    <m/>
    <m/>
    <m/>
    <m/>
    <m/>
    <m/>
    <s v="adult"/>
    <s v="10330133"/>
    <x v="5"/>
    <s v=""/>
    <s v=""/>
    <s v=""/>
    <x v="7"/>
  </r>
  <r>
    <d v="2023-07-13T00:00:00"/>
    <n v="11047"/>
    <n v="11277"/>
    <x v="4"/>
    <n v="1029"/>
    <n v="53194"/>
    <s v="V-clip adipose"/>
    <s v="046749"/>
    <m/>
    <s v="F"/>
    <s v="M"/>
    <s v=""/>
    <s v=""/>
    <n v="75"/>
    <m/>
    <m/>
    <m/>
    <m/>
    <x v="3"/>
    <n v="1033013"/>
    <n v="4"/>
    <s v="X"/>
    <s v="X"/>
    <m/>
    <s v="Archive"/>
    <m/>
    <m/>
    <m/>
    <m/>
    <m/>
    <m/>
    <m/>
    <m/>
    <m/>
    <s v="adult"/>
    <s v="10330134"/>
    <x v="5"/>
    <s v=""/>
    <s v=""/>
    <s v=""/>
    <x v="7"/>
  </r>
  <r>
    <d v="2023-07-13T00:00:00"/>
    <n v="11047"/>
    <n v="11277"/>
    <x v="4"/>
    <n v="1031"/>
    <n v="53195"/>
    <s v="V-clip adipose"/>
    <s v="046743"/>
    <m/>
    <s v="F"/>
    <s v="M"/>
    <s v=""/>
    <s v=""/>
    <n v="68"/>
    <m/>
    <m/>
    <m/>
    <m/>
    <x v="3"/>
    <n v="1033013"/>
    <n v="5"/>
    <s v="X"/>
    <s v="X"/>
    <m/>
    <s v="Archive"/>
    <m/>
    <m/>
    <m/>
    <m/>
    <m/>
    <m/>
    <m/>
    <m/>
    <m/>
    <s v="adult"/>
    <s v="10330135"/>
    <x v="5"/>
    <s v=""/>
    <s v=""/>
    <s v=""/>
    <x v="7"/>
  </r>
  <r>
    <d v="2023-07-13T00:00:00"/>
    <n v="11047"/>
    <n v="11277"/>
    <x v="4"/>
    <n v="1032"/>
    <n v="53196"/>
    <s v="V-clip adipose"/>
    <s v="046762"/>
    <m/>
    <s v="M"/>
    <s v="M"/>
    <s v=""/>
    <s v=""/>
    <n v="57"/>
    <m/>
    <m/>
    <m/>
    <m/>
    <x v="3"/>
    <n v="1033013"/>
    <n v="6"/>
    <s v="X"/>
    <s v="X"/>
    <m/>
    <s v="Archive"/>
    <m/>
    <m/>
    <m/>
    <m/>
    <m/>
    <m/>
    <m/>
    <m/>
    <m/>
    <s v="adult"/>
    <s v="10330136"/>
    <x v="5"/>
    <s v=""/>
    <s v=""/>
    <s v=""/>
    <x v="7"/>
  </r>
  <r>
    <d v="2023-07-13T00:00:00"/>
    <n v="11047"/>
    <n v="11277"/>
    <x v="4"/>
    <n v="1035"/>
    <n v="53197"/>
    <s v="V-clip adipose"/>
    <s v="046684"/>
    <m/>
    <s v="M"/>
    <s v="M"/>
    <s v=""/>
    <s v=""/>
    <n v="66"/>
    <m/>
    <m/>
    <m/>
    <m/>
    <x v="3"/>
    <n v="1033013"/>
    <n v="7"/>
    <s v="X"/>
    <s v="X"/>
    <m/>
    <s v="Archive"/>
    <m/>
    <m/>
    <m/>
    <m/>
    <m/>
    <m/>
    <m/>
    <m/>
    <m/>
    <s v="adult"/>
    <s v="10330137"/>
    <x v="5"/>
    <s v=""/>
    <s v=""/>
    <s v=""/>
    <x v="7"/>
  </r>
  <r>
    <d v="2023-07-13T00:00:00"/>
    <n v="11047"/>
    <n v="11277"/>
    <x v="4"/>
    <n v="1037"/>
    <n v="53198"/>
    <s v="V-clip adipose"/>
    <s v="no pit"/>
    <m/>
    <s v="M"/>
    <s v="M"/>
    <s v=""/>
    <s v=""/>
    <n v="64"/>
    <m/>
    <m/>
    <m/>
    <m/>
    <x v="3"/>
    <m/>
    <m/>
    <m/>
    <m/>
    <m/>
    <m/>
    <m/>
    <m/>
    <m/>
    <m/>
    <m/>
    <m/>
    <m/>
    <s v="NO PIT"/>
    <s v="NO SCALES; Looks like crew lost PIT 046760. It was never applied, but was scanned at 10:35:52 on July 13"/>
    <s v="adult"/>
    <s v=""/>
    <x v="2"/>
    <s v="no age"/>
    <n v="0"/>
    <s v=""/>
    <x v="7"/>
  </r>
  <r>
    <d v="2023-07-13T00:00:00"/>
    <n v="11047"/>
    <n v="11277"/>
    <x v="4"/>
    <n v="1041"/>
    <n v="53199"/>
    <s v="V-clip adipose"/>
    <s v="046692"/>
    <m/>
    <s v="F"/>
    <s v="F"/>
    <s v=""/>
    <s v=""/>
    <n v="80"/>
    <n v="17.8"/>
    <n v="6.6"/>
    <n v="5.5"/>
    <n v="2"/>
    <x v="2"/>
    <n v="1033013"/>
    <n v="8"/>
    <s v="X"/>
    <s v="X"/>
    <m/>
    <s v="Archive"/>
    <m/>
    <m/>
    <m/>
    <m/>
    <m/>
    <m/>
    <m/>
    <m/>
    <m/>
    <s v="adult"/>
    <s v="10330138"/>
    <x v="5"/>
    <s v=""/>
    <s v=""/>
    <s v=""/>
    <x v="7"/>
  </r>
  <r>
    <d v="2023-07-13T00:00:00"/>
    <n v="11047"/>
    <n v="11277"/>
    <x v="4"/>
    <n v="1044"/>
    <n v="53200"/>
    <s v="V-clip adipose"/>
    <s v="046757"/>
    <m/>
    <s v="M"/>
    <s v="M"/>
    <s v=""/>
    <s v=""/>
    <n v="50"/>
    <m/>
    <m/>
    <m/>
    <m/>
    <x v="3"/>
    <n v="1033013"/>
    <n v="9"/>
    <s v="X"/>
    <s v="X"/>
    <m/>
    <s v="Archive"/>
    <m/>
    <m/>
    <m/>
    <m/>
    <m/>
    <m/>
    <m/>
    <m/>
    <m/>
    <s v="adult"/>
    <s v="10330139"/>
    <x v="5"/>
    <s v=""/>
    <s v=""/>
    <s v=""/>
    <x v="7"/>
  </r>
  <r>
    <d v="2023-07-13T00:00:00"/>
    <n v="11047"/>
    <n v="11277"/>
    <x v="4"/>
    <n v="1046"/>
    <n v="53201"/>
    <s v="V-clip adipose"/>
    <s v="046732"/>
    <m/>
    <s v="M"/>
    <s v="M"/>
    <s v=""/>
    <s v=""/>
    <n v="66"/>
    <m/>
    <m/>
    <m/>
    <m/>
    <x v="3"/>
    <n v="1033013"/>
    <n v="10"/>
    <s v="X"/>
    <s v="X"/>
    <m/>
    <s v="Archive"/>
    <m/>
    <m/>
    <m/>
    <m/>
    <m/>
    <m/>
    <m/>
    <m/>
    <m/>
    <s v="adult"/>
    <s v="103301310"/>
    <x v="5"/>
    <s v=""/>
    <s v=""/>
    <s v=""/>
    <x v="7"/>
  </r>
  <r>
    <d v="2023-07-13T00:00:00"/>
    <n v="11047"/>
    <n v="11277"/>
    <x v="4"/>
    <n v="1048"/>
    <n v="53202"/>
    <s v="V-clip adipose"/>
    <s v="046752"/>
    <m/>
    <s v="F"/>
    <s v="F"/>
    <s v=""/>
    <s v=""/>
    <n v="77"/>
    <m/>
    <m/>
    <m/>
    <m/>
    <x v="2"/>
    <n v="1033014"/>
    <n v="1"/>
    <s v="X"/>
    <m/>
    <s v="X"/>
    <d v="2023-09-18T00:00:00"/>
    <m/>
    <m/>
    <m/>
    <m/>
    <m/>
    <m/>
    <m/>
    <m/>
    <s v="NO MORPHOS"/>
    <s v="adult"/>
    <s v="10330141"/>
    <x v="2"/>
    <s v="no age"/>
    <n v="0"/>
    <s v=""/>
    <x v="7"/>
  </r>
  <r>
    <d v="2023-07-13T00:00:00"/>
    <n v="11047"/>
    <n v="11277"/>
    <x v="4"/>
    <n v="1050"/>
    <n v="53203"/>
    <s v="V-clip adipose"/>
    <s v="046709"/>
    <m/>
    <s v="F"/>
    <s v="F"/>
    <s v=""/>
    <s v=""/>
    <n v="82"/>
    <n v="17.399999999999999"/>
    <n v="6.2"/>
    <n v="5.3"/>
    <n v="1.5"/>
    <x v="2"/>
    <n v="1033014"/>
    <n v="2"/>
    <s v="X"/>
    <m/>
    <s v="X"/>
    <d v="2023-09-18T00:00:00"/>
    <m/>
    <m/>
    <m/>
    <m/>
    <m/>
    <m/>
    <m/>
    <m/>
    <m/>
    <s v="adult"/>
    <s v="10330142"/>
    <x v="3"/>
    <n v="1.3"/>
    <n v="3"/>
    <n v="2018"/>
    <x v="7"/>
  </r>
  <r>
    <d v="2023-07-13T00:00:00"/>
    <n v="11047"/>
    <n v="11277"/>
    <x v="4"/>
    <n v="1054"/>
    <n v="53204"/>
    <s v="V-clip adipose"/>
    <s v="046721"/>
    <m/>
    <s v="M"/>
    <s v="M"/>
    <s v=""/>
    <s v=""/>
    <n v="89"/>
    <n v="18.600000000000001"/>
    <n v="6.8"/>
    <n v="5.5"/>
    <n v="1.7"/>
    <x v="2"/>
    <n v="1033014"/>
    <n v="3"/>
    <s v="X"/>
    <m/>
    <s v="X"/>
    <d v="2023-09-18T00:00:00"/>
    <m/>
    <m/>
    <m/>
    <m/>
    <m/>
    <m/>
    <m/>
    <m/>
    <m/>
    <s v="adult"/>
    <s v="10330143"/>
    <x v="3"/>
    <n v="1.3"/>
    <n v="3"/>
    <n v="2018"/>
    <x v="7"/>
  </r>
  <r>
    <d v="2023-07-13T00:00:00"/>
    <n v="11048"/>
    <n v="11277"/>
    <x v="2"/>
    <n v="1130"/>
    <n v="53205"/>
    <s v="V-clip adipose"/>
    <s v="046683"/>
    <m/>
    <s v="F"/>
    <s v="F"/>
    <s v=""/>
    <s v=""/>
    <n v="89"/>
    <n v="19.399999999999999"/>
    <n v="6.3"/>
    <n v="5.2"/>
    <n v="1.8"/>
    <x v="2"/>
    <n v="1033014"/>
    <n v="4"/>
    <s v="X"/>
    <m/>
    <s v="X"/>
    <d v="2023-09-18T00:00:00"/>
    <m/>
    <m/>
    <m/>
    <m/>
    <m/>
    <m/>
    <m/>
    <m/>
    <m/>
    <s v="adult"/>
    <s v="10330144"/>
    <x v="3"/>
    <n v="1.3"/>
    <n v="3"/>
    <n v="2018"/>
    <x v="7"/>
  </r>
  <r>
    <d v="2023-07-13T00:00:00"/>
    <n v="11048"/>
    <n v="11278"/>
    <x v="2"/>
    <n v="1135"/>
    <n v="53206"/>
    <s v="V-clip adipose"/>
    <s v="046768"/>
    <m/>
    <s v="M"/>
    <s v="M"/>
    <s v=""/>
    <s v=""/>
    <n v="62"/>
    <m/>
    <m/>
    <m/>
    <m/>
    <x v="3"/>
    <n v="1033014"/>
    <n v="5"/>
    <s v="X"/>
    <m/>
    <s v="X"/>
    <d v="2023-09-18T00:00:00"/>
    <m/>
    <m/>
    <m/>
    <m/>
    <m/>
    <m/>
    <m/>
    <m/>
    <m/>
    <s v="adult"/>
    <s v="10330145"/>
    <x v="8"/>
    <s v="no age"/>
    <n v="2"/>
    <s v=""/>
    <x v="7"/>
  </r>
  <r>
    <d v="2023-07-13T00:00:00"/>
    <n v="11049"/>
    <n v="11278"/>
    <x v="4"/>
    <n v="1625"/>
    <n v="53207"/>
    <s v="V-clip adipose"/>
    <s v="046773"/>
    <m/>
    <s v="M"/>
    <s v="M"/>
    <s v=""/>
    <s v=""/>
    <n v="50"/>
    <m/>
    <m/>
    <m/>
    <m/>
    <x v="3"/>
    <n v="1033014"/>
    <n v="6"/>
    <s v="X"/>
    <m/>
    <s v="X"/>
    <d v="2023-09-18T00:00:00"/>
    <m/>
    <m/>
    <m/>
    <m/>
    <m/>
    <m/>
    <m/>
    <m/>
    <m/>
    <s v="adult"/>
    <s v="10330146"/>
    <x v="4"/>
    <n v="1.2"/>
    <n v="2"/>
    <n v="2019"/>
    <x v="7"/>
  </r>
  <r>
    <d v="2023-07-13T00:00:00"/>
    <n v="11049"/>
    <n v="11278"/>
    <x v="4"/>
    <n v="1627"/>
    <n v="53208"/>
    <s v="V-clip adipose"/>
    <s v="046765"/>
    <m/>
    <s v="M"/>
    <s v="M"/>
    <s v=""/>
    <s v=""/>
    <n v="57"/>
    <m/>
    <m/>
    <m/>
    <m/>
    <x v="3"/>
    <n v="1033014"/>
    <n v="7"/>
    <s v="X"/>
    <m/>
    <s v="X"/>
    <d v="2023-09-18T00:00:00"/>
    <m/>
    <m/>
    <m/>
    <m/>
    <m/>
    <m/>
    <m/>
    <m/>
    <m/>
    <s v="adult"/>
    <s v="10330147"/>
    <x v="4"/>
    <n v="1.2"/>
    <n v="2"/>
    <n v="2019"/>
    <x v="7"/>
  </r>
  <r>
    <d v="2023-07-13T00:00:00"/>
    <n v="11049"/>
    <n v="11278"/>
    <x v="4"/>
    <n v="1628"/>
    <n v="53209"/>
    <s v="V-clip adipose"/>
    <s v="046738"/>
    <m/>
    <s v="M"/>
    <s v="M"/>
    <s v=""/>
    <s v=""/>
    <n v="61"/>
    <m/>
    <m/>
    <m/>
    <m/>
    <x v="3"/>
    <m/>
    <m/>
    <m/>
    <m/>
    <m/>
    <m/>
    <m/>
    <m/>
    <m/>
    <m/>
    <m/>
    <m/>
    <m/>
    <m/>
    <s v="NO SCALES"/>
    <s v="adult"/>
    <s v=""/>
    <x v="2"/>
    <s v="no age"/>
    <n v="0"/>
    <s v=""/>
    <x v="7"/>
  </r>
  <r>
    <d v="2023-07-13T00:00:00"/>
    <n v="11049"/>
    <n v="11278"/>
    <x v="4"/>
    <n v="1629"/>
    <n v="53210"/>
    <s v="V-clip adipose"/>
    <s v="046718"/>
    <m/>
    <s v="M"/>
    <s v="M"/>
    <s v=""/>
    <s v=""/>
    <n v="62"/>
    <m/>
    <m/>
    <m/>
    <m/>
    <x v="3"/>
    <n v="1033014"/>
    <n v="8"/>
    <s v="X"/>
    <m/>
    <s v="X"/>
    <d v="2023-09-18T00:00:00"/>
    <m/>
    <m/>
    <m/>
    <m/>
    <m/>
    <m/>
    <m/>
    <m/>
    <m/>
    <s v="adult"/>
    <s v="10330148"/>
    <x v="4"/>
    <n v="1.2"/>
    <n v="2"/>
    <n v="2019"/>
    <x v="7"/>
  </r>
  <r>
    <d v="2023-07-13T00:00:00"/>
    <n v="11049"/>
    <n v="11278"/>
    <x v="4"/>
    <n v="1633"/>
    <n v="53211"/>
    <s v="V-clip adipose"/>
    <s v="046690"/>
    <m/>
    <s v="M"/>
    <s v="M"/>
    <s v=""/>
    <s v=""/>
    <n v="57"/>
    <m/>
    <m/>
    <m/>
    <m/>
    <x v="3"/>
    <n v="1033014"/>
    <n v="9"/>
    <s v="X"/>
    <m/>
    <s v="X"/>
    <d v="2023-09-18T00:00:00"/>
    <m/>
    <m/>
    <m/>
    <m/>
    <m/>
    <m/>
    <m/>
    <m/>
    <m/>
    <s v="adult"/>
    <s v="10330149"/>
    <x v="4"/>
    <n v="1.2"/>
    <n v="2"/>
    <n v="2019"/>
    <x v="7"/>
  </r>
  <r>
    <d v="2023-07-13T00:00:00"/>
    <n v="11050"/>
    <n v="11278"/>
    <x v="2"/>
    <n v="1646"/>
    <n v="53212"/>
    <s v="V-clip adipose"/>
    <s v="046712"/>
    <m/>
    <s v="F"/>
    <s v="F"/>
    <s v=""/>
    <s v=""/>
    <n v="80"/>
    <n v="18.3"/>
    <n v="7"/>
    <n v="4.8"/>
    <n v="1.6"/>
    <x v="2"/>
    <n v="1033014"/>
    <n v="10"/>
    <s v="X"/>
    <m/>
    <s v="X"/>
    <d v="2023-09-18T00:00:00"/>
    <m/>
    <m/>
    <m/>
    <m/>
    <m/>
    <m/>
    <m/>
    <m/>
    <m/>
    <s v="adult"/>
    <s v="103301410"/>
    <x v="3"/>
    <n v="1.3"/>
    <n v="3"/>
    <n v="2018"/>
    <x v="7"/>
  </r>
  <r>
    <d v="2023-07-13T00:00:00"/>
    <n v="11151"/>
    <n v="11278"/>
    <x v="3"/>
    <n v="1711"/>
    <n v="53213"/>
    <m/>
    <s v="046703"/>
    <m/>
    <s v="F"/>
    <s v="F"/>
    <s v=""/>
    <s v=""/>
    <n v="80"/>
    <n v="18.600000000000001"/>
    <n v="6.8"/>
    <n v="5.2"/>
    <n v="1.8"/>
    <x v="2"/>
    <n v="1033015"/>
    <n v="1"/>
    <s v="X"/>
    <s v="X"/>
    <m/>
    <s v="Archive"/>
    <m/>
    <m/>
    <m/>
    <m/>
    <m/>
    <m/>
    <m/>
    <s v="NO CLIP"/>
    <m/>
    <s v="adult"/>
    <s v="10330151"/>
    <x v="5"/>
    <s v=""/>
    <s v=""/>
    <s v=""/>
    <x v="7"/>
  </r>
  <r>
    <d v="2023-07-13T00:00:00"/>
    <n v="11151"/>
    <n v="11278"/>
    <x v="3"/>
    <n v="1714"/>
    <n v="53214"/>
    <s v="V-clip adipose"/>
    <s v="046689"/>
    <m/>
    <s v="M"/>
    <s v="M"/>
    <s v=""/>
    <s v=""/>
    <n v="58"/>
    <m/>
    <m/>
    <m/>
    <m/>
    <x v="3"/>
    <n v="1033015"/>
    <n v="2"/>
    <s v="X"/>
    <s v="X"/>
    <m/>
    <s v="Archive"/>
    <m/>
    <m/>
    <m/>
    <m/>
    <m/>
    <m/>
    <m/>
    <m/>
    <m/>
    <s v="adult"/>
    <s v="10330152"/>
    <x v="5"/>
    <s v=""/>
    <s v=""/>
    <s v=""/>
    <x v="7"/>
  </r>
  <r>
    <d v="2023-07-13T00:00:00"/>
    <n v="11151"/>
    <n v="11278"/>
    <x v="3"/>
    <n v="1716"/>
    <n v="53215"/>
    <s v="V-clip adipose"/>
    <s v="046715"/>
    <m/>
    <s v="F"/>
    <s v="F"/>
    <s v=""/>
    <s v=""/>
    <n v="79"/>
    <n v="18.399999999999999"/>
    <n v="7.5"/>
    <n v="4.2"/>
    <n v="1.4"/>
    <x v="2"/>
    <n v="1033015"/>
    <n v="3"/>
    <s v="X"/>
    <s v="X"/>
    <m/>
    <s v="Archive"/>
    <m/>
    <m/>
    <m/>
    <m/>
    <m/>
    <m/>
    <m/>
    <m/>
    <m/>
    <s v="adult"/>
    <s v="10330153"/>
    <x v="5"/>
    <s v=""/>
    <s v=""/>
    <s v=""/>
    <x v="7"/>
  </r>
  <r>
    <d v="2023-07-13T00:00:00"/>
    <n v="11151"/>
    <n v="11278"/>
    <x v="3"/>
    <n v="1718"/>
    <n v="53216"/>
    <s v="V-clip adipose"/>
    <s v="046722"/>
    <m/>
    <s v="F"/>
    <s v="F"/>
    <s v=""/>
    <s v=""/>
    <n v="79"/>
    <n v="17.8"/>
    <n v="6.6"/>
    <n v="3.1"/>
    <n v="1"/>
    <x v="2"/>
    <n v="1033015"/>
    <n v="4"/>
    <s v="X"/>
    <s v="X"/>
    <m/>
    <s v="Archive"/>
    <m/>
    <s v="GN"/>
    <m/>
    <s v="12"/>
    <m/>
    <m/>
    <m/>
    <m/>
    <m/>
    <s v="adult"/>
    <s v="10330154"/>
    <x v="5"/>
    <s v=""/>
    <s v=""/>
    <s v=""/>
    <x v="7"/>
  </r>
  <r>
    <d v="2023-07-13T00:00:00"/>
    <n v="11151"/>
    <n v="11278"/>
    <x v="3"/>
    <n v="1721"/>
    <n v="53217"/>
    <s v="V-clip adipose"/>
    <s v="046726"/>
    <m/>
    <s v="M"/>
    <s v="M"/>
    <s v=""/>
    <s v=""/>
    <n v="51"/>
    <m/>
    <m/>
    <m/>
    <m/>
    <x v="3"/>
    <n v="1033015"/>
    <n v="5"/>
    <s v="X"/>
    <s v="X"/>
    <m/>
    <s v="Archive"/>
    <m/>
    <m/>
    <m/>
    <m/>
    <m/>
    <m/>
    <m/>
    <m/>
    <m/>
    <s v="adult"/>
    <s v="10330155"/>
    <x v="5"/>
    <s v=""/>
    <s v=""/>
    <s v=""/>
    <x v="7"/>
  </r>
  <r>
    <d v="2023-07-13T00:00:00"/>
    <n v="11151"/>
    <n v="11278"/>
    <x v="3"/>
    <n v="1728"/>
    <n v="53218"/>
    <s v="V-clip adipose"/>
    <s v="046687"/>
    <m/>
    <s v="M"/>
    <s v="M"/>
    <s v=""/>
    <s v=""/>
    <n v="58"/>
    <m/>
    <m/>
    <m/>
    <m/>
    <x v="3"/>
    <n v="1033015"/>
    <n v="6"/>
    <s v="X"/>
    <s v="X"/>
    <m/>
    <s v="Archive"/>
    <m/>
    <m/>
    <m/>
    <m/>
    <m/>
    <m/>
    <m/>
    <m/>
    <m/>
    <s v="adult"/>
    <s v="10330156"/>
    <x v="5"/>
    <s v=""/>
    <s v=""/>
    <s v=""/>
    <x v="7"/>
  </r>
  <r>
    <d v="2023-07-13T00:00:00"/>
    <n v="11151"/>
    <n v="11278"/>
    <x v="3"/>
    <n v="1729"/>
    <n v="53219"/>
    <s v="V-clip adipose"/>
    <s v="046727"/>
    <m/>
    <s v="M"/>
    <s v="M"/>
    <s v=""/>
    <s v=""/>
    <n v="50"/>
    <m/>
    <m/>
    <m/>
    <m/>
    <x v="3"/>
    <n v="1033015"/>
    <n v="7"/>
    <s v="X"/>
    <s v="X"/>
    <m/>
    <s v="Archive"/>
    <m/>
    <m/>
    <m/>
    <m/>
    <m/>
    <m/>
    <m/>
    <m/>
    <m/>
    <s v="adult"/>
    <s v="10330157"/>
    <x v="5"/>
    <s v=""/>
    <s v=""/>
    <s v=""/>
    <x v="7"/>
  </r>
  <r>
    <d v="2023-07-13T00:00:00"/>
    <n v="11151"/>
    <n v="11278"/>
    <x v="3"/>
    <n v="1730"/>
    <n v="53220"/>
    <s v="V-clip adipose"/>
    <s v="046741"/>
    <m/>
    <s v="F"/>
    <s v="F"/>
    <s v=""/>
    <s v=""/>
    <n v="82"/>
    <n v="17.399999999999999"/>
    <n v="7"/>
    <n v="4.4000000000000004"/>
    <n v="1.5"/>
    <x v="2"/>
    <n v="1033015"/>
    <n v="8"/>
    <s v="X"/>
    <s v="X"/>
    <m/>
    <s v="Archive"/>
    <m/>
    <m/>
    <m/>
    <m/>
    <m/>
    <m/>
    <m/>
    <m/>
    <m/>
    <s v="adult"/>
    <s v="10330158"/>
    <x v="5"/>
    <s v=""/>
    <s v=""/>
    <s v=""/>
    <x v="7"/>
  </r>
  <r>
    <d v="2023-07-13T00:00:00"/>
    <n v="11151"/>
    <n v="11278"/>
    <x v="3"/>
    <n v="1734"/>
    <n v="53221"/>
    <s v="V-clip adipose"/>
    <s v="046731"/>
    <m/>
    <s v="M"/>
    <s v="M"/>
    <s v=""/>
    <s v=""/>
    <n v="93"/>
    <n v="21.2"/>
    <n v="8.6999999999999993"/>
    <n v="6.3"/>
    <n v="2.4"/>
    <x v="2"/>
    <n v="1033015"/>
    <n v="9"/>
    <s v="X"/>
    <s v="X"/>
    <m/>
    <s v="Archive"/>
    <m/>
    <m/>
    <m/>
    <m/>
    <m/>
    <m/>
    <m/>
    <m/>
    <m/>
    <s v="adult"/>
    <s v="10330159"/>
    <x v="5"/>
    <s v=""/>
    <s v=""/>
    <s v=""/>
    <x v="7"/>
  </r>
  <r>
    <d v="2023-07-13T00:00:00"/>
    <n v="11151"/>
    <n v="11278"/>
    <x v="3"/>
    <n v="1752"/>
    <n v="53222"/>
    <s v="V-clip adipose"/>
    <s v="046704"/>
    <m/>
    <s v="F"/>
    <s v="M"/>
    <s v=""/>
    <s v=""/>
    <n v="75"/>
    <m/>
    <m/>
    <m/>
    <m/>
    <x v="3"/>
    <n v="1033015"/>
    <n v="10"/>
    <s v="X"/>
    <s v="X"/>
    <m/>
    <s v="Archive"/>
    <m/>
    <m/>
    <m/>
    <m/>
    <m/>
    <m/>
    <m/>
    <m/>
    <m/>
    <s v="adult"/>
    <s v="103301510"/>
    <x v="5"/>
    <s v=""/>
    <s v=""/>
    <s v=""/>
    <x v="7"/>
  </r>
  <r>
    <d v="2023-07-14T00:00:00"/>
    <n v="11106"/>
    <n v="11406"/>
    <x v="1"/>
    <n v="905"/>
    <n v="41337"/>
    <s v="adipose hole"/>
    <s v="045641"/>
    <s v="X"/>
    <s v="M"/>
    <s v="M"/>
    <s v=""/>
    <s v=""/>
    <n v="82"/>
    <n v="18"/>
    <n v="6.5"/>
    <n v="6.5"/>
    <n v="2.5"/>
    <x v="2"/>
    <n v="1024318"/>
    <n v="6"/>
    <s v="X"/>
    <m/>
    <m/>
    <d v="2023-07-28T00:00:00"/>
    <n v="473"/>
    <m/>
    <m/>
    <m/>
    <m/>
    <m/>
    <n v="1"/>
    <m/>
    <m/>
    <s v="adult"/>
    <s v="10243186"/>
    <x v="9"/>
    <s v="no age"/>
    <n v="3"/>
    <s v=""/>
    <x v="7"/>
  </r>
  <r>
    <d v="2023-07-14T00:00:00"/>
    <n v="11106"/>
    <n v="11406"/>
    <x v="1"/>
    <n v="907"/>
    <m/>
    <s v="caudal hole"/>
    <m/>
    <m/>
    <s v="M"/>
    <s v="M"/>
    <s v=""/>
    <s v=""/>
    <n v="29.5"/>
    <m/>
    <m/>
    <m/>
    <m/>
    <x v="1"/>
    <n v="1024318"/>
    <n v="7"/>
    <s v="X"/>
    <m/>
    <m/>
    <d v="2023-07-28T00:00:00"/>
    <m/>
    <m/>
    <m/>
    <m/>
    <m/>
    <m/>
    <n v="1"/>
    <s v="JACK"/>
    <m/>
    <s v="jack"/>
    <s v="10243187"/>
    <x v="1"/>
    <n v="1.1000000000000001"/>
    <n v="1"/>
    <n v="2020"/>
    <x v="7"/>
  </r>
  <r>
    <d v="2023-07-14T00:00:00"/>
    <n v="11106"/>
    <n v="11406"/>
    <x v="1"/>
    <n v="911"/>
    <m/>
    <s v="caudal hole"/>
    <m/>
    <m/>
    <s v="M"/>
    <s v="M"/>
    <s v=""/>
    <s v=""/>
    <n v="33.5"/>
    <m/>
    <m/>
    <m/>
    <m/>
    <x v="1"/>
    <n v="1024318"/>
    <n v="8"/>
    <s v="X"/>
    <m/>
    <m/>
    <d v="2023-07-28T00:00:00"/>
    <m/>
    <m/>
    <m/>
    <m/>
    <m/>
    <m/>
    <n v="1"/>
    <s v="JACK"/>
    <m/>
    <s v="jack"/>
    <s v="10243188"/>
    <x v="1"/>
    <n v="1.1000000000000001"/>
    <n v="1"/>
    <n v="2020"/>
    <x v="7"/>
  </r>
  <r>
    <d v="2023-07-14T00:00:00"/>
    <n v="11106"/>
    <n v="11406"/>
    <x v="1"/>
    <n v="919"/>
    <n v="41338"/>
    <s v="adipose hole"/>
    <s v="045634"/>
    <m/>
    <s v="F"/>
    <s v="F"/>
    <s v=""/>
    <s v=""/>
    <n v="85"/>
    <n v="17"/>
    <n v="6"/>
    <n v="5"/>
    <n v="1.7"/>
    <x v="2"/>
    <n v="1024318"/>
    <n v="9"/>
    <s v="X"/>
    <m/>
    <m/>
    <d v="2023-07-28T00:00:00"/>
    <n v="474"/>
    <m/>
    <m/>
    <m/>
    <m/>
    <m/>
    <n v="1"/>
    <m/>
    <m/>
    <s v="adult"/>
    <s v="10243189"/>
    <x v="3"/>
    <n v="1.3"/>
    <n v="3"/>
    <n v="2018"/>
    <x v="7"/>
  </r>
  <r>
    <d v="2023-07-14T00:00:00"/>
    <n v="11106"/>
    <n v="11406"/>
    <x v="1"/>
    <n v="929"/>
    <n v="41339"/>
    <s v="adipose hole"/>
    <s v="045670"/>
    <m/>
    <s v="M"/>
    <s v="M"/>
    <s v=""/>
    <s v=""/>
    <n v="57.5"/>
    <m/>
    <m/>
    <m/>
    <m/>
    <x v="3"/>
    <n v="1024318"/>
    <n v="10"/>
    <s v="X"/>
    <m/>
    <m/>
    <d v="2023-07-28T00:00:00"/>
    <n v="475"/>
    <m/>
    <m/>
    <m/>
    <m/>
    <m/>
    <n v="1"/>
    <m/>
    <m/>
    <s v="adult"/>
    <s v="102431810"/>
    <x v="4"/>
    <n v="1.2"/>
    <n v="2"/>
    <n v="2019"/>
    <x v="7"/>
  </r>
  <r>
    <d v="2023-07-14T00:00:00"/>
    <n v="11106"/>
    <n v="11406"/>
    <x v="1"/>
    <n v="930"/>
    <m/>
    <s v="caudal hole"/>
    <m/>
    <m/>
    <s v="M"/>
    <s v="M"/>
    <s v=""/>
    <s v=""/>
    <n v="34"/>
    <m/>
    <m/>
    <m/>
    <m/>
    <x v="1"/>
    <n v="1024323"/>
    <n v="1"/>
    <s v="X"/>
    <m/>
    <m/>
    <d v="2023-07-28T00:00:00"/>
    <m/>
    <m/>
    <m/>
    <m/>
    <m/>
    <m/>
    <n v="1"/>
    <s v="JACK"/>
    <m/>
    <s v="jack"/>
    <s v="10243231"/>
    <x v="1"/>
    <n v="1.1000000000000001"/>
    <n v="1"/>
    <n v="2020"/>
    <x v="7"/>
  </r>
  <r>
    <d v="2023-07-14T00:00:00"/>
    <n v="11106"/>
    <n v="11406"/>
    <x v="1"/>
    <n v="932"/>
    <n v="41340"/>
    <s v="adipose hole"/>
    <s v="045646"/>
    <m/>
    <s v="F"/>
    <s v="F"/>
    <s v=""/>
    <s v=""/>
    <n v="86"/>
    <n v="17.5"/>
    <n v="6"/>
    <n v="5.5"/>
    <n v="2"/>
    <x v="2"/>
    <n v="1024323"/>
    <n v="2"/>
    <s v="X"/>
    <m/>
    <m/>
    <d v="2023-07-28T00:00:00"/>
    <n v="476"/>
    <m/>
    <m/>
    <m/>
    <m/>
    <m/>
    <n v="1"/>
    <m/>
    <m/>
    <s v="adult"/>
    <e v="#REF!"/>
    <x v="5"/>
    <s v=""/>
    <s v=""/>
    <s v=""/>
    <x v="7"/>
  </r>
  <r>
    <d v="2023-07-14T00:00:00"/>
    <n v="11106"/>
    <n v="11406"/>
    <x v="1"/>
    <n v="934"/>
    <n v="41341"/>
    <s v="adipose hole"/>
    <s v="045644"/>
    <s v="X"/>
    <s v="M"/>
    <s v="M"/>
    <s v=""/>
    <s v=""/>
    <n v="75"/>
    <m/>
    <m/>
    <m/>
    <m/>
    <x v="3"/>
    <n v="1024323"/>
    <n v="3"/>
    <s v="X"/>
    <m/>
    <m/>
    <d v="2023-07-28T00:00:00"/>
    <n v="477"/>
    <s v="GN"/>
    <m/>
    <s v="12"/>
    <m/>
    <m/>
    <n v="1"/>
    <m/>
    <m/>
    <s v="adult"/>
    <s v="10243233"/>
    <x v="3"/>
    <n v="1.3"/>
    <n v="3"/>
    <n v="2018"/>
    <x v="7"/>
  </r>
  <r>
    <d v="2023-07-14T00:00:00"/>
    <n v="11106"/>
    <n v="11406"/>
    <x v="1"/>
    <n v="940"/>
    <m/>
    <s v="caudal hole"/>
    <m/>
    <m/>
    <s v="M"/>
    <s v="M"/>
    <s v=""/>
    <s v=""/>
    <n v="41.5"/>
    <m/>
    <m/>
    <m/>
    <m/>
    <x v="1"/>
    <n v="1024323"/>
    <n v="4"/>
    <s v="X"/>
    <m/>
    <m/>
    <d v="2023-07-28T00:00:00"/>
    <m/>
    <m/>
    <m/>
    <m/>
    <m/>
    <m/>
    <n v="1"/>
    <s v="JACK"/>
    <m/>
    <s v="jack"/>
    <s v="10243234"/>
    <x v="1"/>
    <n v="1.1000000000000001"/>
    <n v="1"/>
    <n v="2020"/>
    <x v="7"/>
  </r>
  <r>
    <d v="2023-07-14T00:00:00"/>
    <n v="11106"/>
    <n v="11406"/>
    <x v="1"/>
    <n v="941"/>
    <m/>
    <s v="caudal hole"/>
    <m/>
    <m/>
    <s v="M"/>
    <s v="M"/>
    <s v=""/>
    <s v=""/>
    <n v="45"/>
    <m/>
    <m/>
    <m/>
    <m/>
    <x v="1"/>
    <n v="1024323"/>
    <n v="5"/>
    <s v="X"/>
    <m/>
    <m/>
    <d v="2023-07-28T00:00:00"/>
    <m/>
    <m/>
    <m/>
    <m/>
    <m/>
    <m/>
    <n v="1"/>
    <s v="JACK"/>
    <m/>
    <s v="jack"/>
    <s v="10243235"/>
    <x v="1"/>
    <n v="1.1000000000000001"/>
    <n v="1"/>
    <n v="2020"/>
    <x v="7"/>
  </r>
  <r>
    <d v="2023-07-14T00:00:00"/>
    <n v="11109"/>
    <n v="11406"/>
    <x v="1"/>
    <n v="1659"/>
    <n v="41342"/>
    <s v="adipose hole"/>
    <s v="045669"/>
    <m/>
    <s v="M"/>
    <s v="M"/>
    <s v=""/>
    <s v=""/>
    <n v="60"/>
    <m/>
    <m/>
    <m/>
    <m/>
    <x v="3"/>
    <n v="1024323"/>
    <n v="6"/>
    <s v="X"/>
    <m/>
    <m/>
    <d v="2023-07-28T00:00:00"/>
    <n v="478"/>
    <m/>
    <m/>
    <m/>
    <m/>
    <m/>
    <n v="1"/>
    <m/>
    <m/>
    <s v="adult"/>
    <s v="10243236"/>
    <x v="4"/>
    <n v="1.2"/>
    <n v="2"/>
    <n v="2019"/>
    <x v="7"/>
  </r>
  <r>
    <d v="2023-07-14T00:00:00"/>
    <n v="11152"/>
    <n v="11279"/>
    <x v="3"/>
    <n v="909"/>
    <n v="53223"/>
    <s v="V-clip adipose"/>
    <s v="046778"/>
    <m/>
    <s v="F"/>
    <s v="F"/>
    <s v=""/>
    <s v=""/>
    <n v="78"/>
    <n v="17.600000000000001"/>
    <n v="6.9"/>
    <n v="4.4000000000000004"/>
    <n v="1.4"/>
    <x v="2"/>
    <n v="1033016"/>
    <n v="1"/>
    <s v="X"/>
    <m/>
    <s v="X"/>
    <d v="2023-09-18T00:00:00"/>
    <m/>
    <m/>
    <m/>
    <m/>
    <m/>
    <m/>
    <m/>
    <m/>
    <m/>
    <s v="adult"/>
    <s v="10330161"/>
    <x v="4"/>
    <n v="1.2"/>
    <n v="2"/>
    <n v="2019"/>
    <x v="7"/>
  </r>
  <r>
    <d v="2023-07-14T00:00:00"/>
    <n v="11152"/>
    <n v="11279"/>
    <x v="3"/>
    <n v="912"/>
    <n v="53224"/>
    <s v="V-clip adipose"/>
    <s v="046691"/>
    <m/>
    <s v="M"/>
    <s v="M"/>
    <s v=""/>
    <s v=""/>
    <n v="58"/>
    <m/>
    <m/>
    <m/>
    <m/>
    <x v="3"/>
    <n v="1033016"/>
    <n v="2"/>
    <s v="X"/>
    <m/>
    <s v="X"/>
    <d v="2023-09-18T00:00:00"/>
    <m/>
    <m/>
    <m/>
    <m/>
    <m/>
    <m/>
    <m/>
    <m/>
    <m/>
    <s v="adult"/>
    <s v="10330162"/>
    <x v="4"/>
    <n v="1.2"/>
    <n v="2"/>
    <n v="2019"/>
    <x v="7"/>
  </r>
  <r>
    <d v="2023-07-14T00:00:00"/>
    <n v="11152"/>
    <n v="11279"/>
    <x v="3"/>
    <n v="913"/>
    <n v="53225"/>
    <s v="V-clip adipose"/>
    <s v="no pit"/>
    <m/>
    <s v="M"/>
    <s v="M"/>
    <s v=""/>
    <s v=""/>
    <n v="57"/>
    <m/>
    <m/>
    <m/>
    <m/>
    <x v="3"/>
    <n v="1033016"/>
    <n v="3"/>
    <s v="X"/>
    <m/>
    <s v="X"/>
    <d v="2023-09-18T00:00:00"/>
    <m/>
    <m/>
    <m/>
    <m/>
    <m/>
    <m/>
    <m/>
    <s v="NO PIT TAG"/>
    <m/>
    <s v="adult"/>
    <s v="10330163"/>
    <x v="8"/>
    <s v="no age"/>
    <n v="2"/>
    <s v=""/>
    <x v="7"/>
  </r>
  <r>
    <d v="2023-07-14T00:00:00"/>
    <n v="11152"/>
    <n v="11279"/>
    <x v="3"/>
    <n v="917"/>
    <n v="53226"/>
    <s v="V-clip adipose"/>
    <s v="046746"/>
    <m/>
    <s v="M"/>
    <s v="M"/>
    <s v=""/>
    <s v=""/>
    <n v="74"/>
    <m/>
    <m/>
    <m/>
    <m/>
    <x v="3"/>
    <n v="1033016"/>
    <n v="4"/>
    <s v="X"/>
    <m/>
    <s v="X"/>
    <d v="2023-09-18T00:00:00"/>
    <m/>
    <m/>
    <m/>
    <m/>
    <m/>
    <m/>
    <m/>
    <m/>
    <m/>
    <s v="adult"/>
    <s v="10330164"/>
    <x v="8"/>
    <s v="no age"/>
    <n v="2"/>
    <s v=""/>
    <x v="7"/>
  </r>
  <r>
    <d v="2023-07-14T00:00:00"/>
    <n v="11152"/>
    <n v="11279"/>
    <x v="3"/>
    <n v="919"/>
    <n v="53227"/>
    <s v="V-clip adipose"/>
    <s v="046707"/>
    <m/>
    <s v="M"/>
    <s v="M"/>
    <s v=""/>
    <s v=""/>
    <n v="66"/>
    <m/>
    <m/>
    <m/>
    <m/>
    <x v="3"/>
    <n v="1033016"/>
    <n v="5"/>
    <s v="X"/>
    <m/>
    <s v="X"/>
    <d v="2023-09-18T00:00:00"/>
    <m/>
    <m/>
    <m/>
    <m/>
    <m/>
    <m/>
    <m/>
    <m/>
    <m/>
    <s v="adult"/>
    <s v="10330165"/>
    <x v="4"/>
    <n v="1.2"/>
    <n v="2"/>
    <n v="2019"/>
    <x v="7"/>
  </r>
  <r>
    <d v="2023-07-14T00:00:00"/>
    <n v="11152"/>
    <n v="11279"/>
    <x v="3"/>
    <n v="930"/>
    <n v="53228"/>
    <s v="V-clip adipose"/>
    <s v="046688"/>
    <m/>
    <s v="F"/>
    <s v="F"/>
    <s v=""/>
    <s v=""/>
    <n v="76"/>
    <n v="17.100000000000001"/>
    <n v="6"/>
    <n v="3.9"/>
    <n v="1.2"/>
    <x v="2"/>
    <n v="1033016"/>
    <n v="6"/>
    <s v="X"/>
    <m/>
    <s v="X"/>
    <d v="2023-09-18T00:00:00"/>
    <m/>
    <m/>
    <m/>
    <m/>
    <m/>
    <m/>
    <m/>
    <m/>
    <m/>
    <s v="adult"/>
    <s v="10330166"/>
    <x v="9"/>
    <s v="no age"/>
    <n v="3"/>
    <s v=""/>
    <x v="7"/>
  </r>
  <r>
    <d v="2023-07-14T00:00:00"/>
    <n v="11152"/>
    <n v="11279"/>
    <x v="3"/>
    <n v="931"/>
    <n v="53229"/>
    <s v="V-clip adipose"/>
    <s v="046700"/>
    <m/>
    <s v="M"/>
    <s v="M"/>
    <s v=""/>
    <s v=""/>
    <n v="55"/>
    <m/>
    <m/>
    <m/>
    <m/>
    <x v="3"/>
    <n v="1033016"/>
    <n v="7"/>
    <s v="X"/>
    <m/>
    <s v="X"/>
    <d v="2023-09-18T00:00:00"/>
    <m/>
    <m/>
    <m/>
    <m/>
    <m/>
    <m/>
    <m/>
    <m/>
    <m/>
    <s v="adult"/>
    <s v="10330167"/>
    <x v="4"/>
    <n v="1.2"/>
    <n v="2"/>
    <n v="2019"/>
    <x v="7"/>
  </r>
  <r>
    <d v="2023-07-14T00:00:00"/>
    <n v="11152"/>
    <n v="11279"/>
    <x v="3"/>
    <n v="938"/>
    <n v="53230"/>
    <s v="V-clip adipose"/>
    <s v="046737"/>
    <m/>
    <s v="F"/>
    <s v="F"/>
    <s v=""/>
    <s v=""/>
    <n v="84"/>
    <n v="17.5"/>
    <n v="6.5"/>
    <n v="5"/>
    <n v="1.5"/>
    <x v="2"/>
    <n v="1033016"/>
    <n v="8"/>
    <s v="X"/>
    <m/>
    <s v="X"/>
    <d v="2023-09-18T00:00:00"/>
    <m/>
    <m/>
    <m/>
    <m/>
    <m/>
    <m/>
    <m/>
    <m/>
    <m/>
    <s v="adult"/>
    <s v="10330168"/>
    <x v="9"/>
    <s v="no age"/>
    <n v="3"/>
    <s v=""/>
    <x v="7"/>
  </r>
  <r>
    <d v="2023-07-14T00:00:00"/>
    <n v="11153"/>
    <n v="11279"/>
    <x v="4"/>
    <n v="1007"/>
    <n v="53231"/>
    <s v="V-clip adipose"/>
    <s v="046767"/>
    <m/>
    <s v="F"/>
    <s v="F"/>
    <s v=""/>
    <s v=""/>
    <n v="85"/>
    <n v="17.399999999999999"/>
    <n v="6.4"/>
    <n v="5.2"/>
    <n v="1.9"/>
    <x v="2"/>
    <n v="1033016"/>
    <n v="9"/>
    <s v="X"/>
    <m/>
    <s v="X"/>
    <d v="2023-09-18T00:00:00"/>
    <m/>
    <m/>
    <m/>
    <m/>
    <m/>
    <m/>
    <m/>
    <m/>
    <m/>
    <s v="adult"/>
    <s v="10330169"/>
    <x v="2"/>
    <s v="no age"/>
    <n v="0"/>
    <s v=""/>
    <x v="7"/>
  </r>
  <r>
    <d v="2023-07-14T00:00:00"/>
    <n v="11153"/>
    <n v="11279"/>
    <x v="4"/>
    <n v="1009"/>
    <n v="53232"/>
    <s v="V-clip adipose"/>
    <s v="046720"/>
    <m/>
    <s v="F"/>
    <s v="F"/>
    <s v=""/>
    <s v=""/>
    <n v="82"/>
    <n v="16.899999999999999"/>
    <n v="5.7"/>
    <n v="4.2"/>
    <n v="1.4"/>
    <x v="2"/>
    <n v="1033016"/>
    <n v="10"/>
    <s v="X"/>
    <m/>
    <s v="X"/>
    <d v="2023-09-18T00:00:00"/>
    <m/>
    <s v="GN"/>
    <m/>
    <s v="4"/>
    <m/>
    <m/>
    <m/>
    <m/>
    <m/>
    <s v="adult"/>
    <s v="103301610"/>
    <x v="3"/>
    <n v="1.3"/>
    <n v="3"/>
    <n v="2018"/>
    <x v="7"/>
  </r>
  <r>
    <d v="2023-07-14T00:00:00"/>
    <n v="11153"/>
    <n v="11279"/>
    <x v="4"/>
    <n v="1013"/>
    <n v="53233"/>
    <s v="V-clip adipose"/>
    <s v="046716"/>
    <m/>
    <s v="M"/>
    <s v="M"/>
    <s v=""/>
    <s v=""/>
    <n v="75"/>
    <m/>
    <m/>
    <m/>
    <m/>
    <x v="3"/>
    <n v="1033017"/>
    <n v="1"/>
    <s v="X"/>
    <s v="X"/>
    <m/>
    <s v="Archive"/>
    <m/>
    <m/>
    <m/>
    <m/>
    <m/>
    <m/>
    <m/>
    <m/>
    <m/>
    <s v="adult"/>
    <s v="10330171"/>
    <x v="5"/>
    <s v=""/>
    <s v=""/>
    <s v=""/>
    <x v="7"/>
  </r>
  <r>
    <d v="2023-07-14T00:00:00"/>
    <n v="11153"/>
    <n v="11279"/>
    <x v="4"/>
    <n v="1022"/>
    <n v="53234"/>
    <s v="V-clip adipose"/>
    <s v="046754"/>
    <m/>
    <s v="M"/>
    <s v="M"/>
    <s v=""/>
    <s v=""/>
    <n v="56"/>
    <m/>
    <m/>
    <m/>
    <m/>
    <x v="3"/>
    <n v="1033017"/>
    <n v="2"/>
    <s v="X"/>
    <s v="X"/>
    <m/>
    <s v="Archive"/>
    <m/>
    <m/>
    <m/>
    <m/>
    <m/>
    <m/>
    <m/>
    <m/>
    <m/>
    <s v="adult"/>
    <s v="10330172"/>
    <x v="5"/>
    <s v=""/>
    <s v=""/>
    <s v=""/>
    <x v="7"/>
  </r>
  <r>
    <d v="2023-07-14T00:00:00"/>
    <n v="11154"/>
    <n v="11279"/>
    <x v="2"/>
    <n v="1049"/>
    <n v="53235"/>
    <s v="V-clip adipose"/>
    <s v="046736"/>
    <m/>
    <s v="M"/>
    <s v="M"/>
    <s v=""/>
    <s v=""/>
    <n v="61"/>
    <m/>
    <m/>
    <m/>
    <m/>
    <x v="3"/>
    <n v="1033017"/>
    <n v="3"/>
    <s v="X"/>
    <s v="X"/>
    <m/>
    <s v="Archive"/>
    <m/>
    <m/>
    <m/>
    <m/>
    <m/>
    <m/>
    <m/>
    <m/>
    <m/>
    <s v="adult"/>
    <s v="10330173"/>
    <x v="5"/>
    <s v=""/>
    <s v=""/>
    <s v=""/>
    <x v="7"/>
  </r>
  <r>
    <d v="2023-07-14T00:00:00"/>
    <n v="11154"/>
    <n v="11279"/>
    <x v="2"/>
    <n v="1053"/>
    <n v="53236"/>
    <s v="V-clip adipose"/>
    <s v="046708"/>
    <m/>
    <s v="F"/>
    <s v="F"/>
    <s v=""/>
    <s v=""/>
    <n v="86"/>
    <n v="17.899999999999999"/>
    <n v="6.1"/>
    <n v="5.2"/>
    <n v="1.6"/>
    <x v="2"/>
    <n v="1033017"/>
    <n v="4"/>
    <s v="X"/>
    <s v="X"/>
    <m/>
    <s v="Archive"/>
    <m/>
    <m/>
    <m/>
    <m/>
    <m/>
    <m/>
    <m/>
    <s v="SFI 2854 TAG"/>
    <m/>
    <s v="adult"/>
    <s v="10330174"/>
    <x v="5"/>
    <s v=""/>
    <s v=""/>
    <s v=""/>
    <x v="7"/>
  </r>
  <r>
    <d v="2023-07-14T00:00:00"/>
    <n v="11155"/>
    <n v="11279"/>
    <x v="4"/>
    <n v="1635"/>
    <n v="53237"/>
    <s v="V-clip adipose"/>
    <s v="046698"/>
    <m/>
    <s v="M"/>
    <s v="M"/>
    <s v=""/>
    <s v=""/>
    <n v="61"/>
    <m/>
    <m/>
    <m/>
    <m/>
    <x v="3"/>
    <n v="1033017"/>
    <n v="5"/>
    <s v="X"/>
    <s v="X"/>
    <m/>
    <s v="Archive"/>
    <m/>
    <m/>
    <m/>
    <m/>
    <m/>
    <m/>
    <m/>
    <m/>
    <m/>
    <s v="adult"/>
    <s v="10330175"/>
    <x v="5"/>
    <s v=""/>
    <s v=""/>
    <s v=""/>
    <x v="7"/>
  </r>
  <r>
    <d v="2023-07-14T00:00:00"/>
    <n v="11155"/>
    <n v="11279"/>
    <x v="4"/>
    <n v="1638"/>
    <n v="53238"/>
    <s v="V-clip adipose"/>
    <s v="no pit"/>
    <m/>
    <s v="M"/>
    <s v="M"/>
    <s v=""/>
    <s v=""/>
    <n v="59"/>
    <m/>
    <m/>
    <m/>
    <m/>
    <x v="3"/>
    <n v="1033017"/>
    <n v="6"/>
    <s v="X"/>
    <s v="X"/>
    <m/>
    <s v="Archive"/>
    <m/>
    <m/>
    <m/>
    <m/>
    <m/>
    <m/>
    <m/>
    <m/>
    <s v="FORGOT PIT WAND"/>
    <s v="adult"/>
    <s v="10330176"/>
    <x v="5"/>
    <s v=""/>
    <s v=""/>
    <s v=""/>
    <x v="7"/>
  </r>
  <r>
    <d v="2023-07-14T00:00:00"/>
    <n v="11155"/>
    <n v="11279"/>
    <x v="4"/>
    <n v="1640"/>
    <n v="53239"/>
    <s v="V-clip adipose"/>
    <s v="no pit"/>
    <m/>
    <s v="M"/>
    <s v="M"/>
    <s v=""/>
    <s v=""/>
    <n v="54"/>
    <m/>
    <m/>
    <m/>
    <m/>
    <x v="3"/>
    <n v="1033017"/>
    <n v="7"/>
    <s v="X"/>
    <s v="X"/>
    <m/>
    <s v="Archive"/>
    <m/>
    <s v="GN"/>
    <m/>
    <s v="&quot;3-12&quot;"/>
    <m/>
    <m/>
    <m/>
    <m/>
    <s v="FORGOT PIT WAND"/>
    <s v="adult"/>
    <s v="10330177"/>
    <x v="5"/>
    <s v=""/>
    <s v=""/>
    <s v=""/>
    <x v="7"/>
  </r>
  <r>
    <d v="2023-07-14T00:00:00"/>
    <n v="11155"/>
    <n v="11279"/>
    <x v="4"/>
    <n v="1643"/>
    <n v="53240"/>
    <s v="V-clip adipose"/>
    <s v="no pit"/>
    <s v="X"/>
    <s v="M"/>
    <s v="M"/>
    <s v=""/>
    <s v=""/>
    <n v="84"/>
    <n v="18.5"/>
    <n v="7.3"/>
    <n v="5.4"/>
    <n v="2"/>
    <x v="2"/>
    <n v="1033017"/>
    <n v="8"/>
    <s v="X"/>
    <s v="X"/>
    <m/>
    <s v="Archive"/>
    <m/>
    <m/>
    <m/>
    <m/>
    <m/>
    <m/>
    <m/>
    <m/>
    <s v="FORGOT PIT WAND"/>
    <s v="adult"/>
    <s v="10330178"/>
    <x v="5"/>
    <s v=""/>
    <s v=""/>
    <s v=""/>
    <x v="7"/>
  </r>
  <r>
    <d v="2023-07-14T00:00:00"/>
    <n v="11155"/>
    <n v="11279"/>
    <x v="4"/>
    <n v="1644"/>
    <n v="53241"/>
    <s v="V-clip adipose"/>
    <s v="no pit"/>
    <m/>
    <s v="F"/>
    <s v="F"/>
    <s v=""/>
    <s v=""/>
    <n v="82"/>
    <n v="18.5"/>
    <n v="7.4"/>
    <n v="4.0999999999999996"/>
    <n v="1.4"/>
    <x v="2"/>
    <n v="1033017"/>
    <n v="9"/>
    <s v="X"/>
    <s v="X"/>
    <m/>
    <s v="Archive"/>
    <m/>
    <m/>
    <m/>
    <m/>
    <m/>
    <m/>
    <m/>
    <m/>
    <s v="FORGOT PIT WAND"/>
    <s v="adult"/>
    <s v="10330179"/>
    <x v="5"/>
    <s v=""/>
    <s v=""/>
    <s v=""/>
    <x v="7"/>
  </r>
  <r>
    <d v="2023-07-14T00:00:00"/>
    <n v="11155"/>
    <n v="11279"/>
    <x v="4"/>
    <n v="1645"/>
    <n v="53242"/>
    <s v="V-clip adipose"/>
    <s v="no pit"/>
    <m/>
    <s v="M"/>
    <s v="M"/>
    <s v=""/>
    <s v=""/>
    <n v="69"/>
    <m/>
    <m/>
    <m/>
    <m/>
    <x v="3"/>
    <n v="1033017"/>
    <n v="10"/>
    <s v="X"/>
    <s v="X"/>
    <m/>
    <s v="Archive"/>
    <m/>
    <m/>
    <m/>
    <m/>
    <m/>
    <m/>
    <m/>
    <m/>
    <s v="FORGOT PIT WAND"/>
    <s v="adult"/>
    <s v="103301710"/>
    <x v="5"/>
    <s v=""/>
    <s v=""/>
    <s v=""/>
    <x v="7"/>
  </r>
  <r>
    <d v="2023-07-14T00:00:00"/>
    <n v="11155"/>
    <n v="11279"/>
    <x v="4"/>
    <n v="1648"/>
    <n v="53243"/>
    <s v="V-clip adipose"/>
    <s v="no pit"/>
    <m/>
    <s v="M"/>
    <s v="M"/>
    <s v=""/>
    <s v=""/>
    <n v="64"/>
    <m/>
    <m/>
    <m/>
    <m/>
    <x v="3"/>
    <n v="1033018"/>
    <n v="1"/>
    <s v="X"/>
    <s v="X"/>
    <m/>
    <s v="Archive"/>
    <m/>
    <m/>
    <m/>
    <m/>
    <m/>
    <m/>
    <m/>
    <m/>
    <s v="FORGOT PIT WAND"/>
    <s v="adult"/>
    <s v="10330181"/>
    <x v="5"/>
    <s v=""/>
    <s v=""/>
    <s v=""/>
    <x v="7"/>
  </r>
  <r>
    <d v="2023-07-14T00:00:00"/>
    <n v="11155"/>
    <n v="11279"/>
    <x v="4"/>
    <n v="1649"/>
    <n v="53244"/>
    <s v="V-clip adipose"/>
    <s v="no pit"/>
    <m/>
    <s v="F"/>
    <s v="F"/>
    <s v=""/>
    <s v=""/>
    <n v="83"/>
    <n v="18.3"/>
    <n v="7.3"/>
    <n v="4.0999999999999996"/>
    <n v="1.5"/>
    <x v="2"/>
    <n v="1033018"/>
    <n v="2"/>
    <s v="X"/>
    <s v="X"/>
    <m/>
    <s v="Archive"/>
    <m/>
    <m/>
    <m/>
    <m/>
    <m/>
    <m/>
    <m/>
    <m/>
    <s v="FORGOT PIT WAND"/>
    <s v="adult"/>
    <s v="10330182"/>
    <x v="5"/>
    <s v=""/>
    <s v=""/>
    <s v=""/>
    <x v="7"/>
  </r>
  <r>
    <d v="2023-07-14T00:00:00"/>
    <n v="11155"/>
    <n v="11279"/>
    <x v="4"/>
    <n v="1650"/>
    <n v="53245"/>
    <s v="V-clip adipose"/>
    <s v="no pit"/>
    <m/>
    <s v="F"/>
    <s v="F"/>
    <s v=""/>
    <s v=""/>
    <n v="82"/>
    <n v="22"/>
    <n v="9.4"/>
    <n v="5.3"/>
    <n v="2"/>
    <x v="2"/>
    <n v="1033018"/>
    <n v="3"/>
    <s v="X"/>
    <s v="X"/>
    <m/>
    <s v="Archive"/>
    <m/>
    <m/>
    <m/>
    <m/>
    <m/>
    <m/>
    <m/>
    <m/>
    <s v="FORGOT PIT WAND"/>
    <s v="adult"/>
    <s v="10330183"/>
    <x v="5"/>
    <s v=""/>
    <s v=""/>
    <s v=""/>
    <x v="7"/>
  </r>
  <r>
    <d v="2023-07-14T00:00:00"/>
    <n v="11156"/>
    <n v="11279"/>
    <x v="2"/>
    <n v="1724"/>
    <n v="53246"/>
    <s v="V-clip adipose"/>
    <s v="no pit"/>
    <m/>
    <s v="F"/>
    <s v="F"/>
    <s v=""/>
    <s v=""/>
    <n v="82"/>
    <n v="19"/>
    <n v="7"/>
    <n v="4.4000000000000004"/>
    <n v="1.7"/>
    <x v="2"/>
    <n v="1033018"/>
    <n v="4"/>
    <s v="X"/>
    <s v="X"/>
    <m/>
    <s v="Archive"/>
    <m/>
    <s v="GN"/>
    <m/>
    <s v="12"/>
    <m/>
    <m/>
    <m/>
    <m/>
    <s v="FORGOT PIT WAND"/>
    <s v="adult"/>
    <s v="10330184"/>
    <x v="5"/>
    <s v=""/>
    <s v=""/>
    <s v=""/>
    <x v="7"/>
  </r>
  <r>
    <d v="2023-07-14T00:00:00"/>
    <n v="11157"/>
    <n v="11279"/>
    <x v="3"/>
    <n v="1737"/>
    <n v="53247"/>
    <s v="V-clip adipose"/>
    <s v="no pit"/>
    <m/>
    <s v="M"/>
    <s v="M"/>
    <s v=""/>
    <s v=""/>
    <n v="60"/>
    <m/>
    <m/>
    <m/>
    <m/>
    <x v="3"/>
    <n v="1033018"/>
    <n v="5"/>
    <s v="X"/>
    <s v="X"/>
    <m/>
    <s v="Archive"/>
    <m/>
    <m/>
    <m/>
    <m/>
    <m/>
    <m/>
    <m/>
    <m/>
    <s v="FORGOT PIT WAND"/>
    <s v="adult"/>
    <s v="10330185"/>
    <x v="5"/>
    <s v=""/>
    <s v=""/>
    <s v=""/>
    <x v="7"/>
  </r>
  <r>
    <d v="2023-07-14T00:00:00"/>
    <n v="11157"/>
    <n v="11280"/>
    <x v="3"/>
    <n v="1739"/>
    <n v="53248"/>
    <s v="V-clip adipose"/>
    <s v="no pit"/>
    <m/>
    <s v="M"/>
    <s v="M"/>
    <s v=""/>
    <s v=""/>
    <n v="58"/>
    <m/>
    <m/>
    <m/>
    <m/>
    <x v="3"/>
    <n v="1033018"/>
    <n v="6"/>
    <s v="X"/>
    <s v="X"/>
    <m/>
    <s v="Archive"/>
    <m/>
    <m/>
    <m/>
    <m/>
    <m/>
    <m/>
    <m/>
    <m/>
    <s v="FORGOT PIT WAND"/>
    <s v="adult"/>
    <s v="10330186"/>
    <x v="5"/>
    <s v=""/>
    <s v=""/>
    <s v=""/>
    <x v="7"/>
  </r>
  <r>
    <d v="2023-07-14T00:00:00"/>
    <n v="11157"/>
    <n v="11280"/>
    <x v="3"/>
    <n v="1740"/>
    <n v="53249"/>
    <s v="V-clip adipose"/>
    <s v="no pit"/>
    <m/>
    <s v="M"/>
    <s v="M"/>
    <s v=""/>
    <s v=""/>
    <n v="65"/>
    <m/>
    <m/>
    <m/>
    <m/>
    <x v="3"/>
    <n v="1033018"/>
    <n v="7"/>
    <s v="X"/>
    <s v="X"/>
    <m/>
    <s v="Archive"/>
    <m/>
    <m/>
    <m/>
    <m/>
    <m/>
    <m/>
    <m/>
    <m/>
    <s v="FORGOT PIT WAND"/>
    <s v="adult"/>
    <s v="10330187"/>
    <x v="5"/>
    <s v=""/>
    <s v=""/>
    <s v=""/>
    <x v="7"/>
  </r>
  <r>
    <d v="2023-07-14T00:00:00"/>
    <n v="11157"/>
    <n v="11280"/>
    <x v="3"/>
    <n v="1742"/>
    <n v="53250"/>
    <s v="V-clip adipose"/>
    <s v="no pit"/>
    <m/>
    <s v="M"/>
    <s v="M"/>
    <s v=""/>
    <s v=""/>
    <n v="60"/>
    <m/>
    <m/>
    <m/>
    <m/>
    <x v="3"/>
    <n v="1033018"/>
    <n v="8"/>
    <s v="X"/>
    <s v="X"/>
    <m/>
    <s v="Archive"/>
    <m/>
    <m/>
    <m/>
    <m/>
    <m/>
    <m/>
    <m/>
    <m/>
    <s v="FORGOT PIT WAND"/>
    <s v="adult"/>
    <s v="10330188"/>
    <x v="5"/>
    <s v=""/>
    <s v=""/>
    <s v=""/>
    <x v="7"/>
  </r>
  <r>
    <d v="2023-07-14T00:00:00"/>
    <n v="11157"/>
    <n v="11280"/>
    <x v="3"/>
    <n v="1746"/>
    <n v="53251"/>
    <s v="V-clip adipose"/>
    <s v="no pit"/>
    <m/>
    <s v="F"/>
    <s v="F"/>
    <s v=""/>
    <s v=""/>
    <n v="85"/>
    <n v="18.8"/>
    <n v="7.5"/>
    <n v="5.2"/>
    <n v="2.1"/>
    <x v="2"/>
    <n v="1033018"/>
    <n v="9"/>
    <s v="X"/>
    <s v="X"/>
    <m/>
    <s v="Archive"/>
    <m/>
    <m/>
    <m/>
    <m/>
    <m/>
    <m/>
    <m/>
    <m/>
    <s v="FORGOT PIT WAND"/>
    <s v="adult"/>
    <s v="10330189"/>
    <x v="5"/>
    <s v=""/>
    <s v=""/>
    <s v=""/>
    <x v="7"/>
  </r>
  <r>
    <d v="2023-07-14T00:00:00"/>
    <n v="11157"/>
    <n v="11280"/>
    <x v="3"/>
    <n v="1748"/>
    <n v="53252"/>
    <s v="V-clip adipose"/>
    <s v="no pit"/>
    <m/>
    <s v="M"/>
    <s v="M"/>
    <s v=""/>
    <s v=""/>
    <n v="67"/>
    <m/>
    <m/>
    <m/>
    <m/>
    <x v="3"/>
    <n v="1033018"/>
    <n v="10"/>
    <s v="X"/>
    <s v="X"/>
    <m/>
    <s v="Archive"/>
    <m/>
    <m/>
    <m/>
    <m/>
    <m/>
    <m/>
    <m/>
    <m/>
    <s v="FORGOT PIT WAND"/>
    <s v="adult"/>
    <s v="103301810"/>
    <x v="5"/>
    <s v=""/>
    <s v=""/>
    <s v=""/>
    <x v="7"/>
  </r>
  <r>
    <d v="2023-07-14T00:00:00"/>
    <n v="11157"/>
    <n v="11280"/>
    <x v="3"/>
    <n v="1750"/>
    <n v="53253"/>
    <s v="V-clip adipose"/>
    <s v="no pit"/>
    <m/>
    <s v="F"/>
    <s v="F"/>
    <s v=""/>
    <s v=""/>
    <n v="80"/>
    <n v="17.5"/>
    <n v="6.7"/>
    <n v="4.9000000000000004"/>
    <n v="1.5"/>
    <x v="2"/>
    <n v="1033019"/>
    <n v="1"/>
    <s v="X"/>
    <s v="X"/>
    <m/>
    <s v="Archive"/>
    <m/>
    <m/>
    <m/>
    <m/>
    <m/>
    <m/>
    <m/>
    <m/>
    <s v="FORGOT PIT WAND"/>
    <s v="adult"/>
    <s v="10330191"/>
    <x v="5"/>
    <s v=""/>
    <s v=""/>
    <s v=""/>
    <x v="7"/>
  </r>
  <r>
    <d v="2023-07-14T00:00:00"/>
    <n v="11157"/>
    <n v="11280"/>
    <x v="3"/>
    <n v="1759"/>
    <n v="53254"/>
    <s v="V-clip adipose"/>
    <s v="no pit"/>
    <m/>
    <s v="M"/>
    <s v="M"/>
    <s v=""/>
    <s v=""/>
    <n v="55"/>
    <m/>
    <m/>
    <m/>
    <m/>
    <x v="3"/>
    <n v="1033019"/>
    <n v="2"/>
    <s v="X"/>
    <s v="X"/>
    <m/>
    <s v="Archive"/>
    <m/>
    <m/>
    <m/>
    <m/>
    <m/>
    <m/>
    <m/>
    <m/>
    <s v="FORGOT PIT WAND"/>
    <s v="adult"/>
    <s v="10330192"/>
    <x v="5"/>
    <s v=""/>
    <s v=""/>
    <s v=""/>
    <x v="7"/>
  </r>
  <r>
    <d v="2023-07-14T00:00:00"/>
    <n v="11157"/>
    <n v="11280"/>
    <x v="3"/>
    <n v="1804"/>
    <n v="53255"/>
    <s v="V-clip adipose"/>
    <s v="no pit"/>
    <m/>
    <s v="M"/>
    <s v="M"/>
    <s v=""/>
    <s v=""/>
    <n v="52"/>
    <m/>
    <m/>
    <m/>
    <m/>
    <x v="3"/>
    <n v="1033019"/>
    <n v="3"/>
    <s v="X"/>
    <s v="X"/>
    <m/>
    <s v="Archive"/>
    <m/>
    <m/>
    <m/>
    <m/>
    <m/>
    <m/>
    <m/>
    <m/>
    <s v="FORGOT PIT WAND"/>
    <s v="adult"/>
    <s v="10330193"/>
    <x v="5"/>
    <s v=""/>
    <s v=""/>
    <s v=""/>
    <x v="7"/>
  </r>
  <r>
    <d v="2023-07-15T00:00:00"/>
    <n v="11110"/>
    <n v="11412"/>
    <x v="1"/>
    <n v="938"/>
    <n v="41344"/>
    <s v="adipose hole"/>
    <s v="044486"/>
    <s v="X"/>
    <s v="M"/>
    <s v="M"/>
    <s v=""/>
    <s v=""/>
    <n v="103"/>
    <n v="24.5"/>
    <n v="10.3"/>
    <n v="7.4"/>
    <n v="2.5"/>
    <x v="2"/>
    <n v="1024323"/>
    <n v="7"/>
    <s v="X"/>
    <m/>
    <m/>
    <d v="2023-07-28T00:00:00"/>
    <n v="479"/>
    <s v="FD"/>
    <m/>
    <s v="6"/>
    <m/>
    <m/>
    <n v="1"/>
    <m/>
    <s v="41343 a bad tag?"/>
    <s v="adult"/>
    <s v="10243237"/>
    <x v="2"/>
    <s v="no age"/>
    <n v="0"/>
    <s v=""/>
    <x v="7"/>
  </r>
  <r>
    <d v="2023-07-15T00:00:00"/>
    <n v="11110"/>
    <n v="11412"/>
    <x v="1"/>
    <n v="943"/>
    <m/>
    <s v="caudal hole"/>
    <m/>
    <m/>
    <s v="M"/>
    <s v="M"/>
    <s v=""/>
    <s v=""/>
    <n v="35"/>
    <m/>
    <m/>
    <m/>
    <m/>
    <x v="1"/>
    <n v="1024323"/>
    <n v="8"/>
    <s v="X"/>
    <m/>
    <m/>
    <d v="2023-07-28T00:00:00"/>
    <m/>
    <m/>
    <m/>
    <m/>
    <m/>
    <m/>
    <n v="1"/>
    <s v="jack"/>
    <m/>
    <s v="jack"/>
    <s v="10243238"/>
    <x v="1"/>
    <n v="1.1000000000000001"/>
    <n v="1"/>
    <n v="2020"/>
    <x v="7"/>
  </r>
  <r>
    <d v="2023-07-15T00:00:00"/>
    <n v="11110"/>
    <n v="11412"/>
    <x v="1"/>
    <n v="954"/>
    <m/>
    <s v="caudal hole"/>
    <m/>
    <m/>
    <s v="M"/>
    <s v="M"/>
    <s v=""/>
    <s v=""/>
    <n v="41"/>
    <m/>
    <m/>
    <m/>
    <m/>
    <x v="1"/>
    <n v="1024323"/>
    <n v="9"/>
    <s v="X"/>
    <m/>
    <m/>
    <d v="2023-07-28T00:00:00"/>
    <m/>
    <m/>
    <m/>
    <m/>
    <m/>
    <m/>
    <n v="1"/>
    <s v="jack"/>
    <m/>
    <s v="jack"/>
    <s v="10243239"/>
    <x v="1"/>
    <n v="1.1000000000000001"/>
    <n v="1"/>
    <n v="2020"/>
    <x v="7"/>
  </r>
  <r>
    <d v="2023-07-15T00:00:00"/>
    <n v="11110"/>
    <n v="11412"/>
    <x v="1"/>
    <n v="1006"/>
    <m/>
    <s v="caudal hole"/>
    <m/>
    <m/>
    <s v="M"/>
    <s v="M"/>
    <s v=""/>
    <s v=""/>
    <n v="42"/>
    <m/>
    <m/>
    <m/>
    <m/>
    <x v="1"/>
    <n v="1024323"/>
    <n v="10"/>
    <s v="X"/>
    <m/>
    <m/>
    <d v="2023-07-28T00:00:00"/>
    <m/>
    <m/>
    <m/>
    <m/>
    <m/>
    <m/>
    <n v="1"/>
    <s v="jack"/>
    <m/>
    <s v="jack"/>
    <s v="102432310"/>
    <x v="1"/>
    <n v="1.1000000000000001"/>
    <n v="1"/>
    <n v="2020"/>
    <x v="7"/>
  </r>
  <r>
    <d v="2023-07-15T00:00:00"/>
    <n v="11110"/>
    <n v="11412"/>
    <x v="1"/>
    <n v="1008"/>
    <m/>
    <s v="caudal hole"/>
    <m/>
    <m/>
    <s v="M"/>
    <s v="M"/>
    <s v=""/>
    <s v=""/>
    <n v="45"/>
    <m/>
    <m/>
    <m/>
    <m/>
    <x v="1"/>
    <n v="1024328"/>
    <n v="1"/>
    <s v="X"/>
    <m/>
    <m/>
    <d v="2023-07-28T00:00:00"/>
    <m/>
    <m/>
    <m/>
    <m/>
    <m/>
    <m/>
    <n v="1"/>
    <s v="jack"/>
    <m/>
    <s v="jack"/>
    <s v="10243281"/>
    <x v="1"/>
    <n v="1.1000000000000001"/>
    <n v="1"/>
    <n v="2020"/>
    <x v="7"/>
  </r>
  <r>
    <d v="2023-07-15T00:00:00"/>
    <n v="11110"/>
    <n v="11412"/>
    <x v="1"/>
    <n v="1010"/>
    <n v="41345"/>
    <s v="adipose hole"/>
    <s v="044531"/>
    <m/>
    <s v="M"/>
    <s v="M"/>
    <s v=""/>
    <s v=""/>
    <n v="69"/>
    <m/>
    <m/>
    <m/>
    <m/>
    <x v="3"/>
    <n v="1024328"/>
    <n v="2"/>
    <s v="X"/>
    <m/>
    <m/>
    <d v="2023-07-28T00:00:00"/>
    <n v="480"/>
    <m/>
    <m/>
    <m/>
    <m/>
    <m/>
    <n v="1"/>
    <m/>
    <m/>
    <s v="adult"/>
    <s v="10243282"/>
    <x v="4"/>
    <n v="1.2"/>
    <n v="2"/>
    <n v="2019"/>
    <x v="7"/>
  </r>
  <r>
    <d v="2023-07-15T00:00:00"/>
    <n v="11110"/>
    <n v="11412"/>
    <x v="1"/>
    <n v="1010"/>
    <m/>
    <s v="caudal hole"/>
    <m/>
    <m/>
    <s v="M"/>
    <s v="M"/>
    <s v=""/>
    <s v=""/>
    <n v="32"/>
    <m/>
    <m/>
    <m/>
    <m/>
    <x v="1"/>
    <n v="1024328"/>
    <n v="3"/>
    <s v="X"/>
    <m/>
    <m/>
    <d v="2023-07-28T00:00:00"/>
    <m/>
    <m/>
    <m/>
    <m/>
    <m/>
    <m/>
    <n v="1"/>
    <s v="jack"/>
    <m/>
    <s v="jack"/>
    <s v="10243283"/>
    <x v="1"/>
    <n v="1.1000000000000001"/>
    <n v="1"/>
    <n v="2020"/>
    <x v="7"/>
  </r>
  <r>
    <d v="2023-07-15T00:00:00"/>
    <n v="11110"/>
    <n v="11412"/>
    <x v="1"/>
    <n v="1025"/>
    <n v="41346"/>
    <s v="adipose hole"/>
    <s v="044561"/>
    <m/>
    <s v="M"/>
    <s v="M"/>
    <s v=""/>
    <s v=""/>
    <n v="60"/>
    <m/>
    <m/>
    <m/>
    <m/>
    <x v="3"/>
    <n v="1024328"/>
    <n v="4"/>
    <s v="X"/>
    <m/>
    <m/>
    <d v="2023-07-28T00:00:00"/>
    <n v="481"/>
    <m/>
    <m/>
    <m/>
    <m/>
    <m/>
    <n v="1"/>
    <m/>
    <m/>
    <s v="adult"/>
    <s v="10243284"/>
    <x v="1"/>
    <n v="1.1000000000000001"/>
    <n v="1"/>
    <n v="2020"/>
    <x v="7"/>
  </r>
  <r>
    <d v="2023-07-15T00:00:00"/>
    <n v="11111"/>
    <n v="11412"/>
    <x v="0"/>
    <n v="1104"/>
    <n v="41347"/>
    <s v="adipose hole"/>
    <s v="044481"/>
    <m/>
    <s v="M"/>
    <s v="M"/>
    <s v=""/>
    <s v=""/>
    <n v="51"/>
    <m/>
    <m/>
    <m/>
    <m/>
    <x v="3"/>
    <n v="1024328"/>
    <n v="5"/>
    <s v="X"/>
    <m/>
    <m/>
    <d v="2023-07-28T00:00:00"/>
    <n v="482"/>
    <m/>
    <m/>
    <m/>
    <m/>
    <m/>
    <n v="1"/>
    <m/>
    <m/>
    <s v="adult"/>
    <s v="10243285"/>
    <x v="4"/>
    <n v="1.2"/>
    <n v="2"/>
    <n v="2019"/>
    <x v="7"/>
  </r>
  <r>
    <d v="2023-07-15T00:00:00"/>
    <n v="11111"/>
    <n v="11412"/>
    <x v="0"/>
    <n v="1113"/>
    <n v="41348"/>
    <s v="adipose hole"/>
    <s v="044499"/>
    <s v="X"/>
    <s v="M"/>
    <s v="M"/>
    <s v=""/>
    <s v=""/>
    <n v="71"/>
    <m/>
    <m/>
    <m/>
    <m/>
    <x v="3"/>
    <n v="1024328"/>
    <n v="6"/>
    <s v="X"/>
    <m/>
    <m/>
    <d v="2023-07-28T00:00:00"/>
    <n v="483"/>
    <m/>
    <m/>
    <m/>
    <m/>
    <m/>
    <n v="1"/>
    <m/>
    <m/>
    <s v="adult"/>
    <s v="10243286"/>
    <x v="4"/>
    <n v="1.2"/>
    <n v="2"/>
    <n v="2019"/>
    <x v="7"/>
  </r>
  <r>
    <d v="2023-07-15T00:00:00"/>
    <n v="11158"/>
    <n v="11281"/>
    <x v="3"/>
    <n v="939"/>
    <n v="53256"/>
    <s v="V-clip adipose"/>
    <s v="046729"/>
    <m/>
    <s v="M"/>
    <s v="M"/>
    <s v=""/>
    <s v=""/>
    <n v="68"/>
    <m/>
    <m/>
    <m/>
    <m/>
    <x v="3"/>
    <n v="1033019"/>
    <n v="4"/>
    <s v="X"/>
    <s v="X"/>
    <m/>
    <s v="Archive"/>
    <m/>
    <m/>
    <m/>
    <m/>
    <m/>
    <m/>
    <m/>
    <m/>
    <m/>
    <s v="adult"/>
    <s v="10330194"/>
    <x v="5"/>
    <s v=""/>
    <s v=""/>
    <s v=""/>
    <x v="7"/>
  </r>
  <r>
    <d v="2023-07-15T00:00:00"/>
    <n v="11158"/>
    <n v="11281"/>
    <x v="3"/>
    <n v="941"/>
    <n v="53257"/>
    <s v="V-clip adipose"/>
    <s v="046776"/>
    <m/>
    <s v="M"/>
    <s v="M"/>
    <s v=""/>
    <s v=""/>
    <n v="56"/>
    <m/>
    <m/>
    <m/>
    <m/>
    <x v="3"/>
    <n v="1033019"/>
    <n v="5"/>
    <s v="X"/>
    <s v="X"/>
    <m/>
    <s v="Archive"/>
    <m/>
    <m/>
    <m/>
    <m/>
    <m/>
    <m/>
    <m/>
    <m/>
    <m/>
    <s v="adult"/>
    <s v="10330195"/>
    <x v="5"/>
    <s v=""/>
    <s v=""/>
    <s v=""/>
    <x v="7"/>
  </r>
  <r>
    <d v="2023-07-15T00:00:00"/>
    <n v="11158"/>
    <n v="11281"/>
    <x v="3"/>
    <n v="946"/>
    <n v="53258"/>
    <s v="V-clip adipose"/>
    <s v="046730"/>
    <m/>
    <s v="F"/>
    <s v="M"/>
    <s v=""/>
    <s v=""/>
    <n v="73"/>
    <m/>
    <m/>
    <m/>
    <m/>
    <x v="3"/>
    <n v="1033019"/>
    <n v="6"/>
    <s v="X"/>
    <s v="X"/>
    <m/>
    <s v="Archive"/>
    <m/>
    <m/>
    <m/>
    <m/>
    <m/>
    <m/>
    <m/>
    <m/>
    <m/>
    <s v="adult"/>
    <s v="10330196"/>
    <x v="5"/>
    <s v=""/>
    <s v=""/>
    <s v=""/>
    <x v="7"/>
  </r>
  <r>
    <d v="2023-07-15T00:00:00"/>
    <n v="11158"/>
    <n v="11281"/>
    <x v="3"/>
    <n v="950"/>
    <n v="53259"/>
    <s v="V-clip adipose"/>
    <s v="046740"/>
    <s v="X"/>
    <s v="M"/>
    <s v="M"/>
    <s v=""/>
    <s v=""/>
    <n v="71"/>
    <m/>
    <m/>
    <m/>
    <m/>
    <x v="3"/>
    <n v="1033019"/>
    <n v="7"/>
    <s v="X"/>
    <s v="X"/>
    <m/>
    <s v="Archive"/>
    <m/>
    <m/>
    <m/>
    <m/>
    <m/>
    <m/>
    <m/>
    <m/>
    <m/>
    <s v="adult"/>
    <s v="10330197"/>
    <x v="5"/>
    <s v=""/>
    <s v=""/>
    <s v=""/>
    <x v="7"/>
  </r>
  <r>
    <d v="2023-07-15T00:00:00"/>
    <n v="11159"/>
    <n v="11281"/>
    <x v="4"/>
    <n v="1023"/>
    <n v="53260"/>
    <s v="V-clip adipose"/>
    <s v="046701"/>
    <m/>
    <s v="M"/>
    <s v="M"/>
    <s v=""/>
    <s v=""/>
    <n v="55"/>
    <m/>
    <m/>
    <m/>
    <m/>
    <x v="3"/>
    <n v="1033019"/>
    <n v="8"/>
    <s v="X"/>
    <s v="X"/>
    <m/>
    <s v="Archive"/>
    <m/>
    <m/>
    <m/>
    <m/>
    <m/>
    <m/>
    <m/>
    <m/>
    <m/>
    <s v="adult"/>
    <s v="10330198"/>
    <x v="5"/>
    <s v=""/>
    <s v=""/>
    <s v=""/>
    <x v="7"/>
  </r>
  <r>
    <d v="2023-07-15T00:00:00"/>
    <n v="11159"/>
    <n v="11281"/>
    <x v="4"/>
    <n v="1026"/>
    <n v="53261"/>
    <s v="V-clip adipose"/>
    <s v="046723"/>
    <m/>
    <s v="M"/>
    <s v="M"/>
    <s v=""/>
    <s v=""/>
    <n v="56"/>
    <m/>
    <m/>
    <m/>
    <m/>
    <x v="3"/>
    <n v="1033019"/>
    <n v="9"/>
    <s v="X"/>
    <s v="X"/>
    <m/>
    <s v="Archive"/>
    <m/>
    <m/>
    <m/>
    <m/>
    <m/>
    <m/>
    <m/>
    <m/>
    <m/>
    <s v="adult"/>
    <s v="10330199"/>
    <x v="5"/>
    <s v=""/>
    <s v=""/>
    <s v=""/>
    <x v="7"/>
  </r>
  <r>
    <d v="2023-07-15T00:00:00"/>
    <n v="11159"/>
    <n v="11281"/>
    <x v="4"/>
    <n v="1036"/>
    <n v="53262"/>
    <s v="V-clip adipose"/>
    <s v="046686"/>
    <m/>
    <s v="F"/>
    <s v="F"/>
    <s v=""/>
    <s v=""/>
    <n v="84"/>
    <n v="18"/>
    <n v="6.8"/>
    <n v="5"/>
    <n v="2"/>
    <x v="2"/>
    <n v="1033019"/>
    <n v="10"/>
    <s v="X"/>
    <s v="X"/>
    <m/>
    <s v="Archive"/>
    <m/>
    <m/>
    <m/>
    <m/>
    <m/>
    <m/>
    <m/>
    <m/>
    <m/>
    <s v="adult"/>
    <s v="103301910"/>
    <x v="5"/>
    <s v=""/>
    <s v=""/>
    <s v=""/>
    <x v="7"/>
  </r>
  <r>
    <d v="2023-07-15T00:00:00"/>
    <n v="11159"/>
    <n v="11281"/>
    <x v="4"/>
    <n v="1041"/>
    <n v="53263"/>
    <s v="V-clip adipose"/>
    <s v="046696"/>
    <m/>
    <s v="M"/>
    <s v="M"/>
    <s v=""/>
    <s v=""/>
    <n v="56"/>
    <m/>
    <m/>
    <m/>
    <m/>
    <x v="3"/>
    <n v="1033020"/>
    <n v="1"/>
    <s v="X"/>
    <m/>
    <s v="X"/>
    <d v="2023-09-18T00:00:00"/>
    <m/>
    <m/>
    <m/>
    <m/>
    <m/>
    <m/>
    <m/>
    <m/>
    <m/>
    <s v="adult"/>
    <s v="10330201"/>
    <x v="4"/>
    <n v="1.2"/>
    <n v="2"/>
    <n v="2019"/>
    <x v="7"/>
  </r>
  <r>
    <d v="2023-07-15T00:00:00"/>
    <n v="11160"/>
    <n v="11281"/>
    <x v="2"/>
    <n v="1114"/>
    <n v="53264"/>
    <s v="V-clip adipose"/>
    <s v="046697"/>
    <m/>
    <s v="M"/>
    <s v="M"/>
    <s v=""/>
    <s v=""/>
    <n v="72"/>
    <m/>
    <m/>
    <m/>
    <m/>
    <x v="3"/>
    <n v="1033020"/>
    <n v="2"/>
    <s v="X"/>
    <m/>
    <s v="X"/>
    <d v="2023-09-18T00:00:00"/>
    <m/>
    <m/>
    <m/>
    <m/>
    <m/>
    <m/>
    <m/>
    <m/>
    <m/>
    <s v="adult"/>
    <s v="10330202"/>
    <x v="4"/>
    <n v="1.2"/>
    <n v="2"/>
    <n v="2019"/>
    <x v="7"/>
  </r>
  <r>
    <d v="2023-07-15T00:00:00"/>
    <n v="11160"/>
    <n v="11281"/>
    <x v="2"/>
    <n v="1117"/>
    <m/>
    <s v="CWT"/>
    <m/>
    <m/>
    <s v="F"/>
    <s v="F"/>
    <s v=""/>
    <s v=""/>
    <n v="88.5"/>
    <m/>
    <m/>
    <m/>
    <m/>
    <x v="2"/>
    <n v="1033020"/>
    <n v="3"/>
    <s v="X"/>
    <m/>
    <s v="X"/>
    <d v="2023-09-18T00:00:00"/>
    <m/>
    <m/>
    <m/>
    <m/>
    <m/>
    <m/>
    <m/>
    <s v="CWT"/>
    <m/>
    <s v="adult"/>
    <s v="10330203"/>
    <x v="12"/>
    <n v="1.4"/>
    <n v="4"/>
    <n v="2017"/>
    <x v="7"/>
  </r>
  <r>
    <d v="2023-07-15T00:00:00"/>
    <n v="11162"/>
    <n v="11281"/>
    <x v="2"/>
    <n v="1629"/>
    <n v="53265"/>
    <s v="V-clip adipose"/>
    <s v="046699"/>
    <m/>
    <s v="F"/>
    <s v="F"/>
    <s v=""/>
    <s v=""/>
    <n v="89.5"/>
    <n v="19.7"/>
    <n v="7.3"/>
    <n v="5.4"/>
    <n v="1.8"/>
    <x v="2"/>
    <n v="1033020"/>
    <n v="4"/>
    <s v="X"/>
    <m/>
    <s v="X"/>
    <d v="2023-09-18T00:00:00"/>
    <m/>
    <m/>
    <m/>
    <m/>
    <m/>
    <m/>
    <m/>
    <m/>
    <m/>
    <s v="adult"/>
    <s v="10330204"/>
    <x v="12"/>
    <n v="1.4"/>
    <n v="4"/>
    <n v="2017"/>
    <x v="7"/>
  </r>
  <r>
    <d v="2023-07-15T00:00:00"/>
    <n v="11163"/>
    <n v="11281"/>
    <x v="3"/>
    <n v="1704"/>
    <n v="53266"/>
    <s v="V-clip adipose"/>
    <s v="046745"/>
    <s v="X"/>
    <s v="M"/>
    <s v="M"/>
    <s v=""/>
    <s v=""/>
    <n v="87"/>
    <n v="20"/>
    <n v="8"/>
    <n v="6.5"/>
    <n v="2"/>
    <x v="2"/>
    <n v="1033020"/>
    <n v="5"/>
    <s v="X"/>
    <m/>
    <s v="X"/>
    <d v="2023-09-18T00:00:00"/>
    <m/>
    <m/>
    <m/>
    <m/>
    <m/>
    <m/>
    <m/>
    <m/>
    <m/>
    <s v="adult"/>
    <s v="10330205"/>
    <x v="9"/>
    <s v="no age"/>
    <n v="3"/>
    <s v=""/>
    <x v="7"/>
  </r>
  <r>
    <d v="2023-07-15T00:00:00"/>
    <n v="11163"/>
    <n v="11281"/>
    <x v="3"/>
    <n v="1712"/>
    <n v="53267"/>
    <s v="V-clip adipose"/>
    <s v="046777"/>
    <m/>
    <s v="M"/>
    <s v="M"/>
    <s v=""/>
    <s v=""/>
    <n v="64"/>
    <m/>
    <m/>
    <m/>
    <m/>
    <x v="3"/>
    <n v="1033020"/>
    <n v="6"/>
    <s v="X"/>
    <m/>
    <s v="X"/>
    <d v="2023-09-18T00:00:00"/>
    <m/>
    <m/>
    <m/>
    <m/>
    <m/>
    <m/>
    <m/>
    <m/>
    <m/>
    <s v="adult"/>
    <s v="10330206"/>
    <x v="4"/>
    <n v="1.2"/>
    <n v="2"/>
    <n v="2019"/>
    <x v="7"/>
  </r>
  <r>
    <d v="2023-07-15T00:00:00"/>
    <n v="11163"/>
    <n v="11281"/>
    <x v="3"/>
    <n v="1716"/>
    <n v="56238"/>
    <s v="V-clip adipose"/>
    <s v="046713"/>
    <m/>
    <s v="M"/>
    <s v="M"/>
    <s v=""/>
    <s v=""/>
    <n v="58"/>
    <m/>
    <m/>
    <m/>
    <m/>
    <x v="3"/>
    <n v="1033020"/>
    <n v="7"/>
    <s v="X"/>
    <m/>
    <s v="X"/>
    <d v="2023-09-18T00:00:00"/>
    <m/>
    <m/>
    <m/>
    <m/>
    <m/>
    <m/>
    <m/>
    <m/>
    <m/>
    <s v="adult"/>
    <s v="10330207"/>
    <x v="4"/>
    <n v="1.2"/>
    <n v="2"/>
    <n v="2019"/>
    <x v="7"/>
  </r>
  <r>
    <d v="2023-07-15T00:00:00"/>
    <n v="11163"/>
    <n v="11281"/>
    <x v="3"/>
    <n v="1720"/>
    <n v="53269"/>
    <s v="V-clip adipose"/>
    <s v="046759"/>
    <m/>
    <s v="F"/>
    <s v="F"/>
    <s v=""/>
    <s v=""/>
    <n v="89"/>
    <n v="19"/>
    <n v="7"/>
    <n v="6"/>
    <n v="1.9"/>
    <x v="2"/>
    <n v="1033020"/>
    <n v="8"/>
    <s v="X"/>
    <m/>
    <s v="X"/>
    <d v="2023-09-18T00:00:00"/>
    <m/>
    <m/>
    <m/>
    <m/>
    <m/>
    <m/>
    <m/>
    <m/>
    <m/>
    <s v="adult"/>
    <s v="10330208"/>
    <x v="3"/>
    <n v="1.3"/>
    <n v="3"/>
    <n v="2018"/>
    <x v="7"/>
  </r>
  <r>
    <d v="2023-07-16T00:00:00"/>
    <n v="11114"/>
    <n v="11418"/>
    <x v="1"/>
    <n v="921"/>
    <n v="41349"/>
    <s v="adipose hole"/>
    <s v="044548"/>
    <m/>
    <s v="M"/>
    <s v="M"/>
    <s v=""/>
    <s v=""/>
    <n v="53"/>
    <m/>
    <m/>
    <m/>
    <m/>
    <x v="3"/>
    <n v="1024328"/>
    <n v="7"/>
    <s v="X"/>
    <m/>
    <m/>
    <d v="2023-07-28T00:00:00"/>
    <n v="484"/>
    <m/>
    <m/>
    <m/>
    <m/>
    <m/>
    <n v="1"/>
    <m/>
    <m/>
    <s v="adult"/>
    <s v="10243287"/>
    <x v="4"/>
    <n v="1.2"/>
    <n v="2"/>
    <n v="2019"/>
    <x v="8"/>
  </r>
  <r>
    <d v="2023-07-16T00:00:00"/>
    <n v="11114"/>
    <n v="11418"/>
    <x v="1"/>
    <n v="943"/>
    <m/>
    <s v="caudal hole"/>
    <m/>
    <m/>
    <s v="M"/>
    <s v="M"/>
    <s v=""/>
    <s v=""/>
    <n v="44"/>
    <m/>
    <m/>
    <m/>
    <m/>
    <x v="1"/>
    <n v="1024328"/>
    <n v="8"/>
    <s v="X"/>
    <m/>
    <m/>
    <d v="2023-07-28T00:00:00"/>
    <m/>
    <m/>
    <m/>
    <m/>
    <m/>
    <m/>
    <n v="1"/>
    <s v="JACK"/>
    <m/>
    <s v="jack"/>
    <s v="10243288"/>
    <x v="1"/>
    <n v="1.1000000000000001"/>
    <n v="1"/>
    <n v="2020"/>
    <x v="8"/>
  </r>
  <r>
    <d v="2023-07-16T00:00:00"/>
    <n v="11115"/>
    <n v="11418"/>
    <x v="0"/>
    <n v="957"/>
    <m/>
    <s v="caudal hole"/>
    <m/>
    <m/>
    <s v="M"/>
    <s v="M"/>
    <s v=""/>
    <s v=""/>
    <n v="40"/>
    <m/>
    <m/>
    <m/>
    <m/>
    <x v="1"/>
    <n v="1024328"/>
    <n v="9"/>
    <s v="X"/>
    <m/>
    <m/>
    <d v="2023-07-28T00:00:00"/>
    <m/>
    <m/>
    <m/>
    <m/>
    <m/>
    <m/>
    <n v="1"/>
    <s v="JACK"/>
    <m/>
    <s v="jack"/>
    <s v="10243289"/>
    <x v="2"/>
    <s v="no age"/>
    <n v="0"/>
    <s v=""/>
    <x v="8"/>
  </r>
  <r>
    <d v="2023-07-16T00:00:00"/>
    <n v="11115"/>
    <n v="11418"/>
    <x v="0"/>
    <n v="1011"/>
    <m/>
    <s v="caudal hole"/>
    <m/>
    <m/>
    <s v="M"/>
    <s v="M"/>
    <s v=""/>
    <s v=""/>
    <n v="46"/>
    <m/>
    <m/>
    <m/>
    <m/>
    <x v="1"/>
    <n v="1024328"/>
    <n v="10"/>
    <s v="X"/>
    <m/>
    <m/>
    <d v="2023-07-28T00:00:00"/>
    <m/>
    <m/>
    <m/>
    <m/>
    <m/>
    <m/>
    <n v="1"/>
    <s v="JACK"/>
    <m/>
    <s v="jack"/>
    <s v="102432810"/>
    <x v="1"/>
    <n v="1.1000000000000001"/>
    <n v="1"/>
    <n v="2020"/>
    <x v="8"/>
  </r>
  <r>
    <d v="2023-07-16T00:00:00"/>
    <n v="11115"/>
    <n v="11418"/>
    <x v="0"/>
    <n v="1017"/>
    <m/>
    <s v="caudal hole"/>
    <m/>
    <m/>
    <s v="M"/>
    <s v="M"/>
    <s v=""/>
    <s v=""/>
    <n v="41"/>
    <m/>
    <m/>
    <m/>
    <m/>
    <x v="1"/>
    <n v="1022801"/>
    <n v="1"/>
    <s v="X"/>
    <m/>
    <m/>
    <d v="2023-07-28T00:00:00"/>
    <m/>
    <m/>
    <m/>
    <m/>
    <m/>
    <m/>
    <n v="1"/>
    <s v="JACK"/>
    <m/>
    <s v="jack"/>
    <s v="10228011"/>
    <x v="1"/>
    <n v="1.1000000000000001"/>
    <n v="1"/>
    <n v="2020"/>
    <x v="8"/>
  </r>
  <r>
    <d v="2023-07-16T00:00:00"/>
    <n v="11115"/>
    <n v="11418"/>
    <x v="0"/>
    <n v="1027"/>
    <m/>
    <s v="caudal hole"/>
    <m/>
    <m/>
    <s v="M"/>
    <s v="M"/>
    <s v=""/>
    <s v=""/>
    <n v="41"/>
    <m/>
    <m/>
    <m/>
    <m/>
    <x v="1"/>
    <n v="1022801"/>
    <n v="2"/>
    <s v="X"/>
    <m/>
    <m/>
    <d v="2023-07-28T00:00:00"/>
    <m/>
    <m/>
    <m/>
    <m/>
    <m/>
    <m/>
    <n v="1"/>
    <s v="JACK"/>
    <m/>
    <s v="jack"/>
    <s v="10228012"/>
    <x v="1"/>
    <n v="1.1000000000000001"/>
    <n v="1"/>
    <n v="2020"/>
    <x v="8"/>
  </r>
  <r>
    <d v="2023-07-16T00:00:00"/>
    <n v="11117"/>
    <n v="11418"/>
    <x v="1"/>
    <n v="1654"/>
    <n v="41350"/>
    <s v="adipose hole"/>
    <s v="044480"/>
    <m/>
    <s v="M"/>
    <s v="M"/>
    <s v=""/>
    <s v=""/>
    <n v="78"/>
    <n v="19"/>
    <n v="6.6"/>
    <n v="5.9"/>
    <n v="1.7"/>
    <x v="2"/>
    <n v="1022801"/>
    <n v="3"/>
    <s v="X"/>
    <m/>
    <m/>
    <d v="2023-07-28T00:00:00"/>
    <n v="485"/>
    <m/>
    <m/>
    <m/>
    <m/>
    <m/>
    <n v="1"/>
    <m/>
    <m/>
    <s v="adult"/>
    <s v="10228013"/>
    <x v="3"/>
    <n v="1.3"/>
    <n v="3"/>
    <n v="2018"/>
    <x v="8"/>
  </r>
  <r>
    <d v="2023-07-16T00:00:00"/>
    <n v="11117"/>
    <n v="11418"/>
    <x v="1"/>
    <n v="1703"/>
    <n v="41351"/>
    <s v="adipose hole"/>
    <s v="044503"/>
    <m/>
    <s v="F"/>
    <s v="M"/>
    <s v=""/>
    <s v=""/>
    <n v="74"/>
    <m/>
    <m/>
    <m/>
    <m/>
    <x v="3"/>
    <n v="1022801"/>
    <n v="4"/>
    <s v="X"/>
    <m/>
    <m/>
    <d v="2023-07-28T00:00:00"/>
    <n v="486"/>
    <m/>
    <m/>
    <m/>
    <m/>
    <m/>
    <n v="1"/>
    <m/>
    <m/>
    <s v="adult"/>
    <s v="10228014"/>
    <x v="3"/>
    <n v="1.3"/>
    <n v="3"/>
    <n v="2018"/>
    <x v="8"/>
  </r>
  <r>
    <d v="2023-07-16T00:00:00"/>
    <n v="11164"/>
    <n v="11282"/>
    <x v="3"/>
    <n v="927"/>
    <n v="53270"/>
    <s v="V-clip adipose"/>
    <s v="046695"/>
    <s v="X"/>
    <s v="M"/>
    <s v="M"/>
    <s v=""/>
    <s v=""/>
    <n v="65"/>
    <m/>
    <m/>
    <m/>
    <m/>
    <x v="3"/>
    <n v="1033020"/>
    <n v="9"/>
    <s v="X"/>
    <m/>
    <s v="X"/>
    <d v="2023-09-18T00:00:00"/>
    <m/>
    <m/>
    <m/>
    <m/>
    <m/>
    <m/>
    <m/>
    <m/>
    <m/>
    <s v="adult"/>
    <s v="10330209"/>
    <x v="4"/>
    <n v="1.2"/>
    <n v="2"/>
    <n v="2019"/>
    <x v="8"/>
  </r>
  <r>
    <d v="2023-07-16T00:00:00"/>
    <n v="11165"/>
    <n v="11282"/>
    <x v="4"/>
    <n v="1009"/>
    <n v="53271"/>
    <s v="V-clip adipose"/>
    <s v="046711"/>
    <s v="X"/>
    <s v="M"/>
    <s v="M"/>
    <s v=""/>
    <s v=""/>
    <n v="87"/>
    <n v="18"/>
    <n v="6.8"/>
    <n v="6"/>
    <n v="1.9"/>
    <x v="2"/>
    <n v="1033020"/>
    <n v="10"/>
    <s v="X"/>
    <m/>
    <s v="X"/>
    <d v="2023-09-18T00:00:00"/>
    <m/>
    <m/>
    <m/>
    <m/>
    <m/>
    <m/>
    <m/>
    <m/>
    <m/>
    <s v="adult"/>
    <s v="103302010"/>
    <x v="3"/>
    <n v="1.3"/>
    <n v="3"/>
    <n v="2018"/>
    <x v="8"/>
  </r>
  <r>
    <d v="2023-07-16T00:00:00"/>
    <n v="11166"/>
    <n v="11282"/>
    <x v="2"/>
    <n v="1034"/>
    <n v="53272"/>
    <s v="V-clip adipose"/>
    <s v="046734"/>
    <s v="X"/>
    <s v="M"/>
    <s v="M"/>
    <s v=""/>
    <s v=""/>
    <n v="65"/>
    <m/>
    <m/>
    <m/>
    <m/>
    <x v="3"/>
    <n v="1033021"/>
    <n v="1"/>
    <s v="X"/>
    <s v="X"/>
    <m/>
    <s v="Archive"/>
    <m/>
    <m/>
    <m/>
    <m/>
    <m/>
    <m/>
    <m/>
    <m/>
    <m/>
    <s v="adult"/>
    <s v="10330211"/>
    <x v="5"/>
    <s v=""/>
    <s v=""/>
    <s v=""/>
    <x v="8"/>
  </r>
  <r>
    <d v="2023-07-16T00:00:00"/>
    <n v="11168"/>
    <n v="11282"/>
    <x v="2"/>
    <n v="1755"/>
    <n v="53273"/>
    <s v="V-clip adipose"/>
    <s v="046753"/>
    <s v="X"/>
    <s v="M"/>
    <s v="M"/>
    <s v=""/>
    <s v=""/>
    <n v="69.5"/>
    <m/>
    <m/>
    <m/>
    <m/>
    <x v="3"/>
    <n v="1033021"/>
    <n v="2"/>
    <s v="X"/>
    <s v="X"/>
    <m/>
    <s v="Archive"/>
    <m/>
    <m/>
    <m/>
    <m/>
    <m/>
    <m/>
    <m/>
    <m/>
    <m/>
    <s v="adult"/>
    <s v="10330212"/>
    <x v="5"/>
    <s v=""/>
    <s v=""/>
    <s v=""/>
    <x v="8"/>
  </r>
  <r>
    <d v="2023-07-16T00:00:00"/>
    <n v="11169"/>
    <n v="11282"/>
    <x v="3"/>
    <n v="1829"/>
    <n v="53274"/>
    <s v="V-clip adipose"/>
    <s v="046724"/>
    <s v="X"/>
    <s v="M"/>
    <s v="M"/>
    <s v=""/>
    <s v=""/>
    <n v="63"/>
    <m/>
    <m/>
    <m/>
    <m/>
    <x v="3"/>
    <n v="1033021"/>
    <n v="3"/>
    <s v="X"/>
    <s v="X"/>
    <m/>
    <s v="Archive"/>
    <m/>
    <m/>
    <m/>
    <m/>
    <m/>
    <m/>
    <m/>
    <m/>
    <m/>
    <s v="adult"/>
    <s v="10330213"/>
    <x v="5"/>
    <s v=""/>
    <s v=""/>
    <s v=""/>
    <x v="8"/>
  </r>
  <r>
    <d v="2023-07-16T00:00:00"/>
    <n v="11169"/>
    <n v="11282"/>
    <x v="3"/>
    <n v="1837"/>
    <n v="53275"/>
    <s v="V-clip adipose"/>
    <s v="046717"/>
    <m/>
    <s v="F"/>
    <s v="F"/>
    <s v=""/>
    <s v=""/>
    <n v="83"/>
    <n v="18"/>
    <n v="6.7"/>
    <n v="4"/>
    <n v="1.2"/>
    <x v="2"/>
    <n v="1033021"/>
    <n v="4"/>
    <s v="X"/>
    <s v="X"/>
    <m/>
    <s v="Archive"/>
    <m/>
    <m/>
    <m/>
    <m/>
    <m/>
    <m/>
    <m/>
    <m/>
    <m/>
    <s v="adult"/>
    <s v="10330214"/>
    <x v="5"/>
    <s v=""/>
    <s v=""/>
    <s v=""/>
    <x v="8"/>
  </r>
  <r>
    <d v="2023-07-16T00:00:00"/>
    <n v="11169"/>
    <n v="11282"/>
    <x v="3"/>
    <n v="1892"/>
    <n v="53276"/>
    <s v="V-clip adipose"/>
    <s v="046763"/>
    <m/>
    <s v="F"/>
    <s v="F"/>
    <s v=""/>
    <s v=""/>
    <n v="79"/>
    <n v="17"/>
    <n v="6.3"/>
    <n v="4"/>
    <n v="1"/>
    <x v="2"/>
    <n v="1033021"/>
    <n v="5"/>
    <s v="X"/>
    <s v="X"/>
    <m/>
    <s v="Archive"/>
    <m/>
    <m/>
    <m/>
    <m/>
    <m/>
    <m/>
    <m/>
    <m/>
    <m/>
    <s v="adult"/>
    <s v="10330215"/>
    <x v="5"/>
    <s v=""/>
    <s v=""/>
    <s v=""/>
    <x v="8"/>
  </r>
  <r>
    <d v="2023-07-17T00:00:00"/>
    <n v="11118"/>
    <n v="11422"/>
    <x v="1"/>
    <n v="948"/>
    <m/>
    <s v="caudal hole"/>
    <m/>
    <m/>
    <s v="M"/>
    <s v="M"/>
    <s v=""/>
    <s v=""/>
    <n v="46"/>
    <m/>
    <m/>
    <m/>
    <m/>
    <x v="1"/>
    <n v="1022801"/>
    <n v="5"/>
    <s v="X"/>
    <m/>
    <m/>
    <d v="2023-07-28T00:00:00"/>
    <m/>
    <m/>
    <m/>
    <m/>
    <m/>
    <m/>
    <m/>
    <s v="JACK"/>
    <m/>
    <s v="jack"/>
    <s v="10228015"/>
    <x v="7"/>
    <s v="no age"/>
    <n v="1"/>
    <s v=""/>
    <x v="8"/>
  </r>
  <r>
    <d v="2023-07-17T00:00:00"/>
    <n v="11118"/>
    <n v="11422"/>
    <x v="1"/>
    <n v="951"/>
    <m/>
    <s v="caudal hole"/>
    <m/>
    <m/>
    <s v="M"/>
    <s v="M"/>
    <s v=""/>
    <s v=""/>
    <n v="44"/>
    <m/>
    <m/>
    <m/>
    <m/>
    <x v="1"/>
    <n v="1022801"/>
    <n v="6"/>
    <s v="X"/>
    <m/>
    <m/>
    <d v="2023-07-28T00:00:00"/>
    <m/>
    <m/>
    <m/>
    <m/>
    <m/>
    <m/>
    <m/>
    <m/>
    <m/>
    <s v="jack"/>
    <s v="10228016"/>
    <x v="1"/>
    <n v="1.1000000000000001"/>
    <n v="1"/>
    <n v="2020"/>
    <x v="8"/>
  </r>
  <r>
    <d v="2023-07-17T00:00:00"/>
    <n v="11118"/>
    <n v="11422"/>
    <x v="1"/>
    <n v="953"/>
    <n v="41353"/>
    <s v="adipose hole"/>
    <s v="044526"/>
    <m/>
    <s v="F"/>
    <s v="M"/>
    <s v=""/>
    <s v=""/>
    <n v="67"/>
    <m/>
    <m/>
    <m/>
    <m/>
    <x v="3"/>
    <n v="1022801"/>
    <n v="7"/>
    <s v="X"/>
    <m/>
    <m/>
    <d v="2023-07-28T00:00:00"/>
    <n v="487"/>
    <m/>
    <m/>
    <m/>
    <m/>
    <m/>
    <m/>
    <s v="#41352 Bad tag"/>
    <s v="PIT Tag # recorded as is."/>
    <s v="adult"/>
    <s v="10228017"/>
    <x v="8"/>
    <s v="no age"/>
    <n v="2"/>
    <s v=""/>
    <x v="8"/>
  </r>
  <r>
    <d v="2023-07-17T00:00:00"/>
    <n v="11119"/>
    <n v="11422"/>
    <x v="0"/>
    <n v="1002"/>
    <m/>
    <s v="caudal hole"/>
    <m/>
    <m/>
    <s v="M"/>
    <s v="M"/>
    <s v=""/>
    <s v=""/>
    <n v="41"/>
    <m/>
    <m/>
    <m/>
    <m/>
    <x v="1"/>
    <n v="1022801"/>
    <n v="8"/>
    <s v="X"/>
    <m/>
    <m/>
    <d v="2023-07-28T00:00:00"/>
    <m/>
    <m/>
    <m/>
    <m/>
    <m/>
    <m/>
    <m/>
    <m/>
    <m/>
    <s v="jack"/>
    <s v="10228018"/>
    <x v="1"/>
    <n v="1.1000000000000001"/>
    <n v="1"/>
    <n v="2020"/>
    <x v="8"/>
  </r>
  <r>
    <d v="2023-07-17T00:00:00"/>
    <n v="11119"/>
    <n v="11422"/>
    <x v="0"/>
    <n v="1003"/>
    <n v="41354"/>
    <s v="adipose hole"/>
    <s v="044514"/>
    <m/>
    <s v="M"/>
    <s v="M"/>
    <s v=""/>
    <s v=""/>
    <n v="62"/>
    <m/>
    <m/>
    <m/>
    <m/>
    <x v="3"/>
    <n v="1022801"/>
    <n v="9"/>
    <s v="X"/>
    <m/>
    <m/>
    <d v="2023-07-28T00:00:00"/>
    <n v="488"/>
    <m/>
    <m/>
    <m/>
    <m/>
    <m/>
    <m/>
    <m/>
    <m/>
    <s v="adult"/>
    <s v="10228019"/>
    <x v="4"/>
    <n v="1.2"/>
    <n v="2"/>
    <n v="2019"/>
    <x v="8"/>
  </r>
  <r>
    <d v="2023-07-17T00:00:00"/>
    <n v="11119"/>
    <n v="11422"/>
    <x v="0"/>
    <n v="1080"/>
    <m/>
    <s v="caudal hole"/>
    <m/>
    <m/>
    <s v="M"/>
    <s v="M"/>
    <s v=""/>
    <s v=""/>
    <n v="44"/>
    <m/>
    <m/>
    <m/>
    <m/>
    <x v="1"/>
    <n v="1022801"/>
    <n v="10"/>
    <s v="X"/>
    <m/>
    <m/>
    <d v="2023-07-28T00:00:00"/>
    <m/>
    <m/>
    <m/>
    <m/>
    <m/>
    <m/>
    <m/>
    <s v="JACK"/>
    <m/>
    <s v="jack"/>
    <s v="102280110"/>
    <x v="1"/>
    <n v="1.1000000000000001"/>
    <n v="1"/>
    <n v="2020"/>
    <x v="8"/>
  </r>
  <r>
    <d v="2023-07-17T00:00:00"/>
    <n v="11120"/>
    <n v="11422"/>
    <x v="0"/>
    <n v="1543"/>
    <m/>
    <s v="caudal hole"/>
    <m/>
    <m/>
    <s v="M"/>
    <s v="M"/>
    <s v=""/>
    <s v=""/>
    <n v="55"/>
    <m/>
    <m/>
    <m/>
    <m/>
    <x v="3"/>
    <n v="1022804"/>
    <n v="1"/>
    <s v="X"/>
    <m/>
    <m/>
    <d v="2023-07-28T00:00:00"/>
    <m/>
    <m/>
    <m/>
    <m/>
    <m/>
    <m/>
    <m/>
    <m/>
    <m/>
    <s v="adult"/>
    <s v="10228041"/>
    <x v="1"/>
    <n v="1.1000000000000001"/>
    <n v="1"/>
    <n v="2020"/>
    <x v="8"/>
  </r>
  <r>
    <d v="2023-07-17T00:00:00"/>
    <n v="11170"/>
    <n v="11284"/>
    <x v="3"/>
    <n v="927"/>
    <n v="53277"/>
    <s v="V-clip adipose"/>
    <s v="046779"/>
    <m/>
    <s v="F"/>
    <s v="F"/>
    <s v=""/>
    <s v=""/>
    <n v="87"/>
    <n v="19.5"/>
    <n v="7"/>
    <n v="5.5"/>
    <n v="1.6"/>
    <x v="2"/>
    <n v="1033021"/>
    <n v="6"/>
    <s v="X"/>
    <s v="X"/>
    <m/>
    <s v="Archive"/>
    <m/>
    <m/>
    <m/>
    <m/>
    <m/>
    <m/>
    <m/>
    <m/>
    <m/>
    <s v="adult"/>
    <s v="10330216"/>
    <x v="5"/>
    <s v=""/>
    <s v=""/>
    <s v=""/>
    <x v="8"/>
  </r>
  <r>
    <d v="2023-07-17T00:00:00"/>
    <n v="11171"/>
    <n v="11284"/>
    <x v="4"/>
    <n v="952"/>
    <n v="53278"/>
    <s v="V-clip adipose"/>
    <s v="046682"/>
    <m/>
    <s v="F"/>
    <s v="F"/>
    <s v=""/>
    <s v=""/>
    <n v="84"/>
    <n v="17"/>
    <n v="6.5"/>
    <n v="6"/>
    <n v="1.6"/>
    <x v="2"/>
    <n v="1033021"/>
    <n v="7"/>
    <s v="X"/>
    <s v="X"/>
    <m/>
    <s v="Archive"/>
    <m/>
    <s v="TB"/>
    <m/>
    <m/>
    <m/>
    <m/>
    <n v="1"/>
    <m/>
    <m/>
    <s v="adult"/>
    <s v="10330217"/>
    <x v="5"/>
    <s v=""/>
    <s v=""/>
    <s v=""/>
    <x v="8"/>
  </r>
  <r>
    <d v="2023-07-17T00:00:00"/>
    <n v="11171"/>
    <n v="11284"/>
    <x v="4"/>
    <n v="955"/>
    <n v="53279"/>
    <s v="V-clip adipose"/>
    <s v="046748"/>
    <m/>
    <s v="F"/>
    <s v="F"/>
    <s v=""/>
    <s v=""/>
    <n v="75.5"/>
    <n v="15"/>
    <n v="5.5"/>
    <n v="4"/>
    <n v="1"/>
    <x v="2"/>
    <n v="1033021"/>
    <n v="8"/>
    <s v="X"/>
    <s v="X"/>
    <m/>
    <s v="Archive"/>
    <m/>
    <m/>
    <m/>
    <m/>
    <m/>
    <m/>
    <n v="1"/>
    <m/>
    <m/>
    <s v="adult"/>
    <s v="10330218"/>
    <x v="5"/>
    <s v=""/>
    <s v=""/>
    <s v=""/>
    <x v="8"/>
  </r>
  <r>
    <d v="2023-07-17T00:00:00"/>
    <n v="11171"/>
    <n v="11284"/>
    <x v="4"/>
    <n v="957"/>
    <n v="53280"/>
    <s v="V-clip adipose"/>
    <s v="046685"/>
    <m/>
    <s v="F"/>
    <s v="M"/>
    <s v=""/>
    <s v=""/>
    <n v="73"/>
    <m/>
    <m/>
    <m/>
    <m/>
    <x v="3"/>
    <n v="1033021"/>
    <n v="9"/>
    <s v="X"/>
    <s v="X"/>
    <m/>
    <s v="Archive"/>
    <m/>
    <m/>
    <m/>
    <m/>
    <m/>
    <m/>
    <n v="1"/>
    <m/>
    <m/>
    <s v="adult"/>
    <s v="10330219"/>
    <x v="5"/>
    <s v=""/>
    <s v=""/>
    <s v=""/>
    <x v="8"/>
  </r>
  <r>
    <d v="2023-07-17T00:00:00"/>
    <n v="11172"/>
    <n v="11284"/>
    <x v="2"/>
    <n v="1023"/>
    <n v="53281"/>
    <s v="V-clip adipose"/>
    <s v="046764"/>
    <m/>
    <s v="M"/>
    <s v="M"/>
    <s v=""/>
    <s v=""/>
    <n v="66"/>
    <m/>
    <m/>
    <m/>
    <m/>
    <x v="3"/>
    <n v="1033021"/>
    <n v="10"/>
    <s v="X"/>
    <s v="X"/>
    <m/>
    <s v="Archive"/>
    <m/>
    <m/>
    <m/>
    <m/>
    <m/>
    <m/>
    <n v="1"/>
    <m/>
    <s v="PIT Tag # recorded as is."/>
    <s v="adult"/>
    <s v="103302110"/>
    <x v="5"/>
    <s v=""/>
    <s v=""/>
    <s v=""/>
    <x v="8"/>
  </r>
  <r>
    <d v="2023-07-17T00:00:00"/>
    <n v="11173"/>
    <n v="11284"/>
    <x v="4"/>
    <n v="1607"/>
    <n v="53283"/>
    <s v="V-clip adipose"/>
    <s v="046681"/>
    <m/>
    <s v="M"/>
    <s v="M"/>
    <s v=""/>
    <s v=""/>
    <n v="52"/>
    <m/>
    <m/>
    <m/>
    <m/>
    <x v="3"/>
    <n v="1033022"/>
    <n v="1"/>
    <s v="X"/>
    <s v="X"/>
    <m/>
    <s v="Archive"/>
    <m/>
    <m/>
    <m/>
    <m/>
    <m/>
    <m/>
    <n v="1"/>
    <s v="53282 BAD TAG"/>
    <m/>
    <s v="adult"/>
    <s v="10330221"/>
    <x v="5"/>
    <s v=""/>
    <s v=""/>
    <s v=""/>
    <x v="8"/>
  </r>
  <r>
    <d v="2023-07-17T00:00:00"/>
    <n v="11173"/>
    <n v="11284"/>
    <x v="4"/>
    <n v="1612"/>
    <n v="53284"/>
    <s v="V-clip adipose"/>
    <s v="046702"/>
    <m/>
    <s v="M"/>
    <s v="M"/>
    <s v=""/>
    <s v=""/>
    <n v="61"/>
    <m/>
    <m/>
    <m/>
    <m/>
    <x v="3"/>
    <n v="1033022"/>
    <n v="2"/>
    <s v="X"/>
    <s v="X"/>
    <m/>
    <s v="Archive"/>
    <m/>
    <m/>
    <m/>
    <m/>
    <m/>
    <m/>
    <n v="1"/>
    <m/>
    <m/>
    <s v="adult"/>
    <s v="10330222"/>
    <x v="5"/>
    <s v=""/>
    <s v=""/>
    <s v=""/>
    <x v="8"/>
  </r>
  <r>
    <d v="2023-07-17T00:00:00"/>
    <n v="11173"/>
    <n v="11284"/>
    <x v="4"/>
    <n v="1615"/>
    <n v="53285"/>
    <s v="V-clip adipose"/>
    <s v="046775"/>
    <m/>
    <s v="M"/>
    <s v="M"/>
    <s v=""/>
    <s v=""/>
    <n v="58"/>
    <m/>
    <m/>
    <m/>
    <m/>
    <x v="3"/>
    <n v="1033022"/>
    <n v="3"/>
    <s v="X"/>
    <s v="X"/>
    <m/>
    <s v="Archive"/>
    <m/>
    <m/>
    <m/>
    <m/>
    <m/>
    <m/>
    <n v="1"/>
    <m/>
    <m/>
    <s v="adult"/>
    <s v="10330223"/>
    <x v="5"/>
    <s v=""/>
    <s v=""/>
    <s v=""/>
    <x v="8"/>
  </r>
  <r>
    <d v="2023-07-17T00:00:00"/>
    <n v="11174"/>
    <n v="11284"/>
    <x v="2"/>
    <n v="1638"/>
    <n v="53287"/>
    <s v="V-clip adipose"/>
    <s v="046693"/>
    <m/>
    <s v="M"/>
    <s v="M"/>
    <s v=""/>
    <s v=""/>
    <n v="70"/>
    <m/>
    <m/>
    <m/>
    <m/>
    <x v="3"/>
    <n v="1033022"/>
    <n v="4"/>
    <s v="X"/>
    <s v="X"/>
    <m/>
    <s v="Archive"/>
    <m/>
    <m/>
    <m/>
    <m/>
    <m/>
    <m/>
    <n v="1"/>
    <s v="53286 BAD TAG"/>
    <m/>
    <s v="adult"/>
    <s v="10330224"/>
    <x v="5"/>
    <s v=""/>
    <s v=""/>
    <s v=""/>
    <x v="8"/>
  </r>
  <r>
    <d v="2023-07-18T00:00:00"/>
    <n v="11122"/>
    <n v="11426"/>
    <x v="1"/>
    <n v="946"/>
    <m/>
    <s v="caudal hole"/>
    <m/>
    <m/>
    <s v="M"/>
    <s v="M"/>
    <s v=""/>
    <s v=""/>
    <n v="39.5"/>
    <m/>
    <m/>
    <m/>
    <m/>
    <x v="1"/>
    <n v="1022804"/>
    <n v="2"/>
    <s v="X"/>
    <m/>
    <m/>
    <d v="2023-07-28T00:00:00"/>
    <m/>
    <m/>
    <m/>
    <m/>
    <m/>
    <m/>
    <n v="1"/>
    <m/>
    <m/>
    <s v="jack"/>
    <s v="10228042"/>
    <x v="1"/>
    <n v="1.1000000000000001"/>
    <n v="1"/>
    <n v="2020"/>
    <x v="8"/>
  </r>
  <r>
    <d v="2023-07-18T00:00:00"/>
    <n v="11122"/>
    <n v="11426"/>
    <x v="1"/>
    <n v="947"/>
    <m/>
    <s v="caudal hole"/>
    <m/>
    <m/>
    <s v="M"/>
    <s v="M"/>
    <s v=""/>
    <s v=""/>
    <n v="43.5"/>
    <m/>
    <m/>
    <m/>
    <m/>
    <x v="1"/>
    <n v="1022804"/>
    <n v="3"/>
    <s v="X"/>
    <m/>
    <m/>
    <d v="2023-07-28T00:00:00"/>
    <m/>
    <m/>
    <m/>
    <m/>
    <m/>
    <m/>
    <n v="1"/>
    <m/>
    <m/>
    <s v="jack"/>
    <s v="10228043"/>
    <x v="1"/>
    <n v="1.1000000000000001"/>
    <n v="1"/>
    <n v="2020"/>
    <x v="8"/>
  </r>
  <r>
    <d v="2023-07-18T00:00:00"/>
    <n v="11122"/>
    <n v="11426"/>
    <x v="1"/>
    <n v="954"/>
    <m/>
    <s v="caudal hole"/>
    <m/>
    <m/>
    <s v="M"/>
    <s v="M"/>
    <s v=""/>
    <s v=""/>
    <n v="45"/>
    <m/>
    <m/>
    <m/>
    <m/>
    <x v="1"/>
    <n v="1022804"/>
    <n v="4"/>
    <s v="X"/>
    <m/>
    <m/>
    <d v="2023-07-28T00:00:00"/>
    <m/>
    <m/>
    <m/>
    <m/>
    <m/>
    <m/>
    <n v="1"/>
    <m/>
    <m/>
    <s v="jack"/>
    <s v="10228044"/>
    <x v="1"/>
    <n v="1.1000000000000001"/>
    <n v="1"/>
    <n v="2020"/>
    <x v="8"/>
  </r>
  <r>
    <d v="2023-07-18T00:00:00"/>
    <n v="11123"/>
    <n v="11426"/>
    <x v="0"/>
    <n v="1030"/>
    <n v="41355"/>
    <s v="adipose hole"/>
    <s v="044538"/>
    <m/>
    <s v="M"/>
    <s v="M"/>
    <s v=""/>
    <s v=""/>
    <n v="72"/>
    <m/>
    <m/>
    <m/>
    <m/>
    <x v="3"/>
    <n v="1022804"/>
    <n v="5"/>
    <s v="X"/>
    <m/>
    <m/>
    <d v="2023-07-28T00:00:00"/>
    <n v="489"/>
    <m/>
    <m/>
    <m/>
    <m/>
    <m/>
    <n v="1"/>
    <m/>
    <m/>
    <s v="adult"/>
    <s v="10228045"/>
    <x v="4"/>
    <n v="1.2"/>
    <n v="2"/>
    <n v="2019"/>
    <x v="8"/>
  </r>
  <r>
    <d v="2023-07-18T00:00:00"/>
    <n v="11123"/>
    <n v="11426"/>
    <x v="0"/>
    <n v="1057"/>
    <m/>
    <s v="caudal hole"/>
    <m/>
    <m/>
    <s v="M"/>
    <s v="M"/>
    <s v=""/>
    <s v=""/>
    <n v="40"/>
    <m/>
    <m/>
    <m/>
    <m/>
    <x v="1"/>
    <n v="1022804"/>
    <n v="6"/>
    <s v="X"/>
    <m/>
    <m/>
    <d v="2023-07-28T00:00:00"/>
    <m/>
    <m/>
    <m/>
    <m/>
    <m/>
    <m/>
    <n v="1"/>
    <m/>
    <m/>
    <s v="jack"/>
    <s v="10228046"/>
    <x v="1"/>
    <n v="1.1000000000000001"/>
    <n v="1"/>
    <n v="2020"/>
    <x v="8"/>
  </r>
  <r>
    <d v="2023-07-18T00:00:00"/>
    <n v="11124"/>
    <n v="11426"/>
    <x v="0"/>
    <n v="1600"/>
    <m/>
    <s v="caudal hole"/>
    <m/>
    <m/>
    <s v="M"/>
    <s v="M"/>
    <s v=""/>
    <s v=""/>
    <n v="40.5"/>
    <m/>
    <m/>
    <m/>
    <m/>
    <x v="1"/>
    <n v="1022804"/>
    <n v="7"/>
    <s v="X"/>
    <m/>
    <m/>
    <d v="2023-07-28T00:00:00"/>
    <m/>
    <m/>
    <m/>
    <m/>
    <m/>
    <m/>
    <n v="1"/>
    <m/>
    <m/>
    <s v="jack"/>
    <s v="10228047"/>
    <x v="7"/>
    <s v="no age"/>
    <n v="1"/>
    <s v=""/>
    <x v="8"/>
  </r>
  <r>
    <d v="2023-07-18T00:00:00"/>
    <n v="11125"/>
    <n v="11426"/>
    <x v="1"/>
    <n v="1647"/>
    <n v="41356"/>
    <s v="adipose hole"/>
    <s v="044485"/>
    <m/>
    <s v="M"/>
    <s v="M"/>
    <s v=""/>
    <s v=""/>
    <n v="61"/>
    <m/>
    <m/>
    <m/>
    <m/>
    <x v="3"/>
    <n v="1022804"/>
    <n v="8"/>
    <s v="X"/>
    <m/>
    <m/>
    <d v="2023-07-28T00:00:00"/>
    <n v="490"/>
    <m/>
    <m/>
    <m/>
    <m/>
    <m/>
    <n v="1"/>
    <m/>
    <m/>
    <s v="adult"/>
    <s v="10228048"/>
    <x v="8"/>
    <s v="no age"/>
    <n v="2"/>
    <s v=""/>
    <x v="8"/>
  </r>
  <r>
    <d v="2023-07-18T00:00:00"/>
    <n v="11177"/>
    <n v="11286"/>
    <x v="3"/>
    <n v="929"/>
    <n v="53288"/>
    <s v="V-clip adipose"/>
    <s v="046761"/>
    <m/>
    <s v="M"/>
    <s v="M"/>
    <s v=""/>
    <s v=""/>
    <n v="62"/>
    <m/>
    <m/>
    <m/>
    <m/>
    <x v="3"/>
    <n v="1033022"/>
    <n v="5"/>
    <s v="X"/>
    <s v="X"/>
    <m/>
    <s v="Archive"/>
    <m/>
    <m/>
    <m/>
    <m/>
    <m/>
    <m/>
    <m/>
    <m/>
    <s v="Date incorrectly recorded as 17 July; corrected to 18 July/23. NP -19 July/23"/>
    <s v="adult"/>
    <s v="10330225"/>
    <x v="5"/>
    <s v=""/>
    <s v=""/>
    <s v=""/>
    <x v="8"/>
  </r>
  <r>
    <d v="2023-07-18T00:00:00"/>
    <n v="11179"/>
    <n v="11286"/>
    <x v="2"/>
    <n v="1033"/>
    <n v="53289"/>
    <s v="V-clip adipose"/>
    <s v="046710"/>
    <m/>
    <s v="M"/>
    <s v="M"/>
    <s v=""/>
    <s v=""/>
    <n v="64.5"/>
    <m/>
    <m/>
    <m/>
    <m/>
    <x v="3"/>
    <n v="1033022"/>
    <n v="6"/>
    <s v="X"/>
    <s v="X"/>
    <m/>
    <s v="Archive"/>
    <m/>
    <m/>
    <m/>
    <m/>
    <m/>
    <m/>
    <m/>
    <m/>
    <s v="Date incorrectly recorded as 17 July; corrected to 18 July/23. NP -19 July/23"/>
    <s v="adult"/>
    <s v="10330226"/>
    <x v="5"/>
    <s v=""/>
    <s v=""/>
    <s v=""/>
    <x v="8"/>
  </r>
  <r>
    <d v="2023-07-18T00:00:00"/>
    <n v="11179"/>
    <n v="11286"/>
    <x v="2"/>
    <n v="1036"/>
    <n v="53290"/>
    <s v="V-clip adipose"/>
    <s v="046705"/>
    <m/>
    <s v="M"/>
    <s v="M"/>
    <s v=""/>
    <s v=""/>
    <n v="64.5"/>
    <m/>
    <m/>
    <m/>
    <m/>
    <x v="3"/>
    <n v="1033022"/>
    <n v="7"/>
    <s v="X"/>
    <s v="X"/>
    <m/>
    <s v="Archive"/>
    <m/>
    <m/>
    <m/>
    <m/>
    <m/>
    <m/>
    <m/>
    <m/>
    <s v="Date incorrectly recorded as 17 July; corrected to 18 July/23. NP -19 July/23"/>
    <s v="adult"/>
    <s v="10330227"/>
    <x v="5"/>
    <s v=""/>
    <s v=""/>
    <s v=""/>
    <x v="8"/>
  </r>
  <r>
    <d v="2023-07-18T00:00:00"/>
    <n v="11179"/>
    <n v="11286"/>
    <x v="2"/>
    <n v="1039"/>
    <n v="53291"/>
    <s v="V-clip adipose"/>
    <s v="046706"/>
    <m/>
    <s v="M"/>
    <s v="M"/>
    <s v=""/>
    <s v=""/>
    <n v="52"/>
    <m/>
    <m/>
    <m/>
    <m/>
    <x v="3"/>
    <n v="1033022"/>
    <n v="8"/>
    <s v="X"/>
    <s v="X"/>
    <m/>
    <s v="Archive"/>
    <m/>
    <m/>
    <m/>
    <m/>
    <m/>
    <m/>
    <m/>
    <m/>
    <s v="Date incorrectly recorded as 17 July; corrected to 18 July/23. NP -19 July/23"/>
    <s v="adult"/>
    <s v="10330228"/>
    <x v="5"/>
    <s v=""/>
    <s v=""/>
    <s v=""/>
    <x v="8"/>
  </r>
  <r>
    <d v="2023-07-18T00:00:00"/>
    <n v="11179"/>
    <n v="11286"/>
    <x v="2"/>
    <n v="1045"/>
    <n v="53292"/>
    <s v="V-clip adipose"/>
    <s v="046725"/>
    <s v="X"/>
    <s v="M"/>
    <s v="M"/>
    <s v=""/>
    <s v=""/>
    <n v="62"/>
    <m/>
    <m/>
    <m/>
    <m/>
    <x v="3"/>
    <n v="1033022"/>
    <n v="9"/>
    <s v="X"/>
    <s v="X"/>
    <m/>
    <s v="Archive"/>
    <m/>
    <m/>
    <m/>
    <m/>
    <m/>
    <m/>
    <m/>
    <m/>
    <s v="Date incorrectly recorded as 17 July; corrected to 18 July/23. NP -19 July/23"/>
    <s v="adult"/>
    <s v="10330229"/>
    <x v="5"/>
    <s v=""/>
    <s v=""/>
    <s v=""/>
    <x v="8"/>
  </r>
  <r>
    <d v="2023-07-18T00:00:00"/>
    <n v="11179"/>
    <n v="11286"/>
    <x v="2"/>
    <n v="1049"/>
    <n v="53293"/>
    <s v="V-clip adipose"/>
    <s v="046714"/>
    <m/>
    <s v="M"/>
    <s v="M"/>
    <s v=""/>
    <s v=""/>
    <n v="65.5"/>
    <m/>
    <m/>
    <m/>
    <m/>
    <x v="3"/>
    <n v="1033022"/>
    <n v="10"/>
    <s v="X"/>
    <s v="X"/>
    <m/>
    <s v="Archive"/>
    <m/>
    <m/>
    <m/>
    <m/>
    <m/>
    <m/>
    <m/>
    <m/>
    <s v="Date incorrectly recorded as 17 July; corrected to 18 July/23. NP -19 July/23"/>
    <s v="adult"/>
    <s v="103302210"/>
    <x v="5"/>
    <s v=""/>
    <s v=""/>
    <s v=""/>
    <x v="8"/>
  </r>
  <r>
    <d v="2023-07-18T00:00:00"/>
    <n v="11180"/>
    <n v="11286"/>
    <x v="4"/>
    <n v="1616"/>
    <n v="53294"/>
    <s v="V-clip adipose"/>
    <s v="046755"/>
    <m/>
    <s v="M"/>
    <s v="M"/>
    <s v=""/>
    <s v=""/>
    <n v="61"/>
    <m/>
    <m/>
    <m/>
    <m/>
    <x v="3"/>
    <n v="1033023"/>
    <n v="1"/>
    <s v="X"/>
    <m/>
    <s v="X"/>
    <d v="2023-09-18T00:00:00"/>
    <m/>
    <m/>
    <m/>
    <m/>
    <m/>
    <m/>
    <m/>
    <m/>
    <s v="Date incorrectly recorded as 17 July; corrected to 18 July/23. NP -19 July/23"/>
    <s v="adult"/>
    <s v="10330231"/>
    <x v="9"/>
    <s v="no age"/>
    <n v="3"/>
    <s v=""/>
    <x v="8"/>
  </r>
  <r>
    <d v="2023-07-18T00:00:00"/>
    <n v="11182"/>
    <n v="11286"/>
    <x v="3"/>
    <n v="1659"/>
    <n v="53295"/>
    <s v="V-clip adipose"/>
    <s v="046772"/>
    <m/>
    <s v="M"/>
    <s v="M"/>
    <s v=""/>
    <s v=""/>
    <n v="61"/>
    <m/>
    <m/>
    <m/>
    <m/>
    <x v="3"/>
    <n v="1033023"/>
    <n v="2"/>
    <s v="X"/>
    <m/>
    <s v="X"/>
    <d v="2023-09-18T00:00:00"/>
    <m/>
    <m/>
    <m/>
    <m/>
    <m/>
    <m/>
    <m/>
    <m/>
    <s v="Date incorrectly recorded as 17 July; corrected to 18 July/23. NP -19 July/23"/>
    <s v="adult"/>
    <s v="10330232"/>
    <x v="4"/>
    <n v="1.2"/>
    <n v="2"/>
    <n v="2019"/>
    <x v="8"/>
  </r>
  <r>
    <d v="2023-07-18T00:00:00"/>
    <n v="11182"/>
    <n v="11286"/>
    <x v="3"/>
    <n v="1708"/>
    <n v="53296"/>
    <s v="V-clip adipose"/>
    <s v="046600"/>
    <m/>
    <s v="F"/>
    <s v="F"/>
    <s v=""/>
    <s v=""/>
    <n v="81.5"/>
    <n v="19.3"/>
    <n v="7.4"/>
    <n v="5"/>
    <n v="1.7"/>
    <x v="2"/>
    <n v="1033023"/>
    <n v="3"/>
    <s v="X"/>
    <m/>
    <s v="X"/>
    <d v="2023-09-18T00:00:00"/>
    <m/>
    <m/>
    <m/>
    <m/>
    <m/>
    <m/>
    <m/>
    <m/>
    <s v="Date incorrectly recorded as 17 July; corrected to 18 July/23. NP -19 July/23"/>
    <s v="adult"/>
    <s v="10330233"/>
    <x v="2"/>
    <s v="no age"/>
    <n v="0"/>
    <s v=""/>
    <x v="8"/>
  </r>
  <r>
    <d v="2023-07-18T00:00:00"/>
    <n v="11182"/>
    <n v="11286"/>
    <x v="3"/>
    <n v="1712"/>
    <n v="53297"/>
    <s v="V-clip adipose"/>
    <s v="046625"/>
    <m/>
    <s v="M"/>
    <s v="M"/>
    <s v=""/>
    <s v=""/>
    <n v="58"/>
    <m/>
    <m/>
    <m/>
    <m/>
    <x v="3"/>
    <n v="1033023"/>
    <n v="4"/>
    <s v="X"/>
    <m/>
    <s v="X"/>
    <d v="2023-09-18T00:00:00"/>
    <m/>
    <m/>
    <m/>
    <m/>
    <m/>
    <m/>
    <m/>
    <m/>
    <s v="Date incorrectly recorded as 17 July; corrected to 18 July/23. NP -19 July/23"/>
    <s v="adult"/>
    <s v="10330234"/>
    <x v="4"/>
    <n v="1.2"/>
    <n v="2"/>
    <n v="2019"/>
    <x v="8"/>
  </r>
  <r>
    <d v="2023-07-19T00:00:00"/>
    <n v="11126"/>
    <n v="11431"/>
    <x v="1"/>
    <n v="938"/>
    <m/>
    <s v="caudal hole"/>
    <m/>
    <m/>
    <s v="M"/>
    <s v="M"/>
    <s v=""/>
    <s v=""/>
    <n v="40"/>
    <m/>
    <m/>
    <m/>
    <m/>
    <x v="1"/>
    <n v="1022804"/>
    <n v="9"/>
    <s v="X"/>
    <m/>
    <m/>
    <d v="2023-07-28T00:00:00"/>
    <m/>
    <m/>
    <m/>
    <m/>
    <m/>
    <m/>
    <n v="1"/>
    <s v="JACK"/>
    <s v="Date incorrectly recorded as 17 July; corrected to 18 July/23. NP -19 July/23"/>
    <s v="jack"/>
    <s v="10228049"/>
    <x v="1"/>
    <n v="1.1000000000000001"/>
    <n v="1"/>
    <n v="2020"/>
    <x v="8"/>
  </r>
  <r>
    <d v="2023-07-19T00:00:00"/>
    <n v="11126"/>
    <n v="11431"/>
    <x v="1"/>
    <n v="958"/>
    <n v="41357"/>
    <s v="adipose hole"/>
    <s v="044577"/>
    <m/>
    <s v="M"/>
    <s v="M"/>
    <s v=""/>
    <s v=""/>
    <n v="71"/>
    <m/>
    <m/>
    <m/>
    <m/>
    <x v="3"/>
    <n v="1022804"/>
    <n v="10"/>
    <s v="X"/>
    <m/>
    <m/>
    <d v="2023-07-28T00:00:00"/>
    <n v="491"/>
    <m/>
    <m/>
    <m/>
    <m/>
    <m/>
    <m/>
    <m/>
    <s v="Release condition was not recorded. "/>
    <s v="adult"/>
    <s v="102280410"/>
    <x v="4"/>
    <n v="1.2"/>
    <n v="2"/>
    <n v="2019"/>
    <x v="8"/>
  </r>
  <r>
    <d v="2023-07-19T00:00:00"/>
    <n v="11126"/>
    <n v="11431"/>
    <x v="1"/>
    <n v="1002"/>
    <m/>
    <s v="caudal hole"/>
    <m/>
    <m/>
    <s v="M"/>
    <s v="M"/>
    <s v=""/>
    <s v=""/>
    <n v="41"/>
    <m/>
    <m/>
    <m/>
    <m/>
    <x v="1"/>
    <n v="1022810"/>
    <n v="1"/>
    <s v="X"/>
    <m/>
    <m/>
    <d v="2023-07-28T00:00:00"/>
    <m/>
    <m/>
    <m/>
    <m/>
    <m/>
    <m/>
    <m/>
    <s v="JACK"/>
    <s v="Release condition was not recorded. "/>
    <s v="jack"/>
    <s v="10228101"/>
    <x v="1"/>
    <n v="1.1000000000000001"/>
    <n v="1"/>
    <n v="2020"/>
    <x v="8"/>
  </r>
  <r>
    <d v="2023-07-19T00:00:00"/>
    <n v="11127"/>
    <n v="11431"/>
    <x v="0"/>
    <n v="1057"/>
    <m/>
    <s v="caudal hole"/>
    <m/>
    <m/>
    <s v="M"/>
    <s v="M"/>
    <s v=""/>
    <s v=""/>
    <n v="43.8"/>
    <m/>
    <m/>
    <m/>
    <m/>
    <x v="1"/>
    <n v="1022810"/>
    <n v="2"/>
    <s v="X"/>
    <m/>
    <m/>
    <d v="2023-07-28T00:00:00"/>
    <m/>
    <m/>
    <m/>
    <m/>
    <m/>
    <m/>
    <m/>
    <s v="JACK"/>
    <s v="Release condition was not recorded. "/>
    <s v="jack"/>
    <s v="10228102"/>
    <x v="1"/>
    <n v="1.1000000000000001"/>
    <n v="1"/>
    <n v="2020"/>
    <x v="8"/>
  </r>
  <r>
    <d v="2023-07-19T00:00:00"/>
    <n v="11127"/>
    <n v="11431"/>
    <x v="0"/>
    <n v="1058"/>
    <n v="41358"/>
    <s v="adipose hole"/>
    <s v="044570"/>
    <s v="X"/>
    <s v="M"/>
    <s v="M"/>
    <s v=""/>
    <s v=""/>
    <n v="53"/>
    <m/>
    <m/>
    <m/>
    <m/>
    <x v="3"/>
    <n v="1022810"/>
    <n v="3"/>
    <s v="X"/>
    <m/>
    <m/>
    <d v="2023-07-28T00:00:00"/>
    <n v="492"/>
    <m/>
    <m/>
    <m/>
    <m/>
    <m/>
    <m/>
    <m/>
    <s v="Release condition was not recorded. "/>
    <s v="adult"/>
    <s v="10228103"/>
    <x v="2"/>
    <s v="no age"/>
    <n v="0"/>
    <s v=""/>
    <x v="8"/>
  </r>
  <r>
    <d v="2023-07-19T00:00:00"/>
    <n v="11127"/>
    <n v="11431"/>
    <x v="0"/>
    <n v="1124"/>
    <m/>
    <s v="caudal hole"/>
    <m/>
    <s v="X"/>
    <s v="M"/>
    <s v="M"/>
    <s v=""/>
    <s v=""/>
    <n v="40"/>
    <m/>
    <m/>
    <m/>
    <m/>
    <x v="1"/>
    <n v="1022810"/>
    <n v="4"/>
    <s v="X"/>
    <m/>
    <m/>
    <d v="2023-07-28T00:00:00"/>
    <m/>
    <m/>
    <m/>
    <m/>
    <m/>
    <m/>
    <m/>
    <s v="JACK"/>
    <s v="Release condition was not recorded. "/>
    <s v="jack"/>
    <s v="10228104"/>
    <x v="1"/>
    <n v="1.1000000000000001"/>
    <n v="1"/>
    <n v="2020"/>
    <x v="8"/>
  </r>
  <r>
    <d v="2023-07-19T00:00:00"/>
    <n v="11128"/>
    <n v="11431"/>
    <x v="0"/>
    <n v="1552"/>
    <m/>
    <s v="caudal hole"/>
    <m/>
    <m/>
    <s v="M"/>
    <s v="M"/>
    <s v=""/>
    <s v=""/>
    <n v="41"/>
    <m/>
    <m/>
    <m/>
    <m/>
    <x v="1"/>
    <n v="1022810"/>
    <n v="5"/>
    <s v="X"/>
    <m/>
    <m/>
    <d v="2023-07-28T00:00:00"/>
    <m/>
    <m/>
    <m/>
    <m/>
    <m/>
    <m/>
    <m/>
    <s v="JACK"/>
    <s v="Release condition was not recorded. "/>
    <s v="jack"/>
    <s v="10228105"/>
    <x v="1"/>
    <n v="1.1000000000000001"/>
    <n v="1"/>
    <n v="2020"/>
    <x v="8"/>
  </r>
  <r>
    <d v="2023-07-19T00:00:00"/>
    <n v="11183"/>
    <n v="11287"/>
    <x v="3"/>
    <n v="932"/>
    <n v="53298"/>
    <s v="V-clip adipose"/>
    <s v="046595"/>
    <m/>
    <s v="M"/>
    <s v="M"/>
    <s v=""/>
    <s v=""/>
    <n v="73"/>
    <m/>
    <m/>
    <m/>
    <m/>
    <x v="3"/>
    <n v="1033023"/>
    <n v="5"/>
    <s v="X"/>
    <m/>
    <s v="X"/>
    <d v="2023-09-18T00:00:00"/>
    <m/>
    <m/>
    <m/>
    <m/>
    <m/>
    <m/>
    <m/>
    <m/>
    <s v="Release condition was not recorded. "/>
    <s v="adult"/>
    <s v="10330235"/>
    <x v="3"/>
    <n v="1.3"/>
    <n v="3"/>
    <n v="2018"/>
    <x v="8"/>
  </r>
  <r>
    <d v="2023-07-19T00:00:00"/>
    <n v="11183"/>
    <n v="11287"/>
    <x v="3"/>
    <n v="935"/>
    <n v="53299"/>
    <s v="V-clip adipose"/>
    <s v="046618"/>
    <m/>
    <s v="F"/>
    <s v="F"/>
    <s v=""/>
    <s v=""/>
    <n v="82.5"/>
    <n v="17.8"/>
    <n v="6"/>
    <n v="5"/>
    <n v="1.7"/>
    <x v="2"/>
    <n v="1033023"/>
    <n v="6"/>
    <s v="X"/>
    <m/>
    <s v="X"/>
    <d v="2023-09-18T00:00:00"/>
    <m/>
    <m/>
    <m/>
    <m/>
    <m/>
    <m/>
    <m/>
    <m/>
    <s v="Release condition was not recorded. "/>
    <s v="adult"/>
    <s v="10330236"/>
    <x v="3"/>
    <n v="1.3"/>
    <n v="3"/>
    <n v="2018"/>
    <x v="8"/>
  </r>
  <r>
    <d v="2023-07-19T00:00:00"/>
    <n v="11183"/>
    <n v="11287"/>
    <x v="3"/>
    <n v="939"/>
    <n v="53300"/>
    <s v="V-clip adipose"/>
    <s v="046674"/>
    <m/>
    <s v="F"/>
    <s v="M"/>
    <s v=""/>
    <s v=""/>
    <n v="68"/>
    <m/>
    <m/>
    <m/>
    <m/>
    <x v="3"/>
    <n v="1033023"/>
    <n v="7"/>
    <s v="X"/>
    <m/>
    <s v="X"/>
    <d v="2023-09-18T00:00:00"/>
    <m/>
    <m/>
    <m/>
    <m/>
    <m/>
    <m/>
    <m/>
    <m/>
    <s v="Release condition was not recorded. "/>
    <s v="adult"/>
    <s v="10330237"/>
    <x v="4"/>
    <n v="1.2"/>
    <n v="2"/>
    <n v="2019"/>
    <x v="8"/>
  </r>
  <r>
    <d v="2023-07-19T00:00:00"/>
    <n v="11184"/>
    <n v="11287"/>
    <x v="4"/>
    <n v="1009"/>
    <n v="53301"/>
    <s v="V-clip adipose"/>
    <s v="046615"/>
    <m/>
    <s v="F"/>
    <s v="M"/>
    <s v=""/>
    <s v=""/>
    <n v="58"/>
    <m/>
    <m/>
    <m/>
    <m/>
    <x v="3"/>
    <n v="1033023"/>
    <n v="8"/>
    <s v="X"/>
    <m/>
    <s v="X"/>
    <d v="2023-09-18T00:00:00"/>
    <m/>
    <m/>
    <m/>
    <m/>
    <m/>
    <m/>
    <m/>
    <m/>
    <s v="Release condition was not recorded. "/>
    <s v="adult"/>
    <s v="10330238"/>
    <x v="4"/>
    <n v="1.2"/>
    <n v="2"/>
    <n v="2019"/>
    <x v="8"/>
  </r>
  <r>
    <d v="2023-07-19T00:00:00"/>
    <n v="11185"/>
    <n v="11287"/>
    <x v="2"/>
    <n v="1048"/>
    <n v="53302"/>
    <s v="V-clip adipose"/>
    <s v="046637"/>
    <m/>
    <s v="M"/>
    <s v="M"/>
    <s v=""/>
    <s v=""/>
    <n v="59"/>
    <m/>
    <m/>
    <m/>
    <m/>
    <x v="3"/>
    <n v="1033023"/>
    <n v="9"/>
    <s v="X"/>
    <m/>
    <s v="X"/>
    <d v="2023-09-18T00:00:00"/>
    <m/>
    <m/>
    <m/>
    <m/>
    <m/>
    <m/>
    <m/>
    <m/>
    <s v="Release condition was not recorded. "/>
    <s v="adult"/>
    <s v="10330239"/>
    <x v="4"/>
    <n v="1.2"/>
    <n v="2"/>
    <n v="2019"/>
    <x v="8"/>
  </r>
  <r>
    <d v="2023-07-20T00:00:00"/>
    <n v="11130"/>
    <n v="11437"/>
    <x v="1"/>
    <n v="947"/>
    <n v="41359"/>
    <s v="adipose hole"/>
    <s v="044550"/>
    <m/>
    <s v="M"/>
    <s v="M"/>
    <s v=""/>
    <s v=""/>
    <n v="56"/>
    <m/>
    <m/>
    <m/>
    <m/>
    <x v="3"/>
    <n v="1022810"/>
    <n v="6"/>
    <s v="X"/>
    <m/>
    <m/>
    <d v="2023-07-28T00:00:00"/>
    <n v="493"/>
    <m/>
    <m/>
    <m/>
    <m/>
    <m/>
    <m/>
    <m/>
    <m/>
    <s v="adult"/>
    <s v="10228106"/>
    <x v="8"/>
    <s v="no age"/>
    <n v="2"/>
    <s v=""/>
    <x v="8"/>
  </r>
  <r>
    <d v="2023-07-20T00:00:00"/>
    <n v="11130"/>
    <n v="11437"/>
    <x v="1"/>
    <n v="954"/>
    <m/>
    <s v="caudal hole"/>
    <m/>
    <m/>
    <s v="M"/>
    <s v="M"/>
    <s v=""/>
    <s v=""/>
    <n v="37"/>
    <m/>
    <m/>
    <m/>
    <m/>
    <x v="1"/>
    <n v="1022810"/>
    <n v="7"/>
    <s v="X"/>
    <m/>
    <m/>
    <d v="2023-07-28T00:00:00"/>
    <m/>
    <m/>
    <m/>
    <m/>
    <m/>
    <m/>
    <m/>
    <s v="JACK"/>
    <m/>
    <s v="jack"/>
    <s v="10228107"/>
    <x v="1"/>
    <n v="1.1000000000000001"/>
    <n v="1"/>
    <n v="2020"/>
    <x v="8"/>
  </r>
  <r>
    <d v="2023-07-20T00:00:00"/>
    <n v="11131"/>
    <n v="11437"/>
    <x v="0"/>
    <n v="1022"/>
    <m/>
    <s v="caudal hole"/>
    <m/>
    <m/>
    <s v="M"/>
    <s v="M"/>
    <s v=""/>
    <s v=""/>
    <n v="43"/>
    <m/>
    <m/>
    <m/>
    <m/>
    <x v="1"/>
    <n v="1022810"/>
    <n v="8"/>
    <s v="X"/>
    <m/>
    <m/>
    <d v="2023-07-28T00:00:00"/>
    <m/>
    <m/>
    <m/>
    <m/>
    <m/>
    <m/>
    <m/>
    <s v="JACK"/>
    <m/>
    <s v="jack"/>
    <s v="10228108"/>
    <x v="1"/>
    <n v="1.1000000000000001"/>
    <n v="1"/>
    <n v="2020"/>
    <x v="8"/>
  </r>
  <r>
    <d v="2023-07-20T00:00:00"/>
    <n v="11131"/>
    <n v="11437"/>
    <x v="0"/>
    <n v="1111"/>
    <m/>
    <s v="caudal hole"/>
    <m/>
    <m/>
    <s v="M"/>
    <s v="M"/>
    <s v=""/>
    <s v=""/>
    <n v="49"/>
    <m/>
    <m/>
    <m/>
    <m/>
    <x v="1"/>
    <n v="1022810"/>
    <n v="9"/>
    <s v="X"/>
    <m/>
    <m/>
    <d v="2023-07-28T00:00:00"/>
    <m/>
    <m/>
    <m/>
    <m/>
    <m/>
    <m/>
    <m/>
    <s v="JACK"/>
    <m/>
    <s v="jack"/>
    <s v="10228109"/>
    <x v="2"/>
    <s v="no age"/>
    <n v="0"/>
    <s v=""/>
    <x v="8"/>
  </r>
  <r>
    <d v="2023-07-20T00:00:00"/>
    <n v="11131"/>
    <n v="11437"/>
    <x v="0"/>
    <n v="1112"/>
    <m/>
    <s v="caudal hole"/>
    <m/>
    <m/>
    <s v="M"/>
    <s v="M"/>
    <s v=""/>
    <s v=""/>
    <n v="43.5"/>
    <m/>
    <m/>
    <m/>
    <m/>
    <x v="1"/>
    <n v="1022810"/>
    <n v="10"/>
    <s v="X"/>
    <m/>
    <m/>
    <d v="2023-07-28T00:00:00"/>
    <m/>
    <m/>
    <m/>
    <m/>
    <m/>
    <m/>
    <m/>
    <s v="JACK"/>
    <m/>
    <s v="jack"/>
    <s v="102281010"/>
    <x v="1"/>
    <n v="1.1000000000000001"/>
    <n v="1"/>
    <n v="2020"/>
    <x v="8"/>
  </r>
  <r>
    <d v="2023-07-20T00:00:00"/>
    <n v="11132"/>
    <n v="11437"/>
    <x v="0"/>
    <n v="1606"/>
    <m/>
    <s v="caudal hole"/>
    <m/>
    <m/>
    <s v="M"/>
    <s v="M"/>
    <s v=""/>
    <s v=""/>
    <n v="37"/>
    <m/>
    <m/>
    <m/>
    <m/>
    <x v="1"/>
    <n v="1022815"/>
    <n v="1"/>
    <s v="X"/>
    <m/>
    <m/>
    <d v="2023-07-28T00:00:00"/>
    <m/>
    <m/>
    <m/>
    <m/>
    <m/>
    <m/>
    <m/>
    <s v="JACK"/>
    <m/>
    <s v="jack"/>
    <s v="10228151"/>
    <x v="1"/>
    <n v="1.1000000000000001"/>
    <n v="1"/>
    <n v="2020"/>
    <x v="8"/>
  </r>
  <r>
    <d v="2023-07-20T00:00:00"/>
    <n v="11189"/>
    <n v="11289"/>
    <x v="3"/>
    <n v="1009"/>
    <n v="53303"/>
    <s v="NR"/>
    <s v="046608"/>
    <m/>
    <s v="M"/>
    <s v="M"/>
    <s v=""/>
    <s v=""/>
    <n v="56.5"/>
    <m/>
    <m/>
    <m/>
    <m/>
    <x v="3"/>
    <m/>
    <m/>
    <m/>
    <m/>
    <m/>
    <m/>
    <m/>
    <m/>
    <m/>
    <m/>
    <m/>
    <m/>
    <m/>
    <s v="NO SCALES"/>
    <m/>
    <s v="adult"/>
    <s v=""/>
    <x v="2"/>
    <s v="no age"/>
    <n v="0"/>
    <s v=""/>
    <x v="8"/>
  </r>
  <r>
    <d v="2023-07-20T00:00:00"/>
    <n v="11190"/>
    <n v="11289"/>
    <x v="2"/>
    <n v="1035"/>
    <n v="53304"/>
    <s v="V-clip adipose"/>
    <s v="046623"/>
    <s v="X"/>
    <s v="M"/>
    <s v="M"/>
    <s v=""/>
    <s v=""/>
    <n v="86"/>
    <n v="17"/>
    <n v="5.5"/>
    <n v="4.4000000000000004"/>
    <n v="1.1000000000000001"/>
    <x v="2"/>
    <n v="1033023"/>
    <n v="10"/>
    <s v="X"/>
    <m/>
    <s v="X"/>
    <d v="2023-09-18T00:00:00"/>
    <m/>
    <m/>
    <m/>
    <m/>
    <m/>
    <m/>
    <m/>
    <m/>
    <m/>
    <s v="adult"/>
    <s v="103302310"/>
    <x v="9"/>
    <s v="no age"/>
    <n v="3"/>
    <s v=""/>
    <x v="8"/>
  </r>
  <r>
    <d v="2023-07-21T00:00:00"/>
    <n v="11134"/>
    <n v="11443"/>
    <x v="1"/>
    <n v="940"/>
    <m/>
    <s v="caudal hole"/>
    <m/>
    <m/>
    <s v="M"/>
    <s v="M"/>
    <s v=""/>
    <s v=""/>
    <n v="34"/>
    <m/>
    <m/>
    <m/>
    <m/>
    <x v="1"/>
    <n v="1022815"/>
    <n v="2"/>
    <s v="X"/>
    <m/>
    <m/>
    <d v="2023-07-28T00:00:00"/>
    <m/>
    <m/>
    <m/>
    <m/>
    <m/>
    <m/>
    <n v="1"/>
    <s v="ONLY 4 SCALES"/>
    <m/>
    <s v="jack"/>
    <s v="10228152"/>
    <x v="1"/>
    <n v="1.1000000000000001"/>
    <n v="1"/>
    <n v="2020"/>
    <x v="8"/>
  </r>
  <r>
    <d v="2023-07-21T00:00:00"/>
    <n v="11134"/>
    <n v="11443"/>
    <x v="1"/>
    <n v="944"/>
    <m/>
    <s v="caudal hole"/>
    <m/>
    <m/>
    <s v="M"/>
    <s v="M"/>
    <s v=""/>
    <s v=""/>
    <n v="40"/>
    <m/>
    <m/>
    <m/>
    <m/>
    <x v="1"/>
    <n v="1022815"/>
    <n v="3"/>
    <s v="X"/>
    <m/>
    <m/>
    <d v="2023-07-28T00:00:00"/>
    <m/>
    <m/>
    <m/>
    <m/>
    <m/>
    <m/>
    <n v="1"/>
    <m/>
    <m/>
    <s v="jack"/>
    <s v="10228153"/>
    <x v="1"/>
    <n v="1.1000000000000001"/>
    <n v="1"/>
    <n v="2020"/>
    <x v="8"/>
  </r>
  <r>
    <d v="2023-07-21T00:00:00"/>
    <n v="11134"/>
    <n v="11443"/>
    <x v="1"/>
    <n v="952"/>
    <n v="41360"/>
    <s v="adipose hole"/>
    <s v="044579"/>
    <m/>
    <s v="M"/>
    <s v="M"/>
    <s v=""/>
    <s v=""/>
    <n v="58"/>
    <m/>
    <m/>
    <m/>
    <m/>
    <x v="3"/>
    <n v="1022815"/>
    <n v="4"/>
    <s v="X"/>
    <m/>
    <m/>
    <d v="2023-07-28T00:00:00"/>
    <n v="494"/>
    <m/>
    <m/>
    <m/>
    <m/>
    <m/>
    <n v="1"/>
    <m/>
    <m/>
    <s v="adult"/>
    <s v="10228154"/>
    <x v="2"/>
    <s v="no age"/>
    <n v="0"/>
    <s v=""/>
    <x v="8"/>
  </r>
  <r>
    <d v="2023-07-21T00:00:00"/>
    <n v="11134"/>
    <n v="11443"/>
    <x v="1"/>
    <n v="955"/>
    <m/>
    <s v="caudal hole"/>
    <m/>
    <m/>
    <s v="M"/>
    <s v="M"/>
    <s v=""/>
    <s v=""/>
    <n v="39"/>
    <m/>
    <m/>
    <m/>
    <m/>
    <x v="1"/>
    <n v="1022815"/>
    <n v="5"/>
    <s v="X"/>
    <m/>
    <m/>
    <d v="2023-07-28T00:00:00"/>
    <m/>
    <m/>
    <m/>
    <m/>
    <m/>
    <m/>
    <n v="1"/>
    <m/>
    <m/>
    <s v="jack"/>
    <s v="10228155"/>
    <x v="1"/>
    <n v="1.1000000000000001"/>
    <n v="1"/>
    <n v="2020"/>
    <x v="8"/>
  </r>
  <r>
    <d v="2023-07-21T00:00:00"/>
    <n v="11135"/>
    <n v="11443"/>
    <x v="0"/>
    <n v="1035"/>
    <m/>
    <s v="caudal hole"/>
    <m/>
    <m/>
    <s v="M"/>
    <s v="M"/>
    <s v=""/>
    <s v=""/>
    <n v="49"/>
    <m/>
    <m/>
    <m/>
    <m/>
    <x v="1"/>
    <n v="1022815"/>
    <n v="6"/>
    <s v="X"/>
    <m/>
    <m/>
    <d v="2023-07-28T00:00:00"/>
    <m/>
    <m/>
    <m/>
    <m/>
    <m/>
    <m/>
    <n v="1"/>
    <m/>
    <m/>
    <s v="jack"/>
    <s v="10228156"/>
    <x v="1"/>
    <n v="1.1000000000000001"/>
    <n v="1"/>
    <n v="2020"/>
    <x v="8"/>
  </r>
  <r>
    <d v="2023-07-21T00:00:00"/>
    <n v="11135"/>
    <n v="11443"/>
    <x v="0"/>
    <n v="1046"/>
    <m/>
    <s v="caudal hole"/>
    <m/>
    <m/>
    <s v="M"/>
    <s v="M"/>
    <s v=""/>
    <s v=""/>
    <n v="44"/>
    <m/>
    <m/>
    <m/>
    <m/>
    <x v="1"/>
    <n v="1022815"/>
    <n v="7"/>
    <s v="X"/>
    <m/>
    <m/>
    <d v="2023-07-28T00:00:00"/>
    <m/>
    <m/>
    <m/>
    <m/>
    <m/>
    <m/>
    <n v="1"/>
    <m/>
    <m/>
    <s v="jack"/>
    <s v="10228157"/>
    <x v="1"/>
    <n v="1.1000000000000001"/>
    <n v="1"/>
    <n v="2020"/>
    <x v="8"/>
  </r>
  <r>
    <d v="2023-07-21T00:00:00"/>
    <n v="11135"/>
    <n v="11443"/>
    <x v="0"/>
    <n v="1104"/>
    <m/>
    <s v="caudal hole"/>
    <m/>
    <m/>
    <s v="M"/>
    <s v="M"/>
    <s v=""/>
    <s v=""/>
    <n v="39"/>
    <m/>
    <m/>
    <m/>
    <m/>
    <x v="1"/>
    <n v="1022815"/>
    <n v="8"/>
    <s v="X"/>
    <m/>
    <m/>
    <d v="2023-07-28T00:00:00"/>
    <m/>
    <m/>
    <m/>
    <m/>
    <m/>
    <m/>
    <n v="1"/>
    <m/>
    <m/>
    <s v="jack"/>
    <s v="10228158"/>
    <x v="1"/>
    <n v="1.1000000000000001"/>
    <n v="1"/>
    <n v="2020"/>
    <x v="8"/>
  </r>
  <r>
    <d v="2023-07-21T00:00:00"/>
    <n v="11198"/>
    <n v="11291"/>
    <x v="2"/>
    <n v="1626"/>
    <n v="53305"/>
    <s v="V-clip adipose"/>
    <s v="046680"/>
    <m/>
    <s v="M"/>
    <s v="M"/>
    <s v=""/>
    <s v=""/>
    <n v="57"/>
    <m/>
    <m/>
    <m/>
    <m/>
    <x v="3"/>
    <n v="1033024"/>
    <n v="1"/>
    <s v="X"/>
    <m/>
    <s v="X"/>
    <d v="2023-09-18T00:00:00"/>
    <m/>
    <m/>
    <m/>
    <m/>
    <m/>
    <m/>
    <m/>
    <m/>
    <m/>
    <s v="adult"/>
    <s v="10330241"/>
    <x v="4"/>
    <n v="1.2"/>
    <n v="2"/>
    <n v="2019"/>
    <x v="8"/>
  </r>
  <r>
    <d v="2023-07-21T00:00:00"/>
    <n v="11200"/>
    <n v="11291"/>
    <x v="3"/>
    <n v="1724"/>
    <n v="53306"/>
    <s v="V-clip adipose"/>
    <s v="046675"/>
    <m/>
    <s v="F"/>
    <s v="F"/>
    <s v=""/>
    <s v=""/>
    <n v="80"/>
    <n v="18.5"/>
    <n v="6.4"/>
    <n v="5.5"/>
    <n v="2"/>
    <x v="2"/>
    <n v="1033024"/>
    <n v="2"/>
    <s v="X"/>
    <m/>
    <s v="X"/>
    <d v="2023-09-18T00:00:00"/>
    <m/>
    <m/>
    <m/>
    <m/>
    <m/>
    <m/>
    <m/>
    <m/>
    <m/>
    <s v="adult"/>
    <s v="10330242"/>
    <x v="3"/>
    <n v="1.3"/>
    <n v="3"/>
    <n v="2018"/>
    <x v="8"/>
  </r>
  <r>
    <d v="2023-07-21T00:00:00"/>
    <n v="11200"/>
    <n v="11291"/>
    <x v="3"/>
    <n v="1734"/>
    <n v="53307"/>
    <s v="V-clip adipose"/>
    <s v="046641"/>
    <m/>
    <s v="M"/>
    <s v="M"/>
    <s v=""/>
    <s v=""/>
    <n v="88"/>
    <n v="20.5"/>
    <n v="7.7"/>
    <n v="5.6"/>
    <n v="2"/>
    <x v="2"/>
    <n v="1033024"/>
    <n v="3"/>
    <s v="X"/>
    <m/>
    <s v="X"/>
    <d v="2023-09-18T00:00:00"/>
    <m/>
    <m/>
    <m/>
    <m/>
    <m/>
    <m/>
    <m/>
    <m/>
    <m/>
    <s v="adult"/>
    <s v="10330243"/>
    <x v="3"/>
    <n v="1.3"/>
    <n v="3"/>
    <n v="2018"/>
    <x v="8"/>
  </r>
  <r>
    <d v="2023-07-22T00:00:00"/>
    <n v="11201"/>
    <n v="11294"/>
    <x v="3"/>
    <n v="942"/>
    <n v="53308"/>
    <s v="V-clip adipose"/>
    <s v="046657"/>
    <m/>
    <s v="M"/>
    <s v="M"/>
    <s v=""/>
    <s v=""/>
    <n v="54"/>
    <m/>
    <m/>
    <m/>
    <m/>
    <x v="3"/>
    <n v="1033024"/>
    <n v="4"/>
    <s v="X"/>
    <m/>
    <s v="X"/>
    <d v="2023-09-18T00:00:00"/>
    <m/>
    <m/>
    <m/>
    <m/>
    <m/>
    <m/>
    <m/>
    <m/>
    <m/>
    <s v="adult"/>
    <s v="10330244"/>
    <x v="4"/>
    <n v="1.2"/>
    <n v="2"/>
    <n v="2019"/>
    <x v="8"/>
  </r>
  <r>
    <d v="2023-07-22T00:00:00"/>
    <n v="11201"/>
    <n v="11294"/>
    <x v="3"/>
    <n v="953"/>
    <n v="53309"/>
    <s v="V-clip adipose"/>
    <s v="046599"/>
    <m/>
    <s v="M"/>
    <s v="M"/>
    <s v=""/>
    <s v=""/>
    <n v="77"/>
    <n v="18"/>
    <n v="6.5"/>
    <n v="6"/>
    <n v="2"/>
    <x v="2"/>
    <n v="1033024"/>
    <n v="5"/>
    <s v="X"/>
    <m/>
    <s v="X"/>
    <d v="2023-09-18T00:00:00"/>
    <m/>
    <m/>
    <m/>
    <m/>
    <m/>
    <m/>
    <m/>
    <m/>
    <m/>
    <s v="adult"/>
    <s v="10330245"/>
    <x v="4"/>
    <n v="1.2"/>
    <n v="2"/>
    <n v="2019"/>
    <x v="8"/>
  </r>
  <r>
    <d v="2023-07-22T00:00:00"/>
    <n v="11206"/>
    <n v="11294"/>
    <x v="3"/>
    <n v="1700"/>
    <n v="53310"/>
    <s v="V-clip adipose"/>
    <s v="046632"/>
    <m/>
    <s v="F"/>
    <s v="F"/>
    <s v=""/>
    <s v=""/>
    <n v="84"/>
    <n v="17.399999999999999"/>
    <n v="6.5"/>
    <n v="6.4"/>
    <n v="2.2999999999999998"/>
    <x v="2"/>
    <n v="1033024"/>
    <n v="6"/>
    <s v="X"/>
    <m/>
    <s v="X"/>
    <d v="2023-09-18T00:00:00"/>
    <m/>
    <m/>
    <m/>
    <m/>
    <m/>
    <m/>
    <m/>
    <m/>
    <m/>
    <s v="adult"/>
    <s v="10330246"/>
    <x v="3"/>
    <n v="1.3"/>
    <n v="3"/>
    <n v="2018"/>
    <x v="8"/>
  </r>
  <r>
    <d v="2023-07-22T00:00:00"/>
    <n v="11138"/>
    <n v="11448"/>
    <x v="1"/>
    <n v="922"/>
    <n v="41361"/>
    <s v="V-clip adipose"/>
    <s v="044533"/>
    <m/>
    <s v="F"/>
    <s v="F"/>
    <s v=""/>
    <s v=""/>
    <n v="85"/>
    <n v="18.600000000000001"/>
    <n v="6.7"/>
    <n v="5.2"/>
    <n v="1.9"/>
    <x v="2"/>
    <n v="1022815"/>
    <n v="9"/>
    <s v="X"/>
    <m/>
    <m/>
    <d v="2023-07-28T00:00:00"/>
    <n v="495"/>
    <m/>
    <m/>
    <m/>
    <m/>
    <m/>
    <n v="1"/>
    <m/>
    <m/>
    <s v="adult"/>
    <s v="10228159"/>
    <x v="3"/>
    <n v="1.3"/>
    <n v="3"/>
    <n v="2018"/>
    <x v="8"/>
  </r>
  <r>
    <d v="2023-07-22T00:00:00"/>
    <n v="11138"/>
    <n v="11448"/>
    <x v="1"/>
    <n v="952"/>
    <m/>
    <s v="caudal hole"/>
    <m/>
    <m/>
    <s v="M"/>
    <s v="M"/>
    <s v=""/>
    <s v=""/>
    <n v="43.5"/>
    <m/>
    <m/>
    <m/>
    <m/>
    <x v="1"/>
    <n v="1022815"/>
    <n v="10"/>
    <s v="X"/>
    <m/>
    <m/>
    <d v="2023-07-28T00:00:00"/>
    <m/>
    <m/>
    <m/>
    <m/>
    <m/>
    <m/>
    <n v="1"/>
    <m/>
    <m/>
    <s v="jack"/>
    <s v="102281510"/>
    <x v="1"/>
    <n v="1.1000000000000001"/>
    <n v="1"/>
    <n v="2020"/>
    <x v="8"/>
  </r>
  <r>
    <d v="2023-07-22T00:00:00"/>
    <n v="11138"/>
    <n v="11448"/>
    <x v="1"/>
    <n v="953"/>
    <n v="41362"/>
    <s v="V-clip adipose"/>
    <s v="044525"/>
    <m/>
    <s v="F"/>
    <s v="M"/>
    <s v=""/>
    <s v=""/>
    <n v="73.5"/>
    <m/>
    <m/>
    <m/>
    <m/>
    <x v="3"/>
    <n v="1032306"/>
    <n v="1"/>
    <s v="X"/>
    <m/>
    <m/>
    <d v="2023-07-28T00:00:00"/>
    <n v="496"/>
    <m/>
    <m/>
    <m/>
    <m/>
    <m/>
    <n v="1"/>
    <m/>
    <m/>
    <s v="adult"/>
    <s v="10323061"/>
    <x v="8"/>
    <s v="no age"/>
    <n v="2"/>
    <s v=""/>
    <x v="8"/>
  </r>
  <r>
    <d v="2023-07-22T00:00:00"/>
    <n v="11139"/>
    <n v="11448"/>
    <x v="0"/>
    <n v="1044"/>
    <m/>
    <s v="caudal hole"/>
    <m/>
    <m/>
    <s v="M"/>
    <s v="M"/>
    <s v=""/>
    <s v=""/>
    <n v="40"/>
    <m/>
    <m/>
    <m/>
    <m/>
    <x v="1"/>
    <n v="1032306"/>
    <n v="2"/>
    <s v="X"/>
    <m/>
    <m/>
    <d v="2023-07-28T00:00:00"/>
    <m/>
    <m/>
    <m/>
    <m/>
    <m/>
    <m/>
    <n v="1"/>
    <m/>
    <m/>
    <s v="jack"/>
    <s v="10323062"/>
    <x v="2"/>
    <s v="no age"/>
    <n v="0"/>
    <s v=""/>
    <x v="8"/>
  </r>
  <r>
    <d v="2023-07-22T00:00:00"/>
    <n v="11139"/>
    <n v="11448"/>
    <x v="0"/>
    <n v="1057"/>
    <m/>
    <s v="caudal hole"/>
    <m/>
    <m/>
    <s v="M"/>
    <s v="M"/>
    <s v=""/>
    <s v=""/>
    <n v="41"/>
    <m/>
    <m/>
    <m/>
    <m/>
    <x v="1"/>
    <n v="1032306"/>
    <n v="3"/>
    <s v="X"/>
    <m/>
    <m/>
    <d v="2023-07-28T00:00:00"/>
    <m/>
    <m/>
    <m/>
    <m/>
    <m/>
    <m/>
    <n v="1"/>
    <m/>
    <m/>
    <s v="jack"/>
    <s v="10323063"/>
    <x v="1"/>
    <n v="1.1000000000000001"/>
    <n v="1"/>
    <n v="2020"/>
    <x v="8"/>
  </r>
  <r>
    <d v="2023-07-22T00:00:00"/>
    <n v="11141"/>
    <n v="11448"/>
    <x v="1"/>
    <n v="1714"/>
    <m/>
    <s v="caudal hole"/>
    <m/>
    <m/>
    <s v="M"/>
    <s v="M"/>
    <s v=""/>
    <s v=""/>
    <n v="44.5"/>
    <m/>
    <m/>
    <m/>
    <m/>
    <x v="1"/>
    <n v="1032306"/>
    <n v="4"/>
    <s v="X"/>
    <m/>
    <m/>
    <d v="2023-07-28T00:00:00"/>
    <m/>
    <m/>
    <m/>
    <m/>
    <m/>
    <m/>
    <n v="1"/>
    <m/>
    <m/>
    <s v="jack"/>
    <s v="10323064"/>
    <x v="1"/>
    <n v="1.1000000000000001"/>
    <n v="1"/>
    <n v="2020"/>
    <x v="8"/>
  </r>
  <r>
    <d v="2023-07-23T00:00:00"/>
    <n v="11142"/>
    <n v="11353"/>
    <x v="1"/>
    <n v="919"/>
    <n v="41363"/>
    <s v="adipose hole"/>
    <s v="044560"/>
    <m/>
    <s v="M"/>
    <s v="M"/>
    <s v=""/>
    <s v=""/>
    <n v="63"/>
    <m/>
    <m/>
    <m/>
    <m/>
    <x v="3"/>
    <n v="1032306"/>
    <n v="5"/>
    <s v="X"/>
    <m/>
    <m/>
    <d v="2023-07-28T00:00:00"/>
    <n v="497"/>
    <m/>
    <m/>
    <m/>
    <m/>
    <m/>
    <n v="1"/>
    <m/>
    <m/>
    <s v="adult"/>
    <s v="10323065"/>
    <x v="4"/>
    <n v="1.2"/>
    <n v="2"/>
    <n v="2019"/>
    <x v="9"/>
  </r>
  <r>
    <d v="2023-07-23T00:00:00"/>
    <n v="11142"/>
    <n v="11353"/>
    <x v="1"/>
    <n v="919"/>
    <m/>
    <s v="caudal hole"/>
    <m/>
    <m/>
    <s v="M"/>
    <s v="M"/>
    <s v=""/>
    <s v=""/>
    <n v="47"/>
    <m/>
    <m/>
    <m/>
    <m/>
    <x v="1"/>
    <n v="1032306"/>
    <n v="6"/>
    <s v="X"/>
    <m/>
    <m/>
    <d v="2023-07-28T00:00:00"/>
    <m/>
    <m/>
    <m/>
    <m/>
    <m/>
    <m/>
    <n v="1"/>
    <s v="JACK"/>
    <m/>
    <s v="jack"/>
    <s v="10323066"/>
    <x v="1"/>
    <n v="1.1000000000000001"/>
    <n v="1"/>
    <n v="2020"/>
    <x v="9"/>
  </r>
  <r>
    <d v="2023-07-23T00:00:00"/>
    <n v="11142"/>
    <n v="11353"/>
    <x v="1"/>
    <n v="919"/>
    <m/>
    <s v="caudal hole"/>
    <m/>
    <m/>
    <s v="M"/>
    <s v="M"/>
    <s v=""/>
    <s v=""/>
    <n v="41"/>
    <m/>
    <m/>
    <m/>
    <m/>
    <x v="1"/>
    <n v="1032306"/>
    <n v="7"/>
    <s v="X"/>
    <m/>
    <m/>
    <d v="2023-07-28T00:00:00"/>
    <m/>
    <m/>
    <m/>
    <m/>
    <m/>
    <m/>
    <n v="1"/>
    <s v="JACK"/>
    <m/>
    <s v="jack"/>
    <s v="10323067"/>
    <x v="7"/>
    <s v="no age"/>
    <n v="1"/>
    <s v=""/>
    <x v="9"/>
  </r>
  <r>
    <d v="2023-07-23T00:00:00"/>
    <n v="11142"/>
    <n v="11353"/>
    <x v="1"/>
    <n v="930"/>
    <m/>
    <s v="caudal hole"/>
    <m/>
    <m/>
    <s v="M"/>
    <s v="M"/>
    <s v=""/>
    <s v=""/>
    <n v="40"/>
    <m/>
    <m/>
    <m/>
    <m/>
    <x v="1"/>
    <n v="1032306"/>
    <n v="8"/>
    <s v="X"/>
    <m/>
    <m/>
    <d v="2023-07-28T00:00:00"/>
    <m/>
    <m/>
    <m/>
    <m/>
    <m/>
    <m/>
    <n v="1"/>
    <s v="JACK"/>
    <m/>
    <s v="jack"/>
    <s v="10323068"/>
    <x v="1"/>
    <n v="1.1000000000000001"/>
    <n v="1"/>
    <n v="2020"/>
    <x v="9"/>
  </r>
  <r>
    <d v="2023-07-23T00:00:00"/>
    <n v="11143"/>
    <n v="11353"/>
    <x v="0"/>
    <n v="1044"/>
    <m/>
    <s v="caudal hole"/>
    <m/>
    <m/>
    <s v="M"/>
    <s v="M"/>
    <s v=""/>
    <s v=""/>
    <n v="43"/>
    <m/>
    <m/>
    <m/>
    <m/>
    <x v="1"/>
    <n v="1032306"/>
    <n v="9"/>
    <s v="X"/>
    <m/>
    <m/>
    <d v="2023-07-28T00:00:00"/>
    <m/>
    <m/>
    <m/>
    <m/>
    <m/>
    <m/>
    <n v="1"/>
    <s v="JACK"/>
    <m/>
    <s v="jack"/>
    <s v="10323069"/>
    <x v="7"/>
    <s v="no age"/>
    <n v="1"/>
    <s v=""/>
    <x v="9"/>
  </r>
  <r>
    <d v="2023-07-23T00:00:00"/>
    <n v="11145"/>
    <n v="11353"/>
    <x v="1"/>
    <n v="1650"/>
    <m/>
    <s v="caudal hole"/>
    <m/>
    <m/>
    <s v="M"/>
    <s v="M"/>
    <s v=""/>
    <s v=""/>
    <n v="45"/>
    <m/>
    <m/>
    <m/>
    <m/>
    <x v="1"/>
    <n v="1032306"/>
    <n v="10"/>
    <s v="X"/>
    <m/>
    <m/>
    <d v="2023-07-28T00:00:00"/>
    <m/>
    <m/>
    <m/>
    <m/>
    <m/>
    <m/>
    <n v="1"/>
    <s v="JACK"/>
    <m/>
    <s v="jack"/>
    <s v="103230610"/>
    <x v="1"/>
    <n v="1.1000000000000001"/>
    <n v="1"/>
    <n v="2020"/>
    <x v="9"/>
  </r>
  <r>
    <d v="2023-07-23T00:00:00"/>
    <n v="11145"/>
    <n v="11353"/>
    <x v="1"/>
    <n v="1721"/>
    <n v="41364"/>
    <s v="adipose hole"/>
    <s v="044505"/>
    <m/>
    <s v="M"/>
    <s v="M"/>
    <s v=""/>
    <s v=""/>
    <n v="55"/>
    <m/>
    <m/>
    <m/>
    <m/>
    <x v="3"/>
    <n v="1032309"/>
    <n v="1"/>
    <s v="X"/>
    <m/>
    <m/>
    <d v="2023-07-28T00:00:00"/>
    <n v="498"/>
    <m/>
    <m/>
    <m/>
    <m/>
    <m/>
    <n v="1"/>
    <m/>
    <s v="Missed CH tag on CTS sheet; corrected."/>
    <s v="adult"/>
    <s v="10323091"/>
    <x v="4"/>
    <n v="1.2"/>
    <n v="2"/>
    <n v="2019"/>
    <x v="9"/>
  </r>
  <r>
    <d v="2023-07-23T00:00:00"/>
    <n v="11209"/>
    <n v="11297"/>
    <x v="2"/>
    <n v="1018"/>
    <n v="53311"/>
    <s v="V-clip adipose"/>
    <s v="046638"/>
    <s v="X"/>
    <s v="M"/>
    <s v="M"/>
    <s v=""/>
    <s v=""/>
    <n v="68"/>
    <m/>
    <m/>
    <m/>
    <m/>
    <x v="3"/>
    <n v="1033024"/>
    <n v="7"/>
    <s v="X"/>
    <m/>
    <s v="X"/>
    <d v="2023-09-18T00:00:00"/>
    <m/>
    <m/>
    <m/>
    <m/>
    <m/>
    <m/>
    <n v="1"/>
    <m/>
    <m/>
    <s v="adult"/>
    <s v="10330247"/>
    <x v="4"/>
    <n v="1.2"/>
    <n v="2"/>
    <n v="2019"/>
    <x v="9"/>
  </r>
  <r>
    <d v="2023-07-23T00:00:00"/>
    <n v="11211"/>
    <n v="11297"/>
    <x v="4"/>
    <n v="1730"/>
    <n v="53312"/>
    <s v="V-clip adipose"/>
    <s v="046640"/>
    <m/>
    <s v="M"/>
    <s v="M"/>
    <s v=""/>
    <s v=""/>
    <n v="57"/>
    <m/>
    <m/>
    <m/>
    <m/>
    <x v="3"/>
    <n v="1033024"/>
    <n v="8"/>
    <s v="X"/>
    <m/>
    <s v="X"/>
    <d v="2023-09-18T00:00:00"/>
    <m/>
    <m/>
    <m/>
    <m/>
    <m/>
    <m/>
    <n v="1"/>
    <m/>
    <m/>
    <s v="adult"/>
    <s v="10330248"/>
    <x v="1"/>
    <n v="1.1000000000000001"/>
    <n v="1"/>
    <n v="2020"/>
    <x v="9"/>
  </r>
  <r>
    <d v="2023-07-24T00:00:00"/>
    <n v="11146"/>
    <n v="11360"/>
    <x v="1"/>
    <n v="905"/>
    <n v="41365"/>
    <s v="adipose hole"/>
    <s v="044507"/>
    <m/>
    <s v="F"/>
    <s v="F"/>
    <s v=""/>
    <s v=""/>
    <n v="83"/>
    <n v="17"/>
    <n v="6"/>
    <n v="4.5"/>
    <n v="1.5"/>
    <x v="2"/>
    <n v="1032309"/>
    <n v="2"/>
    <s v="X"/>
    <m/>
    <m/>
    <d v="2023-07-28T00:00:00"/>
    <n v="499"/>
    <m/>
    <m/>
    <m/>
    <m/>
    <m/>
    <n v="1"/>
    <m/>
    <m/>
    <s v="adult"/>
    <s v="10323092"/>
    <x v="9"/>
    <s v="no age"/>
    <n v="3"/>
    <s v=""/>
    <x v="9"/>
  </r>
  <r>
    <d v="2023-07-24T00:00:00"/>
    <n v="11146"/>
    <n v="11360"/>
    <x v="1"/>
    <n v="920"/>
    <m/>
    <s v="caudal hole"/>
    <m/>
    <m/>
    <s v="M"/>
    <s v="M"/>
    <s v=""/>
    <s v=""/>
    <n v="43"/>
    <m/>
    <m/>
    <m/>
    <m/>
    <x v="1"/>
    <n v="1032309"/>
    <n v="3"/>
    <s v="X"/>
    <m/>
    <m/>
    <d v="2023-07-28T00:00:00"/>
    <m/>
    <m/>
    <m/>
    <m/>
    <m/>
    <m/>
    <n v="1"/>
    <s v="JACK"/>
    <m/>
    <s v="jack"/>
    <s v="10323093"/>
    <x v="1"/>
    <n v="1.1000000000000001"/>
    <n v="1"/>
    <n v="2020"/>
    <x v="9"/>
  </r>
  <r>
    <d v="2023-07-24T00:00:00"/>
    <n v="11146"/>
    <n v="11360"/>
    <x v="1"/>
    <n v="930"/>
    <m/>
    <s v="caudal hole"/>
    <m/>
    <m/>
    <s v="M"/>
    <s v="M"/>
    <s v=""/>
    <s v=""/>
    <n v="44"/>
    <m/>
    <m/>
    <m/>
    <m/>
    <x v="1"/>
    <n v="1032309"/>
    <n v="4"/>
    <s v="X"/>
    <m/>
    <m/>
    <d v="2023-07-28T00:00:00"/>
    <m/>
    <m/>
    <m/>
    <m/>
    <m/>
    <m/>
    <n v="1"/>
    <s v="JACK"/>
    <m/>
    <s v="jack"/>
    <s v="10323094"/>
    <x v="1"/>
    <n v="1.1000000000000001"/>
    <n v="1"/>
    <n v="2020"/>
    <x v="9"/>
  </r>
  <r>
    <d v="2023-07-24T00:00:00"/>
    <n v="11146"/>
    <n v="11360"/>
    <x v="1"/>
    <n v="940"/>
    <m/>
    <s v="caudal hole"/>
    <m/>
    <m/>
    <s v="M"/>
    <s v="M"/>
    <s v=""/>
    <s v=""/>
    <n v="42"/>
    <m/>
    <m/>
    <m/>
    <m/>
    <x v="1"/>
    <n v="1032309"/>
    <n v="5"/>
    <s v="X"/>
    <m/>
    <m/>
    <d v="2023-07-28T00:00:00"/>
    <m/>
    <m/>
    <m/>
    <m/>
    <m/>
    <m/>
    <n v="1"/>
    <s v="JACK"/>
    <m/>
    <s v="jack"/>
    <s v="10323095"/>
    <x v="1"/>
    <n v="1.1000000000000001"/>
    <n v="1"/>
    <n v="2020"/>
    <x v="9"/>
  </r>
  <r>
    <d v="2023-07-24T00:00:00"/>
    <n v="11146"/>
    <n v="11360"/>
    <x v="1"/>
    <n v="940"/>
    <m/>
    <s v="caudal hole"/>
    <m/>
    <m/>
    <s v="M"/>
    <s v="M"/>
    <s v=""/>
    <s v=""/>
    <n v="41"/>
    <m/>
    <m/>
    <m/>
    <m/>
    <x v="1"/>
    <n v="1032309"/>
    <n v="6"/>
    <s v="X"/>
    <m/>
    <m/>
    <d v="2023-07-28T00:00:00"/>
    <m/>
    <m/>
    <m/>
    <m/>
    <m/>
    <m/>
    <n v="1"/>
    <s v="JACK"/>
    <m/>
    <s v="jack"/>
    <s v="10323096"/>
    <x v="1"/>
    <n v="1.1000000000000001"/>
    <n v="1"/>
    <n v="2020"/>
    <x v="9"/>
  </r>
  <r>
    <d v="2023-07-24T00:00:00"/>
    <n v="11146"/>
    <n v="11360"/>
    <x v="1"/>
    <n v="945"/>
    <m/>
    <s v="caudal hole"/>
    <m/>
    <m/>
    <s v="M"/>
    <s v="M"/>
    <s v=""/>
    <s v=""/>
    <n v="41"/>
    <m/>
    <m/>
    <m/>
    <m/>
    <x v="1"/>
    <n v="1032309"/>
    <n v="7"/>
    <s v="X"/>
    <m/>
    <m/>
    <d v="2023-07-28T00:00:00"/>
    <m/>
    <m/>
    <m/>
    <m/>
    <m/>
    <m/>
    <n v="1"/>
    <s v="JACK"/>
    <m/>
    <s v="jack"/>
    <s v="10323097"/>
    <x v="1"/>
    <n v="1.1000000000000001"/>
    <n v="1"/>
    <n v="2020"/>
    <x v="9"/>
  </r>
  <r>
    <d v="2023-07-24T00:00:00"/>
    <n v="11147"/>
    <n v="11360"/>
    <x v="0"/>
    <n v="1031"/>
    <n v="41366"/>
    <s v="adipose hole"/>
    <s v="044521"/>
    <m/>
    <s v="M"/>
    <s v="M"/>
    <s v=""/>
    <s v=""/>
    <n v="58"/>
    <m/>
    <m/>
    <m/>
    <m/>
    <x v="3"/>
    <n v="1032309"/>
    <n v="8"/>
    <s v="X"/>
    <m/>
    <m/>
    <d v="2023-07-28T00:00:00"/>
    <n v="500"/>
    <m/>
    <m/>
    <m/>
    <m/>
    <m/>
    <n v="1"/>
    <m/>
    <m/>
    <s v="adult"/>
    <s v="10323098"/>
    <x v="4"/>
    <n v="1.2"/>
    <n v="2"/>
    <n v="2019"/>
    <x v="9"/>
  </r>
  <r>
    <d v="2023-07-24T00:00:00"/>
    <n v="11217"/>
    <n v="11300"/>
    <x v="4"/>
    <n v="1539"/>
    <n v="53313"/>
    <s v="V-clip adipose"/>
    <s v="046607"/>
    <m/>
    <s v="M"/>
    <s v="M"/>
    <s v=""/>
    <s v=""/>
    <n v="51"/>
    <m/>
    <m/>
    <m/>
    <m/>
    <x v="3"/>
    <n v="1033024"/>
    <n v="9"/>
    <s v="X"/>
    <m/>
    <s v="X"/>
    <d v="2023-09-18T00:00:00"/>
    <m/>
    <m/>
    <m/>
    <m/>
    <m/>
    <m/>
    <n v="1"/>
    <m/>
    <s v="Note: tag # recorded not clear; could be &quot;046607&quot; or &quot;046600&quot;. Both Stephen &amp; I agree it should be entered as &quot;046607&quot;. 25 July/23 -NP"/>
    <s v="adult"/>
    <s v="10330249"/>
    <x v="4"/>
    <n v="1.2"/>
    <n v="2"/>
    <n v="2019"/>
    <x v="9"/>
  </r>
  <r>
    <d v="2023-07-25T00:00:00"/>
    <n v="11051"/>
    <n v="11367"/>
    <x v="1"/>
    <n v="908"/>
    <m/>
    <s v="caudal hole"/>
    <m/>
    <m/>
    <s v="M"/>
    <s v="M"/>
    <s v=""/>
    <s v=""/>
    <n v="44.5"/>
    <m/>
    <m/>
    <m/>
    <m/>
    <x v="1"/>
    <n v="1032309"/>
    <n v="9"/>
    <s v="X"/>
    <m/>
    <m/>
    <d v="2023-07-28T00:00:00"/>
    <m/>
    <m/>
    <m/>
    <m/>
    <m/>
    <m/>
    <m/>
    <s v="JACK"/>
    <s v="Release code was not recorded."/>
    <s v="jack"/>
    <s v="10323099"/>
    <x v="1"/>
    <n v="1.1000000000000001"/>
    <n v="1"/>
    <n v="2020"/>
    <x v="9"/>
  </r>
  <r>
    <d v="2023-07-25T00:00:00"/>
    <n v="11051"/>
    <n v="11367"/>
    <x v="1"/>
    <n v="936"/>
    <m/>
    <s v="caudal hole"/>
    <m/>
    <m/>
    <s v="M"/>
    <s v="M"/>
    <s v=""/>
    <s v=""/>
    <n v="47.5"/>
    <m/>
    <m/>
    <m/>
    <m/>
    <x v="1"/>
    <n v="1032309"/>
    <n v="10"/>
    <s v="X"/>
    <m/>
    <m/>
    <d v="2023-07-28T00:00:00"/>
    <m/>
    <m/>
    <m/>
    <m/>
    <m/>
    <m/>
    <m/>
    <s v="JACK"/>
    <s v="Release code was not recorded."/>
    <s v="jack"/>
    <s v="103230910"/>
    <x v="2"/>
    <s v="no age"/>
    <n v="0"/>
    <s v=""/>
    <x v="9"/>
  </r>
  <r>
    <d v="2023-07-25T00:00:00"/>
    <n v="11051"/>
    <n v="11367"/>
    <x v="1"/>
    <n v="943"/>
    <m/>
    <s v="caudal hole"/>
    <m/>
    <m/>
    <s v="M"/>
    <s v="M"/>
    <s v=""/>
    <s v=""/>
    <n v="49"/>
    <m/>
    <m/>
    <m/>
    <m/>
    <x v="1"/>
    <n v="1032318"/>
    <n v="1"/>
    <s v="X"/>
    <m/>
    <m/>
    <d v="2023-09-18T00:00:00"/>
    <m/>
    <m/>
    <m/>
    <m/>
    <m/>
    <m/>
    <m/>
    <m/>
    <s v="Scale book recorded incorrectly as &quot;103238&quot;; corrected to book #1032318 on 26 July/23-NP"/>
    <s v="jack"/>
    <s v="10323181"/>
    <x v="4"/>
    <n v="1.2"/>
    <n v="2"/>
    <n v="2019"/>
    <x v="9"/>
  </r>
  <r>
    <d v="2023-07-25T00:00:00"/>
    <n v="11052"/>
    <n v="11367"/>
    <x v="0"/>
    <n v="1012"/>
    <m/>
    <s v="caudal hole"/>
    <m/>
    <m/>
    <s v="M"/>
    <s v="M"/>
    <s v=""/>
    <s v=""/>
    <n v="40"/>
    <m/>
    <m/>
    <m/>
    <m/>
    <x v="1"/>
    <n v="1032318"/>
    <n v="2"/>
    <s v="X"/>
    <m/>
    <m/>
    <d v="2023-09-18T00:00:00"/>
    <m/>
    <m/>
    <m/>
    <m/>
    <m/>
    <m/>
    <m/>
    <m/>
    <s v="Scale book recorded incorrectly as &quot;103238&quot;; corrected to book #1032318 on 26 July/23-NP"/>
    <s v="jack"/>
    <s v="10323182"/>
    <x v="1"/>
    <n v="1.1000000000000001"/>
    <n v="1"/>
    <n v="2020"/>
    <x v="9"/>
  </r>
  <r>
    <d v="2023-07-25T00:00:00"/>
    <n v="11052"/>
    <n v="11367"/>
    <x v="0"/>
    <n v="1042"/>
    <n v="41367"/>
    <s v="adipose hole"/>
    <s v="044496"/>
    <m/>
    <s v="M"/>
    <s v="M"/>
    <s v=""/>
    <s v=""/>
    <n v="72"/>
    <m/>
    <m/>
    <m/>
    <m/>
    <x v="3"/>
    <n v="1032318"/>
    <n v="3"/>
    <s v="X"/>
    <m/>
    <m/>
    <d v="2023-09-18T00:00:00"/>
    <n v="501"/>
    <m/>
    <m/>
    <m/>
    <m/>
    <m/>
    <m/>
    <m/>
    <s v="Scale book recorded incorrectly as &quot;103238&quot;; corrected to book #1032318 on 26 July/23-NP"/>
    <s v="adult"/>
    <s v="10323183"/>
    <x v="3"/>
    <n v="1.3"/>
    <n v="3"/>
    <n v="2018"/>
    <x v="9"/>
  </r>
  <r>
    <d v="2023-07-25T00:00:00"/>
    <n v="11054"/>
    <n v="11367"/>
    <x v="0"/>
    <n v="1645"/>
    <n v="41368"/>
    <s v="adipose hole"/>
    <s v="044562"/>
    <m/>
    <s v="M"/>
    <s v="M"/>
    <s v=""/>
    <s v=""/>
    <n v="78.5"/>
    <n v="17"/>
    <n v="6.1"/>
    <n v="3.8"/>
    <n v="1.7"/>
    <x v="2"/>
    <n v="1032318"/>
    <n v="4"/>
    <s v="X"/>
    <m/>
    <m/>
    <d v="2023-09-18T00:00:00"/>
    <n v="502"/>
    <m/>
    <m/>
    <m/>
    <m/>
    <m/>
    <m/>
    <m/>
    <s v="Scale book recorded incorrectly as &quot;103238&quot;; corrected to book #1032318 on 26 July/23-NP"/>
    <s v="adult"/>
    <s v="10323184"/>
    <x v="2"/>
    <s v="no age"/>
    <n v="0"/>
    <s v=""/>
    <x v="9"/>
  </r>
  <r>
    <d v="2023-07-25T00:00:00"/>
    <n v="11221"/>
    <n v="11502"/>
    <x v="4"/>
    <n v="1035"/>
    <n v="53314"/>
    <s v="V-clip adipose"/>
    <s v="046634"/>
    <m/>
    <s v="F"/>
    <s v="M"/>
    <s v=""/>
    <s v=""/>
    <n v="73.5"/>
    <m/>
    <m/>
    <m/>
    <m/>
    <x v="3"/>
    <n v="1033024"/>
    <n v="10"/>
    <s v="X"/>
    <m/>
    <s v="X"/>
    <d v="2023-09-18T00:00:00"/>
    <m/>
    <m/>
    <m/>
    <m/>
    <m/>
    <m/>
    <m/>
    <m/>
    <m/>
    <s v="adult"/>
    <s v="103302410"/>
    <x v="4"/>
    <n v="1.2"/>
    <n v="2"/>
    <n v="2019"/>
    <x v="9"/>
  </r>
  <r>
    <d v="2023-07-25T00:00:00"/>
    <n v="11221"/>
    <n v="11502"/>
    <x v="4"/>
    <n v="1639"/>
    <n v="53315"/>
    <s v="V-clip adipose"/>
    <s v="046662"/>
    <m/>
    <s v="M"/>
    <s v="M"/>
    <s v=""/>
    <s v=""/>
    <n v="64"/>
    <m/>
    <m/>
    <m/>
    <m/>
    <x v="3"/>
    <n v="1022777"/>
    <n v="1"/>
    <s v="X"/>
    <s v="X"/>
    <m/>
    <s v="Archive"/>
    <m/>
    <m/>
    <m/>
    <m/>
    <m/>
    <m/>
    <m/>
    <m/>
    <m/>
    <s v="adult"/>
    <s v="10227771"/>
    <x v="5"/>
    <s v=""/>
    <s v=""/>
    <s v=""/>
    <x v="9"/>
  </r>
  <r>
    <d v="2023-07-25T00:00:00"/>
    <n v="11222"/>
    <n v="11502"/>
    <x v="2"/>
    <n v="1113"/>
    <n v="53316"/>
    <s v="V-clip adipose"/>
    <s v="046672"/>
    <s v="X"/>
    <s v="M"/>
    <s v="M"/>
    <s v=""/>
    <s v=""/>
    <n v="71"/>
    <m/>
    <m/>
    <m/>
    <m/>
    <x v="3"/>
    <n v="1022777"/>
    <n v="2"/>
    <s v="X"/>
    <s v="X"/>
    <m/>
    <s v="Archive"/>
    <m/>
    <m/>
    <m/>
    <m/>
    <m/>
    <m/>
    <m/>
    <m/>
    <m/>
    <s v="adult"/>
    <s v="10227772"/>
    <x v="5"/>
    <s v=""/>
    <s v=""/>
    <s v=""/>
    <x v="9"/>
  </r>
  <r>
    <d v="2023-07-25T00:00:00"/>
    <n v="11222"/>
    <n v="11502"/>
    <x v="2"/>
    <n v="1120"/>
    <n v="53317"/>
    <s v="V-clip adipose"/>
    <s v="046581"/>
    <m/>
    <s v="F"/>
    <s v="F"/>
    <s v=""/>
    <s v=""/>
    <n v="85"/>
    <n v="17.600000000000001"/>
    <n v="6.3"/>
    <n v="6"/>
    <n v="2.2999999999999998"/>
    <x v="2"/>
    <n v="1022777"/>
    <n v="3"/>
    <s v="X"/>
    <s v="X"/>
    <m/>
    <s v="Archive"/>
    <m/>
    <m/>
    <m/>
    <m/>
    <m/>
    <m/>
    <m/>
    <m/>
    <m/>
    <s v="adult"/>
    <s v="10227773"/>
    <x v="5"/>
    <s v=""/>
    <s v=""/>
    <s v=""/>
    <x v="9"/>
  </r>
  <r>
    <d v="2023-07-25T00:00:00"/>
    <n v="11224"/>
    <n v="11502"/>
    <x v="2"/>
    <n v="1703"/>
    <n v="53318"/>
    <s v="V-clip adipose"/>
    <s v="046671"/>
    <s v="X"/>
    <s v="M"/>
    <s v="M"/>
    <s v=""/>
    <s v=""/>
    <n v="72"/>
    <m/>
    <m/>
    <m/>
    <m/>
    <x v="3"/>
    <n v="1022777"/>
    <n v="4"/>
    <s v="X"/>
    <s v="X"/>
    <m/>
    <s v="Archive"/>
    <m/>
    <m/>
    <m/>
    <m/>
    <m/>
    <m/>
    <m/>
    <m/>
    <m/>
    <s v="adult"/>
    <s v="10227774"/>
    <x v="5"/>
    <s v=""/>
    <s v=""/>
    <s v=""/>
    <x v="9"/>
  </r>
  <r>
    <d v="2023-07-25T00:00:00"/>
    <n v="11225"/>
    <n v="11502"/>
    <x v="3"/>
    <n v="1746"/>
    <n v="53319"/>
    <s v="V-clip adipose"/>
    <s v="046627"/>
    <m/>
    <s v="M"/>
    <s v="M"/>
    <s v=""/>
    <s v=""/>
    <n v="65"/>
    <m/>
    <m/>
    <m/>
    <m/>
    <x v="3"/>
    <n v="1022777"/>
    <n v="5"/>
    <s v="X"/>
    <s v="X"/>
    <m/>
    <s v="Archive"/>
    <m/>
    <m/>
    <m/>
    <m/>
    <m/>
    <m/>
    <m/>
    <m/>
    <m/>
    <s v="adult"/>
    <s v="10227775"/>
    <x v="5"/>
    <s v=""/>
    <s v=""/>
    <s v=""/>
    <x v="9"/>
  </r>
  <r>
    <d v="2023-07-26T00:00:00"/>
    <n v="11055"/>
    <n v="11372"/>
    <x v="1"/>
    <n v="905"/>
    <m/>
    <s v="caudal hole"/>
    <m/>
    <m/>
    <s v="M"/>
    <s v="M"/>
    <s v=""/>
    <s v=""/>
    <n v="41"/>
    <m/>
    <m/>
    <m/>
    <m/>
    <x v="1"/>
    <n v="1032318"/>
    <n v="5"/>
    <s v="X"/>
    <m/>
    <m/>
    <d v="2023-09-18T00:00:00"/>
    <m/>
    <m/>
    <m/>
    <m/>
    <m/>
    <m/>
    <n v="1"/>
    <s v="JACK"/>
    <m/>
    <s v="jack"/>
    <s v="10323185"/>
    <x v="1"/>
    <n v="1.1000000000000001"/>
    <n v="1"/>
    <n v="2020"/>
    <x v="9"/>
  </r>
  <r>
    <d v="2023-07-26T00:00:00"/>
    <n v="11055"/>
    <n v="11372"/>
    <x v="1"/>
    <n v="926"/>
    <m/>
    <s v="caudal hole"/>
    <m/>
    <m/>
    <s v="M"/>
    <s v="M"/>
    <s v=""/>
    <s v=""/>
    <n v="42"/>
    <m/>
    <m/>
    <m/>
    <m/>
    <x v="1"/>
    <n v="1032318"/>
    <n v="6"/>
    <s v="X"/>
    <m/>
    <m/>
    <d v="2023-09-18T00:00:00"/>
    <m/>
    <m/>
    <m/>
    <m/>
    <m/>
    <m/>
    <n v="1"/>
    <s v="JACK"/>
    <m/>
    <s v="jack"/>
    <s v="10323186"/>
    <x v="1"/>
    <n v="1.1000000000000001"/>
    <n v="1"/>
    <n v="2020"/>
    <x v="9"/>
  </r>
  <r>
    <d v="2023-07-26T00:00:00"/>
    <n v="11055"/>
    <n v="11372"/>
    <x v="1"/>
    <n v="935"/>
    <m/>
    <s v="caudal hole"/>
    <m/>
    <m/>
    <s v="M"/>
    <s v="M"/>
    <s v=""/>
    <s v=""/>
    <n v="37"/>
    <m/>
    <m/>
    <m/>
    <m/>
    <x v="1"/>
    <n v="1032318"/>
    <n v="7"/>
    <s v="X"/>
    <m/>
    <m/>
    <d v="2023-09-18T00:00:00"/>
    <m/>
    <m/>
    <m/>
    <m/>
    <m/>
    <m/>
    <n v="1"/>
    <s v="JACK"/>
    <m/>
    <s v="jack"/>
    <s v="10323187"/>
    <x v="1"/>
    <n v="1.1000000000000001"/>
    <n v="1"/>
    <n v="2020"/>
    <x v="9"/>
  </r>
  <r>
    <d v="2023-07-26T00:00:00"/>
    <n v="11055"/>
    <n v="11372"/>
    <x v="1"/>
    <n v="952"/>
    <m/>
    <s v="caudal hole"/>
    <m/>
    <m/>
    <s v="M"/>
    <s v="M"/>
    <s v=""/>
    <s v=""/>
    <n v="37"/>
    <m/>
    <m/>
    <m/>
    <m/>
    <x v="1"/>
    <n v="1032318"/>
    <n v="8"/>
    <s v="X"/>
    <m/>
    <m/>
    <d v="2023-09-18T00:00:00"/>
    <m/>
    <m/>
    <m/>
    <m/>
    <m/>
    <m/>
    <n v="1"/>
    <s v="JACK"/>
    <m/>
    <s v="jack"/>
    <s v="10323188"/>
    <x v="1"/>
    <n v="1.1000000000000001"/>
    <n v="1"/>
    <n v="2020"/>
    <x v="9"/>
  </r>
  <r>
    <d v="2023-07-26T00:00:00"/>
    <n v="11055"/>
    <n v="11372"/>
    <x v="1"/>
    <n v="958"/>
    <m/>
    <s v="caudal hole"/>
    <m/>
    <m/>
    <s v="M"/>
    <s v="M"/>
    <s v=""/>
    <s v=""/>
    <n v="38"/>
    <m/>
    <m/>
    <m/>
    <m/>
    <x v="1"/>
    <n v="1032318"/>
    <n v="9"/>
    <s v="X"/>
    <m/>
    <m/>
    <d v="2023-09-18T00:00:00"/>
    <m/>
    <m/>
    <m/>
    <m/>
    <m/>
    <m/>
    <n v="1"/>
    <s v="JACK"/>
    <m/>
    <s v="jack"/>
    <s v="10323189"/>
    <x v="1"/>
    <n v="1.1000000000000001"/>
    <n v="1"/>
    <n v="2020"/>
    <x v="9"/>
  </r>
  <r>
    <d v="2023-07-27T00:00:00"/>
    <n v="11060"/>
    <n v="11381"/>
    <x v="0"/>
    <n v="1048"/>
    <n v="41369"/>
    <s v="adipose hole"/>
    <s v="044494"/>
    <m/>
    <s v="F"/>
    <s v="F"/>
    <s v=""/>
    <s v=""/>
    <n v="84"/>
    <n v="19.100000000000001"/>
    <n v="7.6"/>
    <n v="9"/>
    <n v="1.7"/>
    <x v="2"/>
    <n v="1032318"/>
    <n v="10"/>
    <s v="X"/>
    <m/>
    <m/>
    <d v="2023-09-18T00:00:00"/>
    <n v="503"/>
    <m/>
    <m/>
    <m/>
    <m/>
    <m/>
    <n v="1"/>
    <m/>
    <m/>
    <s v="adult"/>
    <s v="103231810"/>
    <x v="3"/>
    <n v="1.3"/>
    <n v="3"/>
    <n v="2018"/>
    <x v="9"/>
  </r>
  <r>
    <d v="2023-07-27T00:00:00"/>
    <n v="11062"/>
    <n v="11381"/>
    <x v="1"/>
    <n v="1736"/>
    <m/>
    <s v="caudal hole"/>
    <m/>
    <m/>
    <s v="M"/>
    <s v="M"/>
    <s v=""/>
    <s v=""/>
    <n v="41.5"/>
    <m/>
    <m/>
    <m/>
    <m/>
    <x v="1"/>
    <n v="1032331"/>
    <n v="1"/>
    <s v="X"/>
    <m/>
    <m/>
    <d v="2023-09-18T00:00:00"/>
    <m/>
    <m/>
    <m/>
    <m/>
    <m/>
    <m/>
    <n v="1"/>
    <s v="JACK"/>
    <s v="scalebook was recorded as 1032311, changed to 1032331."/>
    <s v="jack"/>
    <s v="10323311"/>
    <x v="1"/>
    <n v="1.1000000000000001"/>
    <n v="1"/>
    <n v="2020"/>
    <x v="9"/>
  </r>
  <r>
    <d v="2023-07-27T00:00:00"/>
    <n v="11062"/>
    <n v="11381"/>
    <x v="1"/>
    <n v="1749"/>
    <m/>
    <s v="caudal hole"/>
    <m/>
    <m/>
    <s v="M"/>
    <s v="M"/>
    <s v=""/>
    <s v=""/>
    <n v="45.5"/>
    <m/>
    <m/>
    <m/>
    <m/>
    <x v="1"/>
    <n v="1032331"/>
    <n v="2"/>
    <s v="X"/>
    <m/>
    <m/>
    <d v="2023-09-18T00:00:00"/>
    <m/>
    <m/>
    <m/>
    <m/>
    <m/>
    <m/>
    <n v="1"/>
    <s v="JACK"/>
    <m/>
    <s v="jack"/>
    <s v="10323312"/>
    <x v="1"/>
    <n v="1.1000000000000001"/>
    <n v="1"/>
    <n v="2020"/>
    <x v="9"/>
  </r>
  <r>
    <d v="2023-07-27T00:00:00"/>
    <n v="11062"/>
    <n v="11381"/>
    <x v="1"/>
    <n v="1753"/>
    <m/>
    <s v="caudal hole"/>
    <m/>
    <m/>
    <s v="M"/>
    <s v="M"/>
    <s v=""/>
    <s v=""/>
    <n v="41"/>
    <m/>
    <m/>
    <m/>
    <m/>
    <x v="1"/>
    <n v="1032331"/>
    <n v="3"/>
    <s v="X"/>
    <m/>
    <m/>
    <d v="2023-09-18T00:00:00"/>
    <m/>
    <m/>
    <m/>
    <m/>
    <m/>
    <m/>
    <n v="1"/>
    <s v="JACK"/>
    <m/>
    <s v="jack"/>
    <s v="10323313"/>
    <x v="1"/>
    <n v="1.1000000000000001"/>
    <n v="1"/>
    <n v="2020"/>
    <x v="9"/>
  </r>
  <r>
    <d v="2023-07-27T00:00:00"/>
    <n v="11062"/>
    <n v="11381"/>
    <x v="1"/>
    <n v="1754"/>
    <n v="41370"/>
    <s v="adipose hole"/>
    <s v="044540"/>
    <s v="X"/>
    <s v="M"/>
    <s v="M"/>
    <s v=""/>
    <s v=""/>
    <n v="59"/>
    <m/>
    <m/>
    <m/>
    <m/>
    <x v="3"/>
    <n v="1032331"/>
    <n v="4"/>
    <s v="X"/>
    <m/>
    <m/>
    <d v="2023-09-18T00:00:00"/>
    <n v="504"/>
    <m/>
    <m/>
    <m/>
    <m/>
    <m/>
    <n v="1"/>
    <m/>
    <m/>
    <s v="adult"/>
    <s v="10323314"/>
    <x v="2"/>
    <s v="no age"/>
    <n v="0"/>
    <s v=""/>
    <x v="9"/>
  </r>
  <r>
    <d v="2023-07-28T00:00:00"/>
    <n v="11247"/>
    <n v="11506"/>
    <x v="3"/>
    <n v="1744"/>
    <n v="53320"/>
    <s v="V-clip adipose"/>
    <s v="046666"/>
    <m/>
    <s v="M"/>
    <s v="M"/>
    <s v=""/>
    <s v=""/>
    <n v="53.5"/>
    <m/>
    <m/>
    <m/>
    <m/>
    <x v="3"/>
    <n v="1022777"/>
    <n v="6"/>
    <s v="X"/>
    <s v="X"/>
    <m/>
    <s v="Archive"/>
    <m/>
    <m/>
    <m/>
    <m/>
    <m/>
    <m/>
    <m/>
    <m/>
    <m/>
    <s v="adult"/>
    <s v="10227776"/>
    <x v="5"/>
    <s v=""/>
    <s v=""/>
    <s v=""/>
    <x v="9"/>
  </r>
  <r>
    <d v="2023-07-28T00:00:00"/>
    <n v="11067"/>
    <n v="11389"/>
    <x v="1"/>
    <n v="924"/>
    <n v="41371"/>
    <s v="adipose hole"/>
    <s v="044497"/>
    <s v="X"/>
    <s v="M"/>
    <s v="M"/>
    <s v=""/>
    <s v=""/>
    <n v="58"/>
    <m/>
    <m/>
    <m/>
    <m/>
    <x v="3"/>
    <n v="1032331"/>
    <n v="5"/>
    <s v="X"/>
    <m/>
    <m/>
    <d v="2023-09-18T00:00:00"/>
    <n v="505"/>
    <m/>
    <m/>
    <m/>
    <m/>
    <m/>
    <n v="1"/>
    <m/>
    <m/>
    <s v="adult"/>
    <s v="10323315"/>
    <x v="4"/>
    <n v="1.2"/>
    <n v="2"/>
    <n v="2019"/>
    <x v="9"/>
  </r>
  <r>
    <d v="2023-07-29T00:00:00"/>
    <n v="11074"/>
    <n v="11452"/>
    <x v="1"/>
    <n v="1019"/>
    <n v="41372"/>
    <s v="adipose hole"/>
    <s v="044506"/>
    <m/>
    <s v="M"/>
    <s v="M"/>
    <s v=""/>
    <s v=""/>
    <n v="68"/>
    <m/>
    <m/>
    <m/>
    <m/>
    <x v="3"/>
    <n v="1032331"/>
    <n v="6"/>
    <s v="X"/>
    <m/>
    <m/>
    <d v="2023-09-18T00:00:00"/>
    <n v="506"/>
    <m/>
    <m/>
    <m/>
    <m/>
    <m/>
    <n v="1"/>
    <m/>
    <m/>
    <s v="adult"/>
    <s v="10323316"/>
    <x v="4"/>
    <n v="1.2"/>
    <n v="2"/>
    <n v="2019"/>
    <x v="9"/>
  </r>
  <r>
    <d v="2023-07-29T00:00:00"/>
    <n v="11076"/>
    <n v="11452"/>
    <x v="0"/>
    <n v="1519"/>
    <m/>
    <s v="caudal hole"/>
    <m/>
    <m/>
    <s v="M"/>
    <s v="M"/>
    <s v=""/>
    <s v=""/>
    <n v="47"/>
    <m/>
    <m/>
    <m/>
    <m/>
    <x v="1"/>
    <n v="1032331"/>
    <n v="7"/>
    <s v="X"/>
    <m/>
    <m/>
    <d v="2023-09-18T00:00:00"/>
    <m/>
    <m/>
    <m/>
    <m/>
    <m/>
    <m/>
    <n v="1"/>
    <m/>
    <m/>
    <s v="jack"/>
    <s v="10323317"/>
    <x v="3"/>
    <n v="1.3"/>
    <n v="3"/>
    <n v="2018"/>
    <x v="9"/>
  </r>
  <r>
    <d v="2023-07-29T00:00:00"/>
    <n v="11077"/>
    <n v="11452"/>
    <x v="1"/>
    <n v="1541"/>
    <m/>
    <s v="caudal hole"/>
    <m/>
    <m/>
    <s v="M"/>
    <s v="M"/>
    <s v=""/>
    <s v=""/>
    <n v="40.5"/>
    <m/>
    <m/>
    <m/>
    <m/>
    <x v="1"/>
    <n v="1032331"/>
    <n v="8"/>
    <s v="X"/>
    <m/>
    <m/>
    <d v="2023-09-18T00:00:00"/>
    <m/>
    <m/>
    <m/>
    <m/>
    <m/>
    <m/>
    <n v="1"/>
    <m/>
    <m/>
    <s v="jack"/>
    <s v="10323318"/>
    <x v="7"/>
    <s v="no age"/>
    <n v="1"/>
    <s v=""/>
    <x v="9"/>
  </r>
  <r>
    <d v="2023-07-29T00:00:00"/>
    <n v="11248"/>
    <n v="11507"/>
    <x v="3"/>
    <n v="932"/>
    <n v="53321"/>
    <s v="V-clip adipose"/>
    <s v="046588"/>
    <m/>
    <s v="M"/>
    <s v="M"/>
    <s v=""/>
    <s v=""/>
    <n v="65"/>
    <m/>
    <m/>
    <m/>
    <m/>
    <x v="3"/>
    <n v="1022777"/>
    <n v="7"/>
    <s v="X"/>
    <s v="X"/>
    <m/>
    <s v="Archive"/>
    <m/>
    <m/>
    <m/>
    <m/>
    <m/>
    <m/>
    <m/>
    <m/>
    <m/>
    <s v="adult"/>
    <s v="10227777"/>
    <x v="5"/>
    <s v=""/>
    <s v=""/>
    <s v=""/>
    <x v="9"/>
  </r>
  <r>
    <d v="2023-07-29T00:00:00"/>
    <n v="11250"/>
    <n v="11507"/>
    <x v="2"/>
    <n v="1050"/>
    <n v="53322"/>
    <s v="V-clip adipose"/>
    <s v="046619"/>
    <m/>
    <s v="M"/>
    <s v="M"/>
    <s v=""/>
    <s v=""/>
    <n v="83"/>
    <n v="19"/>
    <n v="7.4"/>
    <n v="5.5"/>
    <n v="2.1"/>
    <x v="2"/>
    <n v="1022777"/>
    <n v="8"/>
    <s v="X"/>
    <s v="X"/>
    <m/>
    <s v="Archive"/>
    <m/>
    <m/>
    <m/>
    <m/>
    <m/>
    <m/>
    <m/>
    <m/>
    <m/>
    <s v="adult"/>
    <s v="10227778"/>
    <x v="5"/>
    <s v=""/>
    <s v=""/>
    <s v=""/>
    <x v="9"/>
  </r>
  <r>
    <d v="2023-07-29T00:00:00"/>
    <n v="11250"/>
    <n v="11507"/>
    <x v="2"/>
    <n v="1058"/>
    <n v="53324"/>
    <s v="V-clip adipose"/>
    <s v="046649"/>
    <m/>
    <s v="M"/>
    <s v="M"/>
    <s v=""/>
    <s v=""/>
    <n v="92"/>
    <n v="21.4"/>
    <n v="9"/>
    <n v="5.7"/>
    <n v="2.5"/>
    <x v="2"/>
    <n v="1022777"/>
    <n v="9"/>
    <s v="X"/>
    <s v="X"/>
    <m/>
    <s v="Archive"/>
    <m/>
    <m/>
    <m/>
    <m/>
    <m/>
    <m/>
    <m/>
    <s v="53323 bad tag"/>
    <m/>
    <s v="adult"/>
    <s v="10227779"/>
    <x v="5"/>
    <s v=""/>
    <s v=""/>
    <s v=""/>
    <x v="9"/>
  </r>
  <r>
    <d v="2023-07-30T00:00:00"/>
    <n v="11081"/>
    <n v="14471"/>
    <x v="1"/>
    <n v="1106"/>
    <n v="41373"/>
    <s v="adipose hole"/>
    <s v="044546"/>
    <m/>
    <s v="M"/>
    <s v="M"/>
    <s v=""/>
    <s v=""/>
    <n v="52"/>
    <m/>
    <m/>
    <m/>
    <m/>
    <x v="3"/>
    <n v="1032331"/>
    <n v="9"/>
    <s v="X"/>
    <m/>
    <m/>
    <d v="2023-09-18T00:00:00"/>
    <n v="507"/>
    <m/>
    <m/>
    <m/>
    <m/>
    <m/>
    <n v="1"/>
    <m/>
    <m/>
    <s v="adult"/>
    <s v="10323319"/>
    <x v="4"/>
    <n v="1.2"/>
    <n v="2"/>
    <n v="2019"/>
    <x v="10"/>
  </r>
  <r>
    <d v="2023-07-30T00:00:00"/>
    <n v="11081"/>
    <n v="11471"/>
    <x v="1"/>
    <n v="1204"/>
    <m/>
    <s v="caudal hole"/>
    <m/>
    <m/>
    <s v="M"/>
    <s v="M"/>
    <s v=""/>
    <s v=""/>
    <n v="40"/>
    <m/>
    <m/>
    <m/>
    <m/>
    <x v="1"/>
    <n v="1032331"/>
    <n v="10"/>
    <s v="X"/>
    <m/>
    <m/>
    <d v="2023-09-18T00:00:00"/>
    <m/>
    <m/>
    <m/>
    <m/>
    <m/>
    <m/>
    <n v="1"/>
    <m/>
    <m/>
    <s v="jack"/>
    <s v="103233110"/>
    <x v="1"/>
    <n v="1.1000000000000001"/>
    <n v="1"/>
    <n v="2020"/>
    <x v="10"/>
  </r>
  <r>
    <d v="2023-07-30T00:00:00"/>
    <n v="11263"/>
    <n v="11510"/>
    <x v="2"/>
    <n v="1529"/>
    <n v="53325"/>
    <s v="V-clip adipose"/>
    <s v="046583"/>
    <m/>
    <s v="F"/>
    <s v="F"/>
    <s v=""/>
    <s v=""/>
    <n v="84.5"/>
    <n v="16.899999999999999"/>
    <n v="5.6"/>
    <n v="3.45"/>
    <n v="1.5"/>
    <x v="2"/>
    <n v="1022777"/>
    <n v="10"/>
    <s v="X"/>
    <s v="X"/>
    <m/>
    <s v="Archive"/>
    <m/>
    <s v="HW"/>
    <m/>
    <s v="3"/>
    <m/>
    <m/>
    <n v="1"/>
    <m/>
    <m/>
    <s v="adult"/>
    <s v="102277710"/>
    <x v="5"/>
    <s v=""/>
    <s v=""/>
    <s v=""/>
    <x v="10"/>
  </r>
  <r>
    <d v="2023-07-31T00:00:00"/>
    <n v="11086"/>
    <n v="11479"/>
    <x v="1"/>
    <n v="1554"/>
    <m/>
    <s v="caudal hole"/>
    <m/>
    <m/>
    <s v="M"/>
    <s v="M"/>
    <s v=""/>
    <s v=""/>
    <n v="45"/>
    <m/>
    <m/>
    <m/>
    <m/>
    <x v="1"/>
    <n v="1032324"/>
    <n v="1"/>
    <s v="X"/>
    <m/>
    <m/>
    <d v="2023-09-18T00:00:00"/>
    <m/>
    <m/>
    <m/>
    <m/>
    <m/>
    <m/>
    <m/>
    <s v="JACK"/>
    <m/>
    <s v="jack"/>
    <s v="10323241"/>
    <x v="1"/>
    <n v="1.1000000000000001"/>
    <n v="1"/>
    <n v="2020"/>
    <x v="10"/>
  </r>
  <r>
    <d v="2023-07-31T00:00:00"/>
    <n v="11086"/>
    <n v="11479"/>
    <x v="1"/>
    <n v="1623"/>
    <m/>
    <s v="caudal hole"/>
    <m/>
    <m/>
    <s v="M"/>
    <s v="M"/>
    <s v=""/>
    <s v=""/>
    <n v="44"/>
    <m/>
    <m/>
    <m/>
    <m/>
    <x v="1"/>
    <n v="1032324"/>
    <n v="2"/>
    <s v="X"/>
    <m/>
    <m/>
    <d v="2023-09-18T00:00:00"/>
    <m/>
    <m/>
    <m/>
    <m/>
    <m/>
    <m/>
    <m/>
    <s v="JACK"/>
    <m/>
    <s v="jack"/>
    <s v="10323242"/>
    <x v="1"/>
    <n v="1.1000000000000001"/>
    <n v="1"/>
    <n v="2020"/>
    <x v="10"/>
  </r>
  <r>
    <d v="2023-08-01T00:00:00"/>
    <n v="11098"/>
    <n v="11491"/>
    <x v="0"/>
    <n v="1906"/>
    <n v="41374"/>
    <s v="V-clip adipose"/>
    <s v="044493"/>
    <m/>
    <s v="F"/>
    <s v="F"/>
    <s v=""/>
    <s v=""/>
    <n v="76"/>
    <n v="17"/>
    <n v="7"/>
    <n v="4.5"/>
    <n v="1.5"/>
    <x v="2"/>
    <n v="1032324"/>
    <n v="3"/>
    <s v="X"/>
    <m/>
    <m/>
    <d v="2023-09-18T00:00:00"/>
    <n v="508"/>
    <m/>
    <m/>
    <m/>
    <m/>
    <m/>
    <n v="1"/>
    <m/>
    <m/>
    <s v="adult"/>
    <s v="10323243"/>
    <x v="3"/>
    <n v="1.3"/>
    <n v="3"/>
    <n v="2018"/>
    <x v="10"/>
  </r>
  <r>
    <d v="2023-08-01T00:00:00"/>
    <n v="11099"/>
    <n v="11491"/>
    <x v="1"/>
    <n v="1932"/>
    <m/>
    <s v="caudal hole"/>
    <m/>
    <m/>
    <s v="M"/>
    <s v="M"/>
    <s v=""/>
    <s v=""/>
    <n v="33"/>
    <m/>
    <m/>
    <m/>
    <m/>
    <x v="1"/>
    <n v="1032324"/>
    <n v="4"/>
    <s v="X"/>
    <m/>
    <m/>
    <d v="2023-09-18T00:00:00"/>
    <m/>
    <m/>
    <m/>
    <m/>
    <m/>
    <m/>
    <n v="1"/>
    <m/>
    <m/>
    <s v="jack"/>
    <s v="10323244"/>
    <x v="1"/>
    <n v="1.1000000000000001"/>
    <n v="1"/>
    <n v="2020"/>
    <x v="10"/>
  </r>
  <r>
    <d v="2023-08-02T00:00:00"/>
    <n v="11303"/>
    <n v="11498"/>
    <x v="0"/>
    <n v="1120"/>
    <m/>
    <s v="caudal hole"/>
    <m/>
    <m/>
    <s v="M"/>
    <s v="M"/>
    <s v=""/>
    <s v=""/>
    <n v="46.5"/>
    <m/>
    <m/>
    <m/>
    <m/>
    <x v="1"/>
    <n v="1032324"/>
    <n v="5"/>
    <s v="X"/>
    <m/>
    <m/>
    <d v="2023-09-18T00:00:00"/>
    <m/>
    <m/>
    <m/>
    <m/>
    <m/>
    <m/>
    <n v="1"/>
    <m/>
    <m/>
    <s v="jack"/>
    <s v="10323245"/>
    <x v="1"/>
    <n v="1.1000000000000001"/>
    <n v="1"/>
    <n v="2020"/>
    <x v="10"/>
  </r>
  <r>
    <d v="2023-08-02T00:00:00"/>
    <n v="11294"/>
    <n v="11515"/>
    <x v="4"/>
    <n v="1529"/>
    <n v="53326"/>
    <s v="V-clip adipose"/>
    <s v="046609"/>
    <m/>
    <s v="M"/>
    <s v="M"/>
    <s v=""/>
    <s v=""/>
    <n v="68"/>
    <m/>
    <m/>
    <m/>
    <m/>
    <x v="3"/>
    <n v="1022778"/>
    <n v="1"/>
    <s v="X"/>
    <m/>
    <s v="X"/>
    <d v="2023-09-18T00:00:00"/>
    <m/>
    <m/>
    <m/>
    <m/>
    <m/>
    <m/>
    <m/>
    <m/>
    <m/>
    <s v="adult"/>
    <s v="10227781"/>
    <x v="4"/>
    <n v="1.2"/>
    <n v="2"/>
    <n v="2019"/>
    <x v="10"/>
  </r>
  <r>
    <d v="2023-08-03T00:00:00"/>
    <n v="11312"/>
    <n v="11552"/>
    <x v="1"/>
    <n v="914"/>
    <n v="41375"/>
    <s v="adipose hole"/>
    <s v="044564"/>
    <s v="X"/>
    <s v="M"/>
    <s v="M"/>
    <s v=""/>
    <s v=""/>
    <n v="80"/>
    <n v="19"/>
    <n v="7"/>
    <n v="5.5"/>
    <n v="2.4"/>
    <x v="2"/>
    <n v="1032324"/>
    <n v="6"/>
    <s v="X"/>
    <m/>
    <m/>
    <d v="2023-09-18T00:00:00"/>
    <n v="509"/>
    <m/>
    <m/>
    <m/>
    <m/>
    <m/>
    <n v="4"/>
    <m/>
    <m/>
    <s v="adult"/>
    <s v="10323246"/>
    <x v="3"/>
    <n v="1.3"/>
    <n v="3"/>
    <n v="2018"/>
    <x v="10"/>
  </r>
  <r>
    <d v="2023-08-03T00:00:00"/>
    <n v="11316"/>
    <n v="11552"/>
    <x v="0"/>
    <n v="1746"/>
    <m/>
    <s v="caudal hole"/>
    <m/>
    <m/>
    <s v="M"/>
    <s v="M"/>
    <s v=""/>
    <s v=""/>
    <n v="49"/>
    <m/>
    <m/>
    <m/>
    <m/>
    <x v="1"/>
    <n v="1032324"/>
    <n v="7"/>
    <s v="X"/>
    <m/>
    <m/>
    <d v="2023-09-18T00:00:00"/>
    <m/>
    <m/>
    <m/>
    <m/>
    <m/>
    <m/>
    <m/>
    <m/>
    <m/>
    <s v="jack"/>
    <s v="10323247"/>
    <x v="8"/>
    <s v="no age"/>
    <n v="2"/>
    <s v=""/>
    <x v="10"/>
  </r>
  <r>
    <d v="2023-08-04T00:00:00"/>
    <n v="11319"/>
    <n v="11559"/>
    <x v="1"/>
    <n v="953"/>
    <m/>
    <s v="caudal hole"/>
    <m/>
    <m/>
    <s v="M"/>
    <s v="M"/>
    <s v=""/>
    <s v=""/>
    <n v="32"/>
    <m/>
    <m/>
    <m/>
    <m/>
    <x v="1"/>
    <n v="1032324"/>
    <n v="8"/>
    <s v="X"/>
    <m/>
    <m/>
    <d v="2023-09-18T00:00:00"/>
    <m/>
    <m/>
    <m/>
    <m/>
    <m/>
    <m/>
    <n v="1"/>
    <m/>
    <m/>
    <s v="jack"/>
    <s v="10323248"/>
    <x v="2"/>
    <s v="no age"/>
    <n v="0"/>
    <s v=""/>
    <x v="10"/>
  </r>
  <r>
    <d v="2023-08-04T00:00:00"/>
    <n v="11319"/>
    <n v="11559"/>
    <x v="1"/>
    <n v="959"/>
    <m/>
    <s v="caudal hole"/>
    <m/>
    <m/>
    <s v="M"/>
    <s v="M"/>
    <s v=""/>
    <s v=""/>
    <n v="40"/>
    <m/>
    <m/>
    <m/>
    <m/>
    <x v="1"/>
    <n v="1032324"/>
    <n v="9"/>
    <s v="X"/>
    <m/>
    <m/>
    <d v="2023-09-18T00:00:00"/>
    <m/>
    <m/>
    <m/>
    <m/>
    <m/>
    <m/>
    <n v="1"/>
    <m/>
    <m/>
    <s v="jack"/>
    <s v="10323249"/>
    <x v="2"/>
    <s v="no age"/>
    <n v="0"/>
    <s v=""/>
    <x v="10"/>
  </r>
  <r>
    <d v="2023-08-04T00:00:00"/>
    <n v="11362"/>
    <n v="11518"/>
    <x v="3"/>
    <n v="819"/>
    <n v="53327"/>
    <s v="V-clip adipose"/>
    <s v="046594"/>
    <m/>
    <s v="F"/>
    <s v="F"/>
    <s v=""/>
    <s v=""/>
    <n v="80"/>
    <n v="17"/>
    <n v="6"/>
    <n v="5"/>
    <n v="2"/>
    <x v="2"/>
    <n v="1022778"/>
    <n v="2"/>
    <s v="X"/>
    <m/>
    <s v="X"/>
    <d v="2023-09-18T00:00:00"/>
    <m/>
    <m/>
    <m/>
    <m/>
    <m/>
    <m/>
    <m/>
    <m/>
    <m/>
    <s v="adult"/>
    <s v="10227782"/>
    <x v="9"/>
    <s v="no age"/>
    <n v="3"/>
    <s v=""/>
    <x v="10"/>
  </r>
  <r>
    <d v="2023-08-05T00:00:00"/>
    <n v="11326"/>
    <n v="11564"/>
    <x v="1"/>
    <n v="948"/>
    <n v="41376"/>
    <s v="adipose hole"/>
    <s v="044551"/>
    <m/>
    <s v="M"/>
    <s v="M"/>
    <s v=""/>
    <s v=""/>
    <n v="67"/>
    <m/>
    <m/>
    <m/>
    <m/>
    <x v="3"/>
    <n v="1032324"/>
    <n v="10"/>
    <s v="X"/>
    <m/>
    <m/>
    <d v="2023-09-18T00:00:00"/>
    <n v="510"/>
    <m/>
    <m/>
    <m/>
    <m/>
    <m/>
    <n v="1"/>
    <m/>
    <m/>
    <s v="adult"/>
    <s v="103232410"/>
    <x v="4"/>
    <n v="1.2"/>
    <n v="2"/>
    <n v="2019"/>
    <x v="10"/>
  </r>
  <r>
    <d v="2023-08-05T00:00:00"/>
    <n v="11375"/>
    <n v="11520"/>
    <x v="4"/>
    <n v="900"/>
    <n v="53328"/>
    <s v="V-clip adipose"/>
    <s v="046596"/>
    <m/>
    <s v="M"/>
    <s v="M"/>
    <s v=""/>
    <s v=""/>
    <n v="61"/>
    <m/>
    <m/>
    <m/>
    <m/>
    <x v="3"/>
    <n v="1022778"/>
    <n v="3"/>
    <s v="X"/>
    <m/>
    <s v="X"/>
    <d v="2023-09-18T00:00:00"/>
    <m/>
    <m/>
    <m/>
    <m/>
    <m/>
    <m/>
    <m/>
    <m/>
    <m/>
    <s v="adult"/>
    <s v="10227783"/>
    <x v="8"/>
    <s v="no age"/>
    <n v="2"/>
    <s v=""/>
    <x v="10"/>
  </r>
  <r>
    <d v="2023-08-05T00:00:00"/>
    <n v="11375"/>
    <n v="11520"/>
    <x v="4"/>
    <n v="905"/>
    <n v="53329"/>
    <s v="V-clip adipose"/>
    <s v="046630"/>
    <m/>
    <s v="F"/>
    <s v="F"/>
    <s v=""/>
    <s v=""/>
    <n v="81"/>
    <n v="16.399999999999999"/>
    <n v="6.2"/>
    <n v="4.3"/>
    <n v="1.2"/>
    <x v="2"/>
    <n v="1022778"/>
    <n v="4"/>
    <s v="X"/>
    <m/>
    <s v="X"/>
    <d v="2023-09-18T00:00:00"/>
    <m/>
    <m/>
    <m/>
    <m/>
    <m/>
    <m/>
    <m/>
    <m/>
    <m/>
    <s v="adult"/>
    <s v="10227784"/>
    <x v="12"/>
    <n v="1.4"/>
    <n v="4"/>
    <n v="2017"/>
    <x v="10"/>
  </r>
  <r>
    <d v="2023-08-05T00:00:00"/>
    <n v="11375"/>
    <n v="11520"/>
    <x v="4"/>
    <n v="907"/>
    <n v="53330"/>
    <s v="V-clip adipose"/>
    <s v="046593"/>
    <m/>
    <s v="M"/>
    <s v="M"/>
    <s v=""/>
    <s v=""/>
    <n v="56"/>
    <m/>
    <m/>
    <m/>
    <m/>
    <x v="3"/>
    <m/>
    <m/>
    <m/>
    <m/>
    <m/>
    <m/>
    <m/>
    <m/>
    <m/>
    <m/>
    <m/>
    <m/>
    <m/>
    <m/>
    <m/>
    <s v="adult"/>
    <s v=""/>
    <x v="2"/>
    <s v="no age"/>
    <n v="0"/>
    <s v=""/>
    <x v="10"/>
  </r>
  <r>
    <d v="2023-08-07T00:00:00"/>
    <n v="11341"/>
    <n v="11573"/>
    <x v="1"/>
    <n v="1628"/>
    <n v="41377"/>
    <s v="adipose hole"/>
    <s v="044556"/>
    <m/>
    <s v="F"/>
    <s v="F"/>
    <s v=""/>
    <s v=""/>
    <n v="82"/>
    <m/>
    <m/>
    <m/>
    <m/>
    <x v="2"/>
    <n v="1032507"/>
    <n v="1"/>
    <s v="X"/>
    <m/>
    <m/>
    <d v="2023-09-18T00:00:00"/>
    <n v="511"/>
    <m/>
    <m/>
    <m/>
    <m/>
    <m/>
    <n v="1"/>
    <s v="no morphs"/>
    <m/>
    <s v="adult"/>
    <s v="10325071"/>
    <x v="3"/>
    <n v="1.3"/>
    <n v="3"/>
    <n v="2018"/>
    <x v="11"/>
  </r>
  <r>
    <d v="2023-08-09T00:00:00"/>
    <n v="11453"/>
    <n v="11587"/>
    <x v="1"/>
    <n v="1534"/>
    <m/>
    <s v="caudal hole"/>
    <m/>
    <m/>
    <s v="M"/>
    <s v="M"/>
    <s v=""/>
    <s v=""/>
    <n v="44"/>
    <m/>
    <m/>
    <m/>
    <m/>
    <x v="1"/>
    <n v="1032507"/>
    <n v="2"/>
    <s v="X"/>
    <m/>
    <m/>
    <d v="2023-09-18T00:00:00"/>
    <m/>
    <m/>
    <m/>
    <m/>
    <m/>
    <m/>
    <n v="1"/>
    <m/>
    <m/>
    <s v="jack"/>
    <s v="10325072"/>
    <x v="1"/>
    <n v="1.1000000000000001"/>
    <n v="1"/>
    <n v="2020"/>
    <x v="11"/>
  </r>
  <r>
    <d v="2023-08-10T00:00:00"/>
    <n v="11458"/>
    <n v="11593"/>
    <x v="0"/>
    <n v="1539"/>
    <m/>
    <s v="caudal hole"/>
    <m/>
    <m/>
    <s v="M"/>
    <s v="M"/>
    <s v=""/>
    <s v=""/>
    <n v="42"/>
    <m/>
    <m/>
    <m/>
    <m/>
    <x v="1"/>
    <n v="1032507"/>
    <n v="3"/>
    <s v="X"/>
    <m/>
    <m/>
    <d v="2023-09-18T00:00:00"/>
    <m/>
    <m/>
    <m/>
    <m/>
    <m/>
    <m/>
    <m/>
    <m/>
    <s v="Release code was not recorded."/>
    <s v="jack"/>
    <s v="10325073"/>
    <x v="1"/>
    <n v="1.1000000000000001"/>
    <n v="1"/>
    <n v="2020"/>
    <x v="11"/>
  </r>
  <r>
    <d v="2023-08-10T00:00:00"/>
    <n v="11459"/>
    <n v="11593"/>
    <x v="1"/>
    <n v="1717"/>
    <m/>
    <s v="caudal hole"/>
    <m/>
    <m/>
    <s v="M"/>
    <s v="M"/>
    <s v=""/>
    <s v=""/>
    <n v="39"/>
    <m/>
    <m/>
    <m/>
    <m/>
    <x v="1"/>
    <n v="1032507"/>
    <n v="4"/>
    <s v="X"/>
    <m/>
    <m/>
    <d v="2023-09-18T00:00:00"/>
    <m/>
    <m/>
    <m/>
    <m/>
    <m/>
    <m/>
    <m/>
    <m/>
    <s v="Release code was not recorded."/>
    <s v="jack"/>
    <s v="10325074"/>
    <x v="1"/>
    <n v="1.1000000000000001"/>
    <n v="1"/>
    <n v="2020"/>
    <x v="11"/>
  </r>
  <r>
    <d v="2023-08-10T00:00:00"/>
    <n v="11460"/>
    <n v="11593"/>
    <x v="0"/>
    <n v="1837"/>
    <n v="41378"/>
    <s v="adipose hole"/>
    <s v="044558"/>
    <s v="X"/>
    <s v="M"/>
    <s v="M"/>
    <s v=""/>
    <s v=""/>
    <n v="51"/>
    <m/>
    <m/>
    <m/>
    <m/>
    <x v="3"/>
    <n v="1032507"/>
    <n v="5"/>
    <s v="X"/>
    <m/>
    <m/>
    <d v="2023-09-18T00:00:00"/>
    <n v="512"/>
    <m/>
    <m/>
    <m/>
    <m/>
    <m/>
    <m/>
    <m/>
    <s v="Should DNA vial # be 512 and not 572? Last vial # out was 511. Aug 11/23 -NP"/>
    <s v="adult"/>
    <s v="10325075"/>
    <x v="1"/>
    <n v="1.1000000000000001"/>
    <n v="1"/>
    <n v="2020"/>
    <x v="11"/>
  </r>
  <r>
    <d v="2023-08-11T00:00:00"/>
    <n v="11462"/>
    <n v="11600"/>
    <x v="1"/>
    <n v="1021"/>
    <m/>
    <s v="caudal hole"/>
    <m/>
    <m/>
    <s v="M"/>
    <s v="M"/>
    <s v=""/>
    <s v=""/>
    <n v="43"/>
    <m/>
    <m/>
    <m/>
    <m/>
    <x v="1"/>
    <n v="1032507"/>
    <n v="6"/>
    <s v="X"/>
    <m/>
    <m/>
    <d v="2023-09-18T00:00:00"/>
    <m/>
    <m/>
    <m/>
    <m/>
    <m/>
    <m/>
    <m/>
    <s v="Jack"/>
    <m/>
    <s v="jack"/>
    <s v="10325076"/>
    <x v="1"/>
    <n v="1.1000000000000001"/>
    <n v="1"/>
    <n v="2020"/>
    <x v="11"/>
  </r>
  <r>
    <d v="2023-08-11T00:00:00"/>
    <n v="11462"/>
    <n v="11600"/>
    <x v="1"/>
    <n v="1022"/>
    <m/>
    <s v="caudal hole"/>
    <m/>
    <m/>
    <s v="M"/>
    <s v="M"/>
    <s v=""/>
    <s v=""/>
    <n v="48"/>
    <m/>
    <m/>
    <m/>
    <m/>
    <x v="1"/>
    <n v="1032507"/>
    <n v="7"/>
    <s v="X"/>
    <m/>
    <m/>
    <d v="2023-09-18T00:00:00"/>
    <m/>
    <m/>
    <m/>
    <m/>
    <m/>
    <m/>
    <m/>
    <s v="Jack"/>
    <m/>
    <s v="jack"/>
    <s v="10325077"/>
    <x v="1"/>
    <n v="1.1000000000000001"/>
    <n v="1"/>
    <n v="2020"/>
    <x v="11"/>
  </r>
  <r>
    <d v="2023-08-11T00:00:00"/>
    <n v="11464"/>
    <n v="11600"/>
    <x v="1"/>
    <n v="1541"/>
    <m/>
    <s v="caudal hole"/>
    <m/>
    <m/>
    <s v="M"/>
    <s v="M"/>
    <s v=""/>
    <s v=""/>
    <n v="47"/>
    <m/>
    <m/>
    <m/>
    <m/>
    <x v="1"/>
    <n v="1032507"/>
    <n v="8"/>
    <s v="X"/>
    <m/>
    <m/>
    <d v="2023-09-18T00:00:00"/>
    <m/>
    <m/>
    <m/>
    <m/>
    <m/>
    <m/>
    <m/>
    <s v="Jack"/>
    <m/>
    <s v="jack"/>
    <s v="10325078"/>
    <x v="1"/>
    <n v="1.1000000000000001"/>
    <n v="1"/>
    <n v="2020"/>
    <x v="11"/>
  </r>
  <r>
    <d v="2023-08-11T00:00:00"/>
    <n v="11464"/>
    <n v="11600"/>
    <x v="1"/>
    <n v="1740"/>
    <m/>
    <s v="caudal hole"/>
    <m/>
    <m/>
    <s v="M"/>
    <s v="M"/>
    <s v=""/>
    <s v=""/>
    <n v="46.5"/>
    <m/>
    <m/>
    <m/>
    <m/>
    <x v="1"/>
    <n v="1032507"/>
    <n v="9"/>
    <s v="X"/>
    <m/>
    <m/>
    <d v="2023-09-18T00:00:00"/>
    <m/>
    <m/>
    <m/>
    <m/>
    <m/>
    <m/>
    <m/>
    <s v="Jack"/>
    <m/>
    <s v="jack"/>
    <s v="10325079"/>
    <x v="1"/>
    <n v="1.1000000000000001"/>
    <n v="1"/>
    <n v="2020"/>
    <x v="11"/>
  </r>
  <r>
    <d v="2023-08-12T00:00:00"/>
    <n v="11468"/>
    <n v="11610"/>
    <x v="0"/>
    <n v="1458"/>
    <n v="41379"/>
    <s v="adipose hole"/>
    <s v="044535"/>
    <m/>
    <s v="F"/>
    <s v="M"/>
    <s v=""/>
    <s v=""/>
    <n v="58"/>
    <m/>
    <m/>
    <m/>
    <m/>
    <x v="3"/>
    <n v="1032507"/>
    <n v="10"/>
    <s v="X"/>
    <m/>
    <m/>
    <d v="2023-09-18T00:00:00"/>
    <n v="513"/>
    <m/>
    <m/>
    <m/>
    <m/>
    <m/>
    <n v="1"/>
    <m/>
    <m/>
    <s v="adult"/>
    <s v="103250710"/>
    <x v="8"/>
    <s v="no age"/>
    <n v="2"/>
    <s v=""/>
    <x v="11"/>
  </r>
  <r>
    <d v="2023-08-12T00:00:00"/>
    <n v="11472"/>
    <n v="11610"/>
    <x v="0"/>
    <n v="1853"/>
    <n v="41380"/>
    <s v="adipose hole"/>
    <s v="044490"/>
    <m/>
    <s v="M"/>
    <s v="M"/>
    <s v=""/>
    <s v=""/>
    <n v="52"/>
    <m/>
    <m/>
    <m/>
    <m/>
    <x v="3"/>
    <n v="1032366"/>
    <n v="1"/>
    <s v="X"/>
    <m/>
    <m/>
    <d v="2023-09-18T00:00:00"/>
    <n v="514"/>
    <m/>
    <m/>
    <m/>
    <m/>
    <m/>
    <n v="1"/>
    <m/>
    <m/>
    <s v="adult"/>
    <s v="10323661"/>
    <x v="4"/>
    <n v="1.2"/>
    <n v="2"/>
    <n v="2019"/>
    <x v="11"/>
  </r>
  <r>
    <d v="2023-08-12T00:00:00"/>
    <n v="11431"/>
    <n v="11529"/>
    <x v="3"/>
    <n v="917"/>
    <n v="53331"/>
    <s v="V-clip adipose"/>
    <s v="046585"/>
    <m/>
    <s v="F"/>
    <s v="M"/>
    <s v=""/>
    <s v=""/>
    <n v="73"/>
    <m/>
    <m/>
    <m/>
    <m/>
    <x v="3"/>
    <n v="1022778"/>
    <n v="6"/>
    <s v="X"/>
    <m/>
    <s v="X"/>
    <d v="2023-09-18T00:00:00"/>
    <m/>
    <m/>
    <m/>
    <m/>
    <m/>
    <m/>
    <m/>
    <m/>
    <m/>
    <s v="adult"/>
    <s v="10227786"/>
    <x v="3"/>
    <n v="1.3"/>
    <n v="3"/>
    <n v="2018"/>
    <x v="11"/>
  </r>
  <r>
    <d v="2023-08-12T00:00:00"/>
    <n v="11440"/>
    <n v="11529"/>
    <x v="3"/>
    <n v="1845"/>
    <n v="53332"/>
    <s v="V-clip adipose"/>
    <s v="046677"/>
    <s v="X"/>
    <s v="M"/>
    <s v="M"/>
    <s v=""/>
    <s v=""/>
    <n v="66"/>
    <m/>
    <m/>
    <m/>
    <m/>
    <x v="3"/>
    <n v="1022778"/>
    <n v="7"/>
    <s v="X"/>
    <m/>
    <s v="X"/>
    <d v="2023-09-18T00:00:00"/>
    <m/>
    <m/>
    <m/>
    <m/>
    <m/>
    <m/>
    <m/>
    <m/>
    <m/>
    <s v="adult"/>
    <s v="10227787"/>
    <x v="3"/>
    <n v="1.3"/>
    <n v="3"/>
    <n v="2018"/>
    <x v="11"/>
  </r>
  <r>
    <d v="2023-08-12T00:00:00"/>
    <n v="11440"/>
    <n v="11529"/>
    <x v="3"/>
    <n v="1852"/>
    <n v="53333"/>
    <s v="V-clip adipose"/>
    <s v="046643"/>
    <m/>
    <s v="F"/>
    <s v="F"/>
    <s v=""/>
    <s v=""/>
    <n v="80"/>
    <n v="17.100000000000001"/>
    <n v="6.9"/>
    <n v="4.3"/>
    <n v="1.9"/>
    <x v="2"/>
    <n v="1022778"/>
    <n v="8"/>
    <s v="X"/>
    <m/>
    <s v="X"/>
    <d v="2023-09-18T00:00:00"/>
    <m/>
    <m/>
    <m/>
    <m/>
    <m/>
    <m/>
    <m/>
    <m/>
    <m/>
    <s v="adult"/>
    <s v="10227788"/>
    <x v="3"/>
    <n v="1.3"/>
    <n v="3"/>
    <n v="2018"/>
    <x v="11"/>
  </r>
  <r>
    <d v="2023-08-13T00:00:00"/>
    <n v="11481"/>
    <n v="11620"/>
    <x v="1"/>
    <n v="939"/>
    <n v="41381"/>
    <s v="adipose hole"/>
    <s v="044501"/>
    <m/>
    <s v="M"/>
    <s v="M"/>
    <s v=""/>
    <s v=""/>
    <n v="68"/>
    <m/>
    <m/>
    <m/>
    <m/>
    <x v="3"/>
    <n v="1032366"/>
    <n v="2"/>
    <s v="X"/>
    <m/>
    <m/>
    <d v="2023-09-18T00:00:00"/>
    <n v="515"/>
    <m/>
    <m/>
    <m/>
    <m/>
    <m/>
    <m/>
    <m/>
    <m/>
    <s v="adult"/>
    <s v="10323662"/>
    <x v="4"/>
    <n v="1.2"/>
    <n v="2"/>
    <n v="2019"/>
    <x v="12"/>
  </r>
  <r>
    <d v="2023-08-13T00:00:00"/>
    <n v="11481"/>
    <n v="11620"/>
    <x v="1"/>
    <n v="949"/>
    <m/>
    <s v="caudal hole"/>
    <m/>
    <m/>
    <s v="M"/>
    <s v="M"/>
    <s v=""/>
    <s v=""/>
    <n v="41"/>
    <m/>
    <m/>
    <m/>
    <m/>
    <x v="1"/>
    <n v="1032366"/>
    <n v="3"/>
    <s v="X"/>
    <m/>
    <m/>
    <d v="2023-09-18T00:00:00"/>
    <m/>
    <m/>
    <m/>
    <m/>
    <m/>
    <m/>
    <m/>
    <s v="jacks"/>
    <m/>
    <s v="jack"/>
    <s v="10323663"/>
    <x v="2"/>
    <s v="no age"/>
    <n v="0"/>
    <s v=""/>
    <x v="12"/>
  </r>
  <r>
    <d v="2023-08-13T00:00:00"/>
    <n v="11481"/>
    <n v="11620"/>
    <x v="1"/>
    <n v="1003"/>
    <n v="41382"/>
    <s v="adipose hole"/>
    <s v="044536"/>
    <s v="X"/>
    <s v="M"/>
    <s v="M"/>
    <s v=""/>
    <s v=""/>
    <n v="64"/>
    <m/>
    <m/>
    <m/>
    <m/>
    <x v="3"/>
    <n v="1032366"/>
    <n v="4"/>
    <s v="X"/>
    <m/>
    <m/>
    <d v="2023-09-18T00:00:00"/>
    <n v="516"/>
    <m/>
    <m/>
    <m/>
    <m/>
    <m/>
    <m/>
    <m/>
    <m/>
    <s v="adult"/>
    <s v="10323664"/>
    <x v="4"/>
    <n v="1.2"/>
    <n v="2"/>
    <n v="2019"/>
    <x v="12"/>
  </r>
  <r>
    <d v="2023-08-13T00:00:00"/>
    <n v="11484"/>
    <n v="11620"/>
    <x v="1"/>
    <n v="1536"/>
    <m/>
    <s v="caudal hole"/>
    <m/>
    <m/>
    <s v="M"/>
    <s v="M"/>
    <s v=""/>
    <s v=""/>
    <n v="44"/>
    <m/>
    <m/>
    <m/>
    <m/>
    <x v="1"/>
    <n v="1032366"/>
    <n v="5"/>
    <s v="X"/>
    <m/>
    <m/>
    <d v="2023-09-18T00:00:00"/>
    <m/>
    <m/>
    <m/>
    <m/>
    <m/>
    <m/>
    <m/>
    <s v="jacks"/>
    <m/>
    <s v="jack"/>
    <s v="10323665"/>
    <x v="7"/>
    <s v="no age"/>
    <n v="1"/>
    <s v=""/>
    <x v="12"/>
  </r>
  <r>
    <d v="2023-08-13T00:00:00"/>
    <n v="11484"/>
    <n v="11620"/>
    <x v="1"/>
    <n v="1602"/>
    <m/>
    <s v="caudal hole"/>
    <m/>
    <m/>
    <s v="M"/>
    <s v="M"/>
    <s v=""/>
    <s v=""/>
    <n v="40"/>
    <m/>
    <m/>
    <m/>
    <m/>
    <x v="1"/>
    <n v="1032366"/>
    <n v="6"/>
    <s v="X"/>
    <m/>
    <m/>
    <d v="2023-09-18T00:00:00"/>
    <m/>
    <m/>
    <m/>
    <m/>
    <m/>
    <m/>
    <m/>
    <s v="jacks"/>
    <m/>
    <s v="jack"/>
    <s v="10323666"/>
    <x v="2"/>
    <s v="no age"/>
    <n v="0"/>
    <s v=""/>
    <x v="12"/>
  </r>
  <r>
    <d v="2023-08-13T00:00:00"/>
    <n v="11484"/>
    <n v="11620"/>
    <x v="1"/>
    <n v="1621"/>
    <m/>
    <s v="caudal hole"/>
    <m/>
    <m/>
    <s v="M"/>
    <s v="M"/>
    <s v=""/>
    <s v=""/>
    <n v="44"/>
    <m/>
    <m/>
    <m/>
    <m/>
    <x v="1"/>
    <n v="1032366"/>
    <n v="7"/>
    <s v="X"/>
    <m/>
    <m/>
    <d v="2023-09-18T00:00:00"/>
    <m/>
    <m/>
    <m/>
    <m/>
    <m/>
    <m/>
    <m/>
    <s v="jacks"/>
    <m/>
    <s v="jack"/>
    <s v="10323667"/>
    <x v="1"/>
    <n v="1.1000000000000001"/>
    <n v="1"/>
    <n v="2020"/>
    <x v="12"/>
  </r>
  <r>
    <d v="2023-08-13T00:00:00"/>
    <n v="11441"/>
    <n v="11533"/>
    <x v="4"/>
    <n v="949"/>
    <m/>
    <s v="CWT"/>
    <m/>
    <m/>
    <s v="M"/>
    <s v="M"/>
    <s v=""/>
    <s v=""/>
    <n v="57"/>
    <m/>
    <m/>
    <m/>
    <m/>
    <x v="3"/>
    <n v="1022778"/>
    <n v="9"/>
    <s v="X"/>
    <m/>
    <s v="X"/>
    <d v="2023-09-18T00:00:00"/>
    <m/>
    <m/>
    <m/>
    <m/>
    <m/>
    <m/>
    <m/>
    <m/>
    <m/>
    <s v="adult"/>
    <s v="10227789"/>
    <x v="2"/>
    <s v="no age"/>
    <n v="0"/>
    <s v=""/>
    <x v="12"/>
  </r>
  <r>
    <d v="2023-08-15T00:00:00"/>
    <n v="11498"/>
    <n v="11636"/>
    <x v="1"/>
    <n v="1919"/>
    <m/>
    <s v="caudal hole"/>
    <m/>
    <m/>
    <s v="M"/>
    <s v="M"/>
    <s v=""/>
    <s v=""/>
    <n v="38"/>
    <m/>
    <m/>
    <m/>
    <m/>
    <x v="1"/>
    <n v="1032366"/>
    <n v="8"/>
    <s v="X"/>
    <m/>
    <m/>
    <d v="2023-09-18T00:00:00"/>
    <m/>
    <m/>
    <m/>
    <m/>
    <m/>
    <m/>
    <n v="1"/>
    <s v="jack"/>
    <m/>
    <s v="jack"/>
    <s v="10323668"/>
    <x v="1"/>
    <n v="1.1000000000000001"/>
    <n v="1"/>
    <n v="2020"/>
    <x v="12"/>
  </r>
  <r>
    <d v="2023-08-16T00:00:00"/>
    <n v="11499"/>
    <n v="11639"/>
    <x v="1"/>
    <n v="919"/>
    <n v="41383"/>
    <s v="adipose hole"/>
    <s v="044571"/>
    <s v="X"/>
    <s v="M"/>
    <s v="M"/>
    <s v=""/>
    <s v=""/>
    <n v="65"/>
    <m/>
    <m/>
    <m/>
    <m/>
    <x v="3"/>
    <n v="1032366"/>
    <n v="9"/>
    <s v="X"/>
    <m/>
    <m/>
    <d v="2023-09-18T00:00:00"/>
    <n v="517"/>
    <m/>
    <m/>
    <m/>
    <m/>
    <m/>
    <n v="1"/>
    <m/>
    <s v="Note: scale book #1032366 completed but not returned to office with data. 17 Aug/23 -NP"/>
    <s v="adult"/>
    <s v="10323669"/>
    <x v="4"/>
    <n v="1.2"/>
    <n v="2"/>
    <n v="2019"/>
    <x v="12"/>
  </r>
  <r>
    <d v="2023-08-16T00:00:00"/>
    <n v="11502"/>
    <n v="11639"/>
    <x v="0"/>
    <n v="1706"/>
    <m/>
    <s v="caudal hole"/>
    <m/>
    <m/>
    <s v="M"/>
    <s v="M"/>
    <s v=""/>
    <s v=""/>
    <n v="39"/>
    <m/>
    <m/>
    <m/>
    <m/>
    <x v="1"/>
    <n v="1032366"/>
    <n v="10"/>
    <s v="X"/>
    <m/>
    <m/>
    <d v="2023-09-18T00:00:00"/>
    <m/>
    <m/>
    <m/>
    <m/>
    <m/>
    <m/>
    <n v="1"/>
    <s v="jack"/>
    <m/>
    <s v="jack"/>
    <s v="103236610"/>
    <x v="7"/>
    <s v="no age"/>
    <n v="1"/>
    <s v=""/>
    <x v="12"/>
  </r>
  <r>
    <d v="2023-08-17T00:00:00"/>
    <n v="11510"/>
    <n v="11704"/>
    <x v="1"/>
    <n v="1459"/>
    <n v="41384"/>
    <s v="adipose hole"/>
    <s v="no pit"/>
    <s v="X"/>
    <s v="M"/>
    <s v="M"/>
    <s v=""/>
    <s v=""/>
    <n v="57"/>
    <m/>
    <m/>
    <m/>
    <m/>
    <x v="3"/>
    <n v="1032617"/>
    <n v="1"/>
    <s v="X"/>
    <m/>
    <m/>
    <d v="2023-09-18T00:00:00"/>
    <n v="518"/>
    <m/>
    <m/>
    <m/>
    <m/>
    <m/>
    <m/>
    <s v="No PIT"/>
    <s v="Release code was not recorded."/>
    <s v="adult"/>
    <s v="10326171"/>
    <x v="8"/>
    <s v="no age"/>
    <n v="2"/>
    <s v=""/>
    <x v="12"/>
  </r>
  <r>
    <d v="2023-08-18T00:00:00"/>
    <n v="11517"/>
    <n v="11712"/>
    <x v="0"/>
    <n v="1015"/>
    <m/>
    <s v="caudal hole"/>
    <m/>
    <m/>
    <s v="M"/>
    <s v="M"/>
    <s v=""/>
    <s v=""/>
    <n v="46"/>
    <m/>
    <m/>
    <m/>
    <m/>
    <x v="1"/>
    <n v="1032617"/>
    <n v="2"/>
    <s v="X"/>
    <m/>
    <m/>
    <d v="2023-09-18T00:00:00"/>
    <m/>
    <m/>
    <m/>
    <m/>
    <m/>
    <m/>
    <m/>
    <m/>
    <m/>
    <s v="jack"/>
    <s v="10326172"/>
    <x v="4"/>
    <n v="1.2"/>
    <n v="2"/>
    <n v="2019"/>
    <x v="12"/>
  </r>
  <r>
    <d v="2023-08-18T00:00:00"/>
    <n v="11520"/>
    <n v="11712"/>
    <x v="1"/>
    <n v="1442"/>
    <n v="41385"/>
    <s v="adipose hole"/>
    <s v="044542"/>
    <m/>
    <s v="M"/>
    <s v="M"/>
    <s v=""/>
    <s v=""/>
    <n v="51"/>
    <m/>
    <m/>
    <m/>
    <m/>
    <x v="3"/>
    <n v="1032617"/>
    <n v="3"/>
    <s v="X"/>
    <m/>
    <m/>
    <d v="2023-09-18T00:00:00"/>
    <n v="519"/>
    <m/>
    <m/>
    <m/>
    <m/>
    <m/>
    <m/>
    <m/>
    <m/>
    <s v="adult"/>
    <s v="10326173"/>
    <x v="1"/>
    <n v="1.1000000000000001"/>
    <n v="1"/>
    <n v="2020"/>
    <x v="12"/>
  </r>
  <r>
    <d v="2023-08-19T00:00:00"/>
    <n v="11527"/>
    <n v="11721"/>
    <x v="1"/>
    <n v="951"/>
    <m/>
    <s v="caudal hole"/>
    <m/>
    <m/>
    <s v="M"/>
    <s v="M"/>
    <s v=""/>
    <s v=""/>
    <n v="41"/>
    <m/>
    <m/>
    <m/>
    <m/>
    <x v="1"/>
    <n v="1032617"/>
    <n v="4"/>
    <s v="X"/>
    <m/>
    <m/>
    <d v="2023-09-18T00:00:00"/>
    <m/>
    <m/>
    <m/>
    <m/>
    <m/>
    <m/>
    <m/>
    <s v="JACK"/>
    <m/>
    <s v="jack"/>
    <s v="10326174"/>
    <x v="1"/>
    <n v="1.1000000000000001"/>
    <n v="1"/>
    <n v="2020"/>
    <x v="12"/>
  </r>
  <r>
    <d v="2023-08-19T00:00:00"/>
    <n v="11529"/>
    <n v="11721"/>
    <x v="1"/>
    <n v="1457"/>
    <n v="41386"/>
    <s v="adipose hole"/>
    <s v="044491"/>
    <m/>
    <s v="F"/>
    <s v="M"/>
    <s v=""/>
    <s v=""/>
    <n v="71"/>
    <m/>
    <m/>
    <m/>
    <m/>
    <x v="3"/>
    <n v="1032617"/>
    <n v="5"/>
    <s v="X"/>
    <m/>
    <m/>
    <d v="2023-09-18T00:00:00"/>
    <n v="520"/>
    <m/>
    <m/>
    <m/>
    <m/>
    <m/>
    <m/>
    <m/>
    <m/>
    <s v="adult"/>
    <s v="10326175"/>
    <x v="3"/>
    <n v="1.3"/>
    <n v="3"/>
    <n v="2018"/>
    <x v="12"/>
  </r>
  <r>
    <d v="2023-08-20T00:00:00"/>
    <n v="11531"/>
    <n v="11728"/>
    <x v="1"/>
    <n v="939"/>
    <m/>
    <s v="caudal hole"/>
    <m/>
    <m/>
    <s v="M"/>
    <s v="M"/>
    <s v=""/>
    <s v=""/>
    <n v="38"/>
    <m/>
    <m/>
    <m/>
    <m/>
    <x v="1"/>
    <n v="1032617"/>
    <n v="6"/>
    <s v="X"/>
    <m/>
    <m/>
    <d v="2023-09-18T00:00:00"/>
    <m/>
    <m/>
    <m/>
    <m/>
    <m/>
    <m/>
    <n v="1"/>
    <m/>
    <m/>
    <s v="jack"/>
    <s v="10326176"/>
    <x v="1"/>
    <n v="1.1000000000000001"/>
    <n v="1"/>
    <n v="2020"/>
    <x v="13"/>
  </r>
  <r>
    <d v="2023-08-20T00:00:00"/>
    <n v="11531"/>
    <n v="11728"/>
    <x v="1"/>
    <n v="946"/>
    <m/>
    <s v="caudal hole"/>
    <m/>
    <m/>
    <s v="M"/>
    <s v="M"/>
    <s v=""/>
    <s v=""/>
    <n v="40"/>
    <m/>
    <m/>
    <m/>
    <m/>
    <x v="1"/>
    <n v="1032617"/>
    <n v="7"/>
    <s v="X"/>
    <m/>
    <m/>
    <d v="2023-09-18T00:00:00"/>
    <m/>
    <m/>
    <m/>
    <m/>
    <m/>
    <m/>
    <n v="1"/>
    <m/>
    <m/>
    <s v="jack"/>
    <s v="10326177"/>
    <x v="2"/>
    <s v="no age"/>
    <n v="0"/>
    <s v=""/>
    <x v="13"/>
  </r>
  <r>
    <d v="2023-08-20T00:00:00"/>
    <n v="11531"/>
    <n v="11728"/>
    <x v="1"/>
    <n v="1008"/>
    <n v="41387"/>
    <s v="adipose hole"/>
    <s v="044537"/>
    <s v="X"/>
    <s v="M"/>
    <s v="M"/>
    <s v=""/>
    <s v=""/>
    <n v="69"/>
    <m/>
    <m/>
    <m/>
    <m/>
    <x v="3"/>
    <n v="1032617"/>
    <n v="8"/>
    <s v="X"/>
    <m/>
    <m/>
    <d v="2023-09-18T00:00:00"/>
    <n v="520"/>
    <m/>
    <m/>
    <m/>
    <m/>
    <m/>
    <n v="1"/>
    <m/>
    <m/>
    <s v="adult"/>
    <s v="10326178"/>
    <x v="4"/>
    <n v="1.2"/>
    <n v="2"/>
    <n v="2019"/>
    <x v="13"/>
  </r>
  <r>
    <d v="2023-08-20T00:00:00"/>
    <n v="11533"/>
    <n v="11728"/>
    <x v="1"/>
    <n v="1539"/>
    <n v="41388"/>
    <s v="adipose hole"/>
    <s v="044510"/>
    <m/>
    <s v="M"/>
    <s v="M"/>
    <s v=""/>
    <s v=""/>
    <n v="67"/>
    <m/>
    <m/>
    <m/>
    <m/>
    <x v="3"/>
    <n v="1032617"/>
    <n v="9"/>
    <s v="X"/>
    <m/>
    <m/>
    <d v="2023-09-18T00:00:00"/>
    <n v="521"/>
    <m/>
    <m/>
    <m/>
    <m/>
    <m/>
    <n v="1"/>
    <m/>
    <m/>
    <s v="adult"/>
    <s v="10326179"/>
    <x v="8"/>
    <s v="no age"/>
    <n v="2"/>
    <s v=""/>
    <x v="13"/>
  </r>
  <r>
    <d v="2023-08-20T00:00:00"/>
    <n v="11534"/>
    <n v="11728"/>
    <x v="0"/>
    <n v="1607"/>
    <n v="41389"/>
    <s v="adipose hole"/>
    <s v="044513"/>
    <m/>
    <s v="M"/>
    <s v="M"/>
    <s v=""/>
    <s v=""/>
    <n v="72"/>
    <m/>
    <m/>
    <m/>
    <m/>
    <x v="3"/>
    <n v="1032617"/>
    <n v="10"/>
    <s v="X"/>
    <m/>
    <m/>
    <d v="2023-09-18T00:00:00"/>
    <n v="522"/>
    <m/>
    <m/>
    <m/>
    <m/>
    <m/>
    <n v="1"/>
    <m/>
    <m/>
    <s v="adult"/>
    <s v="103261710"/>
    <x v="2"/>
    <s v="no age"/>
    <n v="0"/>
    <s v=""/>
    <x v="13"/>
  </r>
  <r>
    <d v="2023-08-21T00:00:00"/>
    <n v="11537"/>
    <n v="11735"/>
    <x v="0"/>
    <n v="1017"/>
    <n v="41390"/>
    <s v="adipose hole"/>
    <s v="044487"/>
    <m/>
    <s v="M"/>
    <s v="M"/>
    <s v=""/>
    <s v=""/>
    <n v="52"/>
    <m/>
    <m/>
    <m/>
    <m/>
    <x v="3"/>
    <n v="1032527"/>
    <n v="1"/>
    <s v="X"/>
    <m/>
    <m/>
    <d v="2023-09-18T00:00:00"/>
    <n v="523"/>
    <m/>
    <m/>
    <m/>
    <m/>
    <m/>
    <n v="1"/>
    <m/>
    <m/>
    <s v="adult"/>
    <s v="10325271"/>
    <x v="4"/>
    <n v="1.2"/>
    <n v="2"/>
    <n v="2019"/>
    <x v="13"/>
  </r>
  <r>
    <d v="2023-08-21T00:00:00"/>
    <n v="11537"/>
    <n v="11735"/>
    <x v="0"/>
    <n v="1032"/>
    <n v="41391"/>
    <s v="adipose hole"/>
    <s v="044482"/>
    <m/>
    <s v="F"/>
    <s v="F"/>
    <s v=""/>
    <s v=""/>
    <n v="84.5"/>
    <n v="19.5"/>
    <n v="8.4"/>
    <n v="4.5"/>
    <n v="2.8"/>
    <x v="2"/>
    <n v="1032527"/>
    <n v="2"/>
    <s v="X"/>
    <m/>
    <m/>
    <d v="2023-09-18T00:00:00"/>
    <n v="524"/>
    <m/>
    <m/>
    <m/>
    <m/>
    <m/>
    <m/>
    <m/>
    <m/>
    <s v="adult"/>
    <s v="10325272"/>
    <x v="9"/>
    <s v="no age"/>
    <n v="3"/>
    <s v=""/>
    <x v="13"/>
  </r>
  <r>
    <d v="2023-08-21T00:00:00"/>
    <n v="11538"/>
    <n v="11735"/>
    <x v="1"/>
    <n v="1530"/>
    <m/>
    <s v="caudal hole"/>
    <m/>
    <m/>
    <s v="M"/>
    <s v="M"/>
    <s v=""/>
    <s v=""/>
    <n v="35"/>
    <m/>
    <m/>
    <m/>
    <m/>
    <x v="1"/>
    <n v="1032527"/>
    <n v="3"/>
    <s v="X"/>
    <m/>
    <m/>
    <d v="2023-09-18T00:00:00"/>
    <m/>
    <m/>
    <m/>
    <m/>
    <m/>
    <m/>
    <m/>
    <m/>
    <m/>
    <s v="jack"/>
    <s v="10325273"/>
    <x v="7"/>
    <s v="no age"/>
    <n v="1"/>
    <s v=""/>
    <x v="13"/>
  </r>
  <r>
    <d v="2023-08-22T00:00:00"/>
    <n v="11543"/>
    <n v="11741"/>
    <x v="0"/>
    <n v="1105"/>
    <n v="41392"/>
    <s v="adipose hole"/>
    <s v="no pit"/>
    <m/>
    <s v="M"/>
    <s v="M"/>
    <s v=""/>
    <s v=""/>
    <n v="50.5"/>
    <m/>
    <m/>
    <m/>
    <m/>
    <x v="3"/>
    <n v="1032527"/>
    <n v="4"/>
    <s v="X"/>
    <m/>
    <m/>
    <d v="2023-09-18T00:00:00"/>
    <n v="525"/>
    <m/>
    <m/>
    <m/>
    <m/>
    <m/>
    <m/>
    <s v="No PIT"/>
    <m/>
    <s v="adult"/>
    <s v="10325274"/>
    <x v="4"/>
    <n v="1.2"/>
    <n v="2"/>
    <n v="2019"/>
    <x v="13"/>
  </r>
  <r>
    <d v="2023-08-22T00:00:00"/>
    <n v="11543"/>
    <n v="11741"/>
    <x v="1"/>
    <n v="1155"/>
    <m/>
    <s v="caudal hole"/>
    <m/>
    <m/>
    <s v="M"/>
    <s v="M"/>
    <s v=""/>
    <s v=""/>
    <n v="39"/>
    <m/>
    <m/>
    <m/>
    <m/>
    <x v="1"/>
    <n v="1032527"/>
    <n v="5"/>
    <s v="X"/>
    <m/>
    <m/>
    <d v="2023-09-18T00:00:00"/>
    <m/>
    <m/>
    <m/>
    <m/>
    <m/>
    <m/>
    <m/>
    <m/>
    <s v="1 CH jack was not recorded onto CTS; corrected on 23 Aug/23 -NP"/>
    <s v="jack"/>
    <s v="10325275"/>
    <x v="2"/>
    <s v="no age"/>
    <n v="0"/>
    <s v=""/>
    <x v="13"/>
  </r>
  <r>
    <d v="2023-08-22T00:00:00"/>
    <n v="11670"/>
    <n v="11751"/>
    <x v="3"/>
    <n v="940"/>
    <n v="53334"/>
    <s v="V-clip adipose"/>
    <s v="046601"/>
    <s v="X"/>
    <s v="M"/>
    <s v="M"/>
    <s v=""/>
    <s v=""/>
    <n v="89"/>
    <n v="22.3"/>
    <n v="10"/>
    <n v="8.3000000000000007"/>
    <n v="3.1"/>
    <x v="2"/>
    <n v="1022778"/>
    <n v="10"/>
    <s v="X"/>
    <m/>
    <s v="X"/>
    <d v="2023-09-18T00:00:00"/>
    <m/>
    <m/>
    <m/>
    <m/>
    <m/>
    <m/>
    <m/>
    <m/>
    <m/>
    <s v="adult"/>
    <s v="102277810"/>
    <x v="9"/>
    <s v="no age"/>
    <n v="3"/>
    <s v=""/>
    <x v="13"/>
  </r>
  <r>
    <d v="2023-08-23T00:00:00"/>
    <n v="11546"/>
    <n v="11749"/>
    <x v="1"/>
    <n v="913"/>
    <m/>
    <s v="caudal hole"/>
    <m/>
    <m/>
    <s v="M"/>
    <s v="M"/>
    <s v=""/>
    <s v=""/>
    <n v="44"/>
    <m/>
    <m/>
    <m/>
    <m/>
    <x v="1"/>
    <n v="1032527"/>
    <n v="6"/>
    <s v="X"/>
    <m/>
    <m/>
    <d v="2023-09-18T00:00:00"/>
    <m/>
    <m/>
    <m/>
    <m/>
    <m/>
    <m/>
    <n v="1"/>
    <m/>
    <m/>
    <s v="jack"/>
    <s v="10325276"/>
    <x v="1"/>
    <n v="1.1000000000000001"/>
    <n v="1"/>
    <n v="2020"/>
    <x v="13"/>
  </r>
  <r>
    <d v="2023-08-23T00:00:00"/>
    <n v="11548"/>
    <n v="11749"/>
    <x v="1"/>
    <n v="1613"/>
    <n v="41393"/>
    <s v="adipose hole"/>
    <s v="044549"/>
    <m/>
    <s v="F"/>
    <s v="M"/>
    <s v=""/>
    <s v=""/>
    <n v="73"/>
    <m/>
    <m/>
    <m/>
    <m/>
    <x v="3"/>
    <m/>
    <m/>
    <m/>
    <m/>
    <m/>
    <m/>
    <n v="526"/>
    <m/>
    <m/>
    <m/>
    <m/>
    <s v="1"/>
    <n v="1"/>
    <s v="No scales"/>
    <m/>
    <s v="adult"/>
    <s v=""/>
    <x v="2"/>
    <s v="no age"/>
    <n v="0"/>
    <s v=""/>
    <x v="13"/>
  </r>
  <r>
    <d v="2023-08-24T00:00:00"/>
    <n v="11556"/>
    <n v="11654"/>
    <x v="1"/>
    <n v="940"/>
    <n v="41394"/>
    <s v="adipose hole"/>
    <s v="044492"/>
    <s v="X"/>
    <s v="M"/>
    <s v="M"/>
    <s v=""/>
    <s v=""/>
    <n v="58"/>
    <m/>
    <m/>
    <m/>
    <m/>
    <x v="3"/>
    <n v="1032527"/>
    <n v="7"/>
    <s v="X"/>
    <m/>
    <m/>
    <d v="2023-09-18T00:00:00"/>
    <n v="527"/>
    <m/>
    <m/>
    <m/>
    <m/>
    <m/>
    <n v="1"/>
    <m/>
    <m/>
    <s v="adult"/>
    <s v="10325277"/>
    <x v="4"/>
    <n v="1.2"/>
    <n v="2"/>
    <n v="2019"/>
    <x v="13"/>
  </r>
  <r>
    <d v="2023-08-24T00:00:00"/>
    <n v="11556"/>
    <n v="11654"/>
    <x v="1"/>
    <n v="940"/>
    <n v="41395"/>
    <s v="adipose hole"/>
    <s v="044572"/>
    <m/>
    <s v="F"/>
    <s v="F"/>
    <s v=""/>
    <s v=""/>
    <n v="86"/>
    <n v="19.7"/>
    <n v="7.3"/>
    <n v="6.9"/>
    <n v="2.4"/>
    <x v="2"/>
    <n v="1032527"/>
    <n v="8"/>
    <s v="X"/>
    <m/>
    <m/>
    <d v="2023-09-18T00:00:00"/>
    <n v="528"/>
    <m/>
    <m/>
    <m/>
    <m/>
    <m/>
    <n v="1"/>
    <m/>
    <m/>
    <s v="adult"/>
    <s v="10325278"/>
    <x v="9"/>
    <s v="no age"/>
    <n v="3"/>
    <s v=""/>
    <x v="13"/>
  </r>
  <r>
    <d v="2023-08-24T00:00:00"/>
    <n v="11556"/>
    <n v="11654"/>
    <x v="1"/>
    <n v="1000"/>
    <n v="41396"/>
    <s v="adipose hole"/>
    <s v="044566"/>
    <m/>
    <s v="F"/>
    <s v="F"/>
    <s v=""/>
    <s v=""/>
    <n v="79"/>
    <n v="17.8"/>
    <n v="6.6"/>
    <n v="4.4000000000000004"/>
    <n v="1.5"/>
    <x v="2"/>
    <n v="1032527"/>
    <n v="9"/>
    <s v="X"/>
    <m/>
    <m/>
    <d v="2023-09-18T00:00:00"/>
    <n v="529"/>
    <m/>
    <m/>
    <m/>
    <m/>
    <m/>
    <n v="1"/>
    <m/>
    <m/>
    <s v="adult"/>
    <s v="10325279"/>
    <x v="3"/>
    <n v="1.3"/>
    <n v="3"/>
    <n v="2018"/>
    <x v="13"/>
  </r>
  <r>
    <d v="2023-08-24T00:00:00"/>
    <n v="11551"/>
    <n v="11654"/>
    <x v="0"/>
    <n v="1039"/>
    <n v="41397"/>
    <s v="adipose hole"/>
    <s v="044567"/>
    <m/>
    <s v="F"/>
    <s v="F"/>
    <s v=""/>
    <s v=""/>
    <n v="78"/>
    <m/>
    <m/>
    <m/>
    <m/>
    <x v="2"/>
    <n v="1032527"/>
    <n v="10"/>
    <s v="X"/>
    <m/>
    <m/>
    <d v="2023-09-18T00:00:00"/>
    <n v="530"/>
    <m/>
    <m/>
    <m/>
    <m/>
    <m/>
    <n v="1"/>
    <m/>
    <s v="No morphs recorded on datasheet"/>
    <s v="adult"/>
    <s v="103252710"/>
    <x v="3"/>
    <n v="1.3"/>
    <n v="3"/>
    <n v="2018"/>
    <x v="13"/>
  </r>
  <r>
    <d v="2023-08-24T00:00:00"/>
    <n v="11552"/>
    <n v="11654"/>
    <x v="0"/>
    <n v="1601"/>
    <m/>
    <s v="caudal hole"/>
    <m/>
    <m/>
    <s v="M"/>
    <s v="M"/>
    <s v=""/>
    <s v=""/>
    <n v="41"/>
    <m/>
    <m/>
    <m/>
    <m/>
    <x v="1"/>
    <n v="1032542"/>
    <n v="1"/>
    <s v="X"/>
    <m/>
    <m/>
    <d v="2023-09-18T00:00:00"/>
    <m/>
    <m/>
    <m/>
    <m/>
    <m/>
    <m/>
    <n v="1"/>
    <m/>
    <m/>
    <s v="jack"/>
    <s v="10325421"/>
    <x v="1"/>
    <n v="1.1000000000000001"/>
    <n v="1"/>
    <n v="2020"/>
    <x v="13"/>
  </r>
  <r>
    <d v="2023-08-24T00:00:00"/>
    <n v="11553"/>
    <n v="11654"/>
    <x v="1"/>
    <n v="1711"/>
    <m/>
    <s v="caudal hole"/>
    <m/>
    <m/>
    <s v="M"/>
    <s v="M"/>
    <s v=""/>
    <s v=""/>
    <n v="42"/>
    <m/>
    <m/>
    <m/>
    <m/>
    <x v="1"/>
    <n v="1032542"/>
    <n v="2"/>
    <s v="X"/>
    <m/>
    <m/>
    <d v="2023-09-18T00:00:00"/>
    <m/>
    <m/>
    <m/>
    <m/>
    <m/>
    <m/>
    <n v="1"/>
    <m/>
    <m/>
    <s v="jack"/>
    <s v="10325422"/>
    <x v="1"/>
    <n v="1.1000000000000001"/>
    <n v="1"/>
    <n v="2020"/>
    <x v="13"/>
  </r>
  <r>
    <d v="2023-08-25T00:00:00"/>
    <n v="11555"/>
    <n v="11663"/>
    <x v="1"/>
    <n v="1121"/>
    <m/>
    <s v="caudal hole"/>
    <m/>
    <m/>
    <s v="M"/>
    <s v="M"/>
    <s v=""/>
    <s v=""/>
    <n v="46"/>
    <m/>
    <m/>
    <m/>
    <m/>
    <x v="1"/>
    <n v="1032548"/>
    <n v="1"/>
    <s v="X"/>
    <m/>
    <m/>
    <d v="2023-09-18T00:00:00"/>
    <m/>
    <m/>
    <m/>
    <m/>
    <m/>
    <m/>
    <n v="1"/>
    <m/>
    <m/>
    <s v="jack"/>
    <s v="10325481"/>
    <x v="1"/>
    <n v="1.1000000000000001"/>
    <n v="1"/>
    <n v="2020"/>
    <x v="13"/>
  </r>
  <r>
    <d v="2023-08-26T00:00:00"/>
    <n v="11559"/>
    <n v="11668"/>
    <x v="1"/>
    <n v="1013"/>
    <m/>
    <s v="caudal hole"/>
    <m/>
    <m/>
    <s v="M"/>
    <s v="M"/>
    <s v=""/>
    <s v=""/>
    <n v="33"/>
    <m/>
    <m/>
    <m/>
    <m/>
    <x v="1"/>
    <n v="1032548"/>
    <n v="2"/>
    <s v="X"/>
    <m/>
    <m/>
    <d v="2023-09-18T00:00:00"/>
    <m/>
    <m/>
    <m/>
    <m/>
    <m/>
    <m/>
    <n v="1"/>
    <m/>
    <m/>
    <s v="jack"/>
    <s v="10325482"/>
    <x v="1"/>
    <n v="1.1000000000000001"/>
    <n v="1"/>
    <n v="2020"/>
    <x v="13"/>
  </r>
  <r>
    <d v="2023-08-27T00:00:00"/>
    <n v="11563"/>
    <n v="11675"/>
    <x v="1"/>
    <n v="1030"/>
    <n v="41398"/>
    <s v="adipose hole"/>
    <s v="044495"/>
    <m/>
    <s v="F"/>
    <s v="F"/>
    <s v=""/>
    <s v=""/>
    <n v="81.5"/>
    <n v="17.899999999999999"/>
    <n v="7.1"/>
    <n v="2.6"/>
    <n v="1.4"/>
    <x v="2"/>
    <n v="1032548"/>
    <n v="3"/>
    <s v="X"/>
    <m/>
    <m/>
    <d v="2023-09-18T00:00:00"/>
    <n v="531"/>
    <m/>
    <m/>
    <m/>
    <m/>
    <m/>
    <m/>
    <m/>
    <m/>
    <s v="adult"/>
    <s v="10325483"/>
    <x v="3"/>
    <n v="1.3"/>
    <n v="3"/>
    <n v="2018"/>
    <x v="14"/>
  </r>
  <r>
    <d v="2023-08-27T00:00:00"/>
    <n v="11564"/>
    <n v="11675"/>
    <x v="0"/>
    <n v="1624"/>
    <m/>
    <s v="caudal hole"/>
    <m/>
    <m/>
    <s v="M"/>
    <s v="M"/>
    <s v=""/>
    <s v=""/>
    <n v="49.5"/>
    <m/>
    <m/>
    <m/>
    <m/>
    <x v="1"/>
    <n v="1032548"/>
    <n v="4"/>
    <s v="X"/>
    <m/>
    <m/>
    <d v="2023-09-18T00:00:00"/>
    <m/>
    <m/>
    <m/>
    <m/>
    <m/>
    <m/>
    <m/>
    <m/>
    <m/>
    <s v="jack"/>
    <s v="10325484"/>
    <x v="1"/>
    <n v="1.1000000000000001"/>
    <n v="1"/>
    <n v="2020"/>
    <x v="14"/>
  </r>
  <r>
    <d v="2023-08-27T00:00:00"/>
    <n v="11565"/>
    <n v="11675"/>
    <x v="0"/>
    <n v="1701"/>
    <m/>
    <s v="caudal hole"/>
    <m/>
    <m/>
    <s v="M"/>
    <s v="M"/>
    <s v=""/>
    <s v=""/>
    <n v="46"/>
    <m/>
    <m/>
    <m/>
    <m/>
    <x v="1"/>
    <n v="1032548"/>
    <n v="5"/>
    <s v="X"/>
    <m/>
    <m/>
    <d v="2023-09-18T00:00:00"/>
    <m/>
    <m/>
    <m/>
    <m/>
    <m/>
    <m/>
    <m/>
    <m/>
    <m/>
    <s v="jack"/>
    <s v="10325485"/>
    <x v="1"/>
    <n v="1.1000000000000001"/>
    <n v="1"/>
    <n v="2020"/>
    <x v="14"/>
  </r>
  <r>
    <d v="2023-08-28T00:00:00"/>
    <n v="11567"/>
    <n v="11684"/>
    <x v="1"/>
    <n v="1048"/>
    <n v="41399"/>
    <s v="adipose hole"/>
    <s v="044523"/>
    <m/>
    <s v="M"/>
    <s v="M"/>
    <s v=""/>
    <s v=""/>
    <n v="60.5"/>
    <m/>
    <m/>
    <m/>
    <m/>
    <x v="3"/>
    <n v="1032548"/>
    <n v="6"/>
    <s v="X"/>
    <m/>
    <m/>
    <d v="2023-09-18T00:00:00"/>
    <n v="532"/>
    <m/>
    <m/>
    <m/>
    <m/>
    <m/>
    <m/>
    <m/>
    <m/>
    <s v="adult"/>
    <s v="10325486"/>
    <x v="8"/>
    <s v="no age"/>
    <n v="2"/>
    <s v=""/>
    <x v="14"/>
  </r>
  <r>
    <d v="2023-08-28T00:00:00"/>
    <n v="11568"/>
    <n v="11684"/>
    <x v="0"/>
    <n v="1618"/>
    <m/>
    <s v="caudal hole"/>
    <m/>
    <m/>
    <s v="M"/>
    <s v="M"/>
    <s v=""/>
    <s v=""/>
    <n v="38.5"/>
    <m/>
    <m/>
    <m/>
    <m/>
    <x v="1"/>
    <n v="1032548"/>
    <n v="7"/>
    <s v="X"/>
    <m/>
    <m/>
    <d v="2023-09-18T00:00:00"/>
    <m/>
    <m/>
    <m/>
    <m/>
    <m/>
    <m/>
    <m/>
    <m/>
    <m/>
    <s v="jack"/>
    <s v="10325487"/>
    <x v="1"/>
    <n v="1.1000000000000001"/>
    <n v="1"/>
    <n v="2020"/>
    <x v="14"/>
  </r>
  <r>
    <d v="2023-08-31T00:00:00"/>
    <n v="11579"/>
    <n v="11691"/>
    <x v="1"/>
    <n v="1030"/>
    <n v="41475"/>
    <s v="adipose hole"/>
    <s v="044545"/>
    <m/>
    <s v="F"/>
    <s v="F"/>
    <s v=""/>
    <s v=""/>
    <n v="85.5"/>
    <n v="19.5"/>
    <n v="7.5"/>
    <n v="2.8"/>
    <n v="1.9"/>
    <x v="2"/>
    <n v="1032548"/>
    <n v="8"/>
    <s v="X"/>
    <m/>
    <m/>
    <d v="2023-09-18T00:00:00"/>
    <n v="533"/>
    <m/>
    <m/>
    <m/>
    <m/>
    <m/>
    <m/>
    <m/>
    <m/>
    <s v="adult"/>
    <s v="10325488"/>
    <x v="3"/>
    <n v="1.3"/>
    <n v="3"/>
    <n v="2018"/>
    <x v="14"/>
  </r>
  <r>
    <d v="2023-09-02T00:00:00"/>
    <n v="11586"/>
    <n v="11814"/>
    <x v="0"/>
    <n v="948"/>
    <m/>
    <s v="adipose hole"/>
    <s v="044508"/>
    <m/>
    <s v="F"/>
    <s v="F"/>
    <s v=""/>
    <s v=""/>
    <m/>
    <m/>
    <m/>
    <m/>
    <m/>
    <x v="4"/>
    <n v="1032548"/>
    <n v="9"/>
    <s v="X"/>
    <m/>
    <m/>
    <d v="2023-09-18T00:00:00"/>
    <n v="534"/>
    <m/>
    <m/>
    <m/>
    <m/>
    <m/>
    <m/>
    <s v="OPERC PUNCH"/>
    <s v="No tag or length recorded on datasheet."/>
    <s v=""/>
    <s v="10325489"/>
    <x v="4"/>
    <n v="1.2"/>
    <n v="2"/>
    <n v="2019"/>
    <x v="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7">
  <r>
    <d v="2024-05-31T00:00:00"/>
    <m/>
    <m/>
    <m/>
    <x v="0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</r>
  <r>
    <d v="2024-06-01T00:00:00"/>
    <m/>
    <m/>
    <m/>
    <x v="1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0"/>
    <m/>
    <m/>
    <m/>
    <m/>
    <m/>
    <m/>
    <m/>
    <m/>
    <m/>
    <m/>
    <m/>
    <m/>
    <m/>
    <m/>
    <m/>
    <m/>
    <m/>
    <m/>
  </r>
  <r>
    <d v="2024-06-02T00:00:00"/>
    <m/>
    <m/>
    <m/>
    <x v="2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"/>
    <m/>
    <m/>
    <m/>
    <m/>
    <m/>
    <m/>
    <m/>
    <m/>
    <m/>
    <m/>
    <m/>
    <m/>
    <m/>
    <m/>
    <m/>
    <m/>
    <m/>
    <m/>
  </r>
  <r>
    <d v="2024-06-03T00:00:00"/>
    <m/>
    <m/>
    <m/>
    <x v="3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"/>
    <m/>
    <m/>
    <m/>
    <m/>
    <m/>
    <m/>
    <m/>
    <m/>
    <m/>
    <m/>
    <m/>
    <m/>
    <m/>
    <m/>
    <m/>
    <m/>
    <m/>
    <m/>
  </r>
  <r>
    <d v="2024-06-04T00:00:00"/>
    <m/>
    <m/>
    <m/>
    <x v="4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"/>
    <m/>
    <m/>
    <m/>
    <m/>
    <m/>
    <m/>
    <m/>
    <m/>
    <m/>
    <m/>
    <m/>
    <m/>
    <m/>
    <m/>
    <m/>
    <m/>
    <m/>
    <m/>
  </r>
  <r>
    <d v="2024-06-0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"/>
    <m/>
    <m/>
    <m/>
    <m/>
    <m/>
    <m/>
    <m/>
    <m/>
    <m/>
    <m/>
    <m/>
    <m/>
    <m/>
    <m/>
    <m/>
    <m/>
    <m/>
    <m/>
  </r>
  <r>
    <d v="2024-06-0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"/>
    <m/>
    <m/>
    <m/>
    <m/>
    <m/>
    <m/>
    <m/>
    <m/>
    <m/>
    <m/>
    <m/>
    <m/>
    <m/>
    <m/>
    <m/>
    <m/>
    <m/>
    <m/>
  </r>
  <r>
    <d v="2024-06-0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"/>
    <m/>
    <m/>
    <m/>
    <m/>
    <m/>
    <m/>
    <m/>
    <m/>
    <m/>
    <m/>
    <m/>
    <m/>
    <m/>
    <m/>
    <m/>
    <m/>
    <m/>
    <m/>
  </r>
  <r>
    <d v="2024-06-0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"/>
    <m/>
    <m/>
    <m/>
    <m/>
    <m/>
    <m/>
    <m/>
    <m/>
    <m/>
    <m/>
    <m/>
    <m/>
    <m/>
    <m/>
    <m/>
    <m/>
    <m/>
    <m/>
  </r>
  <r>
    <d v="2024-06-0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2"/>
    <m/>
    <m/>
    <m/>
    <m/>
    <m/>
    <m/>
    <m/>
    <m/>
    <m/>
    <m/>
    <m/>
    <m/>
    <m/>
    <m/>
    <m/>
    <m/>
    <m/>
    <m/>
  </r>
  <r>
    <d v="2024-06-1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2"/>
    <m/>
    <m/>
    <m/>
    <m/>
    <m/>
    <m/>
    <m/>
    <m/>
    <m/>
    <m/>
    <m/>
    <m/>
    <m/>
    <m/>
    <m/>
    <m/>
    <m/>
    <m/>
  </r>
  <r>
    <d v="2024-06-1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2"/>
    <m/>
    <m/>
    <m/>
    <m/>
    <m/>
    <m/>
    <m/>
    <m/>
    <m/>
    <m/>
    <m/>
    <m/>
    <m/>
    <m/>
    <m/>
    <m/>
    <m/>
    <m/>
  </r>
  <r>
    <d v="2024-06-1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2"/>
    <m/>
    <m/>
    <m/>
    <m/>
    <m/>
    <m/>
    <m/>
    <m/>
    <m/>
    <m/>
    <m/>
    <m/>
    <m/>
    <m/>
    <m/>
    <m/>
    <m/>
    <m/>
  </r>
  <r>
    <d v="2024-06-1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2"/>
    <m/>
    <m/>
    <m/>
    <m/>
    <m/>
    <m/>
    <m/>
    <m/>
    <m/>
    <m/>
    <m/>
    <m/>
    <m/>
    <m/>
    <m/>
    <m/>
    <m/>
    <m/>
  </r>
  <r>
    <d v="2024-06-1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2"/>
    <m/>
    <m/>
    <m/>
    <m/>
    <m/>
    <m/>
    <m/>
    <m/>
    <m/>
    <m/>
    <m/>
    <m/>
    <m/>
    <m/>
    <m/>
    <m/>
    <m/>
    <m/>
  </r>
  <r>
    <d v="2024-06-1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2"/>
    <m/>
    <m/>
    <m/>
    <m/>
    <m/>
    <m/>
    <m/>
    <m/>
    <m/>
    <m/>
    <m/>
    <m/>
    <m/>
    <m/>
    <m/>
    <m/>
    <m/>
    <m/>
  </r>
  <r>
    <d v="2024-06-1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3"/>
    <m/>
    <m/>
    <m/>
    <m/>
    <m/>
    <m/>
    <m/>
    <m/>
    <m/>
    <m/>
    <m/>
    <m/>
    <m/>
    <m/>
    <m/>
    <m/>
    <m/>
    <m/>
  </r>
  <r>
    <d v="2024-06-1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3"/>
    <m/>
    <m/>
    <m/>
    <m/>
    <m/>
    <m/>
    <m/>
    <m/>
    <m/>
    <m/>
    <m/>
    <m/>
    <m/>
    <m/>
    <m/>
    <m/>
    <m/>
    <m/>
  </r>
  <r>
    <d v="2024-06-1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3"/>
    <m/>
    <m/>
    <m/>
    <m/>
    <m/>
    <m/>
    <m/>
    <m/>
    <m/>
    <m/>
    <m/>
    <m/>
    <m/>
    <m/>
    <m/>
    <m/>
    <m/>
    <m/>
  </r>
  <r>
    <d v="2024-06-1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3"/>
    <m/>
    <m/>
    <m/>
    <m/>
    <m/>
    <m/>
    <m/>
    <m/>
    <m/>
    <m/>
    <m/>
    <m/>
    <m/>
    <m/>
    <m/>
    <m/>
    <m/>
    <m/>
  </r>
  <r>
    <d v="2024-06-2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3"/>
    <m/>
    <m/>
    <m/>
    <m/>
    <m/>
    <m/>
    <m/>
    <m/>
    <m/>
    <m/>
    <m/>
    <m/>
    <m/>
    <m/>
    <m/>
    <m/>
    <m/>
    <m/>
  </r>
  <r>
    <d v="2024-06-2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3"/>
    <m/>
    <m/>
    <m/>
    <m/>
    <m/>
    <m/>
    <m/>
    <m/>
    <m/>
    <m/>
    <m/>
    <m/>
    <m/>
    <m/>
    <m/>
    <m/>
    <m/>
    <m/>
  </r>
  <r>
    <d v="2024-06-2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3"/>
    <m/>
    <m/>
    <m/>
    <m/>
    <m/>
    <m/>
    <m/>
    <m/>
    <m/>
    <m/>
    <m/>
    <m/>
    <m/>
    <m/>
    <m/>
    <m/>
    <m/>
    <m/>
  </r>
  <r>
    <d v="2024-06-2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4"/>
    <m/>
    <m/>
    <m/>
    <m/>
    <m/>
    <m/>
    <m/>
    <m/>
    <m/>
    <m/>
    <m/>
    <m/>
    <m/>
    <m/>
    <m/>
    <m/>
    <m/>
    <m/>
  </r>
  <r>
    <d v="2024-06-2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4"/>
    <m/>
    <m/>
    <m/>
    <m/>
    <m/>
    <m/>
    <m/>
    <m/>
    <m/>
    <m/>
    <m/>
    <m/>
    <m/>
    <m/>
    <m/>
    <m/>
    <m/>
    <m/>
  </r>
  <r>
    <d v="2024-06-2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4"/>
    <m/>
    <m/>
    <m/>
    <m/>
    <m/>
    <m/>
    <m/>
    <m/>
    <m/>
    <m/>
    <m/>
    <m/>
    <m/>
    <m/>
    <m/>
    <m/>
    <m/>
    <m/>
  </r>
  <r>
    <d v="2024-06-2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4"/>
    <m/>
    <m/>
    <m/>
    <m/>
    <m/>
    <m/>
    <m/>
    <m/>
    <m/>
    <m/>
    <m/>
    <m/>
    <m/>
    <m/>
    <m/>
    <m/>
    <m/>
    <m/>
  </r>
  <r>
    <d v="2024-06-2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4"/>
    <m/>
    <m/>
    <m/>
    <m/>
    <m/>
    <m/>
    <m/>
    <m/>
    <m/>
    <m/>
    <m/>
    <m/>
    <m/>
    <m/>
    <m/>
    <m/>
    <m/>
    <m/>
  </r>
  <r>
    <d v="2024-06-2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4"/>
    <m/>
    <m/>
    <m/>
    <m/>
    <m/>
    <m/>
    <m/>
    <m/>
    <m/>
    <m/>
    <m/>
    <m/>
    <m/>
    <m/>
    <m/>
    <m/>
    <m/>
    <m/>
  </r>
  <r>
    <d v="2024-06-2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4"/>
    <m/>
    <m/>
    <m/>
    <m/>
    <m/>
    <m/>
    <m/>
    <m/>
    <m/>
    <m/>
    <m/>
    <m/>
    <m/>
    <m/>
    <m/>
    <m/>
    <m/>
    <m/>
  </r>
  <r>
    <d v="2024-06-3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5"/>
    <m/>
    <m/>
    <m/>
    <m/>
    <m/>
    <m/>
    <m/>
    <m/>
    <m/>
    <m/>
    <m/>
    <m/>
    <m/>
    <m/>
    <m/>
    <m/>
    <m/>
    <m/>
  </r>
  <r>
    <d v="2024-07-0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5"/>
    <m/>
    <m/>
    <m/>
    <m/>
    <m/>
    <m/>
    <m/>
    <m/>
    <m/>
    <m/>
    <m/>
    <m/>
    <m/>
    <m/>
    <m/>
    <m/>
    <m/>
    <m/>
  </r>
  <r>
    <d v="2024-07-0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5"/>
    <m/>
    <m/>
    <m/>
    <m/>
    <m/>
    <m/>
    <m/>
    <m/>
    <m/>
    <m/>
    <m/>
    <m/>
    <m/>
    <m/>
    <m/>
    <m/>
    <m/>
    <m/>
  </r>
  <r>
    <d v="2024-07-0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5"/>
    <m/>
    <m/>
    <m/>
    <m/>
    <m/>
    <m/>
    <m/>
    <m/>
    <m/>
    <m/>
    <m/>
    <m/>
    <m/>
    <m/>
    <m/>
    <m/>
    <m/>
    <m/>
  </r>
  <r>
    <d v="2024-07-0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5"/>
    <m/>
    <m/>
    <m/>
    <m/>
    <m/>
    <m/>
    <m/>
    <m/>
    <m/>
    <m/>
    <m/>
    <m/>
    <m/>
    <m/>
    <m/>
    <m/>
    <m/>
    <m/>
  </r>
  <r>
    <d v="2024-07-0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5"/>
    <m/>
    <m/>
    <m/>
    <m/>
    <m/>
    <m/>
    <m/>
    <m/>
    <m/>
    <m/>
    <m/>
    <m/>
    <m/>
    <m/>
    <m/>
    <m/>
    <m/>
    <m/>
  </r>
  <r>
    <d v="2024-07-0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5"/>
    <m/>
    <m/>
    <m/>
    <m/>
    <m/>
    <m/>
    <m/>
    <m/>
    <m/>
    <m/>
    <m/>
    <m/>
    <m/>
    <m/>
    <m/>
    <m/>
    <m/>
    <m/>
  </r>
  <r>
    <d v="2024-07-0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6"/>
    <m/>
    <m/>
    <m/>
    <m/>
    <m/>
    <m/>
    <m/>
    <m/>
    <m/>
    <m/>
    <m/>
    <m/>
    <m/>
    <m/>
    <m/>
    <m/>
    <m/>
    <m/>
  </r>
  <r>
    <d v="2024-07-0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6"/>
    <m/>
    <m/>
    <m/>
    <m/>
    <m/>
    <m/>
    <m/>
    <m/>
    <m/>
    <m/>
    <m/>
    <m/>
    <m/>
    <m/>
    <m/>
    <m/>
    <m/>
    <m/>
  </r>
  <r>
    <d v="2024-07-0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6"/>
    <m/>
    <m/>
    <m/>
    <m/>
    <m/>
    <m/>
    <m/>
    <m/>
    <m/>
    <m/>
    <m/>
    <m/>
    <m/>
    <m/>
    <m/>
    <m/>
    <m/>
    <m/>
  </r>
  <r>
    <d v="2024-07-1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6"/>
    <m/>
    <m/>
    <m/>
    <m/>
    <m/>
    <m/>
    <m/>
    <m/>
    <m/>
    <m/>
    <m/>
    <m/>
    <m/>
    <m/>
    <m/>
    <m/>
    <m/>
    <m/>
  </r>
  <r>
    <d v="2024-07-1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6"/>
    <m/>
    <m/>
    <m/>
    <m/>
    <m/>
    <m/>
    <m/>
    <m/>
    <m/>
    <m/>
    <m/>
    <m/>
    <m/>
    <m/>
    <m/>
    <m/>
    <m/>
    <m/>
  </r>
  <r>
    <d v="2024-07-1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6"/>
    <m/>
    <m/>
    <m/>
    <m/>
    <m/>
    <m/>
    <m/>
    <m/>
    <m/>
    <m/>
    <m/>
    <m/>
    <m/>
    <m/>
    <m/>
    <m/>
    <m/>
    <m/>
  </r>
  <r>
    <d v="2024-07-1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6"/>
    <m/>
    <m/>
    <m/>
    <m/>
    <m/>
    <m/>
    <m/>
    <m/>
    <m/>
    <m/>
    <m/>
    <m/>
    <m/>
    <m/>
    <m/>
    <m/>
    <m/>
    <m/>
  </r>
  <r>
    <d v="2024-07-1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7"/>
    <m/>
    <m/>
    <m/>
    <m/>
    <m/>
    <m/>
    <m/>
    <m/>
    <m/>
    <m/>
    <m/>
    <m/>
    <m/>
    <m/>
    <m/>
    <m/>
    <m/>
    <m/>
  </r>
  <r>
    <d v="2024-07-1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7"/>
    <m/>
    <m/>
    <m/>
    <m/>
    <m/>
    <m/>
    <m/>
    <m/>
    <m/>
    <m/>
    <m/>
    <m/>
    <m/>
    <m/>
    <m/>
    <m/>
    <m/>
    <m/>
  </r>
  <r>
    <d v="2024-07-1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7"/>
    <m/>
    <m/>
    <m/>
    <m/>
    <m/>
    <m/>
    <m/>
    <m/>
    <m/>
    <m/>
    <m/>
    <m/>
    <m/>
    <m/>
    <m/>
    <m/>
    <m/>
    <m/>
  </r>
  <r>
    <d v="2024-07-1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7"/>
    <m/>
    <m/>
    <m/>
    <m/>
    <m/>
    <m/>
    <m/>
    <m/>
    <m/>
    <m/>
    <m/>
    <m/>
    <m/>
    <m/>
    <m/>
    <m/>
    <m/>
    <m/>
  </r>
  <r>
    <d v="2024-07-1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7"/>
    <m/>
    <m/>
    <m/>
    <m/>
    <m/>
    <m/>
    <m/>
    <m/>
    <m/>
    <m/>
    <m/>
    <m/>
    <m/>
    <m/>
    <m/>
    <m/>
    <m/>
    <m/>
  </r>
  <r>
    <d v="2024-07-1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7"/>
    <m/>
    <m/>
    <m/>
    <m/>
    <m/>
    <m/>
    <m/>
    <m/>
    <m/>
    <m/>
    <m/>
    <m/>
    <m/>
    <m/>
    <m/>
    <m/>
    <m/>
    <m/>
  </r>
  <r>
    <d v="2024-07-2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7"/>
    <m/>
    <m/>
    <m/>
    <m/>
    <m/>
    <m/>
    <m/>
    <m/>
    <m/>
    <m/>
    <m/>
    <m/>
    <m/>
    <m/>
    <m/>
    <m/>
    <m/>
    <m/>
  </r>
  <r>
    <d v="2024-07-2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8"/>
    <m/>
    <m/>
    <m/>
    <m/>
    <m/>
    <m/>
    <m/>
    <m/>
    <m/>
    <m/>
    <m/>
    <m/>
    <m/>
    <m/>
    <m/>
    <m/>
    <m/>
    <m/>
  </r>
  <r>
    <d v="2024-07-2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8"/>
    <m/>
    <m/>
    <m/>
    <m/>
    <m/>
    <m/>
    <m/>
    <m/>
    <m/>
    <m/>
    <m/>
    <m/>
    <m/>
    <m/>
    <m/>
    <m/>
    <m/>
    <m/>
  </r>
  <r>
    <d v="2024-07-2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8"/>
    <m/>
    <m/>
    <m/>
    <m/>
    <m/>
    <m/>
    <m/>
    <m/>
    <m/>
    <m/>
    <m/>
    <m/>
    <m/>
    <m/>
    <m/>
    <m/>
    <m/>
    <m/>
  </r>
  <r>
    <d v="2024-07-2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8"/>
    <m/>
    <m/>
    <m/>
    <m/>
    <m/>
    <m/>
    <m/>
    <m/>
    <m/>
    <m/>
    <m/>
    <m/>
    <m/>
    <m/>
    <m/>
    <m/>
    <m/>
    <m/>
  </r>
  <r>
    <d v="2024-07-2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8"/>
    <m/>
    <m/>
    <m/>
    <m/>
    <m/>
    <m/>
    <m/>
    <m/>
    <m/>
    <m/>
    <m/>
    <m/>
    <m/>
    <m/>
    <m/>
    <m/>
    <m/>
    <m/>
  </r>
  <r>
    <d v="2024-07-2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8"/>
    <m/>
    <m/>
    <m/>
    <m/>
    <m/>
    <m/>
    <m/>
    <m/>
    <m/>
    <m/>
    <m/>
    <m/>
    <m/>
    <m/>
    <m/>
    <m/>
    <m/>
    <m/>
  </r>
  <r>
    <d v="2024-07-2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8"/>
    <m/>
    <m/>
    <m/>
    <m/>
    <m/>
    <m/>
    <m/>
    <m/>
    <m/>
    <m/>
    <m/>
    <m/>
    <m/>
    <m/>
    <m/>
    <m/>
    <m/>
    <m/>
  </r>
  <r>
    <d v="2024-07-2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9"/>
    <m/>
    <m/>
    <m/>
    <m/>
    <m/>
    <m/>
    <m/>
    <m/>
    <m/>
    <m/>
    <m/>
    <m/>
    <m/>
    <m/>
    <m/>
    <m/>
    <m/>
    <m/>
  </r>
  <r>
    <d v="2024-07-2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9"/>
    <m/>
    <m/>
    <m/>
    <m/>
    <m/>
    <m/>
    <m/>
    <m/>
    <m/>
    <m/>
    <m/>
    <m/>
    <m/>
    <m/>
    <m/>
    <m/>
    <m/>
    <m/>
  </r>
  <r>
    <d v="2024-07-3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9"/>
    <m/>
    <m/>
    <m/>
    <m/>
    <m/>
    <m/>
    <m/>
    <m/>
    <m/>
    <m/>
    <m/>
    <m/>
    <m/>
    <m/>
    <m/>
    <m/>
    <m/>
    <m/>
  </r>
  <r>
    <d v="2024-07-3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9"/>
    <m/>
    <m/>
    <m/>
    <m/>
    <m/>
    <m/>
    <m/>
    <m/>
    <m/>
    <m/>
    <m/>
    <m/>
    <m/>
    <m/>
    <m/>
    <m/>
    <m/>
    <m/>
  </r>
  <r>
    <d v="2024-08-0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9"/>
    <m/>
    <m/>
    <m/>
    <m/>
    <m/>
    <m/>
    <m/>
    <m/>
    <m/>
    <m/>
    <m/>
    <m/>
    <m/>
    <m/>
    <m/>
    <m/>
    <m/>
    <m/>
  </r>
  <r>
    <d v="2024-08-0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9"/>
    <m/>
    <m/>
    <m/>
    <m/>
    <m/>
    <m/>
    <m/>
    <m/>
    <m/>
    <m/>
    <m/>
    <m/>
    <m/>
    <m/>
    <m/>
    <m/>
    <m/>
    <m/>
  </r>
  <r>
    <d v="2024-08-0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9"/>
    <m/>
    <m/>
    <m/>
    <m/>
    <m/>
    <m/>
    <m/>
    <m/>
    <m/>
    <m/>
    <m/>
    <m/>
    <m/>
    <m/>
    <m/>
    <m/>
    <m/>
    <m/>
  </r>
  <r>
    <d v="2024-08-0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0"/>
    <m/>
    <m/>
    <m/>
    <m/>
    <m/>
    <m/>
    <m/>
    <m/>
    <m/>
    <m/>
    <m/>
    <m/>
    <m/>
    <m/>
    <m/>
    <m/>
    <m/>
    <m/>
  </r>
  <r>
    <d v="2024-08-0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0"/>
    <m/>
    <m/>
    <m/>
    <m/>
    <m/>
    <m/>
    <m/>
    <m/>
    <m/>
    <m/>
    <m/>
    <m/>
    <m/>
    <m/>
    <m/>
    <m/>
    <m/>
    <m/>
  </r>
  <r>
    <d v="2024-08-0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0"/>
    <m/>
    <m/>
    <m/>
    <m/>
    <m/>
    <m/>
    <m/>
    <m/>
    <m/>
    <m/>
    <m/>
    <m/>
    <m/>
    <m/>
    <m/>
    <m/>
    <m/>
    <m/>
  </r>
  <r>
    <d v="2024-08-0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0"/>
    <m/>
    <m/>
    <m/>
    <m/>
    <m/>
    <m/>
    <m/>
    <m/>
    <m/>
    <m/>
    <m/>
    <m/>
    <m/>
    <m/>
    <m/>
    <m/>
    <m/>
    <m/>
  </r>
  <r>
    <d v="2024-08-0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0"/>
    <m/>
    <m/>
    <m/>
    <m/>
    <m/>
    <m/>
    <m/>
    <m/>
    <m/>
    <m/>
    <m/>
    <m/>
    <m/>
    <m/>
    <m/>
    <m/>
    <m/>
    <m/>
  </r>
  <r>
    <d v="2024-08-0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0"/>
    <m/>
    <m/>
    <m/>
    <m/>
    <m/>
    <m/>
    <m/>
    <m/>
    <m/>
    <m/>
    <m/>
    <m/>
    <m/>
    <m/>
    <m/>
    <m/>
    <m/>
    <m/>
  </r>
  <r>
    <d v="2024-08-1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0"/>
    <m/>
    <m/>
    <m/>
    <m/>
    <m/>
    <m/>
    <m/>
    <m/>
    <m/>
    <m/>
    <m/>
    <m/>
    <m/>
    <m/>
    <m/>
    <m/>
    <m/>
    <m/>
  </r>
  <r>
    <d v="2024-08-1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1"/>
    <m/>
    <m/>
    <m/>
    <m/>
    <m/>
    <m/>
    <m/>
    <m/>
    <m/>
    <m/>
    <m/>
    <m/>
    <m/>
    <m/>
    <m/>
    <m/>
    <m/>
    <m/>
  </r>
  <r>
    <d v="2024-08-1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1"/>
    <m/>
    <m/>
    <m/>
    <m/>
    <m/>
    <m/>
    <m/>
    <m/>
    <m/>
    <m/>
    <m/>
    <m/>
    <m/>
    <m/>
    <m/>
    <m/>
    <m/>
    <m/>
  </r>
  <r>
    <d v="2024-08-1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1"/>
    <m/>
    <m/>
    <m/>
    <m/>
    <m/>
    <m/>
    <m/>
    <m/>
    <m/>
    <m/>
    <m/>
    <m/>
    <m/>
    <m/>
    <m/>
    <m/>
    <m/>
    <m/>
  </r>
  <r>
    <d v="2024-08-1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1"/>
    <m/>
    <m/>
    <m/>
    <m/>
    <m/>
    <m/>
    <m/>
    <m/>
    <m/>
    <m/>
    <m/>
    <m/>
    <m/>
    <m/>
    <m/>
    <m/>
    <m/>
    <m/>
  </r>
  <r>
    <d v="2024-08-1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1"/>
    <m/>
    <m/>
    <m/>
    <m/>
    <m/>
    <m/>
    <m/>
    <m/>
    <m/>
    <m/>
    <m/>
    <m/>
    <m/>
    <m/>
    <m/>
    <m/>
    <m/>
    <m/>
  </r>
  <r>
    <d v="2024-08-1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1"/>
    <m/>
    <m/>
    <m/>
    <m/>
    <m/>
    <m/>
    <m/>
    <m/>
    <m/>
    <m/>
    <m/>
    <m/>
    <m/>
    <m/>
    <m/>
    <m/>
    <m/>
    <m/>
  </r>
  <r>
    <d v="2024-08-1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1"/>
    <m/>
    <m/>
    <m/>
    <m/>
    <m/>
    <m/>
    <m/>
    <m/>
    <m/>
    <m/>
    <m/>
    <m/>
    <m/>
    <m/>
    <m/>
    <m/>
    <m/>
    <m/>
  </r>
  <r>
    <d v="2024-08-1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2"/>
    <m/>
    <m/>
    <m/>
    <m/>
    <m/>
    <m/>
    <m/>
    <m/>
    <m/>
    <m/>
    <m/>
    <m/>
    <m/>
    <m/>
    <m/>
    <m/>
    <m/>
    <m/>
  </r>
  <r>
    <d v="2024-08-1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2"/>
    <m/>
    <m/>
    <m/>
    <m/>
    <m/>
    <m/>
    <m/>
    <m/>
    <m/>
    <m/>
    <m/>
    <m/>
    <m/>
    <m/>
    <m/>
    <m/>
    <m/>
    <m/>
  </r>
  <r>
    <d v="2024-08-2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2"/>
    <m/>
    <m/>
    <m/>
    <m/>
    <m/>
    <m/>
    <m/>
    <m/>
    <m/>
    <m/>
    <m/>
    <m/>
    <m/>
    <m/>
    <m/>
    <m/>
    <m/>
    <m/>
  </r>
  <r>
    <d v="2024-08-2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2"/>
    <m/>
    <m/>
    <m/>
    <m/>
    <m/>
    <m/>
    <m/>
    <m/>
    <m/>
    <m/>
    <m/>
    <m/>
    <m/>
    <m/>
    <m/>
    <m/>
    <m/>
    <m/>
  </r>
  <r>
    <d v="2024-08-2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2"/>
    <m/>
    <m/>
    <m/>
    <m/>
    <m/>
    <m/>
    <m/>
    <m/>
    <m/>
    <m/>
    <m/>
    <m/>
    <m/>
    <m/>
    <m/>
    <m/>
    <m/>
    <m/>
  </r>
  <r>
    <d v="2024-08-2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2"/>
    <m/>
    <m/>
    <m/>
    <m/>
    <m/>
    <m/>
    <m/>
    <m/>
    <m/>
    <m/>
    <m/>
    <m/>
    <m/>
    <m/>
    <m/>
    <m/>
    <m/>
    <m/>
  </r>
  <r>
    <d v="2024-08-2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2"/>
    <m/>
    <m/>
    <m/>
    <m/>
    <m/>
    <m/>
    <m/>
    <m/>
    <m/>
    <m/>
    <m/>
    <m/>
    <m/>
    <m/>
    <m/>
    <m/>
    <m/>
    <m/>
  </r>
  <r>
    <d v="2024-08-2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3"/>
    <m/>
    <m/>
    <m/>
    <m/>
    <m/>
    <m/>
    <m/>
    <m/>
    <m/>
    <m/>
    <m/>
    <m/>
    <m/>
    <m/>
    <m/>
    <m/>
    <m/>
    <m/>
  </r>
  <r>
    <d v="2024-08-2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3"/>
    <m/>
    <m/>
    <m/>
    <m/>
    <m/>
    <m/>
    <m/>
    <m/>
    <m/>
    <m/>
    <m/>
    <m/>
    <m/>
    <m/>
    <m/>
    <m/>
    <m/>
    <m/>
  </r>
  <r>
    <d v="2024-08-2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3"/>
    <m/>
    <m/>
    <m/>
    <m/>
    <m/>
    <m/>
    <m/>
    <m/>
    <m/>
    <m/>
    <m/>
    <m/>
    <m/>
    <m/>
    <m/>
    <m/>
    <m/>
    <m/>
  </r>
  <r>
    <d v="2024-08-2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3"/>
    <m/>
    <m/>
    <m/>
    <m/>
    <m/>
    <m/>
    <m/>
    <m/>
    <m/>
    <m/>
    <m/>
    <m/>
    <m/>
    <m/>
    <m/>
    <m/>
    <m/>
    <m/>
  </r>
  <r>
    <d v="2024-08-2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3"/>
    <m/>
    <m/>
    <m/>
    <m/>
    <m/>
    <m/>
    <m/>
    <m/>
    <m/>
    <m/>
    <m/>
    <m/>
    <m/>
    <m/>
    <m/>
    <m/>
    <m/>
    <m/>
  </r>
  <r>
    <d v="2024-08-3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3"/>
    <m/>
    <m/>
    <m/>
    <m/>
    <m/>
    <m/>
    <m/>
    <m/>
    <m/>
    <m/>
    <m/>
    <m/>
    <m/>
    <m/>
    <m/>
    <m/>
    <m/>
    <m/>
  </r>
  <r>
    <d v="2024-08-3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3"/>
    <m/>
    <m/>
    <m/>
    <m/>
    <m/>
    <m/>
    <m/>
    <m/>
    <m/>
    <m/>
    <m/>
    <m/>
    <m/>
    <m/>
    <m/>
    <m/>
    <m/>
    <m/>
  </r>
  <r>
    <d v="2024-09-0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4"/>
    <m/>
    <m/>
    <m/>
    <m/>
    <m/>
    <m/>
    <m/>
    <m/>
    <m/>
    <m/>
    <m/>
    <m/>
    <m/>
    <m/>
    <m/>
    <m/>
    <m/>
    <m/>
  </r>
  <r>
    <d v="2024-09-0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4"/>
    <m/>
    <m/>
    <m/>
    <m/>
    <m/>
    <m/>
    <m/>
    <m/>
    <m/>
    <m/>
    <m/>
    <m/>
    <m/>
    <m/>
    <m/>
    <m/>
    <m/>
    <m/>
  </r>
  <r>
    <d v="2024-09-0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4"/>
    <m/>
    <m/>
    <m/>
    <m/>
    <m/>
    <m/>
    <m/>
    <m/>
    <m/>
    <m/>
    <m/>
    <m/>
    <m/>
    <m/>
    <m/>
    <m/>
    <m/>
    <m/>
  </r>
  <r>
    <d v="2024-09-0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4"/>
    <m/>
    <m/>
    <m/>
    <m/>
    <m/>
    <m/>
    <m/>
    <m/>
    <m/>
    <m/>
    <m/>
    <m/>
    <m/>
    <m/>
    <m/>
    <m/>
    <m/>
    <m/>
  </r>
  <r>
    <d v="2024-09-0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4"/>
    <m/>
    <m/>
    <m/>
    <m/>
    <m/>
    <m/>
    <m/>
    <m/>
    <m/>
    <m/>
    <m/>
    <m/>
    <m/>
    <m/>
    <m/>
    <m/>
    <m/>
    <m/>
  </r>
  <r>
    <d v="2024-09-0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4"/>
    <m/>
    <m/>
    <m/>
    <m/>
    <m/>
    <m/>
    <m/>
    <m/>
    <m/>
    <m/>
    <m/>
    <m/>
    <m/>
    <m/>
    <m/>
    <m/>
    <m/>
    <m/>
  </r>
  <r>
    <d v="2024-09-0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4"/>
    <m/>
    <m/>
    <m/>
    <m/>
    <m/>
    <m/>
    <m/>
    <m/>
    <m/>
    <m/>
    <m/>
    <m/>
    <m/>
    <m/>
    <m/>
    <m/>
    <m/>
    <m/>
  </r>
  <r>
    <d v="2024-09-0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5"/>
    <m/>
    <m/>
    <m/>
    <m/>
    <m/>
    <m/>
    <m/>
    <m/>
    <m/>
    <m/>
    <m/>
    <m/>
    <m/>
    <m/>
    <m/>
    <m/>
    <m/>
    <m/>
  </r>
  <r>
    <d v="2024-09-0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5"/>
    <m/>
    <m/>
    <m/>
    <m/>
    <m/>
    <m/>
    <m/>
    <m/>
    <m/>
    <m/>
    <m/>
    <m/>
    <m/>
    <m/>
    <m/>
    <m/>
    <m/>
    <m/>
  </r>
  <r>
    <d v="2024-09-1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5"/>
    <m/>
    <m/>
    <m/>
    <m/>
    <m/>
    <m/>
    <m/>
    <m/>
    <m/>
    <m/>
    <m/>
    <m/>
    <m/>
    <m/>
    <m/>
    <m/>
    <m/>
    <m/>
  </r>
  <r>
    <d v="2024-09-1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5"/>
    <m/>
    <m/>
    <m/>
    <m/>
    <m/>
    <m/>
    <m/>
    <m/>
    <m/>
    <m/>
    <m/>
    <m/>
    <m/>
    <m/>
    <m/>
    <m/>
    <m/>
    <m/>
  </r>
  <r>
    <d v="2024-09-1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5"/>
    <m/>
    <m/>
    <m/>
    <m/>
    <m/>
    <m/>
    <m/>
    <m/>
    <m/>
    <m/>
    <m/>
    <m/>
    <m/>
    <m/>
    <m/>
    <m/>
    <m/>
    <m/>
  </r>
  <r>
    <d v="2024-09-1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5"/>
    <m/>
    <m/>
    <m/>
    <m/>
    <m/>
    <m/>
    <m/>
    <m/>
    <m/>
    <m/>
    <m/>
    <m/>
    <m/>
    <m/>
    <m/>
    <m/>
    <m/>
    <m/>
  </r>
  <r>
    <d v="2024-09-1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5"/>
    <m/>
    <m/>
    <m/>
    <m/>
    <m/>
    <m/>
    <m/>
    <m/>
    <m/>
    <m/>
    <m/>
    <m/>
    <m/>
    <m/>
    <m/>
    <m/>
    <m/>
    <m/>
  </r>
  <r>
    <d v="2024-09-1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6"/>
    <m/>
    <m/>
    <m/>
    <m/>
    <m/>
    <m/>
    <m/>
    <m/>
    <m/>
    <m/>
    <m/>
    <m/>
    <m/>
    <m/>
    <m/>
    <m/>
    <m/>
    <m/>
  </r>
  <r>
    <d v="2024-09-16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6"/>
    <m/>
    <m/>
    <m/>
    <m/>
    <m/>
    <m/>
    <m/>
    <m/>
    <m/>
    <m/>
    <m/>
    <m/>
    <m/>
    <m/>
    <m/>
    <m/>
    <m/>
    <m/>
  </r>
  <r>
    <d v="2024-09-17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6"/>
    <m/>
    <m/>
    <m/>
    <m/>
    <m/>
    <m/>
    <m/>
    <m/>
    <m/>
    <m/>
    <m/>
    <m/>
    <m/>
    <m/>
    <m/>
    <m/>
    <m/>
    <m/>
  </r>
  <r>
    <d v="2024-09-18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6"/>
    <m/>
    <m/>
    <m/>
    <m/>
    <m/>
    <m/>
    <m/>
    <m/>
    <m/>
    <m/>
    <m/>
    <m/>
    <m/>
    <m/>
    <m/>
    <m/>
    <m/>
    <m/>
  </r>
  <r>
    <d v="2024-09-19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6"/>
    <m/>
    <m/>
    <m/>
    <m/>
    <m/>
    <m/>
    <m/>
    <m/>
    <m/>
    <m/>
    <m/>
    <m/>
    <m/>
    <m/>
    <m/>
    <m/>
    <m/>
    <m/>
  </r>
  <r>
    <d v="2024-09-20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6"/>
    <m/>
    <m/>
    <m/>
    <m/>
    <m/>
    <m/>
    <m/>
    <m/>
    <m/>
    <m/>
    <m/>
    <m/>
    <m/>
    <m/>
    <m/>
    <m/>
    <m/>
    <m/>
  </r>
  <r>
    <d v="2024-09-21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6"/>
    <m/>
    <m/>
    <m/>
    <m/>
    <m/>
    <m/>
    <m/>
    <m/>
    <m/>
    <m/>
    <m/>
    <m/>
    <m/>
    <m/>
    <m/>
    <m/>
    <m/>
    <m/>
  </r>
  <r>
    <d v="2024-09-22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7"/>
    <m/>
    <m/>
    <m/>
    <m/>
    <m/>
    <m/>
    <m/>
    <m/>
    <m/>
    <m/>
    <m/>
    <m/>
    <m/>
    <m/>
    <m/>
    <m/>
    <m/>
    <m/>
  </r>
  <r>
    <d v="2024-09-23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7"/>
    <m/>
    <m/>
    <m/>
    <m/>
    <m/>
    <m/>
    <m/>
    <m/>
    <m/>
    <m/>
    <m/>
    <m/>
    <m/>
    <m/>
    <m/>
    <m/>
    <m/>
    <m/>
  </r>
  <r>
    <d v="2024-09-24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7"/>
    <m/>
    <m/>
    <m/>
    <m/>
    <m/>
    <m/>
    <m/>
    <m/>
    <m/>
    <m/>
    <m/>
    <m/>
    <m/>
    <m/>
    <m/>
    <m/>
    <m/>
    <m/>
  </r>
  <r>
    <d v="2024-09-25T00:00:00"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7"/>
    <m/>
    <m/>
    <m/>
    <m/>
    <m/>
    <m/>
    <m/>
    <m/>
    <m/>
    <m/>
    <m/>
    <m/>
    <m/>
    <m/>
    <m/>
    <m/>
    <m/>
    <m/>
  </r>
  <r>
    <d v="2024-06-01T00:00:00"/>
    <n v="11707"/>
    <n v="11837"/>
    <m/>
    <x v="1"/>
    <n v="1000"/>
    <m/>
    <n v="41400"/>
    <s v="adipose hole"/>
    <s v="044509"/>
    <m/>
    <m/>
    <m/>
    <s v="--"/>
    <m/>
    <s v="F"/>
    <s v="F"/>
    <s v=""/>
    <s v=""/>
    <n v="79.5"/>
    <n v="17.5"/>
    <n v="5.6"/>
    <n v="5.5"/>
    <n v="1.9"/>
    <x v="1"/>
    <n v="1799"/>
    <s v="1061017"/>
    <n v="1"/>
    <s v="X"/>
    <m/>
    <m/>
    <d v="2024-07-19T00:00:00"/>
    <n v="1"/>
    <s v="HW"/>
    <m/>
    <n v="9"/>
    <m/>
    <m/>
    <n v="1"/>
    <m/>
    <m/>
    <m/>
    <s v="adult"/>
    <s v="10610171"/>
    <x v="1"/>
    <n v="0.3"/>
    <n v="3"/>
    <n v="2020"/>
    <x v="0"/>
    <s v="GW"/>
    <n v="73.900000000000006"/>
    <s v="L"/>
    <n v="79.5"/>
    <s v="Yes"/>
    <s v=""/>
    <n v="122543"/>
    <s v=""/>
    <s v="F"/>
    <n v="1.8530000000000038"/>
    <n v="0.86447895273154107"/>
    <s v=""/>
    <s v=""/>
    <s v="F"/>
    <s v=""/>
    <s v=""/>
    <s v=""/>
    <s v=""/>
  </r>
  <r>
    <d v="2024-06-02T00:00:00"/>
    <n v="11713"/>
    <n v="11838"/>
    <n v="1"/>
    <x v="1"/>
    <n v="1617"/>
    <s v="Not recorded"/>
    <n v="41401"/>
    <s v="adipose hole"/>
    <s v="046636"/>
    <n v="340"/>
    <s v="M52 002"/>
    <n v="3"/>
    <s v="340-M52 002-3"/>
    <m/>
    <s v="M"/>
    <s v="M"/>
    <s v=""/>
    <s v=""/>
    <n v="63"/>
    <m/>
    <m/>
    <m/>
    <m/>
    <x v="2"/>
    <n v="1799"/>
    <s v="1061017"/>
    <n v="2"/>
    <s v="X"/>
    <m/>
    <m/>
    <d v="2024-07-19T00:00:00"/>
    <n v="2"/>
    <s v="HW"/>
    <m/>
    <n v="1"/>
    <m/>
    <m/>
    <n v="1"/>
    <s v="GG"/>
    <m/>
    <m/>
    <s v="adult"/>
    <s v="10610172"/>
    <x v="2"/>
    <n v="1.2"/>
    <n v="2"/>
    <n v="2020"/>
    <x v="1"/>
    <s v="GW"/>
    <n v="57.1997"/>
    <s v="M"/>
    <n v="63"/>
    <s v="NA"/>
    <n v="1"/>
    <n v="122543"/>
    <s v=""/>
    <s v=""/>
    <s v=""/>
    <s v=""/>
    <s v=""/>
    <s v=""/>
    <s v="M"/>
    <s v=""/>
    <s v=""/>
    <n v="0"/>
    <n v="0"/>
  </r>
  <r>
    <d v="2024-06-02T00:00:00"/>
    <n v="11713"/>
    <n v="11838"/>
    <m/>
    <x v="1"/>
    <n v="1625"/>
    <m/>
    <n v="41402"/>
    <s v="adipose hole"/>
    <s v="046621"/>
    <m/>
    <m/>
    <m/>
    <s v="--"/>
    <m/>
    <s v="M"/>
    <s v="M"/>
    <s v=""/>
    <s v=""/>
    <n v="65"/>
    <m/>
    <m/>
    <m/>
    <m/>
    <x v="2"/>
    <n v="1799"/>
    <s v="1061017"/>
    <n v="3"/>
    <s v="X"/>
    <m/>
    <m/>
    <d v="2024-07-19T00:00:00"/>
    <n v="3"/>
    <m/>
    <m/>
    <m/>
    <m/>
    <m/>
    <n v="1"/>
    <m/>
    <m/>
    <m/>
    <s v="adult"/>
    <s v="10610173"/>
    <x v="3"/>
    <n v="1.3"/>
    <n v="3"/>
    <n v="2019"/>
    <x v="1"/>
    <s v="GW"/>
    <n v="59.050699999999999"/>
    <s v="M"/>
    <n v="65"/>
    <s v="NA"/>
    <s v=""/>
    <n v="122543"/>
    <s v=""/>
    <s v=""/>
    <s v=""/>
    <s v=""/>
    <s v=""/>
    <s v=""/>
    <s v="M"/>
    <s v=""/>
    <s v=""/>
    <n v="0"/>
    <n v="0"/>
  </r>
  <r>
    <d v="2024-06-02T00:00:00"/>
    <n v="11713"/>
    <n v="11838"/>
    <m/>
    <x v="1"/>
    <n v="1633"/>
    <m/>
    <m/>
    <s v="caudal hole"/>
    <m/>
    <m/>
    <m/>
    <m/>
    <s v="--"/>
    <m/>
    <s v="M"/>
    <s v="M"/>
    <s v=""/>
    <s v=""/>
    <n v="37.5"/>
    <m/>
    <m/>
    <m/>
    <m/>
    <x v="3"/>
    <n v="1799"/>
    <s v="1061017"/>
    <n v="4"/>
    <s v="X"/>
    <m/>
    <m/>
    <d v="2024-07-19T00:00:00"/>
    <m/>
    <m/>
    <m/>
    <m/>
    <m/>
    <m/>
    <n v="1"/>
    <m/>
    <m/>
    <m/>
    <s v="jack"/>
    <s v="10610174"/>
    <x v="4"/>
    <s v="M1"/>
    <n v="1"/>
    <s v=""/>
    <x v="1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04T00:00:00"/>
    <n v="11721"/>
    <n v="11840"/>
    <m/>
    <x v="1"/>
    <n v="1654"/>
    <m/>
    <n v="41403"/>
    <s v="adipose hole"/>
    <s v="046592"/>
    <m/>
    <m/>
    <m/>
    <s v="--"/>
    <m/>
    <s v="F"/>
    <s v="M"/>
    <s v=""/>
    <s v=""/>
    <n v="63"/>
    <m/>
    <m/>
    <m/>
    <m/>
    <x v="2"/>
    <m/>
    <m/>
    <m/>
    <m/>
    <m/>
    <m/>
    <m/>
    <m/>
    <m/>
    <m/>
    <m/>
    <m/>
    <s v="1"/>
    <n v="1"/>
    <m/>
    <s v="No scales or RT"/>
    <m/>
    <s v="adult"/>
    <s v=""/>
    <x v="5"/>
    <n v="0"/>
    <n v="0"/>
    <s v=""/>
    <x v="1"/>
    <s v="GW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6-05T00:00:00"/>
    <n v="11723"/>
    <n v="11844"/>
    <m/>
    <x v="1"/>
    <n v="942"/>
    <m/>
    <n v="41404"/>
    <s v="adipose hole"/>
    <s v="046658"/>
    <m/>
    <m/>
    <m/>
    <s v="--"/>
    <m/>
    <s v="M"/>
    <s v="M"/>
    <s v=""/>
    <s v=""/>
    <n v="53.5"/>
    <m/>
    <m/>
    <m/>
    <m/>
    <x v="2"/>
    <n v="1799"/>
    <s v="1061017"/>
    <n v="5"/>
    <s v="X"/>
    <m/>
    <m/>
    <d v="2024-07-19T00:00:00"/>
    <n v="5"/>
    <m/>
    <m/>
    <m/>
    <m/>
    <m/>
    <n v="1"/>
    <m/>
    <m/>
    <m/>
    <s v="adult"/>
    <s v="10610175"/>
    <x v="2"/>
    <n v="1.2"/>
    <n v="2"/>
    <n v="2020"/>
    <x v="1"/>
    <s v="GW"/>
    <n v="48.407449999999997"/>
    <s v="M"/>
    <n v="53.5"/>
    <s v="NA"/>
    <n v="2"/>
    <n v="122543"/>
    <s v=""/>
    <s v=""/>
    <s v=""/>
    <s v=""/>
    <s v=""/>
    <s v=""/>
    <s v="M"/>
    <s v=""/>
    <s v=""/>
    <n v="0"/>
    <n v="0"/>
  </r>
  <r>
    <d v="2024-06-05T00:00:00"/>
    <n v="11723"/>
    <n v="11844"/>
    <m/>
    <x v="1"/>
    <n v="942"/>
    <m/>
    <n v="41405"/>
    <s v="adipose hole"/>
    <s v="046624"/>
    <m/>
    <m/>
    <m/>
    <s v="--"/>
    <m/>
    <s v="F"/>
    <s v="F"/>
    <s v=""/>
    <s v=""/>
    <n v="82.5"/>
    <n v="16.899999999999999"/>
    <n v="6.3"/>
    <n v="5.2"/>
    <n v="1.7"/>
    <x v="1"/>
    <n v="1799"/>
    <s v="1061017"/>
    <n v="6"/>
    <s v="X"/>
    <m/>
    <m/>
    <d v="2024-07-19T00:00:00"/>
    <n v="6"/>
    <m/>
    <m/>
    <m/>
    <m/>
    <m/>
    <n v="1"/>
    <m/>
    <m/>
    <m/>
    <s v="adult"/>
    <s v="10610176"/>
    <x v="3"/>
    <n v="1.3"/>
    <n v="3"/>
    <n v="2019"/>
    <x v="1"/>
    <s v="GW"/>
    <n v="76.2"/>
    <s v="L"/>
    <n v="82.5"/>
    <s v="Yes"/>
    <s v=""/>
    <n v="122543"/>
    <s v=""/>
    <s v="F"/>
    <n v="2.623000000000002"/>
    <n v="0.93232723158601649"/>
    <s v=""/>
    <s v=""/>
    <s v="F"/>
    <s v=""/>
    <s v=""/>
    <n v="0"/>
    <n v="0"/>
  </r>
  <r>
    <d v="2024-06-05T00:00:00"/>
    <n v="11725"/>
    <n v="11844"/>
    <m/>
    <x v="0"/>
    <n v="1540"/>
    <m/>
    <n v="41406"/>
    <s v="adipose hole"/>
    <s v="046610"/>
    <m/>
    <m/>
    <m/>
    <s v="--"/>
    <m/>
    <s v="F"/>
    <s v="F"/>
    <s v=""/>
    <s v=""/>
    <n v="75.5"/>
    <n v="15.5"/>
    <n v="5.5"/>
    <n v="7"/>
    <n v="1.9"/>
    <x v="1"/>
    <n v="1799"/>
    <s v="1061017"/>
    <n v="7"/>
    <s v="X"/>
    <m/>
    <m/>
    <d v="2024-07-19T00:00:00"/>
    <n v="7"/>
    <m/>
    <m/>
    <m/>
    <m/>
    <m/>
    <n v="1"/>
    <m/>
    <s v="No RT"/>
    <m/>
    <s v="adult"/>
    <s v="10610177"/>
    <x v="3"/>
    <n v="1.3"/>
    <n v="3"/>
    <n v="2019"/>
    <x v="1"/>
    <s v="GW"/>
    <n v="70"/>
    <s v="L"/>
    <n v="75.5"/>
    <s v="Yes"/>
    <s v=""/>
    <n v="122543"/>
    <s v=""/>
    <s v="M"/>
    <n v="-0.75900000000000345"/>
    <n v="0.31886341639711568"/>
    <s v=""/>
    <s v=""/>
    <s v="M"/>
    <s v=""/>
    <s v=""/>
    <s v=""/>
    <s v=""/>
  </r>
  <r>
    <d v="2024-06-07T00:00:00"/>
    <n v="11731"/>
    <n v="11846"/>
    <m/>
    <x v="1"/>
    <n v="1108"/>
    <m/>
    <n v="41407"/>
    <s v="adipose hole"/>
    <s v="046652"/>
    <m/>
    <m/>
    <m/>
    <s v="--"/>
    <m/>
    <s v="F"/>
    <s v="F"/>
    <s v=""/>
    <s v=""/>
    <n v="88"/>
    <n v="18.899999999999999"/>
    <n v="6"/>
    <n v="4"/>
    <n v="1.7"/>
    <x v="1"/>
    <n v="1799"/>
    <s v="1061017"/>
    <n v="8"/>
    <s v="X"/>
    <m/>
    <m/>
    <d v="2024-07-19T00:00:00"/>
    <n v="8"/>
    <m/>
    <m/>
    <m/>
    <m/>
    <m/>
    <n v="1"/>
    <m/>
    <m/>
    <m/>
    <s v="adult"/>
    <s v="10610178"/>
    <x v="3"/>
    <n v="1.3"/>
    <n v="3"/>
    <n v="2019"/>
    <x v="1"/>
    <s v="GW"/>
    <n v="82"/>
    <s v="L"/>
    <n v="88"/>
    <s v="Yes"/>
    <n v="3"/>
    <n v="122543"/>
    <s v=""/>
    <s v="F"/>
    <n v="6.1879999999999971"/>
    <n v="0.99795027947435222"/>
    <s v=""/>
    <s v=""/>
    <s v="F"/>
    <s v=""/>
    <s v=""/>
    <n v="0"/>
    <n v="0"/>
  </r>
  <r>
    <d v="2024-06-07T00:00:00"/>
    <n v="11731"/>
    <n v="11846"/>
    <m/>
    <x v="1"/>
    <n v="1108"/>
    <m/>
    <n v="41408"/>
    <s v="adipose hole"/>
    <s v="046659"/>
    <m/>
    <m/>
    <m/>
    <s v="--"/>
    <s v="X"/>
    <s v="M"/>
    <s v="M"/>
    <s v=""/>
    <s v=""/>
    <n v="53"/>
    <m/>
    <m/>
    <m/>
    <m/>
    <x v="2"/>
    <n v="1799"/>
    <s v="1061017"/>
    <n v="9"/>
    <s v="X"/>
    <m/>
    <m/>
    <d v="2024-07-19T00:00:00"/>
    <n v="9"/>
    <m/>
    <m/>
    <m/>
    <m/>
    <m/>
    <n v="1"/>
    <m/>
    <m/>
    <m/>
    <s v="adult"/>
    <s v="10610179"/>
    <x v="2"/>
    <n v="1.2"/>
    <n v="2"/>
    <n v="2020"/>
    <x v="1"/>
    <s v="GW"/>
    <n v="47.944699999999997"/>
    <s v="M"/>
    <n v="53"/>
    <s v="NA"/>
    <s v=""/>
    <n v="122543"/>
    <s v=""/>
    <s v=""/>
    <s v=""/>
    <s v=""/>
    <s v=""/>
    <s v=""/>
    <s v="M"/>
    <s v=""/>
    <s v=""/>
    <n v="0"/>
    <n v="0"/>
  </r>
  <r>
    <d v="2024-06-07T00:00:00"/>
    <n v="11731"/>
    <n v="11846"/>
    <m/>
    <x v="1"/>
    <n v="1108"/>
    <m/>
    <n v="41409"/>
    <s v="adipose hole"/>
    <s v="046668"/>
    <m/>
    <m/>
    <m/>
    <s v="--"/>
    <m/>
    <s v="F"/>
    <s v="F"/>
    <s v=""/>
    <s v=""/>
    <n v="87.5"/>
    <n v="17.600000000000001"/>
    <n v="6.7"/>
    <n v="4"/>
    <m/>
    <x v="1"/>
    <n v="1799"/>
    <s v="1061017"/>
    <n v="10"/>
    <s v="X"/>
    <m/>
    <m/>
    <d v="2024-07-19T00:00:00"/>
    <n v="10"/>
    <m/>
    <m/>
    <m/>
    <m/>
    <m/>
    <n v="1"/>
    <m/>
    <m/>
    <m/>
    <s v="adult"/>
    <s v="106101710"/>
    <x v="3"/>
    <n v="1.3"/>
    <n v="3"/>
    <n v="2019"/>
    <x v="1"/>
    <s v="GW"/>
    <n v="80.8"/>
    <s v="L"/>
    <n v="87.5"/>
    <s v="No"/>
    <s v=""/>
    <n v="122543"/>
    <s v=""/>
    <s v=""/>
    <s v=""/>
    <s v=""/>
    <s v=""/>
    <s v=""/>
    <s v="F"/>
    <s v=""/>
    <s v=""/>
    <s v=""/>
    <s v=""/>
  </r>
  <r>
    <d v="2024-06-07T00:00:00"/>
    <n v="11731"/>
    <n v="11846"/>
    <m/>
    <x v="1"/>
    <n v="1116"/>
    <m/>
    <n v="41410"/>
    <s v="adipose hole"/>
    <s v="046673"/>
    <m/>
    <m/>
    <m/>
    <s v="--"/>
    <m/>
    <s v="F"/>
    <s v="F"/>
    <s v=""/>
    <s v=""/>
    <n v="82.5"/>
    <n v="18"/>
    <n v="7"/>
    <n v="4.3"/>
    <n v="1.8"/>
    <x v="1"/>
    <n v="1803"/>
    <s v="1061018"/>
    <n v="1"/>
    <s v="X"/>
    <m/>
    <m/>
    <d v="2024-07-19T00:00:00"/>
    <n v="11"/>
    <m/>
    <m/>
    <m/>
    <m/>
    <m/>
    <n v="1"/>
    <m/>
    <m/>
    <m/>
    <s v="adult"/>
    <s v="10610181"/>
    <x v="3"/>
    <n v="1.3"/>
    <n v="3"/>
    <n v="2019"/>
    <x v="1"/>
    <s v="GW"/>
    <n v="75.5"/>
    <s v="L"/>
    <n v="82.5"/>
    <s v="Yes"/>
    <s v=""/>
    <n v="122543"/>
    <s v=""/>
    <s v="F"/>
    <n v="2.2530000000000014"/>
    <n v="0.90490899498258526"/>
    <s v=""/>
    <s v=""/>
    <s v="F"/>
    <s v=""/>
    <s v=""/>
    <n v="0"/>
    <n v="0"/>
  </r>
  <r>
    <d v="2024-06-07T00:00:00"/>
    <n v="11731"/>
    <n v="11846"/>
    <m/>
    <x v="1"/>
    <n v="1117"/>
    <m/>
    <n v="41411"/>
    <s v="adipose hole"/>
    <s v="046584"/>
    <m/>
    <m/>
    <m/>
    <s v="--"/>
    <m/>
    <s v="F"/>
    <s v="F"/>
    <s v=""/>
    <s v=""/>
    <n v="88"/>
    <n v="18.3"/>
    <n v="6.5"/>
    <n v="5.9"/>
    <n v="2"/>
    <x v="1"/>
    <n v="1803"/>
    <s v="1061018"/>
    <n v="2"/>
    <s v="X"/>
    <m/>
    <m/>
    <d v="2024-07-19T00:00:00"/>
    <n v="12"/>
    <m/>
    <m/>
    <m/>
    <m/>
    <m/>
    <n v="1"/>
    <m/>
    <m/>
    <m/>
    <s v="adult"/>
    <s v="10610182"/>
    <x v="3"/>
    <n v="1.3"/>
    <n v="3"/>
    <n v="2019"/>
    <x v="1"/>
    <s v="GW"/>
    <n v="81.5"/>
    <s v="L"/>
    <n v="88"/>
    <s v="Yes"/>
    <n v="4"/>
    <n v="122543"/>
    <s v=""/>
    <s v="F"/>
    <n v="3.9979999999999967"/>
    <n v="0.98197843054974665"/>
    <s v=""/>
    <s v=""/>
    <s v="F"/>
    <s v=""/>
    <s v=""/>
    <s v=""/>
    <s v=""/>
  </r>
  <r>
    <d v="2024-06-08T00:00:00"/>
    <n v="11734"/>
    <n v="11848"/>
    <m/>
    <x v="1"/>
    <n v="950"/>
    <m/>
    <n v="41412"/>
    <s v="adipose hole"/>
    <s v="044502"/>
    <m/>
    <m/>
    <m/>
    <s v="--"/>
    <m/>
    <s v="F"/>
    <s v="M"/>
    <s v=""/>
    <s v=""/>
    <n v="69.5"/>
    <m/>
    <m/>
    <m/>
    <m/>
    <x v="2"/>
    <n v="1803"/>
    <s v="1061018"/>
    <n v="3"/>
    <s v="X"/>
    <m/>
    <m/>
    <d v="2024-07-19T00:00:00"/>
    <n v="13"/>
    <m/>
    <m/>
    <m/>
    <m/>
    <m/>
    <n v="2"/>
    <m/>
    <m/>
    <m/>
    <s v="adult"/>
    <s v="10610183"/>
    <x v="3"/>
    <n v="1.3"/>
    <n v="3"/>
    <n v="2019"/>
    <x v="1"/>
    <s v="GW"/>
    <n v="63.215449999999997"/>
    <s v="M"/>
    <n v="69.5"/>
    <s v="NA"/>
    <s v=""/>
    <n v="122543"/>
    <s v=""/>
    <s v=""/>
    <s v=""/>
    <s v=""/>
    <s v=""/>
    <s v=""/>
    <s v="M"/>
    <s v=""/>
    <s v=""/>
    <n v="0"/>
    <n v="0"/>
  </r>
  <r>
    <d v="2024-06-08T00:00:00"/>
    <n v="11734"/>
    <n v="11848"/>
    <m/>
    <x v="1"/>
    <n v="952"/>
    <m/>
    <n v="41413"/>
    <s v="adipose hole"/>
    <s v="046582"/>
    <m/>
    <m/>
    <m/>
    <s v="--"/>
    <m/>
    <s v="F"/>
    <s v="F"/>
    <s v=""/>
    <s v=""/>
    <n v="81"/>
    <n v="18.899999999999999"/>
    <n v="6.2"/>
    <n v="6.1"/>
    <n v="2.2000000000000002"/>
    <x v="1"/>
    <n v="1803"/>
    <s v="1061018"/>
    <n v="4"/>
    <s v="X"/>
    <m/>
    <m/>
    <d v="2024-07-19T00:00:00"/>
    <n v="14"/>
    <m/>
    <m/>
    <m/>
    <m/>
    <m/>
    <n v="1"/>
    <m/>
    <m/>
    <m/>
    <s v="adult"/>
    <s v="10610184"/>
    <x v="3"/>
    <n v="1.3"/>
    <n v="3"/>
    <n v="2019"/>
    <x v="1"/>
    <s v="GW"/>
    <n v="74.8"/>
    <s v="L"/>
    <n v="81"/>
    <s v="Yes"/>
    <s v=""/>
    <n v="122543"/>
    <s v=""/>
    <s v="F"/>
    <n v="1.0639999999999985"/>
    <n v="0.74345420814634355"/>
    <s v=""/>
    <s v=""/>
    <s v="F"/>
    <s v=""/>
    <s v=""/>
    <n v="0"/>
    <n v="0"/>
  </r>
  <r>
    <d v="2024-06-09T00:00:00"/>
    <n v="11738"/>
    <n v="11850"/>
    <m/>
    <x v="1"/>
    <n v="931"/>
    <m/>
    <n v="41414"/>
    <s v="adipose hole"/>
    <s v="046604"/>
    <m/>
    <m/>
    <m/>
    <s v="--"/>
    <m/>
    <s v="F"/>
    <s v="M"/>
    <s v=""/>
    <s v=""/>
    <n v="57"/>
    <m/>
    <m/>
    <m/>
    <m/>
    <x v="2"/>
    <n v="1803"/>
    <s v="1061018"/>
    <n v="5"/>
    <s v="X"/>
    <m/>
    <m/>
    <d v="2024-07-19T00:00:00"/>
    <n v="15"/>
    <m/>
    <m/>
    <m/>
    <m/>
    <m/>
    <n v="1"/>
    <m/>
    <m/>
    <m/>
    <s v="adult"/>
    <s v="10610185"/>
    <x v="2"/>
    <n v="1.2"/>
    <n v="2"/>
    <n v="2020"/>
    <x v="2"/>
    <s v="GW"/>
    <n v="51.646700000000003"/>
    <s v="M"/>
    <n v="57"/>
    <s v="NA"/>
    <n v="5"/>
    <n v="122543"/>
    <s v=""/>
    <s v=""/>
    <s v=""/>
    <s v=""/>
    <s v=""/>
    <s v=""/>
    <s v="M"/>
    <s v=""/>
    <s v=""/>
    <n v="0"/>
    <n v="0"/>
  </r>
  <r>
    <d v="2024-06-09T00:00:00"/>
    <n v="11738"/>
    <n v="11850"/>
    <m/>
    <x v="1"/>
    <n v="935"/>
    <m/>
    <n v="41415"/>
    <s v="adipose hole"/>
    <s v="044488"/>
    <m/>
    <m/>
    <m/>
    <s v="--"/>
    <s v="X"/>
    <s v="M"/>
    <s v="M"/>
    <s v=""/>
    <s v=""/>
    <n v="75"/>
    <m/>
    <m/>
    <m/>
    <m/>
    <x v="2"/>
    <n v="1803"/>
    <s v="1061018"/>
    <n v="6"/>
    <s v="X"/>
    <m/>
    <m/>
    <d v="2024-07-19T00:00:00"/>
    <n v="16"/>
    <m/>
    <m/>
    <m/>
    <m/>
    <m/>
    <m/>
    <m/>
    <m/>
    <m/>
    <s v="adult"/>
    <s v="10610186"/>
    <x v="3"/>
    <n v="1.3"/>
    <n v="3"/>
    <n v="2019"/>
    <x v="2"/>
    <s v="GW"/>
    <n v="68.305699999999987"/>
    <s v="M"/>
    <n v="75"/>
    <s v="NA"/>
    <n v="6"/>
    <n v="122543"/>
    <s v=""/>
    <s v=""/>
    <s v=""/>
    <s v=""/>
    <s v=""/>
    <s v=""/>
    <s v="M"/>
    <s v=""/>
    <s v=""/>
    <n v="0"/>
    <n v="0"/>
  </r>
  <r>
    <d v="2024-06-09T00:00:00"/>
    <n v="11741"/>
    <s v="NA"/>
    <n v="2"/>
    <x v="1"/>
    <n v="1536"/>
    <n v="307"/>
    <n v="41416"/>
    <s v="adipose hole"/>
    <s v="044578"/>
    <n v="380"/>
    <s v="M52 101"/>
    <n v="2"/>
    <s v="380-M52 101-2"/>
    <m/>
    <s v="M"/>
    <s v="M"/>
    <s v=""/>
    <s v=""/>
    <n v="69.5"/>
    <m/>
    <m/>
    <m/>
    <m/>
    <x v="2"/>
    <n v="1803"/>
    <s v="1061018"/>
    <n v="7"/>
    <s v="X"/>
    <m/>
    <m/>
    <d v="2024-07-19T00:00:00"/>
    <n v="17"/>
    <m/>
    <m/>
    <m/>
    <m/>
    <m/>
    <n v="2"/>
    <s v="CN"/>
    <m/>
    <m/>
    <s v="adult"/>
    <s v="10610187"/>
    <x v="2"/>
    <n v="1.2"/>
    <n v="2"/>
    <n v="2020"/>
    <x v="2"/>
    <s v="GW"/>
    <n v="63.215449999999997"/>
    <s v="M"/>
    <n v="69.5"/>
    <s v="NA"/>
    <n v="7"/>
    <n v="122543"/>
    <s v=""/>
    <s v=""/>
    <s v=""/>
    <s v=""/>
    <s v=""/>
    <s v=""/>
    <s v="M"/>
    <s v=""/>
    <s v=""/>
    <s v=""/>
    <s v=""/>
  </r>
  <r>
    <d v="2024-06-09T00:00:00"/>
    <n v="11741"/>
    <s v="NA"/>
    <n v="2"/>
    <x v="1"/>
    <n v="1550"/>
    <n v="81"/>
    <n v="41426"/>
    <s v="adipose hole"/>
    <s v="044520"/>
    <n v="460"/>
    <s v="M58 001"/>
    <n v="2"/>
    <s v="460-M58 001-2"/>
    <m/>
    <s v="M"/>
    <s v="M"/>
    <s v=""/>
    <s v=""/>
    <n v="64"/>
    <m/>
    <m/>
    <m/>
    <m/>
    <x v="2"/>
    <n v="1803"/>
    <s v="1061018"/>
    <n v="8"/>
    <s v="X"/>
    <m/>
    <m/>
    <d v="2024-07-19T00:00:00"/>
    <n v="18"/>
    <m/>
    <m/>
    <m/>
    <m/>
    <m/>
    <n v="1"/>
    <s v="CN"/>
    <m/>
    <m/>
    <s v="adult"/>
    <s v="10610188"/>
    <x v="6"/>
    <s v="M2"/>
    <n v="2"/>
    <s v=""/>
    <x v="2"/>
    <s v="GW"/>
    <n v="58.1252"/>
    <s v="M"/>
    <n v="64"/>
    <s v="NA"/>
    <n v="301"/>
    <n v="122543"/>
    <s v=""/>
    <s v=""/>
    <s v=""/>
    <s v=""/>
    <s v=""/>
    <s v=""/>
    <s v="M"/>
    <s v=""/>
    <s v=""/>
    <n v="0"/>
    <n v="0"/>
  </r>
  <r>
    <d v="2024-06-09T00:00:00"/>
    <n v="11794"/>
    <n v="11780"/>
    <m/>
    <x v="4"/>
    <n v="1015"/>
    <m/>
    <n v="53337"/>
    <s v="V-clip adipose"/>
    <s v="no pit"/>
    <m/>
    <m/>
    <m/>
    <s v="--"/>
    <m/>
    <s v="F"/>
    <s v="F"/>
    <s v=""/>
    <s v=""/>
    <n v="77"/>
    <n v="17.399999999999999"/>
    <n v="6.5"/>
    <n v="4.5"/>
    <n v="2"/>
    <x v="1"/>
    <n v="2101"/>
    <s v=""/>
    <n v="1"/>
    <s v="X"/>
    <s v="X"/>
    <m/>
    <d v="2024-09-27T00:00:00"/>
    <m/>
    <s v="HW"/>
    <m/>
    <s v="7,5"/>
    <m/>
    <m/>
    <m/>
    <m/>
    <s v="No PIT tag, operc only."/>
    <m/>
    <s v="adult"/>
    <s v="1"/>
    <x v="7"/>
    <s v=""/>
    <s v=""/>
    <s v=""/>
    <x v="2"/>
    <s v="GH"/>
    <n v="70.5"/>
    <s v="L"/>
    <n v="77"/>
    <s v="Yes"/>
    <s v=""/>
    <e v="#N/A"/>
    <s v=""/>
    <s v="F"/>
    <n v="0.21999999999999997"/>
    <n v="0.55477923510721483"/>
    <s v=""/>
    <s v=""/>
    <s v="F"/>
    <s v=""/>
    <s v=""/>
    <s v=""/>
    <s v=""/>
  </r>
  <r>
    <d v="2024-06-09T00:00:00"/>
    <n v="11795"/>
    <n v="11780"/>
    <m/>
    <x v="4"/>
    <n v="1540"/>
    <m/>
    <n v="53338"/>
    <s v="V-clip adipose"/>
    <s v="no pit"/>
    <m/>
    <m/>
    <m/>
    <s v="--"/>
    <m/>
    <s v="F"/>
    <s v="F"/>
    <s v=""/>
    <s v=""/>
    <n v="83.5"/>
    <n v="17.600000000000001"/>
    <n v="6.5"/>
    <n v="5"/>
    <n v="1.5"/>
    <x v="1"/>
    <n v="2101"/>
    <s v=""/>
    <n v="2"/>
    <s v="X"/>
    <s v="X"/>
    <m/>
    <d v="2024-09-27T00:00:00"/>
    <m/>
    <m/>
    <m/>
    <m/>
    <m/>
    <m/>
    <m/>
    <m/>
    <s v="No PIT tag, operc only."/>
    <m/>
    <s v="adult"/>
    <s v="2"/>
    <x v="7"/>
    <s v=""/>
    <s v=""/>
    <s v=""/>
    <x v="2"/>
    <s v="GH"/>
    <n v="77"/>
    <s v="L"/>
    <n v="83.5"/>
    <s v="Yes"/>
    <s v=""/>
    <e v="#N/A"/>
    <s v=""/>
    <s v="F"/>
    <n v="3.1050000000000013"/>
    <n v="0.95709851964320625"/>
    <s v=""/>
    <s v=""/>
    <s v="F"/>
    <s v=""/>
    <s v=""/>
    <s v=""/>
    <s v=""/>
  </r>
  <r>
    <d v="2024-06-09T00:00:00"/>
    <n v="11796"/>
    <n v="11780"/>
    <m/>
    <x v="3"/>
    <n v="1555"/>
    <m/>
    <n v="53339"/>
    <s v="V-clip adipose"/>
    <s v="no pit"/>
    <m/>
    <m/>
    <m/>
    <s v="--"/>
    <s v="X"/>
    <s v="M"/>
    <s v="M"/>
    <s v=""/>
    <s v=""/>
    <n v="82"/>
    <n v="18.399999999999999"/>
    <n v="6.5"/>
    <n v="6"/>
    <n v="2.2999999999999998"/>
    <x v="1"/>
    <n v="2101"/>
    <s v=""/>
    <n v="3"/>
    <s v="X"/>
    <s v="X"/>
    <m/>
    <d v="2024-09-27T00:00:00"/>
    <m/>
    <m/>
    <m/>
    <m/>
    <m/>
    <m/>
    <m/>
    <m/>
    <s v="No PIT tag, operc only."/>
    <m/>
    <s v="adult"/>
    <s v="3"/>
    <x v="7"/>
    <s v=""/>
    <s v=""/>
    <s v=""/>
    <x v="2"/>
    <s v="GH"/>
    <n v="75.5"/>
    <s v="L"/>
    <n v="82"/>
    <s v="Yes"/>
    <s v=""/>
    <e v="#N/A"/>
    <s v=""/>
    <s v="F"/>
    <n v="1.0919999999999987"/>
    <n v="0.74875814752769521"/>
    <s v=""/>
    <s v=""/>
    <s v="F"/>
    <s v=""/>
    <s v=""/>
    <s v=""/>
    <s v=""/>
  </r>
  <r>
    <d v="2024-06-09T00:00:00"/>
    <n v="11796"/>
    <n v="11780"/>
    <m/>
    <x v="3"/>
    <n v="1600"/>
    <m/>
    <n v="53340"/>
    <s v="V-clip adipose"/>
    <s v="no pit"/>
    <m/>
    <m/>
    <m/>
    <s v="--"/>
    <s v="X"/>
    <s v="M"/>
    <s v="M"/>
    <s v=""/>
    <s v=""/>
    <n v="64.5"/>
    <m/>
    <m/>
    <m/>
    <m/>
    <x v="2"/>
    <n v="2101"/>
    <s v=""/>
    <n v="4"/>
    <s v="X"/>
    <s v="X"/>
    <m/>
    <d v="2024-09-27T00:00:00"/>
    <m/>
    <m/>
    <m/>
    <m/>
    <m/>
    <m/>
    <m/>
    <m/>
    <s v="No PIT tag, operc only."/>
    <m/>
    <s v="adult"/>
    <s v="4"/>
    <x v="7"/>
    <s v=""/>
    <s v=""/>
    <s v=""/>
    <x v="2"/>
    <s v="GH"/>
    <n v="58.587949999999999"/>
    <s v="M"/>
    <n v="64.5"/>
    <s v="NA"/>
    <s v=""/>
    <e v="#N/A"/>
    <s v=""/>
    <s v=""/>
    <s v=""/>
    <s v=""/>
    <s v=""/>
    <s v=""/>
    <s v="M"/>
    <s v=""/>
    <s v=""/>
    <s v=""/>
    <s v=""/>
  </r>
  <r>
    <d v="2024-06-10T00:00:00"/>
    <n v="11798"/>
    <n v="11781"/>
    <m/>
    <x v="4"/>
    <n v="934"/>
    <m/>
    <n v="53341"/>
    <s v="V-clip adipose"/>
    <s v="046160"/>
    <m/>
    <m/>
    <m/>
    <s v="--"/>
    <m/>
    <s v="M"/>
    <s v="M"/>
    <s v=""/>
    <s v=""/>
    <n v="64"/>
    <m/>
    <m/>
    <m/>
    <m/>
    <x v="2"/>
    <n v="2101"/>
    <s v=""/>
    <n v="5"/>
    <s v="X"/>
    <s v="X"/>
    <m/>
    <d v="2024-09-27T00:00:00"/>
    <m/>
    <m/>
    <m/>
    <m/>
    <m/>
    <m/>
    <n v="1"/>
    <m/>
    <m/>
    <s v="Scanned on PIT reader #3"/>
    <s v="adult"/>
    <s v="5"/>
    <x v="7"/>
    <s v=""/>
    <s v=""/>
    <s v=""/>
    <x v="2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6-10T00:00:00"/>
    <n v="11799"/>
    <n v="11781"/>
    <m/>
    <x v="3"/>
    <n v="954"/>
    <m/>
    <n v="53342"/>
    <s v="V-clip adipose"/>
    <s v="046144"/>
    <m/>
    <m/>
    <m/>
    <s v="--"/>
    <m/>
    <s v="M"/>
    <s v="M"/>
    <s v=""/>
    <s v=""/>
    <n v="71"/>
    <m/>
    <m/>
    <m/>
    <m/>
    <x v="2"/>
    <n v="2101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2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6-10T00:00:00"/>
    <n v="12101"/>
    <s v="NA"/>
    <n v="3"/>
    <x v="1"/>
    <n v="1532"/>
    <n v="244"/>
    <n v="41427"/>
    <s v="adipose hole"/>
    <s v="044539"/>
    <n v="500"/>
    <s v="M58 101"/>
    <n v="2"/>
    <s v="500-M58 101-2"/>
    <m/>
    <s v="F"/>
    <s v="F"/>
    <s v=""/>
    <s v=""/>
    <n v="86"/>
    <n v="17.899999999999999"/>
    <n v="7.5"/>
    <n v="5.9"/>
    <n v="1.9"/>
    <x v="1"/>
    <n v="1803"/>
    <s v="1061018"/>
    <n v="9"/>
    <s v="X"/>
    <m/>
    <m/>
    <d v="2024-07-19T00:00:00"/>
    <n v="19"/>
    <m/>
    <m/>
    <m/>
    <m/>
    <m/>
    <n v="1"/>
    <s v="CN"/>
    <m/>
    <m/>
    <s v="adult"/>
    <s v="10610189"/>
    <x v="3"/>
    <n v="1.3"/>
    <n v="3"/>
    <n v="2019"/>
    <x v="2"/>
    <s v="GW"/>
    <n v="78.5"/>
    <s v="L"/>
    <n v="86"/>
    <s v="Yes"/>
    <n v="302"/>
    <n v="122543"/>
    <s v=""/>
    <s v="F"/>
    <n v="1.9439999999999977"/>
    <n v="0.87479092775095979"/>
    <s v=""/>
    <s v=""/>
    <s v="F"/>
    <s v=""/>
    <s v=""/>
    <n v="0"/>
    <n v="0"/>
  </r>
  <r>
    <d v="2024-06-11T00:00:00"/>
    <n v="12103"/>
    <n v="11851"/>
    <m/>
    <x v="1"/>
    <n v="928"/>
    <m/>
    <n v="41428"/>
    <s v="adipose hole"/>
    <s v="044483"/>
    <m/>
    <m/>
    <m/>
    <s v="--"/>
    <m/>
    <s v="M"/>
    <s v="M"/>
    <s v=""/>
    <s v=""/>
    <n v="66"/>
    <m/>
    <m/>
    <m/>
    <m/>
    <x v="2"/>
    <n v="1803"/>
    <s v="1061018"/>
    <n v="10"/>
    <s v="X"/>
    <m/>
    <m/>
    <d v="2024-07-19T00:00:00"/>
    <n v="20"/>
    <m/>
    <m/>
    <m/>
    <m/>
    <m/>
    <n v="1"/>
    <m/>
    <m/>
    <m/>
    <s v="adult"/>
    <s v="106101810"/>
    <x v="3"/>
    <n v="1.3"/>
    <n v="3"/>
    <n v="2019"/>
    <x v="2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6-11T00:00:00"/>
    <n v="12103"/>
    <n v="11851"/>
    <m/>
    <x v="1"/>
    <n v="929"/>
    <m/>
    <n v="41429"/>
    <s v="adipose hole"/>
    <s v="046586"/>
    <m/>
    <m/>
    <m/>
    <s v="--"/>
    <s v="X"/>
    <s v="M"/>
    <s v="M"/>
    <s v=""/>
    <s v=""/>
    <n v="62"/>
    <m/>
    <m/>
    <m/>
    <m/>
    <x v="2"/>
    <n v="1805"/>
    <s v="1061019"/>
    <n v="1"/>
    <s v="X"/>
    <m/>
    <m/>
    <d v="2024-07-19T00:00:00"/>
    <n v="21"/>
    <m/>
    <m/>
    <m/>
    <m/>
    <m/>
    <n v="1"/>
    <m/>
    <m/>
    <m/>
    <s v="adult"/>
    <s v="10610191"/>
    <x v="2"/>
    <n v="1.2"/>
    <n v="2"/>
    <n v="2020"/>
    <x v="2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6-11T00:00:00"/>
    <n v="12106"/>
    <n v="11851"/>
    <n v="5"/>
    <x v="1"/>
    <n v="1616"/>
    <n v="96"/>
    <n v="41430"/>
    <s v="adipose hole"/>
    <s v="046587"/>
    <n v="340"/>
    <s v="M52 003"/>
    <n v="4"/>
    <s v="340-M52 003-4"/>
    <m/>
    <s v="M"/>
    <s v="M"/>
    <s v=""/>
    <s v=""/>
    <n v="57"/>
    <m/>
    <m/>
    <m/>
    <m/>
    <x v="2"/>
    <n v="1805"/>
    <s v="1061019"/>
    <n v="2"/>
    <s v="X"/>
    <m/>
    <m/>
    <d v="2024-07-19T00:00:00"/>
    <n v="22"/>
    <s v="HW"/>
    <m/>
    <s v="&quot;3-9&quot;"/>
    <m/>
    <m/>
    <n v="1"/>
    <s v="BG"/>
    <m/>
    <m/>
    <s v="adult"/>
    <s v="10610192"/>
    <x v="2"/>
    <n v="1.2"/>
    <n v="2"/>
    <n v="2020"/>
    <x v="2"/>
    <s v="GW"/>
    <n v="51.646700000000003"/>
    <s v="M"/>
    <n v="57"/>
    <s v="NA"/>
    <n v="303"/>
    <n v="122543"/>
    <s v=""/>
    <s v=""/>
    <s v=""/>
    <s v=""/>
    <s v=""/>
    <s v=""/>
    <s v="M"/>
    <s v=""/>
    <s v=""/>
    <n v="0"/>
    <n v="0"/>
  </r>
  <r>
    <d v="2024-06-12T00:00:00"/>
    <n v="12110"/>
    <n v="11854"/>
    <n v="5"/>
    <x v="1"/>
    <n v="1650"/>
    <n v="96"/>
    <n v="41431"/>
    <s v="adipose hole"/>
    <s v="046647"/>
    <n v="380"/>
    <s v="M52 102"/>
    <n v="3"/>
    <s v="380-M52 102-3"/>
    <m/>
    <s v="F"/>
    <s v="F"/>
    <s v=""/>
    <s v=""/>
    <n v="84.9"/>
    <n v="18.2"/>
    <n v="7.4"/>
    <n v="4.5999999999999996"/>
    <n v="1.5"/>
    <x v="1"/>
    <n v="1805"/>
    <s v="1061019"/>
    <n v="3"/>
    <s v="X"/>
    <m/>
    <m/>
    <d v="2024-07-19T00:00:00"/>
    <n v="23"/>
    <m/>
    <m/>
    <m/>
    <m/>
    <m/>
    <n v="2"/>
    <s v="SK"/>
    <m/>
    <m/>
    <s v="adult"/>
    <s v="10610193"/>
    <x v="8"/>
    <s v="M3"/>
    <n v="3"/>
    <s v=""/>
    <x v="2"/>
    <s v="GW"/>
    <n v="77.5"/>
    <s v="L"/>
    <n v="84.9"/>
    <s v="Yes"/>
    <n v="8"/>
    <n v="122543"/>
    <s v=""/>
    <s v="F"/>
    <n v="2.8270000000000044"/>
    <n v="0.94411753394423636"/>
    <s v=""/>
    <s v=""/>
    <s v="F"/>
    <s v=""/>
    <s v=""/>
    <n v="0"/>
    <n v="0"/>
  </r>
  <r>
    <d v="2024-06-12T00:00:00"/>
    <n v="12110"/>
    <n v="11854"/>
    <n v="5"/>
    <x v="1"/>
    <n v="1652"/>
    <n v="61"/>
    <n v="41432"/>
    <s v="adipose hole"/>
    <s v="046667"/>
    <n v="420"/>
    <s v="M56 002"/>
    <n v="3"/>
    <s v="420-M56 002-3"/>
    <m/>
    <s v="F"/>
    <s v="M"/>
    <s v=""/>
    <s v=""/>
    <n v="74.2"/>
    <m/>
    <m/>
    <m/>
    <m/>
    <x v="2"/>
    <n v="1805"/>
    <s v="1061019"/>
    <n v="4"/>
    <s v="X"/>
    <m/>
    <m/>
    <d v="2024-07-19T00:00:00"/>
    <n v="24"/>
    <m/>
    <m/>
    <m/>
    <m/>
    <m/>
    <n v="1"/>
    <s v="SK"/>
    <m/>
    <s v="Recaptured in Observatory Inlet on 26 June!"/>
    <s v="adult"/>
    <s v="10610194"/>
    <x v="8"/>
    <s v="M3"/>
    <n v="3"/>
    <s v=""/>
    <x v="2"/>
    <s v="GW"/>
    <n v="67.565299999999993"/>
    <s v="M"/>
    <n v="74.2"/>
    <s v="NA"/>
    <n v="304"/>
    <n v="122543"/>
    <s v=""/>
    <s v=""/>
    <s v=""/>
    <s v=""/>
    <s v=""/>
    <s v=""/>
    <s v="M"/>
    <s v="Observatory Inlet"/>
    <s v="NO"/>
    <n v="0"/>
    <n v="0"/>
  </r>
  <r>
    <d v="2024-06-12T00:00:00"/>
    <n v="12110"/>
    <n v="11854"/>
    <n v="5"/>
    <x v="1"/>
    <n v="1654"/>
    <n v="46"/>
    <n v="41434"/>
    <s v="adipose hole"/>
    <s v="046626"/>
    <n v="500"/>
    <s v="M58 102"/>
    <n v="3"/>
    <s v="500-M58 102-3"/>
    <m/>
    <s v="M"/>
    <s v="M"/>
    <s v=""/>
    <s v=""/>
    <n v="68"/>
    <m/>
    <m/>
    <m/>
    <m/>
    <x v="2"/>
    <n v="1805"/>
    <s v="1061019"/>
    <n v="5"/>
    <s v="X"/>
    <m/>
    <m/>
    <d v="2024-07-19T00:00:00"/>
    <n v="25"/>
    <m/>
    <m/>
    <m/>
    <m/>
    <m/>
    <n v="1"/>
    <s v="SK"/>
    <s v="41433 bad tag"/>
    <m/>
    <s v="adult"/>
    <s v="10610195"/>
    <x v="9"/>
    <n v="2.1"/>
    <n v="1"/>
    <n v="2020"/>
    <x v="2"/>
    <s v="GW"/>
    <n v="61.827199999999998"/>
    <s v="M"/>
    <n v="68"/>
    <s v="NA"/>
    <n v="305"/>
    <n v="122543"/>
    <s v=""/>
    <s v=""/>
    <s v=""/>
    <s v=""/>
    <s v=""/>
    <s v=""/>
    <s v="M"/>
    <s v=""/>
    <s v=""/>
    <s v=""/>
    <s v=""/>
  </r>
  <r>
    <d v="2024-06-12T00:00:00"/>
    <n v="12110"/>
    <n v="11854"/>
    <n v="5"/>
    <x v="1"/>
    <n v="1649"/>
    <n v="76"/>
    <n v="41435"/>
    <s v="adipose hole"/>
    <s v="046629"/>
    <n v="340"/>
    <s v="M52 004"/>
    <n v="5"/>
    <s v="340-M52 004-5"/>
    <m/>
    <s v="F"/>
    <s v="F"/>
    <s v=""/>
    <s v=""/>
    <n v="83.2"/>
    <n v="19.399999999999999"/>
    <n v="7.3"/>
    <n v="4.9000000000000004"/>
    <n v="1.8"/>
    <x v="1"/>
    <n v="1805"/>
    <s v="1061019"/>
    <n v="6"/>
    <s v="X"/>
    <m/>
    <m/>
    <d v="2024-07-19T00:00:00"/>
    <s v="NA"/>
    <m/>
    <m/>
    <m/>
    <m/>
    <m/>
    <n v="1"/>
    <s v="SK"/>
    <s v="NO DNA"/>
    <m/>
    <s v="adult"/>
    <s v="10610196"/>
    <x v="5"/>
    <n v="0"/>
    <n v="0"/>
    <s v=""/>
    <x v="2"/>
    <s v="GW"/>
    <n v="75.900000000000006"/>
    <s v="L"/>
    <n v="83.2"/>
    <s v="Yes"/>
    <s v=""/>
    <n v="122543"/>
    <s v=""/>
    <s v="F"/>
    <n v="1.7620000000000045"/>
    <n v="0.85345996916397748"/>
    <s v=""/>
    <s v=""/>
    <s v="F"/>
    <s v=""/>
    <s v=""/>
    <s v=""/>
    <s v=""/>
  </r>
  <r>
    <d v="2024-06-13T00:00:00"/>
    <n v="12113"/>
    <n v="11856"/>
    <n v="6"/>
    <x v="0"/>
    <n v="1621"/>
    <n v="62"/>
    <n v="41436"/>
    <s v="adipose hole"/>
    <s v="046650"/>
    <n v="380"/>
    <s v="M52 103"/>
    <n v="4"/>
    <s v="380-M52 103-4"/>
    <m/>
    <s v="M"/>
    <s v="M"/>
    <s v=""/>
    <s v=""/>
    <n v="55.5"/>
    <m/>
    <m/>
    <m/>
    <m/>
    <x v="2"/>
    <n v="1805"/>
    <s v="1061019"/>
    <n v="7"/>
    <s v="X"/>
    <m/>
    <m/>
    <d v="2024-07-19T00:00:00"/>
    <n v="26"/>
    <m/>
    <m/>
    <m/>
    <m/>
    <m/>
    <n v="1"/>
    <s v="TA"/>
    <m/>
    <m/>
    <s v="adult"/>
    <s v="10610197"/>
    <x v="2"/>
    <n v="1.2"/>
    <n v="2"/>
    <n v="2020"/>
    <x v="2"/>
    <s v="GW"/>
    <n v="50.258449999999996"/>
    <s v="M"/>
    <n v="55.5"/>
    <s v="NA"/>
    <n v="306"/>
    <n v="122543"/>
    <s v=""/>
    <s v=""/>
    <s v=""/>
    <s v=""/>
    <s v=""/>
    <s v=""/>
    <s v="M"/>
    <s v=""/>
    <s v=""/>
    <n v="0"/>
    <n v="0"/>
  </r>
  <r>
    <d v="2024-06-13T00:00:00"/>
    <n v="12114"/>
    <n v="11856"/>
    <n v="6"/>
    <x v="1"/>
    <n v="1637"/>
    <n v="76"/>
    <n v="41437"/>
    <s v="adipose hole"/>
    <s v="046646"/>
    <n v="420"/>
    <s v="M56 001"/>
    <n v="2"/>
    <s v="420-M56 001-2"/>
    <m/>
    <s v="F"/>
    <s v="M"/>
    <s v=""/>
    <s v=""/>
    <n v="68.5"/>
    <m/>
    <m/>
    <m/>
    <m/>
    <x v="2"/>
    <n v="1805"/>
    <s v="1061019"/>
    <n v="8"/>
    <s v="X"/>
    <m/>
    <m/>
    <d v="2024-07-19T00:00:00"/>
    <n v="27"/>
    <m/>
    <m/>
    <m/>
    <m/>
    <m/>
    <n v="1"/>
    <s v="TA"/>
    <m/>
    <m/>
    <s v="adult"/>
    <s v="10610198"/>
    <x v="3"/>
    <n v="1.3"/>
    <n v="3"/>
    <n v="2019"/>
    <x v="2"/>
    <s v="GW"/>
    <n v="62.289949999999997"/>
    <s v="M"/>
    <n v="68.5"/>
    <s v="NA"/>
    <n v="9"/>
    <n v="122543"/>
    <s v=""/>
    <s v=""/>
    <s v=""/>
    <s v=""/>
    <s v=""/>
    <s v=""/>
    <s v="M"/>
    <s v=""/>
    <s v=""/>
    <n v="0"/>
    <n v="0"/>
  </r>
  <r>
    <d v="2024-06-13T00:00:00"/>
    <n v="12114"/>
    <n v="11856"/>
    <n v="6"/>
    <x v="1"/>
    <n v="1644"/>
    <n v="86"/>
    <n v="41438"/>
    <s v="adipose hole"/>
    <s v="046614"/>
    <n v="460"/>
    <s v="M58 002"/>
    <n v="3"/>
    <s v="460-M58 002-3"/>
    <m/>
    <s v="F"/>
    <s v="F"/>
    <s v=""/>
    <s v=""/>
    <n v="81.5"/>
    <n v="17.5"/>
    <n v="6.5"/>
    <n v="4.7"/>
    <n v="2.2000000000000002"/>
    <x v="1"/>
    <n v="1805"/>
    <s v="1061019"/>
    <n v="9"/>
    <s v="X"/>
    <m/>
    <m/>
    <d v="2024-07-19T00:00:00"/>
    <n v="28"/>
    <m/>
    <m/>
    <m/>
    <m/>
    <m/>
    <n v="1"/>
    <s v="TA"/>
    <m/>
    <m/>
    <s v="adult"/>
    <s v="10610199"/>
    <x v="8"/>
    <s v="M3"/>
    <n v="3"/>
    <s v=""/>
    <x v="2"/>
    <s v="GW"/>
    <n v="75"/>
    <s v="L"/>
    <n v="81.5"/>
    <s v="Yes"/>
    <n v="307"/>
    <n v="122543"/>
    <s v=""/>
    <s v="F"/>
    <n v="1.847000000000002"/>
    <n v="0.86377448370204779"/>
    <s v=""/>
    <s v=""/>
    <s v="F"/>
    <s v=""/>
    <s v=""/>
    <s v=""/>
    <s v=""/>
  </r>
  <r>
    <d v="2024-06-13T00:00:00"/>
    <n v="12114"/>
    <n v="11856"/>
    <m/>
    <x v="1"/>
    <n v="1649"/>
    <m/>
    <m/>
    <s v="caudal hole"/>
    <m/>
    <m/>
    <m/>
    <m/>
    <s v="--"/>
    <m/>
    <s v="M"/>
    <s v="M"/>
    <s v=""/>
    <s v=""/>
    <n v="33.5"/>
    <m/>
    <m/>
    <m/>
    <m/>
    <x v="3"/>
    <n v="1805"/>
    <s v="1061019"/>
    <n v="10"/>
    <s v="X"/>
    <m/>
    <m/>
    <d v="2024-07-19T00:00:00"/>
    <m/>
    <m/>
    <m/>
    <m/>
    <m/>
    <m/>
    <n v="1"/>
    <m/>
    <m/>
    <m/>
    <s v="jack"/>
    <s v="106101910"/>
    <x v="10"/>
    <n v="1.1000000000000001"/>
    <n v="1"/>
    <n v="2021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3T00:00:00"/>
    <n v="12265"/>
    <n v="11782"/>
    <m/>
    <x v="4"/>
    <n v="1053"/>
    <m/>
    <n v="53343"/>
    <s v="V-clip adipose"/>
    <s v="046159"/>
    <m/>
    <m/>
    <m/>
    <s v="--"/>
    <m/>
    <s v="M"/>
    <s v="M"/>
    <s v=""/>
    <s v=""/>
    <n v="54"/>
    <m/>
    <m/>
    <m/>
    <m/>
    <x v="2"/>
    <n v="2101"/>
    <s v=""/>
    <n v="7"/>
    <s v="X"/>
    <s v="X"/>
    <m/>
    <d v="2024-09-27T00:00:00"/>
    <m/>
    <m/>
    <m/>
    <m/>
    <m/>
    <m/>
    <m/>
    <m/>
    <m/>
    <s v="Note: Completed chinook scale book #2101 was not returned to office with biosheet #11782.  PIT tag CH was not recorded onto CTS sheet; corrected 14 June/24 -NP"/>
    <s v="adult"/>
    <s v="7"/>
    <x v="7"/>
    <s v=""/>
    <s v=""/>
    <s v=""/>
    <x v="2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6-13T00:00:00"/>
    <n v="12266"/>
    <n v="11782"/>
    <m/>
    <x v="3"/>
    <n v="1114"/>
    <m/>
    <n v="53344"/>
    <s v="V-clip adipose"/>
    <s v="046088"/>
    <m/>
    <m/>
    <m/>
    <s v="--"/>
    <m/>
    <s v="F"/>
    <s v="F"/>
    <s v=""/>
    <s v=""/>
    <n v="81"/>
    <n v="17.8"/>
    <n v="6.4"/>
    <n v="5.5"/>
    <n v="1.6"/>
    <x v="1"/>
    <n v="2101"/>
    <s v=""/>
    <n v="8"/>
    <s v="X"/>
    <s v="X"/>
    <m/>
    <d v="2024-09-27T00:00:00"/>
    <m/>
    <m/>
    <m/>
    <m/>
    <m/>
    <m/>
    <m/>
    <m/>
    <s v="Yellow mark"/>
    <s v="Note: Completed chinook scale book #2101 was not returned to office with biosheet #11782.  PIT tag CH was not recorded onto CTS sheet; corrected 14 June/24 -NP"/>
    <s v="adult"/>
    <s v="8"/>
    <x v="7"/>
    <s v=""/>
    <s v=""/>
    <s v=""/>
    <x v="2"/>
    <s v="GH"/>
    <n v="74.599999999999994"/>
    <s v="L"/>
    <n v="81"/>
    <s v="Yes"/>
    <s v=""/>
    <e v="#N/A"/>
    <s v=""/>
    <s v="F"/>
    <n v="1.7319999999999987"/>
    <n v="0.84966806344027701"/>
    <s v=""/>
    <s v=""/>
    <s v="F"/>
    <s v=""/>
    <s v=""/>
    <s v=""/>
    <s v=""/>
  </r>
  <r>
    <d v="2024-06-13T00:00:00"/>
    <n v="12266"/>
    <n v="11782"/>
    <m/>
    <x v="3"/>
    <n v="1119"/>
    <m/>
    <n v="53345"/>
    <s v="V-clip adipose"/>
    <s v="046099"/>
    <m/>
    <m/>
    <m/>
    <s v="--"/>
    <m/>
    <s v="M"/>
    <s v="M"/>
    <s v=""/>
    <s v=""/>
    <n v="82"/>
    <n v="19.5"/>
    <n v="8"/>
    <n v="6"/>
    <n v="2.5"/>
    <x v="1"/>
    <n v="2101"/>
    <s v=""/>
    <n v="9"/>
    <s v="X"/>
    <s v="X"/>
    <m/>
    <d v="2024-09-27T00:00:00"/>
    <m/>
    <m/>
    <m/>
    <m/>
    <m/>
    <m/>
    <m/>
    <m/>
    <m/>
    <s v="Note: Completed chinook scale book #2101 was not returned to office with biosheet #11782.  PIT tag CH was not recorded onto CTS sheet; corrected 14 June/24 -NP"/>
    <s v="adult"/>
    <s v="9"/>
    <x v="7"/>
    <s v=""/>
    <s v=""/>
    <s v=""/>
    <x v="2"/>
    <s v="GH"/>
    <n v="74"/>
    <s v="L"/>
    <n v="82"/>
    <s v="Yes"/>
    <s v=""/>
    <e v="#N/A"/>
    <s v=""/>
    <s v="M"/>
    <n v="-1.0000000000000013"/>
    <n v="0.26894142136999488"/>
    <s v=""/>
    <s v=""/>
    <s v="M"/>
    <s v=""/>
    <s v=""/>
    <s v=""/>
    <s v=""/>
  </r>
  <r>
    <d v="2024-06-13T00:00:00"/>
    <n v="12267"/>
    <n v="11782"/>
    <m/>
    <x v="2"/>
    <n v="1149"/>
    <m/>
    <n v="53346"/>
    <s v="V-clip adipose"/>
    <s v="046161"/>
    <m/>
    <m/>
    <m/>
    <s v="--"/>
    <m/>
    <s v="M"/>
    <s v="M"/>
    <s v=""/>
    <s v=""/>
    <n v="65"/>
    <m/>
    <m/>
    <m/>
    <m/>
    <x v="2"/>
    <n v="2101"/>
    <s v=""/>
    <n v="10"/>
    <s v="X"/>
    <s v="X"/>
    <m/>
    <d v="2024-09-27T00:00:00"/>
    <m/>
    <m/>
    <m/>
    <m/>
    <m/>
    <m/>
    <m/>
    <m/>
    <m/>
    <s v="Note: Completed chinook scale book #2101 was not returned to office with biosheet #11782.  PIT tag CH was not recorded onto CTS sheet; corrected 14 June/24 -NP"/>
    <s v="adult"/>
    <s v="10"/>
    <x v="7"/>
    <s v=""/>
    <s v=""/>
    <s v=""/>
    <x v="2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6-14T00:00:00"/>
    <n v="12115"/>
    <n v="11859"/>
    <m/>
    <x v="1"/>
    <n v="904"/>
    <m/>
    <n v="41439"/>
    <s v="adipose hole"/>
    <s v="046598"/>
    <m/>
    <m/>
    <m/>
    <s v="--"/>
    <m/>
    <s v="M"/>
    <s v="M"/>
    <s v=""/>
    <s v=""/>
    <n v="65"/>
    <m/>
    <m/>
    <m/>
    <m/>
    <x v="2"/>
    <n v="1808"/>
    <s v="1061020"/>
    <n v="1"/>
    <s v="X"/>
    <m/>
    <m/>
    <d v="2024-07-19T00:00:00"/>
    <n v="29"/>
    <m/>
    <m/>
    <m/>
    <m/>
    <m/>
    <n v="1"/>
    <m/>
    <m/>
    <m/>
    <s v="adult"/>
    <s v="10610201"/>
    <x v="2"/>
    <n v="1.2"/>
    <n v="2"/>
    <n v="2020"/>
    <x v="2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6-14T00:00:00"/>
    <n v="12115"/>
    <n v="11859"/>
    <m/>
    <x v="1"/>
    <n v="904"/>
    <m/>
    <n v="41440"/>
    <s v="adipose hole"/>
    <s v="046664"/>
    <m/>
    <m/>
    <m/>
    <s v="--"/>
    <m/>
    <s v="M"/>
    <s v="M"/>
    <s v=""/>
    <s v=""/>
    <n v="61.5"/>
    <m/>
    <m/>
    <m/>
    <m/>
    <x v="2"/>
    <n v="1808"/>
    <s v="1061020"/>
    <n v="2"/>
    <s v="X"/>
    <m/>
    <m/>
    <d v="2024-07-19T00:00:00"/>
    <n v="30"/>
    <m/>
    <m/>
    <m/>
    <m/>
    <m/>
    <n v="1"/>
    <m/>
    <m/>
    <m/>
    <s v="adult"/>
    <s v="10610202"/>
    <x v="2"/>
    <n v="1.2"/>
    <n v="2"/>
    <n v="2020"/>
    <x v="2"/>
    <s v="GW"/>
    <n v="55.811450000000001"/>
    <s v="M"/>
    <n v="61.5"/>
    <s v="NA"/>
    <s v=""/>
    <n v="122543"/>
    <s v=""/>
    <s v=""/>
    <s v=""/>
    <s v=""/>
    <s v=""/>
    <s v=""/>
    <s v="M"/>
    <s v=""/>
    <s v=""/>
    <s v=""/>
    <s v=""/>
  </r>
  <r>
    <d v="2024-06-14T00:00:00"/>
    <n v="12115"/>
    <n v="11859"/>
    <m/>
    <x v="1"/>
    <n v="904"/>
    <m/>
    <n v="41441"/>
    <s v="adipose hole"/>
    <s v="046661"/>
    <m/>
    <m/>
    <m/>
    <s v="--"/>
    <m/>
    <s v="F"/>
    <s v="F"/>
    <s v=""/>
    <s v=""/>
    <n v="84"/>
    <n v="18.5"/>
    <n v="7.1"/>
    <n v="6.5"/>
    <n v="2"/>
    <x v="1"/>
    <n v="1808"/>
    <s v="1061020"/>
    <n v="3"/>
    <s v="X"/>
    <m/>
    <m/>
    <d v="2024-07-19T00:00:00"/>
    <n v="31"/>
    <m/>
    <m/>
    <m/>
    <m/>
    <m/>
    <n v="1"/>
    <m/>
    <m/>
    <m/>
    <s v="adult"/>
    <s v="10610203"/>
    <x v="3"/>
    <n v="1.3"/>
    <n v="3"/>
    <n v="2019"/>
    <x v="2"/>
    <s v="GW"/>
    <n v="76.900000000000006"/>
    <s v="L"/>
    <n v="84"/>
    <s v="Yes"/>
    <s v=""/>
    <n v="122543"/>
    <s v=""/>
    <s v="F"/>
    <n v="1.1019999999999992"/>
    <n v="0.75063465775843397"/>
    <s v=""/>
    <s v=""/>
    <s v="F"/>
    <s v=""/>
    <s v=""/>
    <s v=""/>
    <s v=""/>
  </r>
  <r>
    <d v="2024-06-14T00:00:00"/>
    <n v="12115"/>
    <n v="11859"/>
    <m/>
    <x v="1"/>
    <n v="940"/>
    <m/>
    <n v="41442"/>
    <s v="adipose hole"/>
    <s v="046670"/>
    <m/>
    <m/>
    <m/>
    <s v="--"/>
    <m/>
    <s v="F"/>
    <s v="F"/>
    <s v=""/>
    <s v=""/>
    <n v="98"/>
    <n v="22.5"/>
    <n v="9"/>
    <n v="7.5"/>
    <n v="2.9"/>
    <x v="1"/>
    <n v="1808"/>
    <s v="1061020"/>
    <n v="4"/>
    <s v="X"/>
    <m/>
    <m/>
    <d v="2024-07-19T00:00:00"/>
    <s v="no"/>
    <m/>
    <m/>
    <m/>
    <m/>
    <m/>
    <n v="1"/>
    <m/>
    <s v="No DNA collected"/>
    <m/>
    <s v="adult"/>
    <s v="10610204"/>
    <x v="11"/>
    <s v="M4"/>
    <n v="4"/>
    <s v=""/>
    <x v="2"/>
    <s v="GW"/>
    <n v="89"/>
    <s v="L"/>
    <n v="98"/>
    <s v="Yes"/>
    <s v=""/>
    <n v="122543"/>
    <s v=""/>
    <s v="F"/>
    <n v="3.2360000000000015"/>
    <n v="0.96216677086427937"/>
    <s v=""/>
    <s v=""/>
    <s v="F"/>
    <s v=""/>
    <s v=""/>
    <s v=""/>
    <s v=""/>
  </r>
  <r>
    <d v="2024-06-14T00:00:00"/>
    <n v="12116"/>
    <n v="11859"/>
    <m/>
    <x v="0"/>
    <n v="1601"/>
    <m/>
    <m/>
    <s v="caudal hole"/>
    <m/>
    <m/>
    <m/>
    <m/>
    <s v="--"/>
    <m/>
    <s v="M"/>
    <s v="M"/>
    <s v=""/>
    <s v=""/>
    <n v="34"/>
    <m/>
    <m/>
    <m/>
    <m/>
    <x v="3"/>
    <n v="1808"/>
    <s v="1061020"/>
    <n v="5"/>
    <s v="X"/>
    <m/>
    <m/>
    <d v="2024-07-19T00:00:00"/>
    <s v="no"/>
    <m/>
    <m/>
    <m/>
    <m/>
    <m/>
    <n v="1"/>
    <m/>
    <m/>
    <m/>
    <s v="jack"/>
    <s v="10610205"/>
    <x v="10"/>
    <n v="1.1000000000000001"/>
    <n v="1"/>
    <n v="2021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4T00:00:00"/>
    <n v="12118"/>
    <n v="11859"/>
    <n v="7"/>
    <x v="1"/>
    <n v="1616"/>
    <n v="148"/>
    <n v="41443"/>
    <s v="adipose hole"/>
    <s v="044517"/>
    <n v="500"/>
    <s v="M58 103"/>
    <n v="4"/>
    <s v="500-M58 103-4"/>
    <m/>
    <s v="F"/>
    <s v="F"/>
    <s v=""/>
    <s v=""/>
    <n v="85"/>
    <n v="19.899999999999999"/>
    <n v="7.6"/>
    <n v="6"/>
    <n v="3"/>
    <x v="1"/>
    <n v="1808"/>
    <s v="1061020"/>
    <n v="6"/>
    <s v="X"/>
    <m/>
    <m/>
    <d v="2024-07-19T00:00:00"/>
    <n v="32"/>
    <m/>
    <m/>
    <m/>
    <m/>
    <m/>
    <n v="1"/>
    <s v="GG"/>
    <m/>
    <m/>
    <s v="adult"/>
    <s v="10610206"/>
    <x v="3"/>
    <n v="1.3"/>
    <n v="3"/>
    <n v="2019"/>
    <x v="2"/>
    <s v="GW"/>
    <n v="77.400000000000006"/>
    <s v="L"/>
    <n v="85"/>
    <s v="Yes"/>
    <n v="308"/>
    <n v="122543"/>
    <s v=""/>
    <s v="F"/>
    <n v="0.37199999999999811"/>
    <n v="0.59194216039958891"/>
    <s v=""/>
    <s v=""/>
    <s v="F"/>
    <s v=""/>
    <s v=""/>
    <n v="0"/>
    <n v="0"/>
  </r>
  <r>
    <d v="2024-06-14T00:00:00"/>
    <n v="12118"/>
    <n v="11859"/>
    <n v="7"/>
    <x v="1"/>
    <n v="1620"/>
    <n v="142"/>
    <n v="41444"/>
    <s v="adipose hole"/>
    <s v="046655"/>
    <n v="340"/>
    <s v="M52 005"/>
    <n v="6"/>
    <s v="340-M52 005-6"/>
    <m/>
    <s v="F"/>
    <s v="F"/>
    <s v=""/>
    <s v=""/>
    <n v="85"/>
    <n v="17.5"/>
    <n v="5.9"/>
    <n v="5.5"/>
    <n v="2.4"/>
    <x v="1"/>
    <n v="1808"/>
    <s v="1061020"/>
    <n v="7"/>
    <s v="X"/>
    <m/>
    <m/>
    <d v="2024-07-19T00:00:00"/>
    <n v="33"/>
    <m/>
    <m/>
    <m/>
    <m/>
    <m/>
    <n v="1"/>
    <s v="GG"/>
    <m/>
    <m/>
    <s v="adult"/>
    <s v="10610207"/>
    <x v="3"/>
    <n v="1.3"/>
    <n v="3"/>
    <n v="2019"/>
    <x v="2"/>
    <s v="GW"/>
    <n v="79.099999999999994"/>
    <s v="L"/>
    <n v="85"/>
    <s v="Yes"/>
    <n v="10"/>
    <n v="122543"/>
    <s v=""/>
    <s v="F"/>
    <n v="3.4039999999999981"/>
    <n v="0.96782931157210395"/>
    <s v=""/>
    <s v=""/>
    <s v="F"/>
    <s v=""/>
    <s v=""/>
    <n v="0"/>
    <n v="0"/>
  </r>
  <r>
    <d v="2024-06-14T00:00:00"/>
    <n v="12118"/>
    <n v="11859"/>
    <m/>
    <x v="1"/>
    <n v="1623"/>
    <m/>
    <m/>
    <s v="caudal hole"/>
    <m/>
    <m/>
    <m/>
    <m/>
    <s v="--"/>
    <m/>
    <s v="M"/>
    <s v="M"/>
    <s v=""/>
    <s v=""/>
    <n v="34.5"/>
    <m/>
    <m/>
    <m/>
    <m/>
    <x v="3"/>
    <n v="1808"/>
    <s v="1061020"/>
    <n v="8"/>
    <s v="X"/>
    <m/>
    <m/>
    <d v="2024-07-19T00:00:00"/>
    <m/>
    <m/>
    <m/>
    <m/>
    <m/>
    <m/>
    <n v="1"/>
    <m/>
    <m/>
    <m/>
    <s v="jack"/>
    <s v="10610208"/>
    <x v="4"/>
    <s v="M1"/>
    <n v="1"/>
    <s v="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4T00:00:00"/>
    <n v="12118"/>
    <n v="11859"/>
    <n v="7"/>
    <x v="1"/>
    <n v="1624"/>
    <n v="116"/>
    <n v="41445"/>
    <s v="adipose hole"/>
    <s v="046653"/>
    <n v="380"/>
    <s v="M52 104"/>
    <n v="5"/>
    <s v="380-M52 104-5"/>
    <s v="X"/>
    <s v="M"/>
    <s v="M"/>
    <s v=""/>
    <s v=""/>
    <n v="82"/>
    <n v="18.600000000000001"/>
    <n v="6.9"/>
    <n v="5"/>
    <n v="2"/>
    <x v="1"/>
    <n v="1808"/>
    <s v="1061020"/>
    <n v="9"/>
    <s v="X"/>
    <m/>
    <m/>
    <d v="2024-07-19T00:00:00"/>
    <n v="34"/>
    <m/>
    <m/>
    <m/>
    <m/>
    <m/>
    <n v="1"/>
    <s v="GG"/>
    <m/>
    <m/>
    <s v="adult"/>
    <s v="10610209"/>
    <x v="8"/>
    <s v="M3"/>
    <n v="3"/>
    <s v=""/>
    <x v="2"/>
    <s v="GW"/>
    <n v="75.099999999999994"/>
    <s v="L"/>
    <n v="82"/>
    <s v="Yes"/>
    <n v="309"/>
    <n v="122543"/>
    <s v=""/>
    <s v="F"/>
    <n v="1.5179999999999978"/>
    <n v="0.82024378160125322"/>
    <s v=""/>
    <s v=""/>
    <s v="F"/>
    <s v=""/>
    <s v=""/>
    <n v="0"/>
    <n v="0"/>
  </r>
  <r>
    <d v="2024-06-14T00:00:00"/>
    <n v="12118"/>
    <n v="11859"/>
    <n v="7"/>
    <x v="1"/>
    <n v="1629"/>
    <n v="107"/>
    <n v="41446"/>
    <s v="adipose hole"/>
    <s v="046605"/>
    <n v="420"/>
    <s v="M56 003"/>
    <n v="4"/>
    <s v="420-M56 003-4"/>
    <m/>
    <s v="F"/>
    <s v="F"/>
    <s v=""/>
    <s v=""/>
    <n v="86"/>
    <n v="18.2"/>
    <n v="6"/>
    <n v="5"/>
    <n v="1.9"/>
    <x v="1"/>
    <n v="1808"/>
    <s v="1061020"/>
    <n v="10"/>
    <s v="X"/>
    <m/>
    <m/>
    <d v="2024-07-19T00:00:00"/>
    <n v="35"/>
    <m/>
    <m/>
    <m/>
    <m/>
    <m/>
    <n v="1"/>
    <s v="GG"/>
    <m/>
    <m/>
    <s v="adult"/>
    <s v="106102010"/>
    <x v="8"/>
    <s v="M3"/>
    <n v="3"/>
    <s v=""/>
    <x v="2"/>
    <s v="GW"/>
    <n v="80"/>
    <s v="L"/>
    <n v="86"/>
    <s v="Yes"/>
    <n v="310"/>
    <n v="122543"/>
    <s v=""/>
    <s v="F"/>
    <n v="4.4759999999999973"/>
    <n v="0.98874918361683983"/>
    <s v=""/>
    <s v=""/>
    <s v="F"/>
    <s v="Kwinageese weir"/>
    <s v=""/>
    <s v=""/>
    <s v=""/>
  </r>
  <r>
    <d v="2024-06-14T00:00:00"/>
    <n v="12118"/>
    <n v="11859"/>
    <m/>
    <x v="1"/>
    <n v="1631"/>
    <m/>
    <m/>
    <s v="caudal hole"/>
    <m/>
    <m/>
    <m/>
    <m/>
    <s v="--"/>
    <m/>
    <s v="M"/>
    <s v="M"/>
    <s v=""/>
    <s v=""/>
    <n v="39"/>
    <m/>
    <m/>
    <m/>
    <m/>
    <x v="3"/>
    <n v="1837"/>
    <s v="1061033"/>
    <n v="1"/>
    <s v="X"/>
    <m/>
    <m/>
    <d v="2024-07-19T00:00:00"/>
    <m/>
    <m/>
    <m/>
    <m/>
    <m/>
    <m/>
    <m/>
    <m/>
    <m/>
    <m/>
    <s v="jack"/>
    <s v="10610331"/>
    <x v="4"/>
    <s v="M1"/>
    <n v="1"/>
    <s v="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5T00:00:00"/>
    <n v="12278"/>
    <n v="11783"/>
    <m/>
    <x v="3"/>
    <n v="946"/>
    <m/>
    <n v="53347"/>
    <s v="V-clip adipose"/>
    <s v="046147"/>
    <m/>
    <m/>
    <m/>
    <s v="--"/>
    <s v="X"/>
    <s v="M"/>
    <s v="M"/>
    <s v=""/>
    <s v=""/>
    <n v="87.5"/>
    <n v="18.899999999999999"/>
    <n v="7.4"/>
    <n v="6.8"/>
    <n v="1.9"/>
    <x v="1"/>
    <n v="2102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2"/>
    <s v="GH"/>
    <n v="80.099999999999994"/>
    <s v="L"/>
    <n v="87.5"/>
    <s v="Yes"/>
    <s v=""/>
    <e v="#N/A"/>
    <s v=""/>
    <s v="F"/>
    <n v="2.1049999999999991"/>
    <n v="0.89138820332977886"/>
    <s v=""/>
    <s v=""/>
    <s v="F"/>
    <s v=""/>
    <s v=""/>
    <s v=""/>
    <s v=""/>
  </r>
  <r>
    <d v="2024-06-15T00:00:00"/>
    <n v="12278"/>
    <n v="11783"/>
    <m/>
    <x v="3"/>
    <n v="948"/>
    <m/>
    <n v="53348"/>
    <s v="V-clip adipose"/>
    <s v="046170"/>
    <m/>
    <m/>
    <m/>
    <s v="--"/>
    <s v="X"/>
    <s v="F"/>
    <s v="F"/>
    <s v=""/>
    <s v=""/>
    <n v="89"/>
    <n v="20.100000000000001"/>
    <n v="7.6"/>
    <n v="4.9000000000000004"/>
    <n v="1.3"/>
    <x v="1"/>
    <n v="2102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2"/>
    <s v="GH"/>
    <n v="81.400000000000006"/>
    <s v="L"/>
    <n v="89"/>
    <s v="Yes"/>
    <s v=""/>
    <e v="#N/A"/>
    <s v=""/>
    <s v="F"/>
    <n v="4.301999999999996"/>
    <n v="0.98663947189688572"/>
    <s v=""/>
    <s v=""/>
    <s v="F"/>
    <s v=""/>
    <s v=""/>
    <s v=""/>
    <s v=""/>
  </r>
  <r>
    <d v="2024-06-15T00:00:00"/>
    <n v="12278"/>
    <n v="11783"/>
    <m/>
    <x v="3"/>
    <n v="957"/>
    <m/>
    <n v="53349"/>
    <s v="V-clip adipose"/>
    <s v="046108"/>
    <m/>
    <m/>
    <m/>
    <s v="--"/>
    <s v="X"/>
    <s v="M"/>
    <s v="M"/>
    <s v=""/>
    <s v=""/>
    <n v="71"/>
    <m/>
    <m/>
    <m/>
    <m/>
    <x v="2"/>
    <n v="2102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2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6-15T00:00:00"/>
    <n v="12279"/>
    <n v="11783"/>
    <m/>
    <x v="2"/>
    <n v="1013"/>
    <m/>
    <n v="53350"/>
    <s v="V-clip adipose"/>
    <s v="046121"/>
    <m/>
    <m/>
    <m/>
    <s v="--"/>
    <m/>
    <s v="F"/>
    <s v="F"/>
    <s v=""/>
    <s v=""/>
    <n v="83"/>
    <n v="17.399999999999999"/>
    <n v="5.7"/>
    <n v="6.2"/>
    <n v="1.7"/>
    <x v="1"/>
    <n v="2102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2"/>
    <s v="GH"/>
    <n v="77.3"/>
    <s v="L"/>
    <n v="83"/>
    <s v="Yes"/>
    <s v=""/>
    <e v="#N/A"/>
    <s v=""/>
    <s v="F"/>
    <n v="2.9259999999999993"/>
    <n v="0.94911684550153597"/>
    <s v=""/>
    <s v=""/>
    <s v="F"/>
    <s v=""/>
    <s v=""/>
    <s v=""/>
    <s v=""/>
  </r>
  <r>
    <d v="2024-06-15T00:00:00"/>
    <n v="12281"/>
    <n v="11783"/>
    <m/>
    <x v="4"/>
    <n v="1606"/>
    <m/>
    <n v="53351"/>
    <s v="V-clip adipose"/>
    <s v="046148"/>
    <m/>
    <m/>
    <m/>
    <s v="--"/>
    <m/>
    <s v="M"/>
    <s v="M"/>
    <s v=""/>
    <s v=""/>
    <n v="60"/>
    <m/>
    <m/>
    <m/>
    <m/>
    <x v="2"/>
    <n v="2102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2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6-15T00:00:00"/>
    <n v="12282"/>
    <n v="11783"/>
    <m/>
    <x v="3"/>
    <n v="1629"/>
    <m/>
    <n v="53352"/>
    <s v="V-clip adipose"/>
    <s v="046138"/>
    <m/>
    <m/>
    <m/>
    <s v="--"/>
    <m/>
    <s v="M"/>
    <s v="M"/>
    <s v=""/>
    <s v=""/>
    <n v="68"/>
    <m/>
    <m/>
    <m/>
    <m/>
    <x v="2"/>
    <n v="2102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2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6-15T00:00:00"/>
    <n v="12282"/>
    <n v="11783"/>
    <m/>
    <x v="3"/>
    <n v="1634"/>
    <m/>
    <n v="53353"/>
    <s v="V-clip adipose"/>
    <s v="046176"/>
    <m/>
    <m/>
    <m/>
    <s v="--"/>
    <s v="X"/>
    <s v="M"/>
    <s v="M"/>
    <s v=""/>
    <s v=""/>
    <n v="80"/>
    <n v="17.5"/>
    <n v="6"/>
    <n v="5"/>
    <n v="2"/>
    <x v="1"/>
    <n v="210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2"/>
    <s v="GH"/>
    <n v="74"/>
    <s v="L"/>
    <n v="80"/>
    <s v="Yes"/>
    <s v=""/>
    <e v="#N/A"/>
    <s v=""/>
    <s v="F"/>
    <n v="1.8099999999999994"/>
    <n v="0.85936187426586574"/>
    <s v=""/>
    <s v=""/>
    <s v="F"/>
    <s v=""/>
    <s v=""/>
    <s v=""/>
    <s v=""/>
  </r>
  <r>
    <d v="2024-06-15T00:00:00"/>
    <n v="12282"/>
    <n v="11783"/>
    <m/>
    <x v="3"/>
    <n v="1638"/>
    <m/>
    <n v="53354"/>
    <s v="V-clip adipose"/>
    <s v="046104"/>
    <m/>
    <m/>
    <m/>
    <s v="--"/>
    <s v="X"/>
    <s v="M"/>
    <s v="M"/>
    <s v=""/>
    <s v=""/>
    <n v="79"/>
    <n v="17.5"/>
    <n v="6.5"/>
    <n v="4.5"/>
    <n v="2.1"/>
    <x v="1"/>
    <n v="210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2"/>
    <s v="GH"/>
    <n v="72.5"/>
    <s v="L"/>
    <n v="79"/>
    <s v="Yes"/>
    <s v=""/>
    <e v="#N/A"/>
    <s v=""/>
    <s v="F"/>
    <n v="0.99399999999999933"/>
    <n v="0.72987727286949122"/>
    <s v=""/>
    <s v=""/>
    <s v="F"/>
    <s v=""/>
    <s v=""/>
    <s v=""/>
    <s v=""/>
  </r>
  <r>
    <d v="2024-06-15T00:00:00"/>
    <n v="12282"/>
    <n v="11783"/>
    <m/>
    <x v="3"/>
    <n v="1641"/>
    <m/>
    <n v="53355"/>
    <s v="V-clip adipose"/>
    <s v="046133"/>
    <m/>
    <m/>
    <m/>
    <s v="--"/>
    <m/>
    <s v="F"/>
    <s v="M"/>
    <s v=""/>
    <s v=""/>
    <n v="65"/>
    <m/>
    <m/>
    <m/>
    <m/>
    <x v="2"/>
    <n v="210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2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6-15T00:00:00"/>
    <n v="12282"/>
    <n v="11783"/>
    <m/>
    <x v="3"/>
    <n v="1648"/>
    <m/>
    <n v="53356"/>
    <s v="V-clip adipose"/>
    <s v="046098"/>
    <m/>
    <m/>
    <m/>
    <s v="--"/>
    <s v="X"/>
    <s v="M"/>
    <s v="M"/>
    <s v=""/>
    <s v=""/>
    <n v="79"/>
    <n v="19"/>
    <n v="6.7"/>
    <n v="5"/>
    <n v="2.2999999999999998"/>
    <x v="1"/>
    <n v="210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2"/>
    <s v="GH"/>
    <n v="72.3"/>
    <s v="L"/>
    <n v="79"/>
    <s v="Yes"/>
    <s v=""/>
    <e v="#N/A"/>
    <s v=""/>
    <s v="F"/>
    <n v="0.22599999999999909"/>
    <n v="0.5562607391411647"/>
    <s v=""/>
    <s v=""/>
    <s v="F"/>
    <s v=""/>
    <s v=""/>
    <s v=""/>
    <s v=""/>
  </r>
  <r>
    <d v="2024-06-15T00:00:00"/>
    <n v="12282"/>
    <n v="11783"/>
    <m/>
    <x v="3"/>
    <n v="1652"/>
    <m/>
    <n v="53357"/>
    <s v="V-clip adipose"/>
    <s v="046132"/>
    <m/>
    <m/>
    <m/>
    <s v="--"/>
    <m/>
    <s v="M"/>
    <s v="M"/>
    <s v=""/>
    <s v=""/>
    <n v="59"/>
    <m/>
    <m/>
    <m/>
    <m/>
    <x v="2"/>
    <n v="2104"/>
    <s v="1062166"/>
    <n v="1"/>
    <s v="X"/>
    <m/>
    <s v="X"/>
    <d v="2024-09-27T00:00:00"/>
    <m/>
    <m/>
    <m/>
    <m/>
    <m/>
    <m/>
    <m/>
    <m/>
    <m/>
    <m/>
    <s v="adult"/>
    <s v="10621661"/>
    <x v="2"/>
    <n v="1.2"/>
    <n v="2"/>
    <n v="2020"/>
    <x v="2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6-15T00:00:00"/>
    <n v="12119"/>
    <n v="11861"/>
    <m/>
    <x v="1"/>
    <n v="942"/>
    <m/>
    <n v="41447"/>
    <s v="adipose hole"/>
    <s v="044512"/>
    <m/>
    <m/>
    <m/>
    <s v="--"/>
    <m/>
    <s v="F"/>
    <s v="F"/>
    <s v=""/>
    <s v=""/>
    <n v="87.5"/>
    <n v="19.2"/>
    <n v="6.6"/>
    <n v="6.5"/>
    <n v="2.5"/>
    <x v="1"/>
    <n v="1837"/>
    <s v="1061033"/>
    <n v="2"/>
    <s v="X"/>
    <m/>
    <m/>
    <d v="2024-07-19T00:00:00"/>
    <n v="36"/>
    <m/>
    <m/>
    <m/>
    <m/>
    <m/>
    <n v="1"/>
    <m/>
    <m/>
    <m/>
    <s v="adult"/>
    <s v="10610332"/>
    <x v="3"/>
    <n v="1.3"/>
    <n v="3"/>
    <n v="2019"/>
    <x v="2"/>
    <s v="GW"/>
    <n v="80.900000000000006"/>
    <s v="L"/>
    <n v="87.5"/>
    <s v="Yes"/>
    <n v="11"/>
    <n v="122543"/>
    <s v=""/>
    <s v="F"/>
    <n v="2.8170000000000006"/>
    <n v="0.94358758861990133"/>
    <s v=""/>
    <s v=""/>
    <s v="F"/>
    <s v=""/>
    <s v=""/>
    <n v="0"/>
    <n v="0"/>
  </r>
  <r>
    <d v="2024-06-15T00:00:00"/>
    <n v="12119"/>
    <n v="11861"/>
    <m/>
    <x v="1"/>
    <n v="946"/>
    <m/>
    <n v="41448"/>
    <s v="adipose hole"/>
    <s v="046656"/>
    <m/>
    <m/>
    <m/>
    <s v="--"/>
    <m/>
    <s v="M"/>
    <s v="M"/>
    <s v=""/>
    <s v=""/>
    <n v="80"/>
    <n v="16.899999999999999"/>
    <n v="6.4"/>
    <n v="4.5"/>
    <n v="1.5"/>
    <x v="1"/>
    <n v="1837"/>
    <s v="1061033"/>
    <n v="3"/>
    <s v="X"/>
    <m/>
    <m/>
    <d v="2024-07-19T00:00:00"/>
    <n v="37"/>
    <s v="GN"/>
    <m/>
    <s v="&quot;3-9&quot;"/>
    <m/>
    <m/>
    <n v="1"/>
    <m/>
    <m/>
    <m/>
    <s v="adult"/>
    <s v="10610333"/>
    <x v="3"/>
    <n v="1.3"/>
    <n v="3"/>
    <n v="2019"/>
    <x v="2"/>
    <s v="GW"/>
    <n v="73.599999999999994"/>
    <s v="L"/>
    <n v="80"/>
    <s v="Yes"/>
    <s v=""/>
    <n v="122543"/>
    <s v=""/>
    <s v="F"/>
    <n v="2.0679999999999992"/>
    <n v="0.88775382199649833"/>
    <s v=""/>
    <s v=""/>
    <s v="F"/>
    <s v=""/>
    <s v=""/>
    <n v="0"/>
    <n v="0"/>
  </r>
  <r>
    <d v="2024-06-15T00:00:00"/>
    <n v="12119"/>
    <n v="11861"/>
    <m/>
    <x v="1"/>
    <n v="950"/>
    <m/>
    <m/>
    <s v="caudal hole"/>
    <m/>
    <m/>
    <m/>
    <m/>
    <s v="--"/>
    <m/>
    <s v="M"/>
    <s v="M"/>
    <s v=""/>
    <s v=""/>
    <n v="42"/>
    <m/>
    <m/>
    <m/>
    <m/>
    <x v="3"/>
    <n v="1837"/>
    <s v="1061033"/>
    <n v="4"/>
    <s v="X"/>
    <m/>
    <m/>
    <d v="2024-07-19T00:00:00"/>
    <m/>
    <m/>
    <m/>
    <m/>
    <m/>
    <m/>
    <n v="1"/>
    <m/>
    <s v="JACK"/>
    <m/>
    <s v="jack"/>
    <s v="10610334"/>
    <x v="4"/>
    <s v="M1"/>
    <n v="1"/>
    <s v="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5T00:00:00"/>
    <n v="12119"/>
    <n v="11861"/>
    <m/>
    <x v="1"/>
    <n v="953"/>
    <m/>
    <n v="41449"/>
    <s v="adipose hole"/>
    <s v="no pit"/>
    <m/>
    <m/>
    <m/>
    <s v="--"/>
    <m/>
    <s v="F"/>
    <s v="M"/>
    <s v=""/>
    <s v=""/>
    <n v="67"/>
    <m/>
    <m/>
    <m/>
    <m/>
    <x v="2"/>
    <n v="1837"/>
    <s v="1061033"/>
    <n v="5"/>
    <s v="X"/>
    <m/>
    <m/>
    <d v="2024-07-19T00:00:00"/>
    <n v="38"/>
    <m/>
    <m/>
    <m/>
    <m/>
    <m/>
    <m/>
    <m/>
    <s v="NO PIT"/>
    <m/>
    <s v="adult"/>
    <s v="10610335"/>
    <x v="2"/>
    <n v="1.2"/>
    <n v="2"/>
    <n v="2020"/>
    <x v="2"/>
    <s v="GW"/>
    <n v="60.901699999999998"/>
    <s v="M"/>
    <n v="67"/>
    <s v="NA"/>
    <n v="12"/>
    <n v="122543"/>
    <s v=""/>
    <s v=""/>
    <s v=""/>
    <s v=""/>
    <s v=""/>
    <s v=""/>
    <s v="M"/>
    <s v=""/>
    <s v=""/>
    <n v="0"/>
    <n v="0"/>
  </r>
  <r>
    <d v="2024-06-15T00:00:00"/>
    <n v="12119"/>
    <n v="11861"/>
    <m/>
    <x v="1"/>
    <n v="958"/>
    <m/>
    <n v="41451"/>
    <s v="adipose hole"/>
    <s v="046602"/>
    <m/>
    <m/>
    <m/>
    <s v="--"/>
    <m/>
    <s v="M"/>
    <s v="M"/>
    <s v=""/>
    <s v=""/>
    <n v="65"/>
    <m/>
    <m/>
    <m/>
    <m/>
    <x v="2"/>
    <n v="1837"/>
    <s v="1061033"/>
    <n v="6"/>
    <s v="X"/>
    <m/>
    <m/>
    <d v="2024-07-19T00:00:00"/>
    <n v="39"/>
    <m/>
    <m/>
    <m/>
    <m/>
    <m/>
    <m/>
    <m/>
    <s v="tag # went out in reverse order"/>
    <m/>
    <s v="adult"/>
    <s v="10610336"/>
    <x v="2"/>
    <n v="1.2"/>
    <n v="2"/>
    <n v="2020"/>
    <x v="2"/>
    <s v="GW"/>
    <n v="59.050699999999999"/>
    <s v="M"/>
    <n v="65"/>
    <s v="NA"/>
    <s v=""/>
    <n v="122543"/>
    <s v=""/>
    <s v=""/>
    <s v=""/>
    <s v=""/>
    <s v=""/>
    <s v=""/>
    <s v="M"/>
    <s v="Cranberry - Ratbag"/>
    <s v=""/>
    <s v=""/>
    <s v=""/>
  </r>
  <r>
    <d v="2024-06-15T00:00:00"/>
    <n v="12119"/>
    <n v="11861"/>
    <m/>
    <x v="1"/>
    <n v="1001"/>
    <m/>
    <n v="41450"/>
    <s v="adipose hole"/>
    <s v="044552"/>
    <m/>
    <m/>
    <m/>
    <s v="--"/>
    <s v="X"/>
    <s v="F"/>
    <s v="F"/>
    <s v=""/>
    <s v=""/>
    <n v="77"/>
    <n v="16.899999999999999"/>
    <n v="6.4"/>
    <n v="5.9"/>
    <n v="1.5"/>
    <x v="1"/>
    <n v="1837"/>
    <s v="1061033"/>
    <n v="7"/>
    <s v="X"/>
    <m/>
    <m/>
    <d v="2024-07-19T00:00:00"/>
    <n v="40"/>
    <m/>
    <m/>
    <m/>
    <m/>
    <m/>
    <m/>
    <m/>
    <s v="tag # went out in reverse order"/>
    <m/>
    <s v="adult"/>
    <s v="10610337"/>
    <x v="2"/>
    <n v="1.2"/>
    <n v="2"/>
    <n v="2020"/>
    <x v="2"/>
    <s v="GW"/>
    <n v="70.599999999999994"/>
    <s v="L"/>
    <n v="77"/>
    <s v="Yes"/>
    <n v="13"/>
    <n v="122543"/>
    <s v=""/>
    <s v="M"/>
    <n v="-0.17400000000000038"/>
    <n v="0.45660941923426246"/>
    <s v=""/>
    <s v=""/>
    <s v="M"/>
    <s v=""/>
    <s v=""/>
    <s v=""/>
    <s v=""/>
  </r>
  <r>
    <d v="2024-06-15T00:00:00"/>
    <n v="12119"/>
    <n v="11861"/>
    <m/>
    <x v="1"/>
    <n v="1002"/>
    <m/>
    <m/>
    <s v="caudal hole"/>
    <m/>
    <m/>
    <m/>
    <m/>
    <s v="--"/>
    <m/>
    <s v="M"/>
    <s v="M"/>
    <s v=""/>
    <s v=""/>
    <n v="39.5"/>
    <m/>
    <m/>
    <m/>
    <m/>
    <x v="3"/>
    <n v="1837"/>
    <s v="1061033"/>
    <n v="8"/>
    <s v="X"/>
    <m/>
    <m/>
    <d v="2024-07-19T00:00:00"/>
    <m/>
    <m/>
    <m/>
    <m/>
    <m/>
    <m/>
    <m/>
    <m/>
    <s v="JACK"/>
    <m/>
    <s v="jack"/>
    <s v="10610338"/>
    <x v="10"/>
    <n v="1.1000000000000001"/>
    <n v="1"/>
    <n v="2021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5T00:00:00"/>
    <n v="12120"/>
    <n v="11861"/>
    <m/>
    <x v="0"/>
    <n v="1025"/>
    <m/>
    <m/>
    <s v="caudal hole"/>
    <m/>
    <m/>
    <m/>
    <m/>
    <s v="--"/>
    <m/>
    <s v="M"/>
    <s v="M"/>
    <s v=""/>
    <s v=""/>
    <n v="38"/>
    <m/>
    <m/>
    <m/>
    <m/>
    <x v="3"/>
    <n v="1837"/>
    <s v="1061033"/>
    <n v="9"/>
    <s v="X"/>
    <m/>
    <m/>
    <d v="2024-07-19T00:00:00"/>
    <m/>
    <m/>
    <m/>
    <m/>
    <m/>
    <m/>
    <m/>
    <m/>
    <s v="JACK"/>
    <m/>
    <s v="jack"/>
    <s v="10610339"/>
    <x v="5"/>
    <n v="0"/>
    <n v="0"/>
    <s v="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5T00:00:00"/>
    <n v="12122"/>
    <n v="11861"/>
    <m/>
    <x v="1"/>
    <n v="1615"/>
    <m/>
    <m/>
    <s v="caudal hole"/>
    <m/>
    <m/>
    <m/>
    <m/>
    <s v="--"/>
    <m/>
    <s v="M"/>
    <s v="M"/>
    <s v=""/>
    <s v=""/>
    <n v="39"/>
    <m/>
    <m/>
    <m/>
    <m/>
    <x v="3"/>
    <n v="1837"/>
    <s v="1061033"/>
    <n v="10"/>
    <s v="X"/>
    <m/>
    <m/>
    <d v="2024-07-19T00:00:00"/>
    <n v="41"/>
    <m/>
    <m/>
    <m/>
    <m/>
    <m/>
    <m/>
    <m/>
    <s v="JACK"/>
    <m/>
    <s v="jack"/>
    <s v="106103310"/>
    <x v="10"/>
    <n v="1.1000000000000001"/>
    <n v="1"/>
    <n v="2021"/>
    <x v="2"/>
    <s v="GW"/>
    <s v="No MEF"/>
    <s v="L"/>
    <s v="No"/>
    <s v="NA"/>
    <s v=""/>
    <n v="122543"/>
    <s v=""/>
    <s v=""/>
    <s v=""/>
    <s v=""/>
    <s v=""/>
    <s v=""/>
    <s v="M"/>
    <s v=""/>
    <s v=""/>
    <n v="0"/>
    <n v="0"/>
  </r>
  <r>
    <d v="2024-06-15T00:00:00"/>
    <n v="12122"/>
    <n v="11861"/>
    <n v="8"/>
    <x v="1"/>
    <n v="1617"/>
    <n v="199"/>
    <n v="41452"/>
    <s v="adipose hole"/>
    <s v="044511"/>
    <n v="460"/>
    <s v="M58 003"/>
    <n v="4"/>
    <s v="460-M58 003-4"/>
    <m/>
    <s v="M"/>
    <s v="M"/>
    <s v=""/>
    <s v=""/>
    <n v="64"/>
    <m/>
    <m/>
    <m/>
    <m/>
    <x v="2"/>
    <n v="1810"/>
    <s v="1061021"/>
    <n v="1"/>
    <s v="X"/>
    <m/>
    <m/>
    <d v="2024-07-19T00:00:00"/>
    <s v="no"/>
    <m/>
    <m/>
    <m/>
    <m/>
    <m/>
    <s v="NR"/>
    <s v="Not recorded"/>
    <m/>
    <m/>
    <s v="adult"/>
    <s v="10610211"/>
    <x v="2"/>
    <n v="1.2"/>
    <n v="2"/>
    <n v="2020"/>
    <x v="2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6-15T00:00:00"/>
    <n v="12122"/>
    <n v="11861"/>
    <m/>
    <x v="1"/>
    <n v="1622"/>
    <m/>
    <m/>
    <s v="caudal hole"/>
    <m/>
    <m/>
    <m/>
    <m/>
    <s v="--"/>
    <m/>
    <s v="M"/>
    <s v="M"/>
    <s v=""/>
    <s v=""/>
    <n v="40"/>
    <m/>
    <m/>
    <m/>
    <m/>
    <x v="3"/>
    <n v="1810"/>
    <s v="1061021"/>
    <n v="2"/>
    <s v="X"/>
    <m/>
    <m/>
    <d v="2024-07-19T00:00:00"/>
    <m/>
    <s v="SCL-H"/>
    <m/>
    <m/>
    <m/>
    <m/>
    <m/>
    <m/>
    <m/>
    <m/>
    <s v="jack"/>
    <s v="10610212"/>
    <x v="4"/>
    <s v="M1"/>
    <n v="1"/>
    <s v=""/>
    <x v="2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6T00:00:00"/>
    <n v="12123"/>
    <n v="11863"/>
    <m/>
    <x v="1"/>
    <n v="911"/>
    <m/>
    <n v="41453"/>
    <s v="adipose hole"/>
    <s v="046654"/>
    <m/>
    <m/>
    <m/>
    <s v="--"/>
    <s v="X"/>
    <s v="M"/>
    <s v="M"/>
    <s v=""/>
    <s v=""/>
    <n v="94"/>
    <n v="22.2"/>
    <n v="10"/>
    <n v="7.4"/>
    <n v="2.2999999999999998"/>
    <x v="1"/>
    <n v="1810"/>
    <s v="1061021"/>
    <n v="3"/>
    <s v="X"/>
    <m/>
    <m/>
    <d v="2024-07-19T00:00:00"/>
    <n v="42"/>
    <m/>
    <m/>
    <m/>
    <m/>
    <m/>
    <n v="1"/>
    <m/>
    <m/>
    <s v="42 is a duplicate DNA vial #."/>
    <s v="adult"/>
    <s v="10610213"/>
    <x v="3"/>
    <n v="1.3"/>
    <n v="3"/>
    <n v="2019"/>
    <x v="3"/>
    <s v="GW"/>
    <n v="84"/>
    <s v="L"/>
    <n v="94"/>
    <s v="Yes"/>
    <s v=""/>
    <n v="122543"/>
    <s v=""/>
    <s v="F"/>
    <n v="0.82000000000000117"/>
    <n v="0.6942363401080307"/>
    <s v=""/>
    <s v=""/>
    <s v="F"/>
    <s v=""/>
    <s v=""/>
    <n v="0"/>
    <n v="0"/>
  </r>
  <r>
    <d v="2024-06-16T00:00:00"/>
    <n v="12123"/>
    <n v="11863"/>
    <m/>
    <x v="1"/>
    <n v="918"/>
    <m/>
    <n v="41454"/>
    <s v="adipose hole"/>
    <s v="046642"/>
    <m/>
    <m/>
    <m/>
    <s v="--"/>
    <s v="X"/>
    <s v="M"/>
    <s v="M"/>
    <s v=""/>
    <s v=""/>
    <n v="91"/>
    <n v="22.7"/>
    <n v="9.8000000000000007"/>
    <n v="6.1"/>
    <n v="2"/>
    <x v="1"/>
    <n v="1810"/>
    <s v="1061021"/>
    <n v="4"/>
    <s v="X"/>
    <m/>
    <m/>
    <d v="2024-07-19T00:00:00"/>
    <n v="43"/>
    <m/>
    <m/>
    <m/>
    <m/>
    <m/>
    <n v="1"/>
    <m/>
    <m/>
    <m/>
    <s v="adult"/>
    <s v="10610214"/>
    <x v="3"/>
    <n v="1.3"/>
    <n v="3"/>
    <n v="2019"/>
    <x v="3"/>
    <s v="GW"/>
    <n v="81.2"/>
    <s v="L"/>
    <n v="91"/>
    <s v="Yes"/>
    <n v="14"/>
    <n v="122543"/>
    <s v=""/>
    <s v="F"/>
    <n v="0.92800000000000327"/>
    <n v="0.71666935275149635"/>
    <s v=""/>
    <s v=""/>
    <s v="F"/>
    <s v=""/>
    <s v=""/>
    <n v="0"/>
    <n v="0"/>
  </r>
  <r>
    <d v="2024-06-16T00:00:00"/>
    <n v="12123"/>
    <n v="11863"/>
    <m/>
    <x v="1"/>
    <n v="923"/>
    <m/>
    <n v="41455"/>
    <s v="adipose hole"/>
    <s v="046635"/>
    <m/>
    <m/>
    <m/>
    <s v="--"/>
    <m/>
    <s v="F"/>
    <s v="M"/>
    <s v=""/>
    <s v=""/>
    <n v="70.8"/>
    <m/>
    <m/>
    <m/>
    <m/>
    <x v="2"/>
    <n v="1810"/>
    <s v="1061021"/>
    <n v="5"/>
    <s v="X"/>
    <m/>
    <m/>
    <d v="2024-07-19T00:00:00"/>
    <n v="44"/>
    <m/>
    <m/>
    <m/>
    <m/>
    <m/>
    <n v="1"/>
    <m/>
    <m/>
    <m/>
    <s v="adult"/>
    <s v="10610215"/>
    <x v="2"/>
    <n v="1.2"/>
    <n v="2"/>
    <n v="2020"/>
    <x v="3"/>
    <s v="GW"/>
    <n v="64.418599999999984"/>
    <s v="M"/>
    <n v="70.8"/>
    <s v="NA"/>
    <s v=""/>
    <n v="122543"/>
    <s v=""/>
    <s v=""/>
    <s v=""/>
    <s v=""/>
    <s v=""/>
    <s v=""/>
    <s v="M"/>
    <s v=""/>
    <s v=""/>
    <s v=""/>
    <s v=""/>
  </r>
  <r>
    <d v="2024-06-16T00:00:00"/>
    <n v="12123"/>
    <n v="11863"/>
    <m/>
    <x v="1"/>
    <n v="929"/>
    <m/>
    <n v="41456"/>
    <s v="adipose hole"/>
    <s v="046645"/>
    <m/>
    <m/>
    <m/>
    <s v="--"/>
    <s v="X"/>
    <s v="M"/>
    <s v="M"/>
    <s v=""/>
    <s v=""/>
    <n v="81.5"/>
    <n v="20"/>
    <n v="8.8000000000000007"/>
    <n v="5.6"/>
    <n v="2"/>
    <x v="1"/>
    <n v="1810"/>
    <s v="1061021"/>
    <n v="6"/>
    <s v="X"/>
    <m/>
    <m/>
    <d v="2024-07-19T00:00:00"/>
    <n v="45"/>
    <m/>
    <m/>
    <m/>
    <m/>
    <m/>
    <n v="1"/>
    <m/>
    <m/>
    <m/>
    <s v="adult"/>
    <s v="10610216"/>
    <x v="3"/>
    <n v="1.3"/>
    <n v="3"/>
    <n v="2019"/>
    <x v="3"/>
    <s v="GW"/>
    <n v="72.7"/>
    <s v="L"/>
    <n v="81.5"/>
    <s v="Yes"/>
    <s v=""/>
    <n v="122543"/>
    <s v=""/>
    <s v="M"/>
    <n v="-1.5369999999999984"/>
    <n v="0.17697180977734883"/>
    <s v=""/>
    <s v=""/>
    <s v="M"/>
    <s v=""/>
    <s v=""/>
    <n v="0"/>
    <n v="0"/>
  </r>
  <r>
    <d v="2024-06-16T00:00:00"/>
    <n v="12123"/>
    <n v="11863"/>
    <m/>
    <x v="1"/>
    <n v="936"/>
    <m/>
    <n v="41457"/>
    <s v="adipose hole"/>
    <s v="046669"/>
    <m/>
    <m/>
    <m/>
    <s v="--"/>
    <s v="X"/>
    <s v="M"/>
    <s v="M"/>
    <s v=""/>
    <s v=""/>
    <n v="76.5"/>
    <n v="18.2"/>
    <n v="7.5"/>
    <n v="5.4"/>
    <n v="2.2000000000000002"/>
    <x v="1"/>
    <n v="1810"/>
    <s v="1061021"/>
    <n v="7"/>
    <s v="X"/>
    <m/>
    <m/>
    <d v="2024-07-19T00:00:00"/>
    <n v="46"/>
    <m/>
    <m/>
    <m/>
    <m/>
    <m/>
    <n v="1"/>
    <m/>
    <m/>
    <m/>
    <s v="adult"/>
    <s v="10610217"/>
    <x v="12"/>
    <s v="F1"/>
    <s v=""/>
    <n v="2023"/>
    <x v="3"/>
    <s v="GW"/>
    <n v="69"/>
    <s v="L"/>
    <n v="76.5"/>
    <s v="Yes"/>
    <n v="15"/>
    <n v="122543"/>
    <s v=""/>
    <s v="M"/>
    <n v="-2.0590000000000037"/>
    <n v="0.11314613534763987"/>
    <s v=""/>
    <s v=""/>
    <s v="M"/>
    <s v=""/>
    <s v=""/>
    <n v="0"/>
    <n v="0"/>
  </r>
  <r>
    <d v="2024-06-16T00:00:00"/>
    <n v="12123"/>
    <n v="11863"/>
    <m/>
    <x v="1"/>
    <n v="946"/>
    <m/>
    <n v="41458"/>
    <s v="adipose hole"/>
    <s v="044576"/>
    <m/>
    <m/>
    <m/>
    <s v="--"/>
    <m/>
    <s v="F"/>
    <s v="F"/>
    <s v=""/>
    <s v=""/>
    <n v="76"/>
    <n v="17.8"/>
    <n v="7.2"/>
    <n v="6"/>
    <n v="2.1"/>
    <x v="1"/>
    <n v="1810"/>
    <s v="1061021"/>
    <n v="8"/>
    <s v="X"/>
    <m/>
    <m/>
    <d v="2024-07-19T00:00:00"/>
    <n v="47"/>
    <m/>
    <m/>
    <m/>
    <m/>
    <m/>
    <n v="1"/>
    <m/>
    <m/>
    <m/>
    <s v="adult"/>
    <s v="10610218"/>
    <x v="8"/>
    <s v="M3"/>
    <n v="3"/>
    <s v=""/>
    <x v="3"/>
    <s v="GW"/>
    <n v="68.8"/>
    <s v="M"/>
    <n v="76"/>
    <s v="Yes"/>
    <n v="16"/>
    <n v="122543"/>
    <s v=""/>
    <s v="M"/>
    <n v="-2.2120000000000006"/>
    <n v="9.8678048964227286E-2"/>
    <s v=""/>
    <s v=""/>
    <s v="M"/>
    <s v=""/>
    <s v=""/>
    <s v=""/>
    <s v=""/>
  </r>
  <r>
    <d v="2024-06-16T00:00:00"/>
    <n v="12123"/>
    <n v="11863"/>
    <m/>
    <x v="1"/>
    <n v="952"/>
    <m/>
    <n v="41459"/>
    <s v="adipose hole"/>
    <s v="046590"/>
    <m/>
    <m/>
    <m/>
    <s v="--"/>
    <s v="X"/>
    <s v="M"/>
    <s v="M"/>
    <s v=""/>
    <s v=""/>
    <n v="82"/>
    <n v="19.600000000000001"/>
    <n v="8.1"/>
    <n v="5.9"/>
    <n v="2.2000000000000002"/>
    <x v="1"/>
    <n v="1810"/>
    <s v="1061021"/>
    <n v="9"/>
    <s v="X"/>
    <m/>
    <m/>
    <d v="2024-07-19T00:00:00"/>
    <n v="48"/>
    <m/>
    <m/>
    <m/>
    <m/>
    <m/>
    <n v="1"/>
    <m/>
    <m/>
    <m/>
    <s v="adult"/>
    <s v="10610219"/>
    <x v="3"/>
    <n v="1.3"/>
    <n v="3"/>
    <n v="2019"/>
    <x v="3"/>
    <s v="GW"/>
    <n v="73.900000000000006"/>
    <s v="L"/>
    <n v="82"/>
    <s v="Yes"/>
    <n v="17"/>
    <n v="122543"/>
    <s v=""/>
    <s v="M"/>
    <n v="-0.80200000000000204"/>
    <n v="0.30959786210964202"/>
    <s v=""/>
    <s v=""/>
    <s v="M"/>
    <s v=""/>
    <s v=""/>
    <s v=""/>
    <s v=""/>
  </r>
  <r>
    <d v="2024-06-16T00:00:00"/>
    <n v="12123"/>
    <n v="11863"/>
    <m/>
    <x v="1"/>
    <n v="958"/>
    <m/>
    <n v="41460"/>
    <s v="adipose hole"/>
    <s v="046633"/>
    <m/>
    <m/>
    <m/>
    <s v="--"/>
    <m/>
    <s v="F"/>
    <s v="F"/>
    <s v=""/>
    <s v=""/>
    <n v="85"/>
    <n v="19.3"/>
    <n v="7.5"/>
    <n v="5.6"/>
    <n v="1.9"/>
    <x v="1"/>
    <n v="1810"/>
    <s v="1061021"/>
    <n v="10"/>
    <s v="X"/>
    <m/>
    <m/>
    <d v="2024-07-19T00:00:00"/>
    <n v="49"/>
    <m/>
    <m/>
    <m/>
    <m/>
    <m/>
    <n v="1"/>
    <m/>
    <m/>
    <m/>
    <s v="adult"/>
    <s v="106102110"/>
    <x v="3"/>
    <n v="1.3"/>
    <n v="3"/>
    <n v="2019"/>
    <x v="3"/>
    <s v="GW"/>
    <n v="77.5"/>
    <s v="L"/>
    <n v="85"/>
    <s v="Yes"/>
    <s v=""/>
    <n v="122543"/>
    <s v=""/>
    <s v="F"/>
    <n v="1.7179999999999986"/>
    <n v="0.84787104431297966"/>
    <s v=""/>
    <s v=""/>
    <s v="F"/>
    <s v=""/>
    <s v=""/>
    <n v="0"/>
    <n v="0"/>
  </r>
  <r>
    <d v="2024-06-16T00:00:00"/>
    <n v="12123"/>
    <n v="11863"/>
    <m/>
    <x v="1"/>
    <n v="1000"/>
    <m/>
    <n v="41461"/>
    <s v="adipose hole"/>
    <s v="046612"/>
    <m/>
    <m/>
    <m/>
    <s v="--"/>
    <m/>
    <s v="F"/>
    <s v="F"/>
    <s v=""/>
    <s v=""/>
    <n v="82"/>
    <n v="18.600000000000001"/>
    <n v="7.3"/>
    <n v="5.5"/>
    <n v="2"/>
    <x v="1"/>
    <n v="1812"/>
    <s v="1061022"/>
    <n v="1"/>
    <s v="X"/>
    <m/>
    <m/>
    <d v="2024-07-19T00:00:00"/>
    <n v="50"/>
    <m/>
    <m/>
    <m/>
    <m/>
    <m/>
    <n v="1"/>
    <m/>
    <m/>
    <m/>
    <s v="adult"/>
    <s v="10610221"/>
    <x v="3"/>
    <n v="1.3"/>
    <n v="3"/>
    <n v="2019"/>
    <x v="3"/>
    <s v="GW"/>
    <n v="74.7"/>
    <s v="L"/>
    <n v="82"/>
    <s v="Yes"/>
    <s v=""/>
    <n v="122543"/>
    <s v=""/>
    <s v="F"/>
    <n v="0.66599999999999926"/>
    <n v="0.66060691449426756"/>
    <s v=""/>
    <s v=""/>
    <s v="F"/>
    <s v=""/>
    <s v=""/>
    <s v=""/>
    <s v=""/>
  </r>
  <r>
    <d v="2024-06-16T00:00:00"/>
    <n v="12123"/>
    <n v="11863"/>
    <m/>
    <x v="1"/>
    <n v="1006"/>
    <m/>
    <n v="41462"/>
    <s v="adipose hole"/>
    <s v="046616"/>
    <m/>
    <m/>
    <m/>
    <s v="--"/>
    <m/>
    <s v="M"/>
    <s v="M"/>
    <s v=""/>
    <s v=""/>
    <n v="56.3"/>
    <m/>
    <m/>
    <m/>
    <m/>
    <x v="2"/>
    <n v="1812"/>
    <s v="1061022"/>
    <n v="2"/>
    <s v="X"/>
    <m/>
    <m/>
    <d v="2024-07-19T00:00:00"/>
    <n v="51"/>
    <m/>
    <m/>
    <m/>
    <m/>
    <m/>
    <n v="1"/>
    <m/>
    <m/>
    <m/>
    <s v="adult"/>
    <s v="10610222"/>
    <x v="6"/>
    <s v="M2"/>
    <n v="2"/>
    <s v=""/>
    <x v="3"/>
    <s v="GW"/>
    <n v="50.998849999999997"/>
    <s v="M"/>
    <n v="56.3"/>
    <s v="NA"/>
    <n v="18"/>
    <n v="122543"/>
    <s v=""/>
    <s v=""/>
    <s v=""/>
    <s v=""/>
    <s v=""/>
    <s v=""/>
    <s v="M"/>
    <s v=""/>
    <s v=""/>
    <n v="0"/>
    <n v="0"/>
  </r>
  <r>
    <d v="2024-06-16T00:00:00"/>
    <n v="12123"/>
    <n v="11863"/>
    <m/>
    <x v="1"/>
    <n v="1008"/>
    <m/>
    <n v="41463"/>
    <s v="adipose hole"/>
    <s v="046679"/>
    <m/>
    <m/>
    <m/>
    <s v="--"/>
    <m/>
    <s v="F"/>
    <s v="M"/>
    <s v=""/>
    <s v=""/>
    <n v="67.5"/>
    <m/>
    <m/>
    <m/>
    <m/>
    <x v="2"/>
    <n v="1812"/>
    <s v="1061022"/>
    <n v="3"/>
    <s v="X"/>
    <m/>
    <m/>
    <d v="2024-07-19T00:00:00"/>
    <n v="52"/>
    <m/>
    <m/>
    <m/>
    <m/>
    <m/>
    <n v="1"/>
    <m/>
    <m/>
    <m/>
    <s v="adult"/>
    <s v="10610223"/>
    <x v="3"/>
    <n v="1.3"/>
    <n v="3"/>
    <n v="2019"/>
    <x v="3"/>
    <s v="GW"/>
    <n v="61.364449999999998"/>
    <s v="M"/>
    <n v="67.5"/>
    <s v="NA"/>
    <s v=""/>
    <n v="122543"/>
    <s v=""/>
    <s v=""/>
    <s v=""/>
    <s v=""/>
    <s v=""/>
    <s v=""/>
    <s v="M"/>
    <s v=""/>
    <s v=""/>
    <n v="0"/>
    <n v="0"/>
  </r>
  <r>
    <d v="2024-06-16T00:00:00"/>
    <n v="12123"/>
    <n v="11863"/>
    <m/>
    <x v="1"/>
    <n v="1016"/>
    <m/>
    <n v="41464"/>
    <s v="adipose hole"/>
    <s v="046603"/>
    <m/>
    <m/>
    <m/>
    <s v="--"/>
    <m/>
    <s v="F"/>
    <s v="M"/>
    <s v=""/>
    <s v=""/>
    <n v="65"/>
    <m/>
    <m/>
    <m/>
    <m/>
    <x v="2"/>
    <n v="1812"/>
    <s v="1061022"/>
    <n v="4"/>
    <s v="X"/>
    <m/>
    <m/>
    <d v="2024-07-19T00:00:00"/>
    <n v="53"/>
    <m/>
    <m/>
    <m/>
    <m/>
    <m/>
    <n v="1"/>
    <m/>
    <m/>
    <m/>
    <s v="adult"/>
    <s v="10610224"/>
    <x v="2"/>
    <n v="1.2"/>
    <n v="2"/>
    <n v="2020"/>
    <x v="3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6-16T00:00:00"/>
    <n v="12284"/>
    <n v="11784"/>
    <m/>
    <x v="4"/>
    <n v="936"/>
    <m/>
    <n v="53358"/>
    <s v="V-clip adipose"/>
    <s v="046152"/>
    <m/>
    <m/>
    <m/>
    <s v="--"/>
    <m/>
    <s v="F"/>
    <s v="F"/>
    <s v=""/>
    <s v=""/>
    <n v="82"/>
    <n v="17.5"/>
    <n v="7"/>
    <n v="4.5"/>
    <n v="1.5"/>
    <x v="1"/>
    <n v="2104"/>
    <s v="1062166"/>
    <n v="2"/>
    <s v="X"/>
    <m/>
    <s v="X"/>
    <d v="2024-09-27T00:00:00"/>
    <m/>
    <m/>
    <m/>
    <m/>
    <m/>
    <m/>
    <m/>
    <m/>
    <m/>
    <m/>
    <s v="adult"/>
    <s v="10621662"/>
    <x v="3"/>
    <n v="1.3"/>
    <n v="3"/>
    <n v="2019"/>
    <x v="3"/>
    <s v="GH"/>
    <n v="75"/>
    <s v="L"/>
    <n v="82"/>
    <s v="Yes"/>
    <s v=""/>
    <n v="127871"/>
    <s v=""/>
    <s v="F"/>
    <n v="2.1599999999999979"/>
    <n v="0.89659954854175017"/>
    <s v=""/>
    <s v=""/>
    <s v="F"/>
    <s v=""/>
    <s v=""/>
    <s v=""/>
    <s v=""/>
  </r>
  <r>
    <d v="2024-06-16T00:00:00"/>
    <n v="12285"/>
    <n v="11784"/>
    <m/>
    <x v="2"/>
    <n v="1009"/>
    <m/>
    <n v="53359"/>
    <s v="V-clip adipose"/>
    <s v="046136"/>
    <m/>
    <m/>
    <m/>
    <s v="--"/>
    <m/>
    <s v="F"/>
    <s v="F"/>
    <s v=""/>
    <s v=""/>
    <n v="78"/>
    <n v="17"/>
    <n v="6"/>
    <n v="5"/>
    <n v="2"/>
    <x v="1"/>
    <n v="2104"/>
    <s v="1062166"/>
    <n v="3"/>
    <s v="X"/>
    <m/>
    <s v="X"/>
    <d v="2024-09-27T00:00:00"/>
    <m/>
    <m/>
    <m/>
    <m/>
    <m/>
    <m/>
    <m/>
    <m/>
    <m/>
    <m/>
    <s v="adult"/>
    <s v="10621663"/>
    <x v="3"/>
    <n v="1.3"/>
    <n v="3"/>
    <n v="2019"/>
    <x v="3"/>
    <s v="GH"/>
    <n v="72"/>
    <s v="L"/>
    <n v="78"/>
    <s v="Yes"/>
    <s v=""/>
    <n v="127871"/>
    <s v=""/>
    <s v="F"/>
    <n v="0.95"/>
    <n v="0.72111517802286307"/>
    <s v=""/>
    <s v=""/>
    <s v="F"/>
    <s v=""/>
    <s v=""/>
    <s v=""/>
    <s v=""/>
  </r>
  <r>
    <d v="2024-06-16T00:00:00"/>
    <n v="12285"/>
    <n v="11784"/>
    <m/>
    <x v="2"/>
    <n v="1016"/>
    <m/>
    <n v="53360"/>
    <s v="V-clip adipose"/>
    <s v="046139"/>
    <m/>
    <m/>
    <m/>
    <s v="--"/>
    <m/>
    <s v="M"/>
    <s v="M"/>
    <s v=""/>
    <s v=""/>
    <n v="84.5"/>
    <n v="19.5"/>
    <n v="7.5"/>
    <n v="6.5"/>
    <n v="2.5"/>
    <x v="1"/>
    <n v="2104"/>
    <s v="1062166"/>
    <n v="4"/>
    <s v="X"/>
    <m/>
    <s v="X"/>
    <d v="2024-09-27T00:00:00"/>
    <m/>
    <m/>
    <m/>
    <m/>
    <m/>
    <m/>
    <m/>
    <m/>
    <m/>
    <m/>
    <s v="adult"/>
    <s v="10621664"/>
    <x v="3"/>
    <n v="1.3"/>
    <n v="3"/>
    <n v="2019"/>
    <x v="3"/>
    <s v="GH"/>
    <n v="77"/>
    <s v="L"/>
    <n v="84.5"/>
    <s v="Yes"/>
    <s v=""/>
    <n v="127871"/>
    <s v=""/>
    <s v="F"/>
    <n v="0.37500000000000222"/>
    <n v="0.59266659995407034"/>
    <s v=""/>
    <s v=""/>
    <s v="F"/>
    <s v=""/>
    <s v=""/>
    <s v=""/>
    <s v=""/>
  </r>
  <r>
    <d v="2024-06-16T00:00:00"/>
    <n v="12285"/>
    <n v="11784"/>
    <m/>
    <x v="2"/>
    <n v="1021"/>
    <m/>
    <n v="53361"/>
    <s v="V-clip adipose"/>
    <s v="046092"/>
    <m/>
    <m/>
    <m/>
    <s v="--"/>
    <m/>
    <s v="M"/>
    <s v="M"/>
    <s v=""/>
    <s v=""/>
    <n v="86"/>
    <n v="20"/>
    <n v="7.4"/>
    <n v="6"/>
    <n v="2.5"/>
    <x v="1"/>
    <n v="2104"/>
    <s v="1062166"/>
    <n v="5"/>
    <s v="X"/>
    <m/>
    <s v="X"/>
    <d v="2024-09-27T00:00:00"/>
    <m/>
    <m/>
    <m/>
    <m/>
    <m/>
    <m/>
    <m/>
    <m/>
    <m/>
    <m/>
    <s v="adult"/>
    <s v="10621665"/>
    <x v="3"/>
    <n v="1.3"/>
    <n v="3"/>
    <n v="2019"/>
    <x v="3"/>
    <s v="GH"/>
    <n v="78.599999999999994"/>
    <s v="L"/>
    <n v="86"/>
    <s v="Yes"/>
    <s v=""/>
    <n v="127871"/>
    <s v=""/>
    <s v="F"/>
    <n v="1.4879999999999964"/>
    <n v="0.81577789374296827"/>
    <s v=""/>
    <s v=""/>
    <s v="F"/>
    <s v=""/>
    <s v=""/>
    <s v=""/>
    <s v=""/>
  </r>
  <r>
    <d v="2024-06-17T00:00:00"/>
    <n v="12127"/>
    <n v="11865"/>
    <m/>
    <x v="1"/>
    <n v="912"/>
    <m/>
    <n v="41465"/>
    <s v="adipose hole"/>
    <s v="044532"/>
    <m/>
    <m/>
    <m/>
    <s v="--"/>
    <s v="X"/>
    <s v="M"/>
    <s v="M"/>
    <s v=""/>
    <s v=""/>
    <n v="75.5"/>
    <n v="17.8"/>
    <n v="7"/>
    <n v="5.3"/>
    <n v="1.9"/>
    <x v="1"/>
    <n v="1812"/>
    <s v="1061022"/>
    <n v="5"/>
    <s v="X"/>
    <m/>
    <m/>
    <d v="2024-07-19T00:00:00"/>
    <n v="54"/>
    <m/>
    <m/>
    <m/>
    <m/>
    <m/>
    <n v="1"/>
    <m/>
    <m/>
    <m/>
    <s v="adult"/>
    <s v="10610225"/>
    <x v="3"/>
    <n v="1.3"/>
    <n v="3"/>
    <n v="2019"/>
    <x v="3"/>
    <s v="GW"/>
    <n v="68.5"/>
    <s v="M"/>
    <n v="75.5"/>
    <s v="Yes"/>
    <n v="19"/>
    <n v="122543"/>
    <s v=""/>
    <s v="M"/>
    <n v="-1.5230000000000037"/>
    <n v="0.17902017889080934"/>
    <s v=""/>
    <s v=""/>
    <s v="M"/>
    <s v=""/>
    <s v=""/>
    <s v=""/>
    <s v=""/>
  </r>
  <r>
    <d v="2024-06-17T00:00:00"/>
    <n v="12127"/>
    <n v="11865"/>
    <m/>
    <x v="1"/>
    <n v="915"/>
    <m/>
    <n v="41466"/>
    <s v="adipose hole"/>
    <s v="046676"/>
    <m/>
    <m/>
    <m/>
    <s v="--"/>
    <m/>
    <s v="F"/>
    <s v="M"/>
    <s v=""/>
    <s v=""/>
    <n v="67"/>
    <m/>
    <m/>
    <m/>
    <m/>
    <x v="2"/>
    <n v="1812"/>
    <s v="1061022"/>
    <n v="6"/>
    <s v="X"/>
    <m/>
    <m/>
    <d v="2024-07-19T00:00:00"/>
    <n v="55"/>
    <m/>
    <m/>
    <m/>
    <m/>
    <m/>
    <n v="1"/>
    <m/>
    <m/>
    <m/>
    <s v="adult"/>
    <s v="10610226"/>
    <x v="2"/>
    <n v="1.2"/>
    <n v="2"/>
    <n v="2020"/>
    <x v="3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6-17T00:00:00"/>
    <n v="12127"/>
    <n v="11865"/>
    <m/>
    <x v="1"/>
    <n v="917"/>
    <m/>
    <n v="41467"/>
    <s v="adipose hole"/>
    <s v="046620"/>
    <m/>
    <m/>
    <m/>
    <s v="--"/>
    <m/>
    <s v="M"/>
    <s v="M"/>
    <s v=""/>
    <s v=""/>
    <n v="66.3"/>
    <m/>
    <m/>
    <m/>
    <m/>
    <x v="2"/>
    <n v="1812"/>
    <s v="1061022"/>
    <n v="7"/>
    <s v="X"/>
    <m/>
    <m/>
    <d v="2024-07-19T00:00:00"/>
    <n v="56"/>
    <m/>
    <m/>
    <m/>
    <m/>
    <m/>
    <n v="1"/>
    <m/>
    <m/>
    <m/>
    <s v="adult"/>
    <s v="10610227"/>
    <x v="2"/>
    <n v="1.2"/>
    <n v="2"/>
    <n v="2020"/>
    <x v="3"/>
    <s v="GW"/>
    <n v="60.25385"/>
    <s v="M"/>
    <n v="66.3"/>
    <s v="NA"/>
    <s v=""/>
    <n v="122543"/>
    <s v=""/>
    <s v=""/>
    <s v=""/>
    <s v=""/>
    <s v=""/>
    <s v=""/>
    <s v="M"/>
    <s v="Kwinageese weir"/>
    <s v="NO"/>
    <n v="0"/>
    <n v="0"/>
  </r>
  <r>
    <d v="2024-06-17T00:00:00"/>
    <n v="12127"/>
    <n v="11865"/>
    <m/>
    <x v="1"/>
    <n v="920"/>
    <m/>
    <n v="41468"/>
    <s v="adipose hole"/>
    <s v="044534"/>
    <m/>
    <m/>
    <m/>
    <s v="--"/>
    <s v="X"/>
    <s v="M"/>
    <s v="M"/>
    <s v=""/>
    <s v=""/>
    <n v="90"/>
    <m/>
    <m/>
    <m/>
    <m/>
    <x v="1"/>
    <n v="1812"/>
    <s v="1061022"/>
    <n v="8"/>
    <s v="X"/>
    <m/>
    <m/>
    <d v="2024-07-19T00:00:00"/>
    <n v="57"/>
    <m/>
    <m/>
    <m/>
    <m/>
    <m/>
    <n v="1"/>
    <m/>
    <s v="No morph"/>
    <m/>
    <s v="adult"/>
    <s v="10610228"/>
    <x v="3"/>
    <n v="1.3"/>
    <n v="3"/>
    <n v="2019"/>
    <x v="3"/>
    <s v="GW"/>
    <n v="82.188199999999995"/>
    <s v="L"/>
    <n v="90"/>
    <s v="No"/>
    <s v=""/>
    <n v="122543"/>
    <s v=""/>
    <s v=""/>
    <s v=""/>
    <s v=""/>
    <s v=""/>
    <s v=""/>
    <s v="M"/>
    <s v=""/>
    <s v=""/>
    <n v="0"/>
    <n v="0"/>
  </r>
  <r>
    <d v="2024-06-17T00:00:00"/>
    <n v="12127"/>
    <n v="11865"/>
    <m/>
    <x v="1"/>
    <n v="926"/>
    <m/>
    <n v="41469"/>
    <s v="adipose hole"/>
    <s v="044555"/>
    <m/>
    <m/>
    <m/>
    <s v="--"/>
    <m/>
    <s v="F"/>
    <s v="F"/>
    <s v=""/>
    <s v=""/>
    <n v="83.3"/>
    <n v="19.600000000000001"/>
    <n v="7.5"/>
    <n v="5.5"/>
    <n v="2.1"/>
    <x v="1"/>
    <n v="1812"/>
    <s v="1061022"/>
    <n v="9"/>
    <s v="X"/>
    <m/>
    <m/>
    <d v="2024-07-19T00:00:00"/>
    <n v="58"/>
    <m/>
    <m/>
    <m/>
    <m/>
    <m/>
    <n v="1"/>
    <m/>
    <m/>
    <m/>
    <s v="adult"/>
    <s v="10610229"/>
    <x v="3"/>
    <n v="1.3"/>
    <n v="3"/>
    <n v="2019"/>
    <x v="3"/>
    <s v="GW"/>
    <n v="75.8"/>
    <s v="L"/>
    <n v="83.3"/>
    <s v="Yes"/>
    <s v=""/>
    <n v="122543"/>
    <s v=""/>
    <s v="F"/>
    <n v="0.88299999999999645"/>
    <n v="0.70744350884584839"/>
    <s v=""/>
    <s v=""/>
    <s v="F"/>
    <s v=""/>
    <s v=""/>
    <s v=""/>
    <s v=""/>
  </r>
  <r>
    <d v="2024-06-17T00:00:00"/>
    <n v="12127"/>
    <n v="11865"/>
    <m/>
    <x v="1"/>
    <n v="930"/>
    <m/>
    <n v="41470"/>
    <s v="adipose hole"/>
    <s v="044553"/>
    <m/>
    <m/>
    <m/>
    <s v="--"/>
    <m/>
    <s v="M"/>
    <s v="M"/>
    <s v=""/>
    <s v=""/>
    <n v="61"/>
    <m/>
    <m/>
    <m/>
    <m/>
    <x v="2"/>
    <n v="1812"/>
    <s v="1061022"/>
    <n v="10"/>
    <s v="X"/>
    <m/>
    <m/>
    <d v="2024-07-19T00:00:00"/>
    <n v="59"/>
    <m/>
    <m/>
    <m/>
    <m/>
    <m/>
    <n v="1"/>
    <m/>
    <m/>
    <m/>
    <s v="adult"/>
    <s v="106102210"/>
    <x v="2"/>
    <n v="1.2"/>
    <n v="2"/>
    <n v="2020"/>
    <x v="3"/>
    <s v="GW"/>
    <n v="55.348700000000001"/>
    <s v="M"/>
    <n v="61"/>
    <s v="NA"/>
    <s v=""/>
    <n v="122543"/>
    <s v=""/>
    <s v=""/>
    <s v=""/>
    <s v=""/>
    <s v=""/>
    <s v=""/>
    <s v="M"/>
    <s v=""/>
    <s v=""/>
    <n v="0"/>
    <n v="0"/>
  </r>
  <r>
    <d v="2024-06-17T00:00:00"/>
    <n v="12127"/>
    <n v="11865"/>
    <m/>
    <x v="1"/>
    <n v="934"/>
    <m/>
    <n v="41471"/>
    <s v="adipose hole"/>
    <s v="046644"/>
    <m/>
    <m/>
    <m/>
    <s v="--"/>
    <m/>
    <s v="M"/>
    <s v="M"/>
    <s v=""/>
    <s v=""/>
    <n v="65"/>
    <m/>
    <m/>
    <m/>
    <m/>
    <x v="2"/>
    <n v="1813"/>
    <s v="1061023"/>
    <n v="1"/>
    <s v="X"/>
    <m/>
    <m/>
    <d v="2024-07-19T00:00:00"/>
    <n v="60"/>
    <m/>
    <m/>
    <m/>
    <m/>
    <m/>
    <n v="1"/>
    <m/>
    <m/>
    <m/>
    <s v="adult"/>
    <s v="10610231"/>
    <x v="2"/>
    <n v="1.2"/>
    <n v="2"/>
    <n v="2020"/>
    <x v="3"/>
    <s v="GW"/>
    <n v="59.050699999999999"/>
    <s v="M"/>
    <n v="65"/>
    <s v="NA"/>
    <n v="20"/>
    <n v="122543"/>
    <s v=""/>
    <s v=""/>
    <s v=""/>
    <s v=""/>
    <s v=""/>
    <s v=""/>
    <s v="M"/>
    <s v=""/>
    <s v=""/>
    <n v="0"/>
    <n v="0"/>
  </r>
  <r>
    <d v="2024-06-17T00:00:00"/>
    <n v="12127"/>
    <n v="11865"/>
    <m/>
    <x v="1"/>
    <n v="937"/>
    <m/>
    <n v="41472"/>
    <s v="adipose hole"/>
    <s v="046591"/>
    <m/>
    <m/>
    <m/>
    <s v="--"/>
    <s v="X"/>
    <s v="M"/>
    <s v="M"/>
    <s v=""/>
    <s v=""/>
    <n v="73.8"/>
    <m/>
    <m/>
    <m/>
    <m/>
    <x v="2"/>
    <n v="1813"/>
    <s v="1061023"/>
    <n v="2"/>
    <s v="X"/>
    <m/>
    <m/>
    <d v="2024-07-19T00:00:00"/>
    <n v="61"/>
    <m/>
    <m/>
    <m/>
    <m/>
    <m/>
    <n v="1"/>
    <m/>
    <m/>
    <m/>
    <s v="adult"/>
    <s v="10610232"/>
    <x v="3"/>
    <n v="1.3"/>
    <n v="3"/>
    <n v="2019"/>
    <x v="3"/>
    <s v="GW"/>
    <n v="67.195099999999996"/>
    <s v="M"/>
    <n v="73.8"/>
    <s v="NA"/>
    <s v=""/>
    <n v="122543"/>
    <s v=""/>
    <s v=""/>
    <s v=""/>
    <s v=""/>
    <s v=""/>
    <s v=""/>
    <s v="M"/>
    <s v=""/>
    <s v=""/>
    <s v=""/>
    <s v=""/>
  </r>
  <r>
    <d v="2024-06-17T00:00:00"/>
    <n v="12127"/>
    <n v="11865"/>
    <m/>
    <x v="1"/>
    <n v="943"/>
    <m/>
    <n v="41473"/>
    <s v="adipose hole"/>
    <s v="044527"/>
    <m/>
    <m/>
    <m/>
    <s v="--"/>
    <s v="X"/>
    <s v="M"/>
    <s v="M"/>
    <s v=""/>
    <s v=""/>
    <n v="80.900000000000006"/>
    <n v="19.5"/>
    <n v="7.5"/>
    <n v="5.4"/>
    <n v="2.2000000000000002"/>
    <x v="1"/>
    <n v="1813"/>
    <s v="1061023"/>
    <n v="3"/>
    <s v="X"/>
    <m/>
    <m/>
    <d v="2024-07-19T00:00:00"/>
    <n v="62"/>
    <m/>
    <m/>
    <m/>
    <m/>
    <m/>
    <n v="1"/>
    <m/>
    <m/>
    <m/>
    <s v="adult"/>
    <s v="10610233"/>
    <x v="3"/>
    <n v="1.3"/>
    <n v="3"/>
    <n v="2019"/>
    <x v="3"/>
    <s v="GW"/>
    <n v="73.400000000000006"/>
    <s v="L"/>
    <n v="80.900000000000006"/>
    <s v="Yes"/>
    <s v=""/>
    <n v="122543"/>
    <s v=""/>
    <s v="M"/>
    <n v="-0.16700000000000048"/>
    <n v="0.4583467606323956"/>
    <s v=""/>
    <s v=""/>
    <s v="M"/>
    <s v=""/>
    <s v=""/>
    <n v="0"/>
    <n v="0"/>
  </r>
  <r>
    <d v="2024-06-17T00:00:00"/>
    <n v="12127"/>
    <n v="11865"/>
    <m/>
    <x v="1"/>
    <n v="957"/>
    <m/>
    <n v="41474"/>
    <s v="adipose hole"/>
    <s v="044530"/>
    <m/>
    <m/>
    <m/>
    <s v="--"/>
    <m/>
    <s v="M"/>
    <s v="M"/>
    <s v=""/>
    <s v=""/>
    <n v="66"/>
    <m/>
    <m/>
    <m/>
    <m/>
    <x v="2"/>
    <n v="1813"/>
    <s v="1061023"/>
    <n v="4"/>
    <s v="X"/>
    <m/>
    <m/>
    <d v="2024-07-19T00:00:00"/>
    <n v="63"/>
    <m/>
    <m/>
    <m/>
    <m/>
    <m/>
    <n v="1"/>
    <m/>
    <m/>
    <m/>
    <s v="adult"/>
    <s v="10610234"/>
    <x v="2"/>
    <n v="1.2"/>
    <n v="2"/>
    <n v="2020"/>
    <x v="3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6-17T00:00:00"/>
    <n v="12127"/>
    <n v="11865"/>
    <m/>
    <x v="1"/>
    <n v="1003"/>
    <m/>
    <n v="41475"/>
    <s v="adipose hole"/>
    <s v="044565"/>
    <m/>
    <m/>
    <m/>
    <s v="--"/>
    <m/>
    <s v="M"/>
    <s v="M"/>
    <s v=""/>
    <s v=""/>
    <n v="62.5"/>
    <m/>
    <m/>
    <m/>
    <m/>
    <x v="2"/>
    <n v="1813"/>
    <s v="1061023"/>
    <n v="5"/>
    <s v="X"/>
    <m/>
    <m/>
    <d v="2024-07-19T00:00:00"/>
    <n v="64"/>
    <m/>
    <m/>
    <m/>
    <m/>
    <m/>
    <n v="1"/>
    <m/>
    <m/>
    <m/>
    <s v="adult"/>
    <s v="10610235"/>
    <x v="5"/>
    <n v="0"/>
    <n v="0"/>
    <s v=""/>
    <x v="3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6-17T00:00:00"/>
    <n v="12127"/>
    <n v="11865"/>
    <m/>
    <x v="1"/>
    <n v="1003"/>
    <m/>
    <m/>
    <s v="caudal hole"/>
    <m/>
    <m/>
    <m/>
    <m/>
    <s v="--"/>
    <m/>
    <s v="M"/>
    <s v="M"/>
    <s v=""/>
    <s v=""/>
    <n v="45.5"/>
    <m/>
    <m/>
    <m/>
    <m/>
    <x v="3"/>
    <n v="1813"/>
    <s v="1061023"/>
    <n v="6"/>
    <s v="X"/>
    <m/>
    <m/>
    <d v="2024-07-19T00:00:00"/>
    <m/>
    <m/>
    <m/>
    <m/>
    <m/>
    <m/>
    <n v="1"/>
    <m/>
    <m/>
    <m/>
    <s v="jack"/>
    <s v="10610236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7T00:00:00"/>
    <n v="12127"/>
    <n v="11865"/>
    <m/>
    <x v="1"/>
    <n v="1011"/>
    <m/>
    <m/>
    <s v="caudal hole"/>
    <m/>
    <m/>
    <m/>
    <m/>
    <s v="--"/>
    <m/>
    <s v="M"/>
    <s v="M"/>
    <s v=""/>
    <s v=""/>
    <n v="38.5"/>
    <m/>
    <m/>
    <m/>
    <m/>
    <x v="3"/>
    <m/>
    <s v="1016286"/>
    <m/>
    <m/>
    <m/>
    <m/>
    <m/>
    <m/>
    <m/>
    <m/>
    <m/>
    <m/>
    <m/>
    <n v="1"/>
    <m/>
    <s v="No scales"/>
    <m/>
    <s v="jack"/>
    <s v="1016286"/>
    <x v="7"/>
    <s v=""/>
    <s v=""/>
    <s v=""/>
    <x v="3"/>
    <s v="GW"/>
    <s v="No MEF"/>
    <s v="L"/>
    <s v="No"/>
    <s v="NA"/>
    <s v=""/>
    <s v=""/>
    <s v=""/>
    <s v=""/>
    <s v=""/>
    <s v=""/>
    <s v=""/>
    <s v=""/>
    <s v="M"/>
    <s v=""/>
    <s v=""/>
    <s v=""/>
    <s v=""/>
  </r>
  <r>
    <d v="2024-06-17T00:00:00"/>
    <n v="12128"/>
    <n v="11865"/>
    <m/>
    <x v="0"/>
    <n v="1032"/>
    <m/>
    <m/>
    <s v="caudal hole"/>
    <m/>
    <m/>
    <m/>
    <m/>
    <s v="--"/>
    <m/>
    <s v="M"/>
    <s v="M"/>
    <s v=""/>
    <s v=""/>
    <n v="41"/>
    <m/>
    <m/>
    <m/>
    <m/>
    <x v="3"/>
    <n v="1813"/>
    <s v="1061023"/>
    <n v="7"/>
    <s v="X"/>
    <m/>
    <m/>
    <d v="2024-07-19T00:00:00"/>
    <m/>
    <m/>
    <m/>
    <m/>
    <m/>
    <m/>
    <n v="1"/>
    <m/>
    <m/>
    <m/>
    <s v="jack"/>
    <s v="10610237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7T00:00:00"/>
    <n v="12129"/>
    <n v="11865"/>
    <m/>
    <x v="0"/>
    <n v="1628"/>
    <m/>
    <m/>
    <s v="caudal hole"/>
    <m/>
    <m/>
    <m/>
    <m/>
    <s v="--"/>
    <m/>
    <s v="M"/>
    <s v="M"/>
    <s v=""/>
    <s v=""/>
    <n v="40.5"/>
    <m/>
    <m/>
    <m/>
    <m/>
    <x v="3"/>
    <n v="1813"/>
    <s v="1061023"/>
    <n v="8"/>
    <s v="X"/>
    <m/>
    <m/>
    <d v="2024-07-19T00:00:00"/>
    <m/>
    <m/>
    <m/>
    <m/>
    <m/>
    <m/>
    <n v="1"/>
    <m/>
    <m/>
    <m/>
    <s v="jack"/>
    <s v="10610238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7T00:00:00"/>
    <n v="12130"/>
    <n v="11865"/>
    <m/>
    <x v="1"/>
    <n v="1700"/>
    <m/>
    <m/>
    <s v="caudal hole"/>
    <m/>
    <m/>
    <m/>
    <m/>
    <s v="--"/>
    <m/>
    <s v="M"/>
    <s v="M"/>
    <s v=""/>
    <s v=""/>
    <n v="40.5"/>
    <m/>
    <m/>
    <m/>
    <m/>
    <x v="3"/>
    <n v="1813"/>
    <s v="1061023"/>
    <n v="9"/>
    <s v="X"/>
    <m/>
    <m/>
    <d v="2024-07-19T00:00:00"/>
    <m/>
    <m/>
    <m/>
    <m/>
    <m/>
    <m/>
    <n v="1"/>
    <m/>
    <m/>
    <m/>
    <s v="jack"/>
    <s v="10610239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7T00:00:00"/>
    <n v="12130"/>
    <n v="11865"/>
    <n v="9"/>
    <x v="1"/>
    <n v="1702"/>
    <n v="83"/>
    <n v="41476"/>
    <s v="adipose hole"/>
    <s v="044489"/>
    <n v="500"/>
    <s v="M58 104"/>
    <n v="5"/>
    <s v="500-M58 104-5"/>
    <m/>
    <s v="F"/>
    <s v="M"/>
    <s v=""/>
    <s v=""/>
    <n v="72"/>
    <m/>
    <m/>
    <m/>
    <m/>
    <x v="2"/>
    <n v="1813"/>
    <s v="1061023"/>
    <n v="10"/>
    <s v="X"/>
    <m/>
    <m/>
    <d v="2024-07-19T00:00:00"/>
    <n v="65"/>
    <m/>
    <m/>
    <m/>
    <m/>
    <m/>
    <n v="1"/>
    <s v="TA"/>
    <m/>
    <m/>
    <s v="adult"/>
    <s v="106102310"/>
    <x v="3"/>
    <n v="1.3"/>
    <n v="3"/>
    <n v="2019"/>
    <x v="3"/>
    <s v="GW"/>
    <n v="65.529199999999989"/>
    <s v="M"/>
    <n v="72"/>
    <s v="NA"/>
    <n v="21"/>
    <n v="122543"/>
    <s v=""/>
    <s v=""/>
    <s v=""/>
    <s v=""/>
    <s v=""/>
    <s v=""/>
    <s v="M"/>
    <s v=""/>
    <s v=""/>
    <n v="0"/>
    <n v="0"/>
  </r>
  <r>
    <d v="2024-06-17T00:00:00"/>
    <n v="12130"/>
    <n v="11865"/>
    <n v="9"/>
    <x v="1"/>
    <n v="1707"/>
    <n v="80"/>
    <n v="41477"/>
    <s v="adipose hole"/>
    <s v="044543"/>
    <n v="340"/>
    <s v="M52 006"/>
    <n v="7"/>
    <s v="340-M52 006-7"/>
    <m/>
    <s v="F"/>
    <s v="F"/>
    <s v=""/>
    <s v=""/>
    <n v="78"/>
    <n v="17.2"/>
    <n v="6.6"/>
    <n v="5.5"/>
    <n v="1.1000000000000001"/>
    <x v="1"/>
    <n v="1815"/>
    <s v="1061024"/>
    <n v="1"/>
    <s v="X"/>
    <m/>
    <m/>
    <d v="2024-07-19T00:00:00"/>
    <n v="66"/>
    <m/>
    <m/>
    <m/>
    <m/>
    <m/>
    <n v="1"/>
    <s v="TA"/>
    <m/>
    <m/>
    <s v="adult"/>
    <s v="10610241"/>
    <x v="8"/>
    <s v="M3"/>
    <n v="3"/>
    <s v=""/>
    <x v="3"/>
    <s v="GW"/>
    <n v="71.400000000000006"/>
    <s v="L"/>
    <n v="78"/>
    <s v="Yes"/>
    <n v="22"/>
    <n v="122543"/>
    <s v=""/>
    <s v="F"/>
    <n v="0.61599999999999933"/>
    <n v="0.64930826527113417"/>
    <s v=""/>
    <s v=""/>
    <s v="F"/>
    <s v=""/>
    <s v=""/>
    <s v=""/>
    <s v=""/>
  </r>
  <r>
    <d v="2024-06-17T00:00:00"/>
    <n v="12130"/>
    <n v="11865"/>
    <n v="9"/>
    <x v="1"/>
    <n v="1718"/>
    <n v="74"/>
    <n v="41478"/>
    <s v="adipose hole"/>
    <s v="046611"/>
    <n v="380"/>
    <s v="M52 105"/>
    <n v="6"/>
    <s v="380-M52 105-6"/>
    <m/>
    <s v="M"/>
    <s v="M"/>
    <s v=""/>
    <s v=""/>
    <n v="57.3"/>
    <m/>
    <m/>
    <m/>
    <m/>
    <x v="2"/>
    <n v="1815"/>
    <s v="1061024"/>
    <n v="2"/>
    <s v="X"/>
    <m/>
    <m/>
    <d v="2024-07-19T00:00:00"/>
    <n v="67"/>
    <m/>
    <m/>
    <m/>
    <m/>
    <m/>
    <n v="1"/>
    <s v="TA"/>
    <m/>
    <m/>
    <s v="adult"/>
    <s v="10610242"/>
    <x v="8"/>
    <s v="M3"/>
    <n v="3"/>
    <s v=""/>
    <x v="3"/>
    <s v="GW"/>
    <n v="51.924349999999997"/>
    <s v="M"/>
    <n v="57.3"/>
    <s v="NA"/>
    <n v="311"/>
    <n v="122543"/>
    <s v=""/>
    <s v=""/>
    <s v=""/>
    <s v=""/>
    <s v=""/>
    <s v=""/>
    <s v="M"/>
    <s v=""/>
    <s v=""/>
    <n v="0"/>
    <n v="0"/>
  </r>
  <r>
    <d v="2024-06-17T00:00:00"/>
    <n v="12130"/>
    <n v="11865"/>
    <n v="9"/>
    <x v="1"/>
    <n v="1728"/>
    <n v="102"/>
    <n v="41479"/>
    <s v="adipose hole"/>
    <s v="046597"/>
    <n v="420"/>
    <s v="M56 004"/>
    <n v="5"/>
    <s v="420-M56 004-5"/>
    <s v="X"/>
    <s v="M"/>
    <s v="M"/>
    <s v=""/>
    <s v=""/>
    <n v="94.8"/>
    <n v="23.8"/>
    <n v="10.199999999999999"/>
    <n v="6.6"/>
    <n v="3"/>
    <x v="1"/>
    <n v="1815"/>
    <s v="1061024"/>
    <n v="3"/>
    <s v="X"/>
    <m/>
    <m/>
    <d v="2024-07-19T00:00:00"/>
    <n v="68"/>
    <m/>
    <m/>
    <m/>
    <m/>
    <m/>
    <n v="1"/>
    <s v="TA"/>
    <m/>
    <m/>
    <s v="adult"/>
    <s v="10610243"/>
    <x v="2"/>
    <n v="1.2"/>
    <n v="2"/>
    <n v="2020"/>
    <x v="3"/>
    <s v="GW"/>
    <n v="84.6"/>
    <s v="L"/>
    <n v="94.8"/>
    <s v="Yes"/>
    <n v="312"/>
    <n v="122543"/>
    <s v=""/>
    <s v="F"/>
    <n v="0.84999999999999698"/>
    <n v="0.70056714247397234"/>
    <s v=""/>
    <s v=""/>
    <s v="F"/>
    <s v=""/>
    <s v=""/>
    <n v="0"/>
    <n v="0"/>
  </r>
  <r>
    <d v="2024-06-17T00:00:00"/>
    <n v="12130"/>
    <n v="11865"/>
    <n v="9"/>
    <x v="1"/>
    <n v="1733"/>
    <n v="80"/>
    <n v="41480"/>
    <s v="adipose hole"/>
    <s v="046617"/>
    <n v="460"/>
    <s v="M58 004"/>
    <n v="5"/>
    <s v="460-M58 004-5"/>
    <m/>
    <s v="M"/>
    <s v="M"/>
    <s v=""/>
    <s v=""/>
    <n v="61.5"/>
    <m/>
    <m/>
    <m/>
    <m/>
    <x v="2"/>
    <m/>
    <s v="1016286"/>
    <m/>
    <s v="X"/>
    <m/>
    <m/>
    <d v="2024-07-19T00:00:00"/>
    <n v="69"/>
    <m/>
    <m/>
    <m/>
    <m/>
    <m/>
    <n v="1"/>
    <s v="TA"/>
    <m/>
    <m/>
    <s v="adult"/>
    <s v="1016286"/>
    <x v="7"/>
    <s v=""/>
    <s v=""/>
    <s v=""/>
    <x v="3"/>
    <s v="GW"/>
    <n v="55.811450000000001"/>
    <s v="M"/>
    <n v="61.5"/>
    <s v="NA"/>
    <n v="313"/>
    <s v=""/>
    <s v=""/>
    <s v=""/>
    <s v=""/>
    <s v=""/>
    <s v=""/>
    <s v=""/>
    <s v="M"/>
    <s v=""/>
    <s v=""/>
    <s v=""/>
    <s v=""/>
  </r>
  <r>
    <d v="2024-06-17T00:00:00"/>
    <n v="12289"/>
    <n v="11785"/>
    <m/>
    <x v="4"/>
    <n v="912"/>
    <m/>
    <n v="53362"/>
    <s v="V-clip adipose"/>
    <s v="046100"/>
    <m/>
    <m/>
    <m/>
    <s v="--"/>
    <m/>
    <s v="M"/>
    <s v="M"/>
    <s v=""/>
    <s v=""/>
    <n v="53"/>
    <m/>
    <m/>
    <m/>
    <m/>
    <x v="2"/>
    <n v="2104"/>
    <s v="1062166"/>
    <n v="6"/>
    <s v="X"/>
    <m/>
    <s v="X"/>
    <d v="2024-09-27T00:00:00"/>
    <m/>
    <m/>
    <m/>
    <m/>
    <m/>
    <m/>
    <m/>
    <m/>
    <m/>
    <m/>
    <s v="adult"/>
    <s v="10621666"/>
    <x v="2"/>
    <n v="1.2"/>
    <n v="2"/>
    <n v="2020"/>
    <x v="3"/>
    <s v="GH"/>
    <n v="47.944699999999997"/>
    <s v="M"/>
    <n v="53"/>
    <s v="NA"/>
    <s v=""/>
    <n v="127871"/>
    <s v=""/>
    <s v=""/>
    <s v=""/>
    <s v=""/>
    <s v=""/>
    <s v=""/>
    <s v="M"/>
    <s v=""/>
    <s v=""/>
    <s v=""/>
    <s v=""/>
  </r>
  <r>
    <d v="2024-06-17T00:00:00"/>
    <n v="12289"/>
    <n v="11785"/>
    <m/>
    <x v="4"/>
    <n v="926"/>
    <m/>
    <n v="53363"/>
    <s v="V-clip adipose"/>
    <s v="046081"/>
    <m/>
    <m/>
    <m/>
    <s v="--"/>
    <s v="X"/>
    <s v="M"/>
    <s v="M"/>
    <s v=""/>
    <s v=""/>
    <n v="77"/>
    <n v="16"/>
    <n v="5.5"/>
    <n v="4"/>
    <n v="1.5"/>
    <x v="1"/>
    <n v="2104"/>
    <s v="1062166"/>
    <n v="7"/>
    <s v="X"/>
    <m/>
    <s v="X"/>
    <d v="2024-09-27T00:00:00"/>
    <m/>
    <m/>
    <m/>
    <m/>
    <m/>
    <m/>
    <m/>
    <m/>
    <m/>
    <m/>
    <s v="adult"/>
    <s v="10621667"/>
    <x v="3"/>
    <n v="1.3"/>
    <n v="3"/>
    <n v="2019"/>
    <x v="3"/>
    <s v="GH"/>
    <n v="71.5"/>
    <s v="L"/>
    <n v="77"/>
    <s v="Yes"/>
    <s v=""/>
    <n v="127871"/>
    <s v=""/>
    <s v="F"/>
    <n v="2.27"/>
    <n v="0.90636178776226428"/>
    <s v=""/>
    <s v=""/>
    <s v="F"/>
    <s v="Kwinageese weir"/>
    <s v=""/>
    <s v=""/>
    <s v=""/>
  </r>
  <r>
    <d v="2024-06-17T00:00:00"/>
    <n v="12289"/>
    <n v="11785"/>
    <m/>
    <x v="4"/>
    <n v="931"/>
    <m/>
    <n v="53364"/>
    <s v="V-clip adipose"/>
    <s v="046149"/>
    <m/>
    <m/>
    <m/>
    <s v="--"/>
    <m/>
    <s v="F"/>
    <s v="F"/>
    <s v=""/>
    <s v=""/>
    <n v="82"/>
    <n v="17.5"/>
    <n v="6"/>
    <n v="4.5"/>
    <n v="2"/>
    <x v="1"/>
    <n v="2104"/>
    <s v="1062166"/>
    <n v="8"/>
    <s v="X"/>
    <m/>
    <s v="X"/>
    <d v="2024-09-27T00:00:00"/>
    <m/>
    <m/>
    <m/>
    <m/>
    <m/>
    <m/>
    <m/>
    <m/>
    <m/>
    <m/>
    <s v="adult"/>
    <s v="10621668"/>
    <x v="3"/>
    <n v="1.3"/>
    <n v="3"/>
    <n v="2019"/>
    <x v="3"/>
    <s v="GH"/>
    <n v="76"/>
    <s v="L"/>
    <n v="82"/>
    <s v="Yes"/>
    <s v=""/>
    <n v="127871"/>
    <s v=""/>
    <s v="F"/>
    <n v="3.0099999999999989"/>
    <n v="0.95302385432171632"/>
    <s v=""/>
    <s v=""/>
    <s v="F"/>
    <s v=""/>
    <s v=""/>
    <s v=""/>
    <s v=""/>
  </r>
  <r>
    <d v="2024-06-17T00:00:00"/>
    <n v="12289"/>
    <n v="11785"/>
    <m/>
    <x v="4"/>
    <n v="935"/>
    <m/>
    <n v="53365"/>
    <s v="V-clip adipose"/>
    <s v="046087"/>
    <m/>
    <m/>
    <m/>
    <s v="--"/>
    <m/>
    <s v="F"/>
    <s v="F"/>
    <s v=""/>
    <s v=""/>
    <n v="83"/>
    <n v="17"/>
    <n v="5"/>
    <n v="5"/>
    <n v="2"/>
    <x v="1"/>
    <n v="2104"/>
    <s v="1062166"/>
    <n v="9"/>
    <s v="X"/>
    <m/>
    <s v="X"/>
    <d v="2024-09-27T00:00:00"/>
    <m/>
    <m/>
    <m/>
    <m/>
    <m/>
    <m/>
    <m/>
    <m/>
    <m/>
    <m/>
    <s v="adult"/>
    <s v="10621669"/>
    <x v="3"/>
    <n v="1.3"/>
    <n v="3"/>
    <n v="2019"/>
    <x v="3"/>
    <s v="GH"/>
    <n v="78"/>
    <s v="L"/>
    <n v="83"/>
    <s v="Yes"/>
    <s v=""/>
    <n v="127871"/>
    <s v=""/>
    <s v="F"/>
    <n v="4.3799999999999981"/>
    <n v="0.98762958525983746"/>
    <s v=""/>
    <s v=""/>
    <s v="F"/>
    <s v=""/>
    <s v=""/>
    <s v=""/>
    <s v=""/>
  </r>
  <r>
    <d v="2024-06-17T00:00:00"/>
    <n v="12289"/>
    <n v="11785"/>
    <m/>
    <x v="4"/>
    <n v="939"/>
    <m/>
    <n v="53366"/>
    <s v="V-clip adipose"/>
    <s v="046117"/>
    <m/>
    <m/>
    <m/>
    <s v="--"/>
    <m/>
    <s v="M"/>
    <s v="M"/>
    <s v=""/>
    <s v=""/>
    <n v="59"/>
    <m/>
    <m/>
    <m/>
    <m/>
    <x v="2"/>
    <n v="2104"/>
    <s v="1062166"/>
    <n v="10"/>
    <s v="X"/>
    <m/>
    <s v="X"/>
    <d v="2024-09-27T00:00:00"/>
    <m/>
    <m/>
    <m/>
    <m/>
    <m/>
    <m/>
    <m/>
    <m/>
    <m/>
    <m/>
    <s v="adult"/>
    <s v="106216610"/>
    <x v="2"/>
    <n v="1.2"/>
    <n v="2"/>
    <n v="2020"/>
    <x v="3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6-17T00:00:00"/>
    <n v="12293"/>
    <n v="11785"/>
    <m/>
    <x v="4"/>
    <n v="1510"/>
    <m/>
    <n v="53367"/>
    <s v="V-clip adipose"/>
    <s v="046153"/>
    <m/>
    <m/>
    <m/>
    <s v="--"/>
    <m/>
    <s v="F"/>
    <s v="M"/>
    <s v=""/>
    <s v=""/>
    <n v="64"/>
    <m/>
    <m/>
    <m/>
    <m/>
    <x v="2"/>
    <n v="2105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3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6-17T00:00:00"/>
    <n v="12294"/>
    <n v="11785"/>
    <m/>
    <x v="3"/>
    <n v="1559"/>
    <m/>
    <n v="53368"/>
    <s v="V-clip adipose"/>
    <s v="046168"/>
    <m/>
    <m/>
    <m/>
    <s v="--"/>
    <s v="X"/>
    <s v="M"/>
    <s v="M"/>
    <s v=""/>
    <s v=""/>
    <n v="55"/>
    <m/>
    <m/>
    <m/>
    <m/>
    <x v="2"/>
    <n v="2105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3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6-18T00:00:00"/>
    <n v="12131"/>
    <n v="11867"/>
    <m/>
    <x v="1"/>
    <n v="929"/>
    <m/>
    <n v="41481"/>
    <s v="adipose hole"/>
    <s v="046648"/>
    <m/>
    <m/>
    <m/>
    <s v="--"/>
    <m/>
    <s v="F"/>
    <s v="F"/>
    <s v=""/>
    <s v=""/>
    <n v="79.400000000000006"/>
    <n v="17.399999999999999"/>
    <n v="6.6"/>
    <n v="4.4000000000000004"/>
    <n v="1.5"/>
    <x v="1"/>
    <n v="1815"/>
    <s v="1061024"/>
    <n v="4"/>
    <s v="X"/>
    <m/>
    <m/>
    <d v="2024-07-19T00:00:00"/>
    <n v="70"/>
    <m/>
    <m/>
    <m/>
    <m/>
    <m/>
    <n v="1"/>
    <m/>
    <m/>
    <m/>
    <s v="adult"/>
    <s v="10610244"/>
    <x v="3"/>
    <n v="1.3"/>
    <n v="3"/>
    <n v="2019"/>
    <x v="3"/>
    <s v="GW"/>
    <n v="72.800000000000011"/>
    <s v="L"/>
    <n v="79.400000000000006"/>
    <s v="Yes"/>
    <s v=""/>
    <n v="122543"/>
    <s v=""/>
    <s v="F"/>
    <n v="1.622000000000003"/>
    <n v="0.83507076959390281"/>
    <s v=""/>
    <s v=""/>
    <s v="F"/>
    <s v=""/>
    <s v=""/>
    <s v=""/>
    <s v=""/>
  </r>
  <r>
    <d v="2024-06-18T00:00:00"/>
    <n v="12131"/>
    <n v="11867"/>
    <m/>
    <x v="1"/>
    <n v="931"/>
    <m/>
    <n v="41482"/>
    <s v="adipose hole"/>
    <s v="046631"/>
    <m/>
    <m/>
    <m/>
    <s v="--"/>
    <m/>
    <s v="M"/>
    <s v="M"/>
    <s v=""/>
    <s v=""/>
    <n v="67.5"/>
    <m/>
    <m/>
    <m/>
    <m/>
    <x v="2"/>
    <n v="1815"/>
    <s v="1061024"/>
    <n v="5"/>
    <s v="X"/>
    <m/>
    <m/>
    <d v="2024-07-19T00:00:00"/>
    <n v="71"/>
    <m/>
    <m/>
    <m/>
    <m/>
    <m/>
    <n v="1"/>
    <m/>
    <m/>
    <m/>
    <s v="adult"/>
    <s v="10610245"/>
    <x v="12"/>
    <s v="F1"/>
    <s v=""/>
    <n v="2023"/>
    <x v="3"/>
    <s v="GW"/>
    <n v="61.364449999999998"/>
    <s v="M"/>
    <n v="67.5"/>
    <s v="NA"/>
    <s v=""/>
    <n v="122543"/>
    <s v=""/>
    <s v=""/>
    <s v=""/>
    <s v=""/>
    <s v=""/>
    <s v=""/>
    <s v="M"/>
    <s v=""/>
    <s v=""/>
    <s v=""/>
    <s v=""/>
  </r>
  <r>
    <d v="2024-06-18T00:00:00"/>
    <n v="12131"/>
    <n v="11867"/>
    <m/>
    <x v="1"/>
    <n v="933"/>
    <m/>
    <n v="41483"/>
    <s v="adipose hole"/>
    <s v="046678"/>
    <m/>
    <m/>
    <m/>
    <s v="--"/>
    <s v="X"/>
    <s v="M"/>
    <s v="M"/>
    <s v=""/>
    <s v=""/>
    <n v="79.8"/>
    <n v="19.5"/>
    <n v="7.7"/>
    <n v="6"/>
    <n v="2.2000000000000002"/>
    <x v="1"/>
    <n v="1815"/>
    <s v="1061024"/>
    <n v="6"/>
    <s v="X"/>
    <m/>
    <m/>
    <d v="2024-07-19T00:00:00"/>
    <n v="72"/>
    <m/>
    <m/>
    <m/>
    <m/>
    <m/>
    <n v="1"/>
    <m/>
    <m/>
    <m/>
    <s v="adult"/>
    <s v="10610246"/>
    <x v="8"/>
    <s v="M3"/>
    <n v="3"/>
    <s v=""/>
    <x v="3"/>
    <s v="GW"/>
    <n v="72.099999999999994"/>
    <s v="L"/>
    <n v="79.8"/>
    <s v="Yes"/>
    <s v=""/>
    <n v="122543"/>
    <s v=""/>
    <s v="M"/>
    <n v="-1.3039999999999992"/>
    <n v="0.21349259321304834"/>
    <s v=""/>
    <s v=""/>
    <s v="M"/>
    <s v=""/>
    <s v=""/>
    <s v=""/>
    <s v=""/>
  </r>
  <r>
    <d v="2024-06-18T00:00:00"/>
    <n v="12131"/>
    <n v="11867"/>
    <m/>
    <x v="1"/>
    <n v="935"/>
    <m/>
    <n v="41484"/>
    <s v="adipose hole"/>
    <s v="046622"/>
    <m/>
    <m/>
    <m/>
    <s v="--"/>
    <m/>
    <s v="F"/>
    <s v="F"/>
    <s v=""/>
    <s v=""/>
    <n v="78"/>
    <m/>
    <m/>
    <m/>
    <m/>
    <x v="1"/>
    <n v="1815"/>
    <s v="1061024"/>
    <n v="7"/>
    <s v="X"/>
    <m/>
    <m/>
    <d v="2024-07-19T00:00:00"/>
    <n v="73"/>
    <s v="HW"/>
    <m/>
    <s v="3, 7"/>
    <m/>
    <m/>
    <n v="1"/>
    <m/>
    <m/>
    <m/>
    <s v="adult"/>
    <s v="10610247"/>
    <x v="8"/>
    <s v="M3"/>
    <n v="3"/>
    <s v=""/>
    <x v="3"/>
    <s v="GW"/>
    <n v="71.082199999999986"/>
    <s v="L"/>
    <n v="78"/>
    <s v="No"/>
    <s v=""/>
    <n v="122543"/>
    <s v=""/>
    <s v=""/>
    <s v=""/>
    <s v=""/>
    <s v=""/>
    <s v=""/>
    <s v="F"/>
    <s v="Kwinageese weir"/>
    <s v="NO"/>
    <n v="0"/>
    <n v="0"/>
  </r>
  <r>
    <d v="2024-06-18T00:00:00"/>
    <n v="12131"/>
    <n v="11867"/>
    <m/>
    <x v="1"/>
    <n v="940"/>
    <m/>
    <m/>
    <s v="caudal hole"/>
    <m/>
    <m/>
    <m/>
    <m/>
    <s v="--"/>
    <m/>
    <s v="M"/>
    <s v="M"/>
    <s v=""/>
    <s v=""/>
    <n v="40.799999999999997"/>
    <m/>
    <m/>
    <m/>
    <m/>
    <x v="3"/>
    <n v="1815"/>
    <s v="1061024"/>
    <n v="8"/>
    <s v="X"/>
    <m/>
    <m/>
    <d v="2024-07-19T00:00:00"/>
    <m/>
    <m/>
    <m/>
    <m/>
    <m/>
    <m/>
    <n v="1"/>
    <m/>
    <m/>
    <m/>
    <s v="jack"/>
    <s v="10610248"/>
    <x v="4"/>
    <s v="M1"/>
    <n v="1"/>
    <s v="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8T00:00:00"/>
    <n v="12131"/>
    <n v="11867"/>
    <m/>
    <x v="1"/>
    <n v="942"/>
    <m/>
    <n v="41485"/>
    <s v="adipose hole"/>
    <s v="046628"/>
    <m/>
    <m/>
    <m/>
    <s v="--"/>
    <m/>
    <s v="F"/>
    <s v="F"/>
    <s v=""/>
    <s v=""/>
    <n v="84.9"/>
    <n v="20"/>
    <n v="7.5"/>
    <n v="6.5"/>
    <n v="2.2999999999999998"/>
    <x v="1"/>
    <n v="1815"/>
    <s v="1061024"/>
    <n v="9"/>
    <s v="X"/>
    <m/>
    <m/>
    <d v="2024-07-19T00:00:00"/>
    <n v="74"/>
    <m/>
    <m/>
    <m/>
    <m/>
    <m/>
    <n v="1"/>
    <m/>
    <m/>
    <m/>
    <s v="adult"/>
    <s v="10610249"/>
    <x v="3"/>
    <n v="1.3"/>
    <n v="3"/>
    <n v="2019"/>
    <x v="3"/>
    <s v="GW"/>
    <n v="77.400000000000006"/>
    <s v="L"/>
    <n v="84.9"/>
    <s v="Yes"/>
    <s v=""/>
    <n v="122543"/>
    <s v=""/>
    <s v="F"/>
    <n v="0.71900000000000652"/>
    <n v="0.67238677225265608"/>
    <s v=""/>
    <s v=""/>
    <s v="F"/>
    <s v=""/>
    <s v=""/>
    <s v=""/>
    <s v=""/>
  </r>
  <r>
    <d v="2024-06-18T00:00:00"/>
    <n v="12131"/>
    <n v="11867"/>
    <m/>
    <x v="1"/>
    <n v="944"/>
    <m/>
    <n v="41486"/>
    <s v="adipose hole"/>
    <s v="046639"/>
    <m/>
    <m/>
    <m/>
    <s v="--"/>
    <m/>
    <s v="M"/>
    <s v="M"/>
    <s v=""/>
    <s v=""/>
    <n v="59"/>
    <m/>
    <m/>
    <m/>
    <m/>
    <x v="2"/>
    <n v="1815"/>
    <s v="1061024"/>
    <n v="10"/>
    <s v="X"/>
    <m/>
    <m/>
    <d v="2024-07-19T00:00:00"/>
    <n v="75"/>
    <m/>
    <m/>
    <m/>
    <m/>
    <m/>
    <n v="1"/>
    <m/>
    <m/>
    <m/>
    <s v="adult"/>
    <s v="106102410"/>
    <x v="2"/>
    <n v="1.2"/>
    <n v="2"/>
    <n v="2020"/>
    <x v="3"/>
    <s v="GW"/>
    <n v="53.497700000000002"/>
    <s v="M"/>
    <n v="59"/>
    <s v="NA"/>
    <n v="23"/>
    <n v="122543"/>
    <s v=""/>
    <s v=""/>
    <s v=""/>
    <s v=""/>
    <s v=""/>
    <s v=""/>
    <s v="M"/>
    <s v=""/>
    <s v=""/>
    <n v="0"/>
    <n v="0"/>
  </r>
  <r>
    <d v="2024-06-18T00:00:00"/>
    <n v="12131"/>
    <n v="11867"/>
    <m/>
    <x v="1"/>
    <n v="946"/>
    <m/>
    <n v="41487"/>
    <s v="adipose hole"/>
    <s v="044574"/>
    <m/>
    <m/>
    <m/>
    <s v="--"/>
    <m/>
    <s v="F"/>
    <s v="F"/>
    <s v=""/>
    <s v=""/>
    <n v="84.3"/>
    <n v="19.399999999999999"/>
    <n v="7.5"/>
    <n v="5"/>
    <n v="1.9"/>
    <x v="1"/>
    <n v="1816"/>
    <s v="1061025"/>
    <n v="1"/>
    <s v="X"/>
    <m/>
    <m/>
    <d v="2024-07-19T00:00:00"/>
    <n v="76"/>
    <s v="HW"/>
    <m/>
    <n v="5"/>
    <m/>
    <m/>
    <n v="1"/>
    <m/>
    <s v="044574 Pit"/>
    <m/>
    <s v="adult"/>
    <s v="10610251"/>
    <x v="11"/>
    <s v="M4"/>
    <n v="4"/>
    <s v=""/>
    <x v="3"/>
    <s v="GW"/>
    <n v="76.8"/>
    <s v="L"/>
    <n v="84.3"/>
    <s v="Yes"/>
    <s v=""/>
    <n v="122543"/>
    <s v=""/>
    <s v="F"/>
    <n v="1.8249999999999962"/>
    <n v="0.86116500645269234"/>
    <s v=""/>
    <s v=""/>
    <s v="F"/>
    <s v=""/>
    <s v=""/>
    <s v=""/>
    <s v=""/>
  </r>
  <r>
    <d v="2024-06-18T00:00:00"/>
    <n v="12131"/>
    <n v="11867"/>
    <m/>
    <x v="1"/>
    <n v="947"/>
    <m/>
    <n v="41488"/>
    <s v="adipose hole"/>
    <s v="044518"/>
    <m/>
    <m/>
    <m/>
    <s v="--"/>
    <s v="X"/>
    <s v="M"/>
    <s v="M"/>
    <s v=""/>
    <s v=""/>
    <n v="87.8"/>
    <n v="21"/>
    <n v="7.7"/>
    <n v="5.2"/>
    <n v="2"/>
    <x v="1"/>
    <n v="1816"/>
    <s v="1061025"/>
    <n v="2"/>
    <s v="X"/>
    <m/>
    <m/>
    <d v="2024-07-19T00:00:00"/>
    <n v="77"/>
    <s v="GN"/>
    <m/>
    <s v="3, 9"/>
    <m/>
    <m/>
    <n v="1"/>
    <m/>
    <m/>
    <m/>
    <s v="adult"/>
    <s v="10610252"/>
    <x v="8"/>
    <s v="M3"/>
    <n v="3"/>
    <s v=""/>
    <x v="3"/>
    <s v="GW"/>
    <n v="80.099999999999994"/>
    <s v="L"/>
    <n v="87.8"/>
    <s v="Yes"/>
    <s v=""/>
    <n v="122543"/>
    <s v=""/>
    <s v="F"/>
    <n v="2.8519999999999985"/>
    <n v="0.94542197329676592"/>
    <s v=""/>
    <s v=""/>
    <s v="F"/>
    <s v=""/>
    <s v=""/>
    <n v="0"/>
    <n v="0"/>
  </r>
  <r>
    <d v="2024-06-18T00:00:00"/>
    <n v="12131"/>
    <n v="11867"/>
    <m/>
    <x v="1"/>
    <n v="948"/>
    <m/>
    <n v="41489"/>
    <s v="adipose hole"/>
    <s v="044528"/>
    <m/>
    <m/>
    <m/>
    <s v="--"/>
    <s v="X"/>
    <s v="M"/>
    <s v="M"/>
    <s v=""/>
    <s v=""/>
    <n v="88.9"/>
    <n v="20.5"/>
    <n v="8.5"/>
    <n v="5.3"/>
    <n v="1.8"/>
    <x v="1"/>
    <n v="1816"/>
    <s v="1061025"/>
    <n v="3"/>
    <s v="X"/>
    <m/>
    <m/>
    <d v="2024-07-19T00:00:00"/>
    <n v="78"/>
    <m/>
    <m/>
    <m/>
    <m/>
    <m/>
    <n v="1"/>
    <m/>
    <m/>
    <m/>
    <s v="adult"/>
    <s v="10610253"/>
    <x v="3"/>
    <n v="1.3"/>
    <n v="3"/>
    <n v="2019"/>
    <x v="3"/>
    <s v="GW"/>
    <n v="80.400000000000006"/>
    <s v="L"/>
    <n v="88.9"/>
    <s v="Yes"/>
    <n v="24"/>
    <n v="122543"/>
    <s v=""/>
    <s v="F"/>
    <n v="2.4050000000000038"/>
    <n v="0.91720778473384723"/>
    <s v=""/>
    <s v=""/>
    <s v="F"/>
    <s v=""/>
    <s v=""/>
    <n v="0"/>
    <n v="0"/>
  </r>
  <r>
    <d v="2024-06-18T00:00:00"/>
    <n v="12131"/>
    <n v="11867"/>
    <m/>
    <x v="1"/>
    <n v="952"/>
    <m/>
    <n v="41490"/>
    <s v="adipose hole"/>
    <s v="044563"/>
    <m/>
    <m/>
    <m/>
    <s v="--"/>
    <m/>
    <s v="F"/>
    <s v="F"/>
    <s v=""/>
    <s v=""/>
    <n v="78.5"/>
    <n v="18.399999999999999"/>
    <n v="7.5"/>
    <n v="5.5"/>
    <n v="1.7"/>
    <x v="1"/>
    <n v="1816"/>
    <s v="1061025"/>
    <n v="4"/>
    <s v="X"/>
    <m/>
    <m/>
    <d v="2024-07-19T00:00:00"/>
    <n v="79"/>
    <m/>
    <m/>
    <m/>
    <m/>
    <m/>
    <n v="1"/>
    <m/>
    <m/>
    <m/>
    <s v="adult"/>
    <s v="10610254"/>
    <x v="3"/>
    <n v="1.3"/>
    <n v="3"/>
    <n v="2019"/>
    <x v="3"/>
    <s v="GW"/>
    <n v="71"/>
    <s v="L"/>
    <n v="78.5"/>
    <s v="Yes"/>
    <s v=""/>
    <n v="122543"/>
    <s v=""/>
    <s v="M"/>
    <n v="-0.83699999999999641"/>
    <n v="0.30216699461286434"/>
    <s v=""/>
    <s v=""/>
    <s v="M"/>
    <s v=""/>
    <s v=""/>
    <n v="0"/>
    <n v="0"/>
  </r>
  <r>
    <d v="2024-06-18T00:00:00"/>
    <n v="12131"/>
    <n v="11867"/>
    <m/>
    <x v="1"/>
    <n v="955"/>
    <m/>
    <m/>
    <s v="caudal hole"/>
    <m/>
    <m/>
    <m/>
    <m/>
    <s v="--"/>
    <m/>
    <s v="M"/>
    <s v="M"/>
    <s v=""/>
    <s v=""/>
    <n v="40.799999999999997"/>
    <m/>
    <m/>
    <m/>
    <m/>
    <x v="3"/>
    <n v="1816"/>
    <s v="1061025"/>
    <n v="5"/>
    <s v="X"/>
    <m/>
    <m/>
    <d v="2024-07-19T00:00:00"/>
    <m/>
    <m/>
    <m/>
    <m/>
    <m/>
    <m/>
    <n v="1"/>
    <m/>
    <m/>
    <m/>
    <s v="jack"/>
    <s v="10610255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8T00:00:00"/>
    <n v="12131"/>
    <n v="11867"/>
    <m/>
    <x v="1"/>
    <n v="955"/>
    <m/>
    <n v="41491"/>
    <s v="adipose hole"/>
    <s v="044554"/>
    <m/>
    <m/>
    <m/>
    <s v="--"/>
    <s v="X"/>
    <s v="M"/>
    <s v="M"/>
    <s v=""/>
    <s v=""/>
    <n v="90"/>
    <n v="22.2"/>
    <n v="9.3000000000000007"/>
    <n v="7.2"/>
    <n v="2.6"/>
    <x v="1"/>
    <n v="1816"/>
    <s v="1061025"/>
    <n v="6"/>
    <s v="X"/>
    <m/>
    <m/>
    <d v="2024-07-19T00:00:00"/>
    <n v="80"/>
    <s v="HW"/>
    <m/>
    <s v="5,7"/>
    <m/>
    <m/>
    <n v="1"/>
    <m/>
    <m/>
    <m/>
    <s v="adult"/>
    <s v="10610256"/>
    <x v="8"/>
    <s v="M3"/>
    <n v="3"/>
    <s v=""/>
    <x v="3"/>
    <s v="GW"/>
    <n v="80.7"/>
    <s v="L"/>
    <n v="90"/>
    <s v="Yes"/>
    <s v=""/>
    <n v="122543"/>
    <s v=""/>
    <s v="M"/>
    <n v="-0.125999999999999"/>
    <n v="0.46854160844368337"/>
    <s v=""/>
    <s v=""/>
    <s v="M"/>
    <s v=""/>
    <s v=""/>
    <s v=""/>
    <s v=""/>
  </r>
  <r>
    <d v="2024-06-18T00:00:00"/>
    <n v="12131"/>
    <n v="11867"/>
    <m/>
    <x v="1"/>
    <n v="958"/>
    <m/>
    <n v="41492"/>
    <s v="adipose hole"/>
    <s v="044575"/>
    <m/>
    <m/>
    <m/>
    <s v="--"/>
    <m/>
    <s v="F"/>
    <s v="F"/>
    <s v=""/>
    <s v=""/>
    <n v="76.5"/>
    <n v="17.600000000000001"/>
    <n v="6.8"/>
    <n v="4.4000000000000004"/>
    <n v="1.5"/>
    <x v="1"/>
    <n v="1816"/>
    <s v="1061025"/>
    <n v="7"/>
    <s v="X"/>
    <m/>
    <m/>
    <d v="2024-07-19T00:00:00"/>
    <n v="81"/>
    <m/>
    <m/>
    <m/>
    <m/>
    <m/>
    <n v="1"/>
    <m/>
    <m/>
    <m/>
    <s v="adult"/>
    <s v="10610257"/>
    <x v="3"/>
    <n v="1.3"/>
    <n v="3"/>
    <n v="2019"/>
    <x v="3"/>
    <s v="GW"/>
    <n v="69.7"/>
    <s v="L"/>
    <n v="76.5"/>
    <s v="Yes"/>
    <n v="25"/>
    <n v="122543"/>
    <s v=""/>
    <s v="F"/>
    <n v="0.11899999999999578"/>
    <n v="0.52971494216539505"/>
    <s v=""/>
    <s v=""/>
    <s v="F"/>
    <s v=""/>
    <s v=""/>
    <s v=""/>
    <s v=""/>
  </r>
  <r>
    <d v="2024-06-18T00:00:00"/>
    <n v="12131"/>
    <n v="11867"/>
    <m/>
    <x v="1"/>
    <n v="1000"/>
    <m/>
    <n v="41493"/>
    <s v="adipose hole"/>
    <s v="044522"/>
    <m/>
    <m/>
    <m/>
    <s v="--"/>
    <s v="X"/>
    <s v="M"/>
    <s v="M"/>
    <s v=""/>
    <s v=""/>
    <n v="86.3"/>
    <n v="20.5"/>
    <n v="8.5"/>
    <n v="5.5"/>
    <n v="2.5"/>
    <x v="1"/>
    <n v="1816"/>
    <s v="1061025"/>
    <n v="8"/>
    <s v="X"/>
    <m/>
    <m/>
    <d v="2024-07-19T00:00:00"/>
    <n v="82"/>
    <m/>
    <m/>
    <m/>
    <m/>
    <m/>
    <n v="1"/>
    <m/>
    <m/>
    <m/>
    <s v="adult"/>
    <s v="10610258"/>
    <x v="3"/>
    <n v="1.3"/>
    <n v="3"/>
    <n v="2019"/>
    <x v="3"/>
    <s v="GW"/>
    <n v="77.8"/>
    <s v="L"/>
    <n v="86.3"/>
    <s v="Yes"/>
    <s v=""/>
    <n v="122543"/>
    <s v=""/>
    <s v="F"/>
    <n v="0.5489999999999946"/>
    <n v="0.63390355226225714"/>
    <s v=""/>
    <s v=""/>
    <s v="F"/>
    <s v=""/>
    <s v=""/>
    <n v="0"/>
    <n v="0"/>
  </r>
  <r>
    <d v="2024-06-18T00:00:00"/>
    <n v="12131"/>
    <n v="11867"/>
    <m/>
    <x v="1"/>
    <n v="1007"/>
    <m/>
    <n v="41494"/>
    <s v="adipose hole"/>
    <s v="not scanned"/>
    <m/>
    <m/>
    <m/>
    <s v="--"/>
    <m/>
    <s v="M"/>
    <s v="M"/>
    <s v=""/>
    <s v=""/>
    <n v="62.5"/>
    <m/>
    <m/>
    <m/>
    <m/>
    <x v="2"/>
    <n v="1816"/>
    <s v="1061025"/>
    <n v="9"/>
    <s v="X"/>
    <m/>
    <m/>
    <d v="2024-07-19T00:00:00"/>
    <n v="83"/>
    <m/>
    <m/>
    <m/>
    <m/>
    <m/>
    <n v="1"/>
    <m/>
    <s v="Not scanned"/>
    <m/>
    <s v="adult"/>
    <s v="10610259"/>
    <x v="2"/>
    <n v="1.2"/>
    <n v="2"/>
    <n v="2020"/>
    <x v="3"/>
    <s v="GW"/>
    <n v="56.73695"/>
    <s v="M"/>
    <n v="62.5"/>
    <s v="NA"/>
    <n v="26"/>
    <n v="122543"/>
    <s v=""/>
    <s v=""/>
    <s v=""/>
    <s v=""/>
    <s v=""/>
    <s v=""/>
    <s v="M"/>
    <s v=""/>
    <s v=""/>
    <s v=""/>
    <s v=""/>
  </r>
  <r>
    <d v="2024-06-18T00:00:00"/>
    <n v="12131"/>
    <n v="11867"/>
    <m/>
    <x v="1"/>
    <n v="1008"/>
    <m/>
    <n v="41495"/>
    <s v="adipose hole"/>
    <s v="044504"/>
    <m/>
    <m/>
    <m/>
    <s v="--"/>
    <m/>
    <s v="F"/>
    <s v="F"/>
    <s v=""/>
    <s v=""/>
    <n v="83.5"/>
    <n v="19.7"/>
    <n v="7.5"/>
    <n v="5.5"/>
    <n v="1.9"/>
    <x v="1"/>
    <n v="1816"/>
    <s v="1061025"/>
    <n v="10"/>
    <s v="X"/>
    <m/>
    <m/>
    <d v="2024-07-19T00:00:00"/>
    <n v="84"/>
    <m/>
    <m/>
    <m/>
    <m/>
    <m/>
    <n v="1"/>
    <m/>
    <m/>
    <m/>
    <s v="adult"/>
    <s v="106102510"/>
    <x v="3"/>
    <n v="1.3"/>
    <n v="3"/>
    <n v="2019"/>
    <x v="3"/>
    <s v="GW"/>
    <n v="76"/>
    <s v="L"/>
    <n v="83.5"/>
    <s v="Yes"/>
    <s v=""/>
    <n v="122543"/>
    <s v=""/>
    <s v="F"/>
    <n v="1.1410000000000022"/>
    <n v="0.75786319289395188"/>
    <s v=""/>
    <s v=""/>
    <s v="F"/>
    <s v=""/>
    <s v=""/>
    <n v="0"/>
    <n v="0"/>
  </r>
  <r>
    <d v="2024-06-18T00:00:00"/>
    <n v="12131"/>
    <n v="11867"/>
    <m/>
    <x v="1"/>
    <n v="1012"/>
    <m/>
    <n v="41496"/>
    <s v="adipose hole"/>
    <s v="044569"/>
    <m/>
    <m/>
    <m/>
    <s v="--"/>
    <m/>
    <s v="F"/>
    <s v="F"/>
    <s v=""/>
    <s v=""/>
    <n v="81.5"/>
    <n v="18.5"/>
    <n v="6.5"/>
    <n v="5.0999999999999996"/>
    <n v="1.9"/>
    <x v="1"/>
    <n v="1817"/>
    <s v="1061026"/>
    <n v="1"/>
    <s v="X"/>
    <m/>
    <m/>
    <d v="2024-07-19T00:00:00"/>
    <n v="85"/>
    <m/>
    <m/>
    <m/>
    <m/>
    <m/>
    <n v="1"/>
    <m/>
    <m/>
    <m/>
    <s v="adult"/>
    <s v="10610261"/>
    <x v="3"/>
    <n v="1.3"/>
    <n v="3"/>
    <n v="2019"/>
    <x v="3"/>
    <s v="GW"/>
    <n v="75"/>
    <s v="L"/>
    <n v="81.5"/>
    <s v="Yes"/>
    <s v=""/>
    <n v="122543"/>
    <s v=""/>
    <s v="F"/>
    <n v="1.8330000000000024"/>
    <n v="0.86211872447451054"/>
    <s v=""/>
    <s v=""/>
    <s v="F"/>
    <s v=""/>
    <s v=""/>
    <n v="0"/>
    <n v="0"/>
  </r>
  <r>
    <d v="2024-06-18T00:00:00"/>
    <n v="12131"/>
    <n v="11867"/>
    <m/>
    <x v="1"/>
    <n v="1014"/>
    <m/>
    <n v="41497"/>
    <s v="adipose hole"/>
    <s v="046665"/>
    <m/>
    <m/>
    <m/>
    <s v="--"/>
    <m/>
    <s v="F"/>
    <s v="F"/>
    <s v=""/>
    <s v=""/>
    <n v="76"/>
    <n v="16.5"/>
    <n v="5.9"/>
    <n v="5.4"/>
    <n v="1.8"/>
    <x v="1"/>
    <n v="1817"/>
    <s v="1061026"/>
    <n v="2"/>
    <s v="X"/>
    <m/>
    <m/>
    <d v="2024-07-19T00:00:00"/>
    <n v="86"/>
    <m/>
    <m/>
    <m/>
    <m/>
    <m/>
    <n v="1"/>
    <m/>
    <m/>
    <m/>
    <s v="adult"/>
    <s v="10610262"/>
    <x v="3"/>
    <n v="1.3"/>
    <n v="3"/>
    <n v="2019"/>
    <x v="3"/>
    <s v="GW"/>
    <n v="70.099999999999994"/>
    <s v="L"/>
    <n v="76"/>
    <s v="Yes"/>
    <s v=""/>
    <n v="122543"/>
    <s v=""/>
    <s v="F"/>
    <n v="0.11799999999999944"/>
    <n v="0.52946581776122692"/>
    <s v=""/>
    <s v=""/>
    <s v="F"/>
    <s v=""/>
    <s v=""/>
    <s v=""/>
    <s v=""/>
  </r>
  <r>
    <d v="2024-06-18T00:00:00"/>
    <n v="12131"/>
    <n v="11867"/>
    <m/>
    <x v="1"/>
    <n v="1018"/>
    <m/>
    <n v="41498"/>
    <s v="adipose hole"/>
    <s v="044559"/>
    <m/>
    <m/>
    <m/>
    <s v="--"/>
    <m/>
    <s v="M"/>
    <s v="M"/>
    <s v=""/>
    <s v=""/>
    <n v="61"/>
    <m/>
    <m/>
    <m/>
    <m/>
    <x v="2"/>
    <n v="1817"/>
    <s v="1061026"/>
    <n v="3"/>
    <s v="X"/>
    <m/>
    <m/>
    <d v="2024-07-19T00:00:00"/>
    <n v="87"/>
    <m/>
    <m/>
    <m/>
    <m/>
    <m/>
    <n v="1"/>
    <m/>
    <m/>
    <m/>
    <s v="adult"/>
    <s v="10610263"/>
    <x v="2"/>
    <n v="1.2"/>
    <n v="2"/>
    <n v="2020"/>
    <x v="3"/>
    <s v="GW"/>
    <n v="55.348700000000001"/>
    <s v="M"/>
    <n v="61"/>
    <s v="NA"/>
    <s v=""/>
    <n v="122543"/>
    <s v=""/>
    <s v=""/>
    <s v=""/>
    <s v=""/>
    <s v=""/>
    <s v=""/>
    <s v="M"/>
    <s v=""/>
    <s v=""/>
    <n v="0"/>
    <n v="0"/>
  </r>
  <r>
    <d v="2024-06-18T00:00:00"/>
    <n v="12131"/>
    <n v="11867"/>
    <m/>
    <x v="1"/>
    <n v="1020"/>
    <m/>
    <m/>
    <s v="caudal hole"/>
    <m/>
    <m/>
    <m/>
    <m/>
    <s v="--"/>
    <m/>
    <s v="M"/>
    <s v="M"/>
    <s v=""/>
    <s v=""/>
    <n v="47"/>
    <m/>
    <m/>
    <m/>
    <m/>
    <x v="3"/>
    <n v="1817"/>
    <s v="1061026"/>
    <n v="4"/>
    <s v="X"/>
    <m/>
    <m/>
    <d v="2024-07-19T00:00:00"/>
    <m/>
    <m/>
    <m/>
    <m/>
    <m/>
    <m/>
    <n v="1"/>
    <m/>
    <m/>
    <m/>
    <s v="jack"/>
    <s v="10610264"/>
    <x v="2"/>
    <n v="1.2"/>
    <n v="2"/>
    <n v="2020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8T00:00:00"/>
    <n v="12131"/>
    <n v="11867"/>
    <m/>
    <x v="1"/>
    <n v="1021"/>
    <m/>
    <n v="41499"/>
    <s v="adipose hole"/>
    <s v="046589"/>
    <m/>
    <m/>
    <m/>
    <s v="--"/>
    <m/>
    <s v="F"/>
    <s v="M"/>
    <s v=""/>
    <s v=""/>
    <n v="71"/>
    <m/>
    <m/>
    <m/>
    <m/>
    <x v="2"/>
    <n v="1817"/>
    <s v="1061026"/>
    <n v="5"/>
    <s v="X"/>
    <m/>
    <m/>
    <d v="2024-07-19T00:00:00"/>
    <n v="88"/>
    <m/>
    <m/>
    <m/>
    <m/>
    <m/>
    <n v="1"/>
    <m/>
    <m/>
    <m/>
    <s v="adult"/>
    <s v="10610265"/>
    <x v="2"/>
    <n v="1.2"/>
    <n v="2"/>
    <n v="2020"/>
    <x v="3"/>
    <s v="GW"/>
    <n v="64.603699999999989"/>
    <s v="M"/>
    <n v="71"/>
    <s v="NA"/>
    <n v="27"/>
    <n v="122543"/>
    <s v=""/>
    <s v=""/>
    <s v=""/>
    <s v=""/>
    <s v=""/>
    <s v=""/>
    <s v="M"/>
    <s v=""/>
    <s v=""/>
    <n v="0"/>
    <n v="0"/>
  </r>
  <r>
    <d v="2024-06-18T00:00:00"/>
    <n v="12131"/>
    <n v="11867"/>
    <m/>
    <x v="1"/>
    <n v="1022"/>
    <m/>
    <m/>
    <s v="caudal hole"/>
    <m/>
    <m/>
    <m/>
    <m/>
    <s v="--"/>
    <m/>
    <s v="M"/>
    <s v="M"/>
    <s v=""/>
    <s v=""/>
    <n v="36.5"/>
    <m/>
    <m/>
    <m/>
    <m/>
    <x v="3"/>
    <n v="1817"/>
    <s v="1061026"/>
    <n v="6"/>
    <s v="X"/>
    <m/>
    <m/>
    <d v="2024-07-19T00:00:00"/>
    <m/>
    <m/>
    <m/>
    <m/>
    <m/>
    <m/>
    <n v="1"/>
    <m/>
    <m/>
    <m/>
    <s v="jack"/>
    <s v="10610266"/>
    <x v="5"/>
    <n v="0"/>
    <n v="0"/>
    <s v="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8T00:00:00"/>
    <n v="12132"/>
    <n v="11867"/>
    <m/>
    <x v="0"/>
    <n v="1039"/>
    <m/>
    <n v="41500"/>
    <s v="adipose hole"/>
    <s v="046651"/>
    <m/>
    <m/>
    <m/>
    <s v="--"/>
    <s v="X"/>
    <s v="M"/>
    <s v="M"/>
    <s v=""/>
    <s v=""/>
    <n v="65"/>
    <m/>
    <m/>
    <m/>
    <m/>
    <x v="2"/>
    <n v="1817"/>
    <s v="1061026"/>
    <n v="7"/>
    <s v="X"/>
    <m/>
    <m/>
    <d v="2024-07-19T00:00:00"/>
    <n v="89"/>
    <m/>
    <m/>
    <m/>
    <m/>
    <m/>
    <n v="1"/>
    <m/>
    <m/>
    <m/>
    <s v="adult"/>
    <s v="10610267"/>
    <x v="2"/>
    <n v="1.2"/>
    <n v="2"/>
    <n v="2020"/>
    <x v="3"/>
    <s v="GW"/>
    <n v="59.050699999999999"/>
    <s v="M"/>
    <n v="65"/>
    <s v="NA"/>
    <n v="28"/>
    <n v="122543"/>
    <s v=""/>
    <s v=""/>
    <s v=""/>
    <s v=""/>
    <s v=""/>
    <s v=""/>
    <s v="M"/>
    <s v=""/>
    <s v=""/>
    <s v=""/>
    <s v=""/>
  </r>
  <r>
    <d v="2024-06-18T00:00:00"/>
    <n v="12134"/>
    <n v="11867"/>
    <n v="10"/>
    <x v="1"/>
    <n v="1621"/>
    <n v="73"/>
    <n v="41551"/>
    <s v="adipose hole"/>
    <s v="044484"/>
    <n v="500"/>
    <s v="M58 106"/>
    <n v="7"/>
    <s v="500-M58 106-7"/>
    <m/>
    <s v="M"/>
    <s v="M"/>
    <s v=""/>
    <s v=""/>
    <n v="61.5"/>
    <m/>
    <m/>
    <m/>
    <m/>
    <x v="2"/>
    <n v="1817"/>
    <s v="1061026"/>
    <n v="8"/>
    <s v="X"/>
    <m/>
    <m/>
    <d v="2024-07-19T00:00:00"/>
    <n v="90"/>
    <m/>
    <m/>
    <m/>
    <m/>
    <m/>
    <n v="1"/>
    <s v="CM"/>
    <m/>
    <s v="Released out of order"/>
    <s v="adult"/>
    <s v="10610268"/>
    <x v="2"/>
    <n v="1.2"/>
    <n v="2"/>
    <n v="2020"/>
    <x v="3"/>
    <s v="GW"/>
    <n v="55.811450000000001"/>
    <s v="M"/>
    <n v="61.5"/>
    <s v="NA"/>
    <n v="314"/>
    <n v="122543"/>
    <s v=""/>
    <s v=""/>
    <s v=""/>
    <s v=""/>
    <s v=""/>
    <s v=""/>
    <s v="M"/>
    <s v=""/>
    <s v=""/>
    <s v=""/>
    <s v=""/>
  </r>
  <r>
    <d v="2024-06-18T00:00:00"/>
    <n v="12134"/>
    <n v="11867"/>
    <n v="10"/>
    <x v="1"/>
    <n v="1629"/>
    <n v="78"/>
    <n v="41552"/>
    <s v="adipose hole"/>
    <s v="046613"/>
    <n v="340"/>
    <s v="M52 007"/>
    <n v="8"/>
    <s v="340-M52 007-8"/>
    <s v="X"/>
    <s v="M"/>
    <s v="M"/>
    <s v=""/>
    <s v=""/>
    <n v="76.900000000000006"/>
    <n v="18.2"/>
    <n v="7.2"/>
    <n v="6.2"/>
    <n v="2"/>
    <x v="1"/>
    <n v="1817"/>
    <s v="1061026"/>
    <n v="9"/>
    <s v="X"/>
    <m/>
    <m/>
    <d v="2024-07-19T00:00:00"/>
    <n v="91"/>
    <m/>
    <m/>
    <m/>
    <m/>
    <m/>
    <n v="1"/>
    <s v="CM"/>
    <m/>
    <s v="Released out of order"/>
    <s v="adult"/>
    <s v="10610269"/>
    <x v="2"/>
    <n v="1.2"/>
    <n v="2"/>
    <n v="2020"/>
    <x v="3"/>
    <s v="GW"/>
    <n v="69.7"/>
    <s v="L"/>
    <n v="76.900000000000006"/>
    <s v="Yes"/>
    <n v="39"/>
    <n v="122543"/>
    <s v=""/>
    <s v="M"/>
    <n v="-1.8750000000000002"/>
    <n v="0.13296424019782924"/>
    <s v=""/>
    <s v=""/>
    <s v="M"/>
    <s v=""/>
    <s v=""/>
    <n v="0"/>
    <n v="0"/>
  </r>
  <r>
    <d v="2024-06-18T00:00:00"/>
    <n v="12134"/>
    <n v="11867"/>
    <n v="10"/>
    <x v="1"/>
    <n v="1635"/>
    <n v="80"/>
    <n v="41501"/>
    <s v="adipose hole"/>
    <s v="044519"/>
    <n v="380"/>
    <s v="M52 106"/>
    <n v="7"/>
    <s v="380-M52 106-7"/>
    <s v="X"/>
    <s v="M"/>
    <s v="M"/>
    <s v=""/>
    <s v=""/>
    <n v="73.900000000000006"/>
    <m/>
    <m/>
    <m/>
    <m/>
    <x v="2"/>
    <n v="1817"/>
    <s v="1061026"/>
    <n v="10"/>
    <s v="X"/>
    <m/>
    <m/>
    <d v="2024-07-19T00:00:00"/>
    <n v="92"/>
    <m/>
    <m/>
    <m/>
    <m/>
    <m/>
    <n v="1"/>
    <s v="CM"/>
    <m/>
    <m/>
    <s v="adult"/>
    <s v="106102610"/>
    <x v="6"/>
    <s v="M2"/>
    <n v="2"/>
    <s v=""/>
    <x v="3"/>
    <s v="GW"/>
    <n v="67.287649999999999"/>
    <s v="M"/>
    <n v="73.900000000000006"/>
    <s v="NA"/>
    <n v="315"/>
    <n v="122543"/>
    <s v=""/>
    <s v=""/>
    <s v=""/>
    <s v=""/>
    <s v=""/>
    <s v=""/>
    <s v="M"/>
    <s v=""/>
    <s v=""/>
    <n v="0"/>
    <n v="0"/>
  </r>
  <r>
    <d v="2024-06-18T00:00:00"/>
    <n v="12134"/>
    <n v="11867"/>
    <n v="10"/>
    <x v="1"/>
    <n v="1637"/>
    <n v="81"/>
    <n v="41502"/>
    <s v="adipose hole"/>
    <s v="044515"/>
    <n v="420"/>
    <s v="M56 005"/>
    <n v="6"/>
    <s v="420-M56 005-6"/>
    <m/>
    <s v="F"/>
    <s v="M"/>
    <s v=""/>
    <s v=""/>
    <n v="63.5"/>
    <m/>
    <m/>
    <m/>
    <m/>
    <x v="2"/>
    <n v="1819"/>
    <s v="1061027"/>
    <n v="1"/>
    <s v="X"/>
    <m/>
    <m/>
    <d v="2024-07-19T00:00:00"/>
    <n v="93"/>
    <m/>
    <m/>
    <m/>
    <m/>
    <m/>
    <n v="1"/>
    <s v="CM"/>
    <m/>
    <m/>
    <s v="adult"/>
    <s v="10610271"/>
    <x v="2"/>
    <n v="1.2"/>
    <n v="2"/>
    <n v="2020"/>
    <x v="3"/>
    <s v="GW"/>
    <n v="57.66245"/>
    <s v="M"/>
    <n v="63.5"/>
    <s v="NA"/>
    <n v="316"/>
    <n v="122543"/>
    <s v=""/>
    <s v=""/>
    <s v=""/>
    <s v=""/>
    <s v=""/>
    <s v=""/>
    <s v="M"/>
    <s v="Damdochax"/>
    <s v="NO"/>
    <n v="0"/>
    <n v="0"/>
  </r>
  <r>
    <d v="2024-06-18T00:00:00"/>
    <n v="12134"/>
    <n v="11867"/>
    <n v="10"/>
    <x v="1"/>
    <n v="1642"/>
    <n v="83"/>
    <n v="41503"/>
    <s v="adipose hole"/>
    <s v="044541"/>
    <n v="460"/>
    <s v="M58 005"/>
    <n v="6"/>
    <s v="460-M58 005-6"/>
    <m/>
    <s v="F"/>
    <s v="F"/>
    <s v=""/>
    <s v=""/>
    <n v="83.2"/>
    <n v="19.5"/>
    <n v="5.7"/>
    <n v="5.5"/>
    <n v="1.5"/>
    <x v="1"/>
    <n v="1819"/>
    <s v="1061027"/>
    <n v="2"/>
    <s v="X"/>
    <m/>
    <m/>
    <d v="2024-07-19T00:00:00"/>
    <n v="94"/>
    <m/>
    <m/>
    <m/>
    <m/>
    <m/>
    <n v="1"/>
    <s v="CM"/>
    <m/>
    <m/>
    <s v="adult"/>
    <s v="10610272"/>
    <x v="8"/>
    <s v="M3"/>
    <n v="3"/>
    <s v=""/>
    <x v="3"/>
    <s v="GW"/>
    <n v="77.5"/>
    <s v="L"/>
    <n v="83.2"/>
    <s v="Yes"/>
    <n v="317"/>
    <n v="122543"/>
    <s v=""/>
    <s v="F"/>
    <n v="3.6600000000000046"/>
    <n v="0.97491303784652028"/>
    <s v=""/>
    <s v=""/>
    <s v="F"/>
    <s v=""/>
    <s v=""/>
    <n v="0"/>
    <n v="0"/>
  </r>
  <r>
    <d v="2024-06-18T00:00:00"/>
    <n v="12134"/>
    <n v="11869"/>
    <m/>
    <x v="1"/>
    <n v="1645"/>
    <m/>
    <n v="41504"/>
    <s v="adipose hole"/>
    <s v="044529"/>
    <m/>
    <m/>
    <m/>
    <s v="--"/>
    <m/>
    <s v="F"/>
    <s v="F"/>
    <s v=""/>
    <s v=""/>
    <n v="79.5"/>
    <n v="17.600000000000001"/>
    <n v="6"/>
    <n v="5"/>
    <n v="1.6"/>
    <x v="1"/>
    <n v="1819"/>
    <s v="1061027"/>
    <n v="3"/>
    <s v="X"/>
    <m/>
    <m/>
    <d v="2024-07-19T00:00:00"/>
    <n v="95"/>
    <m/>
    <m/>
    <m/>
    <m/>
    <m/>
    <n v="1"/>
    <m/>
    <m/>
    <m/>
    <s v="adult"/>
    <s v="10610273"/>
    <x v="3"/>
    <n v="1.3"/>
    <n v="3"/>
    <n v="2019"/>
    <x v="3"/>
    <s v="GW"/>
    <n v="73.5"/>
    <s v="L"/>
    <n v="79.5"/>
    <s v="Yes"/>
    <s v=""/>
    <n v="122543"/>
    <s v=""/>
    <s v="F"/>
    <n v="1.9390000000000029"/>
    <n v="0.87424224187924315"/>
    <s v=""/>
    <s v=""/>
    <s v="F"/>
    <s v=""/>
    <s v=""/>
    <n v="0"/>
    <n v="0"/>
  </r>
  <r>
    <d v="2024-06-18T00:00:00"/>
    <n v="12134"/>
    <n v="11869"/>
    <m/>
    <x v="1"/>
    <n v="1647"/>
    <m/>
    <n v="41505"/>
    <s v="adipose hole"/>
    <s v="046606"/>
    <m/>
    <m/>
    <m/>
    <s v="--"/>
    <s v="X"/>
    <s v="M"/>
    <s v="M"/>
    <s v=""/>
    <s v=""/>
    <n v="78.7"/>
    <n v="18.399999999999999"/>
    <n v="7.6"/>
    <n v="4.7"/>
    <n v="1.8"/>
    <x v="1"/>
    <n v="1819"/>
    <s v="1061027"/>
    <n v="4"/>
    <s v="X"/>
    <m/>
    <m/>
    <d v="2024-07-19T00:00:00"/>
    <n v="96"/>
    <m/>
    <m/>
    <m/>
    <m/>
    <m/>
    <n v="1"/>
    <m/>
    <m/>
    <m/>
    <s v="adult"/>
    <s v="10610274"/>
    <x v="3"/>
    <n v="1.3"/>
    <n v="3"/>
    <n v="2019"/>
    <x v="3"/>
    <s v="GW"/>
    <n v="71.100000000000009"/>
    <s v="L"/>
    <n v="78.7"/>
    <s v="Yes"/>
    <s v=""/>
    <n v="122543"/>
    <s v=""/>
    <s v="M"/>
    <n v="-0.42099999999999804"/>
    <n v="0.39627748369828408"/>
    <s v=""/>
    <s v=""/>
    <s v="M"/>
    <s v=""/>
    <s v=""/>
    <s v=""/>
    <s v=""/>
  </r>
  <r>
    <d v="2024-06-18T00:00:00"/>
    <n v="12134"/>
    <n v="11869"/>
    <m/>
    <x v="1"/>
    <n v="1649"/>
    <m/>
    <n v="41506"/>
    <s v="adipose hole"/>
    <s v="046660"/>
    <m/>
    <m/>
    <m/>
    <s v="--"/>
    <s v="X"/>
    <s v="M"/>
    <s v="M"/>
    <s v=""/>
    <s v=""/>
    <n v="85.3"/>
    <n v="18.7"/>
    <n v="6.7"/>
    <n v="6.9"/>
    <n v="1.9"/>
    <x v="1"/>
    <n v="1819"/>
    <s v="1061027"/>
    <n v="5"/>
    <s v="X"/>
    <m/>
    <m/>
    <d v="2024-07-19T00:00:00"/>
    <n v="97"/>
    <m/>
    <m/>
    <m/>
    <m/>
    <m/>
    <n v="1"/>
    <m/>
    <m/>
    <m/>
    <s v="adult"/>
    <s v="10610275"/>
    <x v="8"/>
    <s v="M3"/>
    <n v="3"/>
    <s v=""/>
    <x v="3"/>
    <s v="GW"/>
    <n v="78.599999999999994"/>
    <s v="L"/>
    <n v="85.3"/>
    <s v="Yes"/>
    <s v=""/>
    <n v="122543"/>
    <s v=""/>
    <s v="F"/>
    <n v="1.9869999999999952"/>
    <n v="0.87942539033511491"/>
    <s v=""/>
    <s v=""/>
    <s v="F"/>
    <s v=""/>
    <s v=""/>
    <s v=""/>
    <s v=""/>
  </r>
  <r>
    <d v="2024-06-18T00:00:00"/>
    <n v="12134"/>
    <n v="11869"/>
    <m/>
    <x v="1"/>
    <n v="1651"/>
    <m/>
    <n v="41507"/>
    <s v="adipose hole"/>
    <s v="044557"/>
    <m/>
    <m/>
    <m/>
    <s v="--"/>
    <m/>
    <s v="M"/>
    <s v="M"/>
    <s v=""/>
    <s v=""/>
    <n v="62.5"/>
    <m/>
    <m/>
    <m/>
    <m/>
    <x v="2"/>
    <n v="1819"/>
    <s v="1061027"/>
    <n v="6"/>
    <s v="X"/>
    <m/>
    <m/>
    <d v="2024-07-19T00:00:00"/>
    <n v="98"/>
    <m/>
    <m/>
    <m/>
    <m/>
    <m/>
    <n v="1"/>
    <m/>
    <m/>
    <m/>
    <s v="adult"/>
    <s v="10610276"/>
    <x v="2"/>
    <n v="1.2"/>
    <n v="2"/>
    <n v="2020"/>
    <x v="3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6-18T00:00:00"/>
    <n v="12134"/>
    <n v="11869"/>
    <m/>
    <x v="1"/>
    <n v="1656"/>
    <m/>
    <n v="41508"/>
    <s v="adipose hole"/>
    <s v="044547"/>
    <m/>
    <m/>
    <m/>
    <s v="--"/>
    <m/>
    <s v="F"/>
    <s v="F"/>
    <s v=""/>
    <s v=""/>
    <n v="81"/>
    <n v="19.3"/>
    <n v="7.4"/>
    <n v="6"/>
    <n v="1.5"/>
    <x v="1"/>
    <n v="1819"/>
    <s v="1061027"/>
    <n v="7"/>
    <s v="X"/>
    <m/>
    <m/>
    <d v="2024-07-19T00:00:00"/>
    <n v="99"/>
    <m/>
    <m/>
    <m/>
    <m/>
    <m/>
    <n v="1"/>
    <m/>
    <m/>
    <m/>
    <s v="adult"/>
    <s v="10610277"/>
    <x v="8"/>
    <s v="M3"/>
    <n v="3"/>
    <s v=""/>
    <x v="3"/>
    <s v="GW"/>
    <n v="73.599999999999994"/>
    <s v="L"/>
    <n v="81"/>
    <s v="Yes"/>
    <n v="29"/>
    <n v="122543"/>
    <s v=""/>
    <s v="F"/>
    <n v="0.19799999999999773"/>
    <n v="0.54933891498821863"/>
    <s v=""/>
    <s v=""/>
    <s v="F"/>
    <s v=""/>
    <s v=""/>
    <n v="0"/>
    <n v="0"/>
  </r>
  <r>
    <d v="2024-06-18T00:00:00"/>
    <n v="12134"/>
    <n v="11869"/>
    <m/>
    <x v="1"/>
    <n v="1700"/>
    <m/>
    <n v="41509"/>
    <s v="adipose hole"/>
    <s v="044524"/>
    <m/>
    <m/>
    <m/>
    <s v="--"/>
    <s v="X"/>
    <s v="M"/>
    <s v="M"/>
    <s v=""/>
    <s v=""/>
    <n v="87"/>
    <n v="20.5"/>
    <n v="7.3"/>
    <n v="5.2"/>
    <n v="2.2000000000000002"/>
    <x v="1"/>
    <n v="1819"/>
    <s v="1061027"/>
    <n v="8"/>
    <s v="X"/>
    <m/>
    <m/>
    <d v="2024-07-19T00:00:00"/>
    <n v="100"/>
    <m/>
    <m/>
    <m/>
    <m/>
    <m/>
    <n v="1"/>
    <m/>
    <m/>
    <m/>
    <s v="adult"/>
    <s v="10610278"/>
    <x v="3"/>
    <n v="1.3"/>
    <n v="3"/>
    <n v="2019"/>
    <x v="3"/>
    <s v="GW"/>
    <n v="79.7"/>
    <s v="L"/>
    <n v="87"/>
    <s v="Yes"/>
    <n v="30"/>
    <n v="122543"/>
    <s v=""/>
    <s v="F"/>
    <n v="2.8479999999999972"/>
    <n v="0.94521520811862025"/>
    <s v=""/>
    <s v=""/>
    <s v="F"/>
    <s v=""/>
    <s v=""/>
    <n v="0"/>
    <n v="0"/>
  </r>
  <r>
    <d v="2024-06-18T00:00:00"/>
    <n v="12134"/>
    <n v="11869"/>
    <m/>
    <x v="1"/>
    <n v="1703"/>
    <m/>
    <n v="41510"/>
    <s v="adipose hole"/>
    <s v="909888"/>
    <m/>
    <m/>
    <m/>
    <s v="--"/>
    <m/>
    <s v="F"/>
    <s v="F"/>
    <s v=""/>
    <s v=""/>
    <n v="76"/>
    <n v="16.8"/>
    <n v="6"/>
    <n v="4.5"/>
    <n v="2"/>
    <x v="1"/>
    <n v="1819"/>
    <s v="1061027"/>
    <n v="9"/>
    <s v="X"/>
    <m/>
    <m/>
    <d v="2024-07-19T00:00:00"/>
    <n v="101"/>
    <m/>
    <m/>
    <m/>
    <m/>
    <m/>
    <n v="1"/>
    <m/>
    <m/>
    <m/>
    <s v="adult"/>
    <s v="10610279"/>
    <x v="3"/>
    <n v="1.3"/>
    <n v="3"/>
    <n v="2019"/>
    <x v="3"/>
    <s v="GW"/>
    <n v="70"/>
    <s v="L"/>
    <n v="76"/>
    <s v="Yes"/>
    <s v=""/>
    <n v="122543"/>
    <s v=""/>
    <s v="F"/>
    <n v="0.43000000000000083"/>
    <n v="0.60587366843176083"/>
    <s v=""/>
    <s v=""/>
    <s v="F"/>
    <s v="Damdochax"/>
    <s v="NO"/>
    <n v="0"/>
    <n v="0"/>
  </r>
  <r>
    <d v="2024-06-18T00:00:00"/>
    <n v="12134"/>
    <n v="11869"/>
    <m/>
    <x v="1"/>
    <n v="1705"/>
    <m/>
    <n v="41511"/>
    <s v="adipose hole"/>
    <s v="044498"/>
    <m/>
    <m/>
    <m/>
    <s v="--"/>
    <m/>
    <s v="M"/>
    <s v="M"/>
    <s v=""/>
    <s v=""/>
    <n v="53"/>
    <m/>
    <m/>
    <m/>
    <m/>
    <x v="2"/>
    <n v="1819"/>
    <s v="1061027"/>
    <n v="10"/>
    <s v="X"/>
    <m/>
    <m/>
    <d v="2024-07-19T00:00:00"/>
    <n v="102"/>
    <m/>
    <m/>
    <m/>
    <m/>
    <m/>
    <n v="1"/>
    <m/>
    <m/>
    <m/>
    <s v="adult"/>
    <s v="106102710"/>
    <x v="5"/>
    <n v="0"/>
    <n v="0"/>
    <s v=""/>
    <x v="3"/>
    <s v="GW"/>
    <n v="47.944699999999997"/>
    <s v="M"/>
    <n v="53"/>
    <s v="NA"/>
    <n v="31"/>
    <n v="122543"/>
    <s v=""/>
    <s v=""/>
    <s v=""/>
    <s v=""/>
    <s v=""/>
    <s v=""/>
    <s v="M"/>
    <s v=""/>
    <s v=""/>
    <n v="0"/>
    <n v="0"/>
  </r>
  <r>
    <d v="2024-06-18T00:00:00"/>
    <n v="12134"/>
    <n v="11869"/>
    <m/>
    <x v="1"/>
    <n v="1707"/>
    <m/>
    <n v="41512"/>
    <s v="adipose hole"/>
    <s v="044544"/>
    <m/>
    <m/>
    <m/>
    <s v="--"/>
    <m/>
    <s v="M"/>
    <s v="M"/>
    <s v=""/>
    <s v=""/>
    <n v="65"/>
    <m/>
    <m/>
    <m/>
    <m/>
    <x v="2"/>
    <n v="1820"/>
    <s v="1061028"/>
    <n v="1"/>
    <s v="X"/>
    <m/>
    <m/>
    <d v="2024-07-19T00:00:00"/>
    <n v="103"/>
    <m/>
    <m/>
    <m/>
    <m/>
    <m/>
    <n v="1"/>
    <m/>
    <m/>
    <m/>
    <s v="adult"/>
    <s v="10610281"/>
    <x v="2"/>
    <n v="1.2"/>
    <n v="2"/>
    <n v="2020"/>
    <x v="3"/>
    <s v="GW"/>
    <n v="59.050699999999999"/>
    <s v="M"/>
    <n v="65"/>
    <s v="NA"/>
    <s v=""/>
    <n v="122543"/>
    <s v=""/>
    <s v=""/>
    <s v=""/>
    <s v=""/>
    <s v=""/>
    <s v=""/>
    <s v="M"/>
    <s v=""/>
    <s v=""/>
    <n v="0"/>
    <n v="0"/>
  </r>
  <r>
    <d v="2024-06-18T00:00:00"/>
    <n v="12295"/>
    <n v="11786"/>
    <m/>
    <x v="3"/>
    <n v="1020"/>
    <m/>
    <n v="53369"/>
    <s v="V-clip adipose"/>
    <s v="046105"/>
    <m/>
    <m/>
    <m/>
    <s v="--"/>
    <s v="X"/>
    <s v="M"/>
    <s v="M"/>
    <s v=""/>
    <s v=""/>
    <n v="91.5"/>
    <n v="23.1"/>
    <n v="8.8000000000000007"/>
    <n v="8.5"/>
    <n v="2.5"/>
    <x v="1"/>
    <n v="2105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3"/>
    <s v="GH"/>
    <n v="82.7"/>
    <s v="L"/>
    <n v="91.5"/>
    <s v="Yes"/>
    <s v=""/>
    <e v="#N/A"/>
    <s v=""/>
    <s v="F"/>
    <n v="0.36099999999999843"/>
    <n v="0.58928248428733909"/>
    <s v=""/>
    <s v=""/>
    <s v="F"/>
    <s v=""/>
    <s v=""/>
    <s v=""/>
    <s v=""/>
  </r>
  <r>
    <d v="2024-06-18T00:00:00"/>
    <n v="12295"/>
    <n v="11786"/>
    <m/>
    <x v="3"/>
    <n v="1022"/>
    <m/>
    <n v="53370"/>
    <s v="V-clip adipose"/>
    <s v="046095"/>
    <m/>
    <m/>
    <m/>
    <s v="--"/>
    <s v="X"/>
    <s v="M"/>
    <s v="M"/>
    <s v=""/>
    <s v=""/>
    <n v="61"/>
    <m/>
    <m/>
    <m/>
    <m/>
    <x v="2"/>
    <n v="2105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3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6-18T00:00:00"/>
    <n v="12296"/>
    <n v="11786"/>
    <m/>
    <x v="4"/>
    <n v="1047"/>
    <m/>
    <n v="53371"/>
    <s v="V-clip adipose"/>
    <s v="046162"/>
    <m/>
    <m/>
    <m/>
    <s v="--"/>
    <s v="X"/>
    <s v="M"/>
    <s v="M"/>
    <s v=""/>
    <s v=""/>
    <n v="62"/>
    <m/>
    <m/>
    <m/>
    <m/>
    <x v="2"/>
    <n v="2105"/>
    <s v=""/>
    <n v="5"/>
    <s v="X"/>
    <s v="X"/>
    <m/>
    <d v="2024-09-27T00:00:00"/>
    <m/>
    <s v="HD"/>
    <m/>
    <n v="7"/>
    <m/>
    <m/>
    <m/>
    <m/>
    <m/>
    <m/>
    <s v="adult"/>
    <s v="5"/>
    <x v="7"/>
    <s v=""/>
    <s v=""/>
    <s v=""/>
    <x v="3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6-18T00:00:00"/>
    <n v="12297"/>
    <n v="11786"/>
    <m/>
    <x v="2"/>
    <n v="1132"/>
    <m/>
    <n v="53372"/>
    <s v="V-clip adipose"/>
    <s v="046115"/>
    <m/>
    <m/>
    <m/>
    <s v="--"/>
    <s v="X"/>
    <s v="M"/>
    <s v="M"/>
    <s v=""/>
    <s v=""/>
    <n v="82.5"/>
    <n v="18"/>
    <n v="7.5"/>
    <n v="6.5"/>
    <n v="2.1"/>
    <x v="1"/>
    <n v="2105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3"/>
    <s v="GH"/>
    <n v="75"/>
    <s v="L"/>
    <n v="82.5"/>
    <s v="Yes"/>
    <s v=""/>
    <e v="#N/A"/>
    <s v=""/>
    <s v="M"/>
    <n v="-0.14099999999999735"/>
    <n v="0.46480828456469953"/>
    <s v=""/>
    <s v=""/>
    <s v="M"/>
    <s v=""/>
    <s v=""/>
    <s v=""/>
    <s v=""/>
  </r>
  <r>
    <d v="2024-06-18T00:00:00"/>
    <n v="12297"/>
    <n v="11786"/>
    <m/>
    <x v="2"/>
    <n v="1133"/>
    <m/>
    <n v="53373"/>
    <s v="V-clip adipose"/>
    <s v="046086"/>
    <m/>
    <m/>
    <m/>
    <s v="--"/>
    <m/>
    <s v="F"/>
    <s v="F"/>
    <s v=""/>
    <s v=""/>
    <n v="80"/>
    <n v="17.600000000000001"/>
    <n v="6.5"/>
    <n v="5.3"/>
    <n v="1.4"/>
    <x v="1"/>
    <n v="2105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3"/>
    <s v="GH"/>
    <n v="73.5"/>
    <s v="L"/>
    <n v="80"/>
    <s v="Yes"/>
    <s v=""/>
    <e v="#N/A"/>
    <s v=""/>
    <s v="F"/>
    <n v="1.4819999999999991"/>
    <n v="0.81487447885156272"/>
    <s v=""/>
    <s v=""/>
    <s v="F"/>
    <s v=""/>
    <s v=""/>
    <s v=""/>
    <s v=""/>
  </r>
  <r>
    <d v="2024-06-18T00:00:00"/>
    <n v="12297"/>
    <n v="11786"/>
    <m/>
    <x v="2"/>
    <n v="1142"/>
    <m/>
    <n v="53374"/>
    <s v="V-clip adipose"/>
    <s v="046102"/>
    <m/>
    <m/>
    <m/>
    <s v="--"/>
    <s v="X"/>
    <s v="M"/>
    <s v="M"/>
    <s v=""/>
    <s v=""/>
    <n v="82.5"/>
    <m/>
    <m/>
    <m/>
    <m/>
    <x v="1"/>
    <n v="210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3"/>
    <s v="GH"/>
    <n v="75.246949999999998"/>
    <s v="L"/>
    <n v="82.5"/>
    <s v="No"/>
    <s v=""/>
    <e v="#N/A"/>
    <s v=""/>
    <s v=""/>
    <s v=""/>
    <s v=""/>
    <s v=""/>
    <s v=""/>
    <s v="M"/>
    <s v=""/>
    <s v=""/>
    <s v=""/>
    <s v=""/>
  </r>
  <r>
    <d v="2024-06-18T00:00:00"/>
    <n v="12297"/>
    <n v="11786"/>
    <m/>
    <x v="2"/>
    <n v="1143"/>
    <m/>
    <n v="53375"/>
    <s v="V-clip adipose"/>
    <s v="046114"/>
    <m/>
    <m/>
    <m/>
    <s v="--"/>
    <m/>
    <s v="F"/>
    <s v="F"/>
    <s v=""/>
    <s v=""/>
    <n v="82.5"/>
    <n v="18.8"/>
    <n v="7.3"/>
    <n v="6.4"/>
    <n v="1.7"/>
    <x v="1"/>
    <n v="210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3"/>
    <s v="GH"/>
    <n v="75.2"/>
    <s v="L"/>
    <n v="82.5"/>
    <s v="Yes"/>
    <s v=""/>
    <e v="#N/A"/>
    <s v=""/>
    <s v="F"/>
    <n v="0.52700000000000258"/>
    <n v="0.62878313821689147"/>
    <s v=""/>
    <s v=""/>
    <s v="F"/>
    <s v=""/>
    <s v=""/>
    <s v=""/>
    <s v=""/>
  </r>
  <r>
    <d v="2024-06-18T00:00:00"/>
    <n v="12299"/>
    <n v="11786"/>
    <m/>
    <x v="4"/>
    <n v="1526"/>
    <m/>
    <n v="53376"/>
    <s v="V-clip adipose"/>
    <s v="046123"/>
    <m/>
    <m/>
    <m/>
    <s v="--"/>
    <m/>
    <s v="F"/>
    <s v="F"/>
    <s v=""/>
    <s v=""/>
    <n v="76.5"/>
    <n v="16.399999999999999"/>
    <n v="5.2"/>
    <n v="4.7"/>
    <n v="1.7"/>
    <x v="1"/>
    <n v="210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3"/>
    <s v="GH"/>
    <n v="71.3"/>
    <s v="L"/>
    <n v="76.5"/>
    <s v="Yes"/>
    <s v=""/>
    <e v="#N/A"/>
    <s v=""/>
    <s v="F"/>
    <n v="1.7909999999999962"/>
    <n v="0.85704983568427273"/>
    <s v=""/>
    <s v=""/>
    <s v="F"/>
    <s v=""/>
    <s v=""/>
    <s v=""/>
    <s v=""/>
  </r>
  <r>
    <d v="2024-06-18T00:00:00"/>
    <n v="12300"/>
    <n v="11786"/>
    <m/>
    <x v="3"/>
    <n v="1559"/>
    <m/>
    <n v="53377"/>
    <s v="V-clip adipose"/>
    <s v="046172"/>
    <m/>
    <m/>
    <m/>
    <s v="--"/>
    <m/>
    <s v="F"/>
    <s v="F"/>
    <s v=""/>
    <s v=""/>
    <n v="82.5"/>
    <n v="18.3"/>
    <n v="6.8"/>
    <n v="6"/>
    <n v="1.9"/>
    <x v="1"/>
    <n v="2106"/>
    <s v="1062167"/>
    <n v="1"/>
    <s v="X"/>
    <m/>
    <s v="X"/>
    <d v="2024-09-27T00:00:00"/>
    <m/>
    <m/>
    <m/>
    <m/>
    <m/>
    <m/>
    <m/>
    <m/>
    <m/>
    <m/>
    <s v="adult"/>
    <s v="10621671"/>
    <x v="8"/>
    <s v="M3"/>
    <n v="3"/>
    <s v=""/>
    <x v="3"/>
    <s v="GH"/>
    <n v="75.7"/>
    <s v="L"/>
    <n v="82.5"/>
    <s v="Yes"/>
    <s v=""/>
    <n v="127871"/>
    <s v=""/>
    <s v="F"/>
    <n v="1.2670000000000017"/>
    <n v="0.78022876487810344"/>
    <s v=""/>
    <s v=""/>
    <s v="F"/>
    <s v=""/>
    <s v=""/>
    <s v=""/>
    <s v=""/>
  </r>
  <r>
    <d v="2024-06-18T00:00:00"/>
    <n v="12300"/>
    <n v="11786"/>
    <m/>
    <x v="3"/>
    <n v="1606"/>
    <m/>
    <n v="53378"/>
    <s v="V-clip adipose"/>
    <s v="046175"/>
    <m/>
    <m/>
    <m/>
    <s v="--"/>
    <s v="X"/>
    <s v="M"/>
    <s v="M"/>
    <s v=""/>
    <s v=""/>
    <n v="74.5"/>
    <m/>
    <m/>
    <m/>
    <m/>
    <x v="2"/>
    <n v="2106"/>
    <s v="1062167"/>
    <n v="2"/>
    <s v="X"/>
    <m/>
    <s v="X"/>
    <d v="2024-09-27T00:00:00"/>
    <m/>
    <m/>
    <m/>
    <m/>
    <m/>
    <m/>
    <m/>
    <m/>
    <m/>
    <m/>
    <s v="adult"/>
    <s v="10621672"/>
    <x v="2"/>
    <n v="1.2"/>
    <n v="2"/>
    <n v="2020"/>
    <x v="3"/>
    <s v="GH"/>
    <n v="67.842949999999988"/>
    <s v="M"/>
    <n v="74.5"/>
    <s v="NA"/>
    <s v=""/>
    <n v="127871"/>
    <s v=""/>
    <s v=""/>
    <s v=""/>
    <s v=""/>
    <s v=""/>
    <s v=""/>
    <s v="M"/>
    <s v=""/>
    <s v=""/>
    <s v=""/>
    <s v=""/>
  </r>
  <r>
    <d v="2024-06-19T00:00:00"/>
    <n v="12135"/>
    <n v="11870"/>
    <m/>
    <x v="1"/>
    <n v="925"/>
    <m/>
    <n v="41513"/>
    <s v="adipose hole"/>
    <s v="044500"/>
    <m/>
    <m/>
    <m/>
    <s v="--"/>
    <m/>
    <s v="F"/>
    <s v="F"/>
    <s v=""/>
    <s v=""/>
    <n v="76.5"/>
    <n v="14.9"/>
    <n v="5.3"/>
    <n v="5.0999999999999996"/>
    <n v="1.8"/>
    <x v="1"/>
    <n v="1820"/>
    <s v="1061028"/>
    <n v="2"/>
    <s v="X"/>
    <m/>
    <m/>
    <d v="2024-07-19T00:00:00"/>
    <n v="104"/>
    <m/>
    <m/>
    <m/>
    <m/>
    <m/>
    <n v="1"/>
    <m/>
    <m/>
    <m/>
    <s v="adult"/>
    <s v="10610282"/>
    <x v="3"/>
    <n v="1.3"/>
    <n v="3"/>
    <n v="2019"/>
    <x v="3"/>
    <s v="GW"/>
    <n v="71.2"/>
    <s v="L"/>
    <n v="76.5"/>
    <s v="Yes"/>
    <n v="32"/>
    <n v="122543"/>
    <s v=""/>
    <s v="F"/>
    <n v="1.3049999999999971"/>
    <n v="0.78667527218413913"/>
    <s v=""/>
    <s v=""/>
    <s v="F"/>
    <s v=""/>
    <s v=""/>
    <n v="0"/>
    <n v="0"/>
  </r>
  <r>
    <d v="2024-06-19T00:00:00"/>
    <n v="12135"/>
    <n v="11870"/>
    <m/>
    <x v="1"/>
    <n v="936"/>
    <m/>
    <n v="41514"/>
    <s v="adipose hole"/>
    <s v="909884"/>
    <m/>
    <m/>
    <m/>
    <s v="--"/>
    <m/>
    <s v="F"/>
    <s v="F"/>
    <s v=""/>
    <s v=""/>
    <n v="80"/>
    <n v="18.8"/>
    <n v="6.4"/>
    <n v="5.9"/>
    <n v="1.9"/>
    <x v="1"/>
    <n v="1820"/>
    <s v="1061028"/>
    <n v="3"/>
    <s v="X"/>
    <m/>
    <m/>
    <d v="2024-07-19T00:00:00"/>
    <n v="105"/>
    <s v="HW"/>
    <m/>
    <s v="5 7 "/>
    <m/>
    <m/>
    <n v="1"/>
    <m/>
    <m/>
    <m/>
    <s v="adult"/>
    <s v="10610283"/>
    <x v="5"/>
    <n v="0"/>
    <n v="0"/>
    <s v=""/>
    <x v="3"/>
    <s v="GW"/>
    <n v="73.599999999999994"/>
    <s v="L"/>
    <n v="80"/>
    <s v="Yes"/>
    <s v=""/>
    <n v="122543"/>
    <s v=""/>
    <s v="F"/>
    <n v="0.77199999999999891"/>
    <n v="0.68395337501657727"/>
    <s v=""/>
    <s v=""/>
    <s v="F"/>
    <s v=""/>
    <s v=""/>
    <s v=""/>
    <s v=""/>
  </r>
  <r>
    <d v="2024-06-19T00:00:00"/>
    <n v="12135"/>
    <n v="11870"/>
    <m/>
    <x v="1"/>
    <n v="937"/>
    <m/>
    <n v="41515"/>
    <s v="adipose hole"/>
    <s v="909905"/>
    <m/>
    <m/>
    <m/>
    <s v="--"/>
    <s v="X"/>
    <s v="M"/>
    <s v="M"/>
    <s v=""/>
    <s v=""/>
    <n v="71.5"/>
    <m/>
    <m/>
    <m/>
    <m/>
    <x v="2"/>
    <n v="1820"/>
    <s v="1061028"/>
    <n v="4"/>
    <s v="X"/>
    <m/>
    <m/>
    <d v="2024-07-19T00:00:00"/>
    <n v="106"/>
    <m/>
    <m/>
    <m/>
    <m/>
    <m/>
    <n v="1"/>
    <m/>
    <m/>
    <m/>
    <s v="adult"/>
    <s v="10610284"/>
    <x v="2"/>
    <n v="1.2"/>
    <n v="2"/>
    <n v="2020"/>
    <x v="3"/>
    <s v="GW"/>
    <n v="65.066449999999989"/>
    <s v="M"/>
    <n v="71.5"/>
    <s v="NA"/>
    <n v="33"/>
    <n v="122543"/>
    <s v=""/>
    <s v=""/>
    <s v=""/>
    <s v=""/>
    <s v=""/>
    <s v=""/>
    <s v="M"/>
    <s v=""/>
    <s v=""/>
    <s v=""/>
    <s v=""/>
  </r>
  <r>
    <d v="2024-06-19T00:00:00"/>
    <n v="12135"/>
    <n v="11870"/>
    <m/>
    <x v="1"/>
    <n v="940"/>
    <m/>
    <n v="41516"/>
    <s v="adipose hole"/>
    <s v="044573"/>
    <m/>
    <m/>
    <m/>
    <s v="--"/>
    <m/>
    <s v="M"/>
    <s v="M"/>
    <s v=""/>
    <s v=""/>
    <n v="50.5"/>
    <m/>
    <m/>
    <m/>
    <m/>
    <x v="2"/>
    <n v="1820"/>
    <s v="1061028"/>
    <n v="5"/>
    <s v="X"/>
    <m/>
    <m/>
    <d v="2024-07-19T00:00:00"/>
    <n v="107"/>
    <m/>
    <m/>
    <m/>
    <m/>
    <m/>
    <n v="1"/>
    <m/>
    <m/>
    <m/>
    <s v="adult"/>
    <s v="10610285"/>
    <x v="2"/>
    <n v="1.2"/>
    <n v="2"/>
    <n v="2020"/>
    <x v="3"/>
    <s v="GW"/>
    <n v="45.630949999999999"/>
    <s v="M"/>
    <n v="50.5"/>
    <s v="NA"/>
    <s v=""/>
    <n v="122543"/>
    <s v=""/>
    <s v=""/>
    <s v=""/>
    <s v=""/>
    <s v=""/>
    <s v=""/>
    <s v="M"/>
    <s v=""/>
    <s v=""/>
    <s v=""/>
    <s v=""/>
  </r>
  <r>
    <d v="2024-06-19T00:00:00"/>
    <n v="12135"/>
    <n v="11870"/>
    <m/>
    <x v="1"/>
    <n v="941"/>
    <m/>
    <n v="41517"/>
    <s v="adipose hole"/>
    <s v="909935"/>
    <m/>
    <m/>
    <m/>
    <s v="--"/>
    <s v="X"/>
    <s v="M"/>
    <s v="M"/>
    <s v=""/>
    <s v=""/>
    <n v="67.5"/>
    <m/>
    <m/>
    <m/>
    <m/>
    <x v="2"/>
    <n v="1820"/>
    <s v="1061028"/>
    <n v="6"/>
    <s v="X"/>
    <m/>
    <m/>
    <d v="2024-07-19T00:00:00"/>
    <n v="108"/>
    <m/>
    <m/>
    <m/>
    <m/>
    <m/>
    <n v="1"/>
    <m/>
    <m/>
    <m/>
    <s v="adult"/>
    <s v="10610286"/>
    <x v="2"/>
    <n v="1.2"/>
    <n v="2"/>
    <n v="2020"/>
    <x v="3"/>
    <s v="GW"/>
    <n v="61.364449999999998"/>
    <s v="M"/>
    <n v="67.5"/>
    <s v="NA"/>
    <s v=""/>
    <n v="122543"/>
    <s v=""/>
    <s v=""/>
    <s v=""/>
    <s v=""/>
    <s v=""/>
    <s v=""/>
    <s v="M"/>
    <s v=""/>
    <s v=""/>
    <s v=""/>
    <s v=""/>
  </r>
  <r>
    <d v="2024-06-19T00:00:00"/>
    <n v="12135"/>
    <n v="11870"/>
    <m/>
    <x v="1"/>
    <n v="946"/>
    <m/>
    <m/>
    <s v="caudal hole"/>
    <m/>
    <m/>
    <m/>
    <m/>
    <s v="--"/>
    <m/>
    <s v="M"/>
    <s v="M"/>
    <s v=""/>
    <s v=""/>
    <n v="36.5"/>
    <m/>
    <m/>
    <m/>
    <m/>
    <x v="3"/>
    <n v="1820"/>
    <s v="1061028"/>
    <n v="7"/>
    <s v="X"/>
    <m/>
    <m/>
    <d v="2024-07-19T00:00:00"/>
    <m/>
    <m/>
    <m/>
    <m/>
    <m/>
    <m/>
    <n v="1"/>
    <m/>
    <m/>
    <m/>
    <s v="jack"/>
    <s v="10610287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9T00:00:00"/>
    <n v="12135"/>
    <n v="11870"/>
    <m/>
    <x v="1"/>
    <n v="947"/>
    <m/>
    <n v="41518"/>
    <s v="adipose hole"/>
    <s v="909871"/>
    <m/>
    <m/>
    <m/>
    <s v="--"/>
    <m/>
    <s v="F"/>
    <s v="F"/>
    <s v=""/>
    <s v=""/>
    <n v="86.5"/>
    <n v="18.8"/>
    <n v="7.4"/>
    <n v="7.3"/>
    <n v="2"/>
    <x v="1"/>
    <n v="1820"/>
    <s v="1061028"/>
    <n v="8"/>
    <s v="X"/>
    <m/>
    <m/>
    <d v="2024-07-19T00:00:00"/>
    <n v="109"/>
    <m/>
    <m/>
    <m/>
    <m/>
    <m/>
    <n v="1"/>
    <m/>
    <m/>
    <m/>
    <s v="adult"/>
    <s v="10610288"/>
    <x v="3"/>
    <n v="1.3"/>
    <n v="3"/>
    <n v="2019"/>
    <x v="3"/>
    <s v="GW"/>
    <n v="79.099999999999994"/>
    <s v="L"/>
    <n v="86.5"/>
    <s v="Yes"/>
    <s v=""/>
    <n v="122543"/>
    <s v=""/>
    <s v="F"/>
    <n v="1.2489999999999994"/>
    <n v="0.77712670838688402"/>
    <s v=""/>
    <s v=""/>
    <s v="F"/>
    <s v=""/>
    <s v=""/>
    <s v=""/>
    <s v=""/>
  </r>
  <r>
    <d v="2024-06-19T00:00:00"/>
    <n v="12135"/>
    <n v="11870"/>
    <m/>
    <x v="1"/>
    <n v="949"/>
    <m/>
    <n v="41519"/>
    <s v="adipose hole"/>
    <s v="909934"/>
    <m/>
    <m/>
    <m/>
    <s v="--"/>
    <s v="X"/>
    <s v="M"/>
    <s v="M"/>
    <s v=""/>
    <s v=""/>
    <n v="82.5"/>
    <n v="19.899999999999999"/>
    <n v="7.7"/>
    <n v="7"/>
    <n v="1.9"/>
    <x v="1"/>
    <n v="1820"/>
    <s v="1061028"/>
    <n v="9"/>
    <s v="X"/>
    <m/>
    <m/>
    <d v="2024-07-19T00:00:00"/>
    <n v="110"/>
    <m/>
    <m/>
    <m/>
    <m/>
    <m/>
    <n v="1"/>
    <m/>
    <m/>
    <m/>
    <s v="adult"/>
    <s v="10610289"/>
    <x v="8"/>
    <s v="M3"/>
    <n v="3"/>
    <s v=""/>
    <x v="3"/>
    <s v="GW"/>
    <n v="74.8"/>
    <s v="L"/>
    <n v="82.5"/>
    <s v="Yes"/>
    <n v="34"/>
    <n v="122543"/>
    <s v=""/>
    <s v="M"/>
    <n v="-0.56499999999999817"/>
    <n v="0.36239134737807543"/>
    <s v=""/>
    <s v=""/>
    <s v="M"/>
    <s v=""/>
    <s v=""/>
    <n v="0"/>
    <n v="0"/>
  </r>
  <r>
    <d v="2024-06-19T00:00:00"/>
    <n v="12135"/>
    <n v="11870"/>
    <m/>
    <x v="1"/>
    <n v="953"/>
    <m/>
    <n v="41520"/>
    <s v="adipose hole"/>
    <s v="909877"/>
    <m/>
    <m/>
    <m/>
    <s v="--"/>
    <m/>
    <s v="F"/>
    <s v="F"/>
    <s v=""/>
    <s v=""/>
    <n v="83"/>
    <n v="16.899999999999999"/>
    <n v="5.7"/>
    <n v="4"/>
    <n v="1.9"/>
    <x v="1"/>
    <n v="1820"/>
    <s v="1061028"/>
    <n v="10"/>
    <s v="X"/>
    <m/>
    <m/>
    <d v="2024-07-19T00:00:00"/>
    <n v="111"/>
    <m/>
    <m/>
    <m/>
    <m/>
    <m/>
    <n v="1"/>
    <m/>
    <m/>
    <m/>
    <s v="adult"/>
    <s v="106102810"/>
    <x v="3"/>
    <n v="1.3"/>
    <n v="3"/>
    <n v="2019"/>
    <x v="3"/>
    <s v="GW"/>
    <n v="77.3"/>
    <s v="L"/>
    <n v="83"/>
    <s v="Yes"/>
    <s v=""/>
    <n v="122543"/>
    <s v=""/>
    <s v="F"/>
    <n v="4.2499999999999982"/>
    <n v="0.9859363729567544"/>
    <s v=""/>
    <s v=""/>
    <s v="F"/>
    <s v=""/>
    <s v=""/>
    <n v="0"/>
    <n v="0"/>
  </r>
  <r>
    <d v="2024-06-19T00:00:00"/>
    <n v="12135"/>
    <n v="11870"/>
    <m/>
    <x v="1"/>
    <n v="955"/>
    <m/>
    <n v="41521"/>
    <s v="adipose hole"/>
    <s v="909916"/>
    <m/>
    <m/>
    <m/>
    <s v="--"/>
    <m/>
    <s v="F"/>
    <s v="F"/>
    <s v=""/>
    <s v=""/>
    <n v="77"/>
    <n v="17.899999999999999"/>
    <n v="6.5"/>
    <n v="5.8"/>
    <n v="1.8"/>
    <x v="1"/>
    <n v="1822"/>
    <s v="1061029"/>
    <n v="1"/>
    <s v="X"/>
    <m/>
    <m/>
    <d v="2024-07-19T00:00:00"/>
    <n v="112"/>
    <m/>
    <m/>
    <m/>
    <m/>
    <m/>
    <n v="1"/>
    <m/>
    <m/>
    <m/>
    <s v="adult"/>
    <s v="10610291"/>
    <x v="3"/>
    <n v="1.3"/>
    <n v="3"/>
    <n v="2019"/>
    <x v="3"/>
    <s v="GW"/>
    <n v="70.5"/>
    <s v="L"/>
    <n v="77"/>
    <s v="Yes"/>
    <s v=""/>
    <n v="122543"/>
    <s v=""/>
    <s v="M"/>
    <n v="-0.49199999999999999"/>
    <n v="0.37942253207290905"/>
    <s v=""/>
    <s v=""/>
    <s v="M"/>
    <s v=""/>
    <s v=""/>
    <n v="0"/>
    <n v="0"/>
  </r>
  <r>
    <d v="2024-06-19T00:00:00"/>
    <n v="12136"/>
    <n v="11870"/>
    <m/>
    <x v="0"/>
    <n v="1020"/>
    <m/>
    <n v="41522"/>
    <s v="adipose hole"/>
    <s v="909942"/>
    <m/>
    <m/>
    <m/>
    <s v="--"/>
    <m/>
    <s v="F"/>
    <s v="F"/>
    <s v=""/>
    <s v=""/>
    <n v="82.5"/>
    <n v="18"/>
    <n v="7"/>
    <n v="5.5"/>
    <n v="2"/>
    <x v="1"/>
    <n v="1822"/>
    <s v="1061029"/>
    <n v="2"/>
    <s v="X"/>
    <m/>
    <m/>
    <d v="2024-07-19T00:00:00"/>
    <n v="113"/>
    <m/>
    <m/>
    <m/>
    <m/>
    <m/>
    <n v="1"/>
    <m/>
    <m/>
    <m/>
    <s v="adult"/>
    <s v="10610292"/>
    <x v="3"/>
    <n v="1.3"/>
    <n v="3"/>
    <n v="2019"/>
    <x v="3"/>
    <s v="GW"/>
    <n v="75.5"/>
    <s v="L"/>
    <n v="82.5"/>
    <s v="Yes"/>
    <s v=""/>
    <n v="122543"/>
    <s v=""/>
    <s v="F"/>
    <n v="1.2650000000000012"/>
    <n v="0.77988562900072611"/>
    <s v=""/>
    <s v=""/>
    <s v="F"/>
    <s v=""/>
    <s v=""/>
    <s v=""/>
    <s v=""/>
  </r>
  <r>
    <d v="2024-06-19T00:00:00"/>
    <n v="12136"/>
    <n v="11870"/>
    <m/>
    <x v="0"/>
    <n v="1022"/>
    <m/>
    <n v="41523"/>
    <s v="adipose hole"/>
    <s v="909858"/>
    <m/>
    <m/>
    <m/>
    <s v="--"/>
    <s v="X"/>
    <s v="M"/>
    <s v="M"/>
    <s v=""/>
    <s v=""/>
    <n v="89"/>
    <n v="21"/>
    <n v="8.5"/>
    <n v="6.5"/>
    <n v="2.5"/>
    <x v="1"/>
    <n v="1822"/>
    <s v="1061029"/>
    <n v="3"/>
    <s v="X"/>
    <m/>
    <m/>
    <d v="2024-07-19T00:00:00"/>
    <n v="114"/>
    <m/>
    <m/>
    <m/>
    <m/>
    <m/>
    <n v="1"/>
    <m/>
    <m/>
    <m/>
    <s v="adult"/>
    <s v="10610293"/>
    <x v="8"/>
    <s v="M3"/>
    <n v="3"/>
    <s v=""/>
    <x v="3"/>
    <s v="GW"/>
    <n v="80.5"/>
    <s v="L"/>
    <n v="89"/>
    <s v="Yes"/>
    <n v="35"/>
    <n v="122543"/>
    <s v=""/>
    <s v="F"/>
    <n v="1.0299999999999963"/>
    <n v="0.73691589583341943"/>
    <s v=""/>
    <s v=""/>
    <s v="F"/>
    <s v=""/>
    <s v=""/>
    <s v=""/>
    <s v=""/>
  </r>
  <r>
    <d v="2024-06-19T00:00:00"/>
    <n v="12138"/>
    <n v="11870"/>
    <n v="11"/>
    <x v="1"/>
    <n v="1621"/>
    <n v="82"/>
    <n v="41524"/>
    <s v="adipose hole"/>
    <s v="909924"/>
    <n v="500"/>
    <s v="M58 107"/>
    <n v="8"/>
    <s v="500-M58 107-8"/>
    <m/>
    <s v="M"/>
    <s v="M"/>
    <s v=""/>
    <s v=""/>
    <n v="58.5"/>
    <m/>
    <m/>
    <m/>
    <m/>
    <x v="2"/>
    <n v="1822"/>
    <s v="1061029"/>
    <n v="4"/>
    <s v="X"/>
    <m/>
    <m/>
    <d v="2024-07-19T00:00:00"/>
    <n v="115"/>
    <m/>
    <m/>
    <m/>
    <m/>
    <m/>
    <n v="4"/>
    <s v="SK"/>
    <m/>
    <m/>
    <s v="adult"/>
    <s v="10610294"/>
    <x v="2"/>
    <n v="1.2"/>
    <n v="2"/>
    <n v="2020"/>
    <x v="3"/>
    <s v="GW"/>
    <n v="53.034950000000002"/>
    <s v="M"/>
    <n v="58.5"/>
    <s v="NA"/>
    <n v="36"/>
    <n v="122543"/>
    <s v=""/>
    <s v=""/>
    <s v=""/>
    <s v=""/>
    <s v=""/>
    <s v=""/>
    <s v="M"/>
    <s v="Damdochax"/>
    <s v=""/>
    <s v=""/>
    <s v=""/>
  </r>
  <r>
    <d v="2024-06-19T00:00:00"/>
    <n v="12138"/>
    <n v="11870"/>
    <n v="11"/>
    <x v="1"/>
    <n v="1627"/>
    <n v="74"/>
    <n v="41525"/>
    <s v="adipose hole"/>
    <s v="909944"/>
    <n v="340"/>
    <s v="M52 008"/>
    <n v="9"/>
    <s v="340-M52 008-9"/>
    <s v="X"/>
    <s v="M"/>
    <s v="M"/>
    <s v=""/>
    <s v=""/>
    <n v="75.5"/>
    <m/>
    <m/>
    <m/>
    <m/>
    <x v="1"/>
    <n v="1822"/>
    <s v="1061029"/>
    <n v="5"/>
    <s v="X"/>
    <m/>
    <m/>
    <d v="2024-07-19T00:00:00"/>
    <n v="116"/>
    <m/>
    <m/>
    <m/>
    <m/>
    <m/>
    <n v="1"/>
    <s v="SK"/>
    <m/>
    <m/>
    <s v="adult"/>
    <s v="10610295"/>
    <x v="8"/>
    <s v="M3"/>
    <n v="3"/>
    <s v=""/>
    <x v="3"/>
    <s v="GW"/>
    <n v="68.768449999999987"/>
    <s v="M"/>
    <n v="75.5"/>
    <s v="No"/>
    <n v="318"/>
    <n v="122543"/>
    <s v=""/>
    <s v=""/>
    <s v=""/>
    <s v=""/>
    <s v=""/>
    <s v=""/>
    <s v="M"/>
    <s v=""/>
    <s v=""/>
    <s v=""/>
    <s v=""/>
  </r>
  <r>
    <d v="2024-06-19T00:00:00"/>
    <n v="12138"/>
    <n v="11870"/>
    <n v="11"/>
    <x v="1"/>
    <n v="1644"/>
    <n v="84"/>
    <n v="41526"/>
    <s v="adipose hole"/>
    <s v="909908"/>
    <n v="380"/>
    <s v="M52 107"/>
    <n v="8"/>
    <s v="380-M52 107-8"/>
    <m/>
    <s v="M"/>
    <s v="M"/>
    <s v=""/>
    <s v=""/>
    <n v="60.5"/>
    <m/>
    <m/>
    <m/>
    <m/>
    <x v="2"/>
    <n v="1822"/>
    <s v="1061029"/>
    <n v="6"/>
    <s v="X"/>
    <m/>
    <m/>
    <d v="2024-07-19T00:00:00"/>
    <n v="117"/>
    <m/>
    <m/>
    <m/>
    <m/>
    <m/>
    <n v="1"/>
    <s v="SK"/>
    <m/>
    <m/>
    <s v="adult"/>
    <s v="10610296"/>
    <x v="2"/>
    <n v="1.2"/>
    <n v="2"/>
    <n v="2020"/>
    <x v="3"/>
    <s v="GW"/>
    <n v="54.885950000000001"/>
    <s v="M"/>
    <n v="60.5"/>
    <s v="NA"/>
    <n v="319"/>
    <n v="122543"/>
    <s v=""/>
    <s v=""/>
    <s v=""/>
    <s v=""/>
    <s v=""/>
    <s v=""/>
    <s v="M"/>
    <s v=""/>
    <s v=""/>
    <s v=""/>
    <s v=""/>
  </r>
  <r>
    <d v="2024-06-19T00:00:00"/>
    <n v="12138"/>
    <n v="11870"/>
    <m/>
    <x v="1"/>
    <n v="1647"/>
    <m/>
    <m/>
    <s v="caudal hole"/>
    <m/>
    <m/>
    <m/>
    <m/>
    <s v="--"/>
    <m/>
    <s v="M"/>
    <s v="M"/>
    <s v=""/>
    <s v=""/>
    <n v="45"/>
    <m/>
    <m/>
    <m/>
    <m/>
    <x v="3"/>
    <n v="1822"/>
    <s v="1061029"/>
    <n v="7"/>
    <s v="X"/>
    <m/>
    <m/>
    <d v="2024-07-19T00:00:00"/>
    <m/>
    <m/>
    <m/>
    <m/>
    <m/>
    <m/>
    <n v="1"/>
    <m/>
    <s v="JACK"/>
    <m/>
    <s v="jack"/>
    <s v="10610297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19T00:00:00"/>
    <n v="12201"/>
    <n v="11787"/>
    <m/>
    <x v="3"/>
    <n v="930"/>
    <m/>
    <n v="53379"/>
    <s v="V-clip adipose"/>
    <s v="046097"/>
    <m/>
    <m/>
    <m/>
    <s v="--"/>
    <s v="X"/>
    <s v="M"/>
    <s v="M"/>
    <s v=""/>
    <s v=""/>
    <n v="62"/>
    <m/>
    <m/>
    <m/>
    <m/>
    <x v="2"/>
    <n v="2106"/>
    <s v="1062167"/>
    <n v="3"/>
    <s v="X"/>
    <m/>
    <s v="X"/>
    <d v="2024-09-27T00:00:00"/>
    <m/>
    <m/>
    <m/>
    <m/>
    <m/>
    <m/>
    <m/>
    <m/>
    <m/>
    <m/>
    <s v="adult"/>
    <s v="10621673"/>
    <x v="2"/>
    <n v="1.2"/>
    <n v="2"/>
    <n v="2020"/>
    <x v="3"/>
    <s v="GH"/>
    <n v="56.2742"/>
    <s v="M"/>
    <n v="62"/>
    <s v="NA"/>
    <s v=""/>
    <n v="127871"/>
    <s v=""/>
    <s v=""/>
    <s v=""/>
    <s v=""/>
    <s v=""/>
    <s v=""/>
    <s v="M"/>
    <s v=""/>
    <s v=""/>
    <s v=""/>
    <s v=""/>
  </r>
  <r>
    <d v="2024-06-19T00:00:00"/>
    <n v="12203"/>
    <n v="11787"/>
    <m/>
    <x v="2"/>
    <n v="1035"/>
    <m/>
    <n v="53380"/>
    <s v="V-clip adipose"/>
    <s v="046143"/>
    <m/>
    <m/>
    <m/>
    <s v="--"/>
    <m/>
    <s v="F"/>
    <s v="F"/>
    <s v=""/>
    <s v=""/>
    <n v="83"/>
    <n v="19.2"/>
    <n v="7.8"/>
    <n v="4.4000000000000004"/>
    <n v="1.4"/>
    <x v="1"/>
    <n v="2106"/>
    <s v="1062167"/>
    <n v="4"/>
    <s v="X"/>
    <m/>
    <s v="X"/>
    <d v="2024-09-27T00:00:00"/>
    <m/>
    <m/>
    <m/>
    <m/>
    <m/>
    <m/>
    <m/>
    <m/>
    <m/>
    <m/>
    <s v="adult"/>
    <s v="10621674"/>
    <x v="3"/>
    <n v="1.3"/>
    <n v="3"/>
    <n v="2019"/>
    <x v="3"/>
    <s v="GH"/>
    <n v="75.2"/>
    <s v="L"/>
    <n v="83"/>
    <s v="Yes"/>
    <s v=""/>
    <n v="127871"/>
    <s v=""/>
    <s v="F"/>
    <n v="1.7199999999999982"/>
    <n v="0.84812883634334058"/>
    <s v=""/>
    <s v=""/>
    <s v="F"/>
    <s v=""/>
    <s v=""/>
    <s v=""/>
    <s v=""/>
  </r>
  <r>
    <d v="2024-06-19T00:00:00"/>
    <n v="12204"/>
    <n v="11787"/>
    <m/>
    <x v="2"/>
    <n v="1509"/>
    <m/>
    <n v="53381"/>
    <s v="V-clip adipose"/>
    <s v="046116"/>
    <m/>
    <m/>
    <m/>
    <s v="--"/>
    <m/>
    <s v="M"/>
    <s v="M"/>
    <s v=""/>
    <s v=""/>
    <n v="55"/>
    <m/>
    <m/>
    <m/>
    <m/>
    <x v="2"/>
    <n v="2106"/>
    <s v="1062167"/>
    <n v="5"/>
    <s v="X"/>
    <m/>
    <s v="X"/>
    <d v="2024-09-27T00:00:00"/>
    <m/>
    <m/>
    <m/>
    <m/>
    <m/>
    <m/>
    <m/>
    <m/>
    <m/>
    <m/>
    <s v="adult"/>
    <s v="10621675"/>
    <x v="2"/>
    <n v="1.2"/>
    <n v="2"/>
    <n v="2020"/>
    <x v="3"/>
    <s v="GH"/>
    <n v="49.795699999999997"/>
    <s v="M"/>
    <n v="55"/>
    <s v="NA"/>
    <s v=""/>
    <n v="127871"/>
    <s v=""/>
    <s v=""/>
    <s v=""/>
    <s v=""/>
    <s v=""/>
    <s v=""/>
    <s v="M"/>
    <s v=""/>
    <s v=""/>
    <s v=""/>
    <s v=""/>
  </r>
  <r>
    <d v="2024-06-20T00:00:00"/>
    <n v="12139"/>
    <n v="11872"/>
    <m/>
    <x v="1"/>
    <n v="943"/>
    <m/>
    <m/>
    <s v="caudal hole"/>
    <m/>
    <m/>
    <m/>
    <m/>
    <s v="--"/>
    <m/>
    <s v="M"/>
    <s v="M"/>
    <s v=""/>
    <s v=""/>
    <n v="38.5"/>
    <m/>
    <m/>
    <m/>
    <m/>
    <x v="3"/>
    <n v="1822"/>
    <s v="1061029"/>
    <n v="8"/>
    <s v="X"/>
    <m/>
    <m/>
    <d v="2024-07-19T00:00:00"/>
    <m/>
    <m/>
    <m/>
    <m/>
    <m/>
    <m/>
    <n v="1"/>
    <m/>
    <m/>
    <m/>
    <s v="jack"/>
    <s v="10610298"/>
    <x v="4"/>
    <s v="M1"/>
    <n v="1"/>
    <s v="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0T00:00:00"/>
    <n v="12139"/>
    <n v="11872"/>
    <m/>
    <x v="1"/>
    <n v="951"/>
    <m/>
    <m/>
    <s v="caudal hole"/>
    <m/>
    <m/>
    <m/>
    <m/>
    <s v="--"/>
    <m/>
    <s v="M"/>
    <s v="M"/>
    <s v=""/>
    <s v=""/>
    <n v="40"/>
    <m/>
    <m/>
    <m/>
    <m/>
    <x v="3"/>
    <n v="1822"/>
    <s v="1061029"/>
    <n v="9"/>
    <s v="X"/>
    <m/>
    <m/>
    <d v="2024-07-19T00:00:00"/>
    <m/>
    <m/>
    <m/>
    <m/>
    <m/>
    <m/>
    <n v="1"/>
    <m/>
    <m/>
    <m/>
    <s v="jack"/>
    <s v="10610299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0T00:00:00"/>
    <n v="12139"/>
    <n v="11872"/>
    <m/>
    <x v="1"/>
    <n v="958"/>
    <m/>
    <n v="41527"/>
    <s v="adipose hole"/>
    <s v="909938"/>
    <m/>
    <m/>
    <m/>
    <s v="--"/>
    <m/>
    <s v="F"/>
    <s v="F"/>
    <s v=""/>
    <s v=""/>
    <n v="78"/>
    <n v="17.5"/>
    <n v="6.5"/>
    <n v="4.5"/>
    <n v="1.6"/>
    <x v="1"/>
    <n v="1822"/>
    <s v="1061029"/>
    <n v="10"/>
    <s v="X"/>
    <m/>
    <m/>
    <d v="2024-07-19T00:00:00"/>
    <n v="118"/>
    <m/>
    <m/>
    <m/>
    <m/>
    <m/>
    <n v="1"/>
    <m/>
    <m/>
    <m/>
    <s v="adult"/>
    <s v="106102910"/>
    <x v="3"/>
    <n v="1.3"/>
    <n v="3"/>
    <n v="2019"/>
    <x v="3"/>
    <s v="GW"/>
    <n v="71.5"/>
    <s v="L"/>
    <n v="78"/>
    <s v="Yes"/>
    <n v="37"/>
    <n v="122543"/>
    <s v=""/>
    <s v="F"/>
    <n v="0.99399999999999955"/>
    <n v="0.72987727286949133"/>
    <s v=""/>
    <s v=""/>
    <s v="F"/>
    <s v=""/>
    <s v=""/>
    <n v="0"/>
    <n v="0"/>
  </r>
  <r>
    <d v="2024-06-20T00:00:00"/>
    <n v="12139"/>
    <n v="11872"/>
    <m/>
    <x v="1"/>
    <n v="1000"/>
    <m/>
    <n v="41528"/>
    <s v="adipose hole"/>
    <s v="909954"/>
    <m/>
    <m/>
    <m/>
    <s v="--"/>
    <s v="X"/>
    <s v="M"/>
    <s v="M"/>
    <s v=""/>
    <s v=""/>
    <n v="63"/>
    <m/>
    <m/>
    <m/>
    <m/>
    <x v="2"/>
    <n v="1824"/>
    <s v="1061030"/>
    <n v="1"/>
    <s v="X"/>
    <m/>
    <m/>
    <d v="2024-07-19T00:00:00"/>
    <n v="119"/>
    <m/>
    <m/>
    <m/>
    <m/>
    <m/>
    <n v="1"/>
    <m/>
    <m/>
    <m/>
    <s v="adult"/>
    <s v="10610301"/>
    <x v="2"/>
    <n v="1.2"/>
    <n v="2"/>
    <n v="2020"/>
    <x v="3"/>
    <s v="GW"/>
    <n v="57.1997"/>
    <s v="M"/>
    <n v="63"/>
    <s v="NA"/>
    <n v="38"/>
    <n v="122543"/>
    <s v=""/>
    <s v=""/>
    <s v=""/>
    <s v=""/>
    <s v=""/>
    <s v=""/>
    <s v="M"/>
    <s v=""/>
    <s v=""/>
    <n v="0"/>
    <n v="0"/>
  </r>
  <r>
    <d v="2024-06-20T00:00:00"/>
    <n v="12139"/>
    <n v="11872"/>
    <m/>
    <x v="1"/>
    <n v="1004"/>
    <m/>
    <m/>
    <s v="caudal hole"/>
    <m/>
    <m/>
    <m/>
    <m/>
    <s v="--"/>
    <m/>
    <s v="M"/>
    <s v="M"/>
    <s v=""/>
    <s v=""/>
    <n v="38.5"/>
    <m/>
    <m/>
    <m/>
    <m/>
    <x v="3"/>
    <n v="1824"/>
    <s v="1061030"/>
    <n v="2"/>
    <s v="X"/>
    <m/>
    <m/>
    <d v="2024-07-19T00:00:00"/>
    <m/>
    <m/>
    <m/>
    <m/>
    <m/>
    <m/>
    <n v="1"/>
    <m/>
    <s v="JACK"/>
    <m/>
    <s v="jack"/>
    <s v="10610302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0T00:00:00"/>
    <n v="12142"/>
    <n v="11872"/>
    <m/>
    <x v="1"/>
    <n v="1632"/>
    <m/>
    <m/>
    <s v="caudal hole"/>
    <m/>
    <m/>
    <m/>
    <m/>
    <s v="--"/>
    <m/>
    <s v="M"/>
    <s v="M"/>
    <s v=""/>
    <s v=""/>
    <n v="35.5"/>
    <m/>
    <m/>
    <m/>
    <m/>
    <x v="3"/>
    <n v="1824"/>
    <s v="1061030"/>
    <n v="3"/>
    <s v="X"/>
    <m/>
    <m/>
    <d v="2024-07-19T00:00:00"/>
    <m/>
    <m/>
    <m/>
    <m/>
    <m/>
    <m/>
    <n v="1"/>
    <m/>
    <s v="JACK"/>
    <s v="Note: 1 CH jack was not recorded onto CTS #12142; corrected -NP 21 June/24"/>
    <s v="jack"/>
    <s v="10610303"/>
    <x v="4"/>
    <s v="M1"/>
    <n v="1"/>
    <s v="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0T00:00:00"/>
    <n v="12208"/>
    <n v="11788"/>
    <m/>
    <x v="3"/>
    <n v="918"/>
    <m/>
    <n v="53382"/>
    <s v="adipose hole"/>
    <s v="046125"/>
    <m/>
    <m/>
    <m/>
    <s v="--"/>
    <s v="X"/>
    <s v="M"/>
    <s v="M"/>
    <s v=""/>
    <s v=""/>
    <n v="79"/>
    <n v="17.8"/>
    <n v="6.5"/>
    <n v="5.8"/>
    <n v="2"/>
    <x v="1"/>
    <n v="2106"/>
    <s v="1062167"/>
    <n v="6"/>
    <s v="X"/>
    <m/>
    <s v="X"/>
    <d v="2024-09-27T00:00:00"/>
    <m/>
    <m/>
    <m/>
    <m/>
    <m/>
    <m/>
    <m/>
    <m/>
    <m/>
    <m/>
    <s v="adult"/>
    <s v="10621676"/>
    <x v="8"/>
    <s v="M3"/>
    <n v="3"/>
    <s v=""/>
    <x v="3"/>
    <s v="GH"/>
    <n v="72.5"/>
    <s v="L"/>
    <n v="79"/>
    <s v="Yes"/>
    <s v=""/>
    <n v="127871"/>
    <s v=""/>
    <s v="F"/>
    <n v="0.19599999999999951"/>
    <n v="0.54884373494705152"/>
    <s v=""/>
    <s v=""/>
    <s v="F"/>
    <s v=""/>
    <s v=""/>
    <s v=""/>
    <s v=""/>
  </r>
  <r>
    <d v="2024-06-20T00:00:00"/>
    <n v="12208"/>
    <n v="11788"/>
    <m/>
    <x v="3"/>
    <n v="920"/>
    <m/>
    <n v="53383"/>
    <s v="adipose hole"/>
    <s v="046129"/>
    <m/>
    <m/>
    <m/>
    <s v="--"/>
    <m/>
    <s v="F"/>
    <s v="M"/>
    <s v=""/>
    <s v=""/>
    <n v="61.5"/>
    <m/>
    <m/>
    <m/>
    <m/>
    <x v="2"/>
    <n v="2106"/>
    <s v="1062167"/>
    <n v="7"/>
    <s v="X"/>
    <m/>
    <s v="X"/>
    <d v="2024-09-27T00:00:00"/>
    <m/>
    <m/>
    <m/>
    <m/>
    <m/>
    <m/>
    <m/>
    <m/>
    <m/>
    <m/>
    <s v="adult"/>
    <s v="10621677"/>
    <x v="2"/>
    <n v="1.2"/>
    <n v="2"/>
    <n v="2020"/>
    <x v="3"/>
    <s v="GH"/>
    <n v="55.811450000000001"/>
    <s v="M"/>
    <n v="61.5"/>
    <s v="NA"/>
    <s v=""/>
    <n v="127871"/>
    <s v=""/>
    <s v=""/>
    <s v=""/>
    <s v=""/>
    <s v=""/>
    <s v=""/>
    <s v="M"/>
    <s v=""/>
    <s v=""/>
    <s v=""/>
    <s v=""/>
  </r>
  <r>
    <d v="2024-06-20T00:00:00"/>
    <n v="12209"/>
    <n v="11788"/>
    <m/>
    <x v="4"/>
    <n v="939"/>
    <m/>
    <n v="53384"/>
    <s v="adipose hole"/>
    <s v="046151"/>
    <m/>
    <m/>
    <m/>
    <s v="--"/>
    <m/>
    <s v="F"/>
    <s v="M"/>
    <s v=""/>
    <s v=""/>
    <n v="56"/>
    <m/>
    <m/>
    <m/>
    <m/>
    <x v="2"/>
    <n v="2106"/>
    <s v="1062167"/>
    <n v="8"/>
    <s v="X"/>
    <m/>
    <s v="X"/>
    <d v="2024-09-27T00:00:00"/>
    <m/>
    <m/>
    <m/>
    <m/>
    <m/>
    <m/>
    <m/>
    <m/>
    <m/>
    <m/>
    <s v="adult"/>
    <s v="10621678"/>
    <x v="2"/>
    <n v="1.2"/>
    <n v="2"/>
    <n v="2020"/>
    <x v="3"/>
    <s v="GH"/>
    <n v="50.721200000000003"/>
    <s v="M"/>
    <n v="56"/>
    <s v="NA"/>
    <s v=""/>
    <n v="127871"/>
    <s v=""/>
    <s v=""/>
    <s v=""/>
    <s v=""/>
    <s v=""/>
    <s v=""/>
    <s v="M"/>
    <s v=""/>
    <s v=""/>
    <s v=""/>
    <s v=""/>
  </r>
  <r>
    <d v="2024-06-21T00:00:00"/>
    <n v="12143"/>
    <n v="11874"/>
    <m/>
    <x v="1"/>
    <n v="919"/>
    <m/>
    <n v="41529"/>
    <s v="adipose hole"/>
    <s v="909949"/>
    <m/>
    <m/>
    <m/>
    <s v="--"/>
    <s v="X"/>
    <s v="M"/>
    <s v="M"/>
    <s v=""/>
    <s v=""/>
    <n v="84"/>
    <n v="17.5"/>
    <n v="6"/>
    <n v="6"/>
    <n v="2"/>
    <x v="1"/>
    <n v="1824"/>
    <s v="1061030"/>
    <n v="4"/>
    <s v="X"/>
    <m/>
    <m/>
    <d v="2024-07-19T00:00:00"/>
    <n v="120"/>
    <m/>
    <m/>
    <m/>
    <m/>
    <m/>
    <n v="1"/>
    <m/>
    <m/>
    <m/>
    <s v="adult"/>
    <s v="10610304"/>
    <x v="8"/>
    <s v="M3"/>
    <n v="3"/>
    <s v=""/>
    <x v="3"/>
    <s v="GW"/>
    <n v="78"/>
    <s v="L"/>
    <n v="84"/>
    <s v="Yes"/>
    <s v=""/>
    <n v="122543"/>
    <s v=""/>
    <s v="F"/>
    <n v="2.8499999999999988"/>
    <n v="0.94531868278405917"/>
    <s v=""/>
    <s v=""/>
    <s v="F"/>
    <s v=""/>
    <s v=""/>
    <n v="0"/>
    <n v="0"/>
  </r>
  <r>
    <d v="2024-06-21T00:00:00"/>
    <n v="12143"/>
    <n v="11874"/>
    <m/>
    <x v="1"/>
    <n v="945"/>
    <m/>
    <n v="41530"/>
    <s v="adipose hole"/>
    <s v="909941"/>
    <m/>
    <m/>
    <m/>
    <s v="--"/>
    <m/>
    <s v="F"/>
    <s v="F"/>
    <s v=""/>
    <s v=""/>
    <n v="81"/>
    <n v="17.5"/>
    <n v="6"/>
    <n v="4.5"/>
    <n v="1.7"/>
    <x v="1"/>
    <n v="1824"/>
    <s v="1061030"/>
    <n v="5"/>
    <s v="X"/>
    <m/>
    <m/>
    <d v="2024-07-19T00:00:00"/>
    <n v="121"/>
    <m/>
    <m/>
    <m/>
    <m/>
    <m/>
    <n v="1"/>
    <m/>
    <m/>
    <m/>
    <s v="adult"/>
    <s v="10610305"/>
    <x v="3"/>
    <n v="1.3"/>
    <n v="3"/>
    <n v="2019"/>
    <x v="3"/>
    <s v="GW"/>
    <n v="75"/>
    <s v="L"/>
    <n v="81"/>
    <s v="Yes"/>
    <s v=""/>
    <n v="122543"/>
    <s v=""/>
    <s v="F"/>
    <n v="2.8379999999999992"/>
    <n v="0.94469506250116786"/>
    <s v=""/>
    <s v=""/>
    <s v="F"/>
    <s v=""/>
    <s v=""/>
    <n v="0"/>
    <n v="0"/>
  </r>
  <r>
    <d v="2024-06-21T00:00:00"/>
    <n v="12144"/>
    <n v="11874"/>
    <m/>
    <x v="0"/>
    <n v="1032"/>
    <m/>
    <m/>
    <s v="caudal hole"/>
    <m/>
    <m/>
    <m/>
    <m/>
    <s v="--"/>
    <m/>
    <s v="M"/>
    <s v="M"/>
    <s v=""/>
    <s v=""/>
    <n v="32"/>
    <m/>
    <m/>
    <m/>
    <m/>
    <x v="3"/>
    <n v="1824"/>
    <s v="1061030"/>
    <n v="6"/>
    <s v="X"/>
    <m/>
    <m/>
    <d v="2024-07-19T00:00:00"/>
    <m/>
    <m/>
    <m/>
    <m/>
    <m/>
    <m/>
    <n v="1"/>
    <m/>
    <s v="JACK"/>
    <m/>
    <s v="jack"/>
    <s v="10610306"/>
    <x v="4"/>
    <s v="M1"/>
    <n v="1"/>
    <s v="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1T00:00:00"/>
    <n v="12144"/>
    <n v="11874"/>
    <m/>
    <x v="0"/>
    <n v="1035"/>
    <m/>
    <n v="41531"/>
    <s v="adipose hole"/>
    <s v="909923"/>
    <m/>
    <m/>
    <m/>
    <s v="--"/>
    <s v="X"/>
    <s v="M"/>
    <s v="M"/>
    <s v=""/>
    <s v=""/>
    <n v="62"/>
    <m/>
    <m/>
    <m/>
    <m/>
    <x v="2"/>
    <n v="1824"/>
    <s v="1061030"/>
    <n v="7"/>
    <s v="X"/>
    <m/>
    <m/>
    <d v="2024-07-19T00:00:00"/>
    <n v="122"/>
    <m/>
    <m/>
    <m/>
    <m/>
    <m/>
    <n v="1"/>
    <m/>
    <m/>
    <m/>
    <s v="adult"/>
    <s v="10610307"/>
    <x v="2"/>
    <n v="1.2"/>
    <n v="2"/>
    <n v="2020"/>
    <x v="3"/>
    <s v="GW"/>
    <n v="56.2742"/>
    <s v="M"/>
    <n v="62"/>
    <s v="NA"/>
    <s v=""/>
    <n v="122543"/>
    <s v=""/>
    <s v=""/>
    <s v=""/>
    <s v=""/>
    <s v=""/>
    <s v=""/>
    <s v="M"/>
    <s v=""/>
    <s v=""/>
    <n v="0"/>
    <n v="0"/>
  </r>
  <r>
    <d v="2024-06-22T00:00:00"/>
    <n v="12148"/>
    <n v="11876"/>
    <m/>
    <x v="0"/>
    <n v="1011"/>
    <m/>
    <m/>
    <s v="caudal hole"/>
    <m/>
    <m/>
    <m/>
    <m/>
    <s v="--"/>
    <m/>
    <s v="M"/>
    <s v="M"/>
    <s v=""/>
    <s v=""/>
    <n v="35"/>
    <m/>
    <m/>
    <m/>
    <m/>
    <x v="3"/>
    <n v="1824"/>
    <s v="1061030"/>
    <n v="8"/>
    <s v="X"/>
    <m/>
    <m/>
    <d v="2024-07-19T00:00:00"/>
    <m/>
    <m/>
    <m/>
    <m/>
    <m/>
    <m/>
    <m/>
    <m/>
    <s v="JACK"/>
    <m/>
    <s v="jack"/>
    <s v="10610308"/>
    <x v="10"/>
    <n v="1.1000000000000001"/>
    <n v="1"/>
    <n v="2021"/>
    <x v="3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3T00:00:00"/>
    <n v="12154"/>
    <n v="11878"/>
    <n v="11"/>
    <x v="1"/>
    <n v="1626"/>
    <n v="75"/>
    <n v="41532"/>
    <s v="adipose hole"/>
    <s v="909953"/>
    <n v="420"/>
    <s v="M56 006"/>
    <n v="7"/>
    <s v="420-M56 006-7"/>
    <m/>
    <s v="F"/>
    <s v="F"/>
    <s v=""/>
    <s v=""/>
    <n v="79"/>
    <n v="16"/>
    <n v="7.5"/>
    <n v="4.7"/>
    <n v="1.7"/>
    <x v="1"/>
    <n v="1824"/>
    <s v="1061030"/>
    <n v="9"/>
    <s v="X"/>
    <m/>
    <m/>
    <d v="2024-07-19T00:00:00"/>
    <n v="123"/>
    <m/>
    <m/>
    <m/>
    <m/>
    <m/>
    <n v="1"/>
    <s v="RP"/>
    <m/>
    <m/>
    <s v="adult"/>
    <s v="10610309"/>
    <x v="3"/>
    <n v="1.3"/>
    <n v="3"/>
    <n v="2019"/>
    <x v="4"/>
    <s v="GW"/>
    <n v="71.5"/>
    <s v="L"/>
    <n v="79"/>
    <s v="Yes"/>
    <n v="40"/>
    <n v="122543"/>
    <s v=""/>
    <s v="M"/>
    <n v="-7.8000000000000069E-2"/>
    <n v="0.48050988048875409"/>
    <s v=""/>
    <s v=""/>
    <s v="M"/>
    <s v=""/>
    <s v=""/>
    <s v=""/>
    <s v=""/>
  </r>
  <r>
    <d v="2024-06-24T00:00:00"/>
    <n v="12156"/>
    <n v="11880"/>
    <m/>
    <x v="0"/>
    <n v="1047"/>
    <m/>
    <n v="41533"/>
    <s v="adipose hole"/>
    <s v="909898"/>
    <m/>
    <m/>
    <m/>
    <s v="--"/>
    <s v="X"/>
    <s v="M"/>
    <s v="M"/>
    <s v=""/>
    <s v=""/>
    <n v="65"/>
    <m/>
    <m/>
    <m/>
    <m/>
    <x v="2"/>
    <n v="1824"/>
    <s v="1061030"/>
    <n v="10"/>
    <s v="X"/>
    <m/>
    <m/>
    <d v="2024-07-19T00:00:00"/>
    <n v="124"/>
    <m/>
    <m/>
    <m/>
    <m/>
    <m/>
    <n v="1"/>
    <m/>
    <m/>
    <m/>
    <s v="adult"/>
    <s v="106103010"/>
    <x v="13"/>
    <n v="1.4"/>
    <n v="4"/>
    <n v="2018"/>
    <x v="4"/>
    <s v="GW"/>
    <n v="59.050699999999999"/>
    <s v="M"/>
    <n v="65"/>
    <s v="NA"/>
    <s v=""/>
    <n v="122543"/>
    <s v=""/>
    <s v=""/>
    <s v=""/>
    <s v=""/>
    <s v=""/>
    <s v=""/>
    <s v="M"/>
    <s v=""/>
    <s v=""/>
    <n v="0"/>
    <n v="0"/>
  </r>
  <r>
    <d v="2024-06-24T00:00:00"/>
    <n v="12157"/>
    <n v="11880"/>
    <m/>
    <x v="0"/>
    <n v="1617"/>
    <m/>
    <m/>
    <s v="caudal hole"/>
    <m/>
    <m/>
    <m/>
    <m/>
    <s v="--"/>
    <m/>
    <s v="M"/>
    <s v="M"/>
    <s v=""/>
    <s v=""/>
    <n v="39.5"/>
    <m/>
    <m/>
    <m/>
    <m/>
    <x v="3"/>
    <n v="1830"/>
    <s v="1061031"/>
    <n v="1"/>
    <s v="X"/>
    <m/>
    <m/>
    <d v="2024-07-19T00:00:00"/>
    <m/>
    <m/>
    <m/>
    <m/>
    <m/>
    <m/>
    <n v="1"/>
    <m/>
    <m/>
    <m/>
    <s v="jack"/>
    <s v="10610311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4T00:00:00"/>
    <n v="12157"/>
    <n v="11880"/>
    <m/>
    <x v="0"/>
    <n v="1622"/>
    <m/>
    <m/>
    <s v="caudal hole"/>
    <m/>
    <m/>
    <m/>
    <m/>
    <s v="--"/>
    <m/>
    <s v="M"/>
    <s v="M"/>
    <s v=""/>
    <s v=""/>
    <n v="39"/>
    <m/>
    <m/>
    <m/>
    <m/>
    <x v="3"/>
    <n v="1830"/>
    <s v="1061031"/>
    <n v="2"/>
    <s v="X"/>
    <m/>
    <m/>
    <d v="2024-07-19T00:00:00"/>
    <m/>
    <m/>
    <m/>
    <m/>
    <m/>
    <m/>
    <n v="1"/>
    <m/>
    <m/>
    <m/>
    <s v="jack"/>
    <s v="10610312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5T00:00:00"/>
    <n v="12159"/>
    <n v="11883"/>
    <m/>
    <x v="1"/>
    <n v="940"/>
    <m/>
    <m/>
    <s v="caudal hole"/>
    <m/>
    <m/>
    <m/>
    <m/>
    <s v="--"/>
    <m/>
    <s v="M"/>
    <s v="M"/>
    <s v=""/>
    <s v=""/>
    <n v="42"/>
    <m/>
    <m/>
    <m/>
    <m/>
    <x v="3"/>
    <n v="1830"/>
    <s v="1061031"/>
    <n v="3"/>
    <s v="X"/>
    <m/>
    <m/>
    <d v="2024-07-19T00:00:00"/>
    <m/>
    <m/>
    <m/>
    <m/>
    <m/>
    <m/>
    <n v="1"/>
    <m/>
    <m/>
    <m/>
    <s v="jack"/>
    <s v="10610313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5T00:00:00"/>
    <n v="12160"/>
    <n v="11883"/>
    <m/>
    <x v="0"/>
    <n v="957"/>
    <m/>
    <n v="41534"/>
    <s v="adipose hole"/>
    <s v="909946"/>
    <m/>
    <m/>
    <m/>
    <s v="--"/>
    <m/>
    <s v="F"/>
    <s v="F"/>
    <s v=""/>
    <s v=""/>
    <n v="85"/>
    <n v="19"/>
    <n v="6.8"/>
    <n v="6"/>
    <n v="2.2999999999999998"/>
    <x v="1"/>
    <n v="1830"/>
    <s v="1061031"/>
    <n v="4"/>
    <s v="X"/>
    <m/>
    <m/>
    <d v="2024-07-19T00:00:00"/>
    <n v="125"/>
    <m/>
    <m/>
    <m/>
    <m/>
    <m/>
    <n v="1"/>
    <m/>
    <m/>
    <m/>
    <s v="adult"/>
    <s v="10610314"/>
    <x v="3"/>
    <n v="1.3"/>
    <n v="3"/>
    <n v="2019"/>
    <x v="4"/>
    <s v="GW"/>
    <n v="78.2"/>
    <s v="L"/>
    <n v="85"/>
    <s v="Yes"/>
    <s v=""/>
    <n v="122543"/>
    <s v=""/>
    <s v="F"/>
    <n v="1.9979999999999976"/>
    <n v="0.88058693083028472"/>
    <s v=""/>
    <s v=""/>
    <s v="F"/>
    <s v=""/>
    <s v=""/>
    <s v=""/>
    <s v=""/>
  </r>
  <r>
    <d v="2024-06-25T00:00:00"/>
    <n v="12160"/>
    <n v="11883"/>
    <m/>
    <x v="0"/>
    <n v="1001"/>
    <m/>
    <m/>
    <s v="caudal hole"/>
    <m/>
    <m/>
    <m/>
    <m/>
    <s v="--"/>
    <m/>
    <s v="M"/>
    <s v="M"/>
    <s v=""/>
    <s v=""/>
    <n v="38.5"/>
    <m/>
    <m/>
    <m/>
    <m/>
    <x v="3"/>
    <n v="1830"/>
    <s v="1061031"/>
    <n v="5"/>
    <s v="X"/>
    <m/>
    <m/>
    <d v="2024-07-19T00:00:00"/>
    <m/>
    <m/>
    <m/>
    <m/>
    <m/>
    <m/>
    <n v="1"/>
    <m/>
    <m/>
    <m/>
    <s v="jack"/>
    <s v="10610315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5T00:00:00"/>
    <n v="12160"/>
    <n v="11883"/>
    <m/>
    <x v="0"/>
    <n v="1005"/>
    <m/>
    <n v="41535"/>
    <s v="adipose hole"/>
    <s v="909909"/>
    <m/>
    <m/>
    <m/>
    <s v="--"/>
    <m/>
    <s v="M"/>
    <s v="M"/>
    <s v=""/>
    <s v=""/>
    <n v="65"/>
    <m/>
    <m/>
    <m/>
    <m/>
    <x v="2"/>
    <n v="1830"/>
    <s v="1061031"/>
    <n v="6"/>
    <s v="X"/>
    <m/>
    <m/>
    <d v="2024-07-19T00:00:00"/>
    <s v="NA"/>
    <m/>
    <m/>
    <m/>
    <m/>
    <m/>
    <n v="1"/>
    <m/>
    <s v="NO DNA"/>
    <m/>
    <s v="adult"/>
    <s v="10610316"/>
    <x v="2"/>
    <n v="1.2"/>
    <n v="2"/>
    <n v="2020"/>
    <x v="4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6-25T00:00:00"/>
    <n v="12160"/>
    <n v="11883"/>
    <m/>
    <x v="0"/>
    <n v="1008"/>
    <m/>
    <n v="41536"/>
    <s v="adipose hole"/>
    <s v="909933"/>
    <m/>
    <m/>
    <m/>
    <s v="--"/>
    <m/>
    <s v="F"/>
    <s v="F"/>
    <s v=""/>
    <s v=""/>
    <n v="87"/>
    <n v="18.7"/>
    <n v="6.4"/>
    <n v="6.4"/>
    <n v="1.9"/>
    <x v="1"/>
    <n v="1830"/>
    <s v="1061031"/>
    <n v="7"/>
    <s v="X"/>
    <m/>
    <m/>
    <d v="2024-07-19T00:00:00"/>
    <n v="126"/>
    <s v="GN"/>
    <m/>
    <n v="12"/>
    <m/>
    <m/>
    <n v="1"/>
    <m/>
    <m/>
    <m/>
    <s v="adult"/>
    <s v="10610317"/>
    <x v="3"/>
    <n v="1.3"/>
    <n v="3"/>
    <n v="2019"/>
    <x v="4"/>
    <s v="GW"/>
    <n v="80.599999999999994"/>
    <s v="L"/>
    <n v="87"/>
    <s v="Yes"/>
    <s v=""/>
    <n v="122543"/>
    <s v=""/>
    <s v="F"/>
    <n v="3.4419999999999971"/>
    <n v="0.96899166587469221"/>
    <s v=""/>
    <s v=""/>
    <s v="F"/>
    <s v=""/>
    <s v=""/>
    <n v="0"/>
    <n v="0"/>
  </r>
  <r>
    <d v="2024-06-25T00:00:00"/>
    <n v="12160"/>
    <n v="11883"/>
    <m/>
    <x v="0"/>
    <n v="1015"/>
    <m/>
    <n v="41537"/>
    <s v="adipose hole"/>
    <s v="909896"/>
    <m/>
    <m/>
    <m/>
    <s v="--"/>
    <m/>
    <s v="M"/>
    <s v="M"/>
    <s v=""/>
    <s v=""/>
    <n v="55"/>
    <m/>
    <m/>
    <m/>
    <m/>
    <x v="2"/>
    <n v="1830"/>
    <s v="1061031"/>
    <n v="8"/>
    <s v="X"/>
    <m/>
    <m/>
    <d v="2024-07-19T00:00:00"/>
    <n v="127"/>
    <m/>
    <m/>
    <m/>
    <m/>
    <m/>
    <n v="1"/>
    <m/>
    <m/>
    <m/>
    <s v="adult"/>
    <s v="10610318"/>
    <x v="6"/>
    <s v="M2"/>
    <n v="2"/>
    <s v=""/>
    <x v="4"/>
    <s v="GW"/>
    <n v="49.795699999999997"/>
    <s v="M"/>
    <n v="55"/>
    <s v="NA"/>
    <s v=""/>
    <n v="122543"/>
    <s v=""/>
    <s v=""/>
    <s v=""/>
    <s v=""/>
    <s v=""/>
    <s v=""/>
    <s v="M"/>
    <s v=""/>
    <s v=""/>
    <s v=""/>
    <s v=""/>
  </r>
  <r>
    <d v="2024-06-25T00:00:00"/>
    <n v="12162"/>
    <n v="11883"/>
    <n v="11"/>
    <x v="1"/>
    <n v="1643"/>
    <n v="72"/>
    <n v="41538"/>
    <s v="adipose hole"/>
    <s v="909931"/>
    <n v="460"/>
    <s v="M58 006"/>
    <n v="7"/>
    <s v="460-M58 006-7"/>
    <m/>
    <s v="M"/>
    <s v="M"/>
    <s v=""/>
    <s v=""/>
    <n v="66"/>
    <m/>
    <m/>
    <m/>
    <m/>
    <x v="2"/>
    <n v="1830"/>
    <s v="1061031"/>
    <n v="9"/>
    <s v="X"/>
    <m/>
    <m/>
    <d v="2024-07-19T00:00:00"/>
    <n v="128"/>
    <m/>
    <m/>
    <m/>
    <m/>
    <m/>
    <n v="1"/>
    <s v="BG"/>
    <s v="radio tagged"/>
    <m/>
    <s v="adult"/>
    <s v="10610319"/>
    <x v="2"/>
    <n v="1.2"/>
    <n v="2"/>
    <n v="2020"/>
    <x v="4"/>
    <s v="GW"/>
    <n v="59.976199999999999"/>
    <s v="M"/>
    <n v="66"/>
    <s v="NA"/>
    <n v="320"/>
    <n v="122543"/>
    <s v=""/>
    <s v=""/>
    <s v=""/>
    <s v=""/>
    <s v=""/>
    <s v=""/>
    <s v="M"/>
    <s v=""/>
    <s v=""/>
    <n v="0"/>
    <n v="0"/>
  </r>
  <r>
    <d v="2024-06-25T00:00:00"/>
    <n v="12236"/>
    <n v="11789"/>
    <m/>
    <x v="3"/>
    <n v="939"/>
    <m/>
    <n v="53385"/>
    <s v="V-clip adipose"/>
    <s v="046118"/>
    <m/>
    <m/>
    <m/>
    <s v="--"/>
    <m/>
    <s v="F"/>
    <s v="M"/>
    <s v=""/>
    <s v=""/>
    <n v="72"/>
    <m/>
    <m/>
    <m/>
    <m/>
    <x v="2"/>
    <n v="2106"/>
    <s v="1062167"/>
    <n v="9"/>
    <s v="X"/>
    <m/>
    <s v="X"/>
    <d v="2024-09-27T00:00:00"/>
    <m/>
    <m/>
    <m/>
    <m/>
    <m/>
    <m/>
    <m/>
    <m/>
    <m/>
    <m/>
    <s v="adult"/>
    <s v="10621679"/>
    <x v="3"/>
    <n v="1.3"/>
    <n v="3"/>
    <n v="2019"/>
    <x v="4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6-25T00:00:00"/>
    <n v="12239"/>
    <n v="11789"/>
    <m/>
    <x v="2"/>
    <n v="1600"/>
    <m/>
    <n v="53386"/>
    <s v="V-clip adipose"/>
    <s v="046134"/>
    <m/>
    <m/>
    <m/>
    <s v="--"/>
    <m/>
    <s v="M"/>
    <s v="M"/>
    <s v=""/>
    <s v=""/>
    <n v="52"/>
    <m/>
    <m/>
    <m/>
    <m/>
    <x v="2"/>
    <n v="2106"/>
    <s v="1062167"/>
    <n v="10"/>
    <s v="X"/>
    <m/>
    <s v="X"/>
    <d v="2024-09-27T00:00:00"/>
    <m/>
    <m/>
    <m/>
    <m/>
    <m/>
    <m/>
    <m/>
    <m/>
    <m/>
    <m/>
    <s v="adult"/>
    <s v="106216710"/>
    <x v="5"/>
    <n v="0"/>
    <n v="0"/>
    <s v=""/>
    <x v="4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6-25T00:00:00"/>
    <n v="12240"/>
    <n v="11789"/>
    <m/>
    <x v="4"/>
    <n v="1702"/>
    <m/>
    <n v="53387"/>
    <s v="V-clip adipose"/>
    <s v="046173"/>
    <m/>
    <m/>
    <m/>
    <s v="--"/>
    <m/>
    <s v="F"/>
    <s v="F"/>
    <s v=""/>
    <s v=""/>
    <n v="85"/>
    <n v="16.399999999999999"/>
    <n v="5"/>
    <n v="4"/>
    <n v="1.5"/>
    <x v="1"/>
    <n v="2107"/>
    <s v="1062168"/>
    <n v="1"/>
    <s v="X"/>
    <m/>
    <s v="X"/>
    <d v="2024-09-27T00:00:00"/>
    <m/>
    <m/>
    <m/>
    <m/>
    <m/>
    <m/>
    <m/>
    <m/>
    <m/>
    <m/>
    <s v="adult"/>
    <s v="10621681"/>
    <x v="3"/>
    <n v="1.3"/>
    <n v="3"/>
    <n v="2019"/>
    <x v="4"/>
    <s v="GH"/>
    <n v="80"/>
    <s v="L"/>
    <n v="85"/>
    <s v="Yes"/>
    <s v=""/>
    <n v="127871"/>
    <s v=""/>
    <s v="F"/>
    <n v="6.349999999999997"/>
    <n v="0.99825629866904519"/>
    <s v=""/>
    <s v=""/>
    <s v="F"/>
    <s v=""/>
    <s v=""/>
    <s v=""/>
    <s v=""/>
  </r>
  <r>
    <d v="2024-06-26T00:00:00"/>
    <n v="12163"/>
    <n v="11885"/>
    <m/>
    <x v="1"/>
    <n v="932"/>
    <m/>
    <n v="41539"/>
    <s v="adipose hole"/>
    <s v="909929"/>
    <m/>
    <m/>
    <m/>
    <s v="--"/>
    <m/>
    <s v="F"/>
    <s v="M"/>
    <s v=""/>
    <s v=""/>
    <n v="65"/>
    <m/>
    <m/>
    <m/>
    <m/>
    <x v="2"/>
    <n v="1830"/>
    <s v="1061031"/>
    <n v="10"/>
    <s v="X"/>
    <m/>
    <m/>
    <d v="2024-07-19T00:00:00"/>
    <n v="129"/>
    <m/>
    <m/>
    <m/>
    <m/>
    <m/>
    <n v="1"/>
    <m/>
    <m/>
    <m/>
    <s v="adult"/>
    <s v="106103110"/>
    <x v="8"/>
    <s v="M3"/>
    <n v="3"/>
    <s v=""/>
    <x v="4"/>
    <s v="GW"/>
    <n v="59.050699999999999"/>
    <s v="M"/>
    <n v="65"/>
    <s v="NA"/>
    <n v="41"/>
    <n v="122543"/>
    <s v=""/>
    <s v=""/>
    <s v=""/>
    <s v=""/>
    <s v=""/>
    <s v=""/>
    <s v="M"/>
    <s v=""/>
    <s v=""/>
    <n v="0"/>
    <n v="0"/>
  </r>
  <r>
    <d v="2024-06-26T00:00:00"/>
    <n v="12163"/>
    <n v="11885"/>
    <m/>
    <x v="1"/>
    <n v="946"/>
    <m/>
    <m/>
    <s v="caudal hole"/>
    <m/>
    <m/>
    <m/>
    <m/>
    <s v="--"/>
    <m/>
    <s v="M"/>
    <s v="M"/>
    <s v=""/>
    <s v=""/>
    <n v="38.5"/>
    <m/>
    <m/>
    <m/>
    <m/>
    <x v="3"/>
    <n v="1913"/>
    <s v="1061034"/>
    <n v="1"/>
    <s v="X"/>
    <m/>
    <m/>
    <d v="2024-07-19T00:00:00"/>
    <m/>
    <m/>
    <m/>
    <m/>
    <m/>
    <m/>
    <n v="1"/>
    <m/>
    <m/>
    <m/>
    <s v="jack"/>
    <s v="10610341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6T00:00:00"/>
    <n v="12163"/>
    <n v="11885"/>
    <m/>
    <x v="1"/>
    <n v="1000"/>
    <m/>
    <n v="41540"/>
    <s v="adipose hole"/>
    <s v="909926"/>
    <m/>
    <m/>
    <m/>
    <s v="--"/>
    <m/>
    <s v="M"/>
    <s v="M"/>
    <s v=""/>
    <s v=""/>
    <n v="58"/>
    <m/>
    <m/>
    <m/>
    <m/>
    <x v="2"/>
    <n v="1913"/>
    <s v="1061034"/>
    <n v="2"/>
    <s v="X"/>
    <m/>
    <m/>
    <d v="2024-07-19T00:00:00"/>
    <n v="130"/>
    <m/>
    <m/>
    <m/>
    <m/>
    <m/>
    <n v="1"/>
    <m/>
    <m/>
    <m/>
    <s v="adult"/>
    <s v="10610342"/>
    <x v="2"/>
    <n v="1.2"/>
    <n v="2"/>
    <n v="2020"/>
    <x v="4"/>
    <s v="GW"/>
    <n v="52.572200000000002"/>
    <s v="M"/>
    <n v="58"/>
    <s v="NA"/>
    <s v=""/>
    <n v="122543"/>
    <s v=""/>
    <s v=""/>
    <s v=""/>
    <s v=""/>
    <s v=""/>
    <s v=""/>
    <s v="M"/>
    <s v=""/>
    <s v=""/>
    <n v="0"/>
    <n v="0"/>
  </r>
  <r>
    <d v="2024-06-26T00:00:00"/>
    <n v="12163"/>
    <n v="11885"/>
    <m/>
    <x v="1"/>
    <n v="1006"/>
    <m/>
    <n v="41541"/>
    <s v="adipose hole"/>
    <s v="909870"/>
    <m/>
    <m/>
    <m/>
    <s v="--"/>
    <m/>
    <s v="F"/>
    <s v="F"/>
    <s v=""/>
    <s v=""/>
    <n v="79.5"/>
    <n v="16.5"/>
    <n v="6.5"/>
    <n v="4.0999999999999996"/>
    <n v="1.6"/>
    <x v="1"/>
    <n v="1913"/>
    <s v="1061034"/>
    <n v="3"/>
    <s v="X"/>
    <m/>
    <m/>
    <d v="2024-07-19T00:00:00"/>
    <n v="131"/>
    <m/>
    <m/>
    <m/>
    <m/>
    <m/>
    <n v="1"/>
    <m/>
    <m/>
    <m/>
    <s v="adult"/>
    <s v="10610343"/>
    <x v="3"/>
    <n v="1.3"/>
    <n v="3"/>
    <n v="2019"/>
    <x v="4"/>
    <s v="GW"/>
    <n v="73"/>
    <s v="L"/>
    <n v="79.5"/>
    <s v="Yes"/>
    <s v=""/>
    <n v="122543"/>
    <s v=""/>
    <s v="F"/>
    <n v="1.9110000000000029"/>
    <n v="0.87113145096972555"/>
    <s v=""/>
    <s v=""/>
    <s v="F"/>
    <s v=""/>
    <s v=""/>
    <s v=""/>
    <s v=""/>
  </r>
  <r>
    <d v="2024-06-26T00:00:00"/>
    <n v="12164"/>
    <n v="11885"/>
    <m/>
    <x v="0"/>
    <n v="1039"/>
    <m/>
    <n v="41542"/>
    <s v="adipose hole"/>
    <s v="909922"/>
    <m/>
    <m/>
    <m/>
    <s v="--"/>
    <m/>
    <s v="F"/>
    <s v="M"/>
    <s v=""/>
    <s v=""/>
    <n v="58"/>
    <m/>
    <m/>
    <m/>
    <m/>
    <x v="2"/>
    <n v="1913"/>
    <s v="1061034"/>
    <n v="4"/>
    <s v="X"/>
    <m/>
    <m/>
    <d v="2024-07-19T00:00:00"/>
    <s v="NA"/>
    <m/>
    <m/>
    <m/>
    <m/>
    <m/>
    <n v="1"/>
    <m/>
    <s v="No DNA collected"/>
    <m/>
    <s v="adult"/>
    <s v="10610344"/>
    <x v="6"/>
    <s v="M2"/>
    <n v="2"/>
    <s v=""/>
    <x v="4"/>
    <s v="GW"/>
    <n v="52.572200000000002"/>
    <s v="M"/>
    <n v="58"/>
    <s v="NA"/>
    <s v=""/>
    <n v="122543"/>
    <s v=""/>
    <s v=""/>
    <s v=""/>
    <s v=""/>
    <s v=""/>
    <s v=""/>
    <s v="M"/>
    <s v=""/>
    <s v=""/>
    <s v=""/>
    <s v=""/>
  </r>
  <r>
    <d v="2024-06-26T00:00:00"/>
    <n v="12164"/>
    <n v="11885"/>
    <m/>
    <x v="0"/>
    <n v="1051"/>
    <m/>
    <n v="41543"/>
    <s v="adipose hole"/>
    <s v="909936"/>
    <m/>
    <m/>
    <m/>
    <s v="--"/>
    <m/>
    <s v="F"/>
    <s v="M"/>
    <s v=""/>
    <s v=""/>
    <n v="63"/>
    <m/>
    <m/>
    <m/>
    <m/>
    <x v="2"/>
    <n v="1913"/>
    <s v="1061034"/>
    <n v="5"/>
    <s v="X"/>
    <m/>
    <m/>
    <d v="2024-07-19T00:00:00"/>
    <n v="132"/>
    <m/>
    <m/>
    <m/>
    <m/>
    <m/>
    <n v="1"/>
    <m/>
    <m/>
    <m/>
    <s v="adult"/>
    <s v="10610345"/>
    <x v="6"/>
    <s v="M2"/>
    <n v="2"/>
    <s v=""/>
    <x v="4"/>
    <s v="GW"/>
    <n v="57.1997"/>
    <s v="M"/>
    <n v="63"/>
    <s v="NA"/>
    <n v="42"/>
    <n v="122543"/>
    <s v=""/>
    <s v=""/>
    <s v=""/>
    <s v=""/>
    <s v=""/>
    <s v=""/>
    <s v="M"/>
    <s v=""/>
    <s v=""/>
    <s v=""/>
    <s v=""/>
  </r>
  <r>
    <d v="2024-06-26T00:00:00"/>
    <n v="12164"/>
    <n v="11885"/>
    <m/>
    <x v="0"/>
    <n v="1054"/>
    <m/>
    <m/>
    <s v="caudal hole"/>
    <m/>
    <m/>
    <m/>
    <m/>
    <s v="--"/>
    <m/>
    <s v="M"/>
    <s v="M"/>
    <s v=""/>
    <s v=""/>
    <n v="41"/>
    <m/>
    <m/>
    <m/>
    <m/>
    <x v="3"/>
    <n v="1913"/>
    <s v="1061034"/>
    <n v="6"/>
    <s v="X"/>
    <m/>
    <m/>
    <d v="2024-07-19T00:00:00"/>
    <m/>
    <m/>
    <m/>
    <m/>
    <m/>
    <m/>
    <n v="1"/>
    <m/>
    <m/>
    <m/>
    <s v="jack"/>
    <s v="10610346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6T00:00:00"/>
    <n v="12165"/>
    <n v="11885"/>
    <m/>
    <x v="0"/>
    <n v="1624"/>
    <m/>
    <m/>
    <s v="caudal hole"/>
    <m/>
    <m/>
    <m/>
    <m/>
    <s v="--"/>
    <m/>
    <s v="M"/>
    <s v="M"/>
    <s v=""/>
    <s v=""/>
    <n v="36"/>
    <m/>
    <m/>
    <m/>
    <m/>
    <x v="3"/>
    <n v="1913"/>
    <s v="1061034"/>
    <n v="7"/>
    <s v="X"/>
    <m/>
    <m/>
    <d v="2024-07-19T00:00:00"/>
    <m/>
    <m/>
    <m/>
    <m/>
    <m/>
    <m/>
    <n v="1"/>
    <m/>
    <m/>
    <m/>
    <s v="jack"/>
    <s v="10610347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6T00:00:00"/>
    <n v="12165"/>
    <n v="11885"/>
    <m/>
    <x v="0"/>
    <n v="1654"/>
    <m/>
    <m/>
    <s v="caudal hole"/>
    <m/>
    <m/>
    <m/>
    <m/>
    <s v="--"/>
    <m/>
    <s v="M"/>
    <s v="M"/>
    <s v=""/>
    <s v=""/>
    <n v="40"/>
    <m/>
    <m/>
    <m/>
    <m/>
    <x v="3"/>
    <n v="1913"/>
    <s v="1061034"/>
    <n v="8"/>
    <s v="X"/>
    <m/>
    <m/>
    <d v="2024-07-19T00:00:00"/>
    <m/>
    <m/>
    <m/>
    <m/>
    <m/>
    <m/>
    <n v="1"/>
    <m/>
    <m/>
    <m/>
    <s v="jack"/>
    <s v="10610348"/>
    <x v="5"/>
    <n v="0"/>
    <n v="0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6T00:00:00"/>
    <n v="12166"/>
    <n v="11885"/>
    <m/>
    <x v="1"/>
    <n v="1719"/>
    <m/>
    <n v="41544"/>
    <s v="adipose hole"/>
    <s v="909928"/>
    <m/>
    <m/>
    <m/>
    <s v="--"/>
    <s v="X"/>
    <s v="M"/>
    <s v="M"/>
    <s v=""/>
    <s v=""/>
    <n v="65"/>
    <m/>
    <m/>
    <m/>
    <m/>
    <x v="2"/>
    <n v="1913"/>
    <s v="1061034"/>
    <n v="9"/>
    <s v="X"/>
    <m/>
    <m/>
    <d v="2024-07-19T00:00:00"/>
    <n v="133"/>
    <m/>
    <m/>
    <m/>
    <m/>
    <m/>
    <n v="1"/>
    <m/>
    <s v="Forgot radio tag"/>
    <m/>
    <s v="adult"/>
    <s v="10610349"/>
    <x v="2"/>
    <n v="1.2"/>
    <n v="2"/>
    <n v="2020"/>
    <x v="4"/>
    <s v="GW"/>
    <n v="59.050699999999999"/>
    <s v="M"/>
    <n v="65"/>
    <s v="NA"/>
    <s v=""/>
    <n v="122543"/>
    <s v=""/>
    <s v=""/>
    <s v=""/>
    <s v=""/>
    <s v=""/>
    <s v=""/>
    <s v="M"/>
    <s v=""/>
    <s v=""/>
    <n v="0"/>
    <n v="0"/>
  </r>
  <r>
    <d v="2024-06-26T00:00:00"/>
    <n v="12166"/>
    <n v="11885"/>
    <n v="11"/>
    <x v="1"/>
    <n v="1724"/>
    <n v="122"/>
    <n v="41545"/>
    <s v="adipose hole"/>
    <s v="909945"/>
    <n v="500"/>
    <s v="M58 108"/>
    <n v="9"/>
    <s v="500-M58 108-9"/>
    <m/>
    <s v="M"/>
    <s v="M"/>
    <s v=""/>
    <s v=""/>
    <n v="75"/>
    <m/>
    <m/>
    <m/>
    <m/>
    <x v="2"/>
    <n v="1913"/>
    <s v="1061034"/>
    <n v="10"/>
    <s v="X"/>
    <m/>
    <m/>
    <d v="2024-07-19T00:00:00"/>
    <n v="134"/>
    <m/>
    <m/>
    <m/>
    <m/>
    <m/>
    <n v="1"/>
    <s v="BG"/>
    <m/>
    <m/>
    <s v="adult"/>
    <s v="106103410"/>
    <x v="3"/>
    <n v="1.3"/>
    <n v="3"/>
    <n v="2019"/>
    <x v="4"/>
    <s v="GW"/>
    <n v="68.305699999999987"/>
    <s v="M"/>
    <n v="75"/>
    <s v="NA"/>
    <n v="43"/>
    <n v="122543"/>
    <s v=""/>
    <s v=""/>
    <s v=""/>
    <s v=""/>
    <s v=""/>
    <s v=""/>
    <s v="M"/>
    <s v=""/>
    <s v=""/>
    <s v=""/>
    <s v=""/>
  </r>
  <r>
    <d v="2024-06-26T00:00:00"/>
    <n v="12166"/>
    <n v="11885"/>
    <n v="11"/>
    <x v="1"/>
    <n v="1730"/>
    <n v="115"/>
    <n v="41546"/>
    <s v="adipose hole"/>
    <s v="909948"/>
    <n v="340"/>
    <s v="M52 009"/>
    <n v="10"/>
    <s v="340-M52 009-10"/>
    <m/>
    <s v="F"/>
    <s v="M"/>
    <s v=""/>
    <s v=""/>
    <n v="71"/>
    <m/>
    <m/>
    <m/>
    <m/>
    <x v="2"/>
    <n v="1914"/>
    <s v="1061035"/>
    <n v="1"/>
    <s v="X"/>
    <m/>
    <m/>
    <d v="2024-07-19T00:00:00"/>
    <n v="135"/>
    <m/>
    <m/>
    <m/>
    <m/>
    <m/>
    <n v="1"/>
    <s v="BG"/>
    <m/>
    <m/>
    <s v="adult"/>
    <s v="10610351"/>
    <x v="2"/>
    <n v="1.2"/>
    <n v="2"/>
    <n v="2020"/>
    <x v="4"/>
    <s v="GW"/>
    <n v="64.603699999999989"/>
    <s v="M"/>
    <n v="71"/>
    <s v="NA"/>
    <n v="44"/>
    <n v="122543"/>
    <s v=""/>
    <s v=""/>
    <s v=""/>
    <s v=""/>
    <s v=""/>
    <s v=""/>
    <s v="M"/>
    <s v="Kwinageese weir"/>
    <s v="NO"/>
    <n v="0"/>
    <n v="0"/>
  </r>
  <r>
    <d v="2024-06-26T00:00:00"/>
    <n v="12166"/>
    <n v="11885"/>
    <m/>
    <x v="1"/>
    <n v="1733"/>
    <m/>
    <m/>
    <s v="caudal hole"/>
    <m/>
    <m/>
    <m/>
    <m/>
    <s v="--"/>
    <m/>
    <s v="M"/>
    <s v="M"/>
    <s v=""/>
    <s v=""/>
    <n v="42"/>
    <m/>
    <m/>
    <m/>
    <m/>
    <x v="3"/>
    <n v="1914"/>
    <s v="1061035"/>
    <n v="2"/>
    <s v="X"/>
    <m/>
    <m/>
    <d v="2024-07-19T00:00:00"/>
    <m/>
    <m/>
    <m/>
    <m/>
    <m/>
    <m/>
    <n v="1"/>
    <m/>
    <m/>
    <m/>
    <s v="jack"/>
    <s v="10610352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6T00:00:00"/>
    <n v="12166"/>
    <n v="11885"/>
    <n v="11"/>
    <x v="1"/>
    <n v="1738"/>
    <n v="180"/>
    <n v="41547"/>
    <s v="adipose hole"/>
    <s v="909947"/>
    <n v="380"/>
    <s v="M52 108"/>
    <n v="9"/>
    <s v="380-M52 108-9"/>
    <m/>
    <s v="F"/>
    <s v="M"/>
    <s v=""/>
    <s v=""/>
    <n v="63"/>
    <m/>
    <m/>
    <m/>
    <m/>
    <x v="2"/>
    <n v="1914"/>
    <s v="1061035"/>
    <n v="3"/>
    <s v="X"/>
    <m/>
    <m/>
    <d v="2024-07-19T00:00:00"/>
    <n v="138"/>
    <m/>
    <m/>
    <m/>
    <m/>
    <m/>
    <n v="1"/>
    <s v="RP"/>
    <s v="Used wrong vial"/>
    <m/>
    <s v="adult"/>
    <s v="10610353"/>
    <x v="2"/>
    <n v="1.2"/>
    <n v="2"/>
    <n v="2020"/>
    <x v="4"/>
    <s v="GW"/>
    <n v="57.1997"/>
    <s v="M"/>
    <n v="63"/>
    <s v="NA"/>
    <n v="321"/>
    <n v="122543"/>
    <s v=""/>
    <s v=""/>
    <s v=""/>
    <s v=""/>
    <s v=""/>
    <s v=""/>
    <s v="M"/>
    <s v=""/>
    <s v=""/>
    <s v=""/>
    <s v=""/>
  </r>
  <r>
    <d v="2024-06-26T00:00:00"/>
    <n v="12166"/>
    <n v="11885"/>
    <n v="11"/>
    <x v="1"/>
    <n v="1744"/>
    <n v="108"/>
    <n v="41548"/>
    <s v="adipose hole"/>
    <s v="044422"/>
    <n v="420"/>
    <s v="M56 007"/>
    <n v="8"/>
    <s v="420-M56 007-8"/>
    <m/>
    <s v="F"/>
    <s v="F"/>
    <s v=""/>
    <s v=""/>
    <n v="80.5"/>
    <n v="16.5"/>
    <n v="6"/>
    <n v="4"/>
    <n v="1.5"/>
    <x v="1"/>
    <n v="1914"/>
    <s v="1061035"/>
    <n v="4"/>
    <s v="X"/>
    <m/>
    <m/>
    <d v="2024-07-19T00:00:00"/>
    <n v="136"/>
    <m/>
    <m/>
    <m/>
    <m/>
    <m/>
    <n v="1"/>
    <s v="RP"/>
    <m/>
    <m/>
    <s v="adult"/>
    <s v="10610354"/>
    <x v="3"/>
    <n v="1.3"/>
    <n v="3"/>
    <n v="2019"/>
    <x v="4"/>
    <s v="GW"/>
    <n v="74.5"/>
    <s v="L"/>
    <n v="80.5"/>
    <s v="Yes"/>
    <n v="45"/>
    <n v="122543"/>
    <s v=""/>
    <s v="F"/>
    <n v="3.1350000000000025"/>
    <n v="0.95831359454597587"/>
    <s v=""/>
    <s v=""/>
    <s v="F"/>
    <s v=""/>
    <s v=""/>
    <n v="0"/>
    <n v="0"/>
  </r>
  <r>
    <d v="2024-06-26T00:00:00"/>
    <n v="12166"/>
    <n v="11885"/>
    <n v="11"/>
    <x v="1"/>
    <n v="1754"/>
    <n v="111"/>
    <n v="41549"/>
    <s v="adipose hole"/>
    <s v="044446"/>
    <n v="460"/>
    <s v="M58 007"/>
    <n v="8"/>
    <s v="460-M58 007-8"/>
    <m/>
    <s v="F"/>
    <s v="F"/>
    <s v=""/>
    <s v=""/>
    <n v="81"/>
    <n v="17.5"/>
    <n v="6.5"/>
    <n v="5.5"/>
    <n v="2.2999999999999998"/>
    <x v="1"/>
    <n v="1914"/>
    <s v="1061035"/>
    <n v="5"/>
    <s v="X"/>
    <m/>
    <m/>
    <d v="2024-07-19T00:00:00"/>
    <n v="137"/>
    <m/>
    <m/>
    <m/>
    <m/>
    <m/>
    <n v="1"/>
    <s v="RP"/>
    <m/>
    <m/>
    <s v="adult"/>
    <s v="10610355"/>
    <x v="3"/>
    <n v="1.3"/>
    <n v="3"/>
    <n v="2019"/>
    <x v="4"/>
    <s v="GW"/>
    <n v="74.5"/>
    <s v="L"/>
    <n v="81"/>
    <s v="Yes"/>
    <n v="322"/>
    <n v="122543"/>
    <s v=""/>
    <s v="F"/>
    <n v="1.0019999999999989"/>
    <n v="0.73145162073397385"/>
    <s v=""/>
    <s v=""/>
    <s v="F"/>
    <s v=""/>
    <s v=""/>
    <n v="0"/>
    <n v="0"/>
  </r>
  <r>
    <d v="2024-06-26T00:00:00"/>
    <n v="12166"/>
    <n v="11885"/>
    <n v="12"/>
    <x v="1"/>
    <n v="1808"/>
    <n v="65"/>
    <n v="41550"/>
    <s v="adipose hole"/>
    <s v="044380"/>
    <n v="500"/>
    <s v="M58 109"/>
    <n v="10"/>
    <s v="500-M58 109-10"/>
    <m/>
    <s v="F"/>
    <s v="F"/>
    <s v=""/>
    <s v=""/>
    <n v="77"/>
    <n v="17"/>
    <n v="6"/>
    <n v="5.5"/>
    <n v="2"/>
    <x v="1"/>
    <n v="1914"/>
    <s v="1061035"/>
    <n v="6"/>
    <s v="X"/>
    <m/>
    <m/>
    <d v="2024-07-19T00:00:00"/>
    <n v="139"/>
    <m/>
    <m/>
    <m/>
    <m/>
    <m/>
    <n v="1"/>
    <s v="RP"/>
    <m/>
    <m/>
    <s v="adult"/>
    <s v="10610356"/>
    <x v="3"/>
    <n v="1.3"/>
    <n v="3"/>
    <n v="2019"/>
    <x v="4"/>
    <s v="GW"/>
    <n v="71"/>
    <s v="L"/>
    <n v="77"/>
    <s v="Yes"/>
    <n v="323"/>
    <n v="122543"/>
    <s v=""/>
    <s v="F"/>
    <n v="0.18000000000000038"/>
    <n v="0.54487889237358023"/>
    <s v=""/>
    <s v=""/>
    <s v="F"/>
    <s v=""/>
    <s v=""/>
    <n v="0"/>
    <n v="0"/>
  </r>
  <r>
    <d v="2024-06-26T00:00:00"/>
    <n v="12166"/>
    <n v="11885"/>
    <n v="12"/>
    <x v="1"/>
    <n v="1843"/>
    <n v="61"/>
    <n v="41553"/>
    <s v="adipose hole"/>
    <s v="044394"/>
    <n v="340"/>
    <s v="M52 010"/>
    <n v="11"/>
    <s v="340-M52 010-11"/>
    <m/>
    <s v="F"/>
    <s v="M"/>
    <s v=""/>
    <s v=""/>
    <n v="63"/>
    <m/>
    <m/>
    <m/>
    <m/>
    <x v="2"/>
    <n v="1914"/>
    <s v="1061035"/>
    <n v="7"/>
    <s v="X"/>
    <m/>
    <m/>
    <d v="2024-07-19T00:00:00"/>
    <n v="140"/>
    <m/>
    <m/>
    <m/>
    <m/>
    <m/>
    <n v="1"/>
    <s v="RP"/>
    <m/>
    <m/>
    <s v="adult"/>
    <s v="10610357"/>
    <x v="2"/>
    <n v="1.2"/>
    <n v="2"/>
    <n v="2020"/>
    <x v="4"/>
    <s v="GW"/>
    <n v="57.1997"/>
    <s v="M"/>
    <n v="63"/>
    <s v="NA"/>
    <n v="46"/>
    <n v="122543"/>
    <s v=""/>
    <s v=""/>
    <s v=""/>
    <s v=""/>
    <s v=""/>
    <s v=""/>
    <s v="M"/>
    <s v=""/>
    <s v=""/>
    <s v=""/>
    <s v=""/>
  </r>
  <r>
    <d v="2024-06-26T00:00:00"/>
    <n v="12166"/>
    <n v="11885"/>
    <n v="12"/>
    <x v="1"/>
    <n v="1845"/>
    <n v="71"/>
    <n v="41554"/>
    <s v="adipose hole"/>
    <s v="044416"/>
    <n v="380"/>
    <s v="M52 109"/>
    <n v="10"/>
    <s v="380-M52 109-10"/>
    <m/>
    <s v="F"/>
    <s v="F"/>
    <s v=""/>
    <s v=""/>
    <n v="87.5"/>
    <n v="19"/>
    <n v="7"/>
    <n v="4"/>
    <n v="1.5"/>
    <x v="1"/>
    <n v="1914"/>
    <s v="1061035"/>
    <n v="8"/>
    <s v="X"/>
    <m/>
    <m/>
    <d v="2024-07-19T00:00:00"/>
    <n v="141"/>
    <m/>
    <m/>
    <m/>
    <m/>
    <m/>
    <n v="1"/>
    <s v="RP"/>
    <m/>
    <m/>
    <s v="adult"/>
    <s v="10610358"/>
    <x v="3"/>
    <n v="1.3"/>
    <n v="3"/>
    <n v="2019"/>
    <x v="4"/>
    <s v="GW"/>
    <n v="80.5"/>
    <s v="L"/>
    <n v="87.5"/>
    <s v="Yes"/>
    <n v="47"/>
    <n v="122543"/>
    <s v=""/>
    <s v="F"/>
    <n v="4.8649999999999993"/>
    <n v="0.99234718897236407"/>
    <s v=""/>
    <s v=""/>
    <s v="F"/>
    <s v=""/>
    <s v=""/>
    <n v="0"/>
    <n v="0"/>
  </r>
  <r>
    <d v="2024-06-26T00:00:00"/>
    <n v="12166"/>
    <n v="11885"/>
    <n v="12"/>
    <x v="1"/>
    <n v="1853"/>
    <n v="111"/>
    <n v="41555"/>
    <s v="adipose hole"/>
    <s v="044385"/>
    <n v="420"/>
    <s v="M56 008"/>
    <n v="9"/>
    <s v="420-M56 008-9"/>
    <m/>
    <s v="F"/>
    <s v="F"/>
    <s v=""/>
    <s v=""/>
    <n v="80"/>
    <n v="15.5"/>
    <n v="5.5"/>
    <n v="5"/>
    <n v="1.5"/>
    <x v="1"/>
    <n v="1914"/>
    <s v="1061035"/>
    <n v="9"/>
    <s v="X"/>
    <m/>
    <m/>
    <d v="2024-07-19T00:00:00"/>
    <n v="142"/>
    <m/>
    <m/>
    <m/>
    <m/>
    <m/>
    <n v="1"/>
    <s v="RP"/>
    <m/>
    <m/>
    <s v="adult"/>
    <s v="10610359"/>
    <x v="3"/>
    <n v="1.3"/>
    <n v="3"/>
    <n v="2019"/>
    <x v="4"/>
    <s v="GW"/>
    <n v="74.5"/>
    <s v="L"/>
    <n v="80"/>
    <s v="Yes"/>
    <n v="48"/>
    <n v="122543"/>
    <s v=""/>
    <s v="F"/>
    <n v="2.879999999999999"/>
    <n v="0.94684886360193621"/>
    <s v=""/>
    <s v=""/>
    <s v="F"/>
    <s v=""/>
    <s v=""/>
    <s v=""/>
    <s v=""/>
  </r>
  <r>
    <d v="2024-06-26T00:00:00"/>
    <n v="12166"/>
    <n v="11885"/>
    <n v="12"/>
    <x v="1"/>
    <n v="1905"/>
    <n v="89"/>
    <n v="41556"/>
    <s v="adipose hole"/>
    <s v="044464"/>
    <n v="460"/>
    <s v="M58 008"/>
    <n v="9"/>
    <s v="460-M58 008-9"/>
    <m/>
    <s v="M"/>
    <s v="M"/>
    <s v=""/>
    <s v=""/>
    <n v="57"/>
    <m/>
    <m/>
    <m/>
    <m/>
    <x v="2"/>
    <n v="1914"/>
    <s v="1061035"/>
    <n v="10"/>
    <s v="X"/>
    <m/>
    <m/>
    <d v="2024-07-19T00:00:00"/>
    <n v="143"/>
    <m/>
    <m/>
    <m/>
    <m/>
    <m/>
    <n v="1"/>
    <s v="RP"/>
    <m/>
    <m/>
    <s v="adult"/>
    <s v="106103510"/>
    <x v="2"/>
    <n v="1.2"/>
    <n v="2"/>
    <n v="2020"/>
    <x v="4"/>
    <s v="GW"/>
    <n v="51.646700000000003"/>
    <s v="M"/>
    <n v="57"/>
    <s v="NA"/>
    <n v="324"/>
    <n v="122543"/>
    <s v=""/>
    <s v=""/>
    <s v=""/>
    <s v=""/>
    <s v=""/>
    <s v=""/>
    <s v="M"/>
    <s v=""/>
    <s v=""/>
    <s v=""/>
    <s v=""/>
  </r>
  <r>
    <d v="2024-06-26T00:00:00"/>
    <n v="12166"/>
    <n v="11885"/>
    <n v="12"/>
    <x v="1"/>
    <n v="1912"/>
    <n v="85"/>
    <n v="41557"/>
    <s v="adipose hole"/>
    <s v="044392"/>
    <n v="500"/>
    <s v="M58 110"/>
    <n v="11"/>
    <s v="500-M58 110-11"/>
    <m/>
    <s v="M"/>
    <s v="M"/>
    <s v=""/>
    <s v=""/>
    <n v="51"/>
    <m/>
    <m/>
    <m/>
    <m/>
    <x v="2"/>
    <n v="1916"/>
    <s v="1061036"/>
    <n v="1"/>
    <s v="X"/>
    <m/>
    <m/>
    <d v="2024-07-19T00:00:00"/>
    <n v="144"/>
    <m/>
    <m/>
    <m/>
    <m/>
    <m/>
    <m/>
    <s v="BG"/>
    <m/>
    <m/>
    <s v="adult"/>
    <s v="10610361"/>
    <x v="2"/>
    <n v="1.2"/>
    <n v="2"/>
    <n v="2020"/>
    <x v="4"/>
    <s v="GW"/>
    <n v="46.093699999999998"/>
    <s v="M"/>
    <n v="51"/>
    <s v="NA"/>
    <n v="49"/>
    <n v="122543"/>
    <s v=""/>
    <s v=""/>
    <s v=""/>
    <s v=""/>
    <s v=""/>
    <s v=""/>
    <s v="M"/>
    <s v=""/>
    <s v=""/>
    <n v="0"/>
    <n v="0"/>
  </r>
  <r>
    <d v="2024-06-26T00:00:00"/>
    <n v="12166"/>
    <n v="11885"/>
    <n v="12"/>
    <x v="1"/>
    <n v="1914"/>
    <n v="100"/>
    <n v="41558"/>
    <s v="adipose hole"/>
    <s v="044478"/>
    <n v="340"/>
    <s v="M52 011"/>
    <n v="12"/>
    <s v="340-M52 011-12"/>
    <m/>
    <s v="F"/>
    <s v="M"/>
    <s v=""/>
    <s v=""/>
    <n v="70.5"/>
    <m/>
    <m/>
    <m/>
    <m/>
    <x v="2"/>
    <n v="1916"/>
    <s v="1061036"/>
    <n v="2"/>
    <s v="X"/>
    <m/>
    <m/>
    <d v="2024-07-19T00:00:00"/>
    <n v="145"/>
    <m/>
    <m/>
    <m/>
    <m/>
    <m/>
    <m/>
    <s v="BG"/>
    <m/>
    <m/>
    <s v="adult"/>
    <s v="10610362"/>
    <x v="3"/>
    <n v="1.3"/>
    <n v="3"/>
    <n v="2019"/>
    <x v="4"/>
    <s v="GW"/>
    <n v="64.140949999999989"/>
    <s v="M"/>
    <n v="70.5"/>
    <s v="NA"/>
    <n v="325"/>
    <n v="122543"/>
    <s v=""/>
    <s v=""/>
    <s v=""/>
    <s v=""/>
    <s v=""/>
    <s v=""/>
    <s v="M"/>
    <s v=""/>
    <s v=""/>
    <s v=""/>
    <s v=""/>
  </r>
  <r>
    <d v="2024-06-26T00:00:00"/>
    <n v="12166"/>
    <n v="11885"/>
    <m/>
    <x v="1"/>
    <n v="1934"/>
    <m/>
    <n v="41559"/>
    <s v="adipose hole"/>
    <s v="044384"/>
    <m/>
    <m/>
    <m/>
    <s v="--"/>
    <s v="X"/>
    <s v="M"/>
    <s v="M"/>
    <s v=""/>
    <s v=""/>
    <n v="78"/>
    <n v="16.899999999999999"/>
    <n v="6.3"/>
    <n v="6.6"/>
    <n v="1.9"/>
    <x v="1"/>
    <n v="1916"/>
    <s v="1061036"/>
    <n v="3"/>
    <s v="X"/>
    <m/>
    <m/>
    <d v="2024-07-19T00:00:00"/>
    <n v="146"/>
    <m/>
    <m/>
    <m/>
    <m/>
    <m/>
    <n v="1"/>
    <m/>
    <m/>
    <m/>
    <s v="adult"/>
    <s v="10610363"/>
    <x v="8"/>
    <s v="M3"/>
    <n v="3"/>
    <s v=""/>
    <x v="4"/>
    <s v="GW"/>
    <n v="71.7"/>
    <s v="L"/>
    <n v="78"/>
    <s v="Yes"/>
    <s v=""/>
    <n v="122543"/>
    <s v=""/>
    <s v="M"/>
    <n v="-0.43600000000000039"/>
    <n v="0.39269450082477247"/>
    <s v=""/>
    <s v=""/>
    <s v="M"/>
    <s v=""/>
    <s v=""/>
    <n v="0"/>
    <n v="0"/>
  </r>
  <r>
    <d v="2024-06-26T00:00:00"/>
    <n v="12166"/>
    <n v="11885"/>
    <m/>
    <x v="1"/>
    <n v="1935"/>
    <m/>
    <n v="41560"/>
    <s v="adipose hole"/>
    <s v="044458"/>
    <m/>
    <m/>
    <m/>
    <s v="--"/>
    <m/>
    <s v="F"/>
    <s v="F"/>
    <s v=""/>
    <s v=""/>
    <n v="85"/>
    <n v="17"/>
    <n v="6"/>
    <n v="5.5"/>
    <n v="2"/>
    <x v="1"/>
    <n v="1916"/>
    <s v="1061036"/>
    <n v="4"/>
    <s v="X"/>
    <m/>
    <m/>
    <d v="2024-07-19T00:00:00"/>
    <n v="147"/>
    <m/>
    <m/>
    <m/>
    <m/>
    <m/>
    <n v="1"/>
    <m/>
    <m/>
    <m/>
    <s v="adult"/>
    <s v="10610364"/>
    <x v="3"/>
    <n v="1.3"/>
    <n v="3"/>
    <n v="2019"/>
    <x v="4"/>
    <s v="GW"/>
    <n v="79"/>
    <s v="L"/>
    <n v="85"/>
    <s v="Yes"/>
    <s v=""/>
    <n v="122543"/>
    <s v=""/>
    <s v="F"/>
    <n v="3.6199999999999983"/>
    <n v="0.973915924853617"/>
    <s v=""/>
    <s v=""/>
    <s v="F"/>
    <s v=""/>
    <s v=""/>
    <s v=""/>
    <s v=""/>
  </r>
  <r>
    <d v="2024-06-26T00:00:00"/>
    <n v="12166"/>
    <n v="11887"/>
    <m/>
    <x v="1"/>
    <n v="1938"/>
    <m/>
    <n v="41561"/>
    <s v="adipose hole"/>
    <s v="044399"/>
    <m/>
    <m/>
    <m/>
    <s v="--"/>
    <s v="X"/>
    <s v="M"/>
    <s v="M"/>
    <s v=""/>
    <s v=""/>
    <n v="69"/>
    <m/>
    <m/>
    <m/>
    <m/>
    <x v="2"/>
    <n v="1916"/>
    <s v="1061036"/>
    <n v="5"/>
    <s v="X"/>
    <m/>
    <m/>
    <d v="2024-07-19T00:00:00"/>
    <n v="148"/>
    <m/>
    <m/>
    <m/>
    <m/>
    <m/>
    <n v="1"/>
    <m/>
    <m/>
    <m/>
    <s v="adult"/>
    <s v="10610365"/>
    <x v="2"/>
    <n v="1.2"/>
    <n v="2"/>
    <n v="2020"/>
    <x v="4"/>
    <s v="GW"/>
    <n v="62.752699999999997"/>
    <s v="M"/>
    <n v="69"/>
    <s v="NA"/>
    <n v="50"/>
    <n v="122543"/>
    <s v=""/>
    <s v=""/>
    <s v=""/>
    <s v=""/>
    <s v=""/>
    <s v=""/>
    <s v="M"/>
    <s v=""/>
    <s v=""/>
    <n v="0"/>
    <n v="0"/>
  </r>
  <r>
    <d v="2024-06-26T00:00:00"/>
    <n v="12166"/>
    <n v="11887"/>
    <m/>
    <x v="1"/>
    <n v="1940"/>
    <m/>
    <n v="41562"/>
    <s v="adipose hole"/>
    <s v="044382"/>
    <m/>
    <m/>
    <m/>
    <s v="--"/>
    <m/>
    <s v="F"/>
    <s v="F"/>
    <s v=""/>
    <s v=""/>
    <n v="80"/>
    <n v="16.5"/>
    <n v="6"/>
    <n v="5"/>
    <n v="2"/>
    <x v="1"/>
    <n v="1916"/>
    <s v="1061036"/>
    <n v="6"/>
    <s v="X"/>
    <m/>
    <m/>
    <d v="2024-07-19T00:00:00"/>
    <n v="149"/>
    <m/>
    <m/>
    <m/>
    <m/>
    <m/>
    <n v="1"/>
    <m/>
    <m/>
    <m/>
    <s v="adult"/>
    <s v="10610366"/>
    <x v="3"/>
    <n v="1.3"/>
    <n v="3"/>
    <n v="2019"/>
    <x v="4"/>
    <s v="GW"/>
    <n v="74"/>
    <s v="L"/>
    <n v="80"/>
    <s v="Yes"/>
    <s v=""/>
    <n v="122543"/>
    <s v=""/>
    <s v="F"/>
    <n v="1.8099999999999994"/>
    <n v="0.85936187426586574"/>
    <s v=""/>
    <s v=""/>
    <s v="F"/>
    <s v=""/>
    <s v=""/>
    <s v=""/>
    <s v=""/>
  </r>
  <r>
    <d v="2024-06-26T00:00:00"/>
    <n v="12242"/>
    <n v="11790"/>
    <m/>
    <x v="3"/>
    <n v="925"/>
    <m/>
    <n v="53388"/>
    <s v="V-clip adipose"/>
    <s v="046169"/>
    <m/>
    <m/>
    <m/>
    <s v="--"/>
    <m/>
    <s v="F"/>
    <s v="F"/>
    <s v=""/>
    <s v=""/>
    <n v="78.5"/>
    <n v="17.3"/>
    <n v="6"/>
    <n v="4.2"/>
    <n v="1.3"/>
    <x v="1"/>
    <n v="2107"/>
    <s v="1062168"/>
    <n v="2"/>
    <s v="X"/>
    <m/>
    <s v="X"/>
    <d v="2024-09-27T00:00:00"/>
    <m/>
    <m/>
    <m/>
    <m/>
    <m/>
    <m/>
    <m/>
    <m/>
    <m/>
    <m/>
    <s v="adult"/>
    <s v="10621682"/>
    <x v="8"/>
    <s v="M3"/>
    <n v="3"/>
    <s v=""/>
    <x v="4"/>
    <s v="GH"/>
    <n v="72.5"/>
    <s v="L"/>
    <n v="78.5"/>
    <s v="Yes"/>
    <s v=""/>
    <n v="127871"/>
    <s v=""/>
    <s v="F"/>
    <n v="2.3110000000000035"/>
    <n v="0.90978396603908074"/>
    <s v=""/>
    <s v=""/>
    <s v="F"/>
    <s v=""/>
    <s v=""/>
    <s v=""/>
    <s v=""/>
  </r>
  <r>
    <d v="2024-06-26T00:00:00"/>
    <n v="12242"/>
    <n v="11790"/>
    <m/>
    <x v="3"/>
    <n v="929"/>
    <m/>
    <n v="53389"/>
    <s v="V-clip adipose"/>
    <s v="046166"/>
    <m/>
    <m/>
    <m/>
    <s v="--"/>
    <s v="X"/>
    <s v="M"/>
    <s v="M"/>
    <s v=""/>
    <s v=""/>
    <n v="81.5"/>
    <n v="19.7"/>
    <n v="7.7"/>
    <n v="5.4"/>
    <n v="2"/>
    <x v="1"/>
    <n v="2107"/>
    <s v="1062168"/>
    <n v="3"/>
    <s v="X"/>
    <m/>
    <s v="X"/>
    <d v="2024-09-27T00:00:00"/>
    <m/>
    <m/>
    <m/>
    <m/>
    <m/>
    <m/>
    <m/>
    <m/>
    <m/>
    <m/>
    <s v="adult"/>
    <s v="10621683"/>
    <x v="3"/>
    <n v="1.3"/>
    <n v="3"/>
    <n v="2019"/>
    <x v="4"/>
    <s v="GH"/>
    <n v="73.8"/>
    <s v="L"/>
    <n v="81.5"/>
    <s v="Yes"/>
    <s v=""/>
    <n v="127871"/>
    <s v=""/>
    <s v="F"/>
    <n v="7.0000000000021156E-3"/>
    <n v="0.50174999285420219"/>
    <s v=""/>
    <s v=""/>
    <s v="F"/>
    <s v=""/>
    <s v=""/>
    <s v=""/>
    <s v=""/>
  </r>
  <r>
    <d v="2024-06-26T00:00:00"/>
    <n v="12242"/>
    <n v="11790"/>
    <m/>
    <x v="3"/>
    <n v="935"/>
    <m/>
    <n v="53390"/>
    <s v="V-clip adipose"/>
    <s v="046156"/>
    <m/>
    <m/>
    <m/>
    <s v="--"/>
    <s v="X"/>
    <s v="M"/>
    <s v="M"/>
    <s v=""/>
    <s v=""/>
    <n v="81.5"/>
    <n v="17.8"/>
    <n v="6.5"/>
    <n v="4.5"/>
    <n v="2.1"/>
    <x v="1"/>
    <n v="2107"/>
    <s v="1062168"/>
    <n v="4"/>
    <s v="X"/>
    <m/>
    <s v="X"/>
    <d v="2024-09-27T00:00:00"/>
    <m/>
    <m/>
    <m/>
    <m/>
    <m/>
    <m/>
    <m/>
    <m/>
    <m/>
    <m/>
    <s v="adult"/>
    <s v="10621684"/>
    <x v="3"/>
    <n v="1.3"/>
    <n v="3"/>
    <n v="2019"/>
    <x v="4"/>
    <s v="GH"/>
    <n v="75"/>
    <s v="L"/>
    <n v="81.5"/>
    <s v="Yes"/>
    <s v=""/>
    <n v="127871"/>
    <s v=""/>
    <s v="F"/>
    <n v="2.0690000000000022"/>
    <n v="0.88785343033820963"/>
    <s v=""/>
    <s v=""/>
    <s v="F"/>
    <s v="Kwinageese weir"/>
    <s v=""/>
    <s v=""/>
    <s v=""/>
  </r>
  <r>
    <d v="2024-06-26T00:00:00"/>
    <n v="12242"/>
    <n v="11790"/>
    <m/>
    <x v="3"/>
    <n v="940"/>
    <m/>
    <n v="53391"/>
    <s v="V-clip adipose"/>
    <s v="046131"/>
    <m/>
    <m/>
    <m/>
    <s v="--"/>
    <s v="X"/>
    <s v="M"/>
    <s v="M"/>
    <s v=""/>
    <s v=""/>
    <n v="52"/>
    <m/>
    <m/>
    <m/>
    <m/>
    <x v="2"/>
    <n v="2107"/>
    <s v="1062168"/>
    <n v="5"/>
    <s v="X"/>
    <m/>
    <s v="X"/>
    <d v="2024-09-27T00:00:00"/>
    <m/>
    <m/>
    <m/>
    <m/>
    <m/>
    <m/>
    <m/>
    <m/>
    <m/>
    <m/>
    <s v="adult"/>
    <s v="10621685"/>
    <x v="2"/>
    <n v="1.2"/>
    <n v="2"/>
    <n v="2020"/>
    <x v="4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6-26T00:00:00"/>
    <n v="12242"/>
    <n v="11790"/>
    <m/>
    <x v="3"/>
    <n v="944"/>
    <m/>
    <n v="53392"/>
    <s v="V-clip adipose"/>
    <s v="046082"/>
    <m/>
    <m/>
    <m/>
    <s v="--"/>
    <m/>
    <s v="F"/>
    <s v="F"/>
    <s v=""/>
    <s v=""/>
    <n v="82.5"/>
    <n v="18"/>
    <n v="6"/>
    <n v="5"/>
    <n v="1.6"/>
    <x v="1"/>
    <n v="2107"/>
    <s v="1062168"/>
    <n v="6"/>
    <s v="X"/>
    <m/>
    <s v="X"/>
    <d v="2024-09-27T00:00:00"/>
    <m/>
    <m/>
    <m/>
    <m/>
    <m/>
    <m/>
    <m/>
    <m/>
    <m/>
    <m/>
    <s v="adult"/>
    <s v="10621686"/>
    <x v="3"/>
    <n v="1.3"/>
    <n v="3"/>
    <n v="2019"/>
    <x v="4"/>
    <s v="GH"/>
    <n v="76.5"/>
    <s v="L"/>
    <n v="82.5"/>
    <s v="Yes"/>
    <s v=""/>
    <n v="127871"/>
    <s v=""/>
    <s v="F"/>
    <n v="3.2290000000000019"/>
    <n v="0.96191113174142051"/>
    <s v=""/>
    <s v=""/>
    <s v="F"/>
    <s v=""/>
    <s v=""/>
    <s v=""/>
    <s v=""/>
  </r>
  <r>
    <d v="2024-06-26T00:00:00"/>
    <n v="12242"/>
    <n v="11790"/>
    <m/>
    <x v="3"/>
    <n v="949"/>
    <m/>
    <n v="53393"/>
    <s v="V-clip adipose"/>
    <s v="046150"/>
    <m/>
    <m/>
    <m/>
    <s v="--"/>
    <s v="X"/>
    <s v="M"/>
    <s v="M"/>
    <s v=""/>
    <s v=""/>
    <n v="65.5"/>
    <m/>
    <m/>
    <m/>
    <m/>
    <x v="2"/>
    <n v="2107"/>
    <s v="1062168"/>
    <n v="7"/>
    <s v="X"/>
    <m/>
    <s v="X"/>
    <d v="2024-09-27T00:00:00"/>
    <m/>
    <m/>
    <m/>
    <m/>
    <m/>
    <m/>
    <m/>
    <m/>
    <m/>
    <m/>
    <s v="adult"/>
    <s v="10621687"/>
    <x v="2"/>
    <n v="1.2"/>
    <n v="2"/>
    <n v="2020"/>
    <x v="4"/>
    <s v="GH"/>
    <n v="59.513449999999999"/>
    <s v="M"/>
    <n v="65.5"/>
    <s v="NA"/>
    <s v=""/>
    <n v="127871"/>
    <s v=""/>
    <s v=""/>
    <s v=""/>
    <s v=""/>
    <s v=""/>
    <s v=""/>
    <s v="M"/>
    <s v=""/>
    <s v=""/>
    <s v=""/>
    <s v=""/>
  </r>
  <r>
    <d v="2024-06-26T00:00:00"/>
    <n v="12242"/>
    <n v="11790"/>
    <m/>
    <x v="3"/>
    <n v="953"/>
    <m/>
    <n v="53394"/>
    <s v="V-clip adipose"/>
    <s v="046174"/>
    <m/>
    <m/>
    <m/>
    <s v="--"/>
    <m/>
    <s v="F"/>
    <s v="M"/>
    <s v=""/>
    <s v=""/>
    <n v="71.5"/>
    <m/>
    <m/>
    <m/>
    <m/>
    <x v="2"/>
    <n v="2107"/>
    <s v="1062168"/>
    <n v="8"/>
    <s v="X"/>
    <m/>
    <s v="X"/>
    <d v="2024-09-27T00:00:00"/>
    <m/>
    <m/>
    <m/>
    <m/>
    <m/>
    <m/>
    <m/>
    <m/>
    <m/>
    <m/>
    <s v="adult"/>
    <s v="10621688"/>
    <x v="2"/>
    <n v="1.2"/>
    <n v="2"/>
    <n v="2020"/>
    <x v="4"/>
    <s v="GH"/>
    <n v="65.066449999999989"/>
    <s v="M"/>
    <n v="71.5"/>
    <s v="NA"/>
    <s v=""/>
    <n v="127871"/>
    <s v=""/>
    <s v=""/>
    <s v=""/>
    <s v=""/>
    <s v=""/>
    <s v=""/>
    <s v="M"/>
    <s v=""/>
    <s v=""/>
    <s v=""/>
    <s v=""/>
  </r>
  <r>
    <d v="2024-06-26T00:00:00"/>
    <n v="12243"/>
    <n v="11790"/>
    <m/>
    <x v="4"/>
    <n v="1014"/>
    <m/>
    <n v="53395"/>
    <s v="V-clip adipose"/>
    <s v="046119"/>
    <m/>
    <m/>
    <m/>
    <s v="--"/>
    <s v="X"/>
    <s v="M"/>
    <s v="M"/>
    <s v=""/>
    <s v=""/>
    <n v="64.5"/>
    <m/>
    <m/>
    <m/>
    <m/>
    <x v="2"/>
    <n v="2107"/>
    <s v="1062168"/>
    <n v="9"/>
    <s v="X"/>
    <m/>
    <s v="X"/>
    <d v="2024-09-27T00:00:00"/>
    <m/>
    <m/>
    <m/>
    <m/>
    <m/>
    <m/>
    <m/>
    <m/>
    <m/>
    <m/>
    <s v="adult"/>
    <s v="10621689"/>
    <x v="2"/>
    <n v="1.2"/>
    <n v="2"/>
    <n v="2020"/>
    <x v="4"/>
    <s v="GH"/>
    <n v="58.587949999999999"/>
    <s v="M"/>
    <n v="64.5"/>
    <s v="NA"/>
    <s v=""/>
    <n v="127871"/>
    <s v=""/>
    <s v=""/>
    <s v=""/>
    <s v=""/>
    <s v=""/>
    <s v=""/>
    <s v="M"/>
    <s v=""/>
    <s v=""/>
    <s v=""/>
    <s v=""/>
  </r>
  <r>
    <d v="2024-06-26T00:00:00"/>
    <n v="12244"/>
    <n v="11790"/>
    <m/>
    <x v="2"/>
    <n v="1036"/>
    <m/>
    <n v="53396"/>
    <s v="V-clip adipose"/>
    <s v="046164"/>
    <m/>
    <m/>
    <m/>
    <s v="--"/>
    <m/>
    <s v="F"/>
    <s v="F"/>
    <s v=""/>
    <s v=""/>
    <n v="83.5"/>
    <n v="17.8"/>
    <n v="6.3"/>
    <n v="4.5"/>
    <n v="1.7"/>
    <x v="1"/>
    <n v="2107"/>
    <s v="1062168"/>
    <n v="10"/>
    <s v="X"/>
    <m/>
    <s v="X"/>
    <d v="2024-09-27T00:00:00"/>
    <m/>
    <m/>
    <m/>
    <m/>
    <m/>
    <m/>
    <m/>
    <m/>
    <m/>
    <m/>
    <s v="adult"/>
    <s v="106216810"/>
    <x v="3"/>
    <n v="1.3"/>
    <n v="3"/>
    <n v="2019"/>
    <x v="4"/>
    <s v="GH"/>
    <n v="77.2"/>
    <s v="L"/>
    <n v="83.5"/>
    <s v="Yes"/>
    <s v=""/>
    <n v="127871"/>
    <s v=""/>
    <s v="F"/>
    <n v="3.5290000000000017"/>
    <n v="0.97150173925022065"/>
    <s v=""/>
    <s v=""/>
    <s v="F"/>
    <s v=""/>
    <s v=""/>
    <s v=""/>
    <s v=""/>
  </r>
  <r>
    <d v="2024-06-26T00:00:00"/>
    <n v="12244"/>
    <n v="11790"/>
    <m/>
    <x v="2"/>
    <n v="1042"/>
    <m/>
    <n v="53397"/>
    <s v="V-clip adipose"/>
    <s v="046171"/>
    <m/>
    <m/>
    <m/>
    <s v="--"/>
    <m/>
    <s v="F"/>
    <s v="F"/>
    <s v=""/>
    <s v=""/>
    <n v="79"/>
    <n v="17.3"/>
    <n v="5.8"/>
    <n v="4.5"/>
    <n v="1.8"/>
    <x v="1"/>
    <n v="2108"/>
    <s v=""/>
    <n v="1"/>
    <s v="X"/>
    <s v="X"/>
    <m/>
    <d v="2024-09-27T00:00:00"/>
    <m/>
    <s v="HW"/>
    <m/>
    <n v="8"/>
    <m/>
    <m/>
    <m/>
    <m/>
    <m/>
    <m/>
    <s v="adult"/>
    <s v="1"/>
    <x v="7"/>
    <s v=""/>
    <s v=""/>
    <s v=""/>
    <x v="4"/>
    <s v="GH"/>
    <n v="73.2"/>
    <s v="L"/>
    <n v="79"/>
    <s v="Yes"/>
    <s v=""/>
    <e v="#N/A"/>
    <s v=""/>
    <s v="F"/>
    <n v="2.1480000000000001"/>
    <n v="0.89548173649325968"/>
    <s v=""/>
    <s v=""/>
    <s v="F"/>
    <s v=""/>
    <s v=""/>
    <s v=""/>
    <s v=""/>
  </r>
  <r>
    <d v="2024-06-26T00:00:00"/>
    <n v="12244"/>
    <n v="11790"/>
    <m/>
    <x v="2"/>
    <n v="1049"/>
    <m/>
    <n v="53398"/>
    <s v="V-clip adipose"/>
    <s v="046163"/>
    <m/>
    <m/>
    <m/>
    <s v="--"/>
    <s v="X"/>
    <s v="M"/>
    <s v="M"/>
    <s v=""/>
    <s v=""/>
    <n v="63"/>
    <m/>
    <m/>
    <m/>
    <m/>
    <x v="2"/>
    <n v="2108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4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6-26T00:00:00"/>
    <n v="12247"/>
    <n v="11790"/>
    <m/>
    <x v="3"/>
    <n v="1726"/>
    <m/>
    <n v="53399"/>
    <s v="V-clip adipose"/>
    <s v="046127"/>
    <m/>
    <m/>
    <m/>
    <s v="--"/>
    <s v="X"/>
    <s v="M"/>
    <s v="M"/>
    <s v=""/>
    <s v=""/>
    <n v="69"/>
    <m/>
    <m/>
    <m/>
    <m/>
    <x v="2"/>
    <n v="2108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4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6-26T00:00:00"/>
    <n v="12247"/>
    <n v="11790"/>
    <m/>
    <x v="3"/>
    <n v="1729"/>
    <m/>
    <n v="53400"/>
    <s v="V-clip adipose"/>
    <s v="046155"/>
    <m/>
    <m/>
    <m/>
    <s v="--"/>
    <s v="X"/>
    <s v="M"/>
    <s v="M"/>
    <s v=""/>
    <s v=""/>
    <n v="66"/>
    <m/>
    <m/>
    <m/>
    <m/>
    <x v="2"/>
    <n v="2108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4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6-26T00:00:00"/>
    <n v="12247"/>
    <n v="11790"/>
    <m/>
    <x v="3"/>
    <n v="1733"/>
    <m/>
    <n v="53401"/>
    <s v="V-clip adipose"/>
    <s v="046177"/>
    <m/>
    <m/>
    <m/>
    <s v="--"/>
    <s v="X"/>
    <s v="M"/>
    <s v="M"/>
    <s v=""/>
    <s v=""/>
    <n v="66"/>
    <m/>
    <m/>
    <m/>
    <m/>
    <x v="2"/>
    <n v="2108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4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6-26T00:00:00"/>
    <n v="12247"/>
    <n v="11790"/>
    <m/>
    <x v="3"/>
    <n v="1736"/>
    <m/>
    <n v="53402"/>
    <s v="V-clip adipose"/>
    <s v="046084"/>
    <m/>
    <m/>
    <m/>
    <s v="--"/>
    <s v="X"/>
    <s v="M"/>
    <s v="M"/>
    <s v=""/>
    <s v=""/>
    <n v="66"/>
    <m/>
    <m/>
    <m/>
    <m/>
    <x v="2"/>
    <n v="2108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4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6-26T00:00:00"/>
    <n v="12247"/>
    <n v="11790"/>
    <m/>
    <x v="3"/>
    <n v="1741"/>
    <m/>
    <n v="53403"/>
    <s v="V-clip adipose"/>
    <s v="046109"/>
    <m/>
    <m/>
    <m/>
    <s v="--"/>
    <m/>
    <s v="F"/>
    <s v="F"/>
    <s v=""/>
    <s v=""/>
    <n v="75.5"/>
    <n v="17.5"/>
    <n v="6.5"/>
    <n v="4.5999999999999996"/>
    <n v="1.8"/>
    <x v="1"/>
    <n v="2108"/>
    <s v=""/>
    <n v="7"/>
    <s v="X"/>
    <s v="X"/>
    <m/>
    <d v="2024-09-27T00:00:00"/>
    <m/>
    <s v="HW"/>
    <m/>
    <s v="4-9"/>
    <m/>
    <m/>
    <m/>
    <m/>
    <m/>
    <m/>
    <s v="adult"/>
    <s v="7"/>
    <x v="7"/>
    <s v=""/>
    <s v=""/>
    <s v=""/>
    <x v="4"/>
    <s v="GH"/>
    <n v="69"/>
    <s v="L"/>
    <n v="75.5"/>
    <s v="Yes"/>
    <s v=""/>
    <e v="#N/A"/>
    <s v=""/>
    <s v="M"/>
    <n v="-0.32100000000000328"/>
    <n v="0.42043205953892915"/>
    <s v=""/>
    <s v=""/>
    <s v="M"/>
    <s v=""/>
    <s v=""/>
    <s v=""/>
    <s v=""/>
  </r>
  <r>
    <d v="2024-06-26T00:00:00"/>
    <n v="12247"/>
    <n v="11790"/>
    <m/>
    <x v="3"/>
    <n v="1748"/>
    <m/>
    <n v="53404"/>
    <s v="V-clip adipose"/>
    <s v="046083"/>
    <m/>
    <m/>
    <m/>
    <s v="--"/>
    <m/>
    <s v="F"/>
    <s v="F"/>
    <s v=""/>
    <s v=""/>
    <n v="81"/>
    <n v="17"/>
    <n v="6"/>
    <n v="5"/>
    <n v="1.8"/>
    <x v="1"/>
    <n v="2108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4"/>
    <s v="GH"/>
    <n v="75"/>
    <s v="L"/>
    <n v="81"/>
    <s v="Yes"/>
    <s v=""/>
    <e v="#N/A"/>
    <s v=""/>
    <s v="F"/>
    <n v="2.411999999999999"/>
    <n v="0.91773779833951263"/>
    <s v=""/>
    <s v=""/>
    <s v="F"/>
    <s v=""/>
    <s v=""/>
    <s v=""/>
    <s v=""/>
  </r>
  <r>
    <d v="2024-06-27T00:00:00"/>
    <n v="12167"/>
    <n v="11888"/>
    <m/>
    <x v="1"/>
    <n v="954"/>
    <m/>
    <n v="41563"/>
    <s v="adipose hole"/>
    <s v="044457"/>
    <m/>
    <m/>
    <m/>
    <s v="--"/>
    <m/>
    <s v="F"/>
    <s v="M"/>
    <s v=""/>
    <s v=""/>
    <n v="63.5"/>
    <m/>
    <m/>
    <m/>
    <m/>
    <x v="2"/>
    <n v="1916"/>
    <s v="1061036"/>
    <n v="7"/>
    <s v="X"/>
    <m/>
    <m/>
    <d v="2024-07-19T00:00:00"/>
    <n v="150"/>
    <m/>
    <m/>
    <m/>
    <m/>
    <m/>
    <n v="1"/>
    <m/>
    <m/>
    <m/>
    <s v="adult"/>
    <s v="10610367"/>
    <x v="6"/>
    <s v="M2"/>
    <n v="2"/>
    <s v=""/>
    <x v="4"/>
    <s v="GW"/>
    <n v="57.66245"/>
    <s v="M"/>
    <n v="63.5"/>
    <s v="NA"/>
    <s v=""/>
    <n v="122543"/>
    <s v=""/>
    <s v=""/>
    <s v=""/>
    <s v=""/>
    <s v=""/>
    <s v=""/>
    <s v="M"/>
    <s v=""/>
    <s v=""/>
    <s v=""/>
    <s v=""/>
  </r>
  <r>
    <d v="2024-06-27T00:00:00"/>
    <n v="12167"/>
    <n v="11888"/>
    <m/>
    <x v="1"/>
    <n v="955"/>
    <m/>
    <n v="41564"/>
    <s v="adipose hole"/>
    <s v="044442"/>
    <m/>
    <m/>
    <m/>
    <s v="--"/>
    <m/>
    <s v="F"/>
    <s v="F"/>
    <s v=""/>
    <s v=""/>
    <n v="77"/>
    <n v="16.5"/>
    <n v="7"/>
    <n v="5.5"/>
    <n v="1.8"/>
    <x v="1"/>
    <n v="1916"/>
    <s v="1061036"/>
    <n v="8"/>
    <s v="X"/>
    <m/>
    <m/>
    <d v="2024-07-19T00:00:00"/>
    <n v="151"/>
    <m/>
    <m/>
    <m/>
    <m/>
    <m/>
    <n v="1"/>
    <m/>
    <m/>
    <m/>
    <s v="adult"/>
    <s v="10610368"/>
    <x v="8"/>
    <s v="M3"/>
    <n v="3"/>
    <s v=""/>
    <x v="4"/>
    <s v="GW"/>
    <n v="70"/>
    <s v="L"/>
    <n v="77"/>
    <s v="Yes"/>
    <s v=""/>
    <n v="122543"/>
    <s v=""/>
    <s v="M"/>
    <n v="-0.92800000000000082"/>
    <n v="0.28333064724850415"/>
    <s v=""/>
    <s v=""/>
    <s v="M"/>
    <s v=""/>
    <s v=""/>
    <n v="0"/>
    <n v="0"/>
  </r>
  <r>
    <d v="2024-06-27T00:00:00"/>
    <n v="12167"/>
    <n v="11888"/>
    <m/>
    <x v="1"/>
    <n v="957"/>
    <m/>
    <n v="41565"/>
    <s v="adipose hole"/>
    <s v="044453"/>
    <m/>
    <m/>
    <m/>
    <s v="--"/>
    <s v="X"/>
    <s v="M"/>
    <s v="M"/>
    <s v=""/>
    <s v=""/>
    <n v="84"/>
    <n v="18.5"/>
    <n v="6.5"/>
    <n v="6"/>
    <n v="2.4"/>
    <x v="1"/>
    <n v="1916"/>
    <s v="1061036"/>
    <n v="9"/>
    <s v="X"/>
    <m/>
    <m/>
    <d v="2024-07-19T00:00:00"/>
    <n v="152"/>
    <m/>
    <m/>
    <m/>
    <m/>
    <m/>
    <n v="1"/>
    <m/>
    <m/>
    <m/>
    <s v="adult"/>
    <s v="10610369"/>
    <x v="3"/>
    <n v="1.3"/>
    <n v="3"/>
    <n v="2019"/>
    <x v="4"/>
    <s v="GW"/>
    <n v="77.5"/>
    <s v="L"/>
    <n v="84"/>
    <s v="Yes"/>
    <n v="51"/>
    <n v="122543"/>
    <s v=""/>
    <s v="F"/>
    <n v="1.8659999999999979"/>
    <n v="0.86599476532986186"/>
    <s v=""/>
    <s v=""/>
    <s v="F"/>
    <s v=""/>
    <s v=""/>
    <s v=""/>
    <s v=""/>
  </r>
  <r>
    <d v="2024-06-27T00:00:00"/>
    <n v="12167"/>
    <n v="11888"/>
    <m/>
    <x v="1"/>
    <n v="1000"/>
    <m/>
    <n v="41566"/>
    <s v="adipose hole"/>
    <s v="044419"/>
    <m/>
    <m/>
    <m/>
    <s v="--"/>
    <m/>
    <s v="M"/>
    <s v="M"/>
    <s v=""/>
    <s v=""/>
    <n v="64"/>
    <m/>
    <m/>
    <m/>
    <m/>
    <x v="2"/>
    <n v="1916"/>
    <s v="1061036"/>
    <n v="10"/>
    <s v="X"/>
    <m/>
    <m/>
    <d v="2024-07-19T00:00:00"/>
    <n v="153"/>
    <m/>
    <m/>
    <m/>
    <m/>
    <m/>
    <n v="1"/>
    <m/>
    <m/>
    <m/>
    <s v="adult"/>
    <s v="106103610"/>
    <x v="5"/>
    <n v="0"/>
    <n v="0"/>
    <s v=""/>
    <x v="4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6-27T00:00:00"/>
    <n v="12167"/>
    <n v="11888"/>
    <m/>
    <x v="1"/>
    <n v="1003"/>
    <m/>
    <n v="41567"/>
    <s v="adipose hole"/>
    <s v="044381"/>
    <m/>
    <m/>
    <m/>
    <s v="--"/>
    <m/>
    <s v="F"/>
    <s v="F"/>
    <s v=""/>
    <s v=""/>
    <n v="83"/>
    <n v="17"/>
    <n v="5.5"/>
    <n v="4"/>
    <n v="2"/>
    <x v="1"/>
    <n v="1835"/>
    <s v="1061032"/>
    <n v="1"/>
    <s v="X"/>
    <m/>
    <m/>
    <d v="2024-07-19T00:00:00"/>
    <n v="154"/>
    <m/>
    <m/>
    <m/>
    <m/>
    <m/>
    <n v="1"/>
    <m/>
    <m/>
    <m/>
    <s v="adult"/>
    <s v="10610321"/>
    <x v="3"/>
    <n v="1.3"/>
    <n v="3"/>
    <n v="2019"/>
    <x v="4"/>
    <s v="GW"/>
    <n v="77.5"/>
    <s v="L"/>
    <n v="83"/>
    <s v="Yes"/>
    <s v=""/>
    <n v="122543"/>
    <s v=""/>
    <s v="F"/>
    <n v="4.419999999999999"/>
    <n v="0.98810886835561296"/>
    <s v=""/>
    <s v=""/>
    <s v="F"/>
    <s v=""/>
    <s v=""/>
    <s v=""/>
    <s v=""/>
  </r>
  <r>
    <d v="2024-06-27T00:00:00"/>
    <n v="12167"/>
    <n v="11888"/>
    <m/>
    <x v="1"/>
    <n v="1006"/>
    <m/>
    <n v="41568"/>
    <s v="adipose hole"/>
    <s v="044470"/>
    <m/>
    <m/>
    <m/>
    <s v="--"/>
    <m/>
    <s v="M"/>
    <s v="M"/>
    <s v=""/>
    <s v=""/>
    <n v="59"/>
    <m/>
    <m/>
    <m/>
    <m/>
    <x v="2"/>
    <n v="1835"/>
    <s v="1061032"/>
    <n v="2"/>
    <s v="X"/>
    <m/>
    <m/>
    <d v="2024-07-19T00:00:00"/>
    <n v="155"/>
    <m/>
    <m/>
    <m/>
    <m/>
    <m/>
    <n v="1"/>
    <m/>
    <m/>
    <m/>
    <s v="adult"/>
    <s v="10610322"/>
    <x v="2"/>
    <n v="1.2"/>
    <n v="2"/>
    <n v="2020"/>
    <x v="4"/>
    <s v="GW"/>
    <n v="53.497700000000002"/>
    <s v="M"/>
    <n v="59"/>
    <s v="NA"/>
    <s v=""/>
    <n v="122543"/>
    <s v=""/>
    <s v=""/>
    <s v=""/>
    <s v=""/>
    <s v=""/>
    <s v=""/>
    <s v="M"/>
    <s v=""/>
    <s v=""/>
    <n v="0"/>
    <n v="0"/>
  </r>
  <r>
    <d v="2024-06-27T00:00:00"/>
    <n v="12168"/>
    <n v="11888"/>
    <m/>
    <x v="0"/>
    <n v="1027"/>
    <m/>
    <m/>
    <s v="caudal hole"/>
    <m/>
    <m/>
    <m/>
    <m/>
    <s v="--"/>
    <m/>
    <s v="M"/>
    <s v="M"/>
    <s v=""/>
    <s v=""/>
    <n v="37.5"/>
    <m/>
    <m/>
    <m/>
    <m/>
    <x v="3"/>
    <n v="1835"/>
    <s v="1061032"/>
    <n v="3"/>
    <s v="X"/>
    <m/>
    <m/>
    <d v="2024-07-19T00:00:00"/>
    <m/>
    <m/>
    <m/>
    <m/>
    <m/>
    <m/>
    <n v="1"/>
    <m/>
    <s v="JACK"/>
    <m/>
    <s v="jack"/>
    <s v="10610323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7T00:00:00"/>
    <n v="12168"/>
    <n v="11888"/>
    <m/>
    <x v="0"/>
    <n v="1031"/>
    <m/>
    <n v="41569"/>
    <s v="adipose hole"/>
    <s v="044456"/>
    <m/>
    <m/>
    <m/>
    <s v="--"/>
    <s v="X"/>
    <s v="M"/>
    <s v="M"/>
    <s v=""/>
    <s v=""/>
    <n v="60.5"/>
    <m/>
    <m/>
    <m/>
    <m/>
    <x v="2"/>
    <n v="1835"/>
    <s v="1061032"/>
    <n v="4"/>
    <s v="X"/>
    <m/>
    <m/>
    <d v="2024-07-19T00:00:00"/>
    <n v="156"/>
    <m/>
    <m/>
    <m/>
    <m/>
    <m/>
    <n v="1"/>
    <m/>
    <m/>
    <m/>
    <s v="adult"/>
    <s v="10610324"/>
    <x v="2"/>
    <n v="1.2"/>
    <n v="2"/>
    <n v="2020"/>
    <x v="4"/>
    <s v="GW"/>
    <n v="54.885950000000001"/>
    <s v="M"/>
    <n v="60.5"/>
    <s v="NA"/>
    <s v=""/>
    <n v="122543"/>
    <s v=""/>
    <s v=""/>
    <s v=""/>
    <s v=""/>
    <s v=""/>
    <s v=""/>
    <s v="M"/>
    <s v=""/>
    <s v=""/>
    <n v="0"/>
    <n v="0"/>
  </r>
  <r>
    <d v="2024-06-27T00:00:00"/>
    <n v="12168"/>
    <n v="11888"/>
    <m/>
    <x v="0"/>
    <n v="1034"/>
    <m/>
    <n v="41570"/>
    <s v="adipose hole"/>
    <s v="044452"/>
    <m/>
    <m/>
    <m/>
    <s v="--"/>
    <s v="X"/>
    <s v="M"/>
    <s v="M"/>
    <s v=""/>
    <s v=""/>
    <n v="82"/>
    <n v="18.600000000000001"/>
    <n v="6.8"/>
    <n v="5.9"/>
    <n v="2.2000000000000002"/>
    <x v="1"/>
    <n v="1835"/>
    <s v="1061032"/>
    <n v="5"/>
    <s v="X"/>
    <m/>
    <m/>
    <d v="2024-07-19T00:00:00"/>
    <n v="157"/>
    <m/>
    <m/>
    <m/>
    <m/>
    <m/>
    <n v="1"/>
    <m/>
    <m/>
    <m/>
    <s v="adult"/>
    <s v="10610325"/>
    <x v="3"/>
    <n v="1.3"/>
    <n v="3"/>
    <n v="2019"/>
    <x v="4"/>
    <s v="GW"/>
    <n v="75.2"/>
    <s v="L"/>
    <n v="82"/>
    <s v="Yes"/>
    <s v=""/>
    <n v="122543"/>
    <s v=""/>
    <s v="F"/>
    <n v="0.86199999999999766"/>
    <n v="0.70307834222606413"/>
    <s v=""/>
    <s v=""/>
    <s v="F"/>
    <s v=""/>
    <s v=""/>
    <s v=""/>
    <s v=""/>
  </r>
  <r>
    <d v="2024-06-27T00:00:00"/>
    <n v="12168"/>
    <n v="11888"/>
    <m/>
    <x v="0"/>
    <n v="1038"/>
    <m/>
    <n v="41571"/>
    <s v="adipose hole"/>
    <s v="044426"/>
    <m/>
    <m/>
    <m/>
    <s v="--"/>
    <s v="X"/>
    <s v="M"/>
    <s v="M"/>
    <s v=""/>
    <s v=""/>
    <n v="85.1"/>
    <n v="19"/>
    <n v="7.2"/>
    <n v="6"/>
    <n v="2.4"/>
    <x v="1"/>
    <n v="1835"/>
    <s v="1061032"/>
    <n v="6"/>
    <s v="X"/>
    <m/>
    <m/>
    <d v="2024-07-19T00:00:00"/>
    <n v="158"/>
    <s v="HW"/>
    <m/>
    <s v="4,5"/>
    <m/>
    <m/>
    <n v="1"/>
    <m/>
    <m/>
    <m/>
    <s v="adult"/>
    <s v="10610326"/>
    <x v="3"/>
    <n v="1.3"/>
    <n v="3"/>
    <n v="2019"/>
    <x v="4"/>
    <s v="GW"/>
    <n v="77.899999999999991"/>
    <s v="L"/>
    <n v="85.1"/>
    <s v="Yes"/>
    <s v=""/>
    <n v="122543"/>
    <s v=""/>
    <s v="F"/>
    <n v="1.4429999999999961"/>
    <n v="0.80891878877848244"/>
    <s v=""/>
    <s v=""/>
    <s v="F"/>
    <s v="Damdochax - Tag Alone"/>
    <s v=""/>
    <s v=""/>
    <s v=""/>
  </r>
  <r>
    <d v="2024-06-27T00:00:00"/>
    <n v="12168"/>
    <n v="11888"/>
    <m/>
    <x v="0"/>
    <n v="1040"/>
    <m/>
    <n v="41572"/>
    <s v="adipose hole"/>
    <s v="044469"/>
    <m/>
    <m/>
    <m/>
    <s v="--"/>
    <m/>
    <s v="F"/>
    <s v="M"/>
    <s v=""/>
    <s v=""/>
    <n v="73.5"/>
    <m/>
    <m/>
    <m/>
    <m/>
    <x v="2"/>
    <n v="1835"/>
    <s v="1061032"/>
    <n v="7"/>
    <s v="X"/>
    <m/>
    <m/>
    <d v="2024-07-19T00:00:00"/>
    <n v="159"/>
    <m/>
    <m/>
    <m/>
    <m/>
    <m/>
    <n v="1"/>
    <m/>
    <m/>
    <m/>
    <s v="adult"/>
    <s v="10610327"/>
    <x v="3"/>
    <n v="1.3"/>
    <n v="3"/>
    <n v="2019"/>
    <x v="4"/>
    <s v="GW"/>
    <n v="66.917449999999988"/>
    <s v="M"/>
    <n v="73.5"/>
    <s v="NA"/>
    <n v="52"/>
    <n v="122543"/>
    <s v=""/>
    <s v=""/>
    <s v=""/>
    <s v=""/>
    <s v=""/>
    <s v=""/>
    <s v="M"/>
    <s v=""/>
    <s v=""/>
    <s v=""/>
    <s v=""/>
  </r>
  <r>
    <d v="2024-06-27T00:00:00"/>
    <n v="12168"/>
    <n v="11888"/>
    <m/>
    <x v="0"/>
    <n v="1042"/>
    <m/>
    <m/>
    <s v="caudal hole"/>
    <m/>
    <m/>
    <m/>
    <m/>
    <s v="--"/>
    <m/>
    <s v="M"/>
    <s v="M"/>
    <s v=""/>
    <s v=""/>
    <n v="41.2"/>
    <m/>
    <m/>
    <m/>
    <m/>
    <x v="3"/>
    <n v="1835"/>
    <s v="1061032"/>
    <n v="8"/>
    <s v="X"/>
    <m/>
    <m/>
    <d v="2024-07-19T00:00:00"/>
    <m/>
    <m/>
    <m/>
    <m/>
    <m/>
    <m/>
    <n v="1"/>
    <m/>
    <m/>
    <m/>
    <s v="jack"/>
    <s v="10610328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7T00:00:00"/>
    <n v="12168"/>
    <n v="11888"/>
    <m/>
    <x v="0"/>
    <n v="1052"/>
    <m/>
    <n v="41573"/>
    <s v="adipose hole"/>
    <s v="044398"/>
    <m/>
    <m/>
    <m/>
    <s v="--"/>
    <m/>
    <s v="M"/>
    <s v="M"/>
    <s v=""/>
    <s v=""/>
    <n v="54"/>
    <m/>
    <m/>
    <m/>
    <m/>
    <x v="2"/>
    <n v="1835"/>
    <s v="1061032"/>
    <n v="9"/>
    <s v="X"/>
    <m/>
    <m/>
    <d v="2024-07-19T00:00:00"/>
    <n v="160"/>
    <m/>
    <m/>
    <m/>
    <m/>
    <m/>
    <n v="1"/>
    <m/>
    <m/>
    <m/>
    <s v="adult"/>
    <s v="10610329"/>
    <x v="2"/>
    <n v="1.2"/>
    <n v="2"/>
    <n v="2020"/>
    <x v="4"/>
    <s v="GW"/>
    <n v="48.870199999999997"/>
    <s v="M"/>
    <n v="54"/>
    <s v="NA"/>
    <s v=""/>
    <n v="122543"/>
    <s v=""/>
    <s v=""/>
    <s v=""/>
    <s v=""/>
    <s v=""/>
    <s v=""/>
    <s v="M"/>
    <s v=""/>
    <s v=""/>
    <n v="0"/>
    <n v="0"/>
  </r>
  <r>
    <d v="2024-06-27T00:00:00"/>
    <n v="12168"/>
    <n v="11888"/>
    <m/>
    <x v="0"/>
    <n v="1054"/>
    <m/>
    <n v="41574"/>
    <s v="adipose hole"/>
    <s v="044448"/>
    <m/>
    <m/>
    <m/>
    <s v="--"/>
    <m/>
    <s v="M"/>
    <s v="M"/>
    <s v=""/>
    <s v=""/>
    <n v="59.8"/>
    <m/>
    <m/>
    <m/>
    <m/>
    <x v="2"/>
    <n v="1835"/>
    <s v="1061032"/>
    <n v="10"/>
    <s v="X"/>
    <m/>
    <m/>
    <d v="2024-07-19T00:00:00"/>
    <n v="161"/>
    <m/>
    <m/>
    <m/>
    <m/>
    <m/>
    <n v="1"/>
    <m/>
    <m/>
    <m/>
    <s v="adult"/>
    <s v="106103210"/>
    <x v="2"/>
    <n v="1.2"/>
    <n v="2"/>
    <n v="2020"/>
    <x v="4"/>
    <s v="GW"/>
    <n v="54.238099999999996"/>
    <s v="M"/>
    <n v="59.8"/>
    <s v="NA"/>
    <n v="53"/>
    <n v="122543"/>
    <s v=""/>
    <s v=""/>
    <s v=""/>
    <s v=""/>
    <s v=""/>
    <s v=""/>
    <s v="M"/>
    <s v=""/>
    <s v=""/>
    <n v="0"/>
    <n v="0"/>
  </r>
  <r>
    <d v="2024-06-27T00:00:00"/>
    <n v="12168"/>
    <n v="11888"/>
    <m/>
    <x v="0"/>
    <n v="1057"/>
    <m/>
    <m/>
    <s v="caudal hole"/>
    <m/>
    <m/>
    <m/>
    <m/>
    <s v="--"/>
    <m/>
    <s v="M"/>
    <s v="M"/>
    <s v=""/>
    <s v=""/>
    <n v="37.5"/>
    <m/>
    <m/>
    <m/>
    <m/>
    <x v="3"/>
    <n v="1917"/>
    <s v="1061037"/>
    <n v="1"/>
    <s v="X"/>
    <m/>
    <m/>
    <d v="2024-07-19T00:00:00"/>
    <m/>
    <m/>
    <m/>
    <m/>
    <m/>
    <m/>
    <n v="1"/>
    <m/>
    <m/>
    <m/>
    <s v="jack"/>
    <s v="10610371"/>
    <x v="4"/>
    <s v="M1"/>
    <n v="1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7T00:00:00"/>
    <n v="12168"/>
    <n v="11888"/>
    <m/>
    <x v="0"/>
    <n v="1058"/>
    <m/>
    <n v="41575"/>
    <s v="adipose hole"/>
    <s v="044428"/>
    <m/>
    <m/>
    <m/>
    <s v="--"/>
    <m/>
    <s v="F"/>
    <s v="F"/>
    <s v=""/>
    <s v=""/>
    <n v="79.900000000000006"/>
    <n v="17"/>
    <n v="6"/>
    <n v="5"/>
    <n v="2"/>
    <x v="1"/>
    <n v="1917"/>
    <s v="1061037"/>
    <n v="2"/>
    <s v="X"/>
    <m/>
    <m/>
    <d v="2024-07-19T00:00:00"/>
    <n v="162"/>
    <m/>
    <m/>
    <m/>
    <m/>
    <m/>
    <n v="1"/>
    <m/>
    <m/>
    <m/>
    <s v="adult"/>
    <s v="10610372"/>
    <x v="3"/>
    <n v="1.3"/>
    <n v="3"/>
    <n v="2019"/>
    <x v="4"/>
    <s v="GW"/>
    <n v="73.900000000000006"/>
    <s v="L"/>
    <n v="79.900000000000006"/>
    <s v="Yes"/>
    <s v=""/>
    <n v="122543"/>
    <s v=""/>
    <s v="F"/>
    <n v="1.7670000000000001"/>
    <n v="0.85408419492041698"/>
    <s v=""/>
    <s v=""/>
    <s v="F"/>
    <s v=""/>
    <s v=""/>
    <n v="0"/>
    <n v="0"/>
  </r>
  <r>
    <d v="2024-06-27T00:00:00"/>
    <n v="12168"/>
    <n v="11888"/>
    <m/>
    <x v="0"/>
    <n v="1059"/>
    <m/>
    <m/>
    <s v="caudal hole"/>
    <m/>
    <m/>
    <m/>
    <m/>
    <s v="--"/>
    <m/>
    <s v="M"/>
    <s v="M"/>
    <s v=""/>
    <s v=""/>
    <n v="40"/>
    <m/>
    <m/>
    <m/>
    <m/>
    <x v="3"/>
    <n v="1917"/>
    <s v="1061037"/>
    <n v="3"/>
    <s v="X"/>
    <m/>
    <m/>
    <d v="2024-07-19T00:00:00"/>
    <m/>
    <m/>
    <m/>
    <m/>
    <m/>
    <m/>
    <n v="1"/>
    <m/>
    <m/>
    <m/>
    <s v="jack"/>
    <s v="10610373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7T00:00:00"/>
    <n v="12168"/>
    <n v="11888"/>
    <m/>
    <x v="0"/>
    <n v="1055"/>
    <m/>
    <m/>
    <s v="caudal hole"/>
    <m/>
    <m/>
    <m/>
    <m/>
    <s v="--"/>
    <m/>
    <s v="M"/>
    <s v="M"/>
    <s v=""/>
    <s v=""/>
    <n v="40"/>
    <m/>
    <m/>
    <m/>
    <m/>
    <x v="3"/>
    <n v="1917"/>
    <s v="1061037"/>
    <n v="4"/>
    <s v="X"/>
    <m/>
    <m/>
    <d v="2024-07-19T00:00:00"/>
    <m/>
    <m/>
    <m/>
    <m/>
    <m/>
    <m/>
    <n v="1"/>
    <m/>
    <m/>
    <m/>
    <s v="jack"/>
    <s v="10610374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7T00:00:00"/>
    <n v="12168"/>
    <n v="11888"/>
    <m/>
    <x v="0"/>
    <n v="1100"/>
    <m/>
    <n v="41576"/>
    <s v="adipose hole"/>
    <s v="044407"/>
    <m/>
    <m/>
    <m/>
    <s v="--"/>
    <m/>
    <s v="M"/>
    <s v="M"/>
    <s v=""/>
    <s v=""/>
    <n v="59"/>
    <m/>
    <m/>
    <m/>
    <m/>
    <x v="2"/>
    <n v="1917"/>
    <s v="1061037"/>
    <n v="5"/>
    <s v="X"/>
    <m/>
    <m/>
    <d v="2024-07-19T00:00:00"/>
    <n v="163"/>
    <m/>
    <m/>
    <m/>
    <m/>
    <m/>
    <n v="1"/>
    <m/>
    <m/>
    <m/>
    <s v="adult"/>
    <s v="10610375"/>
    <x v="2"/>
    <n v="1.2"/>
    <n v="2"/>
    <n v="2020"/>
    <x v="4"/>
    <s v="GW"/>
    <n v="53.497700000000002"/>
    <s v="M"/>
    <n v="59"/>
    <s v="NA"/>
    <s v=""/>
    <n v="122543"/>
    <s v=""/>
    <s v=""/>
    <s v=""/>
    <s v=""/>
    <s v=""/>
    <s v=""/>
    <s v="M"/>
    <s v=""/>
    <s v=""/>
    <n v="0"/>
    <n v="0"/>
  </r>
  <r>
    <d v="2024-06-27T00:00:00"/>
    <n v="12168"/>
    <n v="11888"/>
    <m/>
    <x v="0"/>
    <n v="1103"/>
    <m/>
    <n v="41577"/>
    <s v="adipose hole"/>
    <s v="044479"/>
    <m/>
    <m/>
    <m/>
    <s v="--"/>
    <m/>
    <s v="M"/>
    <s v="M"/>
    <s v=""/>
    <s v=""/>
    <n v="51.5"/>
    <m/>
    <m/>
    <m/>
    <m/>
    <x v="2"/>
    <n v="1917"/>
    <s v="1061037"/>
    <n v="6"/>
    <s v="X"/>
    <m/>
    <m/>
    <d v="2024-07-19T00:00:00"/>
    <n v="164"/>
    <m/>
    <m/>
    <m/>
    <m/>
    <m/>
    <n v="1"/>
    <m/>
    <m/>
    <m/>
    <s v="adult"/>
    <s v="10610376"/>
    <x v="2"/>
    <n v="1.2"/>
    <n v="2"/>
    <n v="2020"/>
    <x v="4"/>
    <s v="GW"/>
    <n v="46.556449999999998"/>
    <s v="M"/>
    <n v="51.5"/>
    <s v="NA"/>
    <n v="54"/>
    <n v="122543"/>
    <s v=""/>
    <s v=""/>
    <s v=""/>
    <s v=""/>
    <s v=""/>
    <s v=""/>
    <s v="M"/>
    <s v=""/>
    <s v=""/>
    <n v="0"/>
    <n v="0"/>
  </r>
  <r>
    <d v="2024-06-27T00:00:00"/>
    <n v="12168"/>
    <n v="11888"/>
    <m/>
    <x v="0"/>
    <n v="1105"/>
    <m/>
    <n v="41578"/>
    <s v="adipose hole"/>
    <s v="044425"/>
    <m/>
    <m/>
    <m/>
    <s v="--"/>
    <m/>
    <s v="M"/>
    <s v="M"/>
    <s v=""/>
    <s v=""/>
    <n v="57.5"/>
    <m/>
    <m/>
    <m/>
    <m/>
    <x v="2"/>
    <n v="1917"/>
    <s v="1061037"/>
    <n v="7"/>
    <s v="X"/>
    <m/>
    <m/>
    <d v="2024-07-19T00:00:00"/>
    <n v="165"/>
    <s v="HW"/>
    <m/>
    <n v="12"/>
    <m/>
    <m/>
    <n v="1"/>
    <m/>
    <m/>
    <m/>
    <s v="adult"/>
    <s v="10610377"/>
    <x v="2"/>
    <n v="1.2"/>
    <n v="2"/>
    <n v="2020"/>
    <x v="4"/>
    <s v="GW"/>
    <n v="52.109450000000002"/>
    <s v="M"/>
    <n v="57.5"/>
    <s v="NA"/>
    <n v="55"/>
    <n v="122543"/>
    <s v=""/>
    <s v=""/>
    <s v=""/>
    <s v=""/>
    <s v=""/>
    <s v=""/>
    <s v="M"/>
    <s v=""/>
    <s v=""/>
    <n v="0"/>
    <n v="0"/>
  </r>
  <r>
    <d v="2024-06-27T00:00:00"/>
    <n v="12168"/>
    <n v="11888"/>
    <m/>
    <x v="0"/>
    <n v="1107"/>
    <m/>
    <n v="41579"/>
    <s v="adipose hole"/>
    <s v="044408"/>
    <m/>
    <m/>
    <m/>
    <s v="--"/>
    <s v="X"/>
    <s v="M"/>
    <s v="M"/>
    <s v=""/>
    <s v=""/>
    <n v="77"/>
    <n v="16.600000000000001"/>
    <n v="6"/>
    <n v="5"/>
    <n v="2.2000000000000002"/>
    <x v="1"/>
    <n v="1917"/>
    <s v="1061037"/>
    <n v="8"/>
    <s v="X"/>
    <m/>
    <m/>
    <d v="2024-07-19T00:00:00"/>
    <n v="166"/>
    <m/>
    <m/>
    <m/>
    <m/>
    <m/>
    <n v="1"/>
    <m/>
    <m/>
    <m/>
    <s v="adult"/>
    <s v="10610378"/>
    <x v="3"/>
    <n v="1.3"/>
    <n v="3"/>
    <n v="2019"/>
    <x v="4"/>
    <s v="GW"/>
    <n v="71"/>
    <s v="L"/>
    <n v="77"/>
    <s v="Yes"/>
    <s v=""/>
    <n v="122543"/>
    <s v=""/>
    <s v="F"/>
    <n v="0.34800000000000009"/>
    <n v="0.58613250025629948"/>
    <s v=""/>
    <s v=""/>
    <s v="F"/>
    <s v=""/>
    <s v=""/>
    <n v="0"/>
    <n v="0"/>
  </r>
  <r>
    <d v="2024-06-27T00:00:00"/>
    <n v="12168"/>
    <n v="11888"/>
    <m/>
    <x v="0"/>
    <n v="1108"/>
    <m/>
    <m/>
    <s v="caudal hole"/>
    <m/>
    <m/>
    <m/>
    <m/>
    <s v="--"/>
    <m/>
    <s v="M"/>
    <s v="M"/>
    <s v=""/>
    <s v=""/>
    <n v="38"/>
    <m/>
    <m/>
    <m/>
    <m/>
    <x v="3"/>
    <n v="1917"/>
    <s v="1061037"/>
    <n v="9"/>
    <s v="X"/>
    <m/>
    <m/>
    <d v="2024-07-19T00:00:00"/>
    <m/>
    <m/>
    <m/>
    <m/>
    <m/>
    <m/>
    <n v="1"/>
    <m/>
    <m/>
    <m/>
    <s v="jack"/>
    <s v="10610379"/>
    <x v="6"/>
    <s v="M2"/>
    <n v="2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7T00:00:00"/>
    <n v="12169"/>
    <n v="11888"/>
    <n v="13"/>
    <x v="0"/>
    <n v="1544"/>
    <m/>
    <n v="41580"/>
    <s v="adipose hole"/>
    <s v="044401"/>
    <n v="340"/>
    <s v="M52 012"/>
    <n v="13"/>
    <s v="340-M52 012-13"/>
    <m/>
    <s v="M"/>
    <s v="M"/>
    <s v=""/>
    <s v=""/>
    <n v="63"/>
    <m/>
    <m/>
    <m/>
    <m/>
    <x v="2"/>
    <n v="1917"/>
    <s v="1061037"/>
    <n v="10"/>
    <s v="X"/>
    <m/>
    <m/>
    <d v="2024-07-19T00:00:00"/>
    <n v="167"/>
    <m/>
    <m/>
    <m/>
    <m/>
    <m/>
    <n v="1"/>
    <m/>
    <m/>
    <m/>
    <s v="adult"/>
    <s v="106103710"/>
    <x v="2"/>
    <n v="1.2"/>
    <n v="2"/>
    <n v="2020"/>
    <x v="4"/>
    <s v="GW"/>
    <n v="57.1997"/>
    <s v="M"/>
    <n v="63"/>
    <s v="NA"/>
    <n v="56"/>
    <n v="122543"/>
    <s v=""/>
    <s v=""/>
    <s v=""/>
    <s v=""/>
    <s v=""/>
    <s v=""/>
    <s v="M"/>
    <s v=""/>
    <s v=""/>
    <s v=""/>
    <s v=""/>
  </r>
  <r>
    <d v="2024-06-27T00:00:00"/>
    <n v="12170"/>
    <n v="11888"/>
    <n v="13"/>
    <x v="1"/>
    <n v="1618"/>
    <m/>
    <n v="41581"/>
    <s v="adipose hole"/>
    <s v="044430"/>
    <n v="380"/>
    <s v="M52 110"/>
    <n v="11"/>
    <s v="380-M52 110-11"/>
    <m/>
    <s v="F"/>
    <s v="M"/>
    <s v=""/>
    <s v=""/>
    <n v="68.5"/>
    <m/>
    <m/>
    <m/>
    <m/>
    <x v="2"/>
    <n v="1918"/>
    <s v="1061038"/>
    <n v="1"/>
    <s v="X"/>
    <m/>
    <m/>
    <d v="2024-07-19T00:00:00"/>
    <n v="168"/>
    <m/>
    <m/>
    <m/>
    <m/>
    <m/>
    <n v="1"/>
    <m/>
    <m/>
    <m/>
    <s v="adult"/>
    <s v="10610381"/>
    <x v="6"/>
    <s v="M2"/>
    <n v="2"/>
    <s v=""/>
    <x v="4"/>
    <s v="GW"/>
    <n v="62.289949999999997"/>
    <s v="M"/>
    <n v="68.5"/>
    <s v="NA"/>
    <n v="326"/>
    <n v="122543"/>
    <s v=""/>
    <s v=""/>
    <s v=""/>
    <s v=""/>
    <s v=""/>
    <s v=""/>
    <s v="M"/>
    <s v=""/>
    <s v=""/>
    <n v="0"/>
    <n v="0"/>
  </r>
  <r>
    <d v="2024-06-27T00:00:00"/>
    <n v="12170"/>
    <n v="11888"/>
    <n v="13"/>
    <x v="1"/>
    <n v="1649"/>
    <m/>
    <n v="41582"/>
    <s v="adipose hole"/>
    <s v="044427"/>
    <n v="420"/>
    <s v="M56 009"/>
    <n v="10"/>
    <s v="420-M56 009-10"/>
    <m/>
    <s v="M"/>
    <s v="M"/>
    <s v=""/>
    <s v=""/>
    <n v="83"/>
    <n v="20.2"/>
    <n v="8"/>
    <n v="5.0999999999999996"/>
    <n v="2.2000000000000002"/>
    <x v="1"/>
    <n v="1918"/>
    <s v="1061038"/>
    <n v="2"/>
    <s v="X"/>
    <m/>
    <m/>
    <d v="2024-07-19T00:00:00"/>
    <n v="169"/>
    <m/>
    <m/>
    <m/>
    <m/>
    <m/>
    <n v="1"/>
    <m/>
    <m/>
    <m/>
    <s v="adult"/>
    <s v="10610382"/>
    <x v="3"/>
    <n v="1.3"/>
    <n v="3"/>
    <n v="2019"/>
    <x v="4"/>
    <s v="GW"/>
    <n v="75"/>
    <s v="L"/>
    <n v="83"/>
    <s v="Yes"/>
    <n v="327"/>
    <n v="122543"/>
    <s v=""/>
    <s v="F"/>
    <n v="0.29999999999999827"/>
    <n v="0.57444251681165859"/>
    <s v=""/>
    <s v=""/>
    <s v="F"/>
    <s v=""/>
    <s v=""/>
    <s v=""/>
    <s v=""/>
  </r>
  <r>
    <d v="2024-06-27T00:00:00"/>
    <n v="12170"/>
    <n v="11888"/>
    <n v="13"/>
    <x v="1"/>
    <n v="1804"/>
    <m/>
    <n v="41583"/>
    <s v="adipose hole"/>
    <s v="044447"/>
    <n v="460"/>
    <s v="M58 009"/>
    <n v="10"/>
    <s v="460-M58 009-10"/>
    <m/>
    <s v="M"/>
    <s v="M"/>
    <s v=""/>
    <s v=""/>
    <n v="63.5"/>
    <m/>
    <m/>
    <m/>
    <m/>
    <x v="2"/>
    <n v="1918"/>
    <s v="1061038"/>
    <n v="3"/>
    <s v="X"/>
    <m/>
    <m/>
    <d v="2024-07-19T00:00:00"/>
    <n v="170"/>
    <m/>
    <m/>
    <m/>
    <m/>
    <m/>
    <n v="1"/>
    <m/>
    <m/>
    <m/>
    <s v="adult"/>
    <s v="10610383"/>
    <x v="2"/>
    <n v="1.2"/>
    <n v="2"/>
    <n v="2020"/>
    <x v="4"/>
    <s v="GW"/>
    <n v="57.66245"/>
    <s v="M"/>
    <n v="63.5"/>
    <s v="NA"/>
    <n v="57"/>
    <n v="122543"/>
    <s v=""/>
    <s v=""/>
    <s v=""/>
    <s v=""/>
    <s v=""/>
    <s v=""/>
    <s v="M"/>
    <s v="Kwinageese weir"/>
    <s v=""/>
    <s v=""/>
    <s v=""/>
  </r>
  <r>
    <d v="2024-06-27T00:00:00"/>
    <n v="12170"/>
    <n v="11888"/>
    <n v="13"/>
    <x v="1"/>
    <n v="1810"/>
    <m/>
    <n v="41584"/>
    <s v="adipose hole"/>
    <s v="044390"/>
    <n v="500"/>
    <s v="M58 111"/>
    <n v="12"/>
    <s v="500-M58 111-12"/>
    <m/>
    <s v="F"/>
    <s v="M"/>
    <s v=""/>
    <s v=""/>
    <n v="56.5"/>
    <m/>
    <m/>
    <m/>
    <m/>
    <x v="2"/>
    <n v="1918"/>
    <s v="1061038"/>
    <n v="4"/>
    <s v="X"/>
    <m/>
    <m/>
    <d v="2024-07-19T00:00:00"/>
    <n v="171"/>
    <m/>
    <m/>
    <m/>
    <m/>
    <m/>
    <n v="1"/>
    <m/>
    <m/>
    <m/>
    <s v="adult"/>
    <s v="10610384"/>
    <x v="2"/>
    <n v="1.2"/>
    <n v="2"/>
    <n v="2020"/>
    <x v="4"/>
    <s v="GW"/>
    <n v="51.183950000000003"/>
    <s v="M"/>
    <n v="56.5"/>
    <s v="NA"/>
    <n v="328"/>
    <n v="122543"/>
    <s v=""/>
    <s v=""/>
    <s v=""/>
    <s v=""/>
    <s v=""/>
    <s v=""/>
    <s v="M"/>
    <s v=""/>
    <s v=""/>
    <s v=""/>
    <s v=""/>
  </r>
  <r>
    <d v="2024-06-27T00:00:00"/>
    <n v="12170"/>
    <n v="11888"/>
    <n v="13"/>
    <x v="1"/>
    <n v="1823"/>
    <m/>
    <n v="41585"/>
    <s v="adipose hole"/>
    <s v="044414"/>
    <n v="340"/>
    <s v="M52 013"/>
    <n v="14"/>
    <s v="340-M52 013-14"/>
    <m/>
    <s v="M"/>
    <s v="M"/>
    <s v=""/>
    <s v=""/>
    <n v="65.099999999999994"/>
    <m/>
    <m/>
    <m/>
    <m/>
    <x v="2"/>
    <n v="1918"/>
    <s v="1061038"/>
    <n v="5"/>
    <s v="X"/>
    <m/>
    <m/>
    <d v="2024-07-19T00:00:00"/>
    <n v="172"/>
    <m/>
    <m/>
    <m/>
    <m/>
    <m/>
    <n v="1"/>
    <m/>
    <m/>
    <m/>
    <s v="adult"/>
    <s v="10610385"/>
    <x v="2"/>
    <n v="1.2"/>
    <n v="2"/>
    <n v="2020"/>
    <x v="4"/>
    <s v="GW"/>
    <n v="59.143249999999995"/>
    <s v="M"/>
    <n v="65.099999999999994"/>
    <s v="NA"/>
    <n v="58"/>
    <n v="122543"/>
    <s v=""/>
    <s v=""/>
    <s v=""/>
    <s v=""/>
    <s v=""/>
    <s v=""/>
    <s v="M"/>
    <s v=""/>
    <s v=""/>
    <n v="0"/>
    <n v="0"/>
  </r>
  <r>
    <d v="2024-06-27T00:00:00"/>
    <n v="12170"/>
    <n v="11888"/>
    <n v="13"/>
    <x v="1"/>
    <n v="1837"/>
    <m/>
    <n v="41586"/>
    <s v="adipose hole"/>
    <s v="044438"/>
    <n v="380"/>
    <s v="M52 111"/>
    <n v="12"/>
    <s v="380-M52 111-12"/>
    <m/>
    <s v="M"/>
    <s v="M"/>
    <s v=""/>
    <s v=""/>
    <n v="61.5"/>
    <m/>
    <m/>
    <m/>
    <m/>
    <x v="2"/>
    <n v="1918"/>
    <s v="1061038"/>
    <n v="6"/>
    <s v="X"/>
    <m/>
    <m/>
    <d v="2024-07-19T00:00:00"/>
    <n v="173"/>
    <m/>
    <m/>
    <m/>
    <m/>
    <m/>
    <n v="4"/>
    <m/>
    <m/>
    <m/>
    <s v="adult"/>
    <s v="10610386"/>
    <x v="2"/>
    <n v="1.2"/>
    <n v="2"/>
    <n v="2020"/>
    <x v="4"/>
    <s v="GW"/>
    <n v="55.811450000000001"/>
    <s v="M"/>
    <n v="61.5"/>
    <s v="NA"/>
    <n v="329"/>
    <n v="122543"/>
    <s v=""/>
    <s v=""/>
    <s v=""/>
    <s v=""/>
    <s v=""/>
    <s v=""/>
    <s v="M"/>
    <s v=""/>
    <s v=""/>
    <s v=""/>
    <s v=""/>
  </r>
  <r>
    <d v="2024-06-27T00:00:00"/>
    <n v="12170"/>
    <n v="11888"/>
    <n v="13"/>
    <x v="1"/>
    <n v="1850"/>
    <m/>
    <n v="41587"/>
    <s v="adipose hole"/>
    <s v="044463"/>
    <n v="420"/>
    <s v="M56 010"/>
    <n v="11"/>
    <s v="420-M56 010-11"/>
    <m/>
    <s v="F"/>
    <s v="F"/>
    <s v=""/>
    <s v=""/>
    <n v="84"/>
    <n v="17.600000000000001"/>
    <n v="6"/>
    <n v="5.5"/>
    <n v="2"/>
    <x v="1"/>
    <n v="1918"/>
    <s v="1061038"/>
    <n v="7"/>
    <s v="X"/>
    <m/>
    <m/>
    <d v="2024-07-19T00:00:00"/>
    <n v="174"/>
    <m/>
    <m/>
    <m/>
    <m/>
    <m/>
    <n v="1"/>
    <m/>
    <m/>
    <m/>
    <s v="adult"/>
    <s v="10610387"/>
    <x v="3"/>
    <n v="1.3"/>
    <n v="3"/>
    <n v="2019"/>
    <x v="4"/>
    <s v="GW"/>
    <n v="78"/>
    <s v="L"/>
    <n v="84"/>
    <s v="Yes"/>
    <n v="59"/>
    <n v="122543"/>
    <s v=""/>
    <s v="F"/>
    <n v="3.1899999999999986"/>
    <n v="0.96045622044904699"/>
    <s v=""/>
    <s v=""/>
    <s v="F"/>
    <s v=""/>
    <s v=""/>
    <s v=""/>
    <s v=""/>
  </r>
  <r>
    <d v="2024-06-27T00:00:00"/>
    <n v="12170"/>
    <n v="11888"/>
    <n v="13"/>
    <x v="1"/>
    <n v="1859"/>
    <m/>
    <n v="41588"/>
    <s v="adipose hole"/>
    <s v="044466"/>
    <n v="460"/>
    <s v="M58 011"/>
    <n v="12"/>
    <s v="460-M58 011-12"/>
    <m/>
    <s v="M"/>
    <s v="M"/>
    <s v=""/>
    <s v=""/>
    <n v="74.5"/>
    <m/>
    <m/>
    <m/>
    <m/>
    <x v="2"/>
    <n v="1918"/>
    <s v="1061038"/>
    <n v="8"/>
    <s v="X"/>
    <m/>
    <m/>
    <d v="2024-07-19T00:00:00"/>
    <n v="175"/>
    <m/>
    <m/>
    <m/>
    <m/>
    <m/>
    <n v="1"/>
    <m/>
    <m/>
    <m/>
    <s v="adult"/>
    <s v="10610388"/>
    <x v="3"/>
    <n v="1.3"/>
    <n v="3"/>
    <n v="2019"/>
    <x v="4"/>
    <s v="GW"/>
    <n v="67.842949999999988"/>
    <s v="M"/>
    <n v="74.5"/>
    <s v="NA"/>
    <n v="330"/>
    <n v="122543"/>
    <s v=""/>
    <s v=""/>
    <s v=""/>
    <s v=""/>
    <s v=""/>
    <s v=""/>
    <s v="M"/>
    <s v=""/>
    <s v=""/>
    <s v=""/>
    <s v=""/>
  </r>
  <r>
    <d v="2024-06-27T00:00:00"/>
    <n v="12170"/>
    <n v="11888"/>
    <n v="13"/>
    <x v="1"/>
    <n v="1900"/>
    <m/>
    <n v="41589"/>
    <s v="adipose hole"/>
    <s v="044386"/>
    <n v="500"/>
    <s v="M58 112"/>
    <n v="13"/>
    <s v="500-M58 112-13"/>
    <m/>
    <s v="F"/>
    <s v="M"/>
    <s v=""/>
    <s v=""/>
    <n v="67"/>
    <m/>
    <m/>
    <m/>
    <m/>
    <x v="2"/>
    <n v="1918"/>
    <s v="1061038"/>
    <n v="9"/>
    <s v="X"/>
    <m/>
    <m/>
    <d v="2024-07-19T00:00:00"/>
    <n v="301"/>
    <m/>
    <m/>
    <m/>
    <m/>
    <m/>
    <n v="1"/>
    <m/>
    <m/>
    <m/>
    <s v="adult"/>
    <s v="10610389"/>
    <x v="2"/>
    <n v="1.2"/>
    <n v="2"/>
    <n v="2020"/>
    <x v="4"/>
    <s v="GW"/>
    <n v="60.901699999999998"/>
    <s v="M"/>
    <n v="67"/>
    <s v="NA"/>
    <n v="331"/>
    <n v="122543"/>
    <s v=""/>
    <s v=""/>
    <s v=""/>
    <s v=""/>
    <s v=""/>
    <s v=""/>
    <s v="M"/>
    <s v=""/>
    <s v=""/>
    <s v=""/>
    <s v=""/>
  </r>
  <r>
    <d v="2024-06-27T00:00:00"/>
    <n v="12170"/>
    <n v="11891"/>
    <n v="14"/>
    <x v="1"/>
    <n v="1907"/>
    <m/>
    <n v="41590"/>
    <s v="adipose hole"/>
    <s v="044445"/>
    <n v="340"/>
    <s v="M52 014"/>
    <n v="15"/>
    <s v="340-M52 014-15"/>
    <m/>
    <s v="F"/>
    <s v="M"/>
    <s v=""/>
    <s v=""/>
    <n v="70.5"/>
    <m/>
    <m/>
    <m/>
    <m/>
    <x v="2"/>
    <n v="1918"/>
    <s v="1061038"/>
    <n v="10"/>
    <s v="X"/>
    <m/>
    <m/>
    <d v="2024-07-19T00:00:00"/>
    <n v="302"/>
    <m/>
    <m/>
    <m/>
    <m/>
    <m/>
    <n v="1"/>
    <s v="DB"/>
    <m/>
    <m/>
    <s v="adult"/>
    <s v="106103810"/>
    <x v="6"/>
    <s v="M2"/>
    <n v="2"/>
    <s v=""/>
    <x v="4"/>
    <s v="GW"/>
    <n v="64.140949999999989"/>
    <s v="M"/>
    <n v="70.5"/>
    <s v="NA"/>
    <n v="332"/>
    <n v="122543"/>
    <s v=""/>
    <s v=""/>
    <s v=""/>
    <s v=""/>
    <s v=""/>
    <s v=""/>
    <s v="M"/>
    <s v=""/>
    <s v=""/>
    <n v="0"/>
    <n v="0"/>
  </r>
  <r>
    <d v="2024-06-27T00:00:00"/>
    <n v="12170"/>
    <n v="11891"/>
    <n v="14"/>
    <x v="1"/>
    <n v="1914"/>
    <m/>
    <n v="41591"/>
    <s v="adipose hole"/>
    <s v="044474"/>
    <n v="380"/>
    <s v="M52 112"/>
    <n v="13"/>
    <s v="380-M52 112-13"/>
    <m/>
    <s v="M"/>
    <s v="M"/>
    <s v=""/>
    <s v=""/>
    <n v="59"/>
    <m/>
    <m/>
    <m/>
    <m/>
    <x v="2"/>
    <n v="1920"/>
    <s v="1061039"/>
    <n v="1"/>
    <s v="X"/>
    <m/>
    <m/>
    <d v="2024-07-19T00:00:00"/>
    <n v="303"/>
    <m/>
    <m/>
    <m/>
    <m/>
    <m/>
    <n v="1"/>
    <s v="DB"/>
    <m/>
    <m/>
    <s v="adult"/>
    <s v="10610391"/>
    <x v="2"/>
    <n v="1.2"/>
    <n v="2"/>
    <n v="2020"/>
    <x v="4"/>
    <s v="GW"/>
    <n v="53.497700000000002"/>
    <s v="M"/>
    <n v="59"/>
    <s v="NA"/>
    <n v="60"/>
    <n v="122543"/>
    <s v=""/>
    <s v=""/>
    <s v=""/>
    <s v=""/>
    <s v=""/>
    <s v=""/>
    <s v="M"/>
    <s v=""/>
    <s v=""/>
    <n v="0"/>
    <n v="0"/>
  </r>
  <r>
    <d v="2024-06-27T00:00:00"/>
    <n v="12170"/>
    <n v="11891"/>
    <n v="14"/>
    <x v="1"/>
    <n v="1916"/>
    <m/>
    <n v="41592"/>
    <s v="adipose hole"/>
    <s v="044395"/>
    <n v="420"/>
    <s v="M56 011"/>
    <n v="12"/>
    <s v="420-M56 011-12"/>
    <m/>
    <s v="F"/>
    <s v="M"/>
    <s v=""/>
    <s v=""/>
    <n v="73"/>
    <m/>
    <m/>
    <m/>
    <m/>
    <x v="2"/>
    <n v="1920"/>
    <s v="1061039"/>
    <n v="2"/>
    <s v="X"/>
    <m/>
    <m/>
    <d v="2024-07-19T00:00:00"/>
    <n v="304"/>
    <m/>
    <m/>
    <m/>
    <m/>
    <m/>
    <n v="1"/>
    <s v="DB"/>
    <m/>
    <m/>
    <s v="adult"/>
    <s v="10610392"/>
    <x v="6"/>
    <s v="M2"/>
    <n v="2"/>
    <s v=""/>
    <x v="4"/>
    <s v="GW"/>
    <n v="66.454699999999988"/>
    <s v="M"/>
    <n v="73"/>
    <s v="NA"/>
    <n v="333"/>
    <n v="122543"/>
    <s v=""/>
    <s v=""/>
    <s v=""/>
    <s v=""/>
    <s v=""/>
    <s v=""/>
    <s v="M"/>
    <s v=""/>
    <s v=""/>
    <n v="0"/>
    <n v="0"/>
  </r>
  <r>
    <d v="2024-06-27T00:00:00"/>
    <n v="12170"/>
    <n v="11891"/>
    <n v="14"/>
    <x v="1"/>
    <n v="1917"/>
    <m/>
    <n v="41593"/>
    <s v="adipose hole"/>
    <s v="044465"/>
    <n v="460"/>
    <s v="M58 013"/>
    <n v="14"/>
    <s v="460-M58 013-14"/>
    <m/>
    <s v="M"/>
    <s v="M"/>
    <s v=""/>
    <s v=""/>
    <n v="53"/>
    <m/>
    <m/>
    <m/>
    <m/>
    <x v="2"/>
    <n v="1920"/>
    <s v="1061039"/>
    <n v="3"/>
    <s v="X"/>
    <m/>
    <m/>
    <d v="2024-07-19T00:00:00"/>
    <n v="305"/>
    <m/>
    <m/>
    <m/>
    <m/>
    <m/>
    <n v="1"/>
    <s v="DB"/>
    <m/>
    <m/>
    <s v="adult"/>
    <s v="10610393"/>
    <x v="3"/>
    <n v="1.3"/>
    <n v="3"/>
    <n v="2019"/>
    <x v="4"/>
    <s v="GW"/>
    <n v="47.944699999999997"/>
    <s v="M"/>
    <n v="53"/>
    <s v="NA"/>
    <n v="61"/>
    <n v="122543"/>
    <s v=""/>
    <s v=""/>
    <s v=""/>
    <s v=""/>
    <s v=""/>
    <s v=""/>
    <s v="M"/>
    <s v=""/>
    <s v=""/>
    <n v="0"/>
    <n v="0"/>
  </r>
  <r>
    <d v="2024-06-27T00:00:00"/>
    <n v="12170"/>
    <n v="11891"/>
    <n v="14"/>
    <x v="1"/>
    <n v="1919"/>
    <m/>
    <n v="41594"/>
    <s v="adipose hole"/>
    <s v="044389"/>
    <n v="500"/>
    <s v="M58 114"/>
    <n v="15"/>
    <s v="500-M58 114-15"/>
    <m/>
    <s v="F"/>
    <s v="F"/>
    <s v=""/>
    <s v=""/>
    <n v="78"/>
    <m/>
    <m/>
    <m/>
    <m/>
    <x v="1"/>
    <n v="1920"/>
    <s v="1061039"/>
    <n v="4"/>
    <s v="X"/>
    <m/>
    <m/>
    <d v="2024-07-19T00:00:00"/>
    <n v="306"/>
    <m/>
    <m/>
    <m/>
    <m/>
    <m/>
    <n v="1"/>
    <s v="DB"/>
    <m/>
    <s v="No morphos"/>
    <s v="adult"/>
    <s v="10610394"/>
    <x v="2"/>
    <n v="1.2"/>
    <n v="2"/>
    <n v="2020"/>
    <x v="4"/>
    <s v="GW"/>
    <n v="71.082199999999986"/>
    <s v="L"/>
    <n v="78"/>
    <s v="No"/>
    <n v="334"/>
    <n v="122543"/>
    <s v=""/>
    <s v=""/>
    <s v=""/>
    <s v=""/>
    <s v=""/>
    <s v=""/>
    <s v="F"/>
    <s v=""/>
    <s v=""/>
    <s v=""/>
    <s v=""/>
  </r>
  <r>
    <d v="2024-06-27T00:00:00"/>
    <n v="12170"/>
    <n v="11891"/>
    <n v="14"/>
    <x v="1"/>
    <n v="1945"/>
    <m/>
    <n v="41595"/>
    <s v="adipose hole"/>
    <s v="044387"/>
    <n v="340"/>
    <s v="M52 015"/>
    <n v="16"/>
    <s v="340-M52 015-16"/>
    <m/>
    <s v="F"/>
    <s v="M"/>
    <s v=""/>
    <s v=""/>
    <n v="66"/>
    <m/>
    <m/>
    <m/>
    <m/>
    <x v="2"/>
    <n v="1920"/>
    <s v="1061039"/>
    <n v="5"/>
    <s v="X"/>
    <m/>
    <m/>
    <d v="2024-07-19T00:00:00"/>
    <n v="307"/>
    <m/>
    <m/>
    <m/>
    <m/>
    <m/>
    <n v="1"/>
    <s v="DB"/>
    <m/>
    <m/>
    <s v="adult"/>
    <s v="10610395"/>
    <x v="2"/>
    <n v="1.2"/>
    <n v="2"/>
    <n v="2020"/>
    <x v="4"/>
    <s v="GW"/>
    <n v="59.976199999999999"/>
    <s v="M"/>
    <n v="66"/>
    <s v="NA"/>
    <n v="335"/>
    <n v="122543"/>
    <s v=""/>
    <s v=""/>
    <s v=""/>
    <s v=""/>
    <s v=""/>
    <s v=""/>
    <s v="M"/>
    <s v=""/>
    <s v=""/>
    <s v=""/>
    <s v=""/>
  </r>
  <r>
    <d v="2024-06-27T00:00:00"/>
    <n v="12170"/>
    <n v="11891"/>
    <n v="14"/>
    <x v="1"/>
    <n v="1949"/>
    <m/>
    <n v="41596"/>
    <s v="adipose hole"/>
    <s v="044402"/>
    <n v="380"/>
    <s v="M52 113"/>
    <n v="14"/>
    <s v="380-M52 113-14"/>
    <m/>
    <s v="F"/>
    <s v="M"/>
    <s v=""/>
    <s v=""/>
    <n v="74"/>
    <m/>
    <m/>
    <m/>
    <m/>
    <x v="2"/>
    <n v="1920"/>
    <s v="1061039"/>
    <n v="6"/>
    <s v="X"/>
    <m/>
    <m/>
    <d v="2024-07-19T00:00:00"/>
    <n v="308"/>
    <m/>
    <m/>
    <m/>
    <m/>
    <m/>
    <n v="1"/>
    <s v="DB"/>
    <m/>
    <m/>
    <s v="adult"/>
    <s v="10610396"/>
    <x v="3"/>
    <n v="1.3"/>
    <n v="3"/>
    <n v="2019"/>
    <x v="4"/>
    <s v="GW"/>
    <n v="67.380199999999988"/>
    <s v="M"/>
    <n v="74"/>
    <s v="NA"/>
    <n v="62"/>
    <n v="122543"/>
    <s v=""/>
    <s v=""/>
    <s v=""/>
    <s v=""/>
    <s v=""/>
    <s v=""/>
    <s v="M"/>
    <s v=""/>
    <s v=""/>
    <n v="0"/>
    <n v="0"/>
  </r>
  <r>
    <d v="2024-06-27T00:00:00"/>
    <n v="12170"/>
    <n v="11891"/>
    <n v="14"/>
    <x v="1"/>
    <n v="1950"/>
    <m/>
    <n v="41597"/>
    <s v="adipose hole"/>
    <s v="044412"/>
    <n v="420"/>
    <s v="M56 012"/>
    <n v="13"/>
    <s v="420-M56 012-13"/>
    <m/>
    <s v="M"/>
    <s v="M"/>
    <s v=""/>
    <s v=""/>
    <n v="71"/>
    <m/>
    <m/>
    <m/>
    <m/>
    <x v="2"/>
    <n v="1920"/>
    <s v="1061039"/>
    <n v="7"/>
    <s v="X"/>
    <m/>
    <m/>
    <d v="2024-07-19T00:00:00"/>
    <n v="309"/>
    <m/>
    <m/>
    <m/>
    <m/>
    <m/>
    <n v="1"/>
    <s v="DB"/>
    <m/>
    <m/>
    <s v="adult"/>
    <s v="10610397"/>
    <x v="8"/>
    <s v="M3"/>
    <n v="3"/>
    <s v=""/>
    <x v="4"/>
    <s v="GW"/>
    <n v="64.603699999999989"/>
    <s v="M"/>
    <n v="71"/>
    <s v="NA"/>
    <n v="336"/>
    <n v="122543"/>
    <s v=""/>
    <s v=""/>
    <s v=""/>
    <s v=""/>
    <s v=""/>
    <s v=""/>
    <s v="M"/>
    <s v=""/>
    <s v=""/>
    <s v=""/>
    <s v=""/>
  </r>
  <r>
    <d v="2024-06-27T00:00:00"/>
    <n v="12170"/>
    <n v="11891"/>
    <n v="14"/>
    <x v="1"/>
    <n v="1951"/>
    <m/>
    <n v="41598"/>
    <s v="adipose hole"/>
    <s v="044477"/>
    <n v="460"/>
    <s v="M58 014"/>
    <n v="15"/>
    <s v="460-M58 014-15"/>
    <m/>
    <s v="M"/>
    <s v="M"/>
    <s v=""/>
    <s v=""/>
    <n v="59.5"/>
    <m/>
    <m/>
    <m/>
    <m/>
    <x v="2"/>
    <n v="1920"/>
    <s v="1061039"/>
    <n v="8"/>
    <s v="X"/>
    <m/>
    <m/>
    <d v="2024-07-19T00:00:00"/>
    <n v="310"/>
    <m/>
    <m/>
    <m/>
    <m/>
    <m/>
    <n v="1"/>
    <s v="DB"/>
    <m/>
    <m/>
    <s v="adult"/>
    <s v="10610398"/>
    <x v="2"/>
    <n v="1.2"/>
    <n v="2"/>
    <n v="2020"/>
    <x v="4"/>
    <s v="GW"/>
    <n v="53.960450000000002"/>
    <s v="M"/>
    <n v="59.5"/>
    <s v="NA"/>
    <n v="337"/>
    <n v="122543"/>
    <s v=""/>
    <s v=""/>
    <s v=""/>
    <s v=""/>
    <s v=""/>
    <s v=""/>
    <s v="M"/>
    <s v=""/>
    <s v=""/>
    <n v="0"/>
    <n v="0"/>
  </r>
  <r>
    <d v="2024-06-27T00:00:00"/>
    <n v="12172"/>
    <n v="11891"/>
    <n v="14"/>
    <x v="1"/>
    <n v="2019"/>
    <m/>
    <n v="41599"/>
    <s v="adipose hole"/>
    <s v="044396"/>
    <n v="500"/>
    <s v="M58 115"/>
    <n v="16"/>
    <s v="500-M58 115-16"/>
    <m/>
    <s v="F"/>
    <s v="F"/>
    <s v=""/>
    <s v=""/>
    <n v="78"/>
    <n v="15.2"/>
    <n v="5"/>
    <n v="5"/>
    <n v="2"/>
    <x v="1"/>
    <n v="1920"/>
    <s v="1061039"/>
    <n v="9"/>
    <s v="X"/>
    <m/>
    <m/>
    <d v="2024-07-19T00:00:00"/>
    <n v="311"/>
    <m/>
    <m/>
    <m/>
    <m/>
    <m/>
    <n v="1"/>
    <s v="DB"/>
    <m/>
    <m/>
    <s v="adult"/>
    <s v="10610399"/>
    <x v="3"/>
    <n v="1.3"/>
    <n v="3"/>
    <n v="2019"/>
    <x v="4"/>
    <s v="GW"/>
    <n v="73"/>
    <s v="L"/>
    <n v="78"/>
    <s v="Yes"/>
    <n v="338"/>
    <n v="122543"/>
    <s v=""/>
    <s v="F"/>
    <n v="2.2299999999999995"/>
    <n v="0.90291135901350095"/>
    <s v=""/>
    <s v=""/>
    <s v="F"/>
    <s v=""/>
    <s v=""/>
    <s v=""/>
    <s v=""/>
  </r>
  <r>
    <d v="2024-06-27T00:00:00"/>
    <n v="12248"/>
    <n v="11791"/>
    <m/>
    <x v="3"/>
    <n v="939"/>
    <m/>
    <n v="53405"/>
    <s v="V-clip adipose"/>
    <s v="046089"/>
    <m/>
    <m/>
    <m/>
    <s v="--"/>
    <m/>
    <s v="F"/>
    <s v="F"/>
    <s v=""/>
    <s v=""/>
    <n v="79.3"/>
    <n v="15.9"/>
    <n v="5.4"/>
    <n v="5.4"/>
    <n v="1.6"/>
    <x v="1"/>
    <n v="2108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4"/>
    <s v="GH"/>
    <n v="73.899999999999991"/>
    <s v="L"/>
    <n v="79.3"/>
    <s v="Yes"/>
    <s v=""/>
    <e v="#N/A"/>
    <s v=""/>
    <s v="F"/>
    <n v="2.3489999999999958"/>
    <n v="0.91285470940687818"/>
    <s v=""/>
    <s v=""/>
    <s v="F"/>
    <s v=""/>
    <s v=""/>
    <s v=""/>
    <s v=""/>
  </r>
  <r>
    <d v="2024-06-27T00:00:00"/>
    <n v="12248"/>
    <n v="11791"/>
    <m/>
    <x v="3"/>
    <n v="941"/>
    <m/>
    <n v="53406"/>
    <s v="V-clip adipose"/>
    <s v="046180"/>
    <m/>
    <m/>
    <m/>
    <s v="--"/>
    <m/>
    <s v="F"/>
    <s v="F"/>
    <s v=""/>
    <s v=""/>
    <n v="81"/>
    <n v="16.5"/>
    <n v="5.5"/>
    <n v="5.6"/>
    <n v="1.6"/>
    <x v="1"/>
    <n v="2108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4"/>
    <s v="GH"/>
    <n v="75.5"/>
    <s v="L"/>
    <n v="81"/>
    <s v="Yes"/>
    <s v=""/>
    <e v="#N/A"/>
    <s v=""/>
    <s v="F"/>
    <n v="2.8159999999999989"/>
    <n v="0.94353433495044992"/>
    <s v=""/>
    <s v=""/>
    <s v="F"/>
    <s v=""/>
    <s v=""/>
    <s v=""/>
    <s v=""/>
  </r>
  <r>
    <d v="2024-06-27T00:00:00"/>
    <n v="12248"/>
    <n v="11791"/>
    <m/>
    <x v="3"/>
    <n v="944"/>
    <m/>
    <n v="53407"/>
    <s v="V-clip adipose"/>
    <s v="046106"/>
    <m/>
    <m/>
    <m/>
    <s v="--"/>
    <s v="X"/>
    <s v="M"/>
    <s v="M"/>
    <s v=""/>
    <s v=""/>
    <n v="62"/>
    <m/>
    <m/>
    <m/>
    <m/>
    <x v="2"/>
    <n v="210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4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6-27T00:00:00"/>
    <n v="12248"/>
    <n v="11791"/>
    <m/>
    <x v="3"/>
    <n v="949"/>
    <m/>
    <n v="53408"/>
    <s v="V-clip adipose"/>
    <s v="046112"/>
    <m/>
    <m/>
    <m/>
    <s v="--"/>
    <m/>
    <s v="M"/>
    <s v="M"/>
    <s v=""/>
    <s v=""/>
    <n v="58"/>
    <m/>
    <m/>
    <m/>
    <m/>
    <x v="2"/>
    <n v="210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4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6-27T00:00:00"/>
    <n v="12248"/>
    <n v="11791"/>
    <m/>
    <x v="3"/>
    <n v="955"/>
    <m/>
    <n v="53409"/>
    <s v="V-clip adipose"/>
    <s v="046120"/>
    <m/>
    <m/>
    <m/>
    <s v="--"/>
    <s v="X"/>
    <s v="M"/>
    <s v="M"/>
    <s v=""/>
    <s v=""/>
    <n v="67"/>
    <m/>
    <m/>
    <m/>
    <m/>
    <x v="2"/>
    <n v="210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4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6-27T00:00:00"/>
    <n v="12249"/>
    <n v="11791"/>
    <m/>
    <x v="4"/>
    <n v="1015"/>
    <m/>
    <n v="53410"/>
    <s v="V-clip adipose"/>
    <s v="046140"/>
    <m/>
    <m/>
    <m/>
    <s v="--"/>
    <m/>
    <s v="F"/>
    <s v="F"/>
    <s v=""/>
    <s v=""/>
    <n v="75.5"/>
    <n v="17.600000000000001"/>
    <n v="6.5"/>
    <n v="5.0999999999999996"/>
    <n v="1.5"/>
    <x v="1"/>
    <n v="210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4"/>
    <s v="GH"/>
    <n v="69"/>
    <s v="L"/>
    <n v="75.5"/>
    <s v="Yes"/>
    <s v=""/>
    <e v="#N/A"/>
    <s v=""/>
    <s v="M"/>
    <n v="-0.40300000000000313"/>
    <n v="0.40059177152436604"/>
    <s v=""/>
    <s v=""/>
    <s v="M"/>
    <s v=""/>
    <s v=""/>
    <s v=""/>
    <s v=""/>
  </r>
  <r>
    <d v="2024-06-27T00:00:00"/>
    <n v="12249"/>
    <n v="11791"/>
    <m/>
    <x v="4"/>
    <n v="1022"/>
    <m/>
    <n v="53411"/>
    <s v="V-clip adipose"/>
    <s v="046103"/>
    <m/>
    <m/>
    <m/>
    <s v="--"/>
    <m/>
    <s v="M"/>
    <s v="M"/>
    <s v=""/>
    <s v=""/>
    <n v="55"/>
    <m/>
    <m/>
    <m/>
    <m/>
    <x v="2"/>
    <n v="210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4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6-27T00:00:00"/>
    <n v="12250"/>
    <n v="11791"/>
    <m/>
    <x v="2"/>
    <n v="1041"/>
    <m/>
    <n v="53412"/>
    <s v="V-clip adipose"/>
    <s v="046111"/>
    <m/>
    <m/>
    <m/>
    <s v="--"/>
    <m/>
    <s v="M"/>
    <s v="M"/>
    <s v=""/>
    <s v=""/>
    <n v="51"/>
    <m/>
    <m/>
    <m/>
    <m/>
    <x v="2"/>
    <n v="210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4"/>
    <s v="GH"/>
    <n v="46.093699999999998"/>
    <s v="M"/>
    <n v="51"/>
    <s v="NA"/>
    <s v=""/>
    <e v="#N/A"/>
    <s v=""/>
    <s v=""/>
    <s v=""/>
    <s v=""/>
    <s v=""/>
    <s v=""/>
    <s v="M"/>
    <s v=""/>
    <s v=""/>
    <s v=""/>
    <s v=""/>
  </r>
  <r>
    <d v="2024-06-27T00:00:00"/>
    <n v="12250"/>
    <n v="11791"/>
    <m/>
    <x v="2"/>
    <n v="1043"/>
    <m/>
    <n v="53413"/>
    <s v="V-clip adipose"/>
    <s v="046101"/>
    <m/>
    <m/>
    <m/>
    <s v="--"/>
    <m/>
    <s v="F"/>
    <s v="F"/>
    <s v=""/>
    <s v=""/>
    <n v="82"/>
    <n v="18"/>
    <n v="6"/>
    <n v="5.5"/>
    <n v="1.9"/>
    <x v="1"/>
    <n v="210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4"/>
    <s v="GH"/>
    <n v="76"/>
    <s v="L"/>
    <n v="82"/>
    <s v="Yes"/>
    <s v=""/>
    <e v="#N/A"/>
    <s v=""/>
    <s v="F"/>
    <n v="2.415999999999999"/>
    <n v="0.91803927471259261"/>
    <s v=""/>
    <s v=""/>
    <s v="F"/>
    <s v=""/>
    <s v=""/>
    <s v=""/>
    <s v=""/>
  </r>
  <r>
    <d v="2024-06-27T00:00:00"/>
    <n v="12301"/>
    <n v="11791"/>
    <m/>
    <x v="2"/>
    <n v="1617"/>
    <m/>
    <n v="53414"/>
    <s v="V-clip adipose"/>
    <s v="046122"/>
    <m/>
    <m/>
    <m/>
    <s v="--"/>
    <s v="X"/>
    <s v="M"/>
    <s v="M"/>
    <s v=""/>
    <s v=""/>
    <n v="81"/>
    <n v="19"/>
    <n v="7.7"/>
    <n v="6"/>
    <n v="2"/>
    <x v="1"/>
    <n v="2109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4"/>
    <s v="GH"/>
    <n v="73.3"/>
    <s v="L"/>
    <n v="81"/>
    <s v="Yes"/>
    <s v=""/>
    <e v="#N/A"/>
    <s v=""/>
    <s v="M"/>
    <n v="-0.61600000000000077"/>
    <n v="0.35069173472886556"/>
    <s v=""/>
    <s v=""/>
    <s v="M"/>
    <s v=""/>
    <s v=""/>
    <s v=""/>
    <s v=""/>
  </r>
  <r>
    <d v="2024-06-27T00:00:00"/>
    <n v="12302"/>
    <n v="11791"/>
    <m/>
    <x v="4"/>
    <n v="1634"/>
    <m/>
    <n v="53415"/>
    <s v="no mark applied"/>
    <s v="no pit"/>
    <m/>
    <m/>
    <m/>
    <s v="--"/>
    <m/>
    <s v="M"/>
    <s v="M"/>
    <s v=""/>
    <s v=""/>
    <n v="60"/>
    <m/>
    <m/>
    <m/>
    <m/>
    <x v="2"/>
    <m/>
    <s v="1016286"/>
    <m/>
    <m/>
    <m/>
    <m/>
    <m/>
    <m/>
    <m/>
    <m/>
    <m/>
    <m/>
    <m/>
    <m/>
    <m/>
    <s v="No PIT tag or vclip"/>
    <m/>
    <s v="adult"/>
    <s v="1016286"/>
    <x v="7"/>
    <s v=""/>
    <s v=""/>
    <s v=""/>
    <x v="4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6-27T00:00:00"/>
    <n v="12302"/>
    <n v="11791"/>
    <m/>
    <x v="4"/>
    <n v="1642"/>
    <m/>
    <n v="53416"/>
    <s v="V-clip adipose"/>
    <s v="046179"/>
    <m/>
    <m/>
    <m/>
    <s v="--"/>
    <s v="X"/>
    <s v="M"/>
    <s v="M"/>
    <s v=""/>
    <s v=""/>
    <n v="87"/>
    <n v="18.5"/>
    <n v="6.8"/>
    <n v="6"/>
    <n v="1.8"/>
    <x v="1"/>
    <n v="210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4"/>
    <s v="GH"/>
    <n v="80.2"/>
    <s v="L"/>
    <n v="87"/>
    <s v="Yes"/>
    <s v=""/>
    <e v="#N/A"/>
    <s v=""/>
    <s v="F"/>
    <n v="3.2879999999999967"/>
    <n v="0.96401483800753263"/>
    <s v=""/>
    <s v=""/>
    <s v="F"/>
    <s v=""/>
    <s v=""/>
    <s v=""/>
    <s v=""/>
  </r>
  <r>
    <d v="2024-06-27T00:00:00"/>
    <n v="12303"/>
    <n v="11791"/>
    <m/>
    <x v="3"/>
    <n v="1659"/>
    <m/>
    <n v="53417"/>
    <s v="V-clip adipose"/>
    <s v="046142"/>
    <m/>
    <m/>
    <m/>
    <s v="--"/>
    <m/>
    <s v="F"/>
    <s v="F"/>
    <s v=""/>
    <s v=""/>
    <n v="82"/>
    <n v="17.600000000000001"/>
    <n v="6.8"/>
    <n v="5.4"/>
    <n v="1.8"/>
    <x v="1"/>
    <n v="210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4"/>
    <s v="GH"/>
    <n v="75.2"/>
    <s v="L"/>
    <n v="82"/>
    <s v="Yes"/>
    <s v=""/>
    <e v="#N/A"/>
    <s v=""/>
    <s v="F"/>
    <n v="1.5459999999999976"/>
    <n v="0.82433525652150963"/>
    <s v=""/>
    <s v=""/>
    <s v="F"/>
    <s v=""/>
    <s v=""/>
    <s v=""/>
    <s v=""/>
  </r>
  <r>
    <d v="2024-06-28T00:00:00"/>
    <n v="12173"/>
    <n v="11892"/>
    <m/>
    <x v="1"/>
    <n v="936"/>
    <m/>
    <n v="41600"/>
    <s v="adipose hole"/>
    <s v="044393"/>
    <m/>
    <m/>
    <m/>
    <s v="--"/>
    <m/>
    <s v="M"/>
    <s v="M"/>
    <s v=""/>
    <s v=""/>
    <n v="64"/>
    <m/>
    <m/>
    <m/>
    <m/>
    <x v="2"/>
    <n v="1920"/>
    <s v="1061039"/>
    <n v="10"/>
    <s v="X"/>
    <m/>
    <m/>
    <d v="2024-07-19T00:00:00"/>
    <n v="311"/>
    <m/>
    <m/>
    <m/>
    <m/>
    <m/>
    <n v="1"/>
    <m/>
    <m/>
    <m/>
    <s v="adult"/>
    <s v="106103910"/>
    <x v="5"/>
    <n v="0"/>
    <n v="0"/>
    <s v=""/>
    <x v="4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6-28T00:00:00"/>
    <n v="12173"/>
    <n v="11892"/>
    <m/>
    <x v="1"/>
    <n v="956"/>
    <m/>
    <n v="41601"/>
    <s v="adipose hole"/>
    <s v="044406"/>
    <m/>
    <m/>
    <m/>
    <s v="--"/>
    <m/>
    <s v="M"/>
    <s v="M"/>
    <s v=""/>
    <s v=""/>
    <n v="72.5"/>
    <m/>
    <m/>
    <m/>
    <m/>
    <x v="2"/>
    <n v="2073"/>
    <s v="1061040"/>
    <n v="1"/>
    <s v="X"/>
    <m/>
    <m/>
    <d v="2024-07-19T00:00:00"/>
    <n v="312"/>
    <m/>
    <m/>
    <m/>
    <m/>
    <m/>
    <n v="1"/>
    <m/>
    <m/>
    <m/>
    <s v="adult"/>
    <s v="10610401"/>
    <x v="2"/>
    <n v="1.2"/>
    <n v="2"/>
    <n v="2020"/>
    <x v="4"/>
    <s v="GW"/>
    <n v="65.991949999999989"/>
    <s v="M"/>
    <n v="72.5"/>
    <s v="NA"/>
    <n v="63"/>
    <n v="122543"/>
    <s v=""/>
    <s v=""/>
    <s v=""/>
    <s v=""/>
    <s v=""/>
    <s v=""/>
    <s v="M"/>
    <s v=""/>
    <s v=""/>
    <s v=""/>
    <s v=""/>
  </r>
  <r>
    <d v="2024-06-28T00:00:00"/>
    <n v="12173"/>
    <n v="11892"/>
    <m/>
    <x v="1"/>
    <n v="1019"/>
    <m/>
    <m/>
    <s v="caudal hole"/>
    <m/>
    <m/>
    <m/>
    <m/>
    <s v="--"/>
    <m/>
    <s v="M"/>
    <s v="M"/>
    <s v=""/>
    <s v=""/>
    <n v="42"/>
    <m/>
    <m/>
    <m/>
    <m/>
    <x v="3"/>
    <n v="2073"/>
    <s v="1061040"/>
    <n v="2"/>
    <s v="X"/>
    <m/>
    <m/>
    <d v="2024-07-19T00:00:00"/>
    <m/>
    <m/>
    <m/>
    <m/>
    <m/>
    <m/>
    <n v="1"/>
    <m/>
    <m/>
    <s v="DNA vials shifted. 313 was recorded for a jack. Confirmed with Ben2 that no samples were collected from jacks."/>
    <s v="jack"/>
    <s v="10610402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8T00:00:00"/>
    <n v="12173"/>
    <n v="11892"/>
    <m/>
    <x v="1"/>
    <n v="1020"/>
    <m/>
    <n v="41602"/>
    <s v="adipose hole"/>
    <s v="044468"/>
    <m/>
    <m/>
    <m/>
    <s v="--"/>
    <m/>
    <s v="F"/>
    <s v="M"/>
    <s v=""/>
    <s v=""/>
    <n v="74"/>
    <m/>
    <m/>
    <m/>
    <m/>
    <x v="2"/>
    <n v="2073"/>
    <s v="1061040"/>
    <n v="3"/>
    <s v="X"/>
    <m/>
    <m/>
    <d v="2024-07-19T00:00:00"/>
    <n v="313"/>
    <m/>
    <m/>
    <m/>
    <m/>
    <m/>
    <n v="1"/>
    <m/>
    <m/>
    <m/>
    <s v="adult"/>
    <s v="10610403"/>
    <x v="3"/>
    <n v="1.3"/>
    <n v="3"/>
    <n v="2019"/>
    <x v="4"/>
    <s v="GW"/>
    <n v="67.380199999999988"/>
    <s v="M"/>
    <n v="74"/>
    <s v="NA"/>
    <s v=""/>
    <n v="122543"/>
    <s v=""/>
    <s v=""/>
    <s v=""/>
    <s v=""/>
    <s v=""/>
    <s v=""/>
    <s v="M"/>
    <s v=""/>
    <s v=""/>
    <s v=""/>
    <s v=""/>
  </r>
  <r>
    <d v="2024-06-28T00:00:00"/>
    <n v="12173"/>
    <n v="11892"/>
    <m/>
    <x v="1"/>
    <n v="1023"/>
    <m/>
    <n v="41603"/>
    <s v="adipose hole"/>
    <s v="044423"/>
    <m/>
    <m/>
    <m/>
    <s v="--"/>
    <m/>
    <s v="M"/>
    <s v="M"/>
    <s v=""/>
    <s v=""/>
    <n v="63.5"/>
    <m/>
    <m/>
    <m/>
    <m/>
    <x v="2"/>
    <n v="2073"/>
    <s v="1061040"/>
    <n v="4"/>
    <s v="X"/>
    <m/>
    <m/>
    <d v="2024-07-19T00:00:00"/>
    <n v="314"/>
    <m/>
    <m/>
    <m/>
    <m/>
    <m/>
    <n v="1"/>
    <m/>
    <m/>
    <m/>
    <s v="adult"/>
    <s v="10610404"/>
    <x v="6"/>
    <s v="M2"/>
    <n v="2"/>
    <s v=""/>
    <x v="4"/>
    <s v="GW"/>
    <n v="57.66245"/>
    <s v="M"/>
    <n v="63.5"/>
    <s v="NA"/>
    <n v="64"/>
    <n v="122543"/>
    <s v=""/>
    <s v=""/>
    <s v=""/>
    <s v=""/>
    <s v=""/>
    <s v=""/>
    <s v="M"/>
    <s v=""/>
    <s v=""/>
    <n v="0"/>
    <n v="0"/>
  </r>
  <r>
    <d v="2024-06-28T00:00:00"/>
    <n v="12173"/>
    <n v="11892"/>
    <m/>
    <x v="1"/>
    <n v="1024"/>
    <m/>
    <n v="41604"/>
    <s v="adipose hole"/>
    <s v="044420"/>
    <m/>
    <m/>
    <m/>
    <s v="--"/>
    <m/>
    <s v="F"/>
    <s v="F"/>
    <s v=""/>
    <s v=""/>
    <n v="78"/>
    <m/>
    <m/>
    <m/>
    <m/>
    <x v="1"/>
    <n v="2073"/>
    <s v="1061040"/>
    <n v="5"/>
    <s v="X"/>
    <m/>
    <m/>
    <d v="2024-07-19T00:00:00"/>
    <n v="315"/>
    <m/>
    <m/>
    <m/>
    <m/>
    <m/>
    <n v="1"/>
    <m/>
    <s v="No morphs"/>
    <m/>
    <s v="adult"/>
    <s v="10610405"/>
    <x v="3"/>
    <n v="1.3"/>
    <n v="3"/>
    <n v="2019"/>
    <x v="4"/>
    <s v="GW"/>
    <n v="71.082199999999986"/>
    <s v="L"/>
    <n v="78"/>
    <s v="No"/>
    <s v=""/>
    <n v="122543"/>
    <s v=""/>
    <s v=""/>
    <s v=""/>
    <s v=""/>
    <s v=""/>
    <s v=""/>
    <s v="F"/>
    <s v=""/>
    <s v=""/>
    <n v="0"/>
    <n v="0"/>
  </r>
  <r>
    <d v="2024-06-28T00:00:00"/>
    <n v="12173"/>
    <n v="11892"/>
    <m/>
    <x v="1"/>
    <n v="1034"/>
    <m/>
    <n v="41605"/>
    <s v="adipose hole"/>
    <s v="044413"/>
    <m/>
    <m/>
    <m/>
    <s v="--"/>
    <m/>
    <s v="F"/>
    <s v="F"/>
    <s v=""/>
    <s v=""/>
    <n v="80.5"/>
    <n v="18.3"/>
    <n v="6.4"/>
    <n v="5.0999999999999996"/>
    <n v="1"/>
    <x v="1"/>
    <n v="2073"/>
    <s v="1061040"/>
    <n v="6"/>
    <s v="X"/>
    <m/>
    <m/>
    <d v="2024-07-19T00:00:00"/>
    <n v="316"/>
    <s v="GN"/>
    <m/>
    <s v="&quot;2-10&quot;"/>
    <m/>
    <m/>
    <n v="1"/>
    <m/>
    <m/>
    <m/>
    <s v="adult"/>
    <s v="10610406"/>
    <x v="3"/>
    <n v="1.3"/>
    <n v="3"/>
    <n v="2019"/>
    <x v="4"/>
    <s v="GW"/>
    <n v="74.099999999999994"/>
    <s v="L"/>
    <n v="80.5"/>
    <s v="Yes"/>
    <s v=""/>
    <n v="122543"/>
    <s v=""/>
    <s v="F"/>
    <n v="2.3050000000000028"/>
    <n v="0.90929029111262505"/>
    <s v=""/>
    <s v=""/>
    <s v="F"/>
    <s v=""/>
    <s v=""/>
    <s v=""/>
    <s v=""/>
  </r>
  <r>
    <d v="2024-06-28T00:00:00"/>
    <n v="12174"/>
    <n v="11892"/>
    <m/>
    <x v="0"/>
    <n v="1054"/>
    <m/>
    <n v="41606"/>
    <s v="adipose hole"/>
    <s v="044451"/>
    <m/>
    <m/>
    <m/>
    <s v="--"/>
    <m/>
    <s v="M"/>
    <s v="M"/>
    <s v=""/>
    <s v=""/>
    <n v="59"/>
    <m/>
    <m/>
    <m/>
    <m/>
    <x v="2"/>
    <n v="2073"/>
    <s v="1061040"/>
    <n v="7"/>
    <s v="X"/>
    <m/>
    <m/>
    <d v="2024-07-19T00:00:00"/>
    <n v="317"/>
    <s v="HW"/>
    <m/>
    <s v="&quot;3-9&quot;"/>
    <m/>
    <m/>
    <n v="1"/>
    <m/>
    <m/>
    <m/>
    <s v="adult"/>
    <s v="10610407"/>
    <x v="2"/>
    <n v="1.2"/>
    <n v="2"/>
    <n v="2020"/>
    <x v="4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6-28T00:00:00"/>
    <n v="12174"/>
    <n v="11892"/>
    <m/>
    <x v="0"/>
    <n v="1058"/>
    <m/>
    <n v="41607"/>
    <s v="adipose hole"/>
    <s v="no pit"/>
    <m/>
    <m/>
    <m/>
    <s v="--"/>
    <m/>
    <s v="M"/>
    <s v="M"/>
    <s v=""/>
    <s v=""/>
    <n v="62.8"/>
    <m/>
    <m/>
    <m/>
    <m/>
    <x v="2"/>
    <n v="2073"/>
    <s v="1061040"/>
    <n v="8"/>
    <s v="X"/>
    <m/>
    <m/>
    <d v="2024-07-19T00:00:00"/>
    <n v="318"/>
    <s v="SCL-H"/>
    <m/>
    <m/>
    <m/>
    <m/>
    <n v="1"/>
    <m/>
    <s v="High scale loss"/>
    <m/>
    <s v="adult"/>
    <s v="10610408"/>
    <x v="2"/>
    <n v="1.2"/>
    <n v="2"/>
    <n v="2020"/>
    <x v="4"/>
    <s v="GW"/>
    <n v="57.014599999999994"/>
    <s v="M"/>
    <n v="62.8"/>
    <s v="NA"/>
    <n v="65"/>
    <n v="122543"/>
    <s v=""/>
    <s v=""/>
    <s v=""/>
    <s v=""/>
    <s v=""/>
    <s v=""/>
    <s v="M"/>
    <s v=""/>
    <s v=""/>
    <s v=""/>
    <s v=""/>
  </r>
  <r>
    <d v="2024-06-28T00:00:00"/>
    <n v="12174"/>
    <n v="11892"/>
    <m/>
    <x v="0"/>
    <m/>
    <m/>
    <m/>
    <m/>
    <m/>
    <m/>
    <m/>
    <m/>
    <s v="--"/>
    <m/>
    <s v="M"/>
    <m/>
    <m/>
    <m/>
    <m/>
    <m/>
    <m/>
    <m/>
    <m/>
    <x v="3"/>
    <n v="2073"/>
    <s v="1061040"/>
    <n v="9"/>
    <s v="X"/>
    <m/>
    <m/>
    <d v="2024-07-19T00:00:00"/>
    <m/>
    <m/>
    <m/>
    <m/>
    <m/>
    <m/>
    <m/>
    <m/>
    <m/>
    <s v="NO DATA FOR THIS FISH! Scale 9 is not filled out on sheet but is filled out in the book."/>
    <s v=""/>
    <s v="10610409"/>
    <x v="4"/>
    <s v="M1"/>
    <n v="1"/>
    <s v=""/>
    <x v="4"/>
    <s v="GW"/>
    <s v=""/>
    <s v=""/>
    <s v=""/>
    <s v=""/>
    <s v=""/>
    <n v="122543"/>
    <s v=""/>
    <s v=""/>
    <s v=""/>
    <s v=""/>
    <s v=""/>
    <s v=""/>
    <n v="0"/>
    <s v=""/>
    <s v=""/>
    <s v=""/>
    <s v=""/>
  </r>
  <r>
    <d v="2024-06-28T00:00:00"/>
    <n v="12174"/>
    <n v="11892"/>
    <m/>
    <x v="0"/>
    <n v="1133"/>
    <m/>
    <m/>
    <s v="caudal hole"/>
    <m/>
    <m/>
    <m/>
    <m/>
    <s v="--"/>
    <m/>
    <s v="M"/>
    <s v="M"/>
    <s v=""/>
    <s v=""/>
    <n v="42.3"/>
    <m/>
    <m/>
    <m/>
    <m/>
    <x v="3"/>
    <n v="2073"/>
    <s v="1061040"/>
    <n v="10"/>
    <s v="X"/>
    <m/>
    <m/>
    <d v="2024-07-19T00:00:00"/>
    <m/>
    <m/>
    <m/>
    <m/>
    <m/>
    <m/>
    <m/>
    <m/>
    <s v="JACK"/>
    <m/>
    <s v="jack"/>
    <s v="106104010"/>
    <x v="10"/>
    <n v="1.1000000000000001"/>
    <n v="1"/>
    <n v="2021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8T00:00:00"/>
    <n v="12174"/>
    <n v="11892"/>
    <m/>
    <x v="0"/>
    <n v="1136"/>
    <m/>
    <n v="41608"/>
    <s v="adipose hole"/>
    <s v="044435"/>
    <m/>
    <m/>
    <m/>
    <s v="--"/>
    <m/>
    <s v="M"/>
    <s v="M"/>
    <s v=""/>
    <s v=""/>
    <n v="61.1"/>
    <m/>
    <m/>
    <m/>
    <m/>
    <x v="2"/>
    <n v="2078"/>
    <s v="1061041"/>
    <n v="1"/>
    <s v="X"/>
    <m/>
    <m/>
    <d v="2024-07-19T00:00:00"/>
    <n v="319"/>
    <m/>
    <m/>
    <m/>
    <m/>
    <m/>
    <m/>
    <m/>
    <m/>
    <m/>
    <s v="adult"/>
    <s v="10610411"/>
    <x v="9"/>
    <n v="2.1"/>
    <n v="1"/>
    <s v=""/>
    <x v="18"/>
    <s v="GW"/>
    <n v="55.441250000000004"/>
    <s v="M"/>
    <n v="61.1"/>
    <s v="NA"/>
    <s v=""/>
    <n v="122543"/>
    <s v=""/>
    <s v=""/>
    <s v=""/>
    <s v=""/>
    <s v=""/>
    <s v=""/>
    <s v="M"/>
    <s v=""/>
    <s v=""/>
    <s v=""/>
    <s v=""/>
  </r>
  <r>
    <d v="2024-06-28T00:00:00"/>
    <n v="12174"/>
    <n v="11892"/>
    <m/>
    <x v="0"/>
    <n v="1142"/>
    <m/>
    <n v="41609"/>
    <s v="adipose hole"/>
    <s v="044404"/>
    <m/>
    <m/>
    <m/>
    <s v="--"/>
    <s v="X"/>
    <s v="M"/>
    <s v="M"/>
    <s v=""/>
    <s v=""/>
    <n v="72.5"/>
    <m/>
    <m/>
    <m/>
    <m/>
    <x v="2"/>
    <n v="2078"/>
    <s v="1061041"/>
    <n v="2"/>
    <s v="X"/>
    <m/>
    <m/>
    <d v="2024-07-19T00:00:00"/>
    <n v="320"/>
    <s v="GN"/>
    <m/>
    <s v="2-1"/>
    <m/>
    <m/>
    <m/>
    <m/>
    <s v="Bio sheet had GI for mark. Checked with Reg and he confirmed it was supposed to be GN. Fixed on bio sheet"/>
    <m/>
    <s v="adult"/>
    <s v="10610412"/>
    <x v="2"/>
    <n v="1.2"/>
    <n v="2"/>
    <n v="2020"/>
    <x v="4"/>
    <s v="GW"/>
    <n v="65.991949999999989"/>
    <s v="M"/>
    <n v="72.5"/>
    <s v="NA"/>
    <s v=""/>
    <n v="122543"/>
    <s v=""/>
    <s v=""/>
    <s v=""/>
    <s v=""/>
    <s v=""/>
    <s v=""/>
    <s v="M"/>
    <s v=""/>
    <s v=""/>
    <s v=""/>
    <s v=""/>
  </r>
  <r>
    <d v="2024-06-28T00:00:00"/>
    <n v="12174"/>
    <n v="11892"/>
    <m/>
    <x v="0"/>
    <n v="1144"/>
    <m/>
    <n v="41610"/>
    <s v="adipose hole"/>
    <s v="044397"/>
    <m/>
    <m/>
    <m/>
    <s v="--"/>
    <m/>
    <s v="M"/>
    <s v="M"/>
    <s v=""/>
    <s v=""/>
    <n v="66.599999999999994"/>
    <m/>
    <m/>
    <m/>
    <m/>
    <x v="2"/>
    <n v="2078"/>
    <s v="1061041"/>
    <n v="3"/>
    <s v="X"/>
    <m/>
    <m/>
    <d v="2024-07-19T00:00:00"/>
    <n v="321"/>
    <m/>
    <m/>
    <m/>
    <m/>
    <m/>
    <m/>
    <m/>
    <m/>
    <m/>
    <s v="adult"/>
    <s v="10610413"/>
    <x v="6"/>
    <s v="M2"/>
    <n v="2"/>
    <s v=""/>
    <x v="4"/>
    <s v="GW"/>
    <n v="60.531499999999994"/>
    <s v="M"/>
    <n v="66.599999999999994"/>
    <s v="NA"/>
    <s v=""/>
    <n v="122543"/>
    <s v=""/>
    <s v=""/>
    <s v=""/>
    <s v=""/>
    <s v=""/>
    <s v=""/>
    <s v="M"/>
    <s v=""/>
    <s v=""/>
    <s v=""/>
    <s v=""/>
  </r>
  <r>
    <d v="2024-06-28T00:00:00"/>
    <n v="12175"/>
    <n v="11892"/>
    <n v="15"/>
    <x v="1"/>
    <n v="1219"/>
    <m/>
    <n v="41611"/>
    <s v="adipose hole"/>
    <s v="044462"/>
    <n v="340"/>
    <s v="M52 016"/>
    <n v="17"/>
    <s v="340-M52 016-17"/>
    <m/>
    <s v="F"/>
    <s v="M"/>
    <s v=""/>
    <s v=""/>
    <n v="61"/>
    <m/>
    <m/>
    <m/>
    <m/>
    <x v="2"/>
    <n v="2078"/>
    <s v="1061041"/>
    <n v="4"/>
    <s v="X"/>
    <m/>
    <m/>
    <d v="2024-07-19T00:00:00"/>
    <n v="322"/>
    <m/>
    <m/>
    <m/>
    <m/>
    <m/>
    <m/>
    <s v="CG"/>
    <m/>
    <m/>
    <s v="adult"/>
    <s v="10610414"/>
    <x v="2"/>
    <n v="1.2"/>
    <n v="2"/>
    <n v="2020"/>
    <x v="4"/>
    <s v="GW"/>
    <n v="55.348700000000001"/>
    <s v="M"/>
    <n v="61"/>
    <s v="NA"/>
    <n v="339"/>
    <n v="122543"/>
    <s v=""/>
    <s v=""/>
    <s v=""/>
    <s v=""/>
    <s v=""/>
    <s v=""/>
    <s v="M"/>
    <s v=""/>
    <s v=""/>
    <s v=""/>
    <s v=""/>
  </r>
  <r>
    <d v="2024-06-28T00:00:00"/>
    <n v="12175"/>
    <n v="11892"/>
    <n v="15"/>
    <x v="1"/>
    <n v="1319"/>
    <m/>
    <n v="41612"/>
    <s v="adipose hole"/>
    <s v="044460"/>
    <n v="380"/>
    <s v="M52 114"/>
    <n v="15"/>
    <s v="380-M52 114-15"/>
    <m/>
    <s v="M"/>
    <s v="M"/>
    <s v=""/>
    <s v=""/>
    <n v="62"/>
    <m/>
    <m/>
    <m/>
    <m/>
    <x v="2"/>
    <n v="2078"/>
    <s v="1061041"/>
    <n v="5"/>
    <s v="X"/>
    <m/>
    <m/>
    <d v="2024-07-19T00:00:00"/>
    <n v="323"/>
    <m/>
    <m/>
    <m/>
    <m/>
    <m/>
    <m/>
    <s v="BA2"/>
    <m/>
    <m/>
    <s v="adult"/>
    <s v="10610415"/>
    <x v="2"/>
    <n v="1.2"/>
    <n v="2"/>
    <n v="2020"/>
    <x v="4"/>
    <s v="GW"/>
    <n v="56.2742"/>
    <s v="M"/>
    <n v="62"/>
    <s v="NA"/>
    <n v="340"/>
    <n v="122543"/>
    <s v=""/>
    <s v=""/>
    <s v=""/>
    <s v=""/>
    <s v=""/>
    <s v=""/>
    <s v="M"/>
    <s v=""/>
    <s v=""/>
    <s v=""/>
    <s v=""/>
  </r>
  <r>
    <d v="2024-06-28T00:00:00"/>
    <n v="12176"/>
    <n v="11892"/>
    <n v="15"/>
    <x v="1"/>
    <n v="1600"/>
    <m/>
    <n v="41613"/>
    <s v="adipose hole"/>
    <s v="044403"/>
    <n v="420"/>
    <s v="M56 013"/>
    <n v="14"/>
    <s v="420-M56 013-14"/>
    <m/>
    <s v="M"/>
    <s v="M"/>
    <s v=""/>
    <s v=""/>
    <n v="59.8"/>
    <m/>
    <m/>
    <m/>
    <m/>
    <x v="2"/>
    <n v="2078"/>
    <s v="1061041"/>
    <n v="6"/>
    <s v="X"/>
    <m/>
    <m/>
    <d v="2024-07-19T00:00:00"/>
    <n v="324"/>
    <s v="SCL-M"/>
    <m/>
    <m/>
    <m/>
    <m/>
    <m/>
    <s v="DB"/>
    <m/>
    <m/>
    <s v="adult"/>
    <s v="10610416"/>
    <x v="2"/>
    <n v="1.2"/>
    <n v="2"/>
    <n v="2020"/>
    <x v="4"/>
    <s v="GW"/>
    <n v="54.238099999999996"/>
    <s v="M"/>
    <n v="59.8"/>
    <s v="NA"/>
    <n v="66"/>
    <n v="122543"/>
    <s v=""/>
    <s v=""/>
    <s v=""/>
    <s v=""/>
    <s v=""/>
    <s v=""/>
    <s v="M"/>
    <s v=""/>
    <s v=""/>
    <s v=""/>
    <s v=""/>
  </r>
  <r>
    <d v="2024-06-28T00:00:00"/>
    <n v="12176"/>
    <n v="11892"/>
    <n v="15"/>
    <x v="1"/>
    <n v="1615"/>
    <m/>
    <n v="41614"/>
    <s v="adipose hole"/>
    <s v="044439"/>
    <n v="460"/>
    <s v="M58 015"/>
    <n v="16"/>
    <s v="460-M58 015-16"/>
    <m/>
    <s v="F"/>
    <s v="F"/>
    <s v=""/>
    <s v=""/>
    <n v="79.5"/>
    <n v="16.8"/>
    <n v="5.8"/>
    <n v="4.5"/>
    <n v="1.5"/>
    <x v="1"/>
    <n v="2078"/>
    <s v="1061041"/>
    <n v="7"/>
    <s v="X"/>
    <m/>
    <m/>
    <d v="2024-07-19T00:00:00"/>
    <n v="325"/>
    <m/>
    <m/>
    <m/>
    <m/>
    <m/>
    <m/>
    <s v="DB"/>
    <m/>
    <m/>
    <s v="adult"/>
    <s v="10610417"/>
    <x v="3"/>
    <n v="1.3"/>
    <n v="3"/>
    <n v="2019"/>
    <x v="4"/>
    <s v="GW"/>
    <n v="73.7"/>
    <s v="L"/>
    <n v="79.5"/>
    <s v="Yes"/>
    <n v="67"/>
    <n v="122543"/>
    <s v=""/>
    <s v="F"/>
    <n v="2.6210000000000035"/>
    <n v="0.9322009360964979"/>
    <s v=""/>
    <s v=""/>
    <s v="F"/>
    <s v=""/>
    <s v=""/>
    <n v="0"/>
    <n v="0"/>
  </r>
  <r>
    <d v="2024-06-28T00:00:00"/>
    <n v="12176"/>
    <n v="11892"/>
    <n v="15"/>
    <x v="1"/>
    <n v="1618"/>
    <m/>
    <n v="41615"/>
    <s v="adipose hole"/>
    <s v="044411"/>
    <n v="500"/>
    <s v="M58 116"/>
    <n v="17"/>
    <s v="500-M58 116-17"/>
    <m/>
    <s v="F"/>
    <s v="F"/>
    <s v=""/>
    <s v=""/>
    <n v="79.099999999999994"/>
    <n v="16.399999999999999"/>
    <n v="10.7"/>
    <n v="4.8"/>
    <n v="1.7"/>
    <x v="1"/>
    <n v="2078"/>
    <s v="1061041"/>
    <n v="8"/>
    <s v="X"/>
    <m/>
    <m/>
    <d v="2024-07-19T00:00:00"/>
    <n v="176"/>
    <s v="HW"/>
    <m/>
    <s v="5-7"/>
    <m/>
    <m/>
    <m/>
    <s v="DB"/>
    <m/>
    <m/>
    <s v="adult"/>
    <s v="10610418"/>
    <x v="3"/>
    <n v="1.3"/>
    <n v="3"/>
    <n v="2019"/>
    <x v="4"/>
    <s v="GW"/>
    <n v="68.399999999999991"/>
    <s v="M"/>
    <n v="79.099999999999994"/>
    <s v="Yes"/>
    <n v="68"/>
    <n v="122543"/>
    <s v=""/>
    <s v="M"/>
    <n v="-4.1990000000000007"/>
    <n v="1.4788594518001009E-2"/>
    <s v=""/>
    <s v=""/>
    <s v="M"/>
    <s v=""/>
    <s v=""/>
    <s v=""/>
    <s v=""/>
  </r>
  <r>
    <d v="2024-06-28T00:00:00"/>
    <n v="12176"/>
    <n v="11892"/>
    <n v="15"/>
    <x v="1"/>
    <n v="1620"/>
    <m/>
    <n v="41616"/>
    <s v="adipose hole"/>
    <s v="044459"/>
    <n v="340"/>
    <s v="M52 017"/>
    <n v="18"/>
    <s v="340-M52 017-18"/>
    <m/>
    <s v="M"/>
    <s v="M"/>
    <s v=""/>
    <s v=""/>
    <n v="61.4"/>
    <m/>
    <m/>
    <m/>
    <m/>
    <x v="2"/>
    <n v="2078"/>
    <s v="1061041"/>
    <n v="9"/>
    <s v="X"/>
    <m/>
    <m/>
    <d v="2024-07-19T00:00:00"/>
    <n v="177"/>
    <m/>
    <m/>
    <m/>
    <m/>
    <m/>
    <m/>
    <s v="DB"/>
    <m/>
    <m/>
    <s v="adult"/>
    <s v="10610419"/>
    <x v="2"/>
    <n v="1.2"/>
    <n v="2"/>
    <n v="2020"/>
    <x v="4"/>
    <s v="GW"/>
    <n v="55.718899999999998"/>
    <s v="M"/>
    <n v="61.4"/>
    <s v="NA"/>
    <n v="69"/>
    <n v="122543"/>
    <s v=""/>
    <s v=""/>
    <s v=""/>
    <s v=""/>
    <s v=""/>
    <s v=""/>
    <s v="M"/>
    <s v=""/>
    <s v=""/>
    <s v=""/>
    <s v=""/>
  </r>
  <r>
    <d v="2024-06-28T00:00:00"/>
    <n v="12176"/>
    <n v="11892"/>
    <n v="15"/>
    <x v="1"/>
    <n v="1625"/>
    <m/>
    <n v="41617"/>
    <s v="adipose hole"/>
    <s v="044475"/>
    <n v="380"/>
    <s v="M52 115"/>
    <n v="16"/>
    <s v="380-M52 115-16"/>
    <m/>
    <s v="F"/>
    <s v="M"/>
    <s v=""/>
    <s v=""/>
    <n v="66.400000000000006"/>
    <m/>
    <m/>
    <m/>
    <m/>
    <x v="2"/>
    <n v="2078"/>
    <s v="1061041"/>
    <n v="10"/>
    <s v="X"/>
    <m/>
    <m/>
    <d v="2024-07-19T00:00:00"/>
    <n v="178"/>
    <m/>
    <m/>
    <m/>
    <m/>
    <m/>
    <m/>
    <s v="DB"/>
    <m/>
    <m/>
    <s v="adult"/>
    <s v="106104110"/>
    <x v="5"/>
    <n v="0"/>
    <n v="0"/>
    <s v=""/>
    <x v="4"/>
    <s v="GW"/>
    <n v="60.346400000000003"/>
    <s v="M"/>
    <n v="66.400000000000006"/>
    <s v="NA"/>
    <n v="70"/>
    <n v="122543"/>
    <s v=""/>
    <s v=""/>
    <s v=""/>
    <s v=""/>
    <s v=""/>
    <s v=""/>
    <s v="M"/>
    <s v=""/>
    <s v=""/>
    <n v="0"/>
    <n v="0"/>
  </r>
  <r>
    <d v="2024-06-28T00:00:00"/>
    <n v="12176"/>
    <n v="11892"/>
    <n v="15"/>
    <x v="1"/>
    <n v="1628"/>
    <m/>
    <n v="41618"/>
    <s v="adipose hole"/>
    <s v="044443"/>
    <n v="420"/>
    <s v="M56 014"/>
    <n v="15"/>
    <s v="420-M56 014-15"/>
    <m/>
    <s v="M"/>
    <s v="M"/>
    <s v=""/>
    <s v=""/>
    <n v="85.3"/>
    <n v="20"/>
    <n v="8"/>
    <n v="5"/>
    <n v="2"/>
    <x v="1"/>
    <n v="2164"/>
    <s v="1061042"/>
    <n v="1"/>
    <s v="X"/>
    <m/>
    <m/>
    <d v="2024-07-19T00:00:00"/>
    <n v="179"/>
    <m/>
    <m/>
    <m/>
    <m/>
    <m/>
    <m/>
    <s v="DB"/>
    <m/>
    <m/>
    <s v="adult"/>
    <s v="10610421"/>
    <x v="8"/>
    <s v="M3"/>
    <n v="3"/>
    <s v=""/>
    <x v="4"/>
    <s v="GW"/>
    <n v="77.3"/>
    <s v="L"/>
    <n v="85.3"/>
    <s v="Yes"/>
    <n v="71"/>
    <n v="122543"/>
    <s v=""/>
    <s v="F"/>
    <n v="1.5289999999999953"/>
    <n v="0.82185995516380472"/>
    <s v=""/>
    <s v=""/>
    <s v="F"/>
    <s v=""/>
    <s v=""/>
    <s v=""/>
    <s v=""/>
  </r>
  <r>
    <d v="2024-06-28T00:00:00"/>
    <n v="12176"/>
    <n v="11892"/>
    <n v="15"/>
    <x v="1"/>
    <n v="1630"/>
    <m/>
    <n v="41619"/>
    <s v="adipose hole"/>
    <s v="044415"/>
    <n v="460"/>
    <s v="M58 016"/>
    <n v="17"/>
    <s v="460-M58 016-17"/>
    <m/>
    <s v="F"/>
    <s v="F"/>
    <s v=""/>
    <s v=""/>
    <n v="86.3"/>
    <n v="17.5"/>
    <n v="6.5"/>
    <n v="3.7"/>
    <n v="1.8"/>
    <x v="1"/>
    <n v="2164"/>
    <s v="1061042"/>
    <n v="2"/>
    <s v="X"/>
    <m/>
    <m/>
    <d v="2024-07-19T00:00:00"/>
    <n v="180"/>
    <m/>
    <m/>
    <m/>
    <m/>
    <m/>
    <m/>
    <s v="DB"/>
    <m/>
    <m/>
    <s v="adult"/>
    <s v="10610422"/>
    <x v="3"/>
    <n v="1.3"/>
    <n v="3"/>
    <n v="2019"/>
    <x v="4"/>
    <s v="GW"/>
    <n v="79.8"/>
    <s v="L"/>
    <n v="86.3"/>
    <s v="Yes"/>
    <n v="72"/>
    <n v="122543"/>
    <s v=""/>
    <s v="F"/>
    <n v="4.9349999999999952"/>
    <n v="0.99286087267035528"/>
    <s v=""/>
    <s v=""/>
    <s v="F"/>
    <s v=""/>
    <s v=""/>
    <n v="0"/>
    <n v="0"/>
  </r>
  <r>
    <d v="2024-06-28T00:00:00"/>
    <n v="12176"/>
    <n v="11892"/>
    <n v="15"/>
    <x v="1"/>
    <n v="1638"/>
    <m/>
    <n v="41620"/>
    <s v="adipose hole"/>
    <s v="044409"/>
    <n v="500"/>
    <s v="M58 118"/>
    <n v="19"/>
    <s v="500-M58 118-19"/>
    <m/>
    <s v="F"/>
    <s v="F"/>
    <s v=""/>
    <s v=""/>
    <n v="76"/>
    <n v="16.5"/>
    <n v="6.5"/>
    <n v="5"/>
    <n v="1.9"/>
    <x v="1"/>
    <n v="2164"/>
    <s v="1061042"/>
    <n v="3"/>
    <s v="X"/>
    <m/>
    <m/>
    <d v="2024-07-19T00:00:00"/>
    <n v="181"/>
    <m/>
    <m/>
    <m/>
    <m/>
    <m/>
    <m/>
    <s v="DB"/>
    <m/>
    <m/>
    <s v="adult"/>
    <s v="10610423"/>
    <x v="3"/>
    <n v="1.3"/>
    <n v="3"/>
    <n v="2019"/>
    <x v="4"/>
    <s v="GW"/>
    <n v="69.5"/>
    <s v="L"/>
    <n v="76"/>
    <s v="Yes"/>
    <n v="341"/>
    <n v="122543"/>
    <s v=""/>
    <s v="M"/>
    <n v="-0.46399999999999997"/>
    <n v="0.38603734270860351"/>
    <s v=""/>
    <s v=""/>
    <s v="M"/>
    <s v=""/>
    <s v=""/>
    <s v=""/>
    <s v=""/>
  </r>
  <r>
    <d v="2024-06-28T00:00:00"/>
    <n v="12176"/>
    <n v="11892"/>
    <n v="16"/>
    <x v="1"/>
    <n v="1648"/>
    <m/>
    <n v="41621"/>
    <s v="adipose hole"/>
    <s v="044436"/>
    <n v="340"/>
    <s v="M52 018"/>
    <n v="19"/>
    <s v="340-M52 018-19"/>
    <m/>
    <s v="M"/>
    <s v="M"/>
    <s v=""/>
    <s v=""/>
    <n v="56"/>
    <m/>
    <m/>
    <m/>
    <m/>
    <x v="2"/>
    <n v="2164"/>
    <s v="1061042"/>
    <n v="4"/>
    <s v="X"/>
    <m/>
    <m/>
    <d v="2024-07-19T00:00:00"/>
    <n v="182"/>
    <m/>
    <m/>
    <m/>
    <m/>
    <m/>
    <m/>
    <s v="DB"/>
    <m/>
    <m/>
    <s v="adult"/>
    <s v="10610424"/>
    <x v="2"/>
    <n v="1.2"/>
    <n v="2"/>
    <n v="2020"/>
    <x v="4"/>
    <s v="GW"/>
    <n v="50.721200000000003"/>
    <s v="M"/>
    <n v="56"/>
    <s v="NA"/>
    <n v="342"/>
    <n v="122543"/>
    <s v=""/>
    <s v=""/>
    <s v=""/>
    <s v=""/>
    <s v=""/>
    <s v=""/>
    <s v="M"/>
    <s v=""/>
    <s v=""/>
    <s v=""/>
    <s v=""/>
  </r>
  <r>
    <d v="2024-06-28T00:00:00"/>
    <n v="12176"/>
    <n v="11892"/>
    <n v="16"/>
    <x v="1"/>
    <n v="1659"/>
    <m/>
    <n v="41622"/>
    <s v="adipose hole"/>
    <s v="044431"/>
    <n v="380"/>
    <s v="M52 116"/>
    <n v="17"/>
    <s v="380-M52 116-17"/>
    <m/>
    <s v="F"/>
    <s v="F"/>
    <s v=""/>
    <s v=""/>
    <n v="84"/>
    <n v="17.8"/>
    <n v="6.5"/>
    <n v="4"/>
    <n v="1.4"/>
    <x v="1"/>
    <n v="2164"/>
    <s v="1061042"/>
    <n v="5"/>
    <s v="X"/>
    <m/>
    <m/>
    <d v="2024-07-19T00:00:00"/>
    <n v="183"/>
    <m/>
    <m/>
    <m/>
    <m/>
    <m/>
    <m/>
    <s v="DB"/>
    <m/>
    <m/>
    <s v="adult"/>
    <s v="10610425"/>
    <x v="3"/>
    <n v="1.3"/>
    <n v="3"/>
    <n v="2019"/>
    <x v="4"/>
    <s v="GW"/>
    <n v="77.5"/>
    <s v="L"/>
    <n v="84"/>
    <s v="Yes"/>
    <n v="73"/>
    <n v="122543"/>
    <s v=""/>
    <s v="F"/>
    <n v="4.0859999999999976"/>
    <n v="0.98347145943229008"/>
    <s v=""/>
    <s v=""/>
    <s v="F"/>
    <s v=""/>
    <s v=""/>
    <s v=""/>
    <s v=""/>
  </r>
  <r>
    <d v="2024-06-28T00:00:00"/>
    <n v="12177"/>
    <n v="11897"/>
    <m/>
    <x v="0"/>
    <n v="1735"/>
    <m/>
    <n v="41623"/>
    <s v="adipose hole"/>
    <s v="044429"/>
    <m/>
    <m/>
    <m/>
    <s v="--"/>
    <m/>
    <s v="F"/>
    <s v="M"/>
    <s v=""/>
    <s v=""/>
    <n v="66"/>
    <m/>
    <m/>
    <m/>
    <m/>
    <x v="2"/>
    <n v="2164"/>
    <s v="1061042"/>
    <n v="6"/>
    <s v="X"/>
    <m/>
    <m/>
    <d v="2024-07-19T00:00:00"/>
    <n v="184"/>
    <m/>
    <m/>
    <m/>
    <m/>
    <m/>
    <m/>
    <m/>
    <s v="No radio tag"/>
    <m/>
    <s v="adult"/>
    <s v="10610426"/>
    <x v="6"/>
    <s v="M2"/>
    <n v="2"/>
    <s v=""/>
    <x v="4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6-28T00:00:00"/>
    <n v="12177"/>
    <n v="11897"/>
    <n v="16"/>
    <x v="0"/>
    <n v="1749"/>
    <m/>
    <n v="41624"/>
    <s v="adipose hole"/>
    <s v="044433"/>
    <n v="420"/>
    <s v="M56 015"/>
    <n v="16"/>
    <s v="420-M56 015-16"/>
    <m/>
    <s v="M"/>
    <s v="M"/>
    <s v=""/>
    <s v=""/>
    <n v="74"/>
    <m/>
    <m/>
    <m/>
    <m/>
    <x v="2"/>
    <n v="2164"/>
    <s v="1061042"/>
    <n v="7"/>
    <s v="X"/>
    <m/>
    <m/>
    <d v="2024-07-19T00:00:00"/>
    <n v="185"/>
    <m/>
    <m/>
    <m/>
    <m/>
    <m/>
    <m/>
    <s v="JG"/>
    <m/>
    <m/>
    <s v="adult"/>
    <s v="10610427"/>
    <x v="2"/>
    <n v="1.2"/>
    <n v="2"/>
    <n v="2020"/>
    <x v="4"/>
    <s v="GW"/>
    <n v="67.380199999999988"/>
    <s v="M"/>
    <n v="74"/>
    <s v="NA"/>
    <n v="343"/>
    <n v="122543"/>
    <s v=""/>
    <s v=""/>
    <s v=""/>
    <s v=""/>
    <s v=""/>
    <s v=""/>
    <s v="M"/>
    <s v=""/>
    <s v=""/>
    <n v="0"/>
    <n v="0"/>
  </r>
  <r>
    <d v="2024-06-28T00:00:00"/>
    <n v="12177"/>
    <n v="11897"/>
    <n v="16"/>
    <x v="0"/>
    <n v="1807"/>
    <m/>
    <n v="41625"/>
    <s v="adipose hole"/>
    <s v="044388"/>
    <n v="460"/>
    <s v="M58 017"/>
    <n v="18"/>
    <s v="460-M58 017-18"/>
    <m/>
    <s v="F"/>
    <s v="F"/>
    <s v=""/>
    <s v=""/>
    <n v="85"/>
    <n v="15.6"/>
    <n v="6.3"/>
    <n v="5.4"/>
    <n v="1.8"/>
    <x v="1"/>
    <n v="2164"/>
    <s v="1061042"/>
    <n v="8"/>
    <s v="X"/>
    <m/>
    <m/>
    <d v="2024-07-19T00:00:00"/>
    <n v="186"/>
    <m/>
    <m/>
    <m/>
    <m/>
    <m/>
    <m/>
    <s v="JG"/>
    <m/>
    <m/>
    <s v="adult"/>
    <s v="10610428"/>
    <x v="3"/>
    <n v="1.3"/>
    <n v="3"/>
    <n v="2019"/>
    <x v="4"/>
    <s v="GW"/>
    <n v="78.7"/>
    <s v="L"/>
    <n v="85"/>
    <s v="Yes"/>
    <n v="74"/>
    <n v="122543"/>
    <s v=""/>
    <s v="F"/>
    <n v="3.4759999999999973"/>
    <n v="0.96999712799257987"/>
    <s v=""/>
    <s v=""/>
    <s v="F"/>
    <s v=""/>
    <s v=""/>
    <s v=""/>
    <s v=""/>
  </r>
  <r>
    <d v="2024-06-28T00:00:00"/>
    <n v="12178"/>
    <n v="11897"/>
    <m/>
    <x v="1"/>
    <n v="1833"/>
    <m/>
    <m/>
    <s v="caudal hole"/>
    <m/>
    <m/>
    <m/>
    <m/>
    <s v="--"/>
    <m/>
    <s v="M"/>
    <s v="M"/>
    <s v=""/>
    <s v=""/>
    <n v="42"/>
    <m/>
    <m/>
    <m/>
    <m/>
    <x v="3"/>
    <n v="2164"/>
    <s v="1061042"/>
    <n v="9"/>
    <s v="X"/>
    <m/>
    <m/>
    <d v="2024-07-19T00:00:00"/>
    <m/>
    <m/>
    <m/>
    <m/>
    <m/>
    <m/>
    <m/>
    <m/>
    <m/>
    <m/>
    <s v="jack"/>
    <s v="10610429"/>
    <x v="4"/>
    <s v="M1"/>
    <n v="1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8T00:00:00"/>
    <n v="12178"/>
    <n v="11897"/>
    <n v="16"/>
    <x v="1"/>
    <n v="1839"/>
    <m/>
    <n v="41626"/>
    <s v="adipose hole"/>
    <s v="044434"/>
    <n v="500"/>
    <s v="M58 119"/>
    <n v="100"/>
    <s v="500-M58 119-100"/>
    <m/>
    <s v="F"/>
    <s v="M"/>
    <s v=""/>
    <s v=""/>
    <n v="75"/>
    <n v="14.9"/>
    <n v="5.3"/>
    <n v="5.4"/>
    <n v="1.9"/>
    <x v="2"/>
    <n v="2164"/>
    <s v="1061042"/>
    <n v="10"/>
    <s v="X"/>
    <m/>
    <m/>
    <d v="2024-07-19T00:00:00"/>
    <n v="187"/>
    <m/>
    <m/>
    <m/>
    <m/>
    <m/>
    <m/>
    <m/>
    <m/>
    <m/>
    <s v="adult"/>
    <s v="106104210"/>
    <x v="2"/>
    <n v="1.2"/>
    <n v="2"/>
    <n v="2020"/>
    <x v="4"/>
    <s v="GW"/>
    <n v="69.7"/>
    <s v="L"/>
    <n v="75"/>
    <s v="NA"/>
    <n v="344"/>
    <n v="122543"/>
    <s v=""/>
    <s v=""/>
    <s v=""/>
    <s v=""/>
    <s v=""/>
    <s v=""/>
    <s v="M"/>
    <s v=""/>
    <s v=""/>
    <n v="0"/>
    <n v="0"/>
  </r>
  <r>
    <d v="2024-06-28T00:00:00"/>
    <n v="12178"/>
    <n v="11897"/>
    <n v="16"/>
    <x v="1"/>
    <n v="1845"/>
    <m/>
    <n v="41627"/>
    <s v="adipose hole"/>
    <s v="044455"/>
    <n v="340"/>
    <s v="M52 019"/>
    <n v="20"/>
    <s v="340-M52 019-20"/>
    <m/>
    <s v="M"/>
    <s v="M"/>
    <s v=""/>
    <s v=""/>
    <n v="66"/>
    <m/>
    <m/>
    <m/>
    <m/>
    <x v="2"/>
    <n v="2166"/>
    <s v="1061043"/>
    <n v="1"/>
    <s v="X"/>
    <m/>
    <m/>
    <d v="2024-07-19T00:00:00"/>
    <n v="188"/>
    <m/>
    <m/>
    <m/>
    <m/>
    <m/>
    <m/>
    <m/>
    <m/>
    <m/>
    <s v="adult"/>
    <s v="10610431"/>
    <x v="2"/>
    <n v="1.2"/>
    <n v="2"/>
    <n v="2020"/>
    <x v="4"/>
    <s v="GW"/>
    <n v="59.976199999999999"/>
    <s v="M"/>
    <n v="66"/>
    <s v="NA"/>
    <n v="345"/>
    <n v="122543"/>
    <s v=""/>
    <s v=""/>
    <s v=""/>
    <s v=""/>
    <s v=""/>
    <s v=""/>
    <s v="M"/>
    <s v=""/>
    <s v=""/>
    <s v=""/>
    <s v=""/>
  </r>
  <r>
    <d v="2024-06-28T00:00:00"/>
    <n v="12178"/>
    <n v="11897"/>
    <n v="16"/>
    <x v="1"/>
    <n v="1907"/>
    <m/>
    <n v="41628"/>
    <s v="adipose hole"/>
    <s v="044421"/>
    <n v="380"/>
    <s v="M52 117"/>
    <n v="18"/>
    <s v="380-M52 117-18"/>
    <m/>
    <s v="M"/>
    <s v="M"/>
    <s v=""/>
    <s v=""/>
    <n v="76"/>
    <m/>
    <m/>
    <m/>
    <m/>
    <x v="1"/>
    <n v="2166"/>
    <s v="1061043"/>
    <n v="2"/>
    <s v="X"/>
    <m/>
    <m/>
    <d v="2024-07-19T00:00:00"/>
    <n v="189"/>
    <m/>
    <m/>
    <m/>
    <m/>
    <m/>
    <m/>
    <m/>
    <m/>
    <s v="No morphos"/>
    <s v="adult"/>
    <s v="10610432"/>
    <x v="6"/>
    <s v="M2"/>
    <n v="2"/>
    <s v=""/>
    <x v="4"/>
    <s v="GW"/>
    <n v="69.231199999999987"/>
    <s v="L"/>
    <n v="76"/>
    <s v="No"/>
    <n v="346"/>
    <n v="122543"/>
    <s v=""/>
    <s v=""/>
    <s v=""/>
    <s v=""/>
    <s v=""/>
    <s v=""/>
    <s v="M"/>
    <s v=""/>
    <s v=""/>
    <n v="0"/>
    <n v="0"/>
  </r>
  <r>
    <d v="2024-06-28T00:00:00"/>
    <n v="12178"/>
    <n v="11897"/>
    <m/>
    <x v="1"/>
    <n v="1913"/>
    <m/>
    <n v="41629"/>
    <s v="adipose hole"/>
    <s v="no pit"/>
    <m/>
    <m/>
    <m/>
    <s v="--"/>
    <m/>
    <s v="M"/>
    <s v="M"/>
    <s v=""/>
    <s v=""/>
    <n v="64"/>
    <m/>
    <m/>
    <m/>
    <m/>
    <x v="2"/>
    <n v="2166"/>
    <s v="1061043"/>
    <n v="3"/>
    <s v="X"/>
    <m/>
    <m/>
    <d v="2024-07-19T00:00:00"/>
    <n v="190"/>
    <m/>
    <m/>
    <m/>
    <m/>
    <m/>
    <m/>
    <m/>
    <s v="No pit. No rad"/>
    <m/>
    <s v="adult"/>
    <s v="10610433"/>
    <x v="2"/>
    <n v="1.2"/>
    <n v="2"/>
    <n v="2020"/>
    <x v="4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6-28T00:00:00"/>
    <n v="12178"/>
    <n v="11897"/>
    <n v="16"/>
    <x v="1"/>
    <n v="1917"/>
    <m/>
    <n v="41630"/>
    <s v="adipose hole"/>
    <s v="044405"/>
    <n v="420"/>
    <s v="M56 016"/>
    <n v="100"/>
    <s v="420-M56 016-100"/>
    <m/>
    <s v="F"/>
    <s v="F"/>
    <s v=""/>
    <s v=""/>
    <n v="82"/>
    <n v="17"/>
    <n v="6.1"/>
    <n v="5"/>
    <n v="1.9"/>
    <x v="1"/>
    <n v="2166"/>
    <s v="1061043"/>
    <n v="4"/>
    <s v="X"/>
    <m/>
    <m/>
    <d v="2024-07-19T00:00:00"/>
    <n v="191"/>
    <s v="HW"/>
    <m/>
    <n v="9"/>
    <m/>
    <m/>
    <m/>
    <m/>
    <m/>
    <m/>
    <s v="adult"/>
    <s v="10610434"/>
    <x v="3"/>
    <n v="1.3"/>
    <n v="3"/>
    <n v="2019"/>
    <x v="4"/>
    <s v="GW"/>
    <n v="75.900000000000006"/>
    <s v="L"/>
    <n v="82"/>
    <s v="Yes"/>
    <n v="75"/>
    <n v="122543"/>
    <s v=""/>
    <s v="F"/>
    <n v="2.6279999999999988"/>
    <n v="0.93264201630433186"/>
    <s v=""/>
    <s v=""/>
    <s v="F"/>
    <s v=""/>
    <s v=""/>
    <n v="0"/>
    <n v="0"/>
  </r>
  <r>
    <d v="2024-06-28T00:00:00"/>
    <n v="12304"/>
    <n v="11792"/>
    <m/>
    <x v="3"/>
    <n v="916"/>
    <m/>
    <n v="53418"/>
    <s v="V-clip adipose"/>
    <s v="046137"/>
    <m/>
    <m/>
    <m/>
    <s v="--"/>
    <s v="X"/>
    <s v="M"/>
    <s v="M"/>
    <s v=""/>
    <s v=""/>
    <n v="57"/>
    <m/>
    <m/>
    <m/>
    <m/>
    <x v="2"/>
    <n v="2110"/>
    <s v="1062169"/>
    <n v="1"/>
    <s v="X"/>
    <m/>
    <s v="X"/>
    <d v="2024-09-27T00:00:00"/>
    <m/>
    <m/>
    <m/>
    <m/>
    <m/>
    <m/>
    <m/>
    <m/>
    <m/>
    <m/>
    <s v="adult"/>
    <s v="10621691"/>
    <x v="8"/>
    <s v="M3"/>
    <n v="3"/>
    <s v=""/>
    <x v="4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6-28T00:00:00"/>
    <n v="12304"/>
    <n v="11792"/>
    <m/>
    <x v="3"/>
    <n v="920"/>
    <m/>
    <n v="53419"/>
    <s v="V-clip adipose"/>
    <s v="046107"/>
    <m/>
    <m/>
    <m/>
    <s v="--"/>
    <m/>
    <s v="M"/>
    <s v="M"/>
    <s v=""/>
    <s v=""/>
    <n v="59"/>
    <m/>
    <m/>
    <m/>
    <m/>
    <x v="2"/>
    <n v="2110"/>
    <s v="1062169"/>
    <n v="2"/>
    <s v="X"/>
    <m/>
    <s v="X"/>
    <d v="2024-09-27T00:00:00"/>
    <m/>
    <m/>
    <m/>
    <m/>
    <m/>
    <m/>
    <m/>
    <m/>
    <m/>
    <m/>
    <s v="adult"/>
    <s v="10621692"/>
    <x v="3"/>
    <n v="1.3"/>
    <n v="3"/>
    <n v="2019"/>
    <x v="4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6-28T00:00:00"/>
    <n v="12304"/>
    <n v="11792"/>
    <m/>
    <x v="3"/>
    <n v="923"/>
    <m/>
    <n v="53420"/>
    <s v="V-clip adipose"/>
    <s v="046091"/>
    <m/>
    <m/>
    <m/>
    <s v="--"/>
    <m/>
    <s v="F"/>
    <s v="F"/>
    <s v=""/>
    <s v=""/>
    <n v="81"/>
    <n v="17.2"/>
    <n v="5.8"/>
    <n v="5.5"/>
    <n v="1.9"/>
    <x v="1"/>
    <n v="2110"/>
    <s v="1062169"/>
    <n v="3"/>
    <s v="X"/>
    <m/>
    <s v="X"/>
    <d v="2024-09-27T00:00:00"/>
    <m/>
    <m/>
    <m/>
    <m/>
    <m/>
    <m/>
    <m/>
    <m/>
    <m/>
    <m/>
    <s v="adult"/>
    <s v="10621693"/>
    <x v="8"/>
    <s v="M3"/>
    <n v="3"/>
    <s v=""/>
    <x v="4"/>
    <s v="GH"/>
    <n v="75.2"/>
    <s v="L"/>
    <n v="81"/>
    <s v="Yes"/>
    <s v=""/>
    <n v="127871"/>
    <s v=""/>
    <s v="F"/>
    <n v="2.2419999999999995"/>
    <n v="0.90395823411791221"/>
    <s v=""/>
    <s v=""/>
    <s v="F"/>
    <s v=""/>
    <s v=""/>
    <s v=""/>
    <s v=""/>
  </r>
  <r>
    <d v="2024-06-28T00:00:00"/>
    <n v="12304"/>
    <n v="11792"/>
    <m/>
    <x v="3"/>
    <n v="926"/>
    <m/>
    <n v="53421"/>
    <s v="V-clip adipose"/>
    <s v="046110"/>
    <m/>
    <m/>
    <m/>
    <s v="--"/>
    <s v="X"/>
    <s v="M"/>
    <s v="M"/>
    <s v=""/>
    <s v=""/>
    <n v="93"/>
    <n v="21.5"/>
    <n v="8.5"/>
    <n v="6"/>
    <n v="2.7"/>
    <x v="1"/>
    <n v="2110"/>
    <s v="1062169"/>
    <n v="4"/>
    <s v="X"/>
    <m/>
    <s v="X"/>
    <d v="2024-09-27T00:00:00"/>
    <m/>
    <m/>
    <m/>
    <m/>
    <m/>
    <m/>
    <m/>
    <m/>
    <m/>
    <m/>
    <s v="adult"/>
    <s v="10621694"/>
    <x v="8"/>
    <s v="M3"/>
    <n v="3"/>
    <s v=""/>
    <x v="4"/>
    <s v="GH"/>
    <n v="84.5"/>
    <s v="L"/>
    <n v="93"/>
    <s v="Yes"/>
    <s v=""/>
    <n v="127871"/>
    <s v=""/>
    <s v="F"/>
    <n v="2.9180000000000019"/>
    <n v="0.94872910195955407"/>
    <s v=""/>
    <s v=""/>
    <s v="F"/>
    <s v=""/>
    <s v=""/>
    <s v=""/>
    <s v=""/>
  </r>
  <r>
    <d v="2024-06-28T00:00:00"/>
    <n v="12306"/>
    <n v="11792"/>
    <m/>
    <x v="2"/>
    <n v="1002"/>
    <m/>
    <n v="53422"/>
    <s v="V-clip adipose"/>
    <s v="046167"/>
    <m/>
    <m/>
    <m/>
    <s v="--"/>
    <m/>
    <s v="M"/>
    <s v="M"/>
    <s v=""/>
    <s v=""/>
    <n v="51"/>
    <m/>
    <m/>
    <m/>
    <m/>
    <x v="2"/>
    <n v="2110"/>
    <s v="1062169"/>
    <n v="5"/>
    <s v="X"/>
    <m/>
    <s v="X"/>
    <d v="2024-09-27T00:00:00"/>
    <m/>
    <m/>
    <m/>
    <m/>
    <m/>
    <m/>
    <m/>
    <m/>
    <m/>
    <m/>
    <s v="adult"/>
    <s v="10621695"/>
    <x v="6"/>
    <s v="M2"/>
    <n v="2"/>
    <s v=""/>
    <x v="4"/>
    <s v="GH"/>
    <n v="46.093699999999998"/>
    <s v="M"/>
    <n v="51"/>
    <s v="NA"/>
    <s v=""/>
    <n v="127871"/>
    <s v=""/>
    <s v=""/>
    <s v=""/>
    <s v=""/>
    <s v=""/>
    <s v=""/>
    <s v="M"/>
    <s v=""/>
    <s v=""/>
    <s v=""/>
    <s v=""/>
  </r>
  <r>
    <d v="2024-06-28T00:00:00"/>
    <n v="12307"/>
    <n v="11792"/>
    <m/>
    <x v="2"/>
    <n v="1652"/>
    <m/>
    <n v="53423"/>
    <s v="V-clip adipose"/>
    <s v="046113"/>
    <m/>
    <m/>
    <m/>
    <s v="--"/>
    <m/>
    <s v="M"/>
    <s v="M"/>
    <s v=""/>
    <s v=""/>
    <n v="52"/>
    <m/>
    <m/>
    <m/>
    <m/>
    <x v="2"/>
    <n v="2110"/>
    <s v="1062169"/>
    <n v="6"/>
    <s v="X"/>
    <m/>
    <s v="X"/>
    <d v="2024-09-27T00:00:00"/>
    <m/>
    <m/>
    <m/>
    <m/>
    <m/>
    <m/>
    <m/>
    <m/>
    <m/>
    <m/>
    <s v="adult"/>
    <s v="10621696"/>
    <x v="2"/>
    <n v="1.2"/>
    <n v="2"/>
    <n v="2020"/>
    <x v="4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6-28T00:00:00"/>
    <n v="12309"/>
    <n v="11792"/>
    <m/>
    <x v="3"/>
    <n v="1726"/>
    <m/>
    <n v="53424"/>
    <s v="V-clip adipose"/>
    <s v="046145"/>
    <m/>
    <m/>
    <m/>
    <s v="--"/>
    <m/>
    <s v="M"/>
    <s v="M"/>
    <s v=""/>
    <s v=""/>
    <n v="52"/>
    <m/>
    <m/>
    <m/>
    <m/>
    <x v="2"/>
    <n v="2110"/>
    <s v="1062169"/>
    <n v="7"/>
    <s v="X"/>
    <m/>
    <s v="X"/>
    <d v="2024-09-27T00:00:00"/>
    <m/>
    <m/>
    <m/>
    <m/>
    <m/>
    <m/>
    <m/>
    <m/>
    <m/>
    <m/>
    <s v="adult"/>
    <s v="10621697"/>
    <x v="2"/>
    <n v="1.2"/>
    <n v="2"/>
    <n v="2020"/>
    <x v="4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6-28T00:00:00"/>
    <n v="12309"/>
    <n v="11792"/>
    <m/>
    <x v="3"/>
    <n v="1729"/>
    <m/>
    <n v="53425"/>
    <s v="V-clip adipose"/>
    <s v="046090"/>
    <m/>
    <m/>
    <m/>
    <s v="--"/>
    <m/>
    <s v="M"/>
    <s v="M"/>
    <s v=""/>
    <s v=""/>
    <n v="56"/>
    <m/>
    <m/>
    <m/>
    <m/>
    <x v="2"/>
    <n v="2110"/>
    <s v="1062169"/>
    <n v="8"/>
    <s v="X"/>
    <m/>
    <s v="X"/>
    <d v="2024-09-27T00:00:00"/>
    <m/>
    <m/>
    <m/>
    <m/>
    <m/>
    <m/>
    <m/>
    <m/>
    <m/>
    <m/>
    <s v="adult"/>
    <s v="10621698"/>
    <x v="2"/>
    <n v="1.2"/>
    <n v="2"/>
    <n v="2020"/>
    <x v="4"/>
    <s v="GH"/>
    <n v="50.721200000000003"/>
    <s v="M"/>
    <n v="56"/>
    <s v="NA"/>
    <s v=""/>
    <n v="127871"/>
    <s v=""/>
    <s v=""/>
    <s v=""/>
    <s v=""/>
    <s v=""/>
    <s v=""/>
    <s v="M"/>
    <s v=""/>
    <s v=""/>
    <s v=""/>
    <s v=""/>
  </r>
  <r>
    <d v="2024-06-28T00:00:00"/>
    <n v="12309"/>
    <n v="11792"/>
    <m/>
    <x v="3"/>
    <n v="1732"/>
    <m/>
    <n v="53426"/>
    <s v="V-clip adipose"/>
    <s v="046124"/>
    <m/>
    <m/>
    <m/>
    <s v="--"/>
    <m/>
    <s v="F"/>
    <s v="F"/>
    <s v=""/>
    <s v=""/>
    <n v="91"/>
    <n v="19.5"/>
    <n v="7.2"/>
    <n v="6"/>
    <n v="2.1"/>
    <x v="1"/>
    <n v="2110"/>
    <s v="1062169"/>
    <n v="9"/>
    <s v="X"/>
    <m/>
    <s v="X"/>
    <d v="2024-09-27T00:00:00"/>
    <m/>
    <m/>
    <m/>
    <m/>
    <m/>
    <m/>
    <m/>
    <m/>
    <m/>
    <m/>
    <s v="adult"/>
    <s v="10621699"/>
    <x v="11"/>
    <s v="M4"/>
    <n v="4"/>
    <s v=""/>
    <x v="4"/>
    <s v="GH"/>
    <n v="83.8"/>
    <s v="L"/>
    <n v="91"/>
    <s v="Yes"/>
    <s v=""/>
    <n v="127871"/>
    <s v=""/>
    <s v="F"/>
    <n v="4.2380000000000022"/>
    <n v="0.98576900892864106"/>
    <s v=""/>
    <s v=""/>
    <s v="F"/>
    <s v=""/>
    <s v=""/>
    <s v=""/>
    <s v=""/>
  </r>
  <r>
    <d v="2024-06-29T00:00:00"/>
    <n v="12180"/>
    <n v="11900"/>
    <m/>
    <x v="1"/>
    <n v="935"/>
    <m/>
    <n v="41631"/>
    <s v="adipose hole"/>
    <s v="044473"/>
    <m/>
    <m/>
    <m/>
    <s v="--"/>
    <m/>
    <s v="M"/>
    <s v="M"/>
    <s v=""/>
    <s v=""/>
    <n v="82"/>
    <n v="19"/>
    <n v="7"/>
    <n v="6"/>
    <n v="2.4"/>
    <x v="1"/>
    <n v="2166"/>
    <s v="1061043"/>
    <n v="5"/>
    <s v="X"/>
    <m/>
    <m/>
    <d v="2024-07-19T00:00:00"/>
    <n v="192"/>
    <m/>
    <m/>
    <m/>
    <m/>
    <m/>
    <n v="1"/>
    <m/>
    <m/>
    <m/>
    <s v="adult"/>
    <s v="10610435"/>
    <x v="3"/>
    <n v="1.3"/>
    <n v="3"/>
    <n v="2019"/>
    <x v="4"/>
    <s v="GW"/>
    <n v="75"/>
    <s v="L"/>
    <n v="82"/>
    <s v="Yes"/>
    <s v=""/>
    <n v="122543"/>
    <s v=""/>
    <s v="F"/>
    <n v="0.36599999999999788"/>
    <n v="0.59049208497656336"/>
    <s v=""/>
    <s v=""/>
    <s v="F"/>
    <s v=""/>
    <s v=""/>
    <n v="0"/>
    <n v="0"/>
  </r>
  <r>
    <d v="2024-06-29T00:00:00"/>
    <n v="12180"/>
    <n v="11900"/>
    <m/>
    <x v="1"/>
    <n v="939"/>
    <m/>
    <n v="41632"/>
    <s v="adipose hole"/>
    <s v="044383"/>
    <m/>
    <m/>
    <m/>
    <s v="--"/>
    <m/>
    <s v="M"/>
    <s v="M"/>
    <s v=""/>
    <s v=""/>
    <n v="79"/>
    <n v="18"/>
    <n v="6.7"/>
    <n v="5"/>
    <n v="1.5"/>
    <x v="1"/>
    <n v="2166"/>
    <s v="1061043"/>
    <n v="6"/>
    <s v="X"/>
    <m/>
    <m/>
    <d v="2024-07-19T00:00:00"/>
    <n v="193"/>
    <m/>
    <m/>
    <m/>
    <m/>
    <m/>
    <n v="1"/>
    <m/>
    <m/>
    <m/>
    <s v="adult"/>
    <s v="10610436"/>
    <x v="8"/>
    <s v="M3"/>
    <n v="3"/>
    <s v=""/>
    <x v="4"/>
    <s v="GW"/>
    <n v="72.3"/>
    <s v="L"/>
    <n v="79"/>
    <s v="Yes"/>
    <s v=""/>
    <n v="122543"/>
    <s v=""/>
    <s v="F"/>
    <n v="0.91399999999999881"/>
    <n v="0.71381798859636569"/>
    <s v=""/>
    <s v=""/>
    <s v="F"/>
    <s v=""/>
    <s v=""/>
    <n v="0"/>
    <n v="0"/>
  </r>
  <r>
    <d v="2024-06-29T00:00:00"/>
    <n v="12180"/>
    <n v="11900"/>
    <m/>
    <x v="1"/>
    <n v="943"/>
    <m/>
    <n v="41633"/>
    <s v="adipose hole"/>
    <s v="044449"/>
    <m/>
    <m/>
    <m/>
    <s v="--"/>
    <m/>
    <s v="F"/>
    <s v="M"/>
    <s v=""/>
    <s v=""/>
    <n v="55.5"/>
    <m/>
    <m/>
    <m/>
    <m/>
    <x v="2"/>
    <n v="2166"/>
    <s v="1061043"/>
    <n v="7"/>
    <s v="X"/>
    <m/>
    <m/>
    <d v="2024-07-19T00:00:00"/>
    <n v="194"/>
    <m/>
    <m/>
    <m/>
    <m/>
    <m/>
    <n v="1"/>
    <m/>
    <m/>
    <m/>
    <s v="adult"/>
    <s v="10610437"/>
    <x v="2"/>
    <n v="1.2"/>
    <n v="2"/>
    <n v="2020"/>
    <x v="4"/>
    <s v="GW"/>
    <n v="50.258449999999996"/>
    <s v="M"/>
    <n v="55.5"/>
    <s v="NA"/>
    <s v=""/>
    <n v="122543"/>
    <s v=""/>
    <s v=""/>
    <s v=""/>
    <s v=""/>
    <s v=""/>
    <s v=""/>
    <s v="M"/>
    <s v=""/>
    <s v=""/>
    <n v="0"/>
    <n v="0"/>
  </r>
  <r>
    <d v="2024-06-29T00:00:00"/>
    <n v="12180"/>
    <n v="11900"/>
    <m/>
    <x v="1"/>
    <n v="955"/>
    <m/>
    <n v="41634"/>
    <s v="adipose hole"/>
    <s v="044418"/>
    <m/>
    <m/>
    <m/>
    <s v="--"/>
    <m/>
    <s v="F"/>
    <s v="M"/>
    <s v=""/>
    <s v=""/>
    <n v="62"/>
    <m/>
    <m/>
    <m/>
    <m/>
    <x v="2"/>
    <n v="2166"/>
    <s v="1061043"/>
    <n v="8"/>
    <s v="X"/>
    <m/>
    <m/>
    <d v="2024-07-19T00:00:00"/>
    <n v="195"/>
    <m/>
    <m/>
    <m/>
    <m/>
    <m/>
    <n v="1"/>
    <m/>
    <m/>
    <m/>
    <s v="adult"/>
    <s v="10610438"/>
    <x v="2"/>
    <n v="1.2"/>
    <n v="2"/>
    <n v="2020"/>
    <x v="4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6-29T00:00:00"/>
    <n v="12180"/>
    <n v="11900"/>
    <m/>
    <x v="1"/>
    <n v="1017"/>
    <m/>
    <n v="41635"/>
    <s v="adipose hole"/>
    <s v="044440"/>
    <m/>
    <m/>
    <m/>
    <s v="--"/>
    <m/>
    <s v="M"/>
    <s v="M"/>
    <s v=""/>
    <s v=""/>
    <n v="53.5"/>
    <m/>
    <m/>
    <m/>
    <m/>
    <x v="2"/>
    <n v="2166"/>
    <s v="1061043"/>
    <n v="9"/>
    <s v="X"/>
    <m/>
    <m/>
    <d v="2024-07-19T00:00:00"/>
    <n v="196"/>
    <m/>
    <m/>
    <m/>
    <m/>
    <m/>
    <n v="1"/>
    <m/>
    <m/>
    <m/>
    <s v="adult"/>
    <s v="10610439"/>
    <x v="2"/>
    <n v="1.2"/>
    <n v="2"/>
    <n v="2020"/>
    <x v="4"/>
    <s v="GW"/>
    <n v="48.407449999999997"/>
    <s v="M"/>
    <n v="53.5"/>
    <s v="NA"/>
    <s v=""/>
    <n v="122543"/>
    <s v=""/>
    <s v=""/>
    <s v=""/>
    <s v=""/>
    <s v=""/>
    <s v=""/>
    <s v="M"/>
    <s v=""/>
    <s v=""/>
    <n v="0"/>
    <n v="0"/>
  </r>
  <r>
    <d v="2024-06-29T00:00:00"/>
    <n v="12180"/>
    <n v="11900"/>
    <m/>
    <x v="1"/>
    <n v="1018"/>
    <m/>
    <m/>
    <s v="caudal hole"/>
    <m/>
    <m/>
    <m/>
    <m/>
    <s v="--"/>
    <m/>
    <s v="M"/>
    <s v="M"/>
    <s v=""/>
    <s v=""/>
    <n v="45.5"/>
    <m/>
    <m/>
    <m/>
    <m/>
    <x v="3"/>
    <n v="2166"/>
    <s v="1061043"/>
    <n v="10"/>
    <s v="X"/>
    <m/>
    <m/>
    <d v="2024-07-19T00:00:00"/>
    <m/>
    <m/>
    <m/>
    <m/>
    <m/>
    <m/>
    <n v="1"/>
    <m/>
    <m/>
    <m/>
    <s v="jack"/>
    <s v="106104310"/>
    <x v="4"/>
    <s v="M1"/>
    <n v="1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9T00:00:00"/>
    <n v="12180"/>
    <n v="11900"/>
    <m/>
    <x v="1"/>
    <n v="1020"/>
    <m/>
    <n v="41636"/>
    <s v="adipose hole"/>
    <s v="044441"/>
    <m/>
    <m/>
    <m/>
    <s v="--"/>
    <m/>
    <s v="F"/>
    <s v="M"/>
    <s v=""/>
    <s v=""/>
    <n v="66"/>
    <m/>
    <m/>
    <m/>
    <m/>
    <x v="2"/>
    <n v="2170"/>
    <s v="1061044"/>
    <n v="1"/>
    <s v="X"/>
    <m/>
    <m/>
    <d v="2024-07-19T00:00:00"/>
    <n v="197"/>
    <m/>
    <m/>
    <m/>
    <m/>
    <m/>
    <n v="1"/>
    <m/>
    <m/>
    <m/>
    <s v="adult"/>
    <s v="10610441"/>
    <x v="2"/>
    <n v="1.2"/>
    <n v="2"/>
    <n v="2020"/>
    <x v="4"/>
    <s v="GW"/>
    <n v="59.976199999999999"/>
    <s v="M"/>
    <n v="66"/>
    <s v="NA"/>
    <s v=""/>
    <n v="122543"/>
    <s v=""/>
    <s v=""/>
    <s v=""/>
    <s v=""/>
    <s v=""/>
    <s v=""/>
    <s v="M"/>
    <s v=""/>
    <s v=""/>
    <n v="0"/>
    <n v="0"/>
  </r>
  <r>
    <d v="2024-06-29T00:00:00"/>
    <n v="12180"/>
    <n v="11900"/>
    <m/>
    <x v="1"/>
    <n v="1023"/>
    <m/>
    <n v="41637"/>
    <s v="adipose hole"/>
    <s v="044476"/>
    <m/>
    <m/>
    <m/>
    <s v="--"/>
    <m/>
    <s v="F"/>
    <s v="F"/>
    <s v=""/>
    <s v=""/>
    <n v="82"/>
    <n v="16"/>
    <n v="6"/>
    <n v="5.5"/>
    <n v="1.5"/>
    <x v="1"/>
    <n v="2170"/>
    <s v="1061044"/>
    <n v="2"/>
    <s v="X"/>
    <m/>
    <m/>
    <d v="2024-07-19T00:00:00"/>
    <n v="198"/>
    <m/>
    <m/>
    <m/>
    <m/>
    <m/>
    <n v="1"/>
    <m/>
    <m/>
    <m/>
    <s v="adult"/>
    <s v="10610442"/>
    <x v="13"/>
    <n v="1.4"/>
    <n v="4"/>
    <n v="2018"/>
    <x v="4"/>
    <s v="GW"/>
    <n v="76"/>
    <s v="L"/>
    <n v="82"/>
    <s v="Yes"/>
    <s v=""/>
    <n v="122543"/>
    <s v=""/>
    <s v="F"/>
    <n v="2.7599999999999989"/>
    <n v="0.94047563402349843"/>
    <s v=""/>
    <s v=""/>
    <s v="F"/>
    <s v=""/>
    <s v=""/>
    <s v=""/>
    <s v=""/>
  </r>
  <r>
    <d v="2024-06-29T00:00:00"/>
    <n v="12180"/>
    <n v="11900"/>
    <m/>
    <x v="1"/>
    <n v="1025"/>
    <m/>
    <n v="41638"/>
    <s v="adipose hole"/>
    <s v="no pit"/>
    <m/>
    <m/>
    <m/>
    <s v="--"/>
    <m/>
    <s v="F"/>
    <s v="M"/>
    <s v=""/>
    <s v=""/>
    <n v="67"/>
    <m/>
    <m/>
    <m/>
    <m/>
    <x v="2"/>
    <n v="2170"/>
    <s v="1061044"/>
    <n v="3"/>
    <s v="X"/>
    <m/>
    <m/>
    <d v="2024-07-19T00:00:00"/>
    <n v="199"/>
    <m/>
    <m/>
    <m/>
    <m/>
    <m/>
    <n v="1"/>
    <m/>
    <s v="NO PIT"/>
    <m/>
    <s v="adult"/>
    <s v="10610443"/>
    <x v="2"/>
    <n v="1.2"/>
    <n v="2"/>
    <n v="2020"/>
    <x v="4"/>
    <s v="GW"/>
    <n v="60.901699999999998"/>
    <s v="M"/>
    <n v="67"/>
    <s v="NA"/>
    <s v=""/>
    <n v="122543"/>
    <s v=""/>
    <s v=""/>
    <s v=""/>
    <s v=""/>
    <s v=""/>
    <s v=""/>
    <s v="M"/>
    <s v=""/>
    <s v=""/>
    <n v="0"/>
    <n v="0"/>
  </r>
  <r>
    <d v="2024-06-29T00:00:00"/>
    <n v="12180"/>
    <n v="11900"/>
    <m/>
    <x v="1"/>
    <n v="1027"/>
    <m/>
    <n v="41639"/>
    <s v="adipose hole"/>
    <s v="044471"/>
    <m/>
    <m/>
    <m/>
    <s v="--"/>
    <m/>
    <s v="M"/>
    <s v="M"/>
    <s v=""/>
    <s v=""/>
    <n v="62"/>
    <m/>
    <m/>
    <m/>
    <m/>
    <x v="2"/>
    <n v="2170"/>
    <s v="1061044"/>
    <n v="4"/>
    <s v="X"/>
    <m/>
    <m/>
    <d v="2024-07-19T00:00:00"/>
    <n v="200"/>
    <m/>
    <m/>
    <m/>
    <m/>
    <m/>
    <n v="1"/>
    <m/>
    <m/>
    <m/>
    <s v="adult"/>
    <s v="10610444"/>
    <x v="2"/>
    <n v="1.2"/>
    <n v="2"/>
    <n v="2020"/>
    <x v="4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6-29T00:00:00"/>
    <n v="12180"/>
    <n v="11900"/>
    <m/>
    <x v="1"/>
    <n v="1030"/>
    <m/>
    <n v="41640"/>
    <s v="adipose hole"/>
    <s v="044444"/>
    <m/>
    <m/>
    <m/>
    <s v="--"/>
    <m/>
    <s v="M"/>
    <s v="M"/>
    <s v=""/>
    <s v=""/>
    <n v="79.5"/>
    <n v="17.3"/>
    <n v="5.7"/>
    <n v="4.5999999999999996"/>
    <n v="1.6"/>
    <x v="1"/>
    <n v="2170"/>
    <s v="1061044"/>
    <n v="5"/>
    <s v="X"/>
    <m/>
    <m/>
    <d v="2024-07-19T00:00:00"/>
    <n v="201"/>
    <m/>
    <m/>
    <m/>
    <m/>
    <m/>
    <n v="1"/>
    <m/>
    <m/>
    <m/>
    <s v="adult"/>
    <s v="10610445"/>
    <x v="3"/>
    <n v="1.3"/>
    <n v="3"/>
    <n v="2019"/>
    <x v="4"/>
    <s v="GW"/>
    <n v="73.8"/>
    <s v="L"/>
    <n v="79.5"/>
    <s v="Yes"/>
    <s v=""/>
    <n v="122543"/>
    <s v=""/>
    <s v="F"/>
    <n v="2.5950000000000024"/>
    <n v="0.93053909409943603"/>
    <s v=""/>
    <s v=""/>
    <s v="F"/>
    <s v=""/>
    <s v=""/>
    <n v="0"/>
    <n v="0"/>
  </r>
  <r>
    <d v="2024-06-29T00:00:00"/>
    <n v="12180"/>
    <n v="11900"/>
    <m/>
    <x v="1"/>
    <n v="1033"/>
    <m/>
    <n v="41641"/>
    <s v="adipose hole"/>
    <s v="044467"/>
    <m/>
    <m/>
    <m/>
    <s v="--"/>
    <m/>
    <s v="F"/>
    <s v="F"/>
    <s v=""/>
    <s v=""/>
    <n v="76.5"/>
    <n v="17"/>
    <n v="5.5"/>
    <n v="5.5"/>
    <n v="1.9"/>
    <x v="1"/>
    <n v="2170"/>
    <s v="1061044"/>
    <n v="6"/>
    <s v="X"/>
    <m/>
    <m/>
    <d v="2024-07-19T00:00:00"/>
    <n v="202"/>
    <m/>
    <m/>
    <m/>
    <m/>
    <m/>
    <n v="1"/>
    <m/>
    <m/>
    <m/>
    <s v="adult"/>
    <s v="10610446"/>
    <x v="3"/>
    <n v="1.3"/>
    <n v="3"/>
    <n v="2019"/>
    <x v="4"/>
    <s v="GW"/>
    <n v="71"/>
    <s v="L"/>
    <n v="76.5"/>
    <s v="Yes"/>
    <n v="76"/>
    <n v="122543"/>
    <s v=""/>
    <s v="F"/>
    <n v="0.69099999999999673"/>
    <n v="0.66618934479846958"/>
    <s v=""/>
    <s v=""/>
    <s v="F"/>
    <s v=""/>
    <s v=""/>
    <n v="0"/>
    <n v="0"/>
  </r>
  <r>
    <d v="2024-06-29T00:00:00"/>
    <n v="12180"/>
    <n v="11900"/>
    <m/>
    <x v="1"/>
    <n v="1036"/>
    <m/>
    <n v="41642"/>
    <s v="adipose hole"/>
    <s v="044437"/>
    <m/>
    <m/>
    <m/>
    <s v="--"/>
    <m/>
    <s v="M"/>
    <s v="M"/>
    <s v=""/>
    <s v=""/>
    <n v="81.5"/>
    <n v="18.600000000000001"/>
    <n v="6.3"/>
    <n v="6"/>
    <n v="2"/>
    <x v="1"/>
    <n v="2170"/>
    <s v="1061044"/>
    <n v="7"/>
    <s v="X"/>
    <m/>
    <m/>
    <d v="2024-07-19T00:00:00"/>
    <n v="203"/>
    <m/>
    <m/>
    <m/>
    <m/>
    <m/>
    <n v="1"/>
    <m/>
    <m/>
    <m/>
    <s v="adult"/>
    <s v="10610447"/>
    <x v="3"/>
    <n v="1.3"/>
    <n v="3"/>
    <n v="2019"/>
    <x v="4"/>
    <s v="GW"/>
    <n v="75.2"/>
    <s v="L"/>
    <n v="81.5"/>
    <s v="Yes"/>
    <s v=""/>
    <n v="122543"/>
    <s v=""/>
    <s v="F"/>
    <n v="1.3910000000000025"/>
    <n v="0.80075183946797468"/>
    <s v=""/>
    <s v=""/>
    <s v="F"/>
    <s v=""/>
    <s v=""/>
    <n v="0"/>
    <n v="0"/>
  </r>
  <r>
    <d v="2024-06-29T00:00:00"/>
    <n v="12180"/>
    <n v="11900"/>
    <m/>
    <x v="1"/>
    <n v="1041"/>
    <m/>
    <n v="41643"/>
    <s v="adipose hole"/>
    <s v="044450"/>
    <m/>
    <m/>
    <m/>
    <s v="--"/>
    <m/>
    <s v="F"/>
    <s v="M"/>
    <s v=""/>
    <s v=""/>
    <n v="67"/>
    <m/>
    <m/>
    <m/>
    <m/>
    <x v="2"/>
    <n v="2170"/>
    <s v="1061044"/>
    <n v="8"/>
    <s v="X"/>
    <m/>
    <m/>
    <d v="2024-07-19T00:00:00"/>
    <n v="204"/>
    <m/>
    <m/>
    <m/>
    <m/>
    <m/>
    <n v="1"/>
    <m/>
    <m/>
    <m/>
    <s v="adult"/>
    <s v="10610448"/>
    <x v="6"/>
    <s v="M2"/>
    <n v="2"/>
    <s v=""/>
    <x v="4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6-29T00:00:00"/>
    <n v="12180"/>
    <n v="11900"/>
    <m/>
    <x v="1"/>
    <n v="1042"/>
    <m/>
    <n v="41644"/>
    <s v="adipose hole"/>
    <s v="044400"/>
    <m/>
    <m/>
    <m/>
    <s v="--"/>
    <m/>
    <s v="M"/>
    <s v="M"/>
    <s v=""/>
    <s v=""/>
    <n v="64"/>
    <m/>
    <m/>
    <m/>
    <m/>
    <x v="2"/>
    <n v="2170"/>
    <s v="1061044"/>
    <n v="9"/>
    <s v="X"/>
    <m/>
    <m/>
    <d v="2024-07-19T00:00:00"/>
    <n v="205"/>
    <m/>
    <m/>
    <m/>
    <m/>
    <m/>
    <n v="1"/>
    <m/>
    <s v="Scale loss low"/>
    <m/>
    <s v="adult"/>
    <s v="10610449"/>
    <x v="6"/>
    <s v="M2"/>
    <n v="2"/>
    <s v=""/>
    <x v="4"/>
    <s v="GW"/>
    <n v="58.1252"/>
    <s v="M"/>
    <n v="64"/>
    <s v="NA"/>
    <n v="77"/>
    <n v="122543"/>
    <s v=""/>
    <s v=""/>
    <s v=""/>
    <s v=""/>
    <s v=""/>
    <s v=""/>
    <s v="M"/>
    <s v=""/>
    <s v=""/>
    <s v=""/>
    <s v=""/>
  </r>
  <r>
    <d v="2024-06-29T00:00:00"/>
    <n v="12180"/>
    <n v="11900"/>
    <m/>
    <x v="1"/>
    <n v="1050"/>
    <m/>
    <n v="41645"/>
    <s v="adipose hole"/>
    <s v="044432"/>
    <m/>
    <m/>
    <m/>
    <s v="--"/>
    <m/>
    <s v="M"/>
    <s v="M"/>
    <s v=""/>
    <s v=""/>
    <n v="57"/>
    <m/>
    <m/>
    <m/>
    <m/>
    <x v="2"/>
    <n v="2170"/>
    <s v="1061044"/>
    <n v="10"/>
    <s v="X"/>
    <m/>
    <m/>
    <d v="2024-07-19T00:00:00"/>
    <n v="206"/>
    <m/>
    <m/>
    <m/>
    <m/>
    <m/>
    <n v="1"/>
    <m/>
    <m/>
    <m/>
    <s v="adult"/>
    <s v="106104410"/>
    <x v="2"/>
    <n v="1.2"/>
    <n v="2"/>
    <n v="2020"/>
    <x v="4"/>
    <s v="GW"/>
    <n v="51.646700000000003"/>
    <s v="M"/>
    <n v="57"/>
    <s v="NA"/>
    <s v=""/>
    <n v="122543"/>
    <s v=""/>
    <s v=""/>
    <s v=""/>
    <s v=""/>
    <s v=""/>
    <s v=""/>
    <s v="M"/>
    <s v=""/>
    <s v=""/>
    <n v="0"/>
    <n v="0"/>
  </r>
  <r>
    <d v="2024-06-29T00:00:00"/>
    <n v="12180"/>
    <n v="11900"/>
    <m/>
    <x v="1"/>
    <n v="1052"/>
    <m/>
    <n v="41646"/>
    <s v="adipose hole"/>
    <s v="044472"/>
    <m/>
    <m/>
    <m/>
    <s v="--"/>
    <s v="X"/>
    <s v="M"/>
    <s v="M"/>
    <s v=""/>
    <s v=""/>
    <n v="77"/>
    <n v="16"/>
    <n v="7.3"/>
    <n v="7"/>
    <n v="1"/>
    <x v="1"/>
    <n v="2251"/>
    <s v="1061045"/>
    <n v="1"/>
    <s v="X"/>
    <m/>
    <m/>
    <d v="2024-07-19T00:00:00"/>
    <n v="207"/>
    <m/>
    <m/>
    <m/>
    <m/>
    <m/>
    <n v="1"/>
    <m/>
    <s v="1-41"/>
    <m/>
    <s v="adult"/>
    <s v="10610451"/>
    <x v="2"/>
    <n v="1.2"/>
    <n v="2"/>
    <n v="2020"/>
    <x v="4"/>
    <s v="GW"/>
    <n v="69.7"/>
    <s v="L"/>
    <n v="77"/>
    <s v="Yes"/>
    <s v=""/>
    <n v="122543"/>
    <s v=""/>
    <s v="M"/>
    <n v="-1.6439999999999997"/>
    <n v="0.1619215165045019"/>
    <s v=""/>
    <s v=""/>
    <s v="M"/>
    <s v=""/>
    <s v=""/>
    <n v="0"/>
    <n v="0"/>
  </r>
  <r>
    <d v="2024-06-29T00:00:00"/>
    <n v="12181"/>
    <n v="11900"/>
    <m/>
    <x v="0"/>
    <n v="1107"/>
    <m/>
    <n v="41647"/>
    <s v="adipose hole"/>
    <s v="not scanned"/>
    <m/>
    <m/>
    <m/>
    <s v="--"/>
    <m/>
    <s v="M"/>
    <s v="M"/>
    <s v=""/>
    <s v=""/>
    <n v="66"/>
    <m/>
    <m/>
    <m/>
    <m/>
    <x v="2"/>
    <n v="2251"/>
    <s v="1061045"/>
    <n v="2"/>
    <s v="X"/>
    <m/>
    <m/>
    <d v="2024-07-19T00:00:00"/>
    <n v="209"/>
    <m/>
    <m/>
    <m/>
    <m/>
    <m/>
    <n v="1"/>
    <m/>
    <s v="2-42"/>
    <s v="Incomplete PIT tag number"/>
    <s v="adult"/>
    <s v="10610452"/>
    <x v="3"/>
    <n v="1.3"/>
    <n v="3"/>
    <n v="2019"/>
    <x v="4"/>
    <s v="GW"/>
    <n v="59.976199999999999"/>
    <s v="M"/>
    <n v="66"/>
    <s v="NA"/>
    <s v=""/>
    <n v="122543"/>
    <s v=""/>
    <s v=""/>
    <s v=""/>
    <s v=""/>
    <s v=""/>
    <s v=""/>
    <s v="M"/>
    <s v=""/>
    <s v=""/>
    <n v="0"/>
    <n v="0"/>
  </r>
  <r>
    <d v="2024-06-29T00:00:00"/>
    <n v="12181"/>
    <n v="11900"/>
    <m/>
    <x v="0"/>
    <n v="1120"/>
    <m/>
    <n v="41648"/>
    <s v="adipose hole"/>
    <s v="044417"/>
    <m/>
    <m/>
    <m/>
    <s v="--"/>
    <m/>
    <s v="M"/>
    <s v="M"/>
    <s v=""/>
    <s v=""/>
    <n v="80.5"/>
    <n v="17.899999999999999"/>
    <n v="4.8"/>
    <n v="6.8"/>
    <n v="1.8"/>
    <x v="1"/>
    <n v="2251"/>
    <s v="1061045"/>
    <n v="3"/>
    <s v="X"/>
    <m/>
    <m/>
    <d v="2024-07-19T00:00:00"/>
    <n v="210"/>
    <m/>
    <m/>
    <m/>
    <m/>
    <m/>
    <n v="1"/>
    <m/>
    <s v="Poor scales"/>
    <m/>
    <s v="adult"/>
    <s v="10610453"/>
    <x v="8"/>
    <s v="M3"/>
    <n v="3"/>
    <s v=""/>
    <x v="4"/>
    <s v="GW"/>
    <n v="75.7"/>
    <s v="L"/>
    <n v="80.5"/>
    <s v="Yes"/>
    <s v=""/>
    <n v="122543"/>
    <s v=""/>
    <s v="F"/>
    <n v="2.5090000000000021"/>
    <n v="0.92477034991262064"/>
    <s v=""/>
    <s v=""/>
    <s v="F"/>
    <s v=""/>
    <s v=""/>
    <s v=""/>
    <s v=""/>
  </r>
  <r>
    <d v="2024-06-29T00:00:00"/>
    <n v="12181"/>
    <n v="11900"/>
    <m/>
    <x v="0"/>
    <n v="1136"/>
    <m/>
    <n v="41649"/>
    <s v="adipose hole"/>
    <s v="044410"/>
    <m/>
    <m/>
    <m/>
    <s v="--"/>
    <m/>
    <s v="F"/>
    <s v="M"/>
    <s v=""/>
    <s v=""/>
    <n v="59.5"/>
    <m/>
    <m/>
    <m/>
    <m/>
    <x v="2"/>
    <n v="2251"/>
    <s v="1061045"/>
    <n v="4"/>
    <s v="X"/>
    <m/>
    <m/>
    <d v="2024-07-19T00:00:00"/>
    <n v="211"/>
    <m/>
    <m/>
    <m/>
    <m/>
    <m/>
    <n v="1"/>
    <m/>
    <s v="4-44"/>
    <m/>
    <s v="adult"/>
    <s v="10610454"/>
    <x v="6"/>
    <s v="M2"/>
    <n v="2"/>
    <s v=""/>
    <x v="4"/>
    <s v="GW"/>
    <n v="53.960450000000002"/>
    <s v="M"/>
    <n v="59.5"/>
    <s v="NA"/>
    <s v=""/>
    <n v="122543"/>
    <s v=""/>
    <s v=""/>
    <s v=""/>
    <s v=""/>
    <s v=""/>
    <s v=""/>
    <s v="M"/>
    <s v=""/>
    <s v=""/>
    <n v="0"/>
    <n v="0"/>
  </r>
  <r>
    <d v="2024-06-29T00:00:00"/>
    <n v="12181"/>
    <n v="11900"/>
    <m/>
    <x v="0"/>
    <n v="1142"/>
    <m/>
    <n v="41650"/>
    <s v="adipose hole"/>
    <s v="044461"/>
    <m/>
    <m/>
    <m/>
    <s v="--"/>
    <m/>
    <s v="M"/>
    <s v="M"/>
    <s v=""/>
    <s v=""/>
    <n v="60"/>
    <m/>
    <m/>
    <m/>
    <m/>
    <x v="2"/>
    <n v="2251"/>
    <s v="1061045"/>
    <n v="5"/>
    <s v="X"/>
    <m/>
    <m/>
    <d v="2024-07-19T00:00:00"/>
    <n v="212"/>
    <m/>
    <m/>
    <m/>
    <m/>
    <m/>
    <n v="1"/>
    <m/>
    <s v="5-45"/>
    <m/>
    <s v="adult"/>
    <s v="10610455"/>
    <x v="3"/>
    <n v="1.3"/>
    <n v="3"/>
    <n v="2019"/>
    <x v="4"/>
    <s v="GW"/>
    <n v="52.7"/>
    <s v="M"/>
    <n v="60"/>
    <s v="NA"/>
    <s v=""/>
    <n v="122543"/>
    <s v=""/>
    <s v=""/>
    <s v=""/>
    <s v=""/>
    <s v=""/>
    <s v=""/>
    <s v="M"/>
    <s v=""/>
    <s v=""/>
    <s v=""/>
    <s v=""/>
  </r>
  <r>
    <d v="2024-06-29T00:00:00"/>
    <n v="12182"/>
    <n v="11900"/>
    <n v="16"/>
    <x v="1"/>
    <n v="1501"/>
    <m/>
    <n v="41651"/>
    <s v="adipose hole"/>
    <s v="044454"/>
    <n v="460"/>
    <s v="M58 018"/>
    <n v="19"/>
    <s v="460-M58 018-19"/>
    <m/>
    <s v="F"/>
    <s v="F"/>
    <m/>
    <m/>
    <n v="80.5"/>
    <n v="17.899999999999999"/>
    <n v="7.3"/>
    <n v="4.5"/>
    <n v="1.5"/>
    <x v="1"/>
    <n v="2251"/>
    <s v="1061045"/>
    <n v="6"/>
    <s v="X"/>
    <m/>
    <m/>
    <d v="2024-07-19T00:00:00"/>
    <n v="213"/>
    <m/>
    <m/>
    <m/>
    <m/>
    <m/>
    <n v="1"/>
    <s v="BA2"/>
    <m/>
    <s v="No morphos"/>
    <s v="adult"/>
    <s v="10610456"/>
    <x v="0"/>
    <m/>
    <m/>
    <m/>
    <x v="4"/>
    <s v="GW"/>
    <e v="#REF!"/>
    <e v="#REF!"/>
    <e v="#REF!"/>
    <e v="#REF!"/>
    <n v="347"/>
    <n v="122543"/>
    <s v=""/>
    <e v="#REF!"/>
    <e v="#REF!"/>
    <e v="#REF!"/>
    <s v=""/>
    <e v="#REF!"/>
    <e v="#REF!"/>
    <s v=""/>
    <s v=""/>
    <s v=""/>
    <s v=""/>
  </r>
  <r>
    <d v="2024-06-29T00:00:00"/>
    <n v="12182"/>
    <n v="11900"/>
    <n v="16"/>
    <x v="1"/>
    <n v="1508"/>
    <m/>
    <n v="41652"/>
    <s v="adipose hole"/>
    <s v="835373"/>
    <n v="500"/>
    <s v="M58 120"/>
    <n v="101"/>
    <s v="500-M58 120-101"/>
    <s v="X"/>
    <s v="M"/>
    <s v="M"/>
    <s v=""/>
    <s v=""/>
    <n v="81.5"/>
    <n v="18.600000000000001"/>
    <n v="7.3"/>
    <n v="5.7"/>
    <n v="1.6"/>
    <x v="1"/>
    <n v="2251"/>
    <s v="1061045"/>
    <n v="7"/>
    <s v="X"/>
    <m/>
    <m/>
    <d v="2024-07-19T00:00:00"/>
    <n v="214"/>
    <m/>
    <m/>
    <m/>
    <m/>
    <m/>
    <n v="1"/>
    <s v="BA2"/>
    <m/>
    <m/>
    <s v="adult"/>
    <s v="10610457"/>
    <x v="3"/>
    <n v="1.3"/>
    <n v="3"/>
    <n v="2019"/>
    <x v="4"/>
    <s v="GW"/>
    <n v="74.2"/>
    <s v="L"/>
    <n v="81.5"/>
    <s v="Yes"/>
    <n v="348"/>
    <n v="122543"/>
    <s v=""/>
    <s v="F"/>
    <n v="0.65900000000000269"/>
    <n v="0.65903571656010573"/>
    <s v=""/>
    <s v=""/>
    <s v="F"/>
    <s v=""/>
    <s v=""/>
    <s v=""/>
    <s v=""/>
  </r>
  <r>
    <d v="2024-06-29T00:00:00"/>
    <n v="12182"/>
    <n v="11900"/>
    <m/>
    <x v="1"/>
    <n v="1511"/>
    <m/>
    <m/>
    <s v="caudal hole"/>
    <m/>
    <m/>
    <m/>
    <m/>
    <s v="--"/>
    <m/>
    <s v="M"/>
    <s v="M"/>
    <s v=""/>
    <s v=""/>
    <n v="45.5"/>
    <m/>
    <m/>
    <m/>
    <m/>
    <x v="3"/>
    <n v="2251"/>
    <s v="1061045"/>
    <n v="8"/>
    <s v="X"/>
    <m/>
    <m/>
    <d v="2024-07-19T00:00:00"/>
    <m/>
    <s v="SCL-M"/>
    <m/>
    <n v="12"/>
    <m/>
    <m/>
    <n v="1"/>
    <m/>
    <m/>
    <m/>
    <s v="jack"/>
    <s v="10610458"/>
    <x v="4"/>
    <s v="M1"/>
    <n v="1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9T00:00:00"/>
    <n v="12182"/>
    <n v="11900"/>
    <n v="17"/>
    <x v="1"/>
    <n v="1518"/>
    <m/>
    <n v="41653"/>
    <s v="adipose hole"/>
    <s v="835427"/>
    <n v="340"/>
    <s v="M52 020"/>
    <n v="21"/>
    <s v="340-M52 020-21"/>
    <m/>
    <s v="M"/>
    <s v="M"/>
    <s v=""/>
    <s v=""/>
    <n v="61.5"/>
    <m/>
    <m/>
    <m/>
    <m/>
    <x v="2"/>
    <n v="2251"/>
    <s v="1061045"/>
    <n v="9"/>
    <s v="X"/>
    <m/>
    <m/>
    <d v="2024-07-19T00:00:00"/>
    <n v="215"/>
    <m/>
    <m/>
    <m/>
    <m/>
    <m/>
    <n v="1"/>
    <m/>
    <m/>
    <m/>
    <s v="adult"/>
    <s v="10610459"/>
    <x v="6"/>
    <s v="M2"/>
    <n v="2"/>
    <s v=""/>
    <x v="4"/>
    <s v="GW"/>
    <n v="55.811450000000001"/>
    <s v="M"/>
    <n v="61.5"/>
    <s v="NA"/>
    <n v="349"/>
    <n v="122543"/>
    <s v=""/>
    <s v=""/>
    <s v=""/>
    <s v=""/>
    <s v=""/>
    <s v=""/>
    <s v="M"/>
    <s v=""/>
    <s v=""/>
    <s v=""/>
    <s v=""/>
  </r>
  <r>
    <d v="2024-06-29T00:00:00"/>
    <n v="12182"/>
    <n v="12203"/>
    <n v="17"/>
    <x v="1"/>
    <n v="1521"/>
    <m/>
    <n v="41654"/>
    <s v="adipose hole"/>
    <s v="835456"/>
    <n v="380"/>
    <s v="M52 118"/>
    <n v="19"/>
    <s v="380-M52 118-19"/>
    <s v="X"/>
    <s v="M"/>
    <s v="M"/>
    <s v=""/>
    <s v=""/>
    <n v="73.5"/>
    <m/>
    <m/>
    <m/>
    <m/>
    <x v="2"/>
    <n v="2251"/>
    <s v="1061045"/>
    <n v="10"/>
    <s v="X"/>
    <m/>
    <m/>
    <d v="2024-07-19T00:00:00"/>
    <n v="216"/>
    <m/>
    <m/>
    <m/>
    <m/>
    <m/>
    <n v="1"/>
    <m/>
    <m/>
    <m/>
    <s v="adult"/>
    <s v="106104510"/>
    <x v="2"/>
    <n v="1.2"/>
    <n v="2"/>
    <n v="2020"/>
    <x v="4"/>
    <s v="GW"/>
    <n v="66.917449999999988"/>
    <s v="M"/>
    <n v="73.5"/>
    <s v="NA"/>
    <n v="78"/>
    <n v="122543"/>
    <s v=""/>
    <s v=""/>
    <s v=""/>
    <s v=""/>
    <s v=""/>
    <s v=""/>
    <s v="M"/>
    <s v="Kwinageese weir"/>
    <s v="NO"/>
    <n v="0"/>
    <n v="0"/>
  </r>
  <r>
    <d v="2024-06-29T00:00:00"/>
    <n v="12182"/>
    <n v="12203"/>
    <n v="17"/>
    <x v="1"/>
    <n v="1525"/>
    <m/>
    <n v="41655"/>
    <s v="adipose hole"/>
    <s v="835463"/>
    <n v="420"/>
    <s v="M56 017"/>
    <n v="101"/>
    <s v="420-M56 017-101"/>
    <m/>
    <s v="F"/>
    <s v="F"/>
    <s v=""/>
    <s v=""/>
    <n v="82.5"/>
    <n v="17"/>
    <n v="6"/>
    <n v="4"/>
    <n v="1.4"/>
    <x v="1"/>
    <n v="2255"/>
    <s v="1061046"/>
    <n v="1"/>
    <s v="X"/>
    <m/>
    <m/>
    <d v="2024-07-19T00:00:00"/>
    <n v="217"/>
    <m/>
    <m/>
    <m/>
    <m/>
    <m/>
    <n v="1"/>
    <m/>
    <m/>
    <m/>
    <s v="adult"/>
    <s v="10610461"/>
    <x v="3"/>
    <n v="1.3"/>
    <n v="3"/>
    <n v="2019"/>
    <x v="4"/>
    <s v="GW"/>
    <n v="76.5"/>
    <s v="L"/>
    <n v="82.5"/>
    <s v="Yes"/>
    <n v="350"/>
    <n v="122543"/>
    <s v=""/>
    <s v="F"/>
    <n v="4.0810000000000022"/>
    <n v="0.98338998591184534"/>
    <s v=""/>
    <s v=""/>
    <s v="F"/>
    <s v=""/>
    <s v=""/>
    <s v=""/>
    <s v=""/>
  </r>
  <r>
    <d v="2024-06-29T00:00:00"/>
    <n v="12182"/>
    <n v="12203"/>
    <n v="17"/>
    <x v="1"/>
    <n v="1533"/>
    <m/>
    <n v="41656"/>
    <s v="adipose hole"/>
    <s v="835395"/>
    <n v="460"/>
    <s v="M58 019"/>
    <n v="20"/>
    <s v="460-M58 019-20"/>
    <m/>
    <s v="M"/>
    <s v="M"/>
    <s v=""/>
    <s v=""/>
    <n v="67.5"/>
    <m/>
    <m/>
    <m/>
    <m/>
    <x v="2"/>
    <n v="2255"/>
    <s v="1061046"/>
    <n v="2"/>
    <s v="X"/>
    <m/>
    <m/>
    <d v="2024-07-19T00:00:00"/>
    <n v="218"/>
    <m/>
    <m/>
    <m/>
    <m/>
    <m/>
    <n v="1"/>
    <m/>
    <m/>
    <m/>
    <s v="adult"/>
    <s v="10610462"/>
    <x v="2"/>
    <n v="1.2"/>
    <n v="2"/>
    <n v="2020"/>
    <x v="4"/>
    <s v="GW"/>
    <n v="61.364449999999998"/>
    <s v="M"/>
    <n v="67.5"/>
    <s v="NA"/>
    <n v="79"/>
    <n v="122543"/>
    <s v=""/>
    <s v=""/>
    <s v=""/>
    <s v=""/>
    <s v=""/>
    <s v=""/>
    <s v="M"/>
    <s v=""/>
    <s v=""/>
    <n v="0"/>
    <n v="0"/>
  </r>
  <r>
    <d v="2024-06-29T00:00:00"/>
    <n v="12182"/>
    <n v="12203"/>
    <m/>
    <x v="1"/>
    <n v="1551"/>
    <m/>
    <m/>
    <s v="caudal hole"/>
    <m/>
    <m/>
    <m/>
    <m/>
    <s v="--"/>
    <m/>
    <s v="M"/>
    <s v="M"/>
    <s v=""/>
    <s v=""/>
    <n v="44.5"/>
    <m/>
    <m/>
    <m/>
    <m/>
    <x v="3"/>
    <n v="2255"/>
    <s v="1061046"/>
    <n v="3"/>
    <s v="X"/>
    <m/>
    <m/>
    <d v="2024-07-19T00:00:00"/>
    <m/>
    <m/>
    <m/>
    <m/>
    <m/>
    <m/>
    <n v="1"/>
    <m/>
    <m/>
    <m/>
    <s v="jack"/>
    <s v="10610463"/>
    <x v="4"/>
    <s v="M1"/>
    <n v="1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9T00:00:00"/>
    <n v="12182"/>
    <n v="12203"/>
    <n v="17"/>
    <x v="1"/>
    <n v="1555"/>
    <m/>
    <n v="41657"/>
    <s v="adipose hole"/>
    <s v="835460"/>
    <n v="500"/>
    <s v="M58 121"/>
    <n v="102"/>
    <s v="500-M58 121-102"/>
    <s v="X"/>
    <s v="M"/>
    <s v="M"/>
    <s v=""/>
    <s v=""/>
    <n v="75.5"/>
    <n v="15.5"/>
    <n v="5.3"/>
    <n v="5.5"/>
    <n v="2"/>
    <x v="1"/>
    <n v="2255"/>
    <s v="1061046"/>
    <n v="4"/>
    <s v="X"/>
    <m/>
    <m/>
    <d v="2024-07-19T00:00:00"/>
    <n v="219"/>
    <m/>
    <m/>
    <m/>
    <m/>
    <m/>
    <n v="1"/>
    <m/>
    <m/>
    <m/>
    <s v="adult"/>
    <s v="10610464"/>
    <x v="3"/>
    <n v="1.3"/>
    <n v="3"/>
    <n v="2019"/>
    <x v="4"/>
    <s v="GW"/>
    <n v="70.2"/>
    <s v="L"/>
    <n v="75.5"/>
    <s v="Yes"/>
    <n v="351"/>
    <n v="122543"/>
    <s v=""/>
    <s v="F"/>
    <n v="0.43099999999999716"/>
    <n v="0.60611243389921965"/>
    <s v=""/>
    <s v=""/>
    <s v="F"/>
    <s v=""/>
    <s v=""/>
    <s v=""/>
    <s v=""/>
  </r>
  <r>
    <d v="2024-06-29T00:00:00"/>
    <n v="12182"/>
    <n v="12203"/>
    <n v="17"/>
    <x v="1"/>
    <n v="1601"/>
    <m/>
    <n v="41658"/>
    <s v="adipose hole"/>
    <s v="835440"/>
    <n v="340"/>
    <s v="M52 021"/>
    <n v="22"/>
    <s v="340-M52 021-22"/>
    <m/>
    <s v="F"/>
    <s v="M"/>
    <s v=""/>
    <s v=""/>
    <n v="63.5"/>
    <m/>
    <m/>
    <m/>
    <m/>
    <x v="2"/>
    <n v="2255"/>
    <s v="1061046"/>
    <n v="5"/>
    <s v="X"/>
    <m/>
    <m/>
    <d v="2024-07-19T00:00:00"/>
    <n v="220"/>
    <m/>
    <m/>
    <m/>
    <m/>
    <m/>
    <n v="1"/>
    <m/>
    <m/>
    <m/>
    <s v="adult"/>
    <s v="10610465"/>
    <x v="2"/>
    <n v="1.2"/>
    <n v="2"/>
    <n v="2020"/>
    <x v="4"/>
    <s v="GW"/>
    <n v="57.66245"/>
    <s v="M"/>
    <n v="63.5"/>
    <s v="NA"/>
    <n v="352"/>
    <n v="122543"/>
    <s v=""/>
    <s v=""/>
    <s v=""/>
    <s v=""/>
    <s v=""/>
    <s v=""/>
    <s v="M"/>
    <s v=""/>
    <s v=""/>
    <n v="0"/>
    <n v="0"/>
  </r>
  <r>
    <d v="2024-06-29T00:00:00"/>
    <n v="12182"/>
    <n v="12203"/>
    <n v="17"/>
    <x v="1"/>
    <n v="1603"/>
    <m/>
    <n v="41659"/>
    <s v="adipose hole"/>
    <s v="835467"/>
    <n v="380"/>
    <s v="M52 119"/>
    <n v="20"/>
    <s v="380-M52 119-20"/>
    <m/>
    <s v="F"/>
    <s v="M"/>
    <s v=""/>
    <s v=""/>
    <n v="63.5"/>
    <m/>
    <m/>
    <m/>
    <m/>
    <x v="2"/>
    <n v="2255"/>
    <s v="1061046"/>
    <n v="6"/>
    <s v="X"/>
    <m/>
    <m/>
    <d v="2024-07-19T00:00:00"/>
    <n v="221"/>
    <m/>
    <m/>
    <m/>
    <m/>
    <m/>
    <n v="1"/>
    <m/>
    <m/>
    <m/>
    <s v="adult"/>
    <s v="10610466"/>
    <x v="3"/>
    <n v="1.3"/>
    <n v="3"/>
    <n v="2019"/>
    <x v="4"/>
    <s v="GW"/>
    <n v="57.66245"/>
    <s v="M"/>
    <n v="63.5"/>
    <s v="NA"/>
    <n v="80"/>
    <n v="122543"/>
    <s v=""/>
    <s v=""/>
    <s v=""/>
    <s v=""/>
    <s v=""/>
    <s v=""/>
    <s v="M"/>
    <s v=""/>
    <s v=""/>
    <n v="0"/>
    <n v="0"/>
  </r>
  <r>
    <d v="2024-06-29T00:00:00"/>
    <n v="12182"/>
    <n v="12203"/>
    <n v="17"/>
    <x v="1"/>
    <n v="1610"/>
    <m/>
    <n v="41660"/>
    <s v="adipose hole"/>
    <s v="835413"/>
    <n v="420"/>
    <s v="M56 018"/>
    <n v="102"/>
    <s v="420-M56 018-102"/>
    <m/>
    <s v="F"/>
    <s v="M"/>
    <s v=""/>
    <s v=""/>
    <n v="60.5"/>
    <m/>
    <m/>
    <m/>
    <m/>
    <x v="2"/>
    <n v="2255"/>
    <s v="1061046"/>
    <n v="7"/>
    <s v="X"/>
    <m/>
    <m/>
    <d v="2024-07-19T00:00:00"/>
    <n v="222"/>
    <m/>
    <m/>
    <m/>
    <m/>
    <m/>
    <n v="1"/>
    <m/>
    <m/>
    <m/>
    <s v="adult"/>
    <s v="10610467"/>
    <x v="2"/>
    <n v="1.2"/>
    <n v="2"/>
    <n v="2020"/>
    <x v="4"/>
    <s v="GW"/>
    <n v="54.885950000000001"/>
    <s v="M"/>
    <n v="60.5"/>
    <s v="NA"/>
    <n v="353"/>
    <n v="122543"/>
    <s v=""/>
    <s v=""/>
    <s v=""/>
    <s v=""/>
    <s v=""/>
    <s v=""/>
    <s v="M"/>
    <s v=""/>
    <s v=""/>
    <n v="0"/>
    <n v="0"/>
  </r>
  <r>
    <d v="2024-06-29T00:00:00"/>
    <n v="12182"/>
    <n v="12203"/>
    <n v="17"/>
    <x v="1"/>
    <n v="1614"/>
    <m/>
    <n v="41661"/>
    <s v="adipose hole"/>
    <s v="835435"/>
    <n v="460"/>
    <s v="M58 020"/>
    <n v="21"/>
    <s v="460-M58 020-21"/>
    <m/>
    <s v="F"/>
    <s v="F"/>
    <s v=""/>
    <s v=""/>
    <n v="80.5"/>
    <n v="16.5"/>
    <n v="5.5"/>
    <n v="6"/>
    <n v="2"/>
    <x v="1"/>
    <n v="2255"/>
    <s v="1061046"/>
    <n v="8"/>
    <s v="X"/>
    <m/>
    <m/>
    <d v="2024-07-19T00:00:00"/>
    <n v="223"/>
    <m/>
    <m/>
    <m/>
    <m/>
    <m/>
    <n v="1"/>
    <m/>
    <m/>
    <m/>
    <s v="adult"/>
    <s v="10610468"/>
    <x v="3"/>
    <n v="1.3"/>
    <n v="3"/>
    <n v="2019"/>
    <x v="4"/>
    <s v="GW"/>
    <n v="75"/>
    <s v="L"/>
    <n v="80.5"/>
    <s v="Yes"/>
    <n v="81"/>
    <n v="122543"/>
    <s v=""/>
    <s v="F"/>
    <n v="1.9850000000000028"/>
    <n v="0.87921315660579091"/>
    <s v=""/>
    <s v=""/>
    <s v="F"/>
    <s v=""/>
    <s v=""/>
    <s v=""/>
    <s v=""/>
  </r>
  <r>
    <d v="2024-06-29T00:00:00"/>
    <n v="12182"/>
    <n v="12203"/>
    <n v="17"/>
    <x v="1"/>
    <n v="1701"/>
    <m/>
    <n v="41662"/>
    <s v="adipose hole"/>
    <s v="835408"/>
    <n v="500"/>
    <s v="M58 122"/>
    <n v="103"/>
    <s v="500-M58 122-103"/>
    <m/>
    <s v="M"/>
    <s v="M"/>
    <s v=""/>
    <s v=""/>
    <n v="75"/>
    <m/>
    <m/>
    <m/>
    <m/>
    <x v="2"/>
    <n v="2255"/>
    <s v="1061046"/>
    <n v="9"/>
    <s v="X"/>
    <m/>
    <m/>
    <d v="2024-07-19T00:00:00"/>
    <n v="224"/>
    <m/>
    <m/>
    <m/>
    <m/>
    <m/>
    <n v="1"/>
    <m/>
    <m/>
    <m/>
    <s v="adult"/>
    <s v="10610469"/>
    <x v="3"/>
    <n v="1.3"/>
    <n v="3"/>
    <n v="2019"/>
    <x v="4"/>
    <s v="GW"/>
    <n v="68.305699999999987"/>
    <s v="M"/>
    <n v="75"/>
    <s v="NA"/>
    <n v="354"/>
    <n v="122543"/>
    <s v=""/>
    <s v=""/>
    <s v=""/>
    <s v=""/>
    <s v=""/>
    <s v=""/>
    <s v="M"/>
    <s v=""/>
    <s v=""/>
    <s v=""/>
    <s v=""/>
  </r>
  <r>
    <d v="2024-06-29T00:00:00"/>
    <n v="12182"/>
    <n v="12203"/>
    <n v="18"/>
    <x v="1"/>
    <n v="1707"/>
    <m/>
    <n v="41663"/>
    <s v="adipose hole"/>
    <s v="835428"/>
    <n v="340"/>
    <s v="M52 022"/>
    <n v="23"/>
    <s v="340-M52 022-23"/>
    <m/>
    <s v="M"/>
    <s v="M"/>
    <s v=""/>
    <s v=""/>
    <n v="73.5"/>
    <m/>
    <m/>
    <m/>
    <m/>
    <x v="2"/>
    <n v="2255"/>
    <s v="1061046"/>
    <n v="10"/>
    <s v="X"/>
    <m/>
    <m/>
    <d v="2024-07-19T00:00:00"/>
    <n v="225"/>
    <m/>
    <m/>
    <m/>
    <m/>
    <m/>
    <n v="1"/>
    <m/>
    <m/>
    <m/>
    <s v="adult"/>
    <s v="106104610"/>
    <x v="2"/>
    <n v="1.2"/>
    <n v="2"/>
    <n v="2020"/>
    <x v="4"/>
    <s v="GW"/>
    <n v="66.917449999999988"/>
    <s v="M"/>
    <n v="73.5"/>
    <s v="NA"/>
    <n v="355"/>
    <n v="122543"/>
    <s v=""/>
    <s v=""/>
    <s v=""/>
    <s v=""/>
    <s v=""/>
    <s v=""/>
    <s v="M"/>
    <s v=""/>
    <s v=""/>
    <n v="0"/>
    <n v="0"/>
  </r>
  <r>
    <d v="2024-06-29T00:00:00"/>
    <n v="12182"/>
    <n v="12203"/>
    <n v="18"/>
    <x v="1"/>
    <n v="1710"/>
    <m/>
    <n v="41664"/>
    <s v="adipose hole"/>
    <s v="835415"/>
    <n v="380"/>
    <s v="M52 120"/>
    <n v="21"/>
    <s v="380-M52 120-21"/>
    <m/>
    <s v="F"/>
    <s v="F"/>
    <s v=""/>
    <s v=""/>
    <n v="83.5"/>
    <m/>
    <m/>
    <m/>
    <m/>
    <x v="1"/>
    <n v="2258"/>
    <s v="1061047"/>
    <n v="1"/>
    <s v="X"/>
    <m/>
    <m/>
    <d v="2024-07-19T00:00:00"/>
    <n v="226"/>
    <m/>
    <m/>
    <m/>
    <m/>
    <m/>
    <n v="1"/>
    <m/>
    <m/>
    <s v="No morphos"/>
    <s v="adult"/>
    <s v="10610471"/>
    <x v="3"/>
    <n v="1.3"/>
    <n v="3"/>
    <n v="2019"/>
    <x v="4"/>
    <s v="GW"/>
    <n v="76.172449999999998"/>
    <s v="L"/>
    <n v="83.5"/>
    <s v="No"/>
    <n v="356"/>
    <n v="122543"/>
    <s v=""/>
    <s v=""/>
    <s v=""/>
    <s v=""/>
    <s v=""/>
    <s v=""/>
    <s v="F"/>
    <s v=""/>
    <s v=""/>
    <s v=""/>
    <s v=""/>
  </r>
  <r>
    <d v="2024-06-29T00:00:00"/>
    <n v="12182"/>
    <n v="12203"/>
    <n v="18"/>
    <x v="1"/>
    <n v="1713"/>
    <m/>
    <n v="41665"/>
    <s v="adipose hole"/>
    <s v="835376"/>
    <n v="420"/>
    <s v="M56 019"/>
    <n v="103"/>
    <s v="420-M56 019-103"/>
    <m/>
    <s v="F"/>
    <s v="F"/>
    <s v=""/>
    <s v=""/>
    <n v="78.5"/>
    <n v="16.5"/>
    <n v="6"/>
    <n v="5"/>
    <n v="1.4"/>
    <x v="1"/>
    <n v="2258"/>
    <s v="1061047"/>
    <n v="2"/>
    <s v="X"/>
    <m/>
    <m/>
    <d v="2024-07-19T00:00:00"/>
    <n v="227"/>
    <m/>
    <m/>
    <m/>
    <m/>
    <m/>
    <n v="1"/>
    <m/>
    <m/>
    <m/>
    <s v="adult"/>
    <s v="10610472"/>
    <x v="3"/>
    <n v="1.3"/>
    <n v="3"/>
    <n v="2019"/>
    <x v="4"/>
    <s v="GW"/>
    <n v="72.5"/>
    <s v="L"/>
    <n v="78.5"/>
    <s v="Yes"/>
    <n v="357"/>
    <n v="122543"/>
    <s v=""/>
    <s v="F"/>
    <n v="1.6810000000000034"/>
    <n v="0.84303690219541449"/>
    <s v=""/>
    <s v=""/>
    <s v="F"/>
    <s v=""/>
    <s v=""/>
    <n v="0"/>
    <n v="0"/>
  </r>
  <r>
    <d v="2024-06-29T00:00:00"/>
    <n v="12182"/>
    <n v="12203"/>
    <n v="18"/>
    <x v="1"/>
    <n v="1725"/>
    <m/>
    <n v="41666"/>
    <s v="adipose hole"/>
    <s v="835389"/>
    <n v="460"/>
    <s v="M58 021"/>
    <n v="22"/>
    <s v="460-M58 021-22"/>
    <m/>
    <s v="M"/>
    <s v="M"/>
    <s v=""/>
    <s v=""/>
    <n v="65"/>
    <m/>
    <m/>
    <m/>
    <m/>
    <x v="2"/>
    <m/>
    <s v="1016286"/>
    <m/>
    <m/>
    <m/>
    <m/>
    <m/>
    <n v="228"/>
    <m/>
    <m/>
    <m/>
    <m/>
    <m/>
    <n v="1"/>
    <m/>
    <s v="No scales"/>
    <m/>
    <s v="adult"/>
    <s v="1016286"/>
    <x v="7"/>
    <s v=""/>
    <s v=""/>
    <s v=""/>
    <x v="4"/>
    <s v="GW"/>
    <n v="59.050699999999999"/>
    <s v="M"/>
    <n v="65"/>
    <s v="NA"/>
    <n v="358"/>
    <s v=""/>
    <s v=""/>
    <s v=""/>
    <s v=""/>
    <s v=""/>
    <s v=""/>
    <s v=""/>
    <s v="M"/>
    <s v=""/>
    <s v=""/>
    <s v=""/>
    <s v=""/>
  </r>
  <r>
    <d v="2024-06-29T00:00:00"/>
    <n v="12182"/>
    <n v="12203"/>
    <m/>
    <x v="1"/>
    <n v="1741"/>
    <m/>
    <n v="41667"/>
    <s v="no mark applied"/>
    <s v="835422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n v="1"/>
    <m/>
    <s v="Escapee"/>
    <m/>
    <s v="adult"/>
    <s v="1016286"/>
    <x v="7"/>
    <s v=""/>
    <s v=""/>
    <s v=""/>
    <x v="4"/>
    <s v="GW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6-29T00:00:00"/>
    <n v="12182"/>
    <n v="12203"/>
    <n v="18"/>
    <x v="1"/>
    <n v="1743"/>
    <m/>
    <n v="41668"/>
    <s v="adipose hole"/>
    <s v="835400"/>
    <n v="500"/>
    <s v="M58 123"/>
    <n v="104"/>
    <s v="500-M58 123-104"/>
    <s v="X"/>
    <s v="M"/>
    <s v="M"/>
    <s v=""/>
    <s v=""/>
    <n v="71"/>
    <m/>
    <m/>
    <m/>
    <m/>
    <x v="2"/>
    <n v="2258"/>
    <s v="1061047"/>
    <n v="3"/>
    <s v="X"/>
    <m/>
    <m/>
    <d v="2024-07-19T00:00:00"/>
    <n v="229"/>
    <m/>
    <m/>
    <m/>
    <m/>
    <m/>
    <n v="1"/>
    <m/>
    <m/>
    <m/>
    <s v="adult"/>
    <s v="10610473"/>
    <x v="6"/>
    <s v="M2"/>
    <n v="2"/>
    <s v=""/>
    <x v="4"/>
    <s v="GW"/>
    <n v="64.603699999999989"/>
    <s v="M"/>
    <n v="71"/>
    <s v="NA"/>
    <n v="82"/>
    <n v="122543"/>
    <s v=""/>
    <s v=""/>
    <s v=""/>
    <s v=""/>
    <s v=""/>
    <s v=""/>
    <s v="M"/>
    <s v=""/>
    <s v=""/>
    <s v=""/>
    <s v=""/>
  </r>
  <r>
    <d v="2024-06-29T00:00:00"/>
    <n v="12182"/>
    <n v="12203"/>
    <n v="18"/>
    <x v="1"/>
    <n v="1747"/>
    <m/>
    <n v="41669"/>
    <s v="adipose hole"/>
    <s v="835418"/>
    <n v="340"/>
    <s v="M52 023"/>
    <n v="24"/>
    <s v="340-M52 023-24"/>
    <m/>
    <s v="F"/>
    <s v="F"/>
    <s v=""/>
    <s v=""/>
    <n v="76"/>
    <n v="16"/>
    <n v="6"/>
    <n v="4.5"/>
    <n v="1.5"/>
    <x v="1"/>
    <n v="2258"/>
    <s v="1061047"/>
    <n v="4"/>
    <s v="X"/>
    <m/>
    <m/>
    <d v="2024-07-19T00:00:00"/>
    <n v="230"/>
    <m/>
    <m/>
    <m/>
    <m/>
    <m/>
    <n v="1"/>
    <m/>
    <m/>
    <m/>
    <s v="adult"/>
    <s v="10610474"/>
    <x v="3"/>
    <n v="1.3"/>
    <n v="3"/>
    <n v="2019"/>
    <x v="4"/>
    <s v="GW"/>
    <n v="70"/>
    <s v="L"/>
    <n v="76"/>
    <s v="Yes"/>
    <n v="359"/>
    <n v="122543"/>
    <s v=""/>
    <s v="F"/>
    <n v="0.86000000000000076"/>
    <n v="0.70266065434473168"/>
    <s v=""/>
    <s v=""/>
    <s v="F"/>
    <s v=""/>
    <s v=""/>
    <s v=""/>
    <s v=""/>
  </r>
  <r>
    <d v="2024-06-29T00:00:00"/>
    <n v="12182"/>
    <n v="12203"/>
    <n v="18"/>
    <x v="1"/>
    <n v="1748"/>
    <m/>
    <n v="41670"/>
    <s v="adipose hole"/>
    <s v="835447"/>
    <n v="380"/>
    <s v="M52 121"/>
    <n v="22"/>
    <s v="380-M52 121-22"/>
    <m/>
    <s v="F"/>
    <s v="M"/>
    <s v=""/>
    <s v=""/>
    <n v="63"/>
    <m/>
    <m/>
    <m/>
    <m/>
    <x v="2"/>
    <n v="2258"/>
    <s v="1061047"/>
    <n v="5"/>
    <s v="X"/>
    <m/>
    <m/>
    <d v="2024-07-19T00:00:00"/>
    <n v="231"/>
    <m/>
    <m/>
    <m/>
    <m/>
    <m/>
    <n v="1"/>
    <m/>
    <m/>
    <m/>
    <s v="adult"/>
    <s v="10610475"/>
    <x v="2"/>
    <n v="1.2"/>
    <n v="2"/>
    <n v="2020"/>
    <x v="4"/>
    <s v="GW"/>
    <n v="57.1997"/>
    <s v="M"/>
    <n v="63"/>
    <s v="NA"/>
    <n v="360"/>
    <n v="122543"/>
    <s v=""/>
    <s v=""/>
    <s v=""/>
    <s v=""/>
    <s v=""/>
    <s v=""/>
    <s v="M"/>
    <s v=""/>
    <s v=""/>
    <s v=""/>
    <s v=""/>
  </r>
  <r>
    <d v="2024-06-29T00:00:00"/>
    <n v="12182"/>
    <n v="12203"/>
    <n v="18"/>
    <x v="1"/>
    <n v="1752"/>
    <m/>
    <n v="41671"/>
    <s v="adipose hole"/>
    <s v="835419"/>
    <n v="420"/>
    <s v="M56 020"/>
    <n v="104"/>
    <s v="420-M56 020-104"/>
    <m/>
    <s v="M"/>
    <s v="M"/>
    <s v=""/>
    <s v=""/>
    <n v="66"/>
    <m/>
    <m/>
    <m/>
    <m/>
    <x v="2"/>
    <n v="2258"/>
    <s v="1061047"/>
    <n v="6"/>
    <s v="X"/>
    <m/>
    <m/>
    <d v="2024-07-19T00:00:00"/>
    <n v="232"/>
    <m/>
    <m/>
    <m/>
    <m/>
    <m/>
    <n v="1"/>
    <m/>
    <m/>
    <m/>
    <s v="adult"/>
    <s v="10610476"/>
    <x v="8"/>
    <s v="M3"/>
    <n v="3"/>
    <s v=""/>
    <x v="4"/>
    <s v="GW"/>
    <n v="59.976199999999999"/>
    <s v="M"/>
    <n v="66"/>
    <s v="NA"/>
    <n v="361"/>
    <n v="122543"/>
    <s v=""/>
    <s v=""/>
    <s v=""/>
    <s v=""/>
    <s v=""/>
    <s v=""/>
    <s v="M"/>
    <s v=""/>
    <s v=""/>
    <n v="0"/>
    <n v="0"/>
  </r>
  <r>
    <d v="2024-06-29T00:00:00"/>
    <n v="12183"/>
    <n v="12203"/>
    <n v="18"/>
    <x v="0"/>
    <n v="1848"/>
    <m/>
    <n v="41672"/>
    <s v="adipose hole"/>
    <s v="835426"/>
    <n v="460"/>
    <s v="M58 022"/>
    <n v="23"/>
    <s v="460-M58 022-23"/>
    <m/>
    <s v="M"/>
    <s v="M"/>
    <s v=""/>
    <s v=""/>
    <n v="63"/>
    <m/>
    <m/>
    <m/>
    <m/>
    <x v="2"/>
    <n v="2258"/>
    <s v="1061047"/>
    <n v="7"/>
    <s v="X"/>
    <m/>
    <m/>
    <d v="2024-07-19T00:00:00"/>
    <n v="233"/>
    <m/>
    <m/>
    <m/>
    <m/>
    <s v="1"/>
    <n v="1"/>
    <m/>
    <m/>
    <m/>
    <s v="adult"/>
    <s v="10610477"/>
    <x v="2"/>
    <n v="1.2"/>
    <n v="2"/>
    <n v="2020"/>
    <x v="4"/>
    <s v="GW"/>
    <n v="57.1997"/>
    <s v="M"/>
    <n v="63"/>
    <s v="NA"/>
    <n v="362"/>
    <n v="122543"/>
    <s v=""/>
    <s v=""/>
    <s v=""/>
    <s v=""/>
    <s v=""/>
    <s v=""/>
    <s v="M"/>
    <s v=""/>
    <s v=""/>
    <n v="0"/>
    <n v="0"/>
  </r>
  <r>
    <d v="2024-06-29T00:00:00"/>
    <n v="12183"/>
    <n v="12203"/>
    <n v="18"/>
    <x v="0"/>
    <n v="1909"/>
    <m/>
    <n v="41675"/>
    <s v="adipose hole"/>
    <s v="835430"/>
    <n v="500"/>
    <s v="M58 124"/>
    <n v="105"/>
    <s v="500-M58 124-105"/>
    <m/>
    <s v="F"/>
    <s v="M"/>
    <s v=""/>
    <s v=""/>
    <n v="60.5"/>
    <m/>
    <m/>
    <m/>
    <m/>
    <x v="2"/>
    <n v="2258"/>
    <s v="1061047"/>
    <n v="8"/>
    <s v="X"/>
    <m/>
    <m/>
    <d v="2024-07-19T00:00:00"/>
    <n v="234"/>
    <m/>
    <m/>
    <m/>
    <m/>
    <s v="1"/>
    <n v="1"/>
    <m/>
    <m/>
    <m/>
    <s v="adult"/>
    <s v="10610478"/>
    <x v="2"/>
    <n v="1.2"/>
    <n v="2"/>
    <n v="2020"/>
    <x v="4"/>
    <s v="GW"/>
    <n v="54.885950000000001"/>
    <s v="M"/>
    <n v="60.5"/>
    <s v="NA"/>
    <n v="363"/>
    <n v="122543"/>
    <s v=""/>
    <s v=""/>
    <s v=""/>
    <s v=""/>
    <s v=""/>
    <s v=""/>
    <s v="M"/>
    <s v=""/>
    <s v=""/>
    <s v=""/>
    <s v=""/>
  </r>
  <r>
    <d v="2024-06-29T00:00:00"/>
    <n v="12183"/>
    <n v="12203"/>
    <n v="19"/>
    <x v="0"/>
    <n v="1912"/>
    <m/>
    <n v="41676"/>
    <s v="adipose hole"/>
    <s v="835401"/>
    <n v="340"/>
    <s v="M52 024"/>
    <n v="25"/>
    <s v="340-M52 024-25"/>
    <m/>
    <s v="M"/>
    <s v="M"/>
    <s v=""/>
    <s v=""/>
    <n v="78"/>
    <n v="17.5"/>
    <n v="7"/>
    <n v="4.7"/>
    <n v="1.7"/>
    <x v="1"/>
    <n v="2258"/>
    <s v="1061047"/>
    <n v="9"/>
    <s v="X"/>
    <m/>
    <m/>
    <d v="2024-07-19T00:00:00"/>
    <n v="235"/>
    <m/>
    <m/>
    <m/>
    <m/>
    <s v="1"/>
    <n v="1"/>
    <s v="JG"/>
    <m/>
    <m/>
    <s v="adult"/>
    <s v="10610479"/>
    <x v="3"/>
    <n v="1.3"/>
    <n v="3"/>
    <n v="2019"/>
    <x v="4"/>
    <s v="GW"/>
    <n v="71"/>
    <s v="L"/>
    <n v="78"/>
    <s v="Yes"/>
    <n v="83"/>
    <n v="122543"/>
    <s v=""/>
    <s v="F"/>
    <n v="0.13199999999999901"/>
    <n v="0.53295216734189477"/>
    <s v=""/>
    <s v=""/>
    <s v="F"/>
    <s v=""/>
    <s v=""/>
    <n v="0"/>
    <n v="0"/>
  </r>
  <r>
    <d v="2024-06-29T00:00:00"/>
    <n v="12183"/>
    <n v="12203"/>
    <n v="19"/>
    <x v="0"/>
    <n v="1923"/>
    <m/>
    <n v="41677"/>
    <s v="adipose hole"/>
    <s v="835411"/>
    <n v="380"/>
    <s v="M52 122"/>
    <n v="23"/>
    <s v="380-M52 122-23"/>
    <m/>
    <s v="F"/>
    <s v="M"/>
    <s v=""/>
    <s v=""/>
    <n v="65"/>
    <m/>
    <m/>
    <m/>
    <m/>
    <x v="2"/>
    <n v="2258"/>
    <s v="1061047"/>
    <n v="10"/>
    <s v="X"/>
    <m/>
    <m/>
    <d v="2024-07-19T00:00:00"/>
    <n v="236"/>
    <m/>
    <m/>
    <m/>
    <m/>
    <s v="1"/>
    <n v="1"/>
    <s v="JG"/>
    <m/>
    <m/>
    <s v="adult"/>
    <s v="106104710"/>
    <x v="2"/>
    <n v="1.2"/>
    <n v="2"/>
    <n v="2020"/>
    <x v="4"/>
    <s v="GW"/>
    <n v="59.050699999999999"/>
    <s v="M"/>
    <n v="65"/>
    <s v="NA"/>
    <n v="84"/>
    <n v="122543"/>
    <s v=""/>
    <s v=""/>
    <s v=""/>
    <s v=""/>
    <s v=""/>
    <s v=""/>
    <s v="M"/>
    <s v=""/>
    <s v=""/>
    <s v=""/>
    <s v=""/>
  </r>
  <r>
    <d v="2024-06-29T00:00:00"/>
    <n v="12183"/>
    <n v="12203"/>
    <n v="19"/>
    <x v="0"/>
    <n v="1926"/>
    <m/>
    <n v="41678"/>
    <s v="adipose hole"/>
    <s v="835386"/>
    <n v="420"/>
    <s v="M56 021"/>
    <n v="105"/>
    <s v="420-M56 021-105"/>
    <m/>
    <s v="M"/>
    <s v="M"/>
    <s v=""/>
    <s v=""/>
    <n v="65"/>
    <m/>
    <m/>
    <m/>
    <m/>
    <x v="2"/>
    <n v="2262"/>
    <s v="1061048"/>
    <n v="1"/>
    <s v="X"/>
    <m/>
    <m/>
    <d v="2024-07-19T00:00:00"/>
    <n v="237"/>
    <m/>
    <m/>
    <m/>
    <m/>
    <s v="1"/>
    <n v="1"/>
    <s v="JG"/>
    <m/>
    <m/>
    <s v="adult"/>
    <s v="10610481"/>
    <x v="2"/>
    <n v="1.2"/>
    <n v="2"/>
    <n v="2020"/>
    <x v="4"/>
    <s v="GW"/>
    <n v="59.050699999999999"/>
    <s v="M"/>
    <n v="65"/>
    <s v="NA"/>
    <n v="364"/>
    <n v="122543"/>
    <s v=""/>
    <s v=""/>
    <s v=""/>
    <s v=""/>
    <s v=""/>
    <s v=""/>
    <s v="M"/>
    <s v=""/>
    <s v=""/>
    <s v=""/>
    <s v=""/>
  </r>
  <r>
    <d v="2024-06-29T00:00:00"/>
    <n v="12183"/>
    <n v="12206"/>
    <m/>
    <x v="0"/>
    <n v="1936"/>
    <m/>
    <m/>
    <s v="caudal hole"/>
    <m/>
    <m/>
    <m/>
    <m/>
    <s v="--"/>
    <m/>
    <s v="M"/>
    <s v="M"/>
    <s v=""/>
    <s v=""/>
    <n v="41"/>
    <m/>
    <m/>
    <m/>
    <m/>
    <x v="3"/>
    <n v="2262"/>
    <s v="1061048"/>
    <n v="2"/>
    <s v="X"/>
    <m/>
    <m/>
    <d v="2024-07-19T00:00:00"/>
    <m/>
    <m/>
    <m/>
    <m/>
    <m/>
    <m/>
    <n v="1"/>
    <m/>
    <s v="Jack"/>
    <m/>
    <s v="jack"/>
    <s v="10610482"/>
    <x v="5"/>
    <n v="0"/>
    <n v="0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9T00:00:00"/>
    <n v="12183"/>
    <n v="12206"/>
    <n v="19"/>
    <x v="0"/>
    <n v="1941"/>
    <m/>
    <n v="41679"/>
    <s v="adipose hole"/>
    <s v="835397"/>
    <n v="460"/>
    <s v="M58 023"/>
    <n v="24"/>
    <s v="460-M58 023-24"/>
    <m/>
    <s v="M"/>
    <s v="M"/>
    <s v=""/>
    <s v=""/>
    <n v="65"/>
    <m/>
    <m/>
    <m/>
    <m/>
    <x v="2"/>
    <n v="2262"/>
    <s v="1061048"/>
    <n v="3"/>
    <s v="X"/>
    <m/>
    <m/>
    <d v="2024-07-19T00:00:00"/>
    <n v="238"/>
    <m/>
    <m/>
    <m/>
    <m/>
    <m/>
    <n v="1"/>
    <s v="JG"/>
    <m/>
    <m/>
    <s v="adult"/>
    <s v="10610483"/>
    <x v="2"/>
    <n v="1.2"/>
    <n v="2"/>
    <n v="2020"/>
    <x v="4"/>
    <s v="GW"/>
    <n v="59.050699999999999"/>
    <s v="M"/>
    <n v="65"/>
    <s v="NA"/>
    <n v="365"/>
    <n v="122543"/>
    <s v=""/>
    <s v=""/>
    <s v=""/>
    <s v=""/>
    <s v=""/>
    <s v=""/>
    <s v="M"/>
    <s v=""/>
    <s v=""/>
    <s v=""/>
    <s v=""/>
  </r>
  <r>
    <d v="2024-06-29T00:00:00"/>
    <n v="12183"/>
    <n v="12206"/>
    <m/>
    <x v="0"/>
    <n v="1946"/>
    <m/>
    <m/>
    <s v="caudal hole"/>
    <m/>
    <m/>
    <m/>
    <m/>
    <s v="--"/>
    <m/>
    <s v="M"/>
    <s v="M"/>
    <s v=""/>
    <s v=""/>
    <n v="43"/>
    <m/>
    <m/>
    <m/>
    <m/>
    <x v="3"/>
    <n v="2262"/>
    <s v="1061048"/>
    <n v="4"/>
    <s v="X"/>
    <m/>
    <m/>
    <d v="2024-07-19T00:00:00"/>
    <m/>
    <m/>
    <m/>
    <m/>
    <m/>
    <m/>
    <n v="1"/>
    <m/>
    <m/>
    <m/>
    <s v="jack"/>
    <s v="10610484"/>
    <x v="4"/>
    <s v="M1"/>
    <n v="1"/>
    <s v=""/>
    <x v="4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29T00:00:00"/>
    <n v="12184"/>
    <n v="12206"/>
    <n v="19"/>
    <x v="1"/>
    <n v="2010"/>
    <m/>
    <n v="41680"/>
    <s v="adipose hole"/>
    <s v="835405"/>
    <n v="500"/>
    <s v="M58 125"/>
    <n v="106"/>
    <s v="500-M58 125-106"/>
    <m/>
    <s v="F"/>
    <s v="M"/>
    <s v=""/>
    <s v=""/>
    <n v="70"/>
    <m/>
    <m/>
    <m/>
    <m/>
    <x v="2"/>
    <n v="2262"/>
    <s v="1061048"/>
    <n v="5"/>
    <s v="X"/>
    <m/>
    <m/>
    <d v="2024-07-19T00:00:00"/>
    <n v="239"/>
    <m/>
    <m/>
    <m/>
    <m/>
    <m/>
    <n v="1"/>
    <s v="JG"/>
    <m/>
    <m/>
    <s v="adult"/>
    <s v="10610485"/>
    <x v="2"/>
    <n v="1.2"/>
    <n v="2"/>
    <n v="2020"/>
    <x v="4"/>
    <s v="GW"/>
    <n v="63.678199999999997"/>
    <s v="M"/>
    <n v="70"/>
    <s v="NA"/>
    <n v="366"/>
    <n v="122543"/>
    <s v=""/>
    <s v=""/>
    <s v=""/>
    <s v=""/>
    <s v=""/>
    <s v=""/>
    <s v="M"/>
    <s v=""/>
    <s v=""/>
    <n v="0"/>
    <n v="0"/>
  </r>
  <r>
    <d v="2024-06-29T00:00:00"/>
    <n v="12184"/>
    <n v="12206"/>
    <n v="19"/>
    <x v="1"/>
    <n v="2014"/>
    <m/>
    <n v="41681"/>
    <s v="adipose hole"/>
    <s v="835439"/>
    <n v="340"/>
    <s v="M52 025"/>
    <n v="26"/>
    <s v="340-M52 025-26"/>
    <m/>
    <s v="F"/>
    <s v="M"/>
    <s v=""/>
    <s v=""/>
    <n v="67"/>
    <m/>
    <m/>
    <m/>
    <m/>
    <x v="2"/>
    <n v="2262"/>
    <s v="1061048"/>
    <n v="6"/>
    <s v="X"/>
    <m/>
    <m/>
    <d v="2024-07-19T00:00:00"/>
    <n v="240"/>
    <s v="GN"/>
    <m/>
    <n v="12"/>
    <m/>
    <m/>
    <n v="1"/>
    <s v="JG"/>
    <m/>
    <m/>
    <s v="adult"/>
    <s v="10610486"/>
    <x v="6"/>
    <s v="M2"/>
    <n v="2"/>
    <s v=""/>
    <x v="4"/>
    <s v="GW"/>
    <n v="60.901699999999998"/>
    <s v="M"/>
    <n v="67"/>
    <s v="NA"/>
    <n v="367"/>
    <n v="122543"/>
    <s v=""/>
    <s v=""/>
    <s v=""/>
    <s v=""/>
    <s v=""/>
    <s v=""/>
    <s v="M"/>
    <s v="Kwinageese weir"/>
    <s v="NO"/>
    <n v="0"/>
    <n v="0"/>
  </r>
  <r>
    <d v="2024-06-29T00:00:00"/>
    <n v="12184"/>
    <n v="12206"/>
    <n v="19"/>
    <x v="1"/>
    <n v="2023"/>
    <m/>
    <n v="41682"/>
    <s v="adipose hole"/>
    <s v="835383"/>
    <n v="380"/>
    <s v="M52 123"/>
    <n v="24"/>
    <s v="380-M52 123-24"/>
    <m/>
    <s v="M"/>
    <s v="M"/>
    <s v=""/>
    <s v=""/>
    <n v="69"/>
    <m/>
    <m/>
    <m/>
    <m/>
    <x v="2"/>
    <n v="2262"/>
    <s v="1061048"/>
    <n v="7"/>
    <s v="X"/>
    <m/>
    <m/>
    <d v="2024-07-19T00:00:00"/>
    <n v="241"/>
    <m/>
    <m/>
    <m/>
    <m/>
    <m/>
    <n v="1"/>
    <s v="JG"/>
    <m/>
    <m/>
    <s v="adult"/>
    <s v="10610487"/>
    <x v="6"/>
    <s v="M2"/>
    <n v="2"/>
    <s v=""/>
    <x v="4"/>
    <s v="GW"/>
    <n v="62.752699999999997"/>
    <s v="M"/>
    <n v="69"/>
    <s v="NA"/>
    <n v="85"/>
    <n v="122543"/>
    <s v=""/>
    <s v=""/>
    <s v=""/>
    <s v=""/>
    <s v=""/>
    <s v=""/>
    <s v="M"/>
    <s v=""/>
    <s v=""/>
    <s v=""/>
    <s v=""/>
  </r>
  <r>
    <d v="2024-06-29T00:00:00"/>
    <n v="12184"/>
    <n v="12206"/>
    <n v="19"/>
    <x v="1"/>
    <n v="2042"/>
    <m/>
    <n v="41683"/>
    <s v="adipose hole"/>
    <s v="835451"/>
    <n v="420"/>
    <s v="M56 022"/>
    <n v="106"/>
    <s v="420-M56 022-106"/>
    <m/>
    <s v="M"/>
    <s v="M"/>
    <s v=""/>
    <s v=""/>
    <n v="58.5"/>
    <m/>
    <m/>
    <m/>
    <m/>
    <x v="2"/>
    <n v="2262"/>
    <s v="1061048"/>
    <n v="8"/>
    <s v="X"/>
    <m/>
    <m/>
    <d v="2024-07-19T00:00:00"/>
    <n v="242"/>
    <m/>
    <m/>
    <m/>
    <m/>
    <m/>
    <n v="1"/>
    <s v="JG"/>
    <m/>
    <m/>
    <s v="adult"/>
    <s v="10610488"/>
    <x v="2"/>
    <n v="1.2"/>
    <n v="2"/>
    <n v="2020"/>
    <x v="4"/>
    <s v="GW"/>
    <n v="53.034950000000002"/>
    <s v="M"/>
    <n v="58.5"/>
    <s v="NA"/>
    <n v="368"/>
    <n v="122543"/>
    <s v=""/>
    <s v=""/>
    <s v=""/>
    <s v=""/>
    <s v=""/>
    <s v=""/>
    <s v="M"/>
    <s v=""/>
    <s v=""/>
    <n v="0"/>
    <n v="0"/>
  </r>
  <r>
    <d v="2024-06-29T00:00:00"/>
    <n v="12185"/>
    <n v="12206"/>
    <n v="19"/>
    <x v="0"/>
    <n v="2101"/>
    <m/>
    <n v="41684"/>
    <s v="adipose hole"/>
    <s v="835448"/>
    <n v="460"/>
    <s v="M58 024"/>
    <n v="25"/>
    <s v="460-M58 024-25"/>
    <s v="X"/>
    <s v="M"/>
    <s v="M"/>
    <s v=""/>
    <s v=""/>
    <n v="65.5"/>
    <m/>
    <m/>
    <m/>
    <m/>
    <x v="2"/>
    <n v="2262"/>
    <s v="1061048"/>
    <n v="9"/>
    <s v="X"/>
    <m/>
    <m/>
    <d v="2024-07-19T00:00:00"/>
    <n v="243"/>
    <m/>
    <m/>
    <m/>
    <m/>
    <m/>
    <n v="1"/>
    <s v="BG"/>
    <m/>
    <m/>
    <s v="adult"/>
    <s v="10610489"/>
    <x v="2"/>
    <n v="1.2"/>
    <n v="2"/>
    <n v="2020"/>
    <x v="4"/>
    <s v="GW"/>
    <n v="59.513449999999999"/>
    <s v="M"/>
    <n v="65.5"/>
    <s v="NA"/>
    <n v="86"/>
    <n v="122543"/>
    <s v=""/>
    <s v=""/>
    <s v=""/>
    <s v=""/>
    <s v=""/>
    <s v=""/>
    <s v="M"/>
    <s v=""/>
    <s v=""/>
    <s v=""/>
    <s v=""/>
  </r>
  <r>
    <d v="2024-06-29T00:00:00"/>
    <n v="12310"/>
    <n v="11793"/>
    <m/>
    <x v="3"/>
    <n v="940"/>
    <m/>
    <n v="53427"/>
    <s v="V-clip adipose"/>
    <s v="046178"/>
    <m/>
    <m/>
    <m/>
    <s v="--"/>
    <m/>
    <s v="M"/>
    <s v="M"/>
    <s v=""/>
    <s v=""/>
    <n v="53"/>
    <m/>
    <m/>
    <m/>
    <m/>
    <x v="2"/>
    <n v="2110"/>
    <s v="1062169"/>
    <n v="10"/>
    <s v="X"/>
    <m/>
    <s v="X"/>
    <d v="2024-09-27T00:00:00"/>
    <m/>
    <m/>
    <m/>
    <m/>
    <m/>
    <m/>
    <m/>
    <m/>
    <m/>
    <m/>
    <s v="adult"/>
    <s v="106216910"/>
    <x v="2"/>
    <n v="1.2"/>
    <n v="2"/>
    <n v="2020"/>
    <x v="4"/>
    <s v="GH"/>
    <n v="47.944699999999997"/>
    <s v="M"/>
    <n v="53"/>
    <s v="NA"/>
    <s v=""/>
    <n v="127871"/>
    <s v=""/>
    <s v=""/>
    <s v=""/>
    <s v=""/>
    <s v=""/>
    <s v=""/>
    <s v="M"/>
    <s v=""/>
    <s v=""/>
    <s v=""/>
    <s v=""/>
  </r>
  <r>
    <d v="2024-06-29T00:00:00"/>
    <n v="12310"/>
    <n v="11793"/>
    <m/>
    <x v="3"/>
    <n v="942"/>
    <m/>
    <n v="53428"/>
    <s v="V-clip adipose"/>
    <s v="046128"/>
    <m/>
    <m/>
    <m/>
    <s v="--"/>
    <m/>
    <s v="M"/>
    <s v="M"/>
    <s v=""/>
    <s v=""/>
    <n v="56"/>
    <m/>
    <m/>
    <m/>
    <m/>
    <x v="2"/>
    <n v="211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4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6-29T00:00:00"/>
    <n v="12311"/>
    <n v="11793"/>
    <m/>
    <x v="4"/>
    <n v="1016"/>
    <m/>
    <n v="53429"/>
    <s v="V-clip adipose"/>
    <s v="046135"/>
    <m/>
    <m/>
    <m/>
    <s v="--"/>
    <m/>
    <s v="F"/>
    <s v="F"/>
    <s v=""/>
    <s v=""/>
    <n v="89.5"/>
    <n v="19"/>
    <n v="6.5"/>
    <n v="5"/>
    <n v="1.9"/>
    <x v="1"/>
    <n v="2111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4"/>
    <s v="GH"/>
    <n v="83"/>
    <s v="L"/>
    <n v="89.5"/>
    <s v="Yes"/>
    <s v=""/>
    <e v="#N/A"/>
    <s v=""/>
    <s v="F"/>
    <n v="5.3409999999999993"/>
    <n v="0.99523176773235456"/>
    <s v=""/>
    <s v=""/>
    <s v="F"/>
    <s v=""/>
    <s v=""/>
    <s v=""/>
    <s v=""/>
  </r>
  <r>
    <d v="2024-06-29T00:00:00"/>
    <n v="12311"/>
    <n v="11793"/>
    <m/>
    <x v="4"/>
    <n v="1018"/>
    <m/>
    <n v="53430"/>
    <s v="V-clip adipose"/>
    <s v="046085"/>
    <m/>
    <m/>
    <m/>
    <s v="--"/>
    <m/>
    <s v="F"/>
    <s v="F"/>
    <s v=""/>
    <s v=""/>
    <n v="81.5"/>
    <n v="18.100000000000001"/>
    <n v="6.1"/>
    <n v="4.9000000000000004"/>
    <n v="1.7"/>
    <x v="1"/>
    <n v="211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4"/>
    <s v="GH"/>
    <n v="75.400000000000006"/>
    <s v="L"/>
    <n v="81.5"/>
    <s v="Yes"/>
    <s v=""/>
    <e v="#N/A"/>
    <s v=""/>
    <s v="F"/>
    <n v="2.6530000000000022"/>
    <n v="0.93419565331357657"/>
    <s v=""/>
    <s v=""/>
    <s v="F"/>
    <s v=""/>
    <s v=""/>
    <s v=""/>
    <s v=""/>
  </r>
  <r>
    <d v="2024-06-29T00:00:00"/>
    <n v="12311"/>
    <n v="11793"/>
    <m/>
    <x v="4"/>
    <n v="1022"/>
    <m/>
    <n v="53431"/>
    <s v="V-clip adipose"/>
    <s v="046146"/>
    <m/>
    <m/>
    <m/>
    <s v="--"/>
    <m/>
    <s v="M"/>
    <s v="M"/>
    <s v=""/>
    <s v=""/>
    <n v="56"/>
    <m/>
    <m/>
    <m/>
    <m/>
    <x v="2"/>
    <n v="211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4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6-29T00:00:00"/>
    <n v="12313"/>
    <n v="11793"/>
    <m/>
    <x v="2"/>
    <n v="1658"/>
    <m/>
    <n v="53432"/>
    <s v="V-clip adipose"/>
    <s v="046096"/>
    <m/>
    <m/>
    <m/>
    <s v="--"/>
    <m/>
    <s v="M"/>
    <s v="M"/>
    <s v=""/>
    <s v=""/>
    <n v="54"/>
    <m/>
    <m/>
    <m/>
    <m/>
    <x v="2"/>
    <n v="211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4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6-29T00:00:00"/>
    <n v="12313"/>
    <n v="11793"/>
    <m/>
    <x v="2"/>
    <n v="1700"/>
    <m/>
    <n v="53433"/>
    <s v="V-clip adipose"/>
    <s v="046165"/>
    <m/>
    <m/>
    <m/>
    <s v="--"/>
    <m/>
    <s v="M"/>
    <s v="M"/>
    <s v=""/>
    <s v=""/>
    <n v="59"/>
    <m/>
    <m/>
    <m/>
    <m/>
    <x v="2"/>
    <n v="2111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4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6-29T00:00:00"/>
    <n v="12313"/>
    <n v="11793"/>
    <m/>
    <x v="2"/>
    <n v="1705"/>
    <m/>
    <n v="53434"/>
    <s v="V-clip adipose"/>
    <s v="046126"/>
    <m/>
    <m/>
    <m/>
    <s v="--"/>
    <m/>
    <s v="F"/>
    <s v="F"/>
    <s v=""/>
    <s v=""/>
    <n v="80"/>
    <n v="17.600000000000001"/>
    <n v="6.8"/>
    <n v="5"/>
    <n v="1.9"/>
    <x v="1"/>
    <n v="211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4"/>
    <s v="GH"/>
    <n v="73.2"/>
    <s v="L"/>
    <n v="80"/>
    <s v="Yes"/>
    <s v=""/>
    <e v="#N/A"/>
    <s v=""/>
    <s v="F"/>
    <n v="0.87199999999999855"/>
    <n v="0.70516168591425821"/>
    <s v=""/>
    <s v=""/>
    <s v="F"/>
    <s v=""/>
    <s v=""/>
    <s v=""/>
    <s v=""/>
  </r>
  <r>
    <d v="2024-06-29T00:00:00"/>
    <n v="12313"/>
    <n v="11793"/>
    <m/>
    <x v="2"/>
    <n v="1707"/>
    <m/>
    <n v="53435"/>
    <s v="V-clip adipose"/>
    <s v="046141"/>
    <m/>
    <m/>
    <m/>
    <s v="--"/>
    <m/>
    <s v="M"/>
    <s v="M"/>
    <s v=""/>
    <s v=""/>
    <n v="57"/>
    <m/>
    <m/>
    <m/>
    <m/>
    <x v="2"/>
    <n v="211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4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6-29T00:00:00"/>
    <n v="12313"/>
    <n v="11793"/>
    <m/>
    <x v="2"/>
    <n v="1709"/>
    <m/>
    <n v="53436"/>
    <s v="V-clip adipose"/>
    <s v="046093"/>
    <m/>
    <m/>
    <m/>
    <s v="--"/>
    <m/>
    <s v="M"/>
    <s v="M"/>
    <s v=""/>
    <s v=""/>
    <n v="68"/>
    <m/>
    <m/>
    <m/>
    <m/>
    <x v="2"/>
    <n v="2111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4"/>
    <s v="GH"/>
    <n v="61.827199999999998"/>
    <s v="M"/>
    <n v="68"/>
    <s v="NA"/>
    <s v=""/>
    <e v="#N/A"/>
    <s v=""/>
    <s v=""/>
    <s v=""/>
    <s v=""/>
    <s v=""/>
    <s v=""/>
    <s v="M"/>
    <s v="Kwinageese weir"/>
    <s v=""/>
    <s v=""/>
    <s v=""/>
  </r>
  <r>
    <d v="2024-06-29T00:00:00"/>
    <n v="12313"/>
    <n v="11793"/>
    <m/>
    <x v="2"/>
    <n v="1711"/>
    <m/>
    <n v="53437"/>
    <s v="V-clip adipose"/>
    <s v="046158"/>
    <m/>
    <m/>
    <m/>
    <s v="--"/>
    <m/>
    <s v="M"/>
    <s v="M"/>
    <s v=""/>
    <s v=""/>
    <n v="69"/>
    <m/>
    <m/>
    <m/>
    <m/>
    <x v="2"/>
    <n v="211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4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27"/>
    <m/>
    <n v="53438"/>
    <s v="V-clip adipose"/>
    <s v="046094"/>
    <m/>
    <m/>
    <m/>
    <s v="--"/>
    <m/>
    <s v="M"/>
    <s v="M"/>
    <s v=""/>
    <s v=""/>
    <n v="51"/>
    <m/>
    <m/>
    <m/>
    <m/>
    <x v="2"/>
    <n v="2112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4"/>
    <s v="GH"/>
    <n v="46.093699999999998"/>
    <s v="M"/>
    <n v="51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29"/>
    <m/>
    <n v="53439"/>
    <s v="V-clip adipose"/>
    <s v="046157"/>
    <m/>
    <m/>
    <m/>
    <s v="--"/>
    <s v="X"/>
    <s v="M"/>
    <s v="M"/>
    <s v=""/>
    <s v=""/>
    <n v="67"/>
    <m/>
    <m/>
    <m/>
    <m/>
    <x v="2"/>
    <n v="2112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4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30"/>
    <m/>
    <n v="53440"/>
    <s v="V-clip adipose"/>
    <s v="046154"/>
    <m/>
    <m/>
    <m/>
    <s v="--"/>
    <m/>
    <s v="M"/>
    <s v="M"/>
    <s v=""/>
    <s v=""/>
    <n v="64"/>
    <m/>
    <m/>
    <m/>
    <m/>
    <x v="2"/>
    <n v="2112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4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31"/>
    <m/>
    <n v="53441"/>
    <s v="V-clip adipose"/>
    <s v="046130"/>
    <m/>
    <m/>
    <m/>
    <s v="--"/>
    <m/>
    <s v="F"/>
    <s v="F"/>
    <s v=""/>
    <s v=""/>
    <n v="82"/>
    <n v="17.8"/>
    <n v="6.3"/>
    <n v="4"/>
    <n v="1.2"/>
    <x v="1"/>
    <n v="2112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4"/>
    <s v="GH"/>
    <n v="75.7"/>
    <s v="L"/>
    <n v="82"/>
    <s v="Yes"/>
    <s v=""/>
    <e v="#N/A"/>
    <s v=""/>
    <s v="F"/>
    <n v="3.6539999999999981"/>
    <n v="0.97476587330696185"/>
    <s v=""/>
    <s v=""/>
    <s v="F"/>
    <s v=""/>
    <s v=""/>
    <s v=""/>
    <s v=""/>
  </r>
  <r>
    <d v="2024-06-29T00:00:00"/>
    <n v="12314"/>
    <n v="11793"/>
    <m/>
    <x v="3"/>
    <n v="1735"/>
    <m/>
    <n v="53442"/>
    <s v="V-clip adipose"/>
    <s v="045830"/>
    <m/>
    <m/>
    <m/>
    <s v="--"/>
    <m/>
    <s v="M"/>
    <s v="M"/>
    <s v=""/>
    <s v=""/>
    <n v="61"/>
    <m/>
    <m/>
    <m/>
    <m/>
    <x v="2"/>
    <n v="2112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4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37"/>
    <m/>
    <n v="53443"/>
    <s v="V-clip adipose"/>
    <s v="045861"/>
    <m/>
    <m/>
    <m/>
    <s v="--"/>
    <m/>
    <s v="M"/>
    <s v="M"/>
    <s v=""/>
    <s v=""/>
    <n v="58"/>
    <m/>
    <m/>
    <m/>
    <m/>
    <x v="2"/>
    <n v="2112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4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38"/>
    <m/>
    <n v="53444"/>
    <s v="V-clip adipose"/>
    <s v="045876"/>
    <m/>
    <m/>
    <m/>
    <s v="--"/>
    <m/>
    <s v="F"/>
    <s v="F"/>
    <s v=""/>
    <s v=""/>
    <n v="84.5"/>
    <n v="20.5"/>
    <n v="8"/>
    <n v="5"/>
    <n v="2.2000000000000002"/>
    <x v="1"/>
    <n v="211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4"/>
    <s v="GH"/>
    <n v="76.5"/>
    <s v="L"/>
    <n v="84.5"/>
    <s v="Yes"/>
    <s v=""/>
    <e v="#N/A"/>
    <s v=""/>
    <s v="F"/>
    <n v="1.013000000000001"/>
    <n v="0.73360684349423444"/>
    <s v=""/>
    <s v=""/>
    <s v="F"/>
    <s v=""/>
    <s v=""/>
    <s v=""/>
    <s v=""/>
  </r>
  <r>
    <d v="2024-06-29T00:00:00"/>
    <n v="12314"/>
    <n v="11793"/>
    <m/>
    <x v="3"/>
    <n v="1740"/>
    <m/>
    <n v="53445"/>
    <s v="V-clip adipose"/>
    <s v="045787"/>
    <m/>
    <m/>
    <m/>
    <s v="--"/>
    <m/>
    <s v="F"/>
    <s v="M"/>
    <s v=""/>
    <s v=""/>
    <n v="68"/>
    <m/>
    <m/>
    <m/>
    <m/>
    <x v="2"/>
    <n v="211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4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41"/>
    <m/>
    <n v="53446"/>
    <s v="V-clip adipose"/>
    <s v="045820"/>
    <m/>
    <m/>
    <m/>
    <s v="--"/>
    <s v="X"/>
    <s v="M"/>
    <s v="M"/>
    <s v=""/>
    <s v=""/>
    <n v="73"/>
    <m/>
    <m/>
    <m/>
    <m/>
    <x v="2"/>
    <n v="211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4"/>
    <s v="GH"/>
    <n v="66.454699999999988"/>
    <s v="M"/>
    <n v="73"/>
    <s v="NA"/>
    <s v=""/>
    <e v="#N/A"/>
    <s v=""/>
    <s v=""/>
    <s v=""/>
    <s v=""/>
    <s v=""/>
    <s v=""/>
    <s v="M"/>
    <s v="Kwinageese weir"/>
    <s v=""/>
    <s v=""/>
    <s v=""/>
  </r>
  <r>
    <d v="2024-06-29T00:00:00"/>
    <n v="12314"/>
    <n v="11793"/>
    <m/>
    <x v="3"/>
    <n v="1742"/>
    <m/>
    <n v="53447"/>
    <s v="V-clip adipose"/>
    <s v="045850"/>
    <m/>
    <m/>
    <m/>
    <s v="--"/>
    <s v="X"/>
    <s v="M"/>
    <s v="M"/>
    <s v=""/>
    <s v=""/>
    <n v="65"/>
    <m/>
    <m/>
    <m/>
    <m/>
    <x v="2"/>
    <n v="211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4"/>
    <s v="GH"/>
    <n v="59.050699999999999"/>
    <s v="M"/>
    <n v="65"/>
    <s v="NA"/>
    <s v=""/>
    <e v="#N/A"/>
    <s v=""/>
    <s v=""/>
    <s v=""/>
    <s v=""/>
    <s v=""/>
    <s v=""/>
    <s v="M"/>
    <s v="Kwinageese weir"/>
    <s v=""/>
    <s v=""/>
    <s v=""/>
  </r>
  <r>
    <d v="2024-06-29T00:00:00"/>
    <n v="12314"/>
    <n v="11793"/>
    <m/>
    <x v="3"/>
    <n v="1744"/>
    <m/>
    <n v="53448"/>
    <s v="V-clip adipose"/>
    <s v="045795"/>
    <m/>
    <m/>
    <m/>
    <s v="--"/>
    <m/>
    <s v="M"/>
    <s v="M"/>
    <s v=""/>
    <s v=""/>
    <n v="52"/>
    <m/>
    <m/>
    <m/>
    <m/>
    <x v="2"/>
    <n v="2113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4"/>
    <s v="GH"/>
    <n v="47.019199999999998"/>
    <s v="M"/>
    <n v="52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46"/>
    <m/>
    <n v="53449"/>
    <s v="V-clip adipose"/>
    <s v="045833"/>
    <m/>
    <m/>
    <m/>
    <s v="--"/>
    <m/>
    <s v="M"/>
    <s v="M"/>
    <s v=""/>
    <s v=""/>
    <n v="63"/>
    <m/>
    <m/>
    <m/>
    <m/>
    <x v="2"/>
    <n v="2113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4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47"/>
    <m/>
    <n v="53450"/>
    <s v="V-clip adipose"/>
    <s v="045873"/>
    <m/>
    <m/>
    <m/>
    <s v="--"/>
    <m/>
    <s v="M"/>
    <s v="M"/>
    <s v=""/>
    <s v=""/>
    <n v="61"/>
    <m/>
    <m/>
    <m/>
    <m/>
    <x v="2"/>
    <n v="2113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4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3"/>
    <m/>
    <x v="3"/>
    <n v="1753"/>
    <m/>
    <n v="53451"/>
    <s v="V-clip adipose"/>
    <s v="045856"/>
    <m/>
    <m/>
    <m/>
    <s v="--"/>
    <s v="X"/>
    <s v="M"/>
    <s v="M"/>
    <s v=""/>
    <s v=""/>
    <n v="77"/>
    <n v="17"/>
    <n v="6"/>
    <n v="4.2"/>
    <n v="1.8"/>
    <x v="1"/>
    <n v="2113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4"/>
    <s v="GH"/>
    <n v="71"/>
    <s v="L"/>
    <n v="77"/>
    <s v="Yes"/>
    <s v=""/>
    <e v="#N/A"/>
    <s v=""/>
    <s v="F"/>
    <n v="1.2360000000000002"/>
    <n v="0.77486698900195805"/>
    <s v=""/>
    <s v=""/>
    <s v="F"/>
    <s v=""/>
    <s v=""/>
    <s v=""/>
    <s v=""/>
  </r>
  <r>
    <d v="2024-06-29T00:00:00"/>
    <n v="12314"/>
    <n v="11794"/>
    <m/>
    <x v="3"/>
    <n v="1756"/>
    <m/>
    <n v="53452"/>
    <s v="V-clip adipose"/>
    <s v="045847"/>
    <m/>
    <m/>
    <m/>
    <s v="--"/>
    <m/>
    <s v="F"/>
    <s v="M"/>
    <s v=""/>
    <s v=""/>
    <n v="58"/>
    <m/>
    <m/>
    <m/>
    <m/>
    <x v="2"/>
    <n v="2113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4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4"/>
    <m/>
    <x v="3"/>
    <n v="1758"/>
    <m/>
    <n v="53453"/>
    <s v="V-clip adipose"/>
    <s v="045853"/>
    <m/>
    <m/>
    <m/>
    <s v="--"/>
    <m/>
    <s v="F"/>
    <s v="F"/>
    <s v=""/>
    <s v=""/>
    <n v="80"/>
    <n v="16.5"/>
    <n v="5.5"/>
    <n v="4.5"/>
    <n v="1.8"/>
    <x v="1"/>
    <n v="2113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4"/>
    <s v="GH"/>
    <n v="74.5"/>
    <s v="L"/>
    <n v="80"/>
    <s v="Yes"/>
    <s v=""/>
    <e v="#N/A"/>
    <s v=""/>
    <s v="F"/>
    <n v="2.9619999999999997"/>
    <n v="0.95082758724684113"/>
    <s v=""/>
    <s v=""/>
    <s v="F"/>
    <s v=""/>
    <s v=""/>
    <s v=""/>
    <s v=""/>
  </r>
  <r>
    <d v="2024-06-29T00:00:00"/>
    <n v="12314"/>
    <n v="11794"/>
    <m/>
    <x v="3"/>
    <n v="1759"/>
    <m/>
    <n v="53454"/>
    <s v="V-clip adipose"/>
    <s v="045837"/>
    <m/>
    <m/>
    <m/>
    <s v="--"/>
    <m/>
    <s v="M"/>
    <s v="M"/>
    <s v=""/>
    <s v=""/>
    <n v="63"/>
    <m/>
    <m/>
    <m/>
    <m/>
    <x v="2"/>
    <n v="2113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4"/>
    <s v="GH"/>
    <n v="57.1997"/>
    <s v="M"/>
    <n v="63"/>
    <s v="NA"/>
    <s v=""/>
    <e v="#N/A"/>
    <s v=""/>
    <s v=""/>
    <s v=""/>
    <s v=""/>
    <s v=""/>
    <s v=""/>
    <s v="M"/>
    <s v="Damdochax"/>
    <s v=""/>
    <s v=""/>
    <s v=""/>
  </r>
  <r>
    <d v="2024-06-29T00:00:00"/>
    <n v="12314"/>
    <n v="11794"/>
    <m/>
    <x v="3"/>
    <n v="1800"/>
    <m/>
    <n v="53455"/>
    <s v="V-clip adipose"/>
    <s v="045796"/>
    <m/>
    <m/>
    <m/>
    <s v="--"/>
    <m/>
    <s v="M"/>
    <s v="M"/>
    <s v=""/>
    <s v=""/>
    <n v="52"/>
    <m/>
    <m/>
    <m/>
    <m/>
    <x v="2"/>
    <n v="2113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4"/>
    <s v="GH"/>
    <n v="47.019199999999998"/>
    <s v="M"/>
    <n v="52"/>
    <s v="NA"/>
    <s v=""/>
    <e v="#N/A"/>
    <s v=""/>
    <s v=""/>
    <s v=""/>
    <s v=""/>
    <s v=""/>
    <s v=""/>
    <s v="M"/>
    <s v=""/>
    <s v=""/>
    <s v=""/>
    <s v=""/>
  </r>
  <r>
    <d v="2024-06-29T00:00:00"/>
    <n v="12314"/>
    <n v="11794"/>
    <m/>
    <x v="3"/>
    <n v="1801"/>
    <m/>
    <n v="53456"/>
    <s v="V-clip adipose"/>
    <s v="045806"/>
    <m/>
    <m/>
    <m/>
    <s v="--"/>
    <m/>
    <s v="M"/>
    <s v="M"/>
    <s v=""/>
    <s v=""/>
    <n v="69"/>
    <m/>
    <m/>
    <m/>
    <m/>
    <x v="2"/>
    <n v="2113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4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6-29T00:00:00"/>
    <n v="12315"/>
    <n v="11794"/>
    <m/>
    <x v="4"/>
    <n v="1834"/>
    <m/>
    <n v="53457"/>
    <s v="V-clip adipose"/>
    <s v="045827"/>
    <m/>
    <m/>
    <m/>
    <s v="--"/>
    <m/>
    <s v="M"/>
    <s v="M"/>
    <s v=""/>
    <s v=""/>
    <n v="59"/>
    <m/>
    <m/>
    <m/>
    <m/>
    <x v="2"/>
    <n v="2113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4"/>
    <s v="GH"/>
    <n v="53.497700000000002"/>
    <s v="M"/>
    <n v="59"/>
    <s v="NA"/>
    <s v=""/>
    <e v="#N/A"/>
    <s v=""/>
    <s v=""/>
    <s v=""/>
    <s v=""/>
    <s v=""/>
    <s v=""/>
    <s v="M"/>
    <s v="Kwinageese weir"/>
    <s v=""/>
    <s v=""/>
    <s v=""/>
  </r>
  <r>
    <d v="2024-06-29T00:00:00"/>
    <n v="12315"/>
    <n v="11794"/>
    <m/>
    <x v="4"/>
    <n v="1835"/>
    <m/>
    <n v="53458"/>
    <s v="V-clip adipose"/>
    <s v="045860"/>
    <m/>
    <m/>
    <m/>
    <s v="--"/>
    <m/>
    <s v="M"/>
    <s v="M"/>
    <s v=""/>
    <s v=""/>
    <n v="68"/>
    <m/>
    <m/>
    <m/>
    <m/>
    <x v="2"/>
    <n v="2114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4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6-29T00:00:00"/>
    <n v="12316"/>
    <n v="11794"/>
    <m/>
    <x v="3"/>
    <n v="1903"/>
    <m/>
    <n v="53459"/>
    <s v="V-clip adipose"/>
    <s v="045788"/>
    <m/>
    <m/>
    <m/>
    <s v="--"/>
    <m/>
    <s v="F"/>
    <s v="F"/>
    <s v=""/>
    <s v=""/>
    <n v="80"/>
    <n v="17.2"/>
    <n v="6.8"/>
    <n v="4.2"/>
    <n v="1.8"/>
    <x v="1"/>
    <n v="2114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4"/>
    <s v="GH"/>
    <n v="73.2"/>
    <s v="L"/>
    <n v="80"/>
    <s v="Yes"/>
    <s v=""/>
    <e v="#N/A"/>
    <s v=""/>
    <s v="F"/>
    <n v="1.5019999999999984"/>
    <n v="0.81787257965831295"/>
    <s v=""/>
    <s v=""/>
    <s v="F"/>
    <s v=""/>
    <s v=""/>
    <s v=""/>
    <s v=""/>
  </r>
  <r>
    <d v="2024-06-29T00:00:00"/>
    <n v="12316"/>
    <n v="11794"/>
    <m/>
    <x v="3"/>
    <n v="1905"/>
    <m/>
    <n v="53460"/>
    <s v="V-clip adipose"/>
    <s v="045822"/>
    <m/>
    <m/>
    <m/>
    <s v="--"/>
    <m/>
    <s v="M"/>
    <s v="M"/>
    <s v=""/>
    <s v=""/>
    <n v="61"/>
    <m/>
    <m/>
    <m/>
    <m/>
    <x v="2"/>
    <n v="2114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4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6-29T00:00:00"/>
    <n v="12316"/>
    <n v="11794"/>
    <m/>
    <x v="3"/>
    <n v="1908"/>
    <m/>
    <n v="53461"/>
    <s v="V-clip adipose"/>
    <s v="045831"/>
    <m/>
    <m/>
    <m/>
    <s v="--"/>
    <m/>
    <s v="M"/>
    <s v="M"/>
    <s v=""/>
    <s v=""/>
    <n v="66"/>
    <m/>
    <m/>
    <m/>
    <m/>
    <x v="2"/>
    <n v="2114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4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6-30T00:00:00"/>
    <n v="12186"/>
    <n v="12208"/>
    <m/>
    <x v="1"/>
    <n v="914"/>
    <m/>
    <n v="41685"/>
    <s v="adipose hole"/>
    <s v="835380"/>
    <m/>
    <m/>
    <m/>
    <s v="--"/>
    <m/>
    <s v="F"/>
    <s v="M"/>
    <s v=""/>
    <s v=""/>
    <n v="66"/>
    <m/>
    <m/>
    <m/>
    <m/>
    <x v="2"/>
    <n v="2262"/>
    <s v="1061048"/>
    <n v="10"/>
    <s v="X"/>
    <m/>
    <m/>
    <d v="2024-07-19T00:00:00"/>
    <n v="244"/>
    <m/>
    <m/>
    <m/>
    <m/>
    <m/>
    <n v="1"/>
    <m/>
    <m/>
    <m/>
    <s v="adult"/>
    <s v="106104810"/>
    <x v="2"/>
    <n v="1.2"/>
    <n v="2"/>
    <n v="2020"/>
    <x v="5"/>
    <s v="GW"/>
    <n v="59.976199999999999"/>
    <s v="M"/>
    <n v="66"/>
    <s v="NA"/>
    <s v=""/>
    <n v="122543"/>
    <s v=""/>
    <s v=""/>
    <s v=""/>
    <s v=""/>
    <s v=""/>
    <s v=""/>
    <s v="M"/>
    <s v=""/>
    <s v=""/>
    <n v="0"/>
    <n v="0"/>
  </r>
  <r>
    <d v="2024-06-30T00:00:00"/>
    <n v="12186"/>
    <n v="12208"/>
    <m/>
    <x v="1"/>
    <n v="918"/>
    <m/>
    <n v="41686"/>
    <s v="adipose hole"/>
    <s v="835459"/>
    <m/>
    <m/>
    <m/>
    <s v="--"/>
    <m/>
    <s v="F"/>
    <s v="M"/>
    <s v=""/>
    <s v=""/>
    <n v="66"/>
    <m/>
    <m/>
    <m/>
    <m/>
    <x v="2"/>
    <n v="2263"/>
    <s v="1061049"/>
    <n v="1"/>
    <s v="X"/>
    <m/>
    <m/>
    <d v="2024-07-19T00:00:00"/>
    <n v="245"/>
    <m/>
    <m/>
    <m/>
    <m/>
    <m/>
    <n v="1"/>
    <m/>
    <m/>
    <m/>
    <s v="adult"/>
    <s v="10610491"/>
    <x v="2"/>
    <n v="1.2"/>
    <n v="2"/>
    <n v="2020"/>
    <x v="5"/>
    <s v="GW"/>
    <n v="59.976199999999999"/>
    <s v="M"/>
    <n v="66"/>
    <s v="NA"/>
    <s v=""/>
    <n v="122543"/>
    <s v=""/>
    <s v=""/>
    <s v=""/>
    <s v=""/>
    <s v=""/>
    <s v=""/>
    <s v="M"/>
    <s v="Kwinageese weir"/>
    <s v="NO"/>
    <n v="0"/>
    <n v="0"/>
  </r>
  <r>
    <d v="2024-06-30T00:00:00"/>
    <n v="12186"/>
    <n v="12208"/>
    <m/>
    <x v="1"/>
    <n v="919"/>
    <m/>
    <n v="41687"/>
    <s v="adipose hole"/>
    <s v="835441"/>
    <m/>
    <m/>
    <m/>
    <s v="--"/>
    <m/>
    <s v="M"/>
    <s v="M"/>
    <s v=""/>
    <s v=""/>
    <n v="69"/>
    <m/>
    <m/>
    <m/>
    <m/>
    <x v="2"/>
    <n v="2263"/>
    <s v="1061049"/>
    <n v="2"/>
    <s v="X"/>
    <m/>
    <m/>
    <d v="2024-07-19T00:00:00"/>
    <n v="246"/>
    <m/>
    <m/>
    <m/>
    <m/>
    <m/>
    <n v="1"/>
    <m/>
    <m/>
    <m/>
    <s v="adult"/>
    <s v="10610492"/>
    <x v="2"/>
    <n v="1.2"/>
    <n v="2"/>
    <n v="2020"/>
    <x v="5"/>
    <s v="GW"/>
    <n v="62.752699999999997"/>
    <s v="M"/>
    <n v="69"/>
    <s v="NA"/>
    <n v="87"/>
    <n v="122543"/>
    <s v=""/>
    <s v=""/>
    <s v=""/>
    <s v=""/>
    <s v=""/>
    <s v=""/>
    <s v="M"/>
    <s v=""/>
    <s v=""/>
    <n v="0"/>
    <n v="0"/>
  </r>
  <r>
    <d v="2024-06-30T00:00:00"/>
    <n v="12186"/>
    <n v="12208"/>
    <m/>
    <x v="1"/>
    <n v="945"/>
    <m/>
    <n v="41688"/>
    <s v="adipose hole"/>
    <s v="835417"/>
    <m/>
    <m/>
    <m/>
    <s v="--"/>
    <s v="X"/>
    <s v="M"/>
    <s v="M"/>
    <s v=""/>
    <s v=""/>
    <n v="71"/>
    <m/>
    <m/>
    <m/>
    <m/>
    <x v="2"/>
    <n v="2263"/>
    <s v="1061049"/>
    <n v="3"/>
    <s v="X"/>
    <m/>
    <m/>
    <d v="2024-07-19T00:00:00"/>
    <n v="247"/>
    <m/>
    <m/>
    <m/>
    <m/>
    <m/>
    <n v="1"/>
    <m/>
    <m/>
    <m/>
    <s v="adult"/>
    <s v="10610493"/>
    <x v="3"/>
    <n v="1.3"/>
    <n v="3"/>
    <n v="2019"/>
    <x v="5"/>
    <s v="GW"/>
    <n v="64.603699999999989"/>
    <s v="M"/>
    <n v="71"/>
    <s v="NA"/>
    <n v="88"/>
    <n v="122543"/>
    <s v=""/>
    <s v=""/>
    <s v=""/>
    <s v=""/>
    <s v=""/>
    <s v=""/>
    <s v="M"/>
    <s v=""/>
    <s v=""/>
    <n v="0"/>
    <n v="0"/>
  </r>
  <r>
    <d v="2024-06-30T00:00:00"/>
    <n v="12186"/>
    <n v="12208"/>
    <m/>
    <x v="1"/>
    <n v="957"/>
    <m/>
    <n v="41689"/>
    <s v="adipose hole"/>
    <s v="835446"/>
    <m/>
    <m/>
    <m/>
    <s v="--"/>
    <m/>
    <s v="M"/>
    <s v="M"/>
    <s v=""/>
    <s v=""/>
    <n v="59"/>
    <m/>
    <m/>
    <m/>
    <m/>
    <x v="2"/>
    <n v="2263"/>
    <s v="1061049"/>
    <n v="4"/>
    <s v="X"/>
    <m/>
    <m/>
    <d v="2024-07-19T00:00:00"/>
    <n v="248"/>
    <m/>
    <m/>
    <m/>
    <m/>
    <m/>
    <n v="1"/>
    <m/>
    <m/>
    <m/>
    <s v="adult"/>
    <s v="10610494"/>
    <x v="2"/>
    <n v="1.2"/>
    <n v="2"/>
    <n v="2020"/>
    <x v="5"/>
    <s v="GW"/>
    <n v="53.497700000000002"/>
    <s v="M"/>
    <n v="59"/>
    <s v="NA"/>
    <s v=""/>
    <n v="122543"/>
    <s v=""/>
    <s v=""/>
    <s v=""/>
    <s v=""/>
    <s v=""/>
    <s v=""/>
    <s v="M"/>
    <s v=""/>
    <s v=""/>
    <n v="0"/>
    <n v="0"/>
  </r>
  <r>
    <d v="2024-06-30T00:00:00"/>
    <n v="12186"/>
    <n v="12208"/>
    <m/>
    <x v="1"/>
    <n v="958"/>
    <m/>
    <n v="41690"/>
    <s v="adipose hole"/>
    <s v="835445"/>
    <m/>
    <m/>
    <m/>
    <s v="--"/>
    <m/>
    <s v="F"/>
    <s v="F"/>
    <s v=""/>
    <s v=""/>
    <n v="93"/>
    <n v="20"/>
    <n v="8"/>
    <n v="5.5"/>
    <n v="2.2000000000000002"/>
    <x v="1"/>
    <n v="2263"/>
    <s v="1061049"/>
    <n v="5"/>
    <s v="X"/>
    <m/>
    <m/>
    <d v="2024-07-19T00:00:00"/>
    <n v="249"/>
    <m/>
    <m/>
    <m/>
    <m/>
    <m/>
    <n v="1"/>
    <m/>
    <m/>
    <m/>
    <s v="adult"/>
    <s v="10610495"/>
    <x v="13"/>
    <n v="1.4"/>
    <n v="4"/>
    <n v="2018"/>
    <x v="5"/>
    <s v="GW"/>
    <n v="85"/>
    <s v="L"/>
    <n v="93"/>
    <s v="Yes"/>
    <s v=""/>
    <n v="122543"/>
    <s v=""/>
    <s v="F"/>
    <n v="4.3280000000000021"/>
    <n v="0.9869779034187508"/>
    <s v=""/>
    <s v=""/>
    <s v="F"/>
    <s v=""/>
    <s v=""/>
    <n v="0"/>
    <n v="0"/>
  </r>
  <r>
    <d v="2024-06-30T00:00:00"/>
    <n v="12187"/>
    <n v="12208"/>
    <m/>
    <x v="0"/>
    <n v="1015"/>
    <m/>
    <n v="41691"/>
    <s v="adipose hole"/>
    <s v="835432"/>
    <m/>
    <m/>
    <m/>
    <s v="--"/>
    <m/>
    <s v="F"/>
    <s v="F"/>
    <s v=""/>
    <s v=""/>
    <n v="84.5"/>
    <n v="17.8"/>
    <n v="6"/>
    <n v="4.5"/>
    <n v="1.6"/>
    <x v="1"/>
    <n v="2263"/>
    <s v="1061049"/>
    <n v="6"/>
    <s v="X"/>
    <m/>
    <m/>
    <d v="2024-07-19T00:00:00"/>
    <n v="250"/>
    <m/>
    <m/>
    <m/>
    <m/>
    <m/>
    <n v="1"/>
    <m/>
    <m/>
    <m/>
    <s v="adult"/>
    <s v="10610496"/>
    <x v="3"/>
    <n v="1.3"/>
    <n v="3"/>
    <n v="2019"/>
    <x v="5"/>
    <s v="GW"/>
    <n v="78.5"/>
    <s v="L"/>
    <n v="84.5"/>
    <s v="Yes"/>
    <s v=""/>
    <n v="122543"/>
    <s v=""/>
    <s v="F"/>
    <n v="4.4290000000000012"/>
    <n v="0.98821415272652158"/>
    <s v=""/>
    <s v=""/>
    <s v="F"/>
    <s v=""/>
    <s v=""/>
    <n v="0"/>
    <n v="0"/>
  </r>
  <r>
    <d v="2024-06-30T00:00:00"/>
    <n v="12187"/>
    <n v="12208"/>
    <m/>
    <x v="0"/>
    <n v="1017"/>
    <m/>
    <n v="41692"/>
    <s v="adipose hole"/>
    <s v="835466"/>
    <m/>
    <m/>
    <m/>
    <s v="--"/>
    <m/>
    <s v="M"/>
    <s v="M"/>
    <s v=""/>
    <s v=""/>
    <n v="57"/>
    <m/>
    <m/>
    <m/>
    <m/>
    <x v="2"/>
    <n v="2263"/>
    <s v="1061049"/>
    <n v="7"/>
    <s v="X"/>
    <m/>
    <m/>
    <d v="2024-07-19T00:00:00"/>
    <n v="251"/>
    <m/>
    <m/>
    <m/>
    <m/>
    <m/>
    <n v="1"/>
    <m/>
    <m/>
    <m/>
    <s v="adult"/>
    <s v="10610497"/>
    <x v="5"/>
    <n v="0"/>
    <n v="0"/>
    <s v=""/>
    <x v="5"/>
    <s v="GW"/>
    <n v="51.646700000000003"/>
    <s v="M"/>
    <n v="57"/>
    <s v="NA"/>
    <s v=""/>
    <n v="122543"/>
    <s v=""/>
    <s v=""/>
    <s v=""/>
    <s v=""/>
    <s v=""/>
    <s v=""/>
    <s v="M"/>
    <s v=""/>
    <s v=""/>
    <n v="0"/>
    <n v="0"/>
  </r>
  <r>
    <d v="2024-06-30T00:00:00"/>
    <n v="12187"/>
    <n v="12208"/>
    <m/>
    <x v="0"/>
    <n v="1020"/>
    <m/>
    <n v="41693"/>
    <s v="adipose hole"/>
    <s v="835442"/>
    <m/>
    <m/>
    <m/>
    <s v="--"/>
    <m/>
    <s v="F"/>
    <s v="F"/>
    <s v=""/>
    <s v=""/>
    <n v="81.5"/>
    <n v="17"/>
    <n v="6.5"/>
    <n v="5"/>
    <n v="1.7"/>
    <x v="1"/>
    <n v="2263"/>
    <s v="1061049"/>
    <n v="8"/>
    <s v="X"/>
    <m/>
    <m/>
    <d v="2024-07-19T00:00:00"/>
    <n v="252"/>
    <m/>
    <m/>
    <m/>
    <m/>
    <m/>
    <n v="1"/>
    <m/>
    <m/>
    <m/>
    <s v="adult"/>
    <s v="10610498"/>
    <x v="3"/>
    <n v="1.3"/>
    <n v="3"/>
    <n v="2019"/>
    <x v="5"/>
    <s v="GW"/>
    <n v="75"/>
    <s v="L"/>
    <n v="81.5"/>
    <s v="Yes"/>
    <s v=""/>
    <n v="122543"/>
    <s v=""/>
    <s v="F"/>
    <n v="2.0730000000000022"/>
    <n v="0.88825109173694361"/>
    <s v=""/>
    <s v=""/>
    <s v="F"/>
    <s v=""/>
    <s v=""/>
    <n v="0"/>
    <n v="0"/>
  </r>
  <r>
    <d v="2024-06-30T00:00:00"/>
    <n v="12187"/>
    <n v="12208"/>
    <m/>
    <x v="0"/>
    <n v="1038"/>
    <m/>
    <n v="41694"/>
    <s v="adipose hole"/>
    <s v="835379"/>
    <m/>
    <m/>
    <m/>
    <s v="--"/>
    <m/>
    <s v="M"/>
    <s v="M"/>
    <s v=""/>
    <s v=""/>
    <n v="53"/>
    <m/>
    <m/>
    <m/>
    <m/>
    <x v="2"/>
    <n v="2263"/>
    <s v="1061049"/>
    <n v="9"/>
    <s v="X"/>
    <m/>
    <m/>
    <d v="2024-07-19T00:00:00"/>
    <n v="253"/>
    <m/>
    <m/>
    <m/>
    <m/>
    <m/>
    <n v="1"/>
    <m/>
    <m/>
    <m/>
    <s v="adult"/>
    <s v="10610499"/>
    <x v="2"/>
    <n v="1.2"/>
    <n v="2"/>
    <n v="2020"/>
    <x v="5"/>
    <s v="GW"/>
    <n v="47.944699999999997"/>
    <s v="M"/>
    <n v="53"/>
    <s v="NA"/>
    <s v=""/>
    <n v="122543"/>
    <s v=""/>
    <s v=""/>
    <s v=""/>
    <s v=""/>
    <s v=""/>
    <s v=""/>
    <s v="M"/>
    <s v=""/>
    <s v=""/>
    <s v=""/>
    <s v=""/>
  </r>
  <r>
    <d v="2024-06-30T00:00:00"/>
    <n v="12188"/>
    <n v="12208"/>
    <n v="19"/>
    <x v="1"/>
    <n v="1123"/>
    <m/>
    <n v="41695"/>
    <s v="adipose hole"/>
    <s v="835371"/>
    <n v="500"/>
    <s v="M58 126"/>
    <n v="107"/>
    <s v="500-M58 126-107"/>
    <m/>
    <s v="F"/>
    <s v="F"/>
    <s v=""/>
    <s v=""/>
    <n v="81"/>
    <n v="18"/>
    <n v="7"/>
    <n v="5"/>
    <n v="2.2000000000000002"/>
    <x v="1"/>
    <n v="2263"/>
    <s v="1061049"/>
    <n v="10"/>
    <s v="X"/>
    <m/>
    <m/>
    <d v="2024-07-19T00:00:00"/>
    <n v="254"/>
    <m/>
    <m/>
    <m/>
    <m/>
    <m/>
    <n v="1"/>
    <s v="RP"/>
    <m/>
    <m/>
    <s v="adult"/>
    <s v="106104910"/>
    <x v="8"/>
    <s v="M3"/>
    <n v="3"/>
    <s v=""/>
    <x v="5"/>
    <s v="GW"/>
    <n v="74"/>
    <s v="L"/>
    <n v="81"/>
    <s v="Yes"/>
    <n v="369"/>
    <n v="122543"/>
    <s v=""/>
    <s v="F"/>
    <n v="0.78799999999999781"/>
    <n v="0.68740173055884879"/>
    <s v=""/>
    <s v=""/>
    <s v="F"/>
    <s v=""/>
    <s v=""/>
    <s v=""/>
    <s v=""/>
  </r>
  <r>
    <d v="2024-06-30T00:00:00"/>
    <n v="12188"/>
    <n v="12208"/>
    <m/>
    <x v="1"/>
    <n v="1143"/>
    <m/>
    <m/>
    <s v="caudal hole"/>
    <m/>
    <m/>
    <m/>
    <m/>
    <s v="--"/>
    <m/>
    <s v="M"/>
    <s v="M"/>
    <s v=""/>
    <s v=""/>
    <n v="44.5"/>
    <m/>
    <m/>
    <m/>
    <m/>
    <x v="3"/>
    <n v="12349"/>
    <s v="1061050"/>
    <n v="1"/>
    <s v="X"/>
    <m/>
    <m/>
    <d v="2024-07-19T00:00:00"/>
    <m/>
    <m/>
    <m/>
    <m/>
    <m/>
    <m/>
    <n v="1"/>
    <m/>
    <s v="jack"/>
    <m/>
    <s v="jack"/>
    <s v="10610501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30T00:00:00"/>
    <n v="12188"/>
    <n v="12208"/>
    <n v="20"/>
    <x v="1"/>
    <n v="1148"/>
    <n v="90"/>
    <n v="41696"/>
    <s v="adipose hole"/>
    <s v="835425"/>
    <n v="340"/>
    <s v="M52 026"/>
    <n v="28"/>
    <s v="340-M52 026-28"/>
    <s v="X"/>
    <s v="M"/>
    <s v="M"/>
    <s v=""/>
    <s v=""/>
    <n v="76"/>
    <n v="16.5"/>
    <n v="6"/>
    <n v="5"/>
    <n v="1.9"/>
    <x v="1"/>
    <n v="12349"/>
    <s v="1061050"/>
    <n v="2"/>
    <s v="X"/>
    <m/>
    <m/>
    <d v="2024-07-19T00:00:00"/>
    <n v="255"/>
    <m/>
    <m/>
    <m/>
    <m/>
    <m/>
    <n v="1"/>
    <s v="RP"/>
    <m/>
    <m/>
    <s v="adult"/>
    <s v="10610502"/>
    <x v="2"/>
    <n v="1.2"/>
    <n v="2"/>
    <n v="2020"/>
    <x v="5"/>
    <s v="GW"/>
    <n v="70"/>
    <s v="L"/>
    <n v="76"/>
    <s v="Yes"/>
    <n v="89"/>
    <n v="122543"/>
    <s v=""/>
    <s v="F"/>
    <n v="0.1760000000000006"/>
    <n v="0.54388677205528568"/>
    <s v=""/>
    <s v=""/>
    <s v="F"/>
    <s v=""/>
    <s v=""/>
    <s v=""/>
    <s v=""/>
  </r>
  <r>
    <d v="2024-06-30T00:00:00"/>
    <n v="12188"/>
    <n v="12208"/>
    <n v="20"/>
    <x v="1"/>
    <n v="1159"/>
    <n v="81"/>
    <n v="41697"/>
    <s v="adipose hole"/>
    <s v="835369"/>
    <n v="380"/>
    <s v="M52 124"/>
    <n v="25"/>
    <s v="380-M52 124-25"/>
    <s v="X"/>
    <s v="M"/>
    <s v="M"/>
    <s v=""/>
    <s v=""/>
    <n v="57.5"/>
    <m/>
    <m/>
    <m/>
    <m/>
    <x v="2"/>
    <n v="12349"/>
    <s v="1061050"/>
    <n v="3"/>
    <s v="X"/>
    <m/>
    <m/>
    <d v="2024-07-19T00:00:00"/>
    <n v="256"/>
    <s v="GN"/>
    <m/>
    <s v="5   7"/>
    <m/>
    <m/>
    <n v="1"/>
    <s v="RP"/>
    <m/>
    <m/>
    <s v="adult"/>
    <s v="10610503"/>
    <x v="6"/>
    <s v="M2"/>
    <n v="2"/>
    <s v=""/>
    <x v="5"/>
    <s v="GW"/>
    <n v="52.109450000000002"/>
    <s v="M"/>
    <n v="57.5"/>
    <s v="NA"/>
    <n v="370"/>
    <n v="122543"/>
    <s v=""/>
    <s v=""/>
    <s v=""/>
    <s v=""/>
    <s v=""/>
    <s v=""/>
    <s v="M"/>
    <s v=""/>
    <s v=""/>
    <s v=""/>
    <s v=""/>
  </r>
  <r>
    <d v="2024-06-30T00:00:00"/>
    <n v="12188"/>
    <n v="12208"/>
    <n v="20"/>
    <x v="1"/>
    <n v="1200"/>
    <n v="72"/>
    <n v="41698"/>
    <s v="adipose hole"/>
    <s v="835406"/>
    <n v="420"/>
    <s v="M56 023"/>
    <n v="107"/>
    <s v="420-M56 023-107"/>
    <m/>
    <s v="M"/>
    <s v="M"/>
    <s v=""/>
    <s v=""/>
    <n v="59"/>
    <m/>
    <m/>
    <m/>
    <m/>
    <x v="2"/>
    <n v="12349"/>
    <s v="1061050"/>
    <n v="4"/>
    <s v="X"/>
    <m/>
    <m/>
    <d v="2024-07-19T00:00:00"/>
    <n v="257"/>
    <m/>
    <m/>
    <m/>
    <m/>
    <m/>
    <n v="1"/>
    <s v="RP"/>
    <m/>
    <m/>
    <s v="adult"/>
    <s v="10610504"/>
    <x v="2"/>
    <n v="1.2"/>
    <n v="2"/>
    <n v="2020"/>
    <x v="5"/>
    <s v="GW"/>
    <n v="53.497700000000002"/>
    <s v="M"/>
    <n v="59"/>
    <s v="NA"/>
    <n v="371"/>
    <n v="122543"/>
    <s v=""/>
    <s v=""/>
    <s v=""/>
    <s v=""/>
    <s v=""/>
    <s v=""/>
    <s v="M"/>
    <s v=""/>
    <s v=""/>
    <s v=""/>
    <s v=""/>
  </r>
  <r>
    <d v="2024-06-30T00:00:00"/>
    <n v="12188"/>
    <n v="12208"/>
    <n v="20"/>
    <x v="1"/>
    <n v="1202"/>
    <n v="71"/>
    <n v="41699"/>
    <s v="adipose hole"/>
    <s v="835444"/>
    <n v="460"/>
    <s v="M58 025"/>
    <n v="26"/>
    <s v="460-M58 025-26"/>
    <m/>
    <s v="M"/>
    <s v="M"/>
    <s v=""/>
    <s v=""/>
    <n v="68"/>
    <m/>
    <m/>
    <m/>
    <m/>
    <x v="2"/>
    <n v="12349"/>
    <s v="1061050"/>
    <n v="5"/>
    <s v="X"/>
    <m/>
    <m/>
    <d v="2024-07-19T00:00:00"/>
    <n v="258"/>
    <m/>
    <m/>
    <m/>
    <m/>
    <m/>
    <n v="1"/>
    <s v="RP"/>
    <m/>
    <m/>
    <s v="adult"/>
    <s v="10610505"/>
    <x v="6"/>
    <s v="M2"/>
    <n v="2"/>
    <s v=""/>
    <x v="5"/>
    <s v="GW"/>
    <n v="61.827199999999998"/>
    <s v="M"/>
    <n v="68"/>
    <s v="NA"/>
    <n v="372"/>
    <n v="122543"/>
    <s v=""/>
    <s v=""/>
    <s v=""/>
    <s v=""/>
    <s v=""/>
    <s v=""/>
    <s v="M"/>
    <s v=""/>
    <s v=""/>
    <s v=""/>
    <s v=""/>
  </r>
  <r>
    <d v="2024-06-30T00:00:00"/>
    <n v="12188"/>
    <n v="12208"/>
    <n v="20"/>
    <x v="1"/>
    <n v="1205"/>
    <n v="72"/>
    <n v="41700"/>
    <s v="adipose hole"/>
    <s v="835455"/>
    <n v="500"/>
    <s v="M58 127"/>
    <n v="108"/>
    <s v="500-M58 127-108"/>
    <s v="X"/>
    <s v="M"/>
    <s v="M"/>
    <s v=""/>
    <s v=""/>
    <n v="90.5"/>
    <m/>
    <m/>
    <m/>
    <m/>
    <x v="1"/>
    <n v="12349"/>
    <s v="1061050"/>
    <n v="6"/>
    <s v="X"/>
    <m/>
    <m/>
    <d v="2024-07-19T00:00:00"/>
    <n v="259"/>
    <m/>
    <m/>
    <m/>
    <m/>
    <m/>
    <n v="1"/>
    <s v="JG"/>
    <m/>
    <m/>
    <s v="adult"/>
    <s v="10610506"/>
    <x v="3"/>
    <n v="1.3"/>
    <n v="3"/>
    <n v="2019"/>
    <x v="5"/>
    <s v="GW"/>
    <n v="82.650949999999995"/>
    <s v="L"/>
    <n v="90.5"/>
    <s v="No"/>
    <n v="373"/>
    <n v="122543"/>
    <s v=""/>
    <s v=""/>
    <s v=""/>
    <s v=""/>
    <s v=""/>
    <s v=""/>
    <s v="M"/>
    <s v=""/>
    <s v=""/>
    <n v="0"/>
    <n v="0"/>
  </r>
  <r>
    <d v="2024-06-30T00:00:00"/>
    <n v="12188"/>
    <n v="12208"/>
    <m/>
    <x v="1"/>
    <n v="1209"/>
    <m/>
    <n v="41751"/>
    <s v="adipose hole"/>
    <s v="835370"/>
    <m/>
    <m/>
    <m/>
    <s v="--"/>
    <m/>
    <s v="M"/>
    <s v="M"/>
    <s v=""/>
    <s v=""/>
    <n v="51"/>
    <m/>
    <m/>
    <m/>
    <m/>
    <x v="2"/>
    <n v="12349"/>
    <s v="1061050"/>
    <n v="7"/>
    <s v="X"/>
    <m/>
    <m/>
    <d v="2024-07-19T00:00:00"/>
    <n v="260"/>
    <m/>
    <m/>
    <m/>
    <m/>
    <m/>
    <n v="1"/>
    <m/>
    <m/>
    <s v="Tag # out of sequence"/>
    <s v="adult"/>
    <s v="10610507"/>
    <x v="2"/>
    <n v="1.2"/>
    <n v="2"/>
    <n v="2020"/>
    <x v="5"/>
    <s v="GW"/>
    <n v="46.093699999999998"/>
    <s v="M"/>
    <n v="51"/>
    <s v="NA"/>
    <s v=""/>
    <n v="122543"/>
    <s v=""/>
    <s v=""/>
    <s v=""/>
    <s v=""/>
    <s v=""/>
    <s v=""/>
    <s v="M"/>
    <s v=""/>
    <s v=""/>
    <n v="0"/>
    <n v="0"/>
  </r>
  <r>
    <d v="2024-06-30T00:00:00"/>
    <n v="12188"/>
    <n v="12208"/>
    <n v="20"/>
    <x v="1"/>
    <n v="1231"/>
    <n v="74"/>
    <n v="41752"/>
    <s v="adipose hole"/>
    <s v="835396"/>
    <n v="340"/>
    <s v="M52 027"/>
    <n v="29"/>
    <s v="340-M52 027-29"/>
    <m/>
    <s v="F"/>
    <s v="F"/>
    <s v=""/>
    <s v=""/>
    <n v="82"/>
    <n v="17"/>
    <n v="6.5"/>
    <n v="5"/>
    <n v="1.7"/>
    <x v="1"/>
    <n v="12349"/>
    <s v="1061050"/>
    <n v="8"/>
    <s v="X"/>
    <m/>
    <m/>
    <d v="2024-07-19T00:00:00"/>
    <n v="261"/>
    <m/>
    <m/>
    <m/>
    <m/>
    <m/>
    <n v="1"/>
    <s v="RP"/>
    <s v="Code showed as 255 originally on receiver and corrected to 29."/>
    <s v="Tag # out of sequence"/>
    <s v="adult"/>
    <s v="10610508"/>
    <x v="3"/>
    <n v="1.3"/>
    <n v="3"/>
    <n v="2019"/>
    <x v="5"/>
    <s v="GW"/>
    <n v="75.5"/>
    <s v="L"/>
    <n v="82"/>
    <s v="Yes"/>
    <n v="374"/>
    <n v="122543"/>
    <s v=""/>
    <s v="F"/>
    <n v="2.2879999999999985"/>
    <n v="0.90787831590668189"/>
    <s v=""/>
    <s v=""/>
    <s v="F"/>
    <s v=""/>
    <s v=""/>
    <n v="0"/>
    <n v="0"/>
  </r>
  <r>
    <d v="2024-06-30T00:00:00"/>
    <n v="12189"/>
    <n v="12208"/>
    <n v="20"/>
    <x v="0"/>
    <n v="1258"/>
    <n v="75"/>
    <n v="41701"/>
    <s v="adipose hole"/>
    <s v="835374"/>
    <n v="380"/>
    <s v="M52 125"/>
    <n v="26"/>
    <s v="380-M52 125-26"/>
    <m/>
    <s v="M"/>
    <s v="M"/>
    <s v=""/>
    <s v=""/>
    <n v="56"/>
    <m/>
    <m/>
    <m/>
    <m/>
    <x v="2"/>
    <n v="12349"/>
    <s v="1061050"/>
    <n v="9"/>
    <s v="X"/>
    <m/>
    <m/>
    <d v="2024-07-19T00:00:00"/>
    <n v="262"/>
    <m/>
    <m/>
    <m/>
    <m/>
    <m/>
    <n v="1"/>
    <s v="RP"/>
    <m/>
    <m/>
    <s v="adult"/>
    <s v="10610509"/>
    <x v="6"/>
    <s v="M2"/>
    <n v="2"/>
    <s v=""/>
    <x v="5"/>
    <s v="GW"/>
    <n v="50.721200000000003"/>
    <s v="M"/>
    <n v="56"/>
    <s v="NA"/>
    <n v="375"/>
    <n v="122543"/>
    <s v=""/>
    <s v=""/>
    <s v=""/>
    <s v=""/>
    <s v=""/>
    <s v=""/>
    <s v="M"/>
    <s v=""/>
    <s v=""/>
    <n v="0"/>
    <n v="0"/>
  </r>
  <r>
    <d v="2024-06-30T00:00:00"/>
    <n v="12189"/>
    <n v="12208"/>
    <m/>
    <x v="0"/>
    <n v="1301"/>
    <m/>
    <m/>
    <s v="caudal hole"/>
    <m/>
    <m/>
    <m/>
    <m/>
    <s v="--"/>
    <m/>
    <s v="M"/>
    <s v="M"/>
    <s v=""/>
    <s v=""/>
    <n v="43"/>
    <m/>
    <m/>
    <m/>
    <m/>
    <x v="3"/>
    <n v="12349"/>
    <s v="1061050"/>
    <n v="10"/>
    <s v="X"/>
    <m/>
    <m/>
    <d v="2024-07-19T00:00:00"/>
    <m/>
    <m/>
    <m/>
    <m/>
    <m/>
    <m/>
    <n v="1"/>
    <m/>
    <s v="jack"/>
    <m/>
    <s v="jack"/>
    <s v="106105010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30T00:00:00"/>
    <n v="12189"/>
    <n v="12208"/>
    <m/>
    <x v="0"/>
    <n v="1305"/>
    <m/>
    <m/>
    <s v="caudal hole"/>
    <m/>
    <m/>
    <m/>
    <m/>
    <s v="--"/>
    <m/>
    <s v="M"/>
    <s v="M"/>
    <s v=""/>
    <s v=""/>
    <n v="42"/>
    <m/>
    <m/>
    <m/>
    <m/>
    <x v="3"/>
    <n v="12352"/>
    <s v="1061051"/>
    <n v="1"/>
    <s v="X"/>
    <m/>
    <m/>
    <d v="2024-07-19T00:00:00"/>
    <m/>
    <m/>
    <m/>
    <m/>
    <m/>
    <m/>
    <n v="1"/>
    <m/>
    <s v="jack"/>
    <m/>
    <s v="jack"/>
    <s v="10610511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6-30T00:00:00"/>
    <n v="12189"/>
    <n v="12208"/>
    <n v="20"/>
    <x v="0"/>
    <n v="1310"/>
    <m/>
    <n v="41702"/>
    <s v="adipose hole"/>
    <s v="835409"/>
    <n v="420"/>
    <s v="M56 024"/>
    <n v="108"/>
    <s v="420-M56 024-108"/>
    <m/>
    <s v="M"/>
    <s v="M"/>
    <s v=""/>
    <s v=""/>
    <n v="54"/>
    <m/>
    <m/>
    <m/>
    <m/>
    <x v="2"/>
    <n v="12352"/>
    <s v="1061051"/>
    <n v="2"/>
    <s v="X"/>
    <m/>
    <m/>
    <d v="2024-07-19T00:00:00"/>
    <n v="263"/>
    <m/>
    <m/>
    <m/>
    <m/>
    <m/>
    <n v="1"/>
    <s v="JG"/>
    <m/>
    <m/>
    <s v="adult"/>
    <s v="10610512"/>
    <x v="2"/>
    <n v="1.2"/>
    <n v="2"/>
    <n v="2020"/>
    <x v="5"/>
    <s v="GW"/>
    <n v="48.870199999999997"/>
    <s v="M"/>
    <n v="54"/>
    <s v="NA"/>
    <n v="90"/>
    <n v="122543"/>
    <s v=""/>
    <s v=""/>
    <s v=""/>
    <s v=""/>
    <s v=""/>
    <s v=""/>
    <s v="M"/>
    <s v=""/>
    <s v=""/>
    <s v=""/>
    <s v=""/>
  </r>
  <r>
    <d v="2024-06-30T00:00:00"/>
    <n v="12190"/>
    <n v="12208"/>
    <n v="20"/>
    <x v="1"/>
    <n v="1559"/>
    <n v="78"/>
    <n v="41703"/>
    <s v="adipose hole"/>
    <s v="835384"/>
    <n v="460"/>
    <s v="M58 026"/>
    <n v="28"/>
    <s v="460-M58 026-28"/>
    <s v="X"/>
    <s v="M"/>
    <s v="M"/>
    <s v=""/>
    <s v=""/>
    <n v="85"/>
    <n v="19.600000000000001"/>
    <n v="8"/>
    <n v="6"/>
    <n v="2"/>
    <x v="1"/>
    <n v="12352"/>
    <s v="1061051"/>
    <n v="3"/>
    <s v="X"/>
    <m/>
    <m/>
    <d v="2024-07-19T00:00:00"/>
    <n v="264"/>
    <m/>
    <m/>
    <m/>
    <m/>
    <m/>
    <n v="1"/>
    <s v="JG"/>
    <m/>
    <m/>
    <s v="adult"/>
    <s v="10610513"/>
    <x v="3"/>
    <n v="1.3"/>
    <n v="3"/>
    <n v="2019"/>
    <x v="5"/>
    <s v="GW"/>
    <n v="77"/>
    <s v="L"/>
    <n v="85"/>
    <s v="Yes"/>
    <n v="91"/>
    <n v="122543"/>
    <s v=""/>
    <s v="F"/>
    <n v="0.71999999999999775"/>
    <n v="0.67260701706775994"/>
    <s v=""/>
    <s v=""/>
    <s v="F"/>
    <s v=""/>
    <s v=""/>
    <n v="0"/>
    <n v="0"/>
  </r>
  <r>
    <d v="2024-06-30T00:00:00"/>
    <n v="12190"/>
    <n v="12208"/>
    <n v="20"/>
    <x v="1"/>
    <n v="1602"/>
    <n v="81"/>
    <n v="41704"/>
    <s v="adipose hole"/>
    <s v="835468"/>
    <n v="500"/>
    <s v="M58 128"/>
    <n v="109"/>
    <s v="500-M58 128-109"/>
    <s v="X"/>
    <s v="M"/>
    <s v="M"/>
    <s v=""/>
    <s v=""/>
    <n v="82"/>
    <m/>
    <m/>
    <m/>
    <m/>
    <x v="1"/>
    <n v="12352"/>
    <s v="1061051"/>
    <n v="4"/>
    <s v="X"/>
    <m/>
    <m/>
    <d v="2024-07-19T00:00:00"/>
    <n v="265"/>
    <m/>
    <m/>
    <m/>
    <m/>
    <m/>
    <n v="1"/>
    <s v="JG"/>
    <m/>
    <m/>
    <s v="adult"/>
    <s v="10610514"/>
    <x v="3"/>
    <n v="1.3"/>
    <n v="3"/>
    <n v="2019"/>
    <x v="5"/>
    <s v="GW"/>
    <n v="74.784199999999998"/>
    <s v="L"/>
    <n v="82"/>
    <s v="No"/>
    <n v="376"/>
    <n v="122543"/>
    <s v=""/>
    <s v=""/>
    <s v=""/>
    <s v=""/>
    <s v=""/>
    <s v=""/>
    <s v="M"/>
    <s v=""/>
    <s v=""/>
    <n v="0"/>
    <n v="0"/>
  </r>
  <r>
    <d v="2024-06-30T00:00:00"/>
    <n v="12190"/>
    <n v="12212"/>
    <n v="21"/>
    <x v="1"/>
    <n v="1604"/>
    <n v="81"/>
    <n v="41705"/>
    <s v="adipose hole"/>
    <s v="835462"/>
    <n v="340"/>
    <s v="M52 028"/>
    <n v="31"/>
    <s v="340-M52 028-31"/>
    <m/>
    <s v="F"/>
    <s v="F"/>
    <s v=""/>
    <s v=""/>
    <n v="82"/>
    <n v="18.399999999999999"/>
    <n v="6.9"/>
    <n v="4.4000000000000004"/>
    <n v="1.8"/>
    <x v="1"/>
    <n v="12352"/>
    <s v="1061051"/>
    <n v="5"/>
    <s v="X"/>
    <m/>
    <m/>
    <d v="2024-07-19T00:00:00"/>
    <n v="266"/>
    <m/>
    <m/>
    <m/>
    <m/>
    <m/>
    <n v="1"/>
    <s v="JG"/>
    <m/>
    <m/>
    <s v="adult"/>
    <s v="10610515"/>
    <x v="3"/>
    <n v="1.3"/>
    <n v="3"/>
    <n v="2019"/>
    <x v="5"/>
    <s v="GW"/>
    <n v="75.099999999999994"/>
    <s v="L"/>
    <n v="82"/>
    <s v="Yes"/>
    <n v="92"/>
    <n v="122543"/>
    <s v=""/>
    <s v="F"/>
    <n v="2.0979999999999976"/>
    <n v="0.89070863736589934"/>
    <s v=""/>
    <s v=""/>
    <s v="F"/>
    <s v=""/>
    <s v=""/>
    <n v="0"/>
    <n v="0"/>
  </r>
  <r>
    <d v="2024-06-30T00:00:00"/>
    <n v="12190"/>
    <n v="12212"/>
    <n v="21"/>
    <x v="1"/>
    <n v="1612"/>
    <n v="80"/>
    <n v="41706"/>
    <s v="adipose hole"/>
    <s v="835454"/>
    <n v="380"/>
    <s v="M52 126"/>
    <n v="28"/>
    <s v="380-M52 126-28"/>
    <s v="X"/>
    <s v="M"/>
    <s v="M"/>
    <s v=""/>
    <s v=""/>
    <n v="83.5"/>
    <n v="19.399999999999999"/>
    <n v="7"/>
    <n v="5.3"/>
    <n v="1.8"/>
    <x v="1"/>
    <n v="12352"/>
    <s v="1061051"/>
    <n v="6"/>
    <s v="X"/>
    <m/>
    <m/>
    <d v="2024-07-19T00:00:00"/>
    <n v="267"/>
    <m/>
    <m/>
    <m/>
    <m/>
    <m/>
    <n v="1"/>
    <s v="JG"/>
    <m/>
    <m/>
    <s v="adult"/>
    <s v="10610516"/>
    <x v="3"/>
    <n v="1.3"/>
    <n v="3"/>
    <n v="2019"/>
    <x v="5"/>
    <s v="GW"/>
    <n v="76.5"/>
    <s v="L"/>
    <n v="83.5"/>
    <s v="Yes"/>
    <n v="377"/>
    <n v="122543"/>
    <s v=""/>
    <s v="F"/>
    <n v="2.003000000000001"/>
    <n v="0.88111169907774078"/>
    <s v=""/>
    <s v=""/>
    <s v="F"/>
    <s v=""/>
    <s v=""/>
    <n v="0"/>
    <n v="0"/>
  </r>
  <r>
    <d v="2024-06-30T00:00:00"/>
    <n v="12190"/>
    <n v="12212"/>
    <n v="21"/>
    <x v="1"/>
    <n v="1620"/>
    <n v="80"/>
    <n v="41707"/>
    <s v="adipose hole"/>
    <s v="835382"/>
    <n v="420"/>
    <s v="M56 026"/>
    <n v="109"/>
    <s v="420-M56 026-109"/>
    <m/>
    <s v="M"/>
    <s v="M"/>
    <s v=""/>
    <s v=""/>
    <n v="65"/>
    <m/>
    <m/>
    <m/>
    <m/>
    <x v="2"/>
    <n v="12352"/>
    <s v="1061051"/>
    <n v="7"/>
    <s v="X"/>
    <m/>
    <m/>
    <d v="2024-07-19T00:00:00"/>
    <n v="268"/>
    <m/>
    <m/>
    <m/>
    <m/>
    <m/>
    <n v="1"/>
    <s v="JG"/>
    <m/>
    <m/>
    <s v="adult"/>
    <s v="10610517"/>
    <x v="2"/>
    <n v="1.2"/>
    <n v="2"/>
    <n v="2020"/>
    <x v="5"/>
    <s v="GW"/>
    <n v="59.050699999999999"/>
    <s v="M"/>
    <n v="65"/>
    <s v="NA"/>
    <n v="378"/>
    <n v="122543"/>
    <s v=""/>
    <s v=""/>
    <s v=""/>
    <s v=""/>
    <s v=""/>
    <s v=""/>
    <s v="M"/>
    <s v=""/>
    <s v=""/>
    <s v=""/>
    <s v=""/>
  </r>
  <r>
    <d v="2024-06-30T00:00:00"/>
    <n v="12190"/>
    <n v="12212"/>
    <n v="21"/>
    <x v="1"/>
    <n v="1622"/>
    <n v="78"/>
    <n v="41708"/>
    <s v="adipose hole"/>
    <s v="835424"/>
    <n v="460"/>
    <s v="M58 027"/>
    <n v="29"/>
    <s v="460-M58 027-29"/>
    <m/>
    <s v="M"/>
    <s v="M"/>
    <s v=""/>
    <s v=""/>
    <n v="62"/>
    <m/>
    <m/>
    <m/>
    <m/>
    <x v="2"/>
    <n v="12352"/>
    <s v="1061051"/>
    <n v="8"/>
    <s v="X"/>
    <m/>
    <m/>
    <d v="2024-07-19T00:00:00"/>
    <n v="269"/>
    <m/>
    <m/>
    <m/>
    <m/>
    <m/>
    <n v="1"/>
    <s v="JG"/>
    <m/>
    <m/>
    <s v="adult"/>
    <s v="10610518"/>
    <x v="2"/>
    <n v="1.2"/>
    <n v="2"/>
    <n v="2020"/>
    <x v="5"/>
    <s v="GW"/>
    <n v="56.2742"/>
    <s v="M"/>
    <n v="62"/>
    <s v="NA"/>
    <n v="93"/>
    <n v="122543"/>
    <s v=""/>
    <s v=""/>
    <s v=""/>
    <s v=""/>
    <s v=""/>
    <s v=""/>
    <s v="M"/>
    <s v="Kwinageese weir"/>
    <s v="NO"/>
    <n v="0"/>
    <n v="0"/>
  </r>
  <r>
    <d v="2024-06-30T00:00:00"/>
    <n v="12190"/>
    <n v="12212"/>
    <n v="21"/>
    <x v="1"/>
    <n v="1632"/>
    <n v="77"/>
    <n v="41709"/>
    <s v="adipose hole"/>
    <s v="835423"/>
    <n v="500"/>
    <s v="M58 129"/>
    <n v="110"/>
    <s v="500-M58 129-110"/>
    <m/>
    <s v="M"/>
    <s v="M"/>
    <s v=""/>
    <s v=""/>
    <n v="56"/>
    <m/>
    <m/>
    <m/>
    <m/>
    <x v="2"/>
    <n v="12352"/>
    <s v="1061051"/>
    <n v="9"/>
    <s v="X"/>
    <m/>
    <m/>
    <d v="2024-07-19T00:00:00"/>
    <n v="270"/>
    <m/>
    <m/>
    <m/>
    <m/>
    <m/>
    <n v="1"/>
    <s v="JG"/>
    <m/>
    <m/>
    <s v="adult"/>
    <s v="10610519"/>
    <x v="6"/>
    <s v="M2"/>
    <n v="2"/>
    <s v=""/>
    <x v="5"/>
    <s v="GW"/>
    <n v="50.721200000000003"/>
    <s v="M"/>
    <n v="56"/>
    <s v="NA"/>
    <n v="379"/>
    <n v="122543"/>
    <s v=""/>
    <s v=""/>
    <s v=""/>
    <s v=""/>
    <s v=""/>
    <s v=""/>
    <s v="M"/>
    <s v=""/>
    <s v=""/>
    <n v="0"/>
    <n v="0"/>
  </r>
  <r>
    <d v="2024-06-30T00:00:00"/>
    <n v="12190"/>
    <n v="12212"/>
    <n v="21"/>
    <x v="1"/>
    <n v="1651"/>
    <n v="74"/>
    <n v="41710"/>
    <s v="adipose hole"/>
    <s v="835385"/>
    <n v="340"/>
    <s v="M52 029"/>
    <n v="32"/>
    <s v="340-M52 029-32"/>
    <m/>
    <s v="F"/>
    <s v="F"/>
    <s v=""/>
    <s v=""/>
    <n v="80"/>
    <n v="17"/>
    <n v="5.5"/>
    <n v="6"/>
    <n v="1.7"/>
    <x v="1"/>
    <n v="12352"/>
    <s v="1061051"/>
    <n v="10"/>
    <s v="X"/>
    <m/>
    <m/>
    <d v="2024-07-19T00:00:00"/>
    <n v="271"/>
    <m/>
    <m/>
    <m/>
    <m/>
    <m/>
    <n v="1"/>
    <s v="JG"/>
    <m/>
    <m/>
    <s v="adult"/>
    <s v="106105110"/>
    <x v="3"/>
    <n v="1.3"/>
    <n v="3"/>
    <n v="2019"/>
    <x v="5"/>
    <s v="GW"/>
    <n v="74.5"/>
    <s v="L"/>
    <n v="80"/>
    <s v="Yes"/>
    <n v="94"/>
    <n v="122543"/>
    <s v=""/>
    <s v="F"/>
    <n v="2.0279999999999996"/>
    <n v="0.88370569573398072"/>
    <s v=""/>
    <s v=""/>
    <s v="F"/>
    <s v=""/>
    <s v=""/>
    <s v=""/>
    <s v=""/>
  </r>
  <r>
    <d v="2024-06-30T00:00:00"/>
    <n v="12190"/>
    <n v="12212"/>
    <m/>
    <x v="1"/>
    <n v="1656"/>
    <m/>
    <n v="41711"/>
    <s v="adipose hole"/>
    <s v="835450"/>
    <m/>
    <m/>
    <m/>
    <s v="--"/>
    <s v="X"/>
    <s v="M"/>
    <s v="M"/>
    <s v=""/>
    <s v=""/>
    <n v="90"/>
    <n v="19"/>
    <n v="7"/>
    <n v="6.5"/>
    <n v="2"/>
    <x v="1"/>
    <n v="12354"/>
    <s v="1061052"/>
    <n v="1"/>
    <s v="X"/>
    <m/>
    <m/>
    <d v="2024-07-19T00:00:00"/>
    <n v="272"/>
    <m/>
    <m/>
    <m/>
    <m/>
    <m/>
    <n v="1"/>
    <m/>
    <m/>
    <m/>
    <s v="adult"/>
    <s v="10610521"/>
    <x v="3"/>
    <n v="1.3"/>
    <n v="3"/>
    <n v="2019"/>
    <x v="5"/>
    <s v="GW"/>
    <n v="83"/>
    <s v="L"/>
    <n v="90"/>
    <s v="Yes"/>
    <s v=""/>
    <n v="122543"/>
    <s v=""/>
    <s v="F"/>
    <n v="3.8100000000000032"/>
    <n v="0.9783317336830395"/>
    <s v=""/>
    <s v=""/>
    <s v="F"/>
    <s v=""/>
    <s v=""/>
    <s v=""/>
    <s v=""/>
  </r>
  <r>
    <d v="2024-06-30T00:00:00"/>
    <n v="12190"/>
    <n v="12212"/>
    <n v="21"/>
    <x v="1"/>
    <n v="1710"/>
    <n v="73"/>
    <n v="41712"/>
    <s v="adipose hole"/>
    <s v="835421"/>
    <n v="380"/>
    <s v="M52 127"/>
    <n v="29"/>
    <s v="380-M52 127-29"/>
    <m/>
    <s v="M"/>
    <s v="M"/>
    <s v=""/>
    <s v=""/>
    <n v="74.5"/>
    <m/>
    <m/>
    <m/>
    <m/>
    <x v="2"/>
    <n v="12354"/>
    <s v="1061052"/>
    <n v="2"/>
    <s v="X"/>
    <m/>
    <m/>
    <d v="2024-07-19T00:00:00"/>
    <n v="273"/>
    <m/>
    <m/>
    <m/>
    <m/>
    <m/>
    <n v="1"/>
    <s v="JG"/>
    <m/>
    <m/>
    <s v="adult"/>
    <s v="10610522"/>
    <x v="3"/>
    <n v="1.3"/>
    <n v="3"/>
    <n v="2019"/>
    <x v="5"/>
    <s v="GW"/>
    <n v="67.842949999999988"/>
    <s v="M"/>
    <n v="74.5"/>
    <s v="NA"/>
    <n v="95"/>
    <n v="122543"/>
    <s v=""/>
    <s v=""/>
    <s v=""/>
    <s v=""/>
    <s v=""/>
    <s v=""/>
    <s v="M"/>
    <s v=""/>
    <s v=""/>
    <s v=""/>
    <s v=""/>
  </r>
  <r>
    <d v="2024-06-30T00:00:00"/>
    <n v="12191"/>
    <n v="12212"/>
    <n v="21"/>
    <x v="0"/>
    <n v="1735"/>
    <n v="73"/>
    <n v="41713"/>
    <s v="adipose hole"/>
    <s v="835378"/>
    <n v="420"/>
    <s v="M56 027"/>
    <n v="110"/>
    <s v="420-M56 027-110"/>
    <m/>
    <s v="M"/>
    <s v="M"/>
    <s v=""/>
    <s v=""/>
    <n v="65"/>
    <m/>
    <m/>
    <m/>
    <m/>
    <x v="2"/>
    <n v="12354"/>
    <s v="1061052"/>
    <n v="3"/>
    <s v="X"/>
    <m/>
    <m/>
    <d v="2024-07-19T00:00:00"/>
    <n v="274"/>
    <m/>
    <m/>
    <m/>
    <m/>
    <m/>
    <n v="1"/>
    <s v="RP"/>
    <m/>
    <m/>
    <s v="adult"/>
    <s v="10610523"/>
    <x v="6"/>
    <s v="M2"/>
    <n v="2"/>
    <s v=""/>
    <x v="5"/>
    <s v="GW"/>
    <n v="59.050699999999999"/>
    <s v="M"/>
    <n v="65"/>
    <s v="NA"/>
    <n v="380"/>
    <n v="122543"/>
    <s v=""/>
    <s v=""/>
    <s v=""/>
    <s v=""/>
    <s v=""/>
    <s v=""/>
    <s v="M"/>
    <s v=""/>
    <s v=""/>
    <n v="0"/>
    <n v="0"/>
  </r>
  <r>
    <d v="2024-06-30T00:00:00"/>
    <n v="12191"/>
    <n v="12212"/>
    <n v="21"/>
    <x v="0"/>
    <n v="1744"/>
    <n v="72"/>
    <n v="41714"/>
    <s v="adipose hole"/>
    <s v="835449"/>
    <n v="460"/>
    <s v="M58 028"/>
    <n v="31"/>
    <s v="460-M58 028-31"/>
    <m/>
    <s v="F"/>
    <s v="M"/>
    <s v=""/>
    <s v=""/>
    <n v="73"/>
    <m/>
    <m/>
    <m/>
    <m/>
    <x v="2"/>
    <n v="12354"/>
    <s v="1061052"/>
    <n v="4"/>
    <s v="X"/>
    <m/>
    <m/>
    <d v="2024-07-19T00:00:00"/>
    <n v="275"/>
    <m/>
    <m/>
    <m/>
    <m/>
    <m/>
    <n v="1"/>
    <s v="RP"/>
    <m/>
    <m/>
    <s v="adult"/>
    <s v="10610524"/>
    <x v="2"/>
    <n v="1.2"/>
    <n v="2"/>
    <n v="2020"/>
    <x v="5"/>
    <s v="GW"/>
    <n v="66.454699999999988"/>
    <s v="M"/>
    <n v="73"/>
    <s v="NA"/>
    <n v="381"/>
    <n v="122543"/>
    <s v=""/>
    <s v=""/>
    <s v=""/>
    <s v=""/>
    <s v=""/>
    <s v=""/>
    <s v="M"/>
    <s v="Kwinageese weir"/>
    <s v=""/>
    <s v=""/>
    <s v=""/>
  </r>
  <r>
    <d v="2024-06-30T00:00:00"/>
    <n v="12191"/>
    <n v="12212"/>
    <n v="21"/>
    <x v="0"/>
    <n v="1747"/>
    <n v="72"/>
    <n v="41715"/>
    <s v="adipose hole"/>
    <s v="835443"/>
    <n v="500"/>
    <s v="M58 130"/>
    <n v="111"/>
    <s v="500-M58 130-111"/>
    <s v="X"/>
    <s v="M"/>
    <s v="M"/>
    <s v=""/>
    <s v=""/>
    <n v="70"/>
    <m/>
    <m/>
    <m/>
    <m/>
    <x v="2"/>
    <n v="12354"/>
    <s v="1061052"/>
    <n v="5"/>
    <s v="X"/>
    <m/>
    <m/>
    <d v="2024-07-19T00:00:00"/>
    <n v="276"/>
    <m/>
    <m/>
    <m/>
    <m/>
    <m/>
    <n v="1"/>
    <s v="DB"/>
    <m/>
    <m/>
    <s v="adult"/>
    <s v="10610525"/>
    <x v="2"/>
    <n v="1.2"/>
    <n v="2"/>
    <n v="2020"/>
    <x v="5"/>
    <s v="GW"/>
    <n v="63.678199999999997"/>
    <s v="M"/>
    <n v="70"/>
    <s v="NA"/>
    <n v="382"/>
    <n v="122543"/>
    <s v=""/>
    <s v=""/>
    <s v=""/>
    <s v=""/>
    <s v=""/>
    <s v=""/>
    <s v="M"/>
    <s v=""/>
    <s v=""/>
    <n v="0"/>
    <n v="0"/>
  </r>
  <r>
    <d v="2024-06-30T00:00:00"/>
    <n v="12191"/>
    <n v="12212"/>
    <n v="22"/>
    <x v="0"/>
    <n v="1751"/>
    <n v="78"/>
    <n v="41716"/>
    <s v="adipose hole"/>
    <s v="835402"/>
    <n v="340"/>
    <s v="M52 030"/>
    <n v="33"/>
    <s v="340-M52 030-33"/>
    <m/>
    <s v="M"/>
    <s v="M"/>
    <s v=""/>
    <s v=""/>
    <n v="67"/>
    <m/>
    <m/>
    <m/>
    <m/>
    <x v="2"/>
    <n v="12354"/>
    <s v="1061052"/>
    <n v="6"/>
    <s v="X"/>
    <m/>
    <m/>
    <d v="2024-07-19T00:00:00"/>
    <n v="277"/>
    <m/>
    <m/>
    <m/>
    <m/>
    <m/>
    <n v="1"/>
    <s v="RP"/>
    <m/>
    <m/>
    <s v="adult"/>
    <s v="10610526"/>
    <x v="10"/>
    <n v="1.1000000000000001"/>
    <n v="1"/>
    <n v="2021"/>
    <x v="5"/>
    <s v="GW"/>
    <n v="60.901699999999998"/>
    <s v="M"/>
    <n v="67"/>
    <s v="NA"/>
    <n v="383"/>
    <n v="122543"/>
    <s v=""/>
    <s v=""/>
    <s v=""/>
    <s v=""/>
    <s v=""/>
    <s v=""/>
    <s v="M"/>
    <s v=""/>
    <s v=""/>
    <s v=""/>
    <s v=""/>
  </r>
  <r>
    <d v="2024-06-30T00:00:00"/>
    <n v="12191"/>
    <n v="12212"/>
    <n v="22"/>
    <x v="0"/>
    <n v="1754"/>
    <n v="74"/>
    <n v="41717"/>
    <s v="adipose hole"/>
    <s v="835391"/>
    <n v="380"/>
    <s v="M52 128"/>
    <n v="31"/>
    <s v="380-M52 128-31"/>
    <m/>
    <s v="M"/>
    <s v="M"/>
    <s v=""/>
    <s v=""/>
    <n v="75"/>
    <m/>
    <m/>
    <m/>
    <m/>
    <x v="2"/>
    <n v="12354"/>
    <s v="1061052"/>
    <n v="7"/>
    <s v="X"/>
    <m/>
    <m/>
    <d v="2024-07-19T00:00:00"/>
    <n v="278"/>
    <m/>
    <m/>
    <m/>
    <m/>
    <m/>
    <n v="1"/>
    <s v="RP"/>
    <m/>
    <m/>
    <s v="adult"/>
    <s v="10610527"/>
    <x v="2"/>
    <n v="1.2"/>
    <n v="2"/>
    <n v="2020"/>
    <x v="5"/>
    <s v="GW"/>
    <n v="68.305699999999987"/>
    <s v="M"/>
    <n v="75"/>
    <s v="NA"/>
    <n v="384"/>
    <n v="122543"/>
    <s v=""/>
    <s v=""/>
    <s v=""/>
    <s v=""/>
    <s v=""/>
    <s v=""/>
    <s v="M"/>
    <s v=""/>
    <s v=""/>
    <s v=""/>
    <s v=""/>
  </r>
  <r>
    <d v="2024-06-30T00:00:00"/>
    <n v="12191"/>
    <n v="12212"/>
    <n v="22"/>
    <x v="0"/>
    <n v="1758"/>
    <n v="62"/>
    <n v="41718"/>
    <s v="adipose hole"/>
    <s v="835433"/>
    <n v="420"/>
    <s v="M56 028"/>
    <n v="111"/>
    <s v="420-M56 028-111"/>
    <m/>
    <s v="M"/>
    <s v="M"/>
    <s v=""/>
    <s v=""/>
    <n v="65"/>
    <m/>
    <m/>
    <m/>
    <m/>
    <x v="2"/>
    <n v="12354"/>
    <s v="1061052"/>
    <n v="8"/>
    <s v="X"/>
    <m/>
    <m/>
    <d v="2024-07-19T00:00:00"/>
    <n v="279"/>
    <m/>
    <m/>
    <m/>
    <m/>
    <m/>
    <n v="1"/>
    <s v="JG"/>
    <m/>
    <m/>
    <s v="adult"/>
    <s v="10610528"/>
    <x v="3"/>
    <n v="1.3"/>
    <n v="3"/>
    <n v="2019"/>
    <x v="5"/>
    <s v="GW"/>
    <n v="59.050699999999999"/>
    <s v="M"/>
    <n v="65"/>
    <s v="NA"/>
    <n v="385"/>
    <n v="122543"/>
    <s v=""/>
    <s v=""/>
    <s v=""/>
    <s v=""/>
    <s v=""/>
    <s v=""/>
    <s v="M"/>
    <s v=""/>
    <s v=""/>
    <n v="0"/>
    <n v="0"/>
  </r>
  <r>
    <d v="2024-06-30T00:00:00"/>
    <n v="12191"/>
    <n v="12212"/>
    <n v="22"/>
    <x v="0"/>
    <n v="1759"/>
    <n v="63"/>
    <n v="41719"/>
    <s v="adipose hole"/>
    <s v="835375"/>
    <n v="460"/>
    <s v="M58 029"/>
    <n v="32"/>
    <s v="460-M58 029-32"/>
    <m/>
    <s v="M"/>
    <s v="M"/>
    <s v=""/>
    <s v=""/>
    <n v="56"/>
    <m/>
    <m/>
    <m/>
    <m/>
    <x v="2"/>
    <n v="12354"/>
    <s v="1061052"/>
    <n v="9"/>
    <s v="X"/>
    <m/>
    <m/>
    <d v="2024-07-19T00:00:00"/>
    <n v="280"/>
    <m/>
    <m/>
    <m/>
    <m/>
    <m/>
    <n v="1"/>
    <s v="JG"/>
    <m/>
    <m/>
    <s v="adult"/>
    <s v="10610529"/>
    <x v="2"/>
    <n v="1.2"/>
    <n v="2"/>
    <n v="2020"/>
    <x v="5"/>
    <s v="GW"/>
    <n v="50.721200000000003"/>
    <s v="M"/>
    <n v="56"/>
    <s v="NA"/>
    <n v="386"/>
    <n v="122543"/>
    <s v=""/>
    <s v=""/>
    <s v=""/>
    <s v=""/>
    <s v=""/>
    <s v=""/>
    <s v="M"/>
    <s v=""/>
    <s v=""/>
    <n v="0"/>
    <n v="0"/>
  </r>
  <r>
    <d v="2024-06-30T00:00:00"/>
    <n v="12192"/>
    <n v="12212"/>
    <n v="22"/>
    <x v="1"/>
    <n v="1822"/>
    <n v="64"/>
    <n v="41720"/>
    <s v="adipose hole"/>
    <s v="835377"/>
    <n v="500"/>
    <s v="M58 131"/>
    <n v="112"/>
    <s v="500-M58 131-112"/>
    <s v="X"/>
    <s v="M"/>
    <s v="M"/>
    <s v=""/>
    <s v=""/>
    <n v="85.5"/>
    <n v="19"/>
    <n v="7"/>
    <n v="6.5"/>
    <n v="2.2000000000000002"/>
    <x v="1"/>
    <n v="12354"/>
    <s v="1061052"/>
    <n v="10"/>
    <s v="X"/>
    <m/>
    <m/>
    <d v="2024-07-19T00:00:00"/>
    <n v="281"/>
    <m/>
    <m/>
    <m/>
    <m/>
    <m/>
    <n v="1"/>
    <s v="DB"/>
    <m/>
    <m/>
    <s v="adult"/>
    <s v="106105210"/>
    <x v="8"/>
    <s v="M3"/>
    <n v="3"/>
    <s v=""/>
    <x v="5"/>
    <s v="GW"/>
    <n v="78.5"/>
    <s v="L"/>
    <n v="85.5"/>
    <s v="Yes"/>
    <n v="387"/>
    <n v="122543"/>
    <s v=""/>
    <s v="F"/>
    <n v="1.7030000000000005"/>
    <n v="0.8459261461253007"/>
    <s v=""/>
    <s v=""/>
    <s v="F"/>
    <s v=""/>
    <s v=""/>
    <n v="0"/>
    <n v="0"/>
  </r>
  <r>
    <d v="2024-06-30T00:00:00"/>
    <n v="12192"/>
    <n v="12212"/>
    <n v="22"/>
    <x v="1"/>
    <n v="1825"/>
    <n v="61"/>
    <n v="41721"/>
    <s v="adipose hole"/>
    <s v="835464"/>
    <n v="340"/>
    <s v="M52 031"/>
    <n v="34"/>
    <s v="340-M52 031-34"/>
    <s v="X"/>
    <s v="M"/>
    <s v="M"/>
    <s v=""/>
    <s v=""/>
    <n v="63"/>
    <m/>
    <m/>
    <m/>
    <m/>
    <x v="2"/>
    <n v="12355"/>
    <s v="1061053"/>
    <n v="1"/>
    <s v="X"/>
    <m/>
    <m/>
    <d v="2024-07-19T00:00:00"/>
    <n v="282"/>
    <m/>
    <m/>
    <m/>
    <m/>
    <m/>
    <n v="1"/>
    <s v="RP"/>
    <m/>
    <m/>
    <s v="adult"/>
    <s v="10610531"/>
    <x v="2"/>
    <n v="1.2"/>
    <n v="2"/>
    <n v="2020"/>
    <x v="5"/>
    <s v="GW"/>
    <n v="57.1997"/>
    <s v="M"/>
    <n v="63"/>
    <s v="NA"/>
    <n v="96"/>
    <n v="122543"/>
    <s v=""/>
    <s v=""/>
    <s v=""/>
    <s v=""/>
    <s v=""/>
    <s v=""/>
    <s v="M"/>
    <s v=""/>
    <s v=""/>
    <n v="0"/>
    <n v="0"/>
  </r>
  <r>
    <d v="2024-06-30T00:00:00"/>
    <n v="12192"/>
    <n v="12212"/>
    <n v="22"/>
    <x v="1"/>
    <n v="1837"/>
    <n v="62"/>
    <n v="41722"/>
    <s v="adipose hole"/>
    <s v="835458"/>
    <n v="380"/>
    <s v="M52 129"/>
    <n v="32"/>
    <s v="380-M52 129-32"/>
    <s v="X"/>
    <s v="M"/>
    <s v="M"/>
    <s v=""/>
    <s v=""/>
    <n v="93"/>
    <n v="22"/>
    <n v="9"/>
    <n v="7"/>
    <n v="3"/>
    <x v="1"/>
    <n v="12355"/>
    <s v="1061053"/>
    <n v="2"/>
    <s v="X"/>
    <m/>
    <m/>
    <d v="2024-07-19T00:00:00"/>
    <n v="283"/>
    <m/>
    <m/>
    <m/>
    <m/>
    <m/>
    <n v="1"/>
    <s v="RP"/>
    <m/>
    <m/>
    <s v="adult"/>
    <s v="10610532"/>
    <x v="8"/>
    <s v="M3"/>
    <n v="3"/>
    <s v=""/>
    <x v="5"/>
    <s v="GW"/>
    <n v="84"/>
    <s v="L"/>
    <n v="93"/>
    <s v="Yes"/>
    <n v="388"/>
    <n v="122543"/>
    <s v=""/>
    <s v="F"/>
    <n v="1.3400000000000025"/>
    <n v="0.79248994144036478"/>
    <s v=""/>
    <s v=""/>
    <s v="F"/>
    <s v=""/>
    <s v=""/>
    <n v="0"/>
    <n v="0"/>
  </r>
  <r>
    <d v="2024-06-30T00:00:00"/>
    <n v="12192"/>
    <n v="12212"/>
    <n v="22"/>
    <x v="1"/>
    <n v="1839"/>
    <n v="63"/>
    <n v="41723"/>
    <s v="adipose hole"/>
    <s v="835410"/>
    <n v="420"/>
    <s v="M56 029"/>
    <n v="112"/>
    <s v="420-M56 029-112"/>
    <m/>
    <s v="M"/>
    <s v="M"/>
    <s v=""/>
    <s v=""/>
    <n v="56"/>
    <m/>
    <m/>
    <m/>
    <m/>
    <x v="2"/>
    <n v="12355"/>
    <s v="1061053"/>
    <n v="3"/>
    <s v="X"/>
    <m/>
    <m/>
    <d v="2024-07-19T00:00:00"/>
    <n v="284"/>
    <m/>
    <m/>
    <m/>
    <m/>
    <m/>
    <n v="1"/>
    <s v="RP"/>
    <m/>
    <m/>
    <s v="adult"/>
    <s v="10610533"/>
    <x v="2"/>
    <n v="1.2"/>
    <n v="2"/>
    <n v="2020"/>
    <x v="5"/>
    <s v="GW"/>
    <n v="50.721200000000003"/>
    <s v="M"/>
    <n v="56"/>
    <s v="NA"/>
    <n v="389"/>
    <n v="122543"/>
    <s v=""/>
    <s v=""/>
    <s v=""/>
    <s v=""/>
    <s v=""/>
    <s v=""/>
    <s v="M"/>
    <s v=""/>
    <s v=""/>
    <n v="0"/>
    <n v="0"/>
  </r>
  <r>
    <d v="2024-06-30T00:00:00"/>
    <n v="12193"/>
    <n v="12212"/>
    <n v="22"/>
    <x v="0"/>
    <n v="1855"/>
    <n v="63"/>
    <n v="41724"/>
    <s v="adipose hole"/>
    <s v="835392"/>
    <n v="460"/>
    <s v="M58 030"/>
    <n v="33"/>
    <s v="460-M58 030-33"/>
    <m/>
    <s v="M"/>
    <s v="M"/>
    <s v=""/>
    <s v=""/>
    <n v="58.5"/>
    <m/>
    <m/>
    <m/>
    <m/>
    <x v="2"/>
    <n v="12355"/>
    <s v="1061053"/>
    <n v="4"/>
    <s v="X"/>
    <m/>
    <m/>
    <d v="2024-07-19T00:00:00"/>
    <n v="285"/>
    <m/>
    <m/>
    <m/>
    <m/>
    <m/>
    <n v="1"/>
    <s v="RP"/>
    <m/>
    <m/>
    <s v="adult"/>
    <s v="10610534"/>
    <x v="2"/>
    <n v="1.2"/>
    <n v="2"/>
    <n v="2020"/>
    <x v="5"/>
    <s v="GW"/>
    <n v="53.034950000000002"/>
    <s v="M"/>
    <n v="58.5"/>
    <s v="NA"/>
    <n v="390"/>
    <n v="122543"/>
    <s v=""/>
    <s v=""/>
    <s v=""/>
    <s v=""/>
    <s v=""/>
    <s v=""/>
    <s v="M"/>
    <s v=""/>
    <s v=""/>
    <n v="0"/>
    <n v="0"/>
  </r>
  <r>
    <d v="2024-06-30T00:00:00"/>
    <n v="12193"/>
    <n v="12212"/>
    <n v="22"/>
    <x v="0"/>
    <n v="1859"/>
    <m/>
    <n v="41725"/>
    <s v="adipose hole"/>
    <s v="835403"/>
    <n v="500"/>
    <s v="M58 132"/>
    <n v="113"/>
    <s v="500-M58 132-113"/>
    <m/>
    <s v="F"/>
    <s v="F"/>
    <s v=""/>
    <s v=""/>
    <n v="83"/>
    <n v="17.5"/>
    <n v="6"/>
    <n v="5"/>
    <n v="1.8"/>
    <x v="1"/>
    <n v="12355"/>
    <s v="1061053"/>
    <n v="5"/>
    <s v="X"/>
    <m/>
    <m/>
    <d v="2024-07-19T00:00:00"/>
    <n v="286"/>
    <m/>
    <m/>
    <m/>
    <m/>
    <m/>
    <n v="1"/>
    <s v="RP"/>
    <m/>
    <m/>
    <s v="adult"/>
    <s v="10610535"/>
    <x v="3"/>
    <n v="1.3"/>
    <n v="3"/>
    <n v="2019"/>
    <x v="5"/>
    <s v="GW"/>
    <n v="77"/>
    <s v="L"/>
    <n v="83"/>
    <s v="Yes"/>
    <n v="391"/>
    <n v="122543"/>
    <s v=""/>
    <s v="F"/>
    <n v="3.2719999999999985"/>
    <n v="0.96345565474569272"/>
    <s v=""/>
    <s v=""/>
    <s v="F"/>
    <s v=""/>
    <s v=""/>
    <s v=""/>
    <s v=""/>
  </r>
  <r>
    <d v="2024-06-30T00:00:00"/>
    <n v="12317"/>
    <n v="11795"/>
    <m/>
    <x v="3"/>
    <n v="923"/>
    <m/>
    <n v="53462"/>
    <s v="V-clip adipose"/>
    <s v="045801"/>
    <m/>
    <m/>
    <m/>
    <s v="--"/>
    <s v="X"/>
    <s v="M"/>
    <s v="M"/>
    <s v=""/>
    <s v=""/>
    <n v="59.5"/>
    <m/>
    <m/>
    <m/>
    <m/>
    <x v="2"/>
    <n v="2114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3.960450000000002"/>
    <s v="M"/>
    <n v="59.5"/>
    <s v="NA"/>
    <s v=""/>
    <e v="#N/A"/>
    <s v=""/>
    <s v=""/>
    <s v=""/>
    <s v=""/>
    <s v=""/>
    <s v=""/>
    <s v="M"/>
    <s v=""/>
    <s v=""/>
    <s v=""/>
    <s v=""/>
  </r>
  <r>
    <d v="2024-06-30T00:00:00"/>
    <n v="12317"/>
    <n v="11795"/>
    <m/>
    <x v="3"/>
    <n v="926"/>
    <m/>
    <n v="53463"/>
    <s v="V-clip adipose"/>
    <s v="045834"/>
    <m/>
    <m/>
    <m/>
    <s v="--"/>
    <m/>
    <s v="F"/>
    <s v="M"/>
    <s v=""/>
    <s v=""/>
    <n v="60.5"/>
    <m/>
    <m/>
    <m/>
    <m/>
    <x v="2"/>
    <n v="2114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6-30T00:00:00"/>
    <n v="12317"/>
    <n v="11795"/>
    <m/>
    <x v="3"/>
    <n v="930"/>
    <m/>
    <n v="53464"/>
    <s v="V-clip adipose"/>
    <s v="045852"/>
    <m/>
    <m/>
    <m/>
    <s v="--"/>
    <s v="X"/>
    <s v="M"/>
    <s v="M"/>
    <s v=""/>
    <s v=""/>
    <n v="85"/>
    <n v="19.899999999999999"/>
    <n v="7.1"/>
    <n v="6.5"/>
    <n v="2.6"/>
    <x v="1"/>
    <n v="2114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7.900000000000006"/>
    <s v="L"/>
    <n v="85"/>
    <s v="Yes"/>
    <s v=""/>
    <e v="#N/A"/>
    <s v=""/>
    <s v="F"/>
    <n v="1.0159999999999987"/>
    <n v="0.73419271599137337"/>
    <s v=""/>
    <s v=""/>
    <s v="F"/>
    <s v=""/>
    <s v=""/>
    <s v=""/>
    <s v=""/>
  </r>
  <r>
    <d v="2024-06-30T00:00:00"/>
    <n v="12317"/>
    <n v="11795"/>
    <m/>
    <x v="3"/>
    <n v="933"/>
    <m/>
    <n v="53465"/>
    <s v="V-clip adipose"/>
    <s v="045849"/>
    <m/>
    <m/>
    <m/>
    <s v="--"/>
    <m/>
    <s v="M"/>
    <s v="M"/>
    <s v=""/>
    <s v=""/>
    <n v="66"/>
    <m/>
    <m/>
    <m/>
    <m/>
    <x v="2"/>
    <n v="2114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6-30T00:00:00"/>
    <n v="12317"/>
    <n v="11795"/>
    <m/>
    <x v="3"/>
    <n v="936"/>
    <m/>
    <n v="53466"/>
    <s v="V-clip adipose"/>
    <s v="045838"/>
    <m/>
    <m/>
    <m/>
    <s v="--"/>
    <m/>
    <s v="F"/>
    <s v="F"/>
    <s v=""/>
    <s v=""/>
    <n v="79.5"/>
    <n v="18.100000000000001"/>
    <n v="6.2"/>
    <n v="4.8"/>
    <n v="1.4"/>
    <x v="1"/>
    <n v="2114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3.3"/>
    <s v="L"/>
    <n v="79.5"/>
    <s v="Yes"/>
    <s v=""/>
    <e v="#N/A"/>
    <s v=""/>
    <s v="F"/>
    <n v="1.9910000000000021"/>
    <n v="0.87984889251320542"/>
    <s v=""/>
    <s v=""/>
    <s v="F"/>
    <s v=""/>
    <s v=""/>
    <s v=""/>
    <s v=""/>
  </r>
  <r>
    <d v="2024-06-30T00:00:00"/>
    <n v="12317"/>
    <n v="11795"/>
    <m/>
    <x v="3"/>
    <n v="939"/>
    <m/>
    <n v="53467"/>
    <s v="V-clip adipose"/>
    <s v="045810"/>
    <m/>
    <m/>
    <m/>
    <s v="--"/>
    <s v="X"/>
    <s v="M"/>
    <s v="M"/>
    <s v=""/>
    <s v=""/>
    <n v="67"/>
    <m/>
    <m/>
    <m/>
    <m/>
    <x v="2"/>
    <n v="2114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6-30T00:00:00"/>
    <n v="12317"/>
    <n v="11795"/>
    <m/>
    <x v="3"/>
    <n v="941"/>
    <m/>
    <n v="53468"/>
    <s v="V-clip adipose"/>
    <s v="045812"/>
    <m/>
    <m/>
    <m/>
    <s v="--"/>
    <s v="X"/>
    <s v="M"/>
    <s v="M"/>
    <s v=""/>
    <s v=""/>
    <n v="72"/>
    <m/>
    <m/>
    <m/>
    <m/>
    <x v="2"/>
    <n v="2115"/>
    <s v="1062170"/>
    <n v="1"/>
    <s v="X"/>
    <m/>
    <s v="X"/>
    <d v="2024-09-27T00:00:00"/>
    <m/>
    <m/>
    <m/>
    <m/>
    <m/>
    <m/>
    <m/>
    <m/>
    <m/>
    <m/>
    <s v="adult"/>
    <s v="10621701"/>
    <x v="2"/>
    <n v="1.2"/>
    <n v="2"/>
    <n v="2020"/>
    <x v="5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6-30T00:00:00"/>
    <n v="12317"/>
    <n v="11795"/>
    <m/>
    <x v="3"/>
    <n v="944"/>
    <m/>
    <n v="53469"/>
    <s v="V-clip adipose"/>
    <s v="045819"/>
    <m/>
    <m/>
    <m/>
    <s v="--"/>
    <m/>
    <s v="F"/>
    <s v="M"/>
    <s v=""/>
    <s v=""/>
    <n v="70.5"/>
    <m/>
    <m/>
    <m/>
    <m/>
    <x v="2"/>
    <n v="2115"/>
    <s v="1062170"/>
    <n v="2"/>
    <s v="X"/>
    <m/>
    <s v="X"/>
    <d v="2024-09-27T00:00:00"/>
    <m/>
    <m/>
    <m/>
    <m/>
    <m/>
    <m/>
    <m/>
    <m/>
    <m/>
    <m/>
    <s v="adult"/>
    <s v="10621702"/>
    <x v="2"/>
    <n v="1.2"/>
    <n v="2"/>
    <n v="2020"/>
    <x v="5"/>
    <s v="GH"/>
    <n v="64.140949999999989"/>
    <s v="M"/>
    <n v="70.5"/>
    <s v="NA"/>
    <s v=""/>
    <n v="127871"/>
    <s v=""/>
    <s v=""/>
    <s v=""/>
    <s v=""/>
    <s v=""/>
    <s v=""/>
    <s v="M"/>
    <s v=""/>
    <s v=""/>
    <s v=""/>
    <s v=""/>
  </r>
  <r>
    <d v="2024-06-30T00:00:00"/>
    <n v="12317"/>
    <n v="11795"/>
    <m/>
    <x v="3"/>
    <n v="953"/>
    <m/>
    <n v="53470"/>
    <s v="V-clip adipose"/>
    <s v="045845"/>
    <m/>
    <m/>
    <m/>
    <s v="--"/>
    <m/>
    <s v="F"/>
    <s v="F"/>
    <s v=""/>
    <s v=""/>
    <n v="81.5"/>
    <n v="16.8"/>
    <n v="7.2"/>
    <n v="4.5"/>
    <n v="1.5"/>
    <x v="1"/>
    <n v="2115"/>
    <s v="1062170"/>
    <n v="3"/>
    <s v="X"/>
    <m/>
    <s v="X"/>
    <d v="2024-09-27T00:00:00"/>
    <m/>
    <m/>
    <m/>
    <m/>
    <m/>
    <m/>
    <m/>
    <m/>
    <m/>
    <m/>
    <s v="adult"/>
    <s v="10621703"/>
    <x v="3"/>
    <n v="1.3"/>
    <n v="3"/>
    <n v="2019"/>
    <x v="5"/>
    <s v="GH"/>
    <n v="74.3"/>
    <s v="L"/>
    <n v="81.5"/>
    <s v="Yes"/>
    <s v=""/>
    <n v="127871"/>
    <s v=""/>
    <s v="F"/>
    <n v="1.6890000000000014"/>
    <n v="0.84409260487504845"/>
    <s v=""/>
    <s v=""/>
    <s v="F"/>
    <s v=""/>
    <s v=""/>
    <s v=""/>
    <s v=""/>
  </r>
  <r>
    <d v="2024-06-30T00:00:00"/>
    <n v="12317"/>
    <n v="11795"/>
    <m/>
    <x v="3"/>
    <n v="956"/>
    <m/>
    <n v="53471"/>
    <s v="V-clip adipose"/>
    <s v="045803"/>
    <m/>
    <m/>
    <m/>
    <s v="--"/>
    <s v="X"/>
    <s v="M"/>
    <s v="M"/>
    <s v=""/>
    <s v=""/>
    <n v="53.5"/>
    <m/>
    <m/>
    <m/>
    <m/>
    <x v="2"/>
    <n v="2115"/>
    <s v="1062170"/>
    <n v="4"/>
    <s v="X"/>
    <m/>
    <s v="X"/>
    <d v="2024-09-27T00:00:00"/>
    <m/>
    <m/>
    <m/>
    <m/>
    <m/>
    <m/>
    <m/>
    <m/>
    <m/>
    <m/>
    <s v="adult"/>
    <s v="10621704"/>
    <x v="2"/>
    <n v="1.2"/>
    <n v="2"/>
    <n v="2020"/>
    <x v="5"/>
    <s v="GH"/>
    <n v="48.407449999999997"/>
    <s v="M"/>
    <n v="53.5"/>
    <s v="NA"/>
    <s v=""/>
    <n v="127871"/>
    <s v=""/>
    <s v=""/>
    <s v=""/>
    <s v=""/>
    <s v=""/>
    <s v=""/>
    <s v="M"/>
    <s v=""/>
    <s v=""/>
    <s v=""/>
    <s v=""/>
  </r>
  <r>
    <d v="2024-06-30T00:00:00"/>
    <n v="12317"/>
    <n v="11795"/>
    <m/>
    <x v="3"/>
    <n v="958"/>
    <m/>
    <n v="53472"/>
    <s v="V-clip adipose"/>
    <s v="045866"/>
    <m/>
    <m/>
    <m/>
    <s v="--"/>
    <s v="X"/>
    <s v="M"/>
    <s v="M"/>
    <s v=""/>
    <s v=""/>
    <n v="80.5"/>
    <n v="19.3"/>
    <n v="7.3"/>
    <n v="5.7"/>
    <n v="2"/>
    <x v="1"/>
    <n v="2115"/>
    <s v="1062170"/>
    <n v="5"/>
    <s v="X"/>
    <m/>
    <s v="X"/>
    <d v="2024-09-27T00:00:00"/>
    <m/>
    <m/>
    <m/>
    <m/>
    <m/>
    <m/>
    <m/>
    <m/>
    <m/>
    <m/>
    <s v="adult"/>
    <s v="10621705"/>
    <x v="3"/>
    <n v="1.3"/>
    <n v="3"/>
    <n v="2019"/>
    <x v="5"/>
    <s v="GH"/>
    <n v="73.2"/>
    <s v="L"/>
    <n v="80.5"/>
    <s v="Yes"/>
    <s v=""/>
    <n v="127871"/>
    <s v=""/>
    <s v="M"/>
    <n v="-0.11499999999999688"/>
    <n v="0.47128164304856113"/>
    <s v=""/>
    <s v=""/>
    <s v="M"/>
    <s v=""/>
    <s v=""/>
    <s v=""/>
    <s v=""/>
  </r>
  <r>
    <d v="2024-06-30T00:00:00"/>
    <n v="12317"/>
    <n v="11795"/>
    <m/>
    <x v="3"/>
    <n v="1000"/>
    <m/>
    <n v="53473"/>
    <s v="V-clip adipose"/>
    <s v="045798"/>
    <m/>
    <m/>
    <m/>
    <s v="--"/>
    <s v="X"/>
    <s v="M"/>
    <s v="M"/>
    <s v=""/>
    <s v=""/>
    <n v="83.5"/>
    <n v="18.399999999999999"/>
    <n v="7.9"/>
    <n v="6.3"/>
    <n v="1.7"/>
    <x v="1"/>
    <n v="2115"/>
    <s v="1062170"/>
    <n v="6"/>
    <s v="X"/>
    <m/>
    <s v="X"/>
    <d v="2024-09-27T00:00:00"/>
    <m/>
    <m/>
    <m/>
    <m/>
    <m/>
    <m/>
    <m/>
    <m/>
    <m/>
    <m/>
    <s v="adult"/>
    <s v="10621706"/>
    <x v="3"/>
    <n v="1.3"/>
    <n v="3"/>
    <n v="2019"/>
    <x v="5"/>
    <s v="GH"/>
    <n v="75.599999999999994"/>
    <s v="L"/>
    <n v="83.5"/>
    <s v="Yes"/>
    <s v=""/>
    <n v="127871"/>
    <s v=""/>
    <s v="F"/>
    <n v="0.25700000000000212"/>
    <n v="0.56389868287797329"/>
    <s v=""/>
    <s v=""/>
    <s v="F"/>
    <s v=""/>
    <s v=""/>
    <s v=""/>
    <s v=""/>
  </r>
  <r>
    <d v="2024-06-30T00:00:00"/>
    <n v="12317"/>
    <n v="11795"/>
    <m/>
    <x v="3"/>
    <n v="1002"/>
    <m/>
    <n v="53474"/>
    <s v="V-clip adipose"/>
    <s v="045871"/>
    <m/>
    <m/>
    <m/>
    <s v="--"/>
    <s v="X"/>
    <s v="M"/>
    <s v="M"/>
    <s v=""/>
    <s v=""/>
    <n v="63.5"/>
    <m/>
    <m/>
    <m/>
    <m/>
    <x v="2"/>
    <n v="2115"/>
    <s v="1062170"/>
    <n v="7"/>
    <s v="X"/>
    <m/>
    <s v="X"/>
    <d v="2024-09-27T00:00:00"/>
    <m/>
    <m/>
    <m/>
    <m/>
    <m/>
    <m/>
    <m/>
    <m/>
    <m/>
    <m/>
    <s v="adult"/>
    <s v="10621707"/>
    <x v="2"/>
    <n v="1.2"/>
    <n v="2"/>
    <n v="2020"/>
    <x v="5"/>
    <s v="GH"/>
    <n v="57.66245"/>
    <s v="M"/>
    <n v="63.5"/>
    <s v="NA"/>
    <s v=""/>
    <n v="127871"/>
    <s v=""/>
    <s v=""/>
    <s v=""/>
    <s v=""/>
    <s v=""/>
    <s v=""/>
    <s v="M"/>
    <s v=""/>
    <s v=""/>
    <s v=""/>
    <s v=""/>
  </r>
  <r>
    <d v="2024-06-30T00:00:00"/>
    <n v="12317"/>
    <n v="11795"/>
    <m/>
    <x v="3"/>
    <n v="1004"/>
    <m/>
    <n v="53475"/>
    <s v="V-clip adipose"/>
    <s v="045799"/>
    <m/>
    <m/>
    <m/>
    <s v="--"/>
    <m/>
    <s v="F"/>
    <s v="F"/>
    <s v=""/>
    <s v=""/>
    <n v="81.5"/>
    <n v="17.600000000000001"/>
    <n v="5.7"/>
    <n v="5.5"/>
    <n v="1.7"/>
    <x v="1"/>
    <n v="2115"/>
    <s v="1062170"/>
    <n v="8"/>
    <s v="X"/>
    <m/>
    <s v="X"/>
    <d v="2024-09-27T00:00:00"/>
    <m/>
    <m/>
    <m/>
    <m/>
    <m/>
    <m/>
    <m/>
    <m/>
    <m/>
    <m/>
    <s v="adult"/>
    <s v="10621708"/>
    <x v="3"/>
    <n v="1.3"/>
    <n v="3"/>
    <n v="2019"/>
    <x v="5"/>
    <s v="GH"/>
    <n v="75.8"/>
    <s v="L"/>
    <n v="81.5"/>
    <s v="Yes"/>
    <s v=""/>
    <n v="127871"/>
    <s v=""/>
    <s v="F"/>
    <n v="2.7570000000000023"/>
    <n v="0.94030746828339518"/>
    <s v=""/>
    <s v=""/>
    <s v="F"/>
    <s v=""/>
    <s v=""/>
    <s v=""/>
    <s v=""/>
  </r>
  <r>
    <d v="2024-06-30T00:00:00"/>
    <n v="12317"/>
    <n v="11795"/>
    <m/>
    <x v="3"/>
    <n v="1006"/>
    <m/>
    <n v="53476"/>
    <s v="V-clip adipose"/>
    <s v="045848"/>
    <m/>
    <m/>
    <m/>
    <s v="--"/>
    <s v="X"/>
    <s v="M"/>
    <s v="M"/>
    <s v=""/>
    <s v=""/>
    <n v="78"/>
    <n v="18.399999999999999"/>
    <n v="6.6"/>
    <n v="5"/>
    <n v="2.1"/>
    <x v="1"/>
    <n v="2115"/>
    <s v="1062170"/>
    <n v="9"/>
    <s v="X"/>
    <m/>
    <s v="X"/>
    <d v="2024-09-27T00:00:00"/>
    <m/>
    <m/>
    <m/>
    <m/>
    <m/>
    <m/>
    <m/>
    <m/>
    <m/>
    <m/>
    <s v="adult"/>
    <s v="10621709"/>
    <x v="3"/>
    <n v="1.3"/>
    <n v="3"/>
    <n v="2019"/>
    <x v="5"/>
    <s v="GH"/>
    <n v="71.400000000000006"/>
    <s v="L"/>
    <n v="78"/>
    <s v="Yes"/>
    <s v=""/>
    <n v="127871"/>
    <s v=""/>
    <s v="F"/>
    <n v="9.5999999999999197E-2"/>
    <n v="0.52398158497110425"/>
    <s v=""/>
    <s v=""/>
    <s v="F"/>
    <s v=""/>
    <s v=""/>
    <s v=""/>
    <s v=""/>
  </r>
  <r>
    <d v="2024-06-30T00:00:00"/>
    <n v="12318"/>
    <n v="11795"/>
    <m/>
    <x v="4"/>
    <n v="1044"/>
    <m/>
    <n v="53477"/>
    <s v="V-clip adipose"/>
    <s v="045783"/>
    <m/>
    <m/>
    <m/>
    <s v="--"/>
    <m/>
    <s v="F"/>
    <s v="F"/>
    <s v=""/>
    <s v=""/>
    <n v="81"/>
    <n v="17.8"/>
    <n v="6.1"/>
    <n v="5.3"/>
    <n v="1.6"/>
    <x v="1"/>
    <n v="2115"/>
    <s v="1062170"/>
    <n v="10"/>
    <s v="X"/>
    <m/>
    <s v="X"/>
    <d v="2024-09-27T00:00:00"/>
    <m/>
    <m/>
    <m/>
    <m/>
    <m/>
    <m/>
    <m/>
    <m/>
    <m/>
    <m/>
    <s v="adult"/>
    <s v="106217010"/>
    <x v="3"/>
    <n v="1.3"/>
    <n v="3"/>
    <n v="2019"/>
    <x v="5"/>
    <s v="GH"/>
    <n v="74.900000000000006"/>
    <s v="L"/>
    <n v="81"/>
    <s v="Yes"/>
    <s v=""/>
    <n v="127871"/>
    <s v=""/>
    <s v="F"/>
    <n v="2.2519999999999989"/>
    <n v="0.90482291142797078"/>
    <s v=""/>
    <s v=""/>
    <s v="F"/>
    <s v=""/>
    <s v=""/>
    <s v=""/>
    <s v=""/>
  </r>
  <r>
    <d v="2024-06-30T00:00:00"/>
    <n v="12318"/>
    <n v="11795"/>
    <m/>
    <x v="4"/>
    <n v="1046"/>
    <m/>
    <n v="53478"/>
    <s v="V-clip adipose"/>
    <s v="045792"/>
    <m/>
    <m/>
    <m/>
    <s v="--"/>
    <m/>
    <s v="F"/>
    <s v="F"/>
    <s v=""/>
    <s v=""/>
    <n v="82"/>
    <n v="16.5"/>
    <n v="5.6"/>
    <n v="5"/>
    <n v="1.5"/>
    <x v="1"/>
    <n v="211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6.400000000000006"/>
    <s v="L"/>
    <n v="82"/>
    <s v="Yes"/>
    <s v=""/>
    <e v="#N/A"/>
    <s v=""/>
    <s v="F"/>
    <n v="3.6119999999999992"/>
    <n v="0.97371192293419839"/>
    <s v=""/>
    <s v=""/>
    <s v="F"/>
    <s v=""/>
    <s v=""/>
    <s v=""/>
    <s v=""/>
  </r>
  <r>
    <d v="2024-06-30T00:00:00"/>
    <n v="12318"/>
    <n v="11795"/>
    <m/>
    <x v="4"/>
    <n v="1050"/>
    <m/>
    <n v="53479"/>
    <s v="V-clip adipose"/>
    <s v="045823"/>
    <m/>
    <m/>
    <m/>
    <s v="--"/>
    <m/>
    <s v="F"/>
    <s v="F"/>
    <s v=""/>
    <s v=""/>
    <n v="77.5"/>
    <n v="16.399999999999999"/>
    <n v="5.9"/>
    <n v="5"/>
    <n v="1.6"/>
    <x v="1"/>
    <n v="211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1.599999999999994"/>
    <s v="L"/>
    <n v="77.5"/>
    <s v="Yes"/>
    <s v=""/>
    <e v="#N/A"/>
    <s v=""/>
    <s v="F"/>
    <n v="1.2070000000000027"/>
    <n v="0.76976770322504195"/>
    <s v=""/>
    <s v=""/>
    <s v="F"/>
    <s v=""/>
    <s v=""/>
    <s v=""/>
    <s v=""/>
  </r>
  <r>
    <d v="2024-06-30T00:00:00"/>
    <n v="12318"/>
    <n v="11795"/>
    <m/>
    <x v="4"/>
    <n v="1055"/>
    <m/>
    <n v="53480"/>
    <s v="V-clip adipose"/>
    <s v="045851"/>
    <m/>
    <m/>
    <m/>
    <s v="--"/>
    <m/>
    <s v="F"/>
    <s v="F"/>
    <s v=""/>
    <s v=""/>
    <n v="77"/>
    <n v="14.3"/>
    <n v="4.8"/>
    <n v="3.9"/>
    <n v="1.3"/>
    <x v="1"/>
    <n v="211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2.2"/>
    <s v="L"/>
    <n v="77"/>
    <s v="Yes"/>
    <s v=""/>
    <e v="#N/A"/>
    <s v=""/>
    <s v="F"/>
    <n v="3.4059999999999997"/>
    <n v="0.96789152481148033"/>
    <s v=""/>
    <s v=""/>
    <s v="F"/>
    <s v=""/>
    <s v=""/>
    <s v=""/>
    <s v=""/>
  </r>
  <r>
    <d v="2024-06-30T00:00:00"/>
    <n v="12319"/>
    <n v="11795"/>
    <m/>
    <x v="2"/>
    <n v="1146"/>
    <m/>
    <n v="53481"/>
    <s v="V-clip adipose"/>
    <s v="045814"/>
    <m/>
    <m/>
    <m/>
    <s v="--"/>
    <s v="X"/>
    <s v="M"/>
    <s v="M"/>
    <s v=""/>
    <s v=""/>
    <n v="69.5"/>
    <m/>
    <m/>
    <m/>
    <m/>
    <x v="2"/>
    <n v="211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6-30T00:00:00"/>
    <n v="12319"/>
    <n v="11795"/>
    <m/>
    <x v="2"/>
    <n v="1150"/>
    <m/>
    <n v="53482"/>
    <s v="V-clip adipose"/>
    <s v="045835"/>
    <m/>
    <m/>
    <m/>
    <s v="--"/>
    <m/>
    <s v="F"/>
    <s v="M"/>
    <s v=""/>
    <s v=""/>
    <n v="65.5"/>
    <m/>
    <m/>
    <m/>
    <m/>
    <x v="2"/>
    <n v="211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6-30T00:00:00"/>
    <n v="12319"/>
    <n v="11795"/>
    <m/>
    <x v="2"/>
    <n v="1155"/>
    <m/>
    <n v="53483"/>
    <s v="V-clip adipose"/>
    <s v="045808"/>
    <m/>
    <m/>
    <m/>
    <s v="--"/>
    <m/>
    <s v="F"/>
    <s v="M"/>
    <s v=""/>
    <s v=""/>
    <n v="65"/>
    <m/>
    <m/>
    <m/>
    <m/>
    <x v="2"/>
    <n v="211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6-30T00:00:00"/>
    <n v="12319"/>
    <n v="11795"/>
    <m/>
    <x v="2"/>
    <n v="1158"/>
    <m/>
    <n v="53484"/>
    <s v="V-clip adipose"/>
    <s v="045875"/>
    <m/>
    <m/>
    <m/>
    <s v="--"/>
    <m/>
    <s v="F"/>
    <s v="F"/>
    <s v=""/>
    <s v=""/>
    <n v="78"/>
    <n v="15.9"/>
    <n v="5.2"/>
    <n v="4.8"/>
    <n v="1.7"/>
    <x v="1"/>
    <n v="211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2.8"/>
    <s v="L"/>
    <n v="78"/>
    <s v="Yes"/>
    <s v=""/>
    <e v="#N/A"/>
    <s v=""/>
    <s v="F"/>
    <n v="2.3679999999999994"/>
    <n v="0.91435436938982662"/>
    <s v=""/>
    <s v=""/>
    <s v="F"/>
    <s v=""/>
    <s v=""/>
    <s v=""/>
    <s v=""/>
  </r>
  <r>
    <d v="2024-06-30T00:00:00"/>
    <n v="12319"/>
    <n v="11795"/>
    <m/>
    <x v="2"/>
    <n v="1200"/>
    <m/>
    <n v="53485"/>
    <s v="V-clip adipose"/>
    <s v="045862"/>
    <m/>
    <m/>
    <m/>
    <s v="--"/>
    <s v="X"/>
    <s v="M"/>
    <s v="M"/>
    <s v=""/>
    <s v=""/>
    <n v="61.5"/>
    <m/>
    <m/>
    <m/>
    <m/>
    <x v="2"/>
    <n v="211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6-30T00:00:00"/>
    <n v="12321"/>
    <n v="11795"/>
    <m/>
    <x v="4"/>
    <n v="1712"/>
    <m/>
    <n v="53486"/>
    <s v="V-clip adipose"/>
    <s v="045817"/>
    <m/>
    <m/>
    <m/>
    <s v="--"/>
    <m/>
    <s v="NR"/>
    <s v="M"/>
    <s v=""/>
    <s v=""/>
    <n v="56"/>
    <m/>
    <m/>
    <m/>
    <m/>
    <x v="2"/>
    <n v="2116"/>
    <s v=""/>
    <n v="9"/>
    <s v="X"/>
    <s v="X"/>
    <m/>
    <d v="2024-09-27T00:00:00"/>
    <m/>
    <m/>
    <m/>
    <m/>
    <m/>
    <m/>
    <m/>
    <m/>
    <m/>
    <s v="No sex recorded"/>
    <s v="adult"/>
    <s v="9"/>
    <x v="7"/>
    <s v=""/>
    <s v=""/>
    <s v=""/>
    <x v="5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6-30T00:00:00"/>
    <n v="12321"/>
    <n v="11796"/>
    <m/>
    <x v="4"/>
    <n v="1720"/>
    <m/>
    <n v="53487"/>
    <s v="V-clip adipose"/>
    <s v="045813"/>
    <m/>
    <m/>
    <m/>
    <s v="--"/>
    <m/>
    <s v="F"/>
    <s v="F"/>
    <s v=""/>
    <s v=""/>
    <n v="79"/>
    <n v="16.5"/>
    <n v="5.3"/>
    <n v="4.5"/>
    <n v="1.4"/>
    <x v="1"/>
    <n v="211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3.7"/>
    <s v="L"/>
    <n v="79"/>
    <s v="Yes"/>
    <s v=""/>
    <e v="#N/A"/>
    <s v=""/>
    <s v="F"/>
    <n v="3.1320000000000006"/>
    <n v="0.95819358368098828"/>
    <s v=""/>
    <s v=""/>
    <s v="F"/>
    <s v=""/>
    <s v=""/>
    <s v=""/>
    <s v=""/>
  </r>
  <r>
    <d v="2024-06-30T00:00:00"/>
    <n v="12322"/>
    <n v="11796"/>
    <m/>
    <x v="2"/>
    <n v="1755"/>
    <m/>
    <n v="53488"/>
    <s v="V-clip adipose"/>
    <s v="045839"/>
    <m/>
    <m/>
    <m/>
    <s v="--"/>
    <m/>
    <s v="F"/>
    <s v="M"/>
    <s v=""/>
    <s v=""/>
    <n v="56"/>
    <m/>
    <m/>
    <m/>
    <m/>
    <x v="2"/>
    <n v="2117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0.721200000000003"/>
    <s v="M"/>
    <n v="56"/>
    <s v="NA"/>
    <s v=""/>
    <e v="#N/A"/>
    <s v=""/>
    <s v=""/>
    <s v=""/>
    <s v=""/>
    <s v=""/>
    <s v=""/>
    <s v="M"/>
    <s v="Damdochax - Tag Alone"/>
    <s v=""/>
    <s v=""/>
    <s v=""/>
  </r>
  <r>
    <d v="2024-06-30T00:00:00"/>
    <n v="12322"/>
    <n v="11796"/>
    <m/>
    <x v="2"/>
    <n v="1758"/>
    <m/>
    <n v="53489"/>
    <s v="V-clip adipose"/>
    <s v="045790"/>
    <m/>
    <m/>
    <m/>
    <s v="--"/>
    <m/>
    <s v="F"/>
    <s v="M"/>
    <s v=""/>
    <s v=""/>
    <n v="67.5"/>
    <m/>
    <m/>
    <m/>
    <m/>
    <x v="2"/>
    <n v="2117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6-30T00:00:00"/>
    <n v="12323"/>
    <n v="11796"/>
    <m/>
    <x v="3"/>
    <n v="1822"/>
    <m/>
    <n v="53490"/>
    <s v="V-clip adipose"/>
    <s v="not scanned"/>
    <m/>
    <m/>
    <m/>
    <s v="--"/>
    <m/>
    <s v="F"/>
    <s v="F"/>
    <s v=""/>
    <s v=""/>
    <n v="82"/>
    <n v="18.2"/>
    <n v="6.5"/>
    <n v="5.5"/>
    <n v="1.7"/>
    <x v="1"/>
    <n v="2117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5.5"/>
    <s v="L"/>
    <n v="82"/>
    <s v="Yes"/>
    <s v=""/>
    <e v="#N/A"/>
    <s v=""/>
    <s v="F"/>
    <n v="1.9479999999999984"/>
    <n v="0.87522839836949229"/>
    <s v=""/>
    <s v=""/>
    <s v="F"/>
    <s v=""/>
    <s v=""/>
    <s v=""/>
    <s v=""/>
  </r>
  <r>
    <d v="2024-06-30T00:00:00"/>
    <n v="12323"/>
    <n v="11796"/>
    <m/>
    <x v="3"/>
    <n v="1826"/>
    <m/>
    <n v="53491"/>
    <s v="V-clip adipose"/>
    <s v="045826"/>
    <m/>
    <m/>
    <m/>
    <s v="--"/>
    <m/>
    <s v="F"/>
    <s v="M"/>
    <s v=""/>
    <s v=""/>
    <n v="74.5"/>
    <m/>
    <m/>
    <m/>
    <m/>
    <x v="2"/>
    <n v="2117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6-30T00:00:00"/>
    <n v="12323"/>
    <n v="11796"/>
    <m/>
    <x v="3"/>
    <n v="1828"/>
    <m/>
    <n v="53492"/>
    <s v="V-clip adipose"/>
    <s v="045805"/>
    <m/>
    <m/>
    <m/>
    <s v="--"/>
    <s v="X"/>
    <s v="F"/>
    <s v="M"/>
    <s v=""/>
    <s v=""/>
    <n v="58.5"/>
    <m/>
    <m/>
    <m/>
    <m/>
    <x v="2"/>
    <n v="2117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3.034950000000002"/>
    <s v="M"/>
    <n v="58.5"/>
    <s v="NA"/>
    <s v=""/>
    <e v="#N/A"/>
    <s v=""/>
    <s v=""/>
    <s v=""/>
    <s v=""/>
    <s v=""/>
    <s v=""/>
    <s v="M"/>
    <s v=""/>
    <s v=""/>
    <s v=""/>
    <s v=""/>
  </r>
  <r>
    <d v="2024-06-30T00:00:00"/>
    <n v="12323"/>
    <n v="11796"/>
    <m/>
    <x v="3"/>
    <n v="1831"/>
    <m/>
    <n v="53493"/>
    <s v="V-clip adipose"/>
    <s v="045858"/>
    <m/>
    <m/>
    <m/>
    <s v="--"/>
    <m/>
    <s v="M"/>
    <s v="M"/>
    <s v=""/>
    <s v=""/>
    <n v="62.5"/>
    <m/>
    <m/>
    <m/>
    <m/>
    <x v="2"/>
    <m/>
    <s v="1016286"/>
    <m/>
    <m/>
    <m/>
    <m/>
    <m/>
    <m/>
    <m/>
    <m/>
    <m/>
    <m/>
    <m/>
    <m/>
    <m/>
    <s v="No scales"/>
    <m/>
    <s v="adult"/>
    <s v="1016286"/>
    <x v="7"/>
    <s v=""/>
    <s v=""/>
    <s v=""/>
    <x v="5"/>
    <s v="GH"/>
    <n v="56.73695"/>
    <s v="M"/>
    <n v="62.5"/>
    <s v="NA"/>
    <s v=""/>
    <s v=""/>
    <s v=""/>
    <s v=""/>
    <s v=""/>
    <s v=""/>
    <s v=""/>
    <s v=""/>
    <s v="M"/>
    <s v=""/>
    <s v=""/>
    <s v=""/>
    <s v=""/>
  </r>
  <r>
    <d v="2024-06-30T00:00:00"/>
    <n v="12323"/>
    <n v="11796"/>
    <m/>
    <x v="3"/>
    <n v="1835"/>
    <m/>
    <n v="53494"/>
    <s v="V-clip adipose"/>
    <s v="045859"/>
    <m/>
    <m/>
    <m/>
    <s v="--"/>
    <s v="X"/>
    <s v="M"/>
    <s v="M"/>
    <s v=""/>
    <s v=""/>
    <n v="61"/>
    <m/>
    <m/>
    <m/>
    <m/>
    <x v="2"/>
    <n v="2117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6-30T00:00:00"/>
    <n v="12323"/>
    <n v="11796"/>
    <m/>
    <x v="3"/>
    <n v="1843"/>
    <m/>
    <n v="53495"/>
    <s v="V-clip adipose"/>
    <s v="045797"/>
    <m/>
    <m/>
    <m/>
    <s v="--"/>
    <s v="X"/>
    <s v="M"/>
    <s v="M"/>
    <s v=""/>
    <s v=""/>
    <n v="69"/>
    <m/>
    <m/>
    <m/>
    <m/>
    <x v="2"/>
    <n v="2117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Kwinageese weir"/>
    <s v=""/>
    <s v=""/>
    <s v=""/>
  </r>
  <r>
    <d v="2024-06-30T00:00:00"/>
    <n v="12323"/>
    <n v="11796"/>
    <m/>
    <x v="3"/>
    <n v="1846"/>
    <m/>
    <n v="53496"/>
    <s v="V-clip adipose"/>
    <s v="045824"/>
    <m/>
    <m/>
    <m/>
    <s v="--"/>
    <s v="X"/>
    <s v="M"/>
    <s v="M"/>
    <s v=""/>
    <s v=""/>
    <n v="73"/>
    <m/>
    <m/>
    <m/>
    <m/>
    <x v="2"/>
    <n v="2117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6-30T00:00:00"/>
    <n v="12323"/>
    <n v="11796"/>
    <m/>
    <x v="3"/>
    <n v="1848"/>
    <m/>
    <n v="53497"/>
    <s v="V-clip adipose"/>
    <s v="045841"/>
    <m/>
    <m/>
    <m/>
    <s v="--"/>
    <m/>
    <s v="F"/>
    <s v="F"/>
    <s v=""/>
    <s v=""/>
    <n v="80.5"/>
    <n v="18.399999999999999"/>
    <n v="6.9"/>
    <n v="6"/>
    <n v="1.3"/>
    <x v="1"/>
    <n v="2117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3.599999999999994"/>
    <s v="L"/>
    <n v="80.5"/>
    <s v="Yes"/>
    <s v=""/>
    <e v="#N/A"/>
    <s v=""/>
    <s v="F"/>
    <n v="0.79500000000000193"/>
    <n v="0.68890391797695505"/>
    <s v=""/>
    <s v=""/>
    <s v="F"/>
    <s v=""/>
    <s v=""/>
    <s v=""/>
    <s v=""/>
  </r>
  <r>
    <d v="2024-06-30T00:00:00"/>
    <n v="12323"/>
    <n v="11796"/>
    <m/>
    <x v="3"/>
    <n v="1850"/>
    <m/>
    <n v="53498"/>
    <s v="V-clip adipose"/>
    <s v="045791"/>
    <m/>
    <m/>
    <m/>
    <s v="--"/>
    <s v="X"/>
    <s v="M"/>
    <s v="M"/>
    <s v=""/>
    <s v=""/>
    <n v="81"/>
    <n v="18"/>
    <n v="6.9"/>
    <n v="5"/>
    <n v="2"/>
    <x v="1"/>
    <n v="2117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4.099999999999994"/>
    <s v="L"/>
    <n v="81"/>
    <s v="Yes"/>
    <s v=""/>
    <e v="#N/A"/>
    <s v=""/>
    <s v="F"/>
    <n v="1.0879999999999981"/>
    <n v="0.74800492151140796"/>
    <s v=""/>
    <s v=""/>
    <s v="F"/>
    <s v=""/>
    <s v=""/>
    <s v=""/>
    <s v=""/>
  </r>
  <r>
    <d v="2024-07-01T00:00:00"/>
    <n v="12194"/>
    <n v="12214"/>
    <m/>
    <x v="1"/>
    <n v="913"/>
    <m/>
    <n v="41726"/>
    <s v="adipose hole"/>
    <s v="835457"/>
    <m/>
    <m/>
    <m/>
    <s v="--"/>
    <m/>
    <s v="M"/>
    <s v="M"/>
    <s v=""/>
    <s v=""/>
    <n v="66"/>
    <m/>
    <m/>
    <m/>
    <m/>
    <x v="2"/>
    <n v="12355"/>
    <s v="1061053"/>
    <n v="6"/>
    <s v="X"/>
    <m/>
    <m/>
    <d v="2024-07-19T00:00:00"/>
    <n v="287"/>
    <m/>
    <m/>
    <m/>
    <m/>
    <m/>
    <n v="1"/>
    <m/>
    <m/>
    <m/>
    <s v="adult"/>
    <s v="10610536"/>
    <x v="6"/>
    <s v="M2"/>
    <n v="2"/>
    <s v=""/>
    <x v="5"/>
    <s v="GW"/>
    <n v="59.976199999999999"/>
    <s v="M"/>
    <n v="66"/>
    <s v="NA"/>
    <s v=""/>
    <n v="122543"/>
    <s v=""/>
    <s v=""/>
    <s v=""/>
    <s v=""/>
    <s v=""/>
    <s v=""/>
    <s v="M"/>
    <s v="Kwinageese weir"/>
    <s v=""/>
    <s v=""/>
    <s v=""/>
  </r>
  <r>
    <d v="2024-07-01T00:00:00"/>
    <n v="12194"/>
    <n v="12214"/>
    <m/>
    <x v="1"/>
    <n v="918"/>
    <m/>
    <n v="41727"/>
    <s v="adipose hole"/>
    <s v="835404"/>
    <m/>
    <m/>
    <m/>
    <s v="--"/>
    <m/>
    <s v="M"/>
    <s v="M"/>
    <s v=""/>
    <s v=""/>
    <n v="62"/>
    <m/>
    <m/>
    <m/>
    <m/>
    <x v="2"/>
    <n v="12355"/>
    <s v="1061053"/>
    <n v="7"/>
    <s v="X"/>
    <m/>
    <m/>
    <d v="2024-07-19T00:00:00"/>
    <n v="288"/>
    <m/>
    <m/>
    <m/>
    <m/>
    <m/>
    <n v="1"/>
    <m/>
    <m/>
    <m/>
    <s v="adult"/>
    <s v="10610537"/>
    <x v="2"/>
    <n v="1.2"/>
    <n v="2"/>
    <n v="2020"/>
    <x v="5"/>
    <s v="GW"/>
    <n v="56.2742"/>
    <s v="M"/>
    <n v="62"/>
    <s v="NA"/>
    <s v="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927"/>
    <m/>
    <n v="41728"/>
    <s v="adipose hole"/>
    <s v="835388"/>
    <m/>
    <m/>
    <m/>
    <s v="--"/>
    <m/>
    <s v="M"/>
    <s v="M"/>
    <s v=""/>
    <s v=""/>
    <n v="64"/>
    <m/>
    <m/>
    <m/>
    <m/>
    <x v="2"/>
    <n v="12355"/>
    <s v="1061053"/>
    <n v="8"/>
    <s v="X"/>
    <m/>
    <m/>
    <d v="2024-07-19T00:00:00"/>
    <n v="289"/>
    <m/>
    <m/>
    <m/>
    <m/>
    <m/>
    <n v="1"/>
    <m/>
    <m/>
    <m/>
    <s v="adult"/>
    <s v="10610538"/>
    <x v="6"/>
    <s v="M2"/>
    <n v="2"/>
    <s v=""/>
    <x v="5"/>
    <s v="GW"/>
    <n v="58.1252"/>
    <s v="M"/>
    <n v="64"/>
    <s v="NA"/>
    <s v="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933"/>
    <m/>
    <n v="41729"/>
    <s v="adipose hole"/>
    <s v="835407"/>
    <m/>
    <m/>
    <m/>
    <s v="--"/>
    <m/>
    <s v="M"/>
    <s v="M"/>
    <s v=""/>
    <s v=""/>
    <n v="59"/>
    <m/>
    <m/>
    <m/>
    <m/>
    <x v="2"/>
    <n v="12355"/>
    <s v="1061053"/>
    <n v="9"/>
    <s v="X"/>
    <m/>
    <m/>
    <d v="2024-07-19T00:00:00"/>
    <n v="290"/>
    <m/>
    <m/>
    <m/>
    <m/>
    <m/>
    <n v="1"/>
    <m/>
    <m/>
    <m/>
    <s v="adult"/>
    <s v="10610539"/>
    <x v="2"/>
    <n v="1.2"/>
    <n v="2"/>
    <n v="2020"/>
    <x v="5"/>
    <s v="GW"/>
    <n v="53.497700000000002"/>
    <s v="M"/>
    <n v="59"/>
    <s v="NA"/>
    <s v="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951"/>
    <m/>
    <n v="41730"/>
    <s v="adipose hole"/>
    <s v="835453"/>
    <m/>
    <m/>
    <m/>
    <s v="--"/>
    <m/>
    <s v="F"/>
    <s v="F"/>
    <s v=""/>
    <s v=""/>
    <n v="85"/>
    <n v="18.100000000000001"/>
    <n v="6.6"/>
    <n v="4.0999999999999996"/>
    <n v="1.7"/>
    <x v="1"/>
    <n v="12355"/>
    <s v="1061053"/>
    <n v="10"/>
    <s v="X"/>
    <m/>
    <m/>
    <d v="2024-07-19T00:00:00"/>
    <n v="291"/>
    <m/>
    <m/>
    <m/>
    <m/>
    <m/>
    <n v="1"/>
    <m/>
    <m/>
    <m/>
    <s v="adult"/>
    <s v="106105310"/>
    <x v="3"/>
    <n v="1.3"/>
    <n v="3"/>
    <n v="2019"/>
    <x v="5"/>
    <s v="GW"/>
    <n v="78.400000000000006"/>
    <s v="L"/>
    <n v="85"/>
    <s v="Yes"/>
    <s v=""/>
    <n v="122543"/>
    <s v=""/>
    <s v="F"/>
    <n v="4.0619999999999976"/>
    <n v="0.98307677032519247"/>
    <s v=""/>
    <s v=""/>
    <s v="F"/>
    <s v=""/>
    <s v=""/>
    <n v="0"/>
    <n v="0"/>
  </r>
  <r>
    <d v="2024-07-01T00:00:00"/>
    <n v="12194"/>
    <n v="12214"/>
    <m/>
    <x v="1"/>
    <n v="953"/>
    <m/>
    <n v="41731"/>
    <s v="adipose hole"/>
    <s v="835465"/>
    <m/>
    <m/>
    <m/>
    <s v="--"/>
    <s v="X"/>
    <s v="M"/>
    <s v="M"/>
    <s v=""/>
    <s v=""/>
    <n v="95"/>
    <n v="21.1"/>
    <n v="8.5"/>
    <n v="6.2"/>
    <n v="2.5"/>
    <x v="1"/>
    <n v="12358"/>
    <s v="1061054"/>
    <n v="1"/>
    <s v="X"/>
    <m/>
    <m/>
    <d v="2024-07-19T00:00:00"/>
    <n v="292"/>
    <m/>
    <m/>
    <m/>
    <m/>
    <m/>
    <n v="1"/>
    <m/>
    <m/>
    <m/>
    <s v="adult"/>
    <s v="10610541"/>
    <x v="3"/>
    <n v="1.3"/>
    <n v="3"/>
    <n v="2019"/>
    <x v="5"/>
    <s v="GW"/>
    <n v="86.5"/>
    <s v="L"/>
    <n v="95"/>
    <s v="Yes"/>
    <s v=""/>
    <n v="122543"/>
    <s v=""/>
    <s v="F"/>
    <n v="3.8140000000000014"/>
    <n v="0.97841636664986764"/>
    <s v=""/>
    <s v=""/>
    <s v="F"/>
    <s v=""/>
    <s v=""/>
    <s v=""/>
    <s v=""/>
  </r>
  <r>
    <d v="2024-07-01T00:00:00"/>
    <n v="12194"/>
    <n v="12214"/>
    <m/>
    <x v="1"/>
    <n v="955"/>
    <m/>
    <n v="41732"/>
    <s v="adipose hole"/>
    <s v="835398"/>
    <m/>
    <m/>
    <m/>
    <s v="--"/>
    <m/>
    <s v="F"/>
    <s v="F"/>
    <s v=""/>
    <s v=""/>
    <n v="87"/>
    <n v="19.5"/>
    <n v="7"/>
    <n v="5.8"/>
    <n v="2.1"/>
    <x v="1"/>
    <n v="12358"/>
    <s v="1061054"/>
    <n v="2"/>
    <s v="X"/>
    <m/>
    <m/>
    <d v="2024-07-19T00:00:00"/>
    <n v="293"/>
    <s v="HW"/>
    <m/>
    <s v="3  9"/>
    <m/>
    <m/>
    <n v="1"/>
    <m/>
    <m/>
    <m/>
    <s v="adult"/>
    <s v="10610542"/>
    <x v="3"/>
    <n v="1.3"/>
    <n v="3"/>
    <n v="2019"/>
    <x v="5"/>
    <s v="GW"/>
    <n v="80"/>
    <s v="L"/>
    <n v="87"/>
    <s v="Yes"/>
    <n v="97"/>
    <n v="122543"/>
    <s v=""/>
    <s v="F"/>
    <n v="2.9099999999999966"/>
    <n v="0.94833856453391496"/>
    <s v=""/>
    <s v=""/>
    <s v="F"/>
    <s v=""/>
    <s v=""/>
    <s v=""/>
    <s v=""/>
  </r>
  <r>
    <d v="2024-07-01T00:00:00"/>
    <n v="12194"/>
    <n v="12214"/>
    <m/>
    <x v="1"/>
    <n v="959"/>
    <m/>
    <n v="41733"/>
    <s v="adipose hole"/>
    <s v="835387"/>
    <m/>
    <m/>
    <m/>
    <s v="--"/>
    <s v="X"/>
    <s v="M"/>
    <s v="M"/>
    <s v=""/>
    <s v=""/>
    <n v="70"/>
    <m/>
    <m/>
    <m/>
    <m/>
    <x v="2"/>
    <n v="12358"/>
    <s v="1061054"/>
    <n v="3"/>
    <s v="X"/>
    <m/>
    <m/>
    <d v="2024-07-19T00:00:00"/>
    <n v="294"/>
    <m/>
    <m/>
    <m/>
    <m/>
    <m/>
    <n v="1"/>
    <m/>
    <m/>
    <m/>
    <s v="adult"/>
    <s v="10610543"/>
    <x v="5"/>
    <n v="0"/>
    <n v="0"/>
    <s v=""/>
    <x v="5"/>
    <s v="GW"/>
    <n v="63.678199999999997"/>
    <s v="M"/>
    <n v="70"/>
    <s v="NA"/>
    <s v="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1001"/>
    <m/>
    <n v="41734"/>
    <s v="adipose hole"/>
    <s v="835414"/>
    <m/>
    <m/>
    <m/>
    <s v="--"/>
    <m/>
    <s v="M"/>
    <s v="M"/>
    <s v=""/>
    <s v=""/>
    <n v="69"/>
    <m/>
    <m/>
    <m/>
    <m/>
    <x v="2"/>
    <n v="12358"/>
    <s v="1061054"/>
    <n v="4"/>
    <s v="X"/>
    <m/>
    <m/>
    <d v="2024-07-19T00:00:00"/>
    <n v="295"/>
    <m/>
    <m/>
    <m/>
    <m/>
    <m/>
    <n v="1"/>
    <m/>
    <m/>
    <m/>
    <s v="adult"/>
    <s v="10610544"/>
    <x v="2"/>
    <n v="1.2"/>
    <n v="2"/>
    <n v="2020"/>
    <x v="5"/>
    <s v="GW"/>
    <n v="62.752699999999997"/>
    <s v="M"/>
    <n v="69"/>
    <s v="NA"/>
    <n v="98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1004"/>
    <m/>
    <n v="41735"/>
    <s v="adipose hole"/>
    <s v="835393"/>
    <m/>
    <m/>
    <m/>
    <s v="--"/>
    <m/>
    <s v="M"/>
    <s v="M"/>
    <s v=""/>
    <s v=""/>
    <n v="68"/>
    <m/>
    <m/>
    <m/>
    <m/>
    <x v="2"/>
    <n v="12358"/>
    <s v="1061054"/>
    <n v="5"/>
    <s v="X"/>
    <m/>
    <m/>
    <d v="2024-07-19T00:00:00"/>
    <n v="296"/>
    <m/>
    <m/>
    <m/>
    <m/>
    <m/>
    <n v="1"/>
    <m/>
    <m/>
    <m/>
    <s v="adult"/>
    <s v="10610545"/>
    <x v="2"/>
    <n v="1.2"/>
    <n v="2"/>
    <n v="2020"/>
    <x v="5"/>
    <s v="GW"/>
    <n v="61.827199999999998"/>
    <s v="M"/>
    <n v="68"/>
    <s v="NA"/>
    <n v="99"/>
    <n v="122543"/>
    <s v=""/>
    <s v=""/>
    <s v=""/>
    <s v=""/>
    <s v=""/>
    <s v=""/>
    <s v="M"/>
    <s v=""/>
    <s v=""/>
    <s v=""/>
    <s v=""/>
  </r>
  <r>
    <d v="2024-07-01T00:00:00"/>
    <n v="12194"/>
    <n v="12214"/>
    <m/>
    <x v="1"/>
    <n v="1006"/>
    <m/>
    <n v="41736"/>
    <s v="adipose hole"/>
    <s v="835434"/>
    <m/>
    <m/>
    <m/>
    <s v="--"/>
    <m/>
    <s v="F"/>
    <s v="F"/>
    <s v=""/>
    <s v=""/>
    <n v="80"/>
    <n v="16.5"/>
    <n v="5.9"/>
    <n v="5.7"/>
    <n v="1.7"/>
    <x v="1"/>
    <n v="12358"/>
    <s v="1061054"/>
    <n v="6"/>
    <s v="X"/>
    <m/>
    <m/>
    <d v="2024-07-19T00:00:00"/>
    <n v="297"/>
    <m/>
    <m/>
    <m/>
    <m/>
    <m/>
    <n v="1"/>
    <m/>
    <m/>
    <m/>
    <s v="adult"/>
    <s v="10610546"/>
    <x v="3"/>
    <n v="1.3"/>
    <n v="3"/>
    <n v="2019"/>
    <x v="5"/>
    <s v="GW"/>
    <n v="74.099999999999994"/>
    <s v="L"/>
    <n v="80"/>
    <s v="Yes"/>
    <n v="100"/>
    <n v="122543"/>
    <s v=""/>
    <s v="F"/>
    <n v="1.7199999999999986"/>
    <n v="0.84812883634334058"/>
    <s v=""/>
    <s v=""/>
    <s v="F"/>
    <s v=""/>
    <s v=""/>
    <n v="0"/>
    <n v="0"/>
  </r>
  <r>
    <d v="2024-07-01T00:00:00"/>
    <n v="12194"/>
    <n v="12214"/>
    <m/>
    <x v="1"/>
    <n v="1010"/>
    <m/>
    <n v="41739"/>
    <s v="adipose hole"/>
    <s v="835420"/>
    <m/>
    <m/>
    <m/>
    <s v="--"/>
    <m/>
    <s v="M"/>
    <s v="M"/>
    <s v=""/>
    <s v=""/>
    <n v="60"/>
    <m/>
    <m/>
    <m/>
    <m/>
    <x v="2"/>
    <n v="12358"/>
    <s v="1061054"/>
    <n v="7"/>
    <s v="X"/>
    <m/>
    <m/>
    <d v="2024-07-19T00:00:00"/>
    <n v="298"/>
    <m/>
    <m/>
    <m/>
    <m/>
    <m/>
    <n v="1"/>
    <m/>
    <s v="41737-41738 bad tags"/>
    <m/>
    <s v="adult"/>
    <s v="10610547"/>
    <x v="6"/>
    <s v="M2"/>
    <n v="2"/>
    <s v=""/>
    <x v="5"/>
    <s v="GW"/>
    <n v="54.423200000000001"/>
    <s v="M"/>
    <n v="60"/>
    <s v="NA"/>
    <n v="101"/>
    <n v="122543"/>
    <s v=""/>
    <s v=""/>
    <s v=""/>
    <s v=""/>
    <s v=""/>
    <s v=""/>
    <s v="M"/>
    <s v=""/>
    <s v=""/>
    <s v=""/>
    <s v=""/>
  </r>
  <r>
    <d v="2024-07-01T00:00:00"/>
    <n v="12194"/>
    <n v="12214"/>
    <m/>
    <x v="1"/>
    <n v="1012"/>
    <m/>
    <n v="41740"/>
    <s v="adipose hole"/>
    <s v="835394"/>
    <m/>
    <m/>
    <m/>
    <s v="--"/>
    <m/>
    <s v="F"/>
    <s v="F"/>
    <s v=""/>
    <s v=""/>
    <n v="81"/>
    <n v="16.5"/>
    <n v="5"/>
    <n v="4.5999999999999996"/>
    <n v="1.7"/>
    <x v="1"/>
    <n v="12358"/>
    <s v="1061054"/>
    <n v="8"/>
    <s v="X"/>
    <m/>
    <m/>
    <d v="2024-07-19T00:00:00"/>
    <n v="299"/>
    <m/>
    <m/>
    <m/>
    <m/>
    <m/>
    <n v="1"/>
    <m/>
    <m/>
    <m/>
    <s v="adult"/>
    <s v="10610548"/>
    <x v="3"/>
    <n v="1.3"/>
    <n v="3"/>
    <n v="2019"/>
    <x v="5"/>
    <s v="GW"/>
    <n v="76"/>
    <s v="L"/>
    <n v="81"/>
    <s v="Yes"/>
    <s v=""/>
    <n v="122543"/>
    <s v=""/>
    <s v="F"/>
    <n v="4.0499999999999989"/>
    <n v="0.98287596668427235"/>
    <s v=""/>
    <s v=""/>
    <s v="F"/>
    <s v=""/>
    <s v=""/>
    <n v="0"/>
    <n v="0"/>
  </r>
  <r>
    <d v="2024-07-01T00:00:00"/>
    <n v="12194"/>
    <n v="12214"/>
    <m/>
    <x v="1"/>
    <n v="1014"/>
    <m/>
    <n v="41741"/>
    <s v="adipose hole"/>
    <s v="835390"/>
    <m/>
    <m/>
    <m/>
    <s v="--"/>
    <m/>
    <s v="M"/>
    <s v="M"/>
    <s v=""/>
    <s v=""/>
    <n v="67"/>
    <m/>
    <m/>
    <m/>
    <m/>
    <x v="2"/>
    <n v="12358"/>
    <s v="1061054"/>
    <n v="9"/>
    <s v="X"/>
    <m/>
    <m/>
    <d v="2024-07-19T00:00:00"/>
    <n v="300"/>
    <m/>
    <m/>
    <m/>
    <m/>
    <m/>
    <n v="1"/>
    <m/>
    <s v="Vials jumped from 300 to 326"/>
    <s v="Vials 301-325 were used on June 28"/>
    <s v="adult"/>
    <s v="10610549"/>
    <x v="2"/>
    <n v="1.2"/>
    <n v="2"/>
    <n v="2020"/>
    <x v="5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01T00:00:00"/>
    <n v="12194"/>
    <n v="12214"/>
    <m/>
    <x v="1"/>
    <n v="1018"/>
    <m/>
    <n v="41742"/>
    <s v="adipose hole"/>
    <s v="835431"/>
    <m/>
    <m/>
    <m/>
    <s v="--"/>
    <m/>
    <s v="M"/>
    <s v="M"/>
    <s v=""/>
    <s v=""/>
    <n v="62"/>
    <m/>
    <m/>
    <m/>
    <m/>
    <x v="2"/>
    <m/>
    <s v="1016286"/>
    <m/>
    <m/>
    <m/>
    <m/>
    <m/>
    <n v="326"/>
    <m/>
    <m/>
    <m/>
    <m/>
    <m/>
    <n v="1"/>
    <m/>
    <s v="No scales"/>
    <m/>
    <s v="adult"/>
    <s v="1016286"/>
    <x v="7"/>
    <s v=""/>
    <s v=""/>
    <s v=""/>
    <x v="5"/>
    <s v="GW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1T00:00:00"/>
    <n v="12194"/>
    <n v="12214"/>
    <m/>
    <x v="1"/>
    <n v="1021"/>
    <m/>
    <n v="41743"/>
    <s v="adipose hole"/>
    <s v="835461"/>
    <m/>
    <m/>
    <m/>
    <s v="--"/>
    <m/>
    <s v="M"/>
    <s v="M"/>
    <s v=""/>
    <s v=""/>
    <n v="64"/>
    <m/>
    <m/>
    <m/>
    <m/>
    <x v="2"/>
    <n v="12358"/>
    <s v="1061054"/>
    <n v="10"/>
    <s v="X"/>
    <m/>
    <m/>
    <d v="2024-07-19T00:00:00"/>
    <n v="327"/>
    <m/>
    <m/>
    <m/>
    <m/>
    <m/>
    <n v="1"/>
    <m/>
    <m/>
    <m/>
    <s v="adult"/>
    <s v="106105410"/>
    <x v="5"/>
    <n v="0"/>
    <n v="0"/>
    <s v=""/>
    <x v="5"/>
    <s v="GW"/>
    <n v="58.1252"/>
    <s v="M"/>
    <n v="64"/>
    <s v="NA"/>
    <s v="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1023"/>
    <m/>
    <n v="41744"/>
    <s v="adipose hole"/>
    <s v="835438"/>
    <m/>
    <m/>
    <m/>
    <s v="--"/>
    <s v="X"/>
    <s v="M"/>
    <s v="M"/>
    <s v=""/>
    <s v=""/>
    <n v="82"/>
    <n v="17"/>
    <n v="5"/>
    <n v="5.2"/>
    <n v="1.6"/>
    <x v="1"/>
    <n v="12359"/>
    <s v="1061055"/>
    <n v="1"/>
    <s v="X"/>
    <m/>
    <m/>
    <d v="2024-07-19T00:00:00"/>
    <n v="328"/>
    <m/>
    <m/>
    <m/>
    <m/>
    <m/>
    <n v="1"/>
    <m/>
    <m/>
    <m/>
    <s v="adult"/>
    <s v="10610551"/>
    <x v="3"/>
    <n v="1.3"/>
    <n v="3"/>
    <n v="2019"/>
    <x v="5"/>
    <s v="GW"/>
    <n v="77"/>
    <s v="L"/>
    <n v="82"/>
    <s v="Yes"/>
    <s v=""/>
    <n v="122543"/>
    <s v=""/>
    <s v="F"/>
    <n v="4.1579999999999977"/>
    <n v="0.98460200200506054"/>
    <s v=""/>
    <s v=""/>
    <s v="F"/>
    <s v=""/>
    <s v=""/>
    <s v=""/>
    <s v=""/>
  </r>
  <r>
    <d v="2024-07-01T00:00:00"/>
    <n v="12194"/>
    <n v="12214"/>
    <m/>
    <x v="1"/>
    <n v="1027"/>
    <m/>
    <n v="41745"/>
    <s v="adipose hole"/>
    <s v="835416"/>
    <m/>
    <m/>
    <m/>
    <s v="--"/>
    <m/>
    <s v="M"/>
    <s v="M"/>
    <s v=""/>
    <s v=""/>
    <n v="63"/>
    <m/>
    <m/>
    <m/>
    <m/>
    <x v="2"/>
    <n v="12359"/>
    <s v="1061055"/>
    <n v="2"/>
    <s v="X"/>
    <m/>
    <m/>
    <d v="2024-07-19T00:00:00"/>
    <n v="329"/>
    <m/>
    <m/>
    <m/>
    <m/>
    <m/>
    <n v="1"/>
    <m/>
    <m/>
    <m/>
    <s v="adult"/>
    <s v="10610552"/>
    <x v="2"/>
    <n v="1.2"/>
    <n v="2"/>
    <n v="2020"/>
    <x v="5"/>
    <s v="GW"/>
    <n v="57.1997"/>
    <s v="M"/>
    <n v="63"/>
    <s v="NA"/>
    <n v="102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1028"/>
    <m/>
    <n v="41746"/>
    <s v="adipose hole"/>
    <s v="835452"/>
    <m/>
    <m/>
    <m/>
    <s v="--"/>
    <m/>
    <s v="F"/>
    <s v="F"/>
    <s v=""/>
    <s v=""/>
    <n v="77"/>
    <n v="18.399999999999999"/>
    <n v="7.5"/>
    <n v="4.4000000000000004"/>
    <n v="1.8"/>
    <x v="1"/>
    <n v="12359"/>
    <s v="1061055"/>
    <n v="3"/>
    <s v="X"/>
    <m/>
    <m/>
    <d v="2024-07-19T00:00:00"/>
    <n v="330"/>
    <m/>
    <m/>
    <m/>
    <m/>
    <m/>
    <n v="1"/>
    <m/>
    <m/>
    <m/>
    <s v="adult"/>
    <s v="10610553"/>
    <x v="8"/>
    <s v="M3"/>
    <n v="3"/>
    <s v=""/>
    <x v="5"/>
    <s v="GW"/>
    <n v="69.5"/>
    <s v="L"/>
    <n v="77"/>
    <s v="Yes"/>
    <s v=""/>
    <n v="122543"/>
    <s v=""/>
    <s v="M"/>
    <n v="-0.81999999999999984"/>
    <n v="0.30576365989196952"/>
    <s v=""/>
    <s v=""/>
    <s v="M"/>
    <s v=""/>
    <s v=""/>
    <s v=""/>
    <s v=""/>
  </r>
  <r>
    <d v="2024-07-01T00:00:00"/>
    <n v="12194"/>
    <n v="12214"/>
    <m/>
    <x v="1"/>
    <n v="1031"/>
    <m/>
    <n v="41747"/>
    <s v="adipose hole"/>
    <s v="835399"/>
    <m/>
    <m/>
    <m/>
    <s v="--"/>
    <m/>
    <s v="F"/>
    <s v="F"/>
    <s v=""/>
    <s v=""/>
    <n v="86"/>
    <n v="19.100000000000001"/>
    <n v="8.6999999999999993"/>
    <n v="4.2"/>
    <n v="1.8"/>
    <x v="1"/>
    <n v="12359"/>
    <s v="1061055"/>
    <n v="4"/>
    <s v="X"/>
    <m/>
    <m/>
    <d v="2024-07-19T00:00:00"/>
    <n v="331"/>
    <m/>
    <m/>
    <m/>
    <m/>
    <m/>
    <n v="1"/>
    <m/>
    <m/>
    <m/>
    <s v="adult"/>
    <s v="10610554"/>
    <x v="13"/>
    <n v="1.4"/>
    <n v="4"/>
    <n v="2018"/>
    <x v="5"/>
    <s v="GW"/>
    <n v="77.3"/>
    <s v="L"/>
    <n v="86"/>
    <s v="Yes"/>
    <s v=""/>
    <n v="122543"/>
    <s v=""/>
    <s v="F"/>
    <n v="1.6499999999999981"/>
    <n v="0.8388910504234145"/>
    <s v=""/>
    <s v=""/>
    <s v="F"/>
    <s v=""/>
    <s v=""/>
    <n v="0"/>
    <n v="0"/>
  </r>
  <r>
    <d v="2024-07-01T00:00:00"/>
    <n v="12194"/>
    <n v="12214"/>
    <m/>
    <x v="1"/>
    <n v="1032"/>
    <m/>
    <n v="41748"/>
    <s v="adipose hole"/>
    <s v="835429"/>
    <m/>
    <m/>
    <m/>
    <s v="--"/>
    <m/>
    <s v="M"/>
    <s v="M"/>
    <s v=""/>
    <s v=""/>
    <n v="56"/>
    <m/>
    <m/>
    <m/>
    <m/>
    <x v="2"/>
    <n v="12359"/>
    <s v="1061055"/>
    <n v="5"/>
    <s v="X"/>
    <m/>
    <m/>
    <d v="2024-07-19T00:00:00"/>
    <n v="332"/>
    <m/>
    <m/>
    <m/>
    <m/>
    <m/>
    <n v="1"/>
    <m/>
    <m/>
    <m/>
    <s v="adult"/>
    <s v="10610555"/>
    <x v="2"/>
    <n v="1.2"/>
    <n v="2"/>
    <n v="2020"/>
    <x v="5"/>
    <s v="GW"/>
    <n v="50.721200000000003"/>
    <s v="M"/>
    <n v="56"/>
    <s v="NA"/>
    <n v="103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1034"/>
    <m/>
    <n v="41749"/>
    <s v="adipose hole"/>
    <s v="835381"/>
    <m/>
    <m/>
    <m/>
    <s v="--"/>
    <m/>
    <s v="M"/>
    <s v="M"/>
    <s v=""/>
    <s v=""/>
    <n v="59"/>
    <m/>
    <m/>
    <m/>
    <m/>
    <x v="2"/>
    <n v="12359"/>
    <s v="1061055"/>
    <n v="6"/>
    <s v="X"/>
    <m/>
    <m/>
    <d v="2024-07-19T00:00:00"/>
    <n v="333"/>
    <m/>
    <m/>
    <m/>
    <m/>
    <m/>
    <n v="1"/>
    <m/>
    <m/>
    <m/>
    <s v="adult"/>
    <s v="10610556"/>
    <x v="2"/>
    <n v="1.2"/>
    <n v="2"/>
    <n v="2020"/>
    <x v="5"/>
    <s v="GW"/>
    <n v="53.497700000000002"/>
    <s v="M"/>
    <n v="59"/>
    <s v="NA"/>
    <s v="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1035"/>
    <m/>
    <n v="41750"/>
    <s v="adipose hole"/>
    <s v="835412"/>
    <m/>
    <m/>
    <m/>
    <s v="--"/>
    <m/>
    <s v="F"/>
    <s v="F"/>
    <s v=""/>
    <s v=""/>
    <n v="77"/>
    <n v="16.899999999999999"/>
    <n v="5.8"/>
    <n v="3.9"/>
    <n v="1.4"/>
    <x v="1"/>
    <n v="12359"/>
    <s v="1061055"/>
    <n v="7"/>
    <s v="X"/>
    <m/>
    <m/>
    <d v="2024-07-19T00:00:00"/>
    <n v="334"/>
    <m/>
    <m/>
    <m/>
    <m/>
    <m/>
    <n v="1"/>
    <m/>
    <m/>
    <m/>
    <s v="adult"/>
    <s v="10610557"/>
    <x v="3"/>
    <n v="1.3"/>
    <n v="3"/>
    <n v="2019"/>
    <x v="5"/>
    <s v="GW"/>
    <n v="71.2"/>
    <s v="L"/>
    <n v="77"/>
    <s v="Yes"/>
    <n v="104"/>
    <n v="122543"/>
    <s v=""/>
    <s v="F"/>
    <n v="2.0400000000000009"/>
    <n v="0.88493326795445038"/>
    <s v=""/>
    <s v=""/>
    <s v="F"/>
    <s v=""/>
    <s v=""/>
    <s v=""/>
    <s v=""/>
  </r>
  <r>
    <d v="2024-07-01T00:00:00"/>
    <n v="12194"/>
    <n v="12214"/>
    <m/>
    <x v="1"/>
    <n v="1037"/>
    <m/>
    <n v="41753"/>
    <s v="adipose hole"/>
    <s v="835372"/>
    <m/>
    <m/>
    <m/>
    <s v="--"/>
    <m/>
    <s v="M"/>
    <s v="M"/>
    <s v=""/>
    <s v=""/>
    <n v="56"/>
    <m/>
    <m/>
    <m/>
    <m/>
    <x v="2"/>
    <n v="12359"/>
    <s v="1061055"/>
    <n v="8"/>
    <s v="X"/>
    <m/>
    <m/>
    <d v="2024-07-19T00:00:00"/>
    <n v="335"/>
    <m/>
    <m/>
    <m/>
    <m/>
    <m/>
    <n v="1"/>
    <m/>
    <s v="41751/41752 went out Jun. 30th"/>
    <m/>
    <s v="adult"/>
    <s v="10610558"/>
    <x v="2"/>
    <n v="1.2"/>
    <n v="2"/>
    <n v="2020"/>
    <x v="5"/>
    <s v="GW"/>
    <n v="50.721200000000003"/>
    <s v="M"/>
    <n v="56"/>
    <s v="NA"/>
    <s v=""/>
    <n v="122543"/>
    <s v=""/>
    <s v=""/>
    <s v=""/>
    <s v=""/>
    <s v=""/>
    <s v=""/>
    <s v="M"/>
    <s v=""/>
    <s v=""/>
    <n v="0"/>
    <n v="0"/>
  </r>
  <r>
    <d v="2024-07-01T00:00:00"/>
    <n v="12194"/>
    <n v="12214"/>
    <m/>
    <x v="1"/>
    <n v="1040"/>
    <m/>
    <n v="41754"/>
    <s v="adipose hole"/>
    <s v="835436"/>
    <m/>
    <m/>
    <m/>
    <s v="--"/>
    <m/>
    <s v="F"/>
    <s v="F"/>
    <s v=""/>
    <s v=""/>
    <n v="86.5"/>
    <n v="17.899999999999999"/>
    <n v="6.2"/>
    <n v="5.2"/>
    <n v="1.7"/>
    <x v="1"/>
    <n v="12359"/>
    <s v="1061055"/>
    <n v="9"/>
    <s v="X"/>
    <m/>
    <m/>
    <d v="2024-07-19T00:00:00"/>
    <n v="336"/>
    <m/>
    <m/>
    <m/>
    <m/>
    <m/>
    <n v="1"/>
    <m/>
    <m/>
    <m/>
    <s v="adult"/>
    <s v="10610559"/>
    <x v="3"/>
    <n v="1.3"/>
    <n v="3"/>
    <n v="2019"/>
    <x v="5"/>
    <s v="GW"/>
    <n v="80.3"/>
    <s v="L"/>
    <n v="86.5"/>
    <s v="Yes"/>
    <s v=""/>
    <n v="122543"/>
    <s v=""/>
    <s v="F"/>
    <n v="4.471000000000001"/>
    <n v="0.98869342629871293"/>
    <s v=""/>
    <s v=""/>
    <s v="F"/>
    <s v=""/>
    <s v=""/>
    <s v=""/>
    <s v=""/>
  </r>
  <r>
    <d v="2024-07-01T00:00:00"/>
    <n v="12195"/>
    <n v="12217"/>
    <m/>
    <x v="0"/>
    <n v="1128"/>
    <m/>
    <n v="41755"/>
    <s v="adipose hole"/>
    <s v="835437"/>
    <m/>
    <m/>
    <m/>
    <s v="--"/>
    <m/>
    <s v="M"/>
    <s v="M"/>
    <s v=""/>
    <s v=""/>
    <n v="67"/>
    <m/>
    <m/>
    <m/>
    <m/>
    <x v="2"/>
    <n v="12359"/>
    <s v="1061055"/>
    <n v="10"/>
    <s v="X"/>
    <m/>
    <m/>
    <d v="2024-07-19T00:00:00"/>
    <n v="337"/>
    <m/>
    <m/>
    <m/>
    <m/>
    <m/>
    <n v="1"/>
    <m/>
    <m/>
    <m/>
    <s v="adult"/>
    <s v="106105510"/>
    <x v="2"/>
    <n v="1.2"/>
    <n v="2"/>
    <n v="2020"/>
    <x v="5"/>
    <s v="GW"/>
    <n v="60.901699999999998"/>
    <s v="M"/>
    <n v="67"/>
    <s v="NA"/>
    <s v=""/>
    <n v="122543"/>
    <s v=""/>
    <s v=""/>
    <s v=""/>
    <s v=""/>
    <s v=""/>
    <s v=""/>
    <s v="M"/>
    <s v=""/>
    <s v=""/>
    <n v="0"/>
    <n v="0"/>
  </r>
  <r>
    <d v="2024-07-01T00:00:00"/>
    <n v="12195"/>
    <n v="12217"/>
    <m/>
    <x v="0"/>
    <n v="1130"/>
    <m/>
    <n v="41756"/>
    <s v="adipose hole"/>
    <s v="046488"/>
    <m/>
    <m/>
    <m/>
    <s v="--"/>
    <m/>
    <s v="M"/>
    <s v="M"/>
    <s v=""/>
    <s v=""/>
    <n v="68.5"/>
    <m/>
    <m/>
    <m/>
    <m/>
    <x v="2"/>
    <n v="12363"/>
    <s v="1061056"/>
    <n v="1"/>
    <s v="X"/>
    <m/>
    <m/>
    <d v="2024-07-19T00:00:00"/>
    <n v="338"/>
    <m/>
    <m/>
    <m/>
    <m/>
    <m/>
    <n v="1"/>
    <m/>
    <m/>
    <m/>
    <s v="adult"/>
    <s v="10610561"/>
    <x v="2"/>
    <n v="1.2"/>
    <n v="2"/>
    <n v="2020"/>
    <x v="5"/>
    <s v="GW"/>
    <n v="62.289949999999997"/>
    <s v="M"/>
    <n v="68.5"/>
    <s v="NA"/>
    <n v="105"/>
    <n v="122543"/>
    <s v=""/>
    <s v=""/>
    <s v=""/>
    <s v=""/>
    <s v=""/>
    <s v=""/>
    <s v="M"/>
    <s v=""/>
    <s v=""/>
    <n v="0"/>
    <n v="0"/>
  </r>
  <r>
    <d v="2024-07-01T00:00:00"/>
    <n v="12195"/>
    <n v="12217"/>
    <m/>
    <x v="0"/>
    <n v="1133"/>
    <m/>
    <n v="41757"/>
    <s v="adipose hole"/>
    <s v="046511"/>
    <m/>
    <m/>
    <m/>
    <s v="--"/>
    <m/>
    <s v="F"/>
    <s v="F"/>
    <s v=""/>
    <s v=""/>
    <n v="80.5"/>
    <n v="16.2"/>
    <n v="5.2"/>
    <n v="4.5"/>
    <n v="1.2"/>
    <x v="1"/>
    <n v="12363"/>
    <s v="1061056"/>
    <n v="2"/>
    <s v="X"/>
    <m/>
    <m/>
    <d v="2024-07-19T00:00:00"/>
    <n v="339"/>
    <m/>
    <m/>
    <m/>
    <m/>
    <m/>
    <n v="1"/>
    <m/>
    <m/>
    <m/>
    <s v="adult"/>
    <s v="10610562"/>
    <x v="3"/>
    <n v="1.3"/>
    <n v="3"/>
    <n v="2019"/>
    <x v="5"/>
    <s v="GW"/>
    <n v="75.3"/>
    <s v="L"/>
    <n v="80.5"/>
    <s v="Yes"/>
    <n v="106"/>
    <n v="122543"/>
    <s v=""/>
    <s v="F"/>
    <n v="4.0770000000000017"/>
    <n v="0.98332452293646178"/>
    <s v=""/>
    <s v=""/>
    <s v="F"/>
    <s v=""/>
    <s v=""/>
    <n v="0"/>
    <n v="0"/>
  </r>
  <r>
    <d v="2024-07-01T00:00:00"/>
    <n v="12195"/>
    <n v="12217"/>
    <m/>
    <x v="0"/>
    <n v="1134"/>
    <m/>
    <n v="41758"/>
    <s v="adipose hole"/>
    <s v="046561"/>
    <m/>
    <m/>
    <m/>
    <s v="--"/>
    <m/>
    <s v="M"/>
    <s v="M"/>
    <s v=""/>
    <s v=""/>
    <n v="58.5"/>
    <m/>
    <m/>
    <m/>
    <m/>
    <x v="2"/>
    <n v="12363"/>
    <s v="1061056"/>
    <n v="3"/>
    <s v="X"/>
    <m/>
    <m/>
    <d v="2024-07-19T00:00:00"/>
    <n v="340"/>
    <m/>
    <m/>
    <m/>
    <m/>
    <m/>
    <n v="1"/>
    <m/>
    <m/>
    <m/>
    <s v="adult"/>
    <s v="10610563"/>
    <x v="2"/>
    <n v="1.2"/>
    <n v="2"/>
    <n v="2020"/>
    <x v="5"/>
    <s v="GW"/>
    <n v="53.034950000000002"/>
    <s v="M"/>
    <n v="58.5"/>
    <s v="NA"/>
    <s v=""/>
    <n v="122543"/>
    <s v=""/>
    <s v=""/>
    <s v=""/>
    <s v=""/>
    <s v=""/>
    <s v=""/>
    <s v="M"/>
    <s v=""/>
    <s v=""/>
    <s v=""/>
    <s v=""/>
  </r>
  <r>
    <d v="2024-07-01T00:00:00"/>
    <n v="12195"/>
    <n v="12217"/>
    <m/>
    <x v="0"/>
    <n v="1135"/>
    <m/>
    <m/>
    <s v="caudal hole"/>
    <m/>
    <m/>
    <m/>
    <m/>
    <s v="--"/>
    <m/>
    <s v="M"/>
    <s v="M"/>
    <s v=""/>
    <s v=""/>
    <n v="32"/>
    <m/>
    <m/>
    <m/>
    <m/>
    <x v="3"/>
    <n v="12363"/>
    <s v="1061056"/>
    <n v="4"/>
    <s v="X"/>
    <m/>
    <m/>
    <d v="2024-07-19T00:00:00"/>
    <m/>
    <m/>
    <m/>
    <m/>
    <m/>
    <m/>
    <n v="1"/>
    <m/>
    <m/>
    <m/>
    <s v="jack"/>
    <s v="10610564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1T00:00:00"/>
    <n v="12195"/>
    <n v="12217"/>
    <m/>
    <x v="0"/>
    <n v="1139"/>
    <m/>
    <n v="41759"/>
    <s v="adipose hole"/>
    <s v="046552"/>
    <m/>
    <m/>
    <m/>
    <s v="--"/>
    <m/>
    <s v="M"/>
    <s v="M"/>
    <s v=""/>
    <s v=""/>
    <n v="59.5"/>
    <m/>
    <m/>
    <m/>
    <m/>
    <x v="2"/>
    <n v="12363"/>
    <s v="1061056"/>
    <n v="5"/>
    <s v="X"/>
    <m/>
    <m/>
    <d v="2024-07-19T00:00:00"/>
    <n v="341"/>
    <m/>
    <m/>
    <m/>
    <m/>
    <m/>
    <n v="1"/>
    <m/>
    <m/>
    <m/>
    <s v="adult"/>
    <s v="10610565"/>
    <x v="2"/>
    <n v="1.2"/>
    <n v="2"/>
    <n v="2020"/>
    <x v="5"/>
    <s v="GW"/>
    <n v="53.960450000000002"/>
    <s v="M"/>
    <n v="59.5"/>
    <s v="NA"/>
    <s v=""/>
    <n v="122543"/>
    <s v=""/>
    <s v=""/>
    <s v=""/>
    <s v=""/>
    <s v=""/>
    <s v=""/>
    <s v="M"/>
    <s v=""/>
    <s v=""/>
    <n v="0"/>
    <n v="0"/>
  </r>
  <r>
    <d v="2024-07-01T00:00:00"/>
    <n v="12195"/>
    <n v="12217"/>
    <m/>
    <x v="0"/>
    <n v="1141"/>
    <m/>
    <n v="41760"/>
    <s v="adipose hole"/>
    <s v="046493"/>
    <m/>
    <m/>
    <m/>
    <s v="--"/>
    <m/>
    <s v="F"/>
    <s v="F"/>
    <s v=""/>
    <s v=""/>
    <n v="77.5"/>
    <n v="17.399999999999999"/>
    <n v="6"/>
    <n v="5"/>
    <n v="1.3"/>
    <x v="1"/>
    <n v="12363"/>
    <s v="1061056"/>
    <n v="6"/>
    <s v="X"/>
    <m/>
    <m/>
    <d v="2024-07-19T00:00:00"/>
    <n v="342"/>
    <m/>
    <m/>
    <m/>
    <m/>
    <m/>
    <n v="1"/>
    <m/>
    <m/>
    <m/>
    <s v="adult"/>
    <s v="10610566"/>
    <x v="3"/>
    <n v="1.3"/>
    <n v="3"/>
    <n v="2019"/>
    <x v="5"/>
    <s v="GW"/>
    <n v="71.5"/>
    <s v="L"/>
    <n v="77.5"/>
    <s v="Yes"/>
    <n v="107"/>
    <n v="122543"/>
    <s v=""/>
    <s v="F"/>
    <n v="1.3370000000000035"/>
    <n v="0.79199615962959391"/>
    <s v=""/>
    <s v=""/>
    <s v="F"/>
    <s v=""/>
    <s v=""/>
    <n v="0"/>
    <n v="0"/>
  </r>
  <r>
    <d v="2024-07-01T00:00:00"/>
    <n v="12195"/>
    <n v="12217"/>
    <m/>
    <x v="0"/>
    <n v="1143"/>
    <m/>
    <n v="41761"/>
    <s v="adipose hole"/>
    <s v="046510"/>
    <m/>
    <m/>
    <m/>
    <s v="--"/>
    <m/>
    <s v="M"/>
    <s v="M"/>
    <s v=""/>
    <s v=""/>
    <n v="53"/>
    <m/>
    <m/>
    <m/>
    <m/>
    <x v="2"/>
    <n v="12363"/>
    <s v="1061056"/>
    <n v="7"/>
    <s v="X"/>
    <m/>
    <m/>
    <d v="2024-07-19T00:00:00"/>
    <n v="343"/>
    <m/>
    <m/>
    <m/>
    <m/>
    <m/>
    <n v="1"/>
    <m/>
    <m/>
    <m/>
    <s v="adult"/>
    <s v="10610567"/>
    <x v="2"/>
    <n v="1.2"/>
    <n v="2"/>
    <n v="2020"/>
    <x v="5"/>
    <s v="GW"/>
    <n v="47.944699999999997"/>
    <s v="M"/>
    <n v="53"/>
    <s v="NA"/>
    <n v="108"/>
    <n v="122543"/>
    <s v=""/>
    <s v=""/>
    <s v=""/>
    <s v=""/>
    <s v=""/>
    <s v=""/>
    <s v="M"/>
    <s v=""/>
    <s v=""/>
    <n v="0"/>
    <n v="0"/>
  </r>
  <r>
    <d v="2024-07-01T00:00:00"/>
    <n v="12196"/>
    <n v="12217"/>
    <m/>
    <x v="1"/>
    <n v="1434"/>
    <m/>
    <n v="41762"/>
    <s v="adipose hole"/>
    <s v="046573"/>
    <m/>
    <m/>
    <m/>
    <s v="--"/>
    <m/>
    <s v="F"/>
    <s v="F"/>
    <s v=""/>
    <s v=""/>
    <n v="80"/>
    <n v="16.8"/>
    <n v="6.2"/>
    <n v="5.5"/>
    <n v="1.6"/>
    <x v="1"/>
    <n v="12363"/>
    <s v="1061056"/>
    <n v="8"/>
    <s v="X"/>
    <m/>
    <m/>
    <d v="2024-07-19T00:00:00"/>
    <n v="344"/>
    <m/>
    <m/>
    <m/>
    <m/>
    <m/>
    <n v="1"/>
    <m/>
    <m/>
    <m/>
    <s v="adult"/>
    <s v="10610568"/>
    <x v="3"/>
    <n v="1.3"/>
    <n v="3"/>
    <n v="2019"/>
    <x v="5"/>
    <s v="GW"/>
    <n v="73.8"/>
    <s v="L"/>
    <n v="80"/>
    <s v="Yes"/>
    <n v="109"/>
    <n v="122543"/>
    <s v=""/>
    <s v="F"/>
    <n v="1.5579999999999983"/>
    <n v="0.82606617865811693"/>
    <s v=""/>
    <s v=""/>
    <s v="F"/>
    <s v=""/>
    <s v=""/>
    <s v=""/>
    <s v=""/>
  </r>
  <r>
    <d v="2024-07-01T00:00:00"/>
    <n v="12196"/>
    <n v="12217"/>
    <n v="23"/>
    <x v="1"/>
    <n v="1514"/>
    <n v="80"/>
    <n v="41763"/>
    <s v="adipose hole"/>
    <s v="046566"/>
    <n v="340"/>
    <s v="m52 032"/>
    <n v="35"/>
    <s v="340-m52 032-35"/>
    <m/>
    <s v="M"/>
    <s v="M"/>
    <s v=""/>
    <s v=""/>
    <n v="67.5"/>
    <m/>
    <m/>
    <m/>
    <m/>
    <x v="2"/>
    <n v="12363"/>
    <s v="1061056"/>
    <n v="9"/>
    <s v="X"/>
    <m/>
    <m/>
    <d v="2024-07-19T00:00:00"/>
    <n v="345"/>
    <m/>
    <m/>
    <m/>
    <m/>
    <m/>
    <n v="1"/>
    <s v="GG"/>
    <m/>
    <m/>
    <s v="adult"/>
    <s v="10610569"/>
    <x v="2"/>
    <n v="1.2"/>
    <n v="2"/>
    <n v="2020"/>
    <x v="5"/>
    <s v="GW"/>
    <n v="61.364449999999998"/>
    <s v="M"/>
    <n v="67.5"/>
    <s v="NA"/>
    <n v="392"/>
    <n v="122543"/>
    <s v=""/>
    <s v=""/>
    <s v=""/>
    <s v=""/>
    <s v=""/>
    <s v=""/>
    <s v="M"/>
    <s v=""/>
    <s v=""/>
    <s v=""/>
    <s v=""/>
  </r>
  <r>
    <d v="2024-07-01T00:00:00"/>
    <n v="12196"/>
    <n v="12217"/>
    <n v="23"/>
    <x v="1"/>
    <n v="1516"/>
    <n v="81"/>
    <n v="41764"/>
    <s v="adipose hole"/>
    <s v="046524"/>
    <n v="380"/>
    <s v="M52 130"/>
    <n v="33"/>
    <s v="380-M52 130-33"/>
    <m/>
    <s v="M"/>
    <s v="M"/>
    <s v=""/>
    <s v=""/>
    <n v="61"/>
    <m/>
    <m/>
    <m/>
    <m/>
    <x v="2"/>
    <n v="12363"/>
    <s v="1061056"/>
    <n v="10"/>
    <s v="X"/>
    <m/>
    <m/>
    <d v="2024-07-19T00:00:00"/>
    <n v="346"/>
    <m/>
    <m/>
    <m/>
    <m/>
    <m/>
    <n v="1"/>
    <s v="GG"/>
    <m/>
    <m/>
    <s v="adult"/>
    <s v="106105610"/>
    <x v="2"/>
    <n v="1.2"/>
    <n v="2"/>
    <n v="2020"/>
    <x v="5"/>
    <s v="GW"/>
    <n v="55.348700000000001"/>
    <s v="M"/>
    <n v="61"/>
    <s v="NA"/>
    <n v="393"/>
    <n v="122543"/>
    <s v=""/>
    <s v=""/>
    <s v=""/>
    <s v=""/>
    <s v=""/>
    <s v=""/>
    <s v="M"/>
    <s v=""/>
    <s v=""/>
    <n v="0"/>
    <n v="0"/>
  </r>
  <r>
    <d v="2024-07-01T00:00:00"/>
    <n v="12196"/>
    <n v="12217"/>
    <n v="23"/>
    <x v="1"/>
    <n v="1519"/>
    <n v="78"/>
    <n v="41765"/>
    <s v="adipose hole"/>
    <s v="046570"/>
    <n v="420"/>
    <s v="M56 030"/>
    <n v="113"/>
    <s v="420-M56 030-113"/>
    <m/>
    <s v="F"/>
    <s v="M"/>
    <s v=""/>
    <s v=""/>
    <n v="75"/>
    <m/>
    <m/>
    <m/>
    <m/>
    <x v="2"/>
    <n v="12365"/>
    <s v="1061057"/>
    <n v="1"/>
    <s v="X"/>
    <m/>
    <m/>
    <d v="2024-07-19T00:00:00"/>
    <n v="347"/>
    <m/>
    <m/>
    <m/>
    <m/>
    <m/>
    <n v="1"/>
    <s v="GG"/>
    <m/>
    <m/>
    <s v="adult"/>
    <s v="10610571"/>
    <x v="5"/>
    <n v="0"/>
    <n v="0"/>
    <s v=""/>
    <x v="5"/>
    <s v="GW"/>
    <n v="68.305699999999987"/>
    <s v="M"/>
    <n v="75"/>
    <s v="NA"/>
    <n v="394"/>
    <n v="122543"/>
    <s v=""/>
    <s v=""/>
    <s v=""/>
    <s v=""/>
    <s v=""/>
    <s v=""/>
    <s v="M"/>
    <s v=""/>
    <s v=""/>
    <s v=""/>
    <s v=""/>
  </r>
  <r>
    <d v="2024-07-01T00:00:00"/>
    <n v="12196"/>
    <n v="12217"/>
    <n v="23"/>
    <x v="1"/>
    <n v="1521"/>
    <n v="79"/>
    <n v="41766"/>
    <s v="adipose hole"/>
    <s v="046549"/>
    <n v="460"/>
    <s v="M58 031"/>
    <n v="34"/>
    <s v="460-M58 031-34"/>
    <m/>
    <s v="M"/>
    <s v="M"/>
    <s v=""/>
    <s v=""/>
    <n v="73.5"/>
    <m/>
    <m/>
    <m/>
    <m/>
    <x v="2"/>
    <n v="12365"/>
    <s v="1061057"/>
    <n v="2"/>
    <s v="X"/>
    <m/>
    <m/>
    <d v="2024-07-19T00:00:00"/>
    <n v="348"/>
    <m/>
    <m/>
    <m/>
    <m/>
    <m/>
    <n v="1"/>
    <s v="GG"/>
    <m/>
    <m/>
    <s v="adult"/>
    <s v="10610572"/>
    <x v="2"/>
    <n v="1.2"/>
    <n v="2"/>
    <n v="2020"/>
    <x v="5"/>
    <s v="GW"/>
    <n v="66.917449999999988"/>
    <s v="M"/>
    <n v="73.5"/>
    <s v="NA"/>
    <n v="395"/>
    <n v="122543"/>
    <s v=""/>
    <s v=""/>
    <s v=""/>
    <s v=""/>
    <s v=""/>
    <s v=""/>
    <s v="M"/>
    <s v=""/>
    <s v=""/>
    <s v=""/>
    <s v=""/>
  </r>
  <r>
    <d v="2024-07-01T00:00:00"/>
    <n v="12196"/>
    <n v="12217"/>
    <n v="23"/>
    <x v="1"/>
    <n v="1526"/>
    <n v="81"/>
    <n v="41767"/>
    <s v="adipose hole"/>
    <s v="046502"/>
    <n v="500"/>
    <s v="M58 133"/>
    <n v="114"/>
    <s v="500-M58 133-114"/>
    <m/>
    <s v="M"/>
    <s v="M"/>
    <s v=""/>
    <s v=""/>
    <n v="65"/>
    <m/>
    <m/>
    <m/>
    <m/>
    <x v="2"/>
    <n v="12365"/>
    <s v="1061057"/>
    <n v="3"/>
    <s v="X"/>
    <m/>
    <m/>
    <d v="2024-07-19T00:00:00"/>
    <n v="349"/>
    <m/>
    <m/>
    <m/>
    <m/>
    <m/>
    <n v="1"/>
    <s v="GG"/>
    <m/>
    <m/>
    <s v="adult"/>
    <s v="10610573"/>
    <x v="2"/>
    <n v="1.2"/>
    <n v="2"/>
    <n v="2020"/>
    <x v="5"/>
    <s v="GW"/>
    <n v="59.050699999999999"/>
    <s v="M"/>
    <n v="65"/>
    <s v="NA"/>
    <n v="396"/>
    <n v="122543"/>
    <s v=""/>
    <s v=""/>
    <s v=""/>
    <s v=""/>
    <s v=""/>
    <s v=""/>
    <s v="M"/>
    <s v=""/>
    <s v=""/>
    <n v="0"/>
    <n v="0"/>
  </r>
  <r>
    <d v="2024-07-01T00:00:00"/>
    <n v="12196"/>
    <n v="12217"/>
    <n v="23"/>
    <x v="1"/>
    <n v="1533"/>
    <n v="80"/>
    <n v="41768"/>
    <s v="adipose hole"/>
    <s v="046494"/>
    <n v="340"/>
    <s v="M52 033"/>
    <n v="36"/>
    <s v="340-M52 033-36"/>
    <m/>
    <s v="M"/>
    <s v="M"/>
    <s v=""/>
    <s v=""/>
    <n v="63"/>
    <m/>
    <m/>
    <m/>
    <m/>
    <x v="2"/>
    <n v="12365"/>
    <s v="1061057"/>
    <n v="4"/>
    <s v="X"/>
    <m/>
    <m/>
    <d v="2024-07-19T00:00:00"/>
    <n v="350"/>
    <m/>
    <m/>
    <m/>
    <m/>
    <m/>
    <n v="1"/>
    <s v="GG"/>
    <m/>
    <m/>
    <s v="adult"/>
    <s v="10610574"/>
    <x v="2"/>
    <n v="1.2"/>
    <n v="2"/>
    <n v="2020"/>
    <x v="5"/>
    <s v="GW"/>
    <n v="57.1997"/>
    <s v="M"/>
    <n v="63"/>
    <s v="NA"/>
    <n v="110"/>
    <n v="122543"/>
    <s v=""/>
    <s v=""/>
    <s v=""/>
    <s v=""/>
    <s v=""/>
    <s v=""/>
    <s v="M"/>
    <s v=""/>
    <s v=""/>
    <s v=""/>
    <s v=""/>
  </r>
  <r>
    <d v="2024-07-01T00:00:00"/>
    <n v="12196"/>
    <n v="12217"/>
    <n v="23"/>
    <x v="1"/>
    <n v="1558"/>
    <n v="83"/>
    <n v="41769"/>
    <s v="adipose hole"/>
    <s v="046578"/>
    <n v="380"/>
    <s v="M52 131"/>
    <n v="34"/>
    <s v="380-M52 131-34"/>
    <m/>
    <s v="F"/>
    <s v="M"/>
    <s v=""/>
    <s v=""/>
    <n v="75"/>
    <m/>
    <m/>
    <m/>
    <m/>
    <x v="2"/>
    <n v="12365"/>
    <s v="1061057"/>
    <n v="5"/>
    <s v="X"/>
    <m/>
    <m/>
    <d v="2024-07-19T00:00:00"/>
    <n v="351"/>
    <m/>
    <m/>
    <m/>
    <m/>
    <m/>
    <n v="1"/>
    <s v="GG"/>
    <m/>
    <m/>
    <s v="adult"/>
    <s v="10610575"/>
    <x v="8"/>
    <s v="M3"/>
    <n v="3"/>
    <s v=""/>
    <x v="5"/>
    <s v="GW"/>
    <n v="68.305699999999987"/>
    <s v="M"/>
    <n v="75"/>
    <s v="NA"/>
    <n v="111"/>
    <n v="122543"/>
    <s v=""/>
    <s v=""/>
    <s v=""/>
    <s v=""/>
    <s v=""/>
    <s v=""/>
    <s v="M"/>
    <s v=""/>
    <s v=""/>
    <n v="0"/>
    <n v="0"/>
  </r>
  <r>
    <d v="2024-07-01T00:00:00"/>
    <n v="12196"/>
    <n v="12217"/>
    <n v="23"/>
    <x v="1"/>
    <n v="1606"/>
    <n v="84"/>
    <n v="41770"/>
    <s v="adipose hole"/>
    <s v="046525"/>
    <n v="420"/>
    <s v="M56 031"/>
    <n v="114"/>
    <s v="420-M56 031-114"/>
    <m/>
    <s v="F"/>
    <s v="F"/>
    <s v=""/>
    <s v=""/>
    <n v="83.5"/>
    <n v="18.2"/>
    <n v="6.6"/>
    <n v="4.5"/>
    <n v="1"/>
    <x v="1"/>
    <n v="12365"/>
    <s v="1061057"/>
    <n v="6"/>
    <s v="X"/>
    <m/>
    <m/>
    <d v="2024-07-19T00:00:00"/>
    <n v="352"/>
    <m/>
    <m/>
    <m/>
    <m/>
    <m/>
    <n v="1"/>
    <s v="GG"/>
    <m/>
    <m/>
    <s v="adult"/>
    <s v="10610576"/>
    <x v="3"/>
    <n v="1.3"/>
    <n v="3"/>
    <n v="2019"/>
    <x v="5"/>
    <s v="GW"/>
    <n v="76.900000000000006"/>
    <s v="L"/>
    <n v="83.5"/>
    <s v="Yes"/>
    <n v="112"/>
    <n v="122543"/>
    <s v=""/>
    <s v="F"/>
    <n v="3.7470000000000012"/>
    <n v="0.97695518539146942"/>
    <s v=""/>
    <s v=""/>
    <s v="F"/>
    <s v=""/>
    <s v=""/>
    <s v=""/>
    <s v=""/>
  </r>
  <r>
    <d v="2024-07-01T00:00:00"/>
    <n v="12196"/>
    <n v="12217"/>
    <n v="23"/>
    <x v="1"/>
    <n v="1609"/>
    <n v="81"/>
    <n v="41771"/>
    <s v="adipose hole"/>
    <s v="046501"/>
    <n v="460"/>
    <s v="M58 032"/>
    <n v="35"/>
    <s v="460-M58 032-35"/>
    <m/>
    <s v="F"/>
    <s v="F"/>
    <s v=""/>
    <s v=""/>
    <n v="76.5"/>
    <n v="17.5"/>
    <n v="6.5"/>
    <n v="5"/>
    <n v="1.3"/>
    <x v="1"/>
    <n v="12365"/>
    <s v="1061057"/>
    <n v="7"/>
    <s v="X"/>
    <m/>
    <m/>
    <d v="2024-07-19T00:00:00"/>
    <n v="353"/>
    <m/>
    <m/>
    <m/>
    <m/>
    <m/>
    <n v="1"/>
    <s v="GG"/>
    <m/>
    <m/>
    <s v="adult"/>
    <s v="10610577"/>
    <x v="3"/>
    <n v="1.3"/>
    <n v="3"/>
    <n v="2019"/>
    <x v="5"/>
    <s v="GW"/>
    <n v="70"/>
    <s v="L"/>
    <n v="76.5"/>
    <s v="Yes"/>
    <n v="113"/>
    <n v="122543"/>
    <s v=""/>
    <s v="F"/>
    <n v="0.26699999999999613"/>
    <n v="0.56635626162100028"/>
    <s v=""/>
    <s v=""/>
    <s v="F"/>
    <s v=""/>
    <s v=""/>
    <s v=""/>
    <s v=""/>
  </r>
  <r>
    <d v="2024-07-01T00:00:00"/>
    <n v="12196"/>
    <n v="12217"/>
    <n v="23"/>
    <x v="1"/>
    <n v="1612"/>
    <n v="83"/>
    <n v="41772"/>
    <s v="adipose hole"/>
    <s v="046499"/>
    <n v="500"/>
    <s v="M58 134"/>
    <n v="115"/>
    <s v="500-M58 134-115"/>
    <m/>
    <s v="F"/>
    <s v="F"/>
    <s v=""/>
    <s v=""/>
    <n v="83.5"/>
    <n v="17.7"/>
    <n v="6.9"/>
    <n v="5"/>
    <n v="1.5"/>
    <x v="1"/>
    <n v="12365"/>
    <s v="1061057"/>
    <n v="8"/>
    <s v="X"/>
    <m/>
    <m/>
    <d v="2024-07-19T00:00:00"/>
    <n v="354"/>
    <m/>
    <m/>
    <m/>
    <m/>
    <m/>
    <n v="1"/>
    <s v="GG"/>
    <m/>
    <m/>
    <s v="adult"/>
    <s v="10610578"/>
    <x v="3"/>
    <n v="1.3"/>
    <n v="3"/>
    <n v="2019"/>
    <x v="5"/>
    <s v="GW"/>
    <n v="76.599999999999994"/>
    <s v="L"/>
    <n v="83.5"/>
    <s v="Yes"/>
    <n v="397"/>
    <n v="122543"/>
    <s v=""/>
    <s v="F"/>
    <n v="2.5930000000000009"/>
    <n v="0.93040971055631294"/>
    <s v=""/>
    <s v=""/>
    <s v="F"/>
    <s v=""/>
    <s v=""/>
    <n v="0"/>
    <n v="0"/>
  </r>
  <r>
    <d v="2024-07-01T00:00:00"/>
    <n v="12196"/>
    <n v="12217"/>
    <n v="24"/>
    <x v="1"/>
    <n v="1614"/>
    <n v="80"/>
    <n v="41773"/>
    <s v="adipose hole"/>
    <s v="046492"/>
    <n v="340"/>
    <s v="M52 034"/>
    <n v="37"/>
    <s v="340-M52 034-37"/>
    <m/>
    <s v="F"/>
    <s v="F"/>
    <s v=""/>
    <s v=""/>
    <n v="88.5"/>
    <n v="18.899999999999999"/>
    <n v="6.6"/>
    <n v="5"/>
    <n v="1.8"/>
    <x v="1"/>
    <n v="12365"/>
    <s v="1061057"/>
    <n v="9"/>
    <s v="X"/>
    <m/>
    <m/>
    <d v="2024-07-19T00:00:00"/>
    <n v="355"/>
    <s v="GN"/>
    <m/>
    <m/>
    <m/>
    <m/>
    <n v="1"/>
    <s v="GG"/>
    <m/>
    <m/>
    <s v="adult"/>
    <s v="10610579"/>
    <x v="11"/>
    <s v="M4"/>
    <n v="4"/>
    <s v=""/>
    <x v="5"/>
    <s v="GW"/>
    <n v="81.900000000000006"/>
    <s v="L"/>
    <n v="88.5"/>
    <s v="Yes"/>
    <n v="398"/>
    <n v="122543"/>
    <s v=""/>
    <s v="F"/>
    <n v="4.8689999999999998"/>
    <n v="0.99237750620756293"/>
    <s v=""/>
    <s v=""/>
    <s v="F"/>
    <s v=""/>
    <s v=""/>
    <s v=""/>
    <s v=""/>
  </r>
  <r>
    <d v="2024-07-01T00:00:00"/>
    <n v="12197"/>
    <n v="12217"/>
    <n v="24"/>
    <x v="0"/>
    <n v="1638"/>
    <n v="79"/>
    <n v="41774"/>
    <s v="adipose hole"/>
    <s v="046567"/>
    <n v="380"/>
    <s v="M52 132"/>
    <n v="35"/>
    <s v="380-M52 132-35"/>
    <m/>
    <s v="F"/>
    <s v="M"/>
    <s v=""/>
    <s v=""/>
    <n v="69"/>
    <m/>
    <m/>
    <m/>
    <m/>
    <x v="2"/>
    <n v="12365"/>
    <s v="1061057"/>
    <n v="10"/>
    <s v="X"/>
    <m/>
    <m/>
    <d v="2024-07-19T00:00:00"/>
    <n v="356"/>
    <m/>
    <m/>
    <m/>
    <m/>
    <m/>
    <m/>
    <s v="JG"/>
    <m/>
    <m/>
    <s v="adult"/>
    <s v="106105710"/>
    <x v="2"/>
    <n v="1.2"/>
    <n v="2"/>
    <n v="2020"/>
    <x v="5"/>
    <s v="GW"/>
    <n v="62.752699999999997"/>
    <s v="M"/>
    <n v="69"/>
    <s v="NA"/>
    <n v="114"/>
    <n v="122543"/>
    <s v=""/>
    <s v=""/>
    <s v=""/>
    <s v=""/>
    <s v=""/>
    <s v=""/>
    <s v="M"/>
    <s v=""/>
    <s v=""/>
    <n v="0"/>
    <n v="0"/>
  </r>
  <r>
    <d v="2024-07-01T00:00:00"/>
    <n v="12197"/>
    <n v="12217"/>
    <n v="24"/>
    <x v="0"/>
    <n v="1633"/>
    <n v="79"/>
    <n v="41775"/>
    <s v="adipose hole"/>
    <s v="046503"/>
    <n v="420"/>
    <s v="M56 032"/>
    <n v="115"/>
    <s v="420-M56 032-115"/>
    <m/>
    <s v="F"/>
    <s v="F"/>
    <s v=""/>
    <s v=""/>
    <n v="85.5"/>
    <n v="19"/>
    <n v="6.9"/>
    <n v="4.8"/>
    <n v="1.6"/>
    <x v="1"/>
    <n v="12366"/>
    <s v="1061058"/>
    <n v="1"/>
    <s v="X"/>
    <m/>
    <m/>
    <d v="2024-07-19T00:00:00"/>
    <n v="357"/>
    <m/>
    <m/>
    <m/>
    <m/>
    <m/>
    <m/>
    <s v="JG"/>
    <m/>
    <m/>
    <s v="adult"/>
    <s v="10610581"/>
    <x v="3"/>
    <n v="1.3"/>
    <n v="3"/>
    <n v="2019"/>
    <x v="5"/>
    <s v="GW"/>
    <n v="78.599999999999994"/>
    <s v="L"/>
    <n v="85.5"/>
    <s v="Yes"/>
    <n v="399"/>
    <n v="122543"/>
    <s v=""/>
    <s v="F"/>
    <n v="3.5030000000000001"/>
    <n v="0.97077300789399057"/>
    <s v=""/>
    <s v=""/>
    <s v="F"/>
    <s v=""/>
    <s v=""/>
    <n v="0"/>
    <n v="0"/>
  </r>
  <r>
    <d v="2024-07-01T00:00:00"/>
    <n v="12197"/>
    <n v="12217"/>
    <n v="24"/>
    <x v="0"/>
    <n v="1634"/>
    <n v="79"/>
    <n v="41776"/>
    <s v="adipose hole"/>
    <s v="046548"/>
    <n v="460"/>
    <s v="M58 033"/>
    <n v="36"/>
    <s v="460-M58 033-36"/>
    <m/>
    <s v="M"/>
    <s v="M"/>
    <s v=""/>
    <s v=""/>
    <n v="65.5"/>
    <m/>
    <m/>
    <m/>
    <m/>
    <x v="2"/>
    <n v="12366"/>
    <s v="1061058"/>
    <n v="2"/>
    <s v="X"/>
    <m/>
    <m/>
    <d v="2024-07-19T00:00:00"/>
    <n v="358"/>
    <m/>
    <m/>
    <m/>
    <m/>
    <m/>
    <m/>
    <s v="JG"/>
    <m/>
    <m/>
    <s v="adult"/>
    <s v="10610582"/>
    <x v="2"/>
    <n v="1.2"/>
    <n v="2"/>
    <n v="2020"/>
    <x v="5"/>
    <s v="GW"/>
    <n v="59.513449999999999"/>
    <s v="M"/>
    <n v="65.5"/>
    <s v="NA"/>
    <n v="115"/>
    <n v="122543"/>
    <s v=""/>
    <s v=""/>
    <s v=""/>
    <s v=""/>
    <s v=""/>
    <s v=""/>
    <s v="M"/>
    <s v=""/>
    <s v=""/>
    <n v="0"/>
    <n v="0"/>
  </r>
  <r>
    <d v="2024-07-01T00:00:00"/>
    <n v="12197"/>
    <n v="12217"/>
    <n v="24"/>
    <x v="0"/>
    <n v="1636"/>
    <n v="72"/>
    <n v="41777"/>
    <s v="adipose hole"/>
    <s v="046569"/>
    <n v="500"/>
    <s v="M58 135"/>
    <n v="116"/>
    <s v="500-M58 135-116"/>
    <m/>
    <s v="M"/>
    <s v="M"/>
    <s v=""/>
    <s v=""/>
    <n v="68"/>
    <m/>
    <m/>
    <m/>
    <m/>
    <x v="2"/>
    <n v="12366"/>
    <s v="1061058"/>
    <n v="3"/>
    <s v="X"/>
    <m/>
    <m/>
    <d v="2024-07-19T00:00:00"/>
    <n v="359"/>
    <m/>
    <m/>
    <m/>
    <m/>
    <m/>
    <m/>
    <s v="JG"/>
    <m/>
    <m/>
    <s v="adult"/>
    <s v="10610583"/>
    <x v="2"/>
    <n v="1.2"/>
    <n v="2"/>
    <n v="2020"/>
    <x v="5"/>
    <s v="GW"/>
    <n v="61.827199999999998"/>
    <s v="M"/>
    <n v="68"/>
    <s v="NA"/>
    <n v="400"/>
    <n v="122543"/>
    <s v=""/>
    <s v=""/>
    <s v=""/>
    <s v=""/>
    <s v=""/>
    <s v=""/>
    <s v="M"/>
    <s v=""/>
    <s v=""/>
    <n v="0"/>
    <n v="0"/>
  </r>
  <r>
    <d v="2024-07-01T00:00:00"/>
    <n v="12197"/>
    <n v="12217"/>
    <n v="24"/>
    <x v="0"/>
    <n v="1638"/>
    <n v="71"/>
    <n v="41778"/>
    <s v="adipose hole"/>
    <s v="046553"/>
    <n v="340"/>
    <s v="M52 035"/>
    <n v="38"/>
    <s v="340-M52 035-38"/>
    <m/>
    <s v="F"/>
    <s v="F"/>
    <s v=""/>
    <s v=""/>
    <n v="84"/>
    <n v="16.899999999999999"/>
    <n v="5.0999999999999996"/>
    <n v="4.2"/>
    <n v="1.6"/>
    <x v="1"/>
    <n v="12366"/>
    <s v="1061058"/>
    <n v="4"/>
    <s v="X"/>
    <m/>
    <m/>
    <d v="2024-07-19T00:00:00"/>
    <n v="360"/>
    <m/>
    <m/>
    <m/>
    <m/>
    <m/>
    <m/>
    <s v="JG"/>
    <m/>
    <m/>
    <s v="adult"/>
    <s v="10610584"/>
    <x v="8"/>
    <s v="M3"/>
    <n v="3"/>
    <s v=""/>
    <x v="5"/>
    <s v="GW"/>
    <n v="78.900000000000006"/>
    <s v="L"/>
    <n v="84"/>
    <s v="Yes"/>
    <n v="401"/>
    <n v="122543"/>
    <s v=""/>
    <s v="F"/>
    <n v="5.5699999999999994"/>
    <n v="0.99620398421129264"/>
    <s v=""/>
    <s v=""/>
    <s v="F"/>
    <s v=""/>
    <s v=""/>
    <s v=""/>
    <s v=""/>
  </r>
  <r>
    <d v="2024-07-01T00:00:00"/>
    <n v="12197"/>
    <n v="12219"/>
    <n v="24"/>
    <x v="0"/>
    <n v="1642"/>
    <n v="75"/>
    <n v="41779"/>
    <s v="adipose hole"/>
    <s v="046556"/>
    <n v="380"/>
    <s v="M52 133"/>
    <n v="36"/>
    <s v="380-M52 133-36"/>
    <m/>
    <s v="F"/>
    <s v="F"/>
    <s v=""/>
    <s v=""/>
    <n v="83"/>
    <n v="15"/>
    <n v="5"/>
    <n v="4.0999999999999996"/>
    <n v="1.5"/>
    <x v="1"/>
    <n v="12366"/>
    <s v="1061058"/>
    <n v="5"/>
    <s v="X"/>
    <m/>
    <m/>
    <d v="2024-07-19T00:00:00"/>
    <n v="361"/>
    <m/>
    <m/>
    <m/>
    <m/>
    <m/>
    <n v="1"/>
    <s v="JG"/>
    <m/>
    <m/>
    <s v="adult"/>
    <s v="10610585"/>
    <x v="3"/>
    <n v="1.3"/>
    <n v="3"/>
    <n v="2019"/>
    <x v="5"/>
    <s v="GW"/>
    <n v="78"/>
    <s v="L"/>
    <n v="83"/>
    <s v="Yes"/>
    <n v="402"/>
    <n v="122543"/>
    <s v=""/>
    <s v="F"/>
    <n v="5.4219999999999979"/>
    <n v="0.99560113431063757"/>
    <s v=""/>
    <s v=""/>
    <s v="F"/>
    <s v=""/>
    <s v=""/>
    <n v="0"/>
    <n v="0"/>
  </r>
  <r>
    <d v="2024-07-01T00:00:00"/>
    <n v="12197"/>
    <n v="12219"/>
    <n v="24"/>
    <x v="0"/>
    <n v="1644"/>
    <n v="74"/>
    <n v="41780"/>
    <s v="adipose hole"/>
    <s v="046532"/>
    <n v="420"/>
    <s v="M56 033"/>
    <n v="116"/>
    <s v="420-M56 033-116"/>
    <m/>
    <s v="M"/>
    <s v="M"/>
    <s v=""/>
    <s v=""/>
    <n v="65"/>
    <m/>
    <m/>
    <m/>
    <m/>
    <x v="2"/>
    <n v="12366"/>
    <s v="1061058"/>
    <n v="6"/>
    <s v="X"/>
    <m/>
    <m/>
    <d v="2024-07-19T00:00:00"/>
    <n v="362"/>
    <m/>
    <m/>
    <m/>
    <m/>
    <m/>
    <n v="1"/>
    <s v="JG"/>
    <m/>
    <m/>
    <s v="adult"/>
    <s v="10610586"/>
    <x v="2"/>
    <n v="1.2"/>
    <n v="2"/>
    <n v="2020"/>
    <x v="5"/>
    <s v="GW"/>
    <n v="59.050699999999999"/>
    <s v="M"/>
    <n v="65"/>
    <s v="NA"/>
    <n v="403"/>
    <n v="122543"/>
    <s v=""/>
    <s v=""/>
    <s v=""/>
    <s v=""/>
    <s v=""/>
    <s v=""/>
    <s v="M"/>
    <s v="Kwinageese weir"/>
    <s v=""/>
    <s v=""/>
    <s v=""/>
  </r>
  <r>
    <d v="2024-07-01T00:00:00"/>
    <n v="12197"/>
    <n v="12219"/>
    <n v="24"/>
    <x v="0"/>
    <n v="1652"/>
    <n v="73"/>
    <n v="41781"/>
    <s v="adipose hole"/>
    <s v="046541"/>
    <n v="460"/>
    <s v="M58 034"/>
    <n v="37"/>
    <s v="460-M58 034-37"/>
    <m/>
    <s v="F"/>
    <s v="F"/>
    <s v=""/>
    <s v=""/>
    <n v="85"/>
    <n v="17.399999999999999"/>
    <n v="6.4"/>
    <n v="4.0999999999999996"/>
    <n v="1.5"/>
    <x v="1"/>
    <n v="12366"/>
    <s v="1061058"/>
    <n v="7"/>
    <s v="X"/>
    <m/>
    <m/>
    <d v="2024-07-19T00:00:00"/>
    <n v="363"/>
    <m/>
    <m/>
    <m/>
    <m/>
    <m/>
    <n v="1"/>
    <s v="JG"/>
    <m/>
    <m/>
    <s v="adult"/>
    <s v="10610587"/>
    <x v="3"/>
    <n v="1.3"/>
    <n v="3"/>
    <n v="2019"/>
    <x v="5"/>
    <s v="GW"/>
    <n v="78.599999999999994"/>
    <s v="L"/>
    <n v="85"/>
    <s v="Yes"/>
    <n v="404"/>
    <n v="122543"/>
    <s v=""/>
    <s v="F"/>
    <n v="4.4899999999999975"/>
    <n v="0.98890386200254232"/>
    <s v=""/>
    <s v=""/>
    <s v="F"/>
    <s v=""/>
    <s v=""/>
    <n v="0"/>
    <n v="0"/>
  </r>
  <r>
    <d v="2024-07-01T00:00:00"/>
    <n v="12197"/>
    <n v="12219"/>
    <n v="24"/>
    <x v="0"/>
    <n v="1655"/>
    <n v="74"/>
    <n v="41782"/>
    <s v="adipose hole"/>
    <s v="046481"/>
    <n v="500"/>
    <s v="M58 136"/>
    <n v="117"/>
    <s v="500-M58 136-117"/>
    <s v="X"/>
    <s v="M"/>
    <s v="M"/>
    <s v=""/>
    <s v=""/>
    <n v="92.5"/>
    <n v="23.5"/>
    <n v="5.9"/>
    <n v="6.4"/>
    <n v="2.9"/>
    <x v="1"/>
    <n v="12366"/>
    <s v="1061058"/>
    <n v="8"/>
    <s v="X"/>
    <m/>
    <m/>
    <d v="2024-07-19T00:00:00"/>
    <n v="364"/>
    <m/>
    <m/>
    <m/>
    <m/>
    <m/>
    <n v="1"/>
    <s v="JG"/>
    <m/>
    <m/>
    <s v="adult"/>
    <s v="10610588"/>
    <x v="3"/>
    <n v="1.3"/>
    <n v="3"/>
    <n v="2019"/>
    <x v="5"/>
    <s v="GW"/>
    <n v="86.6"/>
    <s v="L"/>
    <n v="92.5"/>
    <s v="Yes"/>
    <n v="405"/>
    <n v="122543"/>
    <s v=""/>
    <s v="F"/>
    <n v="5.5869999999999997"/>
    <n v="0.99626773223454024"/>
    <s v=""/>
    <s v=""/>
    <s v="F"/>
    <s v=""/>
    <s v=""/>
    <s v=""/>
    <s v=""/>
  </r>
  <r>
    <d v="2024-07-01T00:00:00"/>
    <n v="12197"/>
    <n v="12219"/>
    <n v="25"/>
    <x v="0"/>
    <n v="1712"/>
    <n v="80"/>
    <n v="41783"/>
    <s v="adipose hole"/>
    <s v="046489"/>
    <n v="340"/>
    <s v="M52 036"/>
    <n v="39"/>
    <s v="340-M52 036-39"/>
    <m/>
    <s v="F"/>
    <s v="F"/>
    <s v=""/>
    <s v=""/>
    <n v="80.5"/>
    <n v="17"/>
    <n v="6.4"/>
    <n v="4.2"/>
    <n v="1.7"/>
    <x v="1"/>
    <n v="12366"/>
    <s v="1061058"/>
    <n v="9"/>
    <s v="X"/>
    <m/>
    <m/>
    <d v="2024-07-19T00:00:00"/>
    <n v="365"/>
    <m/>
    <m/>
    <m/>
    <m/>
    <m/>
    <n v="1"/>
    <s v="JG"/>
    <m/>
    <m/>
    <s v="adult"/>
    <s v="10610589"/>
    <x v="3"/>
    <n v="1.3"/>
    <n v="3"/>
    <n v="2019"/>
    <x v="5"/>
    <s v="GW"/>
    <n v="74.099999999999994"/>
    <s v="L"/>
    <n v="80.5"/>
    <s v="Yes"/>
    <n v="116"/>
    <n v="122543"/>
    <s v=""/>
    <s v="F"/>
    <n v="2.3150000000000022"/>
    <n v="0.91011173674604129"/>
    <s v=""/>
    <s v=""/>
    <s v="F"/>
    <s v=""/>
    <s v=""/>
    <n v="0"/>
    <n v="0"/>
  </r>
  <r>
    <d v="2024-07-01T00:00:00"/>
    <n v="12197"/>
    <n v="12219"/>
    <n v="25"/>
    <x v="0"/>
    <n v="1717"/>
    <n v="78"/>
    <n v="41784"/>
    <s v="adipose hole"/>
    <s v="046538"/>
    <n v="380"/>
    <s v="M52 134"/>
    <n v="37"/>
    <s v="380-M52 134-37"/>
    <m/>
    <s v="F"/>
    <s v="F"/>
    <s v=""/>
    <s v=""/>
    <n v="87.5"/>
    <n v="20"/>
    <n v="7.2"/>
    <n v="4.9000000000000004"/>
    <n v="2"/>
    <x v="1"/>
    <n v="12366"/>
    <s v="1061058"/>
    <n v="10"/>
    <s v="X"/>
    <m/>
    <m/>
    <d v="2024-07-19T00:00:00"/>
    <n v="366"/>
    <m/>
    <m/>
    <m/>
    <m/>
    <m/>
    <n v="1"/>
    <s v="JG"/>
    <m/>
    <m/>
    <s v="adult"/>
    <s v="106105810"/>
    <x v="5"/>
    <n v="0"/>
    <n v="0"/>
    <s v=""/>
    <x v="5"/>
    <s v="GW"/>
    <n v="80.3"/>
    <s v="L"/>
    <n v="87.5"/>
    <s v="Yes"/>
    <n v="117"/>
    <n v="122543"/>
    <s v=""/>
    <s v="F"/>
    <n v="3.5669999999999993"/>
    <n v="0.97253517100742293"/>
    <s v=""/>
    <s v=""/>
    <s v="F"/>
    <s v=""/>
    <s v=""/>
    <s v=""/>
    <s v=""/>
  </r>
  <r>
    <d v="2024-07-01T00:00:00"/>
    <n v="12197"/>
    <n v="12219"/>
    <n v="25"/>
    <x v="0"/>
    <n v="1718"/>
    <n v="78"/>
    <n v="41785"/>
    <s v="adipose hole"/>
    <s v="046557"/>
    <n v="420"/>
    <s v="M56 034"/>
    <n v="117"/>
    <s v="420-M56 034-117"/>
    <m/>
    <s v="M"/>
    <s v="M"/>
    <s v=""/>
    <s v=""/>
    <n v="66"/>
    <m/>
    <m/>
    <m/>
    <m/>
    <x v="2"/>
    <n v="12367"/>
    <s v="1061059"/>
    <n v="1"/>
    <s v="X"/>
    <m/>
    <m/>
    <d v="2024-07-19T00:00:00"/>
    <n v="367"/>
    <m/>
    <m/>
    <m/>
    <m/>
    <m/>
    <n v="1"/>
    <s v="JG"/>
    <m/>
    <m/>
    <s v="adult"/>
    <s v="10610591"/>
    <x v="2"/>
    <n v="1.2"/>
    <n v="2"/>
    <n v="2020"/>
    <x v="5"/>
    <s v="GW"/>
    <n v="59.976199999999999"/>
    <s v="M"/>
    <n v="66"/>
    <s v="NA"/>
    <n v="406"/>
    <n v="122543"/>
    <s v=""/>
    <s v=""/>
    <s v=""/>
    <s v=""/>
    <s v=""/>
    <s v=""/>
    <s v="M"/>
    <s v=""/>
    <s v=""/>
    <s v=""/>
    <s v=""/>
  </r>
  <r>
    <d v="2024-07-01T00:00:00"/>
    <n v="12197"/>
    <n v="12219"/>
    <n v="25"/>
    <x v="0"/>
    <n v="1724"/>
    <n v="77"/>
    <n v="41786"/>
    <s v="adipose hole"/>
    <s v="046529"/>
    <n v="460"/>
    <s v="M58 035"/>
    <n v="38"/>
    <s v="460-M58 035-38"/>
    <m/>
    <s v="M"/>
    <s v="M"/>
    <s v=""/>
    <s v=""/>
    <n v="64"/>
    <m/>
    <m/>
    <m/>
    <m/>
    <x v="2"/>
    <n v="12367"/>
    <s v="1061059"/>
    <n v="2"/>
    <s v="X"/>
    <m/>
    <m/>
    <d v="2024-07-19T00:00:00"/>
    <n v="368"/>
    <m/>
    <m/>
    <m/>
    <m/>
    <m/>
    <n v="1"/>
    <s v="JG"/>
    <m/>
    <m/>
    <s v="adult"/>
    <s v="10610592"/>
    <x v="2"/>
    <n v="1.2"/>
    <n v="2"/>
    <n v="2020"/>
    <x v="5"/>
    <s v="GW"/>
    <n v="58.1252"/>
    <s v="M"/>
    <n v="64"/>
    <s v="NA"/>
    <n v="118"/>
    <n v="122543"/>
    <s v=""/>
    <s v=""/>
    <s v=""/>
    <s v=""/>
    <s v=""/>
    <s v=""/>
    <s v="M"/>
    <s v=""/>
    <s v=""/>
    <s v=""/>
    <s v=""/>
  </r>
  <r>
    <d v="2024-07-01T00:00:00"/>
    <n v="12197"/>
    <n v="12219"/>
    <n v="25"/>
    <x v="0"/>
    <n v="1736"/>
    <n v="79"/>
    <n v="41787"/>
    <s v="adipose hole"/>
    <s v="046527"/>
    <n v="500"/>
    <s v="M58 137"/>
    <n v="118"/>
    <s v="500-M58 137-118"/>
    <m/>
    <s v="F"/>
    <s v="M"/>
    <s v=""/>
    <s v=""/>
    <n v="72"/>
    <m/>
    <m/>
    <m/>
    <m/>
    <x v="2"/>
    <n v="12367"/>
    <s v="1061059"/>
    <n v="3"/>
    <s v="X"/>
    <m/>
    <m/>
    <d v="2024-07-19T00:00:00"/>
    <n v="369"/>
    <m/>
    <m/>
    <m/>
    <m/>
    <m/>
    <n v="1"/>
    <s v="JG"/>
    <m/>
    <m/>
    <s v="adult"/>
    <s v="10610593"/>
    <x v="2"/>
    <n v="1.2"/>
    <n v="2"/>
    <n v="2020"/>
    <x v="5"/>
    <s v="GW"/>
    <n v="65.529199999999989"/>
    <s v="M"/>
    <n v="72"/>
    <s v="NA"/>
    <n v="407"/>
    <n v="122543"/>
    <s v=""/>
    <s v=""/>
    <s v=""/>
    <s v=""/>
    <s v=""/>
    <s v=""/>
    <s v="M"/>
    <s v=""/>
    <s v=""/>
    <s v=""/>
    <s v=""/>
  </r>
  <r>
    <d v="2024-07-01T00:00:00"/>
    <n v="12198"/>
    <n v="12219"/>
    <n v="25"/>
    <x v="1"/>
    <n v="1834"/>
    <n v="90"/>
    <n v="41788"/>
    <s v="adipose hole"/>
    <s v="046497"/>
    <n v="340"/>
    <s v="M52 037"/>
    <n v="40"/>
    <s v="340-M52 037-40"/>
    <m/>
    <s v="F"/>
    <s v="F"/>
    <s v=""/>
    <s v=""/>
    <n v="83"/>
    <n v="18"/>
    <n v="7"/>
    <n v="4.7"/>
    <n v="1.8"/>
    <x v="1"/>
    <n v="12367"/>
    <s v="1061059"/>
    <n v="4"/>
    <s v="X"/>
    <m/>
    <m/>
    <d v="2024-07-19T00:00:00"/>
    <n v="370"/>
    <m/>
    <m/>
    <m/>
    <m/>
    <m/>
    <n v="1"/>
    <s v="GG"/>
    <m/>
    <m/>
    <s v="adult"/>
    <s v="10610594"/>
    <x v="3"/>
    <n v="1.3"/>
    <n v="3"/>
    <n v="2019"/>
    <x v="5"/>
    <s v="GW"/>
    <n v="76"/>
    <s v="L"/>
    <n v="83"/>
    <s v="Yes"/>
    <n v="119"/>
    <n v="122543"/>
    <s v=""/>
    <s v="F"/>
    <n v="2.1959999999999975"/>
    <n v="0.89988973404184225"/>
    <s v=""/>
    <s v=""/>
    <s v="F"/>
    <s v=""/>
    <s v=""/>
    <n v="0"/>
    <n v="0"/>
  </r>
  <r>
    <d v="2024-07-01T00:00:00"/>
    <n v="12198"/>
    <n v="12219"/>
    <n v="25"/>
    <x v="1"/>
    <n v="1838"/>
    <n v="90"/>
    <n v="41789"/>
    <s v="adipose hole"/>
    <s v="046540"/>
    <n v="380"/>
    <s v="M52 135"/>
    <n v="38"/>
    <s v="380-M52 135-38"/>
    <m/>
    <s v="F"/>
    <s v="F"/>
    <s v=""/>
    <s v=""/>
    <n v="83.5"/>
    <n v="18.399999999999999"/>
    <n v="7.5"/>
    <n v="6.5"/>
    <n v="2.4"/>
    <x v="1"/>
    <n v="12367"/>
    <s v="1061059"/>
    <n v="5"/>
    <s v="X"/>
    <m/>
    <m/>
    <d v="2024-07-19T00:00:00"/>
    <n v="371"/>
    <s v="GN"/>
    <s v="HW"/>
    <n v="12"/>
    <s v="3  9"/>
    <m/>
    <n v="1"/>
    <s v="GG"/>
    <m/>
    <m/>
    <s v="adult"/>
    <s v="10610595"/>
    <x v="3"/>
    <n v="1.3"/>
    <n v="3"/>
    <n v="2019"/>
    <x v="5"/>
    <s v="GW"/>
    <n v="76"/>
    <s v="L"/>
    <n v="83.5"/>
    <s v="Yes"/>
    <n v="408"/>
    <n v="122543"/>
    <s v=""/>
    <s v="F"/>
    <n v="3.1000000000002359E-2"/>
    <n v="0.50774937941380549"/>
    <s v=""/>
    <s v=""/>
    <s v="F"/>
    <s v=""/>
    <s v=""/>
    <n v="0"/>
    <n v="0"/>
  </r>
  <r>
    <d v="2024-07-01T00:00:00"/>
    <n v="12198"/>
    <n v="12219"/>
    <n v="25"/>
    <x v="1"/>
    <n v="1907"/>
    <n v="80"/>
    <n v="41790"/>
    <s v="adipose hole"/>
    <s v="046522"/>
    <n v="420"/>
    <s v="M56 035"/>
    <n v="118"/>
    <s v="420-M56 035-118"/>
    <m/>
    <s v="F"/>
    <s v="F"/>
    <s v=""/>
    <s v=""/>
    <n v="79"/>
    <n v="16.5"/>
    <n v="7"/>
    <n v="4.7"/>
    <n v="1.7"/>
    <x v="1"/>
    <n v="12367"/>
    <s v="1061059"/>
    <n v="6"/>
    <s v="X"/>
    <m/>
    <m/>
    <d v="2024-07-19T00:00:00"/>
    <n v="372"/>
    <m/>
    <m/>
    <m/>
    <m/>
    <m/>
    <n v="1"/>
    <s v="GG"/>
    <m/>
    <m/>
    <s v="adult"/>
    <s v="10610596"/>
    <x v="8"/>
    <s v="M3"/>
    <n v="3"/>
    <s v=""/>
    <x v="5"/>
    <s v="GW"/>
    <n v="72"/>
    <s v="L"/>
    <n v="79"/>
    <s v="Yes"/>
    <n v="120"/>
    <n v="122543"/>
    <s v=""/>
    <s v="F"/>
    <n v="0.56199999999999872"/>
    <n v="0.63691517528041419"/>
    <s v=""/>
    <s v=""/>
    <s v="F"/>
    <s v=""/>
    <s v=""/>
    <n v="0"/>
    <n v="0"/>
  </r>
  <r>
    <d v="2024-07-01T00:00:00"/>
    <n v="12198"/>
    <n v="12219"/>
    <n v="25"/>
    <x v="1"/>
    <n v="1911"/>
    <n v="93"/>
    <n v="41791"/>
    <s v="adipose hole"/>
    <s v="046554"/>
    <n v="460"/>
    <s v="M58 036"/>
    <n v="39"/>
    <s v="460-M58 036-39"/>
    <m/>
    <s v="M"/>
    <s v="M"/>
    <s v=""/>
    <s v=""/>
    <n v="81.5"/>
    <n v="17.600000000000001"/>
    <n v="6.5"/>
    <n v="4.4000000000000004"/>
    <n v="1.8"/>
    <x v="1"/>
    <n v="12367"/>
    <s v="1061059"/>
    <n v="7"/>
    <s v="X"/>
    <m/>
    <m/>
    <d v="2024-07-19T00:00:00"/>
    <n v="373"/>
    <m/>
    <m/>
    <m/>
    <m/>
    <m/>
    <n v="1"/>
    <s v="GG"/>
    <m/>
    <m/>
    <s v="adult"/>
    <s v="10610597"/>
    <x v="3"/>
    <n v="1.3"/>
    <n v="3"/>
    <n v="2019"/>
    <x v="5"/>
    <s v="GW"/>
    <n v="75"/>
    <s v="L"/>
    <n v="81.5"/>
    <s v="Yes"/>
    <n v="409"/>
    <n v="122543"/>
    <s v=""/>
    <s v="F"/>
    <n v="2.3950000000000018"/>
    <n v="0.91644523301974545"/>
    <s v=""/>
    <s v=""/>
    <s v="F"/>
    <s v=""/>
    <s v=""/>
    <n v="0"/>
    <n v="0"/>
  </r>
  <r>
    <d v="2024-07-01T00:00:00"/>
    <n v="12198"/>
    <n v="12219"/>
    <n v="25"/>
    <x v="1"/>
    <n v="1913"/>
    <n v="71"/>
    <n v="41792"/>
    <s v="adipose hole"/>
    <s v="046565"/>
    <n v="500"/>
    <s v="M58 138"/>
    <n v="119"/>
    <s v="500-M58 138-119"/>
    <m/>
    <s v="M"/>
    <s v="M"/>
    <s v=""/>
    <s v=""/>
    <n v="71"/>
    <m/>
    <m/>
    <m/>
    <m/>
    <x v="2"/>
    <n v="12367"/>
    <s v="1061059"/>
    <n v="8"/>
    <s v="X"/>
    <m/>
    <m/>
    <d v="2024-07-19T00:00:00"/>
    <n v="374"/>
    <s v="GN"/>
    <m/>
    <n v="12"/>
    <m/>
    <m/>
    <n v="1"/>
    <s v="GG"/>
    <m/>
    <m/>
    <s v="adult"/>
    <s v="10610598"/>
    <x v="2"/>
    <n v="1.2"/>
    <n v="2"/>
    <n v="2020"/>
    <x v="5"/>
    <s v="GW"/>
    <n v="64.603699999999989"/>
    <s v="M"/>
    <n v="71"/>
    <s v="NA"/>
    <n v="410"/>
    <n v="122543"/>
    <s v=""/>
    <s v=""/>
    <s v=""/>
    <s v=""/>
    <s v=""/>
    <s v=""/>
    <s v="M"/>
    <s v=""/>
    <s v=""/>
    <n v="0"/>
    <n v="0"/>
  </r>
  <r>
    <d v="2024-07-01T00:00:00"/>
    <n v="12198"/>
    <n v="12219"/>
    <n v="26"/>
    <x v="1"/>
    <n v="1915"/>
    <n v="72"/>
    <n v="41793"/>
    <s v="adipose hole"/>
    <s v="046530"/>
    <n v="340"/>
    <s v="M52 038"/>
    <n v="41"/>
    <s v="340-M52 038-41"/>
    <m/>
    <s v="M"/>
    <s v="M"/>
    <s v=""/>
    <s v=""/>
    <n v="71.5"/>
    <m/>
    <m/>
    <m/>
    <m/>
    <x v="2"/>
    <n v="12367"/>
    <s v="1061059"/>
    <n v="9"/>
    <s v="X"/>
    <m/>
    <m/>
    <d v="2024-07-19T00:00:00"/>
    <n v="375"/>
    <m/>
    <m/>
    <m/>
    <m/>
    <m/>
    <n v="1"/>
    <m/>
    <m/>
    <m/>
    <s v="adult"/>
    <s v="10610599"/>
    <x v="2"/>
    <n v="1.2"/>
    <n v="2"/>
    <n v="2020"/>
    <x v="5"/>
    <s v="GW"/>
    <n v="65.066449999999989"/>
    <s v="M"/>
    <n v="71.5"/>
    <s v="NA"/>
    <n v="411"/>
    <n v="122543"/>
    <s v=""/>
    <s v=""/>
    <s v=""/>
    <s v=""/>
    <s v=""/>
    <s v=""/>
    <s v="M"/>
    <s v=""/>
    <s v=""/>
    <n v="0"/>
    <n v="0"/>
  </r>
  <r>
    <d v="2024-07-01T00:00:00"/>
    <n v="12198"/>
    <n v="12219"/>
    <n v="26"/>
    <x v="1"/>
    <n v="1917"/>
    <n v="95"/>
    <n v="41794"/>
    <s v="adipose hole"/>
    <s v="046564"/>
    <n v="380"/>
    <s v="M52 136"/>
    <n v="39"/>
    <s v="380-M52 136-39"/>
    <s v="X"/>
    <s v="M"/>
    <s v="M"/>
    <s v=""/>
    <s v=""/>
    <n v="81.5"/>
    <n v="20.2"/>
    <n v="7.2"/>
    <n v="5.5"/>
    <n v="2"/>
    <x v="1"/>
    <n v="12367"/>
    <s v="1061059"/>
    <n v="10"/>
    <s v="X"/>
    <m/>
    <m/>
    <d v="2024-07-19T00:00:00"/>
    <n v="376"/>
    <m/>
    <m/>
    <m/>
    <m/>
    <m/>
    <n v="1"/>
    <m/>
    <m/>
    <m/>
    <s v="adult"/>
    <s v="106105910"/>
    <x v="3"/>
    <n v="1.3"/>
    <n v="3"/>
    <n v="2019"/>
    <x v="5"/>
    <s v="GW"/>
    <n v="74.3"/>
    <s v="L"/>
    <n v="81.5"/>
    <s v="Yes"/>
    <n v="412"/>
    <n v="122543"/>
    <s v=""/>
    <s v="F"/>
    <n v="0.57900000000000129"/>
    <n v="0.64083727390293987"/>
    <s v=""/>
    <s v=""/>
    <s v="F"/>
    <s v=""/>
    <s v=""/>
    <n v="0"/>
    <n v="0"/>
  </r>
  <r>
    <d v="2024-07-01T00:00:00"/>
    <n v="12198"/>
    <n v="12219"/>
    <n v="26"/>
    <x v="1"/>
    <n v="1933"/>
    <n v="96"/>
    <n v="41795"/>
    <s v="adipose hole"/>
    <s v="046550"/>
    <n v="420"/>
    <s v="M56 036"/>
    <n v="119"/>
    <s v="420-M56 036-119"/>
    <m/>
    <s v="M"/>
    <s v="M"/>
    <s v=""/>
    <s v=""/>
    <n v="82.9"/>
    <n v="17.399999999999999"/>
    <n v="6.5"/>
    <n v="4.9000000000000004"/>
    <n v="1.7"/>
    <x v="1"/>
    <n v="12369"/>
    <s v="1061060"/>
    <n v="1"/>
    <s v="X"/>
    <m/>
    <m/>
    <d v="2024-07-19T00:00:00"/>
    <n v="377"/>
    <m/>
    <m/>
    <m/>
    <m/>
    <m/>
    <n v="1"/>
    <m/>
    <m/>
    <m/>
    <s v="adult"/>
    <s v="10610601"/>
    <x v="3"/>
    <n v="1.3"/>
    <n v="3"/>
    <n v="2019"/>
    <x v="5"/>
    <s v="GW"/>
    <n v="76.400000000000006"/>
    <s v="L"/>
    <n v="82.9"/>
    <s v="Yes"/>
    <n v="413"/>
    <n v="122543"/>
    <s v=""/>
    <s v="F"/>
    <n v="2.7429999999999986"/>
    <n v="0.93951679658929677"/>
    <s v=""/>
    <s v=""/>
    <s v="F"/>
    <s v=""/>
    <s v=""/>
    <s v=""/>
    <s v=""/>
  </r>
  <r>
    <d v="2024-07-01T00:00:00"/>
    <n v="12199"/>
    <n v="12219"/>
    <n v="26"/>
    <x v="0"/>
    <n v="2002"/>
    <n v="90"/>
    <n v="41796"/>
    <s v="adipose hole"/>
    <s v="046519"/>
    <n v="460"/>
    <s v="M58 037"/>
    <n v="40"/>
    <s v="460-M58 037-40"/>
    <m/>
    <s v="M"/>
    <s v="M"/>
    <s v=""/>
    <s v=""/>
    <n v="62.5"/>
    <m/>
    <m/>
    <m/>
    <m/>
    <x v="2"/>
    <n v="12369"/>
    <s v="1061060"/>
    <n v="2"/>
    <s v="X"/>
    <m/>
    <m/>
    <d v="2024-07-19T00:00:00"/>
    <n v="378"/>
    <m/>
    <m/>
    <m/>
    <m/>
    <m/>
    <n v="1"/>
    <m/>
    <m/>
    <m/>
    <s v="adult"/>
    <s v="10610602"/>
    <x v="2"/>
    <n v="1.2"/>
    <n v="2"/>
    <n v="2020"/>
    <x v="5"/>
    <s v="GW"/>
    <n v="56.73695"/>
    <s v="M"/>
    <n v="62.5"/>
    <s v="NA"/>
    <n v="414"/>
    <n v="122543"/>
    <s v=""/>
    <s v=""/>
    <s v=""/>
    <s v=""/>
    <s v=""/>
    <s v=""/>
    <s v="M"/>
    <s v=""/>
    <s v=""/>
    <s v=""/>
    <s v=""/>
  </r>
  <r>
    <d v="2024-07-01T00:00:00"/>
    <n v="12199"/>
    <n v="12219"/>
    <n v="26"/>
    <x v="0"/>
    <n v="2006"/>
    <n v="82"/>
    <n v="41797"/>
    <s v="adipose hole"/>
    <s v="046571"/>
    <n v="500"/>
    <s v="M58 139"/>
    <n v="120"/>
    <s v="500-M58 139-120"/>
    <m/>
    <s v="M"/>
    <s v="M"/>
    <s v=""/>
    <s v=""/>
    <n v="71"/>
    <m/>
    <m/>
    <m/>
    <m/>
    <x v="2"/>
    <n v="12369"/>
    <s v="1061060"/>
    <n v="3"/>
    <s v="X"/>
    <m/>
    <m/>
    <d v="2024-07-19T00:00:00"/>
    <n v="379"/>
    <m/>
    <m/>
    <m/>
    <m/>
    <m/>
    <n v="1"/>
    <m/>
    <m/>
    <m/>
    <s v="adult"/>
    <s v="10610603"/>
    <x v="2"/>
    <n v="1.2"/>
    <n v="2"/>
    <n v="2020"/>
    <x v="5"/>
    <s v="GW"/>
    <n v="64.603699999999989"/>
    <s v="M"/>
    <n v="71"/>
    <s v="NA"/>
    <n v="415"/>
    <n v="122543"/>
    <s v=""/>
    <s v=""/>
    <s v=""/>
    <s v=""/>
    <s v=""/>
    <s v=""/>
    <s v="M"/>
    <s v=""/>
    <s v=""/>
    <s v=""/>
    <s v=""/>
  </r>
  <r>
    <d v="2024-07-01T00:00:00"/>
    <n v="12199"/>
    <n v="12219"/>
    <m/>
    <x v="0"/>
    <n v="2008"/>
    <m/>
    <m/>
    <s v="caudal hole"/>
    <m/>
    <m/>
    <m/>
    <m/>
    <s v="--"/>
    <m/>
    <s v="M"/>
    <s v="M"/>
    <s v=""/>
    <s v=""/>
    <n v="39"/>
    <m/>
    <m/>
    <m/>
    <m/>
    <x v="3"/>
    <n v="12369"/>
    <s v="1061060"/>
    <n v="4"/>
    <s v="X"/>
    <m/>
    <m/>
    <d v="2024-07-19T00:00:00"/>
    <m/>
    <m/>
    <m/>
    <m/>
    <m/>
    <m/>
    <n v="1"/>
    <m/>
    <m/>
    <m/>
    <s v="jack"/>
    <s v="10610604"/>
    <x v="4"/>
    <s v="M1"/>
    <n v="1"/>
    <s v="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1T00:00:00"/>
    <n v="12199"/>
    <n v="12219"/>
    <n v="26"/>
    <x v="0"/>
    <n v="2011"/>
    <n v="91"/>
    <n v="41798"/>
    <s v="adipose hole"/>
    <s v="046512"/>
    <n v="340"/>
    <s v="M52 039"/>
    <n v="42"/>
    <s v="340-M52 039-42"/>
    <m/>
    <s v="F"/>
    <s v="M"/>
    <s v=""/>
    <s v=""/>
    <n v="60"/>
    <m/>
    <m/>
    <m/>
    <m/>
    <x v="2"/>
    <n v="12369"/>
    <s v="1061060"/>
    <n v="5"/>
    <s v="X"/>
    <m/>
    <m/>
    <d v="2024-07-19T00:00:00"/>
    <n v="380"/>
    <m/>
    <m/>
    <m/>
    <m/>
    <m/>
    <n v="1"/>
    <m/>
    <m/>
    <m/>
    <s v="adult"/>
    <s v="10610605"/>
    <x v="2"/>
    <n v="1.2"/>
    <n v="2"/>
    <n v="2020"/>
    <x v="5"/>
    <s v="GW"/>
    <n v="54.423200000000001"/>
    <s v="M"/>
    <n v="60"/>
    <s v="NA"/>
    <n v="121"/>
    <n v="122543"/>
    <s v=""/>
    <s v=""/>
    <s v=""/>
    <s v=""/>
    <s v=""/>
    <s v=""/>
    <s v="M"/>
    <s v="Kwinageese weir"/>
    <s v=""/>
    <s v=""/>
    <s v=""/>
  </r>
  <r>
    <d v="2024-07-01T00:00:00"/>
    <n v="12199"/>
    <n v="12219"/>
    <n v="26"/>
    <x v="0"/>
    <n v="2013"/>
    <n v="90"/>
    <n v="41799"/>
    <s v="adipose hole"/>
    <s v="046515"/>
    <n v="380"/>
    <s v="M52 137"/>
    <n v="40"/>
    <s v="380-M52 137-40"/>
    <m/>
    <s v="M"/>
    <s v="M"/>
    <s v=""/>
    <s v=""/>
    <n v="68"/>
    <m/>
    <m/>
    <m/>
    <m/>
    <x v="2"/>
    <n v="12369"/>
    <s v="1061060"/>
    <n v="6"/>
    <s v="X"/>
    <m/>
    <m/>
    <d v="2024-07-19T00:00:00"/>
    <n v="381"/>
    <m/>
    <m/>
    <m/>
    <m/>
    <m/>
    <n v="1"/>
    <m/>
    <m/>
    <m/>
    <s v="adult"/>
    <s v="10610606"/>
    <x v="2"/>
    <n v="1.2"/>
    <n v="2"/>
    <n v="2020"/>
    <x v="5"/>
    <s v="GW"/>
    <n v="61.827199999999998"/>
    <s v="M"/>
    <n v="68"/>
    <s v="NA"/>
    <n v="122"/>
    <n v="122543"/>
    <s v=""/>
    <s v=""/>
    <s v=""/>
    <s v=""/>
    <s v=""/>
    <s v=""/>
    <s v="M"/>
    <s v=""/>
    <s v=""/>
    <s v=""/>
    <s v=""/>
  </r>
  <r>
    <d v="2024-07-01T00:00:00"/>
    <n v="12199"/>
    <n v="12219"/>
    <n v="26"/>
    <x v="0"/>
    <n v="2015"/>
    <n v="90"/>
    <n v="41800"/>
    <s v="adipose hole"/>
    <s v="046509"/>
    <n v="420"/>
    <s v="M56 037"/>
    <n v="120"/>
    <s v="420-M56 037-120"/>
    <m/>
    <s v="F"/>
    <s v="F"/>
    <s v=""/>
    <s v=""/>
    <n v="81"/>
    <n v="15.5"/>
    <n v="6.2"/>
    <n v="4.0999999999999996"/>
    <n v="1.5"/>
    <x v="1"/>
    <n v="12369"/>
    <s v="1061060"/>
    <n v="7"/>
    <s v="X"/>
    <m/>
    <m/>
    <d v="2024-07-19T00:00:00"/>
    <n v="382"/>
    <m/>
    <m/>
    <m/>
    <m/>
    <m/>
    <n v="1"/>
    <m/>
    <m/>
    <m/>
    <s v="adult"/>
    <s v="10610607"/>
    <x v="3"/>
    <n v="1.3"/>
    <n v="3"/>
    <n v="2019"/>
    <x v="5"/>
    <s v="GW"/>
    <n v="74.8"/>
    <s v="L"/>
    <n v="81"/>
    <s v="Yes"/>
    <n v="416"/>
    <n v="122543"/>
    <s v=""/>
    <s v="F"/>
    <n v="3.0259999999999989"/>
    <n v="0.95373499473231726"/>
    <s v=""/>
    <s v=""/>
    <s v="F"/>
    <s v=""/>
    <s v=""/>
    <n v="0"/>
    <n v="0"/>
  </r>
  <r>
    <d v="2024-07-01T00:00:00"/>
    <n v="12199"/>
    <n v="12219"/>
    <n v="26"/>
    <x v="0"/>
    <n v="2018"/>
    <n v="90"/>
    <n v="41801"/>
    <s v="adipose hole"/>
    <s v="046491"/>
    <n v="460"/>
    <s v="M58 038"/>
    <n v="41"/>
    <s v="460-M58 038-41"/>
    <m/>
    <s v="M"/>
    <s v="M"/>
    <s v=""/>
    <s v=""/>
    <n v="63"/>
    <m/>
    <m/>
    <m/>
    <m/>
    <x v="2"/>
    <n v="12369"/>
    <s v="1061060"/>
    <n v="8"/>
    <s v="X"/>
    <m/>
    <m/>
    <d v="2024-07-19T00:00:00"/>
    <n v="383"/>
    <m/>
    <m/>
    <m/>
    <m/>
    <m/>
    <n v="1"/>
    <m/>
    <m/>
    <m/>
    <s v="adult"/>
    <s v="10610608"/>
    <x v="5"/>
    <n v="0"/>
    <n v="0"/>
    <s v=""/>
    <x v="5"/>
    <s v="GW"/>
    <n v="57.1997"/>
    <s v="M"/>
    <n v="63"/>
    <s v="NA"/>
    <n v="417"/>
    <n v="122543"/>
    <s v=""/>
    <s v=""/>
    <s v=""/>
    <s v=""/>
    <s v=""/>
    <s v=""/>
    <s v="M"/>
    <s v=""/>
    <s v=""/>
    <s v=""/>
    <s v=""/>
  </r>
  <r>
    <d v="2024-07-01T00:00:00"/>
    <n v="12324"/>
    <n v="11797"/>
    <m/>
    <x v="3"/>
    <n v="935"/>
    <m/>
    <n v="53499"/>
    <s v="V-clip adipose"/>
    <s v="045869"/>
    <m/>
    <m/>
    <m/>
    <s v="--"/>
    <m/>
    <s v="F"/>
    <s v="F"/>
    <s v=""/>
    <s v=""/>
    <n v="86"/>
    <n v="17.899999999999999"/>
    <n v="6"/>
    <n v="5.3"/>
    <n v="1.6"/>
    <x v="1"/>
    <n v="2118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80"/>
    <s v="L"/>
    <n v="86"/>
    <s v="Yes"/>
    <s v=""/>
    <e v="#N/A"/>
    <s v=""/>
    <s v="F"/>
    <n v="4.5299999999999976"/>
    <n v="0.98933430730528993"/>
    <s v=""/>
    <s v=""/>
    <s v="F"/>
    <s v=""/>
    <s v=""/>
    <s v=""/>
    <s v=""/>
  </r>
  <r>
    <d v="2024-07-01T00:00:00"/>
    <n v="12324"/>
    <n v="11797"/>
    <m/>
    <x v="3"/>
    <n v="939"/>
    <m/>
    <n v="53500"/>
    <s v="V-clip adipose"/>
    <s v="045846"/>
    <m/>
    <m/>
    <m/>
    <s v="--"/>
    <m/>
    <s v="M"/>
    <s v="M"/>
    <s v=""/>
    <s v=""/>
    <n v="71"/>
    <m/>
    <m/>
    <m/>
    <m/>
    <x v="2"/>
    <n v="2118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1T00:00:00"/>
    <n v="12324"/>
    <n v="11797"/>
    <m/>
    <x v="3"/>
    <n v="942"/>
    <m/>
    <n v="53501"/>
    <s v="V-clip adipose"/>
    <s v="045864"/>
    <m/>
    <m/>
    <m/>
    <s v="--"/>
    <m/>
    <s v="M"/>
    <s v="M"/>
    <s v=""/>
    <s v=""/>
    <n v="67"/>
    <m/>
    <m/>
    <m/>
    <m/>
    <x v="2"/>
    <n v="2118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Cranberry"/>
    <s v=""/>
    <s v=""/>
    <s v=""/>
  </r>
  <r>
    <d v="2024-07-01T00:00:00"/>
    <n v="12324"/>
    <n v="11797"/>
    <m/>
    <x v="3"/>
    <n v="945"/>
    <m/>
    <n v="53502"/>
    <s v="V-clip adipose"/>
    <s v="045870"/>
    <m/>
    <m/>
    <m/>
    <s v="--"/>
    <m/>
    <s v="F"/>
    <s v="M"/>
    <s v=""/>
    <s v=""/>
    <n v="67"/>
    <m/>
    <m/>
    <m/>
    <m/>
    <x v="2"/>
    <n v="2118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1T00:00:00"/>
    <n v="12324"/>
    <n v="11797"/>
    <m/>
    <x v="3"/>
    <n v="947"/>
    <m/>
    <n v="53503"/>
    <s v="V-clip adipose"/>
    <s v="045781"/>
    <m/>
    <m/>
    <m/>
    <s v="--"/>
    <m/>
    <s v="M"/>
    <s v="M"/>
    <s v=""/>
    <s v=""/>
    <n v="67"/>
    <m/>
    <m/>
    <m/>
    <m/>
    <x v="2"/>
    <n v="2118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1T00:00:00"/>
    <n v="12324"/>
    <n v="11797"/>
    <m/>
    <x v="3"/>
    <n v="950"/>
    <m/>
    <n v="53504"/>
    <s v="V-clip adipose"/>
    <s v="045786"/>
    <m/>
    <m/>
    <m/>
    <s v="--"/>
    <m/>
    <s v="M"/>
    <s v="M"/>
    <s v=""/>
    <s v=""/>
    <n v="69"/>
    <m/>
    <m/>
    <m/>
    <m/>
    <x v="2"/>
    <n v="2118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1T00:00:00"/>
    <n v="12324"/>
    <n v="11797"/>
    <m/>
    <x v="3"/>
    <n v="951"/>
    <m/>
    <n v="53505"/>
    <s v="V-clip adipose"/>
    <s v="045800"/>
    <m/>
    <m/>
    <m/>
    <s v="--"/>
    <m/>
    <s v="F"/>
    <s v="F"/>
    <s v=""/>
    <s v=""/>
    <n v="80"/>
    <n v="17.399999999999999"/>
    <n v="6"/>
    <n v="4.5"/>
    <n v="1.8"/>
    <x v="1"/>
    <n v="2118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74"/>
    <s v="L"/>
    <n v="80"/>
    <s v="Yes"/>
    <s v=""/>
    <e v="#N/A"/>
    <s v=""/>
    <s v="F"/>
    <n v="2.3219999999999996"/>
    <n v="0.91068275369281004"/>
    <s v=""/>
    <s v=""/>
    <s v="F"/>
    <s v=""/>
    <s v=""/>
    <s v=""/>
    <s v=""/>
  </r>
  <r>
    <d v="2024-07-01T00:00:00"/>
    <n v="12324"/>
    <n v="11797"/>
    <m/>
    <x v="3"/>
    <n v="953"/>
    <m/>
    <n v="53506"/>
    <s v="V-clip adipose"/>
    <s v="045840"/>
    <m/>
    <m/>
    <m/>
    <s v="--"/>
    <m/>
    <s v="F"/>
    <s v="M"/>
    <s v=""/>
    <s v=""/>
    <n v="74"/>
    <m/>
    <m/>
    <m/>
    <m/>
    <x v="2"/>
    <n v="2118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1T00:00:00"/>
    <n v="12324"/>
    <n v="11797"/>
    <m/>
    <x v="3"/>
    <n v="955"/>
    <m/>
    <n v="53507"/>
    <s v="V-clip adipose"/>
    <s v="045829"/>
    <m/>
    <m/>
    <m/>
    <s v="--"/>
    <m/>
    <s v="M"/>
    <s v="M"/>
    <s v=""/>
    <s v=""/>
    <n v="59"/>
    <m/>
    <m/>
    <m/>
    <m/>
    <x v="2"/>
    <n v="2118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1T00:00:00"/>
    <n v="12324"/>
    <n v="11797"/>
    <m/>
    <x v="3"/>
    <n v="956"/>
    <m/>
    <n v="53508"/>
    <s v="V-clip adipose"/>
    <s v="045842"/>
    <m/>
    <m/>
    <m/>
    <s v="--"/>
    <m/>
    <s v="F"/>
    <s v="M"/>
    <s v=""/>
    <s v=""/>
    <n v="70"/>
    <m/>
    <m/>
    <m/>
    <m/>
    <x v="2"/>
    <n v="2118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1T00:00:00"/>
    <n v="12324"/>
    <n v="11797"/>
    <m/>
    <x v="3"/>
    <n v="958"/>
    <m/>
    <n v="53509"/>
    <s v="V-clip adipose"/>
    <s v="045855"/>
    <m/>
    <m/>
    <m/>
    <s v="--"/>
    <m/>
    <s v="M"/>
    <s v="M"/>
    <s v=""/>
    <s v=""/>
    <n v="70"/>
    <m/>
    <m/>
    <m/>
    <m/>
    <x v="2"/>
    <n v="2119"/>
    <s v="1062171"/>
    <n v="1"/>
    <s v="X"/>
    <m/>
    <s v="X"/>
    <d v="2024-09-27T00:00:00"/>
    <m/>
    <m/>
    <m/>
    <m/>
    <m/>
    <m/>
    <n v="1"/>
    <m/>
    <m/>
    <m/>
    <s v="adult"/>
    <s v="10621711"/>
    <x v="2"/>
    <n v="1.2"/>
    <n v="2"/>
    <n v="2020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1T00:00:00"/>
    <n v="12324"/>
    <n v="11797"/>
    <m/>
    <x v="3"/>
    <n v="1000"/>
    <m/>
    <n v="53510"/>
    <s v="V-clip adipose"/>
    <s v="045793"/>
    <m/>
    <m/>
    <m/>
    <s v="--"/>
    <m/>
    <s v="F"/>
    <s v="M"/>
    <s v=""/>
    <s v=""/>
    <n v="52"/>
    <m/>
    <m/>
    <m/>
    <m/>
    <x v="2"/>
    <n v="2119"/>
    <s v="1062171"/>
    <n v="2"/>
    <s v="X"/>
    <m/>
    <s v="X"/>
    <d v="2024-09-27T00:00:00"/>
    <m/>
    <m/>
    <m/>
    <m/>
    <m/>
    <m/>
    <n v="1"/>
    <m/>
    <m/>
    <m/>
    <s v="adult"/>
    <s v="10621712"/>
    <x v="2"/>
    <n v="1.2"/>
    <n v="2"/>
    <n v="2020"/>
    <x v="5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7-01T00:00:00"/>
    <n v="12324"/>
    <n v="11797"/>
    <m/>
    <x v="3"/>
    <n v="1002"/>
    <m/>
    <n v="53511"/>
    <s v="V-clip adipose"/>
    <s v="045815"/>
    <m/>
    <m/>
    <m/>
    <s v="--"/>
    <m/>
    <s v="F"/>
    <s v="F"/>
    <s v=""/>
    <s v=""/>
    <n v="82"/>
    <n v="18"/>
    <n v="6.3"/>
    <n v="5.0999999999999996"/>
    <n v="1.8"/>
    <x v="1"/>
    <n v="2119"/>
    <s v="1062171"/>
    <n v="3"/>
    <s v="X"/>
    <m/>
    <s v="X"/>
    <d v="2024-09-27T00:00:00"/>
    <m/>
    <s v="HW"/>
    <m/>
    <n v="7"/>
    <m/>
    <m/>
    <n v="1"/>
    <m/>
    <m/>
    <m/>
    <s v="adult"/>
    <s v="10621713"/>
    <x v="3"/>
    <n v="1.3"/>
    <n v="3"/>
    <n v="2019"/>
    <x v="5"/>
    <s v="GH"/>
    <n v="75.7"/>
    <s v="L"/>
    <n v="82"/>
    <s v="Yes"/>
    <s v=""/>
    <n v="127871"/>
    <s v=""/>
    <s v="F"/>
    <n v="2.3899999999999988"/>
    <n v="0.91606156810244177"/>
    <s v=""/>
    <s v=""/>
    <s v="F"/>
    <s v=""/>
    <s v=""/>
    <s v=""/>
    <s v=""/>
  </r>
  <r>
    <d v="2024-07-01T00:00:00"/>
    <n v="12324"/>
    <n v="11797"/>
    <m/>
    <x v="3"/>
    <n v="1004"/>
    <m/>
    <n v="53512"/>
    <s v="V-clip adipose"/>
    <s v="045872"/>
    <m/>
    <m/>
    <m/>
    <s v="--"/>
    <m/>
    <s v="F"/>
    <s v="F"/>
    <s v=""/>
    <s v=""/>
    <n v="84"/>
    <n v="17.8"/>
    <n v="6"/>
    <n v="4.9000000000000004"/>
    <n v="2"/>
    <x v="1"/>
    <n v="2119"/>
    <s v="1062171"/>
    <n v="4"/>
    <s v="X"/>
    <m/>
    <s v="X"/>
    <d v="2024-09-27T00:00:00"/>
    <m/>
    <m/>
    <m/>
    <m/>
    <m/>
    <m/>
    <n v="1"/>
    <m/>
    <m/>
    <m/>
    <s v="adult"/>
    <s v="10621714"/>
    <x v="3"/>
    <n v="1.3"/>
    <n v="3"/>
    <n v="2019"/>
    <x v="5"/>
    <s v="GH"/>
    <n v="78"/>
    <s v="L"/>
    <n v="84"/>
    <s v="Yes"/>
    <s v=""/>
    <n v="127871"/>
    <s v=""/>
    <s v="F"/>
    <n v="3.5979999999999981"/>
    <n v="0.97335117818210082"/>
    <s v=""/>
    <s v=""/>
    <s v="F"/>
    <s v=""/>
    <s v=""/>
    <s v=""/>
    <s v=""/>
  </r>
  <r>
    <d v="2024-07-01T00:00:00"/>
    <n v="12325"/>
    <n v="11797"/>
    <m/>
    <x v="4"/>
    <n v="1042"/>
    <m/>
    <n v="53513"/>
    <s v="V-clip adipose"/>
    <s v="045809"/>
    <m/>
    <m/>
    <m/>
    <s v="--"/>
    <m/>
    <s v="F"/>
    <s v="F"/>
    <s v=""/>
    <s v=""/>
    <n v="76"/>
    <n v="17.899999999999999"/>
    <n v="7"/>
    <n v="5.6"/>
    <n v="1.8"/>
    <x v="1"/>
    <n v="2119"/>
    <s v="1062171"/>
    <n v="5"/>
    <s v="X"/>
    <m/>
    <s v="X"/>
    <d v="2024-09-27T00:00:00"/>
    <m/>
    <m/>
    <m/>
    <m/>
    <m/>
    <m/>
    <n v="1"/>
    <m/>
    <m/>
    <m/>
    <s v="adult"/>
    <s v="10621715"/>
    <x v="2"/>
    <n v="1.2"/>
    <n v="2"/>
    <n v="2020"/>
    <x v="5"/>
    <s v="GH"/>
    <n v="69"/>
    <s v="L"/>
    <n v="76"/>
    <s v="Yes"/>
    <s v=""/>
    <n v="127871"/>
    <s v=""/>
    <s v="M"/>
    <n v="-1.4260000000000002"/>
    <n v="0.19372269577057119"/>
    <s v=""/>
    <s v=""/>
    <s v="M"/>
    <s v=""/>
    <s v=""/>
    <s v=""/>
    <s v=""/>
  </r>
  <r>
    <d v="2024-07-01T00:00:00"/>
    <n v="12325"/>
    <n v="11797"/>
    <m/>
    <x v="4"/>
    <n v="1056"/>
    <m/>
    <n v="53514"/>
    <s v="V-clip adipose"/>
    <s v="045825"/>
    <m/>
    <m/>
    <m/>
    <s v="--"/>
    <m/>
    <s v="M"/>
    <s v="M"/>
    <s v=""/>
    <s v=""/>
    <n v="56"/>
    <m/>
    <m/>
    <m/>
    <m/>
    <x v="2"/>
    <n v="2119"/>
    <s v="1062171"/>
    <n v="6"/>
    <s v="X"/>
    <m/>
    <s v="X"/>
    <d v="2024-09-27T00:00:00"/>
    <m/>
    <s v="HW"/>
    <m/>
    <s v="5  7"/>
    <m/>
    <m/>
    <n v="1"/>
    <m/>
    <m/>
    <m/>
    <s v="adult"/>
    <s v="10621716"/>
    <x v="2"/>
    <n v="1.2"/>
    <n v="2"/>
    <n v="2020"/>
    <x v="5"/>
    <s v="GH"/>
    <n v="50.721200000000003"/>
    <s v="M"/>
    <n v="56"/>
    <s v="NA"/>
    <s v=""/>
    <n v="127871"/>
    <s v=""/>
    <s v=""/>
    <s v=""/>
    <s v=""/>
    <s v=""/>
    <s v=""/>
    <s v="M"/>
    <s v=""/>
    <s v=""/>
    <s v=""/>
    <s v=""/>
  </r>
  <r>
    <d v="2024-07-01T00:00:00"/>
    <n v="12326"/>
    <n v="11797"/>
    <m/>
    <x v="2"/>
    <n v="1125"/>
    <m/>
    <n v="53515"/>
    <s v="V-clip adipose"/>
    <s v="045844"/>
    <m/>
    <m/>
    <m/>
    <s v="--"/>
    <s v="X"/>
    <s v="M"/>
    <s v="M"/>
    <s v=""/>
    <s v=""/>
    <n v="78"/>
    <n v="18"/>
    <n v="6.8"/>
    <n v="5"/>
    <n v="1.4"/>
    <x v="1"/>
    <n v="2119"/>
    <s v="1062171"/>
    <n v="7"/>
    <s v="X"/>
    <m/>
    <s v="X"/>
    <d v="2024-09-27T00:00:00"/>
    <m/>
    <m/>
    <m/>
    <m/>
    <m/>
    <m/>
    <n v="1"/>
    <m/>
    <m/>
    <m/>
    <s v="adult"/>
    <s v="10621717"/>
    <x v="8"/>
    <s v="M3"/>
    <n v="3"/>
    <s v=""/>
    <x v="5"/>
    <s v="GH"/>
    <n v="71.2"/>
    <s v="L"/>
    <n v="78"/>
    <s v="Yes"/>
    <s v=""/>
    <n v="127871"/>
    <s v=""/>
    <s v="F"/>
    <n v="0.44199999999999906"/>
    <n v="0.60873548739075001"/>
    <s v=""/>
    <s v=""/>
    <s v="F"/>
    <s v=""/>
    <s v=""/>
    <s v=""/>
    <s v=""/>
  </r>
  <r>
    <d v="2024-07-01T00:00:00"/>
    <n v="12326"/>
    <n v="11797"/>
    <m/>
    <x v="2"/>
    <n v="1128"/>
    <m/>
    <n v="53516"/>
    <s v="V-clip adipose"/>
    <s v="045832"/>
    <m/>
    <m/>
    <m/>
    <s v="--"/>
    <m/>
    <s v="M"/>
    <s v="M"/>
    <s v=""/>
    <s v=""/>
    <n v="83"/>
    <n v="20.5"/>
    <n v="8.1999999999999993"/>
    <n v="6.9"/>
    <n v="2.2000000000000002"/>
    <x v="1"/>
    <n v="2119"/>
    <s v="1062171"/>
    <n v="8"/>
    <s v="X"/>
    <m/>
    <s v="X"/>
    <d v="2024-09-27T00:00:00"/>
    <m/>
    <m/>
    <m/>
    <m/>
    <m/>
    <m/>
    <n v="1"/>
    <m/>
    <m/>
    <m/>
    <s v="adult"/>
    <s v="10621718"/>
    <x v="3"/>
    <n v="1.3"/>
    <n v="3"/>
    <n v="2019"/>
    <x v="5"/>
    <s v="GH"/>
    <n v="74.8"/>
    <s v="L"/>
    <n v="83"/>
    <s v="Yes"/>
    <s v=""/>
    <n v="127871"/>
    <s v=""/>
    <s v="M"/>
    <n v="-1.1800000000000004"/>
    <n v="0.23505219623623524"/>
    <s v=""/>
    <s v=""/>
    <s v="M"/>
    <s v=""/>
    <s v=""/>
    <s v=""/>
    <s v=""/>
  </r>
  <r>
    <d v="2024-07-01T00:00:00"/>
    <n v="12326"/>
    <n v="11797"/>
    <m/>
    <x v="2"/>
    <n v="1130"/>
    <m/>
    <n v="53517"/>
    <s v="V-clip adipose"/>
    <s v="045784"/>
    <m/>
    <m/>
    <m/>
    <s v="--"/>
    <m/>
    <s v="M"/>
    <s v="M"/>
    <s v=""/>
    <s v=""/>
    <n v="54"/>
    <m/>
    <m/>
    <m/>
    <m/>
    <x v="2"/>
    <n v="2119"/>
    <s v="1062171"/>
    <n v="9"/>
    <s v="X"/>
    <m/>
    <s v="X"/>
    <d v="2024-09-27T00:00:00"/>
    <m/>
    <m/>
    <m/>
    <m/>
    <m/>
    <m/>
    <n v="1"/>
    <m/>
    <m/>
    <m/>
    <s v="adult"/>
    <s v="10621719"/>
    <x v="2"/>
    <n v="1.2"/>
    <n v="2"/>
    <n v="2020"/>
    <x v="5"/>
    <s v="GH"/>
    <n v="48.870199999999997"/>
    <s v="M"/>
    <n v="54"/>
    <s v="NA"/>
    <s v=""/>
    <n v="127871"/>
    <s v=""/>
    <s v=""/>
    <s v=""/>
    <s v=""/>
    <s v=""/>
    <s v=""/>
    <s v="M"/>
    <s v="Damdochax - Tag Alone"/>
    <s v=""/>
    <s v=""/>
    <s v=""/>
  </r>
  <r>
    <d v="2024-07-01T00:00:00"/>
    <n v="12326"/>
    <n v="11797"/>
    <m/>
    <x v="2"/>
    <n v="1132"/>
    <m/>
    <n v="53518"/>
    <s v="V-clip adipose"/>
    <s v="045867"/>
    <m/>
    <m/>
    <m/>
    <s v="--"/>
    <m/>
    <s v="M"/>
    <s v="M"/>
    <s v=""/>
    <s v=""/>
    <n v="67"/>
    <m/>
    <m/>
    <m/>
    <m/>
    <x v="2"/>
    <n v="2119"/>
    <s v="1062171"/>
    <n v="10"/>
    <s v="X"/>
    <m/>
    <s v="X"/>
    <d v="2024-09-27T00:00:00"/>
    <m/>
    <m/>
    <m/>
    <m/>
    <m/>
    <m/>
    <n v="1"/>
    <m/>
    <m/>
    <m/>
    <s v="adult"/>
    <s v="106217110"/>
    <x v="2"/>
    <n v="1.2"/>
    <n v="2"/>
    <n v="2020"/>
    <x v="5"/>
    <s v="GH"/>
    <n v="60.901699999999998"/>
    <s v="M"/>
    <n v="67"/>
    <s v="NA"/>
    <s v=""/>
    <n v="127871"/>
    <s v=""/>
    <s v=""/>
    <s v=""/>
    <s v=""/>
    <s v=""/>
    <s v=""/>
    <s v="M"/>
    <s v=""/>
    <s v=""/>
    <s v=""/>
    <s v=""/>
  </r>
  <r>
    <d v="2024-07-01T00:00:00"/>
    <n v="12326"/>
    <n v="11797"/>
    <m/>
    <x v="2"/>
    <n v="1134"/>
    <m/>
    <n v="53519"/>
    <s v="V-clip adipose"/>
    <s v="045868"/>
    <m/>
    <m/>
    <m/>
    <s v="--"/>
    <m/>
    <s v="M"/>
    <s v="M"/>
    <s v=""/>
    <s v=""/>
    <n v="66"/>
    <m/>
    <m/>
    <m/>
    <m/>
    <x v="2"/>
    <n v="2120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1T00:00:00"/>
    <n v="12326"/>
    <n v="11797"/>
    <m/>
    <x v="2"/>
    <n v="1136"/>
    <m/>
    <n v="53520"/>
    <s v="V-clip adipose"/>
    <s v="045828"/>
    <m/>
    <m/>
    <m/>
    <s v="--"/>
    <m/>
    <s v="F"/>
    <s v="F"/>
    <s v=""/>
    <s v=""/>
    <n v="88"/>
    <n v="19.8"/>
    <n v="7.3"/>
    <n v="5.5"/>
    <n v="2"/>
    <x v="1"/>
    <n v="2120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80.7"/>
    <s v="L"/>
    <n v="88"/>
    <s v="Yes"/>
    <s v=""/>
    <e v="#N/A"/>
    <s v=""/>
    <s v="F"/>
    <n v="3.2459999999999978"/>
    <n v="0.96252911198361302"/>
    <s v=""/>
    <s v=""/>
    <s v="F"/>
    <s v=""/>
    <s v=""/>
    <s v=""/>
    <s v=""/>
  </r>
  <r>
    <d v="2024-07-01T00:00:00"/>
    <n v="12327"/>
    <n v="11797"/>
    <m/>
    <x v="3"/>
    <n v="1417"/>
    <m/>
    <n v="53521"/>
    <s v="V-clip adipose"/>
    <s v="045789"/>
    <m/>
    <m/>
    <m/>
    <s v="--"/>
    <m/>
    <s v="M"/>
    <s v="M"/>
    <s v=""/>
    <s v=""/>
    <n v="52"/>
    <m/>
    <m/>
    <m/>
    <m/>
    <x v="2"/>
    <n v="2120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47.019199999999998"/>
    <s v="M"/>
    <n v="52"/>
    <s v="NA"/>
    <s v=""/>
    <e v="#N/A"/>
    <s v=""/>
    <s v=""/>
    <s v=""/>
    <s v=""/>
    <s v=""/>
    <s v=""/>
    <s v="M"/>
    <s v=""/>
    <s v=""/>
    <s v=""/>
    <s v=""/>
  </r>
  <r>
    <d v="2024-07-01T00:00:00"/>
    <n v="12327"/>
    <n v="11797"/>
    <m/>
    <x v="3"/>
    <n v="1421"/>
    <m/>
    <n v="53522"/>
    <s v="V-clip adipose"/>
    <s v="045804"/>
    <m/>
    <m/>
    <m/>
    <s v="--"/>
    <m/>
    <s v="M"/>
    <s v="M"/>
    <s v=""/>
    <s v=""/>
    <n v="57"/>
    <m/>
    <m/>
    <m/>
    <m/>
    <x v="2"/>
    <n v="2120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1T00:00:00"/>
    <n v="12327"/>
    <n v="11797"/>
    <m/>
    <x v="3"/>
    <n v="1422"/>
    <m/>
    <n v="53523"/>
    <s v="V-clip adipose"/>
    <s v="045780"/>
    <m/>
    <m/>
    <m/>
    <s v="--"/>
    <m/>
    <s v="F"/>
    <s v="M"/>
    <s v=""/>
    <s v=""/>
    <n v="73"/>
    <m/>
    <m/>
    <m/>
    <m/>
    <x v="2"/>
    <n v="2120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1T00:00:00"/>
    <n v="12327"/>
    <n v="11798"/>
    <m/>
    <x v="3"/>
    <n v="1425"/>
    <m/>
    <n v="53524"/>
    <s v="V-clip adipose"/>
    <s v="045802"/>
    <m/>
    <m/>
    <m/>
    <s v="--"/>
    <m/>
    <s v="M"/>
    <s v="M"/>
    <s v=""/>
    <s v=""/>
    <n v="66"/>
    <m/>
    <m/>
    <m/>
    <m/>
    <x v="2"/>
    <n v="2120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Kwinageese weir"/>
    <s v=""/>
    <s v=""/>
    <s v=""/>
  </r>
  <r>
    <d v="2024-07-01T00:00:00"/>
    <n v="12327"/>
    <n v="11798"/>
    <m/>
    <x v="3"/>
    <n v="1427"/>
    <m/>
    <n v="53525"/>
    <s v="V-clip adipose"/>
    <s v="045816"/>
    <m/>
    <m/>
    <m/>
    <s v="--"/>
    <m/>
    <s v="F"/>
    <s v="M"/>
    <s v=""/>
    <s v=""/>
    <n v="68"/>
    <m/>
    <m/>
    <m/>
    <m/>
    <x v="2"/>
    <n v="2120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1T00:00:00"/>
    <n v="12327"/>
    <n v="11798"/>
    <m/>
    <x v="3"/>
    <n v="1429"/>
    <m/>
    <n v="53526"/>
    <s v="V-clip adipose"/>
    <s v="045807"/>
    <m/>
    <m/>
    <m/>
    <s v="--"/>
    <m/>
    <s v="F"/>
    <s v="F"/>
    <s v=""/>
    <s v=""/>
    <n v="77"/>
    <n v="16.2"/>
    <n v="5.3"/>
    <n v="5.5"/>
    <n v="1.7"/>
    <x v="1"/>
    <n v="2120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71.7"/>
    <s v="L"/>
    <n v="77"/>
    <s v="Yes"/>
    <s v=""/>
    <e v="#N/A"/>
    <s v=""/>
    <s v="F"/>
    <n v="1.3340000000000003"/>
    <n v="0.79150151196664043"/>
    <s v=""/>
    <s v=""/>
    <s v="F"/>
    <s v=""/>
    <s v=""/>
    <s v=""/>
    <s v=""/>
  </r>
  <r>
    <d v="2024-07-01T00:00:00"/>
    <n v="12327"/>
    <n v="11798"/>
    <m/>
    <x v="3"/>
    <n v="1430"/>
    <m/>
    <n v="53527"/>
    <s v="V-clip adipose"/>
    <s v="045843"/>
    <m/>
    <m/>
    <m/>
    <s v="--"/>
    <m/>
    <s v="F"/>
    <s v="F"/>
    <s v=""/>
    <s v=""/>
    <n v="84"/>
    <n v="18.7"/>
    <n v="6.5"/>
    <n v="6.8"/>
    <n v="2.2000000000000002"/>
    <x v="1"/>
    <n v="2120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7.5"/>
    <s v="L"/>
    <n v="84"/>
    <s v="Yes"/>
    <s v=""/>
    <e v="#N/A"/>
    <s v=""/>
    <s v="F"/>
    <n v="1.4939999999999973"/>
    <n v="0.816677891777014"/>
    <s v=""/>
    <s v=""/>
    <s v="F"/>
    <s v=""/>
    <s v=""/>
    <s v=""/>
    <s v=""/>
  </r>
  <r>
    <d v="2024-07-01T00:00:00"/>
    <n v="12327"/>
    <n v="11798"/>
    <m/>
    <x v="3"/>
    <n v="1433"/>
    <m/>
    <n v="53528"/>
    <s v="V-clip adipose"/>
    <s v="045874"/>
    <m/>
    <m/>
    <m/>
    <s v="--"/>
    <m/>
    <s v="M"/>
    <s v="M"/>
    <s v=""/>
    <s v=""/>
    <n v="71"/>
    <m/>
    <m/>
    <m/>
    <m/>
    <x v="2"/>
    <n v="2120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1T00:00:00"/>
    <n v="12327"/>
    <n v="11798"/>
    <m/>
    <x v="3"/>
    <n v="1436"/>
    <m/>
    <n v="53529"/>
    <s v="V-clip adipose"/>
    <s v="045818"/>
    <m/>
    <m/>
    <m/>
    <s v="--"/>
    <m/>
    <s v="F"/>
    <s v="F"/>
    <s v=""/>
    <s v=""/>
    <n v="82"/>
    <n v="17.3"/>
    <n v="5.9"/>
    <n v="5.0999999999999996"/>
    <n v="1.8"/>
    <x v="1"/>
    <n v="2121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6.099999999999994"/>
    <s v="L"/>
    <n v="82"/>
    <s v="Yes"/>
    <s v=""/>
    <e v="#N/A"/>
    <s v=""/>
    <s v="F"/>
    <n v="2.9019999999999984"/>
    <n v="0.94794521555121458"/>
    <s v=""/>
    <s v=""/>
    <s v="F"/>
    <s v=""/>
    <s v=""/>
    <s v=""/>
    <s v=""/>
  </r>
  <r>
    <d v="2024-07-01T00:00:00"/>
    <n v="12328"/>
    <n v="11798"/>
    <m/>
    <x v="4"/>
    <n v="1454"/>
    <m/>
    <n v="53530"/>
    <s v="V-clip adipose"/>
    <s v="045854"/>
    <m/>
    <m/>
    <m/>
    <s v="--"/>
    <m/>
    <s v="M"/>
    <s v="M"/>
    <s v=""/>
    <s v=""/>
    <n v="59"/>
    <m/>
    <m/>
    <m/>
    <m/>
    <x v="2"/>
    <n v="2121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1T00:00:00"/>
    <n v="12328"/>
    <n v="11798"/>
    <m/>
    <x v="4"/>
    <n v="1459"/>
    <m/>
    <n v="53531"/>
    <s v="V-clip adipose"/>
    <s v="045863"/>
    <m/>
    <m/>
    <m/>
    <s v="--"/>
    <m/>
    <s v="M"/>
    <s v="M"/>
    <s v=""/>
    <s v=""/>
    <n v="66.5"/>
    <m/>
    <m/>
    <m/>
    <m/>
    <x v="2"/>
    <n v="2121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1T00:00:00"/>
    <n v="12329"/>
    <n v="11798"/>
    <m/>
    <x v="2"/>
    <n v="1522"/>
    <m/>
    <n v="53532"/>
    <s v="V-clip adipose"/>
    <s v="045878"/>
    <m/>
    <m/>
    <m/>
    <s v="--"/>
    <m/>
    <s v="M"/>
    <s v="M"/>
    <s v=""/>
    <s v=""/>
    <n v="64"/>
    <m/>
    <m/>
    <m/>
    <m/>
    <x v="2"/>
    <n v="2121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1T00:00:00"/>
    <n v="12329"/>
    <n v="11798"/>
    <m/>
    <x v="2"/>
    <n v="1526"/>
    <m/>
    <n v="53533"/>
    <s v="V-clip adipose"/>
    <s v="045836"/>
    <m/>
    <m/>
    <m/>
    <s v="--"/>
    <m/>
    <s v="M"/>
    <s v="M"/>
    <s v=""/>
    <s v=""/>
    <n v="55"/>
    <m/>
    <m/>
    <m/>
    <m/>
    <x v="2"/>
    <n v="2121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Damdochax"/>
    <s v=""/>
    <s v=""/>
    <s v=""/>
  </r>
  <r>
    <d v="2024-07-01T00:00:00"/>
    <n v="12329"/>
    <n v="11798"/>
    <m/>
    <x v="2"/>
    <n v="1535"/>
    <m/>
    <n v="53534"/>
    <s v="V-clip adipose"/>
    <s v="045782"/>
    <m/>
    <m/>
    <m/>
    <s v="--"/>
    <m/>
    <s v="F"/>
    <s v="M"/>
    <s v=""/>
    <s v=""/>
    <n v="71"/>
    <m/>
    <m/>
    <m/>
    <m/>
    <x v="2"/>
    <n v="2121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1T00:00:00"/>
    <n v="12330"/>
    <n v="11798"/>
    <m/>
    <x v="3"/>
    <n v="1631"/>
    <m/>
    <n v="53535"/>
    <s v="V-clip adipose"/>
    <s v="045877"/>
    <m/>
    <m/>
    <m/>
    <s v="--"/>
    <m/>
    <s v="F"/>
    <s v="M"/>
    <s v=""/>
    <s v=""/>
    <n v="68"/>
    <m/>
    <m/>
    <m/>
    <m/>
    <x v="2"/>
    <n v="2121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1T00:00:00"/>
    <n v="12330"/>
    <n v="11798"/>
    <m/>
    <x v="3"/>
    <n v="1633"/>
    <m/>
    <n v="53536"/>
    <s v="V-clip adipose"/>
    <s v="045865"/>
    <m/>
    <m/>
    <m/>
    <s v="--"/>
    <s v="X"/>
    <s v="M"/>
    <s v="M"/>
    <s v=""/>
    <s v=""/>
    <n v="89"/>
    <n v="19.600000000000001"/>
    <n v="7.4"/>
    <n v="6"/>
    <n v="1.8"/>
    <x v="1"/>
    <n v="2121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81.599999999999994"/>
    <s v="L"/>
    <n v="89"/>
    <s v="Yes"/>
    <s v=""/>
    <e v="#N/A"/>
    <s v=""/>
    <s v="F"/>
    <n v="3.3799999999999955"/>
    <n v="0.96707360520186358"/>
    <s v=""/>
    <s v=""/>
    <s v="F"/>
    <s v=""/>
    <s v=""/>
    <s v=""/>
    <s v=""/>
  </r>
  <r>
    <d v="2024-07-01T00:00:00"/>
    <n v="12330"/>
    <n v="11798"/>
    <m/>
    <x v="3"/>
    <n v="1635"/>
    <m/>
    <n v="53537"/>
    <s v="V-clip adipose"/>
    <s v="045811"/>
    <m/>
    <m/>
    <m/>
    <s v="--"/>
    <m/>
    <s v="F"/>
    <s v="M"/>
    <s v=""/>
    <s v=""/>
    <n v="71"/>
    <m/>
    <m/>
    <m/>
    <m/>
    <x v="2"/>
    <n v="2121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1T00:00:00"/>
    <n v="12330"/>
    <n v="11798"/>
    <m/>
    <x v="3"/>
    <n v="1638"/>
    <m/>
    <n v="53538"/>
    <s v="V-clip adipose"/>
    <s v="045821"/>
    <m/>
    <m/>
    <m/>
    <s v="--"/>
    <s v="X"/>
    <s v="M"/>
    <s v="M"/>
    <s v=""/>
    <s v=""/>
    <n v="85"/>
    <n v="20"/>
    <n v="7.9"/>
    <n v="6.1"/>
    <n v="2.2000000000000002"/>
    <x v="1"/>
    <n v="2121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7.099999999999994"/>
    <s v="L"/>
    <n v="85"/>
    <s v="Yes"/>
    <s v=""/>
    <e v="#N/A"/>
    <s v=""/>
    <s v="F"/>
    <n v="0.6079999999999981"/>
    <n v="0.64748444016551543"/>
    <s v=""/>
    <s v=""/>
    <s v="F"/>
    <s v=""/>
    <s v=""/>
    <s v=""/>
    <s v=""/>
  </r>
  <r>
    <d v="2024-07-01T00:00:00"/>
    <n v="12330"/>
    <n v="11798"/>
    <m/>
    <x v="3"/>
    <n v="1642"/>
    <m/>
    <n v="53539"/>
    <s v="V-clip adipose"/>
    <s v="045879"/>
    <m/>
    <m/>
    <m/>
    <s v="--"/>
    <m/>
    <s v="M"/>
    <s v="M"/>
    <s v=""/>
    <s v=""/>
    <n v="65"/>
    <m/>
    <m/>
    <m/>
    <m/>
    <x v="2"/>
    <n v="2122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1T00:00:00"/>
    <n v="12330"/>
    <n v="11798"/>
    <m/>
    <x v="3"/>
    <n v="1643"/>
    <m/>
    <n v="53540"/>
    <s v="V-clip adipose"/>
    <s v="045857"/>
    <m/>
    <m/>
    <m/>
    <s v="--"/>
    <m/>
    <s v="F"/>
    <s v="F"/>
    <s v=""/>
    <s v=""/>
    <n v="86"/>
    <n v="18.399999999999999"/>
    <n v="6.3"/>
    <n v="5.9"/>
    <n v="2"/>
    <x v="1"/>
    <n v="2122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9.7"/>
    <s v="L"/>
    <n v="86"/>
    <s v="Yes"/>
    <s v=""/>
    <e v="#N/A"/>
    <s v=""/>
    <s v="F"/>
    <n v="3.3939999999999975"/>
    <n v="0.96751649337134316"/>
    <s v=""/>
    <s v=""/>
    <s v="F"/>
    <s v=""/>
    <s v=""/>
    <s v=""/>
    <s v=""/>
  </r>
  <r>
    <d v="2024-07-01T00:00:00"/>
    <n v="12330"/>
    <n v="11798"/>
    <m/>
    <x v="3"/>
    <n v="1646"/>
    <m/>
    <n v="53541"/>
    <s v="V-clip adipose"/>
    <s v="045794"/>
    <m/>
    <m/>
    <m/>
    <s v="--"/>
    <m/>
    <s v="F"/>
    <s v="F"/>
    <s v=""/>
    <s v=""/>
    <n v="84"/>
    <n v="18"/>
    <n v="6.5"/>
    <n v="5"/>
    <n v="1.8"/>
    <x v="1"/>
    <n v="2122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7.5"/>
    <s v="L"/>
    <n v="84"/>
    <s v="Yes"/>
    <s v=""/>
    <e v="#N/A"/>
    <s v=""/>
    <s v="F"/>
    <n v="3.0619999999999976"/>
    <n v="0.9552977826228698"/>
    <s v=""/>
    <s v=""/>
    <s v="F"/>
    <s v=""/>
    <s v=""/>
    <s v=""/>
    <s v=""/>
  </r>
  <r>
    <d v="2024-07-01T00:00:00"/>
    <n v="12331"/>
    <n v="11798"/>
    <m/>
    <x v="4"/>
    <n v="1752"/>
    <m/>
    <n v="53542"/>
    <s v="V-clip adipose"/>
    <s v="046238"/>
    <m/>
    <m/>
    <m/>
    <s v="--"/>
    <m/>
    <s v="M"/>
    <s v="M"/>
    <s v=""/>
    <s v=""/>
    <n v="72"/>
    <m/>
    <m/>
    <m/>
    <m/>
    <x v="2"/>
    <n v="2122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1T00:00:00"/>
    <n v="12331"/>
    <n v="11798"/>
    <m/>
    <x v="4"/>
    <n v="1756"/>
    <m/>
    <n v="53543"/>
    <s v="V-clip adipose"/>
    <s v="046186"/>
    <m/>
    <m/>
    <m/>
    <s v="--"/>
    <s v="X"/>
    <s v="F"/>
    <s v="F"/>
    <s v=""/>
    <s v=""/>
    <n v="83"/>
    <n v="18.5"/>
    <n v="6.9"/>
    <n v="6.1"/>
    <n v="2.2000000000000002"/>
    <x v="1"/>
    <n v="2122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6.099999999999994"/>
    <s v="L"/>
    <n v="83"/>
    <s v="Yes"/>
    <s v=""/>
    <e v="#N/A"/>
    <s v=""/>
    <s v="F"/>
    <n v="1.027999999999998"/>
    <n v="0.73652797043473872"/>
    <s v=""/>
    <s v=""/>
    <s v="F"/>
    <s v=""/>
    <s v=""/>
    <s v=""/>
    <s v=""/>
  </r>
  <r>
    <d v="2024-07-01T00:00:00"/>
    <n v="12331"/>
    <n v="11798"/>
    <m/>
    <x v="4"/>
    <n v="1757"/>
    <m/>
    <n v="53544"/>
    <s v="V-clip adipose"/>
    <s v="046232"/>
    <m/>
    <m/>
    <m/>
    <s v="--"/>
    <m/>
    <s v="M"/>
    <s v="M"/>
    <s v=""/>
    <s v=""/>
    <n v="55"/>
    <m/>
    <m/>
    <m/>
    <m/>
    <x v="2"/>
    <n v="2122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1T00:00:00"/>
    <n v="12331"/>
    <n v="11798"/>
    <m/>
    <x v="4"/>
    <n v="1759"/>
    <m/>
    <n v="53545"/>
    <s v="V-clip adipose"/>
    <s v="046194"/>
    <m/>
    <m/>
    <m/>
    <s v="--"/>
    <m/>
    <s v="M"/>
    <s v="M"/>
    <s v=""/>
    <s v=""/>
    <n v="61"/>
    <m/>
    <m/>
    <m/>
    <m/>
    <x v="2"/>
    <n v="2122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1T00:00:00"/>
    <n v="12331"/>
    <n v="11798"/>
    <m/>
    <x v="4"/>
    <n v="1802"/>
    <m/>
    <n v="53546"/>
    <s v="V-clip adipose"/>
    <s v="046208"/>
    <m/>
    <m/>
    <m/>
    <s v="--"/>
    <m/>
    <s v="M"/>
    <s v="M"/>
    <s v=""/>
    <s v=""/>
    <n v="59"/>
    <m/>
    <m/>
    <m/>
    <m/>
    <x v="2"/>
    <n v="2122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1T00:00:00"/>
    <n v="12331"/>
    <n v="11798"/>
    <m/>
    <x v="4"/>
    <n v="1804"/>
    <m/>
    <n v="53547"/>
    <s v="V-clip adipose"/>
    <s v="046189"/>
    <m/>
    <m/>
    <m/>
    <s v="--"/>
    <m/>
    <s v="M"/>
    <s v="M"/>
    <s v=""/>
    <s v=""/>
    <n v="60"/>
    <m/>
    <m/>
    <m/>
    <m/>
    <x v="2"/>
    <n v="2122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1T00:00:00"/>
    <n v="12331"/>
    <n v="11798"/>
    <m/>
    <x v="4"/>
    <n v="1804"/>
    <m/>
    <n v="53548"/>
    <s v="V-clip adipose"/>
    <s v="046191"/>
    <m/>
    <m/>
    <m/>
    <s v="--"/>
    <m/>
    <s v="F"/>
    <s v="M"/>
    <s v=""/>
    <s v=""/>
    <n v="66"/>
    <m/>
    <m/>
    <m/>
    <m/>
    <x v="2"/>
    <n v="2122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1T00:00:00"/>
    <n v="12331"/>
    <n v="11799"/>
    <m/>
    <x v="4"/>
    <n v="1807"/>
    <m/>
    <n v="53549"/>
    <s v="V-clip adipose"/>
    <s v="046269"/>
    <m/>
    <m/>
    <m/>
    <s v="--"/>
    <m/>
    <s v="M"/>
    <s v="M"/>
    <s v=""/>
    <s v=""/>
    <n v="51"/>
    <m/>
    <m/>
    <m/>
    <m/>
    <x v="2"/>
    <n v="2123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46.093699999999998"/>
    <s v="M"/>
    <n v="51"/>
    <s v="NA"/>
    <s v=""/>
    <e v="#N/A"/>
    <s v=""/>
    <s v=""/>
    <s v=""/>
    <s v=""/>
    <s v=""/>
    <s v=""/>
    <s v="M"/>
    <s v=""/>
    <s v=""/>
    <s v=""/>
    <s v=""/>
  </r>
  <r>
    <d v="2024-07-01T00:00:00"/>
    <n v="12331"/>
    <n v="11799"/>
    <m/>
    <x v="4"/>
    <n v="1810"/>
    <m/>
    <n v="53550"/>
    <s v="V-clip adipose"/>
    <s v="046216"/>
    <m/>
    <m/>
    <m/>
    <s v="--"/>
    <s v="X"/>
    <s v="M"/>
    <s v="M"/>
    <s v=""/>
    <s v=""/>
    <n v="90"/>
    <n v="19"/>
    <n v="6.8"/>
    <n v="6.6"/>
    <n v="2.2000000000000002"/>
    <x v="1"/>
    <n v="2123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83.2"/>
    <s v="L"/>
    <n v="90"/>
    <s v="Yes"/>
    <s v=""/>
    <e v="#N/A"/>
    <s v=""/>
    <s v="F"/>
    <n v="3.8260000000000023"/>
    <n v="0.97866833046441548"/>
    <s v=""/>
    <s v=""/>
    <s v="F"/>
    <s v=""/>
    <s v=""/>
    <s v=""/>
    <s v=""/>
  </r>
  <r>
    <d v="2024-07-01T00:00:00"/>
    <n v="12331"/>
    <n v="11799"/>
    <m/>
    <x v="4"/>
    <n v="1812"/>
    <m/>
    <n v="53551"/>
    <s v="V-clip adipose"/>
    <s v="046201"/>
    <m/>
    <m/>
    <m/>
    <s v="--"/>
    <m/>
    <s v="F"/>
    <s v="M"/>
    <s v=""/>
    <s v=""/>
    <n v="61"/>
    <m/>
    <m/>
    <m/>
    <m/>
    <x v="2"/>
    <n v="2123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Kwinageese weir"/>
    <s v=""/>
    <s v=""/>
    <s v=""/>
  </r>
  <r>
    <d v="2024-07-01T00:00:00"/>
    <n v="12331"/>
    <n v="11799"/>
    <m/>
    <x v="4"/>
    <n v="1814"/>
    <m/>
    <n v="53552"/>
    <s v="V-clip adipose"/>
    <s v="046226"/>
    <m/>
    <m/>
    <m/>
    <s v="--"/>
    <m/>
    <s v="F"/>
    <s v="F"/>
    <s v=""/>
    <s v=""/>
    <n v="82"/>
    <n v="19.600000000000001"/>
    <n v="6.6"/>
    <n v="5.0999999999999996"/>
    <n v="1.8"/>
    <x v="1"/>
    <n v="2123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5.400000000000006"/>
    <s v="L"/>
    <n v="82"/>
    <s v="Yes"/>
    <s v=""/>
    <e v="#N/A"/>
    <s v=""/>
    <s v="F"/>
    <n v="2.0059999999999985"/>
    <n v="0.88142560156506111"/>
    <s v=""/>
    <s v=""/>
    <s v="F"/>
    <s v=""/>
    <s v=""/>
    <s v=""/>
    <s v=""/>
  </r>
  <r>
    <d v="2024-07-01T00:00:00"/>
    <n v="12332"/>
    <n v="11799"/>
    <m/>
    <x v="2"/>
    <n v="1837"/>
    <m/>
    <n v="53553"/>
    <s v="V-clip adipose"/>
    <s v="046266"/>
    <m/>
    <m/>
    <m/>
    <s v="--"/>
    <s v="X"/>
    <s v="M"/>
    <s v="M"/>
    <s v=""/>
    <s v=""/>
    <n v="84"/>
    <n v="20.5"/>
    <n v="7.9"/>
    <n v="5.6"/>
    <n v="2"/>
    <x v="1"/>
    <n v="2123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6.099999999999994"/>
    <s v="L"/>
    <n v="84"/>
    <s v="Yes"/>
    <s v=""/>
    <e v="#N/A"/>
    <s v=""/>
    <s v="F"/>
    <n v="0.68999999999999839"/>
    <n v="0.6659669267518199"/>
    <s v=""/>
    <s v=""/>
    <s v="F"/>
    <s v=""/>
    <s v=""/>
    <s v=""/>
    <s v=""/>
  </r>
  <r>
    <d v="2024-07-01T00:00:00"/>
    <n v="12332"/>
    <n v="11799"/>
    <m/>
    <x v="2"/>
    <n v="1838"/>
    <m/>
    <n v="53554"/>
    <s v="V-clip adipose"/>
    <s v="046255"/>
    <m/>
    <m/>
    <m/>
    <s v="--"/>
    <m/>
    <s v="F"/>
    <s v="F"/>
    <s v=""/>
    <s v=""/>
    <n v="85"/>
    <n v="17.899999999999999"/>
    <n v="6.7"/>
    <n v="5.3"/>
    <n v="1.8"/>
    <x v="1"/>
    <n v="2123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8.3"/>
    <s v="L"/>
    <n v="85"/>
    <s v="Yes"/>
    <s v=""/>
    <e v="#N/A"/>
    <s v=""/>
    <s v="F"/>
    <n v="3.0319999999999974"/>
    <n v="0.95399902247580515"/>
    <s v=""/>
    <s v=""/>
    <s v="F"/>
    <s v=""/>
    <s v=""/>
    <s v=""/>
    <s v=""/>
  </r>
  <r>
    <d v="2024-07-01T00:00:00"/>
    <n v="12332"/>
    <n v="11799"/>
    <m/>
    <x v="2"/>
    <n v="1841"/>
    <m/>
    <n v="53555"/>
    <s v="V-clip adipose"/>
    <s v="046234"/>
    <m/>
    <m/>
    <m/>
    <s v="--"/>
    <m/>
    <s v="F"/>
    <s v="F"/>
    <s v=""/>
    <s v=""/>
    <n v="76"/>
    <n v="17.100000000000001"/>
    <n v="6.2"/>
    <n v="4.8"/>
    <n v="1.7"/>
    <x v="1"/>
    <n v="2123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9.8"/>
    <s v="L"/>
    <n v="76"/>
    <s v="Yes"/>
    <s v=""/>
    <e v="#N/A"/>
    <s v=""/>
    <s v="F"/>
    <n v="0.22799999999999954"/>
    <n v="0.55675435289294051"/>
    <s v=""/>
    <s v=""/>
    <s v="F"/>
    <s v=""/>
    <s v=""/>
    <s v=""/>
    <s v=""/>
  </r>
  <r>
    <d v="2024-07-01T00:00:00"/>
    <n v="12332"/>
    <n v="11799"/>
    <m/>
    <x v="2"/>
    <n v="1843"/>
    <m/>
    <n v="53556"/>
    <s v="V-clip adipose"/>
    <s v="046214"/>
    <m/>
    <m/>
    <m/>
    <s v="--"/>
    <m/>
    <s v="F"/>
    <s v="F"/>
    <s v=""/>
    <s v=""/>
    <n v="79.5"/>
    <m/>
    <m/>
    <m/>
    <m/>
    <x v="1"/>
    <n v="2123"/>
    <s v=""/>
    <n v="8"/>
    <s v="X"/>
    <s v="X"/>
    <m/>
    <d v="2024-09-27T00:00:00"/>
    <m/>
    <m/>
    <m/>
    <m/>
    <m/>
    <m/>
    <n v="1"/>
    <m/>
    <s v="Missed morphs"/>
    <m/>
    <s v="adult"/>
    <s v="8"/>
    <x v="7"/>
    <s v=""/>
    <s v=""/>
    <s v=""/>
    <x v="5"/>
    <s v="GH"/>
    <n v="72.470449999999985"/>
    <s v="L"/>
    <n v="79.5"/>
    <s v="No"/>
    <s v=""/>
    <e v="#N/A"/>
    <s v=""/>
    <s v=""/>
    <s v=""/>
    <s v=""/>
    <s v=""/>
    <s v=""/>
    <s v="F"/>
    <s v=""/>
    <s v=""/>
    <s v=""/>
    <s v=""/>
  </r>
  <r>
    <d v="2024-07-01T00:00:00"/>
    <n v="12332"/>
    <n v="11799"/>
    <m/>
    <x v="2"/>
    <n v="1845"/>
    <m/>
    <n v="53557"/>
    <s v="V-clip adipose"/>
    <s v="046230"/>
    <m/>
    <m/>
    <m/>
    <s v="--"/>
    <m/>
    <s v="F"/>
    <s v="F"/>
    <s v=""/>
    <s v=""/>
    <n v="82"/>
    <n v="16.8"/>
    <n v="5.8"/>
    <n v="4.8"/>
    <n v="1.8"/>
    <x v="1"/>
    <n v="2123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6.2"/>
    <s v="L"/>
    <n v="82"/>
    <s v="Yes"/>
    <s v=""/>
    <e v="#N/A"/>
    <s v=""/>
    <s v="F"/>
    <n v="3.2339999999999991"/>
    <n v="0.96209389977956405"/>
    <s v=""/>
    <s v=""/>
    <s v="F"/>
    <s v=""/>
    <s v=""/>
    <s v=""/>
    <s v=""/>
  </r>
  <r>
    <d v="2024-07-01T00:00:00"/>
    <n v="12332"/>
    <n v="11799"/>
    <m/>
    <x v="2"/>
    <n v="1846"/>
    <m/>
    <n v="53558"/>
    <s v="V-clip adipose"/>
    <s v="046202"/>
    <m/>
    <m/>
    <m/>
    <s v="--"/>
    <m/>
    <s v="M"/>
    <s v="M"/>
    <s v=""/>
    <s v=""/>
    <n v="61"/>
    <m/>
    <m/>
    <m/>
    <m/>
    <x v="2"/>
    <n v="2123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1T00:00:00"/>
    <n v="12332"/>
    <n v="11799"/>
    <m/>
    <x v="2"/>
    <n v="1849"/>
    <m/>
    <n v="53559"/>
    <s v="V-clip adipose"/>
    <s v="046280"/>
    <m/>
    <m/>
    <m/>
    <s v="--"/>
    <m/>
    <s v="M"/>
    <s v="M"/>
    <s v=""/>
    <s v=""/>
    <n v="59"/>
    <m/>
    <m/>
    <m/>
    <m/>
    <x v="2"/>
    <n v="2124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1T00:00:00"/>
    <n v="12332"/>
    <n v="11799"/>
    <m/>
    <x v="2"/>
    <n v="1852"/>
    <m/>
    <n v="53560"/>
    <s v="V-clip adipose"/>
    <s v="046247"/>
    <m/>
    <m/>
    <m/>
    <s v="--"/>
    <m/>
    <s v="F"/>
    <s v="F"/>
    <s v=""/>
    <s v=""/>
    <n v="82"/>
    <n v="17.3"/>
    <n v="6.6"/>
    <n v="5.2"/>
    <n v="2.1"/>
    <x v="1"/>
    <n v="2124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5.400000000000006"/>
    <s v="L"/>
    <n v="82"/>
    <s v="Yes"/>
    <s v=""/>
    <e v="#N/A"/>
    <s v=""/>
    <s v="F"/>
    <n v="1.6799999999999979"/>
    <n v="0.842904531114547"/>
    <s v=""/>
    <s v=""/>
    <s v="F"/>
    <s v=""/>
    <s v=""/>
    <s v=""/>
    <s v=""/>
  </r>
  <r>
    <d v="2024-07-01T00:00:00"/>
    <n v="12333"/>
    <n v="11799"/>
    <m/>
    <x v="3"/>
    <n v="1913"/>
    <m/>
    <n v="53561"/>
    <s v="V-clip adipose"/>
    <s v="046183"/>
    <m/>
    <m/>
    <m/>
    <s v="--"/>
    <m/>
    <s v="M"/>
    <s v="M"/>
    <s v=""/>
    <s v=""/>
    <n v="64"/>
    <m/>
    <m/>
    <m/>
    <m/>
    <x v="2"/>
    <n v="2124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799"/>
    <m/>
    <x v="3"/>
    <n v="1920"/>
    <m/>
    <n v="53562"/>
    <s v="V-clip adipose"/>
    <s v="046268"/>
    <m/>
    <m/>
    <m/>
    <s v="--"/>
    <m/>
    <s v="F"/>
    <s v="F"/>
    <s v=""/>
    <s v=""/>
    <n v="77.5"/>
    <n v="16.2"/>
    <n v="5.8"/>
    <n v="6.2"/>
    <n v="2"/>
    <x v="1"/>
    <n v="2124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1.7"/>
    <s v="L"/>
    <n v="77.5"/>
    <s v="Yes"/>
    <s v=""/>
    <e v="#N/A"/>
    <s v=""/>
    <s v="F"/>
    <n v="0.17500000000000404"/>
    <n v="0.54363868723707987"/>
    <s v=""/>
    <s v=""/>
    <s v="F"/>
    <s v=""/>
    <s v=""/>
    <s v=""/>
    <s v=""/>
  </r>
  <r>
    <d v="2024-07-01T00:00:00"/>
    <n v="12333"/>
    <n v="11799"/>
    <m/>
    <x v="3"/>
    <n v="1922"/>
    <m/>
    <n v="53563"/>
    <s v="V-clip adipose"/>
    <s v="046262"/>
    <m/>
    <m/>
    <m/>
    <s v="--"/>
    <m/>
    <s v="M"/>
    <s v="M"/>
    <s v=""/>
    <s v=""/>
    <n v="60"/>
    <m/>
    <m/>
    <m/>
    <m/>
    <x v="2"/>
    <n v="2124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799"/>
    <m/>
    <x v="3"/>
    <n v="1924"/>
    <m/>
    <n v="53564"/>
    <s v="V-clip adipose"/>
    <s v="046198"/>
    <m/>
    <m/>
    <m/>
    <s v="--"/>
    <m/>
    <s v="M"/>
    <s v="M"/>
    <s v=""/>
    <s v=""/>
    <n v="66"/>
    <m/>
    <m/>
    <m/>
    <m/>
    <x v="2"/>
    <n v="2124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799"/>
    <m/>
    <x v="3"/>
    <n v="1926"/>
    <m/>
    <n v="53565"/>
    <s v="V-clip adipose"/>
    <s v="046213"/>
    <m/>
    <m/>
    <m/>
    <s v="--"/>
    <m/>
    <s v="M"/>
    <s v="M"/>
    <s v=""/>
    <s v=""/>
    <n v="54"/>
    <m/>
    <m/>
    <m/>
    <m/>
    <x v="2"/>
    <n v="2124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799"/>
    <m/>
    <x v="3"/>
    <n v="1928"/>
    <m/>
    <n v="53566"/>
    <s v="V-clip adipose"/>
    <s v="046205"/>
    <m/>
    <m/>
    <m/>
    <s v="--"/>
    <m/>
    <s v="M"/>
    <s v="M"/>
    <s v=""/>
    <s v=""/>
    <n v="73"/>
    <m/>
    <m/>
    <m/>
    <m/>
    <x v="2"/>
    <n v="2124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799"/>
    <m/>
    <x v="3"/>
    <n v="1929"/>
    <m/>
    <n v="53567"/>
    <s v="V-clip adipose"/>
    <s v="no pit"/>
    <m/>
    <m/>
    <m/>
    <s v="--"/>
    <m/>
    <s v="M"/>
    <s v="M"/>
    <s v=""/>
    <s v=""/>
    <n v="61.5"/>
    <m/>
    <m/>
    <m/>
    <m/>
    <x v="2"/>
    <n v="2124"/>
    <s v=""/>
    <n v="9"/>
    <s v="X"/>
    <s v="X"/>
    <m/>
    <d v="2024-09-27T00:00:00"/>
    <m/>
    <m/>
    <m/>
    <m/>
    <m/>
    <m/>
    <n v="1"/>
    <m/>
    <s v="No PIT"/>
    <m/>
    <s v="adult"/>
    <s v="9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799"/>
    <m/>
    <x v="3"/>
    <n v="1931"/>
    <m/>
    <n v="53568"/>
    <s v="V-clip adipose"/>
    <s v="046199"/>
    <m/>
    <m/>
    <m/>
    <s v="--"/>
    <m/>
    <s v="F"/>
    <s v="M"/>
    <s v=""/>
    <s v=""/>
    <n v="75"/>
    <m/>
    <m/>
    <m/>
    <m/>
    <x v="2"/>
    <n v="2124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799"/>
    <m/>
    <x v="3"/>
    <n v="1934"/>
    <m/>
    <n v="53569"/>
    <s v="V-clip adipose"/>
    <s v="046203"/>
    <m/>
    <m/>
    <m/>
    <s v="--"/>
    <m/>
    <s v="F"/>
    <s v="F"/>
    <s v=""/>
    <s v=""/>
    <n v="85"/>
    <n v="18.8"/>
    <n v="6"/>
    <n v="5.2"/>
    <n v="1.9"/>
    <x v="1"/>
    <n v="2125"/>
    <s v="1062172"/>
    <n v="1"/>
    <s v="X"/>
    <m/>
    <s v="X"/>
    <d v="2024-09-27T00:00:00"/>
    <m/>
    <m/>
    <m/>
    <m/>
    <m/>
    <m/>
    <n v="1"/>
    <m/>
    <m/>
    <m/>
    <s v="adult"/>
    <s v="10621721"/>
    <x v="3"/>
    <n v="1.3"/>
    <n v="3"/>
    <n v="2019"/>
    <x v="5"/>
    <s v="GH"/>
    <n v="79"/>
    <s v="L"/>
    <n v="85"/>
    <s v="Yes"/>
    <s v=""/>
    <n v="127871"/>
    <s v=""/>
    <s v="F"/>
    <n v="3.9099999999999979"/>
    <n v="0.98035323005231134"/>
    <s v=""/>
    <s v=""/>
    <s v="F"/>
    <s v=""/>
    <s v=""/>
    <s v=""/>
    <s v=""/>
  </r>
  <r>
    <d v="2024-07-01T00:00:00"/>
    <n v="12333"/>
    <n v="11799"/>
    <m/>
    <x v="3"/>
    <n v="1936"/>
    <m/>
    <n v="53570"/>
    <s v="V-clip adipose"/>
    <s v="046256"/>
    <m/>
    <m/>
    <m/>
    <s v="--"/>
    <m/>
    <s v="M"/>
    <s v="M"/>
    <s v=""/>
    <s v=""/>
    <n v="68.5"/>
    <m/>
    <m/>
    <m/>
    <m/>
    <x v="2"/>
    <n v="2125"/>
    <s v="1062172"/>
    <n v="2"/>
    <s v="X"/>
    <m/>
    <s v="X"/>
    <d v="2024-09-27T00:00:00"/>
    <m/>
    <m/>
    <m/>
    <m/>
    <m/>
    <m/>
    <n v="1"/>
    <m/>
    <m/>
    <m/>
    <s v="adult"/>
    <s v="10621722"/>
    <x v="2"/>
    <n v="1.2"/>
    <n v="2"/>
    <n v="2020"/>
    <x v="5"/>
    <s v="GH"/>
    <n v="62.289949999999997"/>
    <s v="M"/>
    <n v="68.5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799"/>
    <m/>
    <x v="3"/>
    <n v="1938"/>
    <m/>
    <n v="53571"/>
    <s v="V-clip adipose"/>
    <s v="046263"/>
    <m/>
    <m/>
    <m/>
    <s v="--"/>
    <m/>
    <s v="F"/>
    <s v="M"/>
    <s v=""/>
    <s v=""/>
    <n v="72"/>
    <m/>
    <m/>
    <m/>
    <m/>
    <x v="2"/>
    <n v="2125"/>
    <s v="1062172"/>
    <n v="3"/>
    <s v="X"/>
    <m/>
    <s v="X"/>
    <d v="2024-09-27T00:00:00"/>
    <m/>
    <m/>
    <m/>
    <m/>
    <m/>
    <m/>
    <n v="1"/>
    <m/>
    <m/>
    <m/>
    <s v="adult"/>
    <s v="10621723"/>
    <x v="2"/>
    <n v="1.2"/>
    <n v="2"/>
    <n v="2020"/>
    <x v="5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799"/>
    <m/>
    <x v="3"/>
    <n v="1939"/>
    <m/>
    <n v="53572"/>
    <s v="V-clip adipose"/>
    <s v="046236"/>
    <m/>
    <m/>
    <m/>
    <s v="--"/>
    <m/>
    <s v="M"/>
    <s v="M"/>
    <s v=""/>
    <s v=""/>
    <n v="66"/>
    <m/>
    <m/>
    <m/>
    <m/>
    <x v="2"/>
    <n v="2125"/>
    <s v="1062172"/>
    <n v="4"/>
    <s v="X"/>
    <m/>
    <s v="X"/>
    <d v="2024-09-27T00:00:00"/>
    <m/>
    <m/>
    <m/>
    <m/>
    <m/>
    <m/>
    <n v="1"/>
    <m/>
    <m/>
    <m/>
    <s v="adult"/>
    <s v="10621724"/>
    <x v="2"/>
    <n v="1.2"/>
    <n v="2"/>
    <n v="2020"/>
    <x v="5"/>
    <s v="GH"/>
    <n v="59.976199999999999"/>
    <s v="M"/>
    <n v="66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799"/>
    <m/>
    <x v="3"/>
    <n v="1940"/>
    <m/>
    <n v="53573"/>
    <s v="V-clip adipose"/>
    <s v="046221"/>
    <m/>
    <m/>
    <m/>
    <s v="--"/>
    <s v="X"/>
    <s v="M"/>
    <s v="M"/>
    <s v=""/>
    <s v=""/>
    <n v="62"/>
    <m/>
    <m/>
    <m/>
    <m/>
    <x v="2"/>
    <n v="2125"/>
    <s v="1062172"/>
    <n v="5"/>
    <s v="X"/>
    <m/>
    <s v="X"/>
    <d v="2024-09-27T00:00:00"/>
    <m/>
    <m/>
    <m/>
    <m/>
    <m/>
    <m/>
    <n v="1"/>
    <m/>
    <m/>
    <m/>
    <s v="adult"/>
    <s v="10621725"/>
    <x v="2"/>
    <n v="1.2"/>
    <n v="2"/>
    <n v="2020"/>
    <x v="5"/>
    <s v="GH"/>
    <n v="56.2742"/>
    <s v="M"/>
    <n v="62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800"/>
    <m/>
    <x v="3"/>
    <n v="1942"/>
    <m/>
    <n v="53574"/>
    <s v="V-clip adipose"/>
    <s v="046279"/>
    <m/>
    <m/>
    <m/>
    <s v="--"/>
    <m/>
    <s v="M"/>
    <s v="M"/>
    <s v=""/>
    <s v=""/>
    <n v="65"/>
    <m/>
    <m/>
    <m/>
    <m/>
    <x v="2"/>
    <n v="2125"/>
    <s v="1062172"/>
    <n v="6"/>
    <s v="X"/>
    <m/>
    <s v="X"/>
    <d v="2024-09-27T00:00:00"/>
    <m/>
    <m/>
    <m/>
    <m/>
    <m/>
    <m/>
    <n v="1"/>
    <m/>
    <m/>
    <m/>
    <s v="adult"/>
    <s v="10621726"/>
    <x v="2"/>
    <n v="1.2"/>
    <n v="2"/>
    <n v="2020"/>
    <x v="5"/>
    <s v="GH"/>
    <n v="59.050699999999999"/>
    <s v="M"/>
    <n v="65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800"/>
    <m/>
    <x v="3"/>
    <n v="1944"/>
    <m/>
    <n v="53575"/>
    <s v="V-clip adipose"/>
    <s v="046275"/>
    <m/>
    <m/>
    <m/>
    <s v="--"/>
    <m/>
    <s v="M"/>
    <s v="M"/>
    <s v=""/>
    <s v=""/>
    <n v="57"/>
    <m/>
    <m/>
    <m/>
    <m/>
    <x v="2"/>
    <n v="2125"/>
    <s v="1062172"/>
    <n v="7"/>
    <s v="X"/>
    <m/>
    <s v="X"/>
    <d v="2024-09-27T00:00:00"/>
    <m/>
    <m/>
    <m/>
    <m/>
    <m/>
    <m/>
    <n v="1"/>
    <m/>
    <m/>
    <m/>
    <s v="adult"/>
    <s v="10621727"/>
    <x v="2"/>
    <n v="1.2"/>
    <n v="2"/>
    <n v="2020"/>
    <x v="5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800"/>
    <m/>
    <x v="3"/>
    <n v="1945"/>
    <m/>
    <n v="53576"/>
    <s v="V-clip adipose"/>
    <s v="046212"/>
    <m/>
    <m/>
    <m/>
    <s v="--"/>
    <m/>
    <s v="F"/>
    <s v="F"/>
    <s v=""/>
    <s v=""/>
    <n v="80"/>
    <n v="17.399999999999999"/>
    <n v="6"/>
    <n v="5"/>
    <n v="1.8"/>
    <x v="1"/>
    <n v="2125"/>
    <s v="1062172"/>
    <n v="8"/>
    <s v="X"/>
    <m/>
    <s v="X"/>
    <d v="2024-09-27T00:00:00"/>
    <m/>
    <m/>
    <m/>
    <m/>
    <m/>
    <m/>
    <n v="1"/>
    <m/>
    <m/>
    <m/>
    <s v="adult"/>
    <s v="10621728"/>
    <x v="3"/>
    <n v="1.3"/>
    <n v="3"/>
    <n v="2019"/>
    <x v="5"/>
    <s v="GH"/>
    <n v="74"/>
    <s v="L"/>
    <n v="80"/>
    <s v="Yes"/>
    <s v=""/>
    <n v="127871"/>
    <s v=""/>
    <s v="F"/>
    <n v="1.9819999999999993"/>
    <n v="0.87889420184390921"/>
    <s v=""/>
    <s v=""/>
    <s v="F"/>
    <s v=""/>
    <s v=""/>
    <s v=""/>
    <s v=""/>
  </r>
  <r>
    <d v="2024-07-01T00:00:00"/>
    <n v="12333"/>
    <n v="11800"/>
    <m/>
    <x v="3"/>
    <n v="1947"/>
    <m/>
    <n v="53577"/>
    <s v="V-clip adipose"/>
    <s v="046210"/>
    <m/>
    <m/>
    <m/>
    <s v="--"/>
    <s v="X"/>
    <s v="M"/>
    <s v="M"/>
    <s v=""/>
    <s v=""/>
    <n v="69"/>
    <m/>
    <m/>
    <m/>
    <m/>
    <x v="2"/>
    <n v="2125"/>
    <s v="1062172"/>
    <n v="9"/>
    <s v="X"/>
    <m/>
    <s v="X"/>
    <d v="2024-09-27T00:00:00"/>
    <m/>
    <m/>
    <m/>
    <m/>
    <m/>
    <m/>
    <n v="1"/>
    <m/>
    <m/>
    <m/>
    <s v="adult"/>
    <s v="10621729"/>
    <x v="2"/>
    <n v="1.2"/>
    <n v="2"/>
    <n v="2020"/>
    <x v="5"/>
    <s v="GH"/>
    <n v="62.752699999999997"/>
    <s v="M"/>
    <n v="69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800"/>
    <m/>
    <x v="3"/>
    <n v="1948"/>
    <m/>
    <n v="53578"/>
    <s v="V-clip adipose"/>
    <s v="046220"/>
    <m/>
    <m/>
    <m/>
    <s v="--"/>
    <m/>
    <s v="M"/>
    <s v="M"/>
    <s v=""/>
    <s v=""/>
    <n v="75"/>
    <m/>
    <m/>
    <m/>
    <m/>
    <x v="2"/>
    <n v="2125"/>
    <s v="1062172"/>
    <n v="10"/>
    <s v="X"/>
    <m/>
    <s v="X"/>
    <d v="2024-09-27T00:00:00"/>
    <m/>
    <m/>
    <m/>
    <m/>
    <m/>
    <m/>
    <n v="1"/>
    <m/>
    <m/>
    <m/>
    <s v="adult"/>
    <s v="106217210"/>
    <x v="3"/>
    <n v="1.3"/>
    <n v="3"/>
    <n v="2019"/>
    <x v="5"/>
    <s v="GH"/>
    <n v="68.305699999999987"/>
    <s v="M"/>
    <n v="75"/>
    <s v="NA"/>
    <s v=""/>
    <n v="127871"/>
    <s v=""/>
    <s v=""/>
    <s v=""/>
    <s v=""/>
    <s v=""/>
    <s v=""/>
    <s v="M"/>
    <s v=""/>
    <s v=""/>
    <s v=""/>
    <s v=""/>
  </r>
  <r>
    <d v="2024-07-01T00:00:00"/>
    <n v="12333"/>
    <n v="11800"/>
    <m/>
    <x v="3"/>
    <n v="1950"/>
    <m/>
    <n v="53579"/>
    <s v="V-clip adipose"/>
    <s v="046211"/>
    <m/>
    <m/>
    <m/>
    <s v="--"/>
    <m/>
    <s v="F"/>
    <s v="F"/>
    <s v=""/>
    <s v=""/>
    <n v="80"/>
    <n v="17.2"/>
    <n v="5.8"/>
    <n v="6"/>
    <n v="1.8"/>
    <x v="1"/>
    <n v="2126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4.2"/>
    <s v="L"/>
    <n v="80"/>
    <s v="Yes"/>
    <s v=""/>
    <e v="#N/A"/>
    <s v=""/>
    <s v="F"/>
    <n v="1.5579999999999998"/>
    <n v="0.82606617865811727"/>
    <s v=""/>
    <s v=""/>
    <s v="F"/>
    <s v=""/>
    <s v=""/>
    <s v=""/>
    <s v=""/>
  </r>
  <r>
    <d v="2024-07-01T00:00:00"/>
    <n v="12333"/>
    <n v="11800"/>
    <m/>
    <x v="3"/>
    <n v="1951"/>
    <m/>
    <n v="53580"/>
    <s v="V-clip adipose"/>
    <s v="046196"/>
    <m/>
    <m/>
    <m/>
    <s v="--"/>
    <m/>
    <s v="F"/>
    <s v="F"/>
    <s v=""/>
    <s v=""/>
    <n v="80"/>
    <n v="19.2"/>
    <n v="7.5"/>
    <n v="5"/>
    <n v="1.7"/>
    <x v="1"/>
    <n v="2126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2.5"/>
    <s v="L"/>
    <n v="80"/>
    <s v="Yes"/>
    <s v=""/>
    <e v="#N/A"/>
    <s v=""/>
    <s v="F"/>
    <n v="0.14799999999999947"/>
    <n v="0.53693261027327577"/>
    <s v=""/>
    <s v=""/>
    <s v="F"/>
    <s v=""/>
    <s v=""/>
    <s v=""/>
    <s v=""/>
  </r>
  <r>
    <d v="2024-07-01T00:00:00"/>
    <n v="12333"/>
    <n v="11800"/>
    <m/>
    <x v="3"/>
    <n v="1953"/>
    <m/>
    <n v="53581"/>
    <s v="V-clip adipose"/>
    <s v="046273"/>
    <m/>
    <m/>
    <m/>
    <s v="--"/>
    <s v="X"/>
    <s v="M"/>
    <s v="M"/>
    <s v=""/>
    <s v=""/>
    <n v="88"/>
    <n v="21.4"/>
    <n v="9"/>
    <n v="7"/>
    <n v="2.1"/>
    <x v="1"/>
    <n v="2126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9"/>
    <s v="L"/>
    <n v="88"/>
    <s v="Yes"/>
    <s v=""/>
    <e v="#N/A"/>
    <s v=""/>
    <s v="M"/>
    <n v="-3.6000000000003141E-2"/>
    <n v="0.49100097187404457"/>
    <s v=""/>
    <s v=""/>
    <s v="M"/>
    <s v=""/>
    <s v=""/>
    <s v=""/>
    <s v=""/>
  </r>
  <r>
    <d v="2024-07-01T00:00:00"/>
    <n v="12333"/>
    <n v="11800"/>
    <m/>
    <x v="3"/>
    <n v="1956"/>
    <m/>
    <n v="53582"/>
    <s v="V-clip adipose"/>
    <s v="046267"/>
    <m/>
    <m/>
    <m/>
    <s v="--"/>
    <s v="X"/>
    <s v="F"/>
    <s v="F"/>
    <s v=""/>
    <s v=""/>
    <n v="84"/>
    <n v="19"/>
    <n v="7.4"/>
    <n v="6.5"/>
    <n v="2.2000000000000002"/>
    <x v="1"/>
    <n v="2126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6.599999999999994"/>
    <s v="L"/>
    <n v="84"/>
    <s v="Yes"/>
    <s v=""/>
    <e v="#N/A"/>
    <s v=""/>
    <s v="F"/>
    <n v="0.54599999999999693"/>
    <n v="0.63320706348158406"/>
    <s v=""/>
    <s v=""/>
    <s v="F"/>
    <s v=""/>
    <s v=""/>
    <s v=""/>
    <s v=""/>
  </r>
  <r>
    <d v="2024-07-01T00:00:00"/>
    <n v="12333"/>
    <n v="11800"/>
    <m/>
    <x v="3"/>
    <n v="1958"/>
    <m/>
    <n v="53583"/>
    <s v="V-clip adipose"/>
    <s v="046278"/>
    <m/>
    <m/>
    <m/>
    <s v="--"/>
    <m/>
    <s v="M"/>
    <s v="M"/>
    <s v=""/>
    <s v=""/>
    <n v="64"/>
    <m/>
    <m/>
    <m/>
    <m/>
    <x v="2"/>
    <n v="2126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Damdochax"/>
    <s v=""/>
    <s v=""/>
    <s v=""/>
  </r>
  <r>
    <d v="2024-07-01T00:00:00"/>
    <n v="12333"/>
    <n v="11800"/>
    <m/>
    <x v="3"/>
    <n v="2000"/>
    <m/>
    <n v="53584"/>
    <s v="V-clip adipose"/>
    <s v="046251"/>
    <m/>
    <m/>
    <m/>
    <s v="--"/>
    <m/>
    <s v="F"/>
    <s v="F"/>
    <s v=""/>
    <s v=""/>
    <n v="84"/>
    <n v="18.5"/>
    <n v="7"/>
    <n v="6.5"/>
    <n v="2.2000000000000002"/>
    <x v="1"/>
    <n v="2126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7"/>
    <s v="L"/>
    <n v="84"/>
    <s v="Yes"/>
    <s v=""/>
    <e v="#N/A"/>
    <s v=""/>
    <s v="F"/>
    <n v="1.0579999999999974"/>
    <n v="0.74230815722776577"/>
    <s v=""/>
    <s v=""/>
    <s v="F"/>
    <s v=""/>
    <s v=""/>
    <s v=""/>
    <s v=""/>
  </r>
  <r>
    <d v="2024-07-01T00:00:00"/>
    <n v="12333"/>
    <n v="11800"/>
    <m/>
    <x v="3"/>
    <n v="2002"/>
    <m/>
    <n v="53585"/>
    <s v="V-clip adipose"/>
    <s v="046258"/>
    <m/>
    <m/>
    <m/>
    <s v="--"/>
    <m/>
    <s v="F"/>
    <s v="M"/>
    <s v=""/>
    <s v=""/>
    <n v="72"/>
    <m/>
    <m/>
    <m/>
    <m/>
    <x v="2"/>
    <n v="2126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1T00:00:00"/>
    <n v="12333"/>
    <n v="11800"/>
    <m/>
    <x v="3"/>
    <n v="2004"/>
    <m/>
    <n v="53586"/>
    <s v="V-clip adipose"/>
    <s v="046192"/>
    <m/>
    <m/>
    <m/>
    <s v="--"/>
    <m/>
    <s v="F"/>
    <s v="F"/>
    <s v=""/>
    <s v=""/>
    <n v="89.5"/>
    <n v="21"/>
    <n v="7.7"/>
    <n v="6.5"/>
    <n v="2"/>
    <x v="1"/>
    <n v="2126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81.8"/>
    <s v="L"/>
    <n v="89.5"/>
    <s v="Yes"/>
    <s v=""/>
    <e v="#N/A"/>
    <s v=""/>
    <s v="F"/>
    <n v="2.6990000000000007"/>
    <n v="0.93696761043622379"/>
    <s v=""/>
    <s v=""/>
    <s v="F"/>
    <s v=""/>
    <s v=""/>
    <s v=""/>
    <s v=""/>
  </r>
  <r>
    <d v="2024-07-01T00:00:00"/>
    <n v="12333"/>
    <n v="11800"/>
    <m/>
    <x v="3"/>
    <n v="2006"/>
    <m/>
    <n v="53587"/>
    <s v="V-clip adipose"/>
    <s v="046185"/>
    <m/>
    <m/>
    <m/>
    <s v="--"/>
    <m/>
    <s v="F"/>
    <s v="F"/>
    <s v=""/>
    <s v=""/>
    <n v="81"/>
    <n v="18.5"/>
    <n v="7.4"/>
    <n v="3.7"/>
    <n v="1.5"/>
    <x v="1"/>
    <n v="2126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3.599999999999994"/>
    <s v="L"/>
    <n v="81"/>
    <s v="Yes"/>
    <s v=""/>
    <e v="#N/A"/>
    <s v=""/>
    <s v="F"/>
    <n v="1.7619999999999973"/>
    <n v="0.85345996916397648"/>
    <s v=""/>
    <s v=""/>
    <s v="F"/>
    <s v=""/>
    <s v=""/>
    <s v=""/>
    <s v=""/>
  </r>
  <r>
    <d v="2024-07-01T00:00:00"/>
    <n v="12334"/>
    <n v="11800"/>
    <m/>
    <x v="4"/>
    <n v="2027"/>
    <m/>
    <n v="53588"/>
    <s v="V-clip adipose"/>
    <s v="046231"/>
    <m/>
    <m/>
    <m/>
    <s v="--"/>
    <m/>
    <s v="F"/>
    <s v="F"/>
    <s v=""/>
    <s v=""/>
    <n v="85"/>
    <n v="19"/>
    <n v="6.8"/>
    <n v="5.5"/>
    <n v="2"/>
    <x v="1"/>
    <n v="2126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8.2"/>
    <s v="L"/>
    <n v="85"/>
    <s v="Yes"/>
    <s v=""/>
    <e v="#N/A"/>
    <s v=""/>
    <s v="F"/>
    <n v="2.5959999999999974"/>
    <n v="0.93060370236611922"/>
    <s v=""/>
    <s v=""/>
    <s v="F"/>
    <s v=""/>
    <s v=""/>
    <s v=""/>
    <s v=""/>
  </r>
  <r>
    <d v="2024-07-01T00:00:00"/>
    <n v="12334"/>
    <n v="11800"/>
    <m/>
    <x v="4"/>
    <n v="2029"/>
    <m/>
    <n v="53589"/>
    <s v="V-clip adipose"/>
    <s v="046244"/>
    <m/>
    <m/>
    <m/>
    <s v="--"/>
    <m/>
    <s v="M"/>
    <s v="M"/>
    <s v=""/>
    <s v=""/>
    <n v="67.5"/>
    <m/>
    <m/>
    <m/>
    <m/>
    <x v="2"/>
    <n v="2127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1T00:00:00"/>
    <n v="12334"/>
    <n v="11800"/>
    <m/>
    <x v="4"/>
    <n v="2033"/>
    <m/>
    <n v="53590"/>
    <s v="V-clip adipose"/>
    <s v="046182"/>
    <m/>
    <m/>
    <m/>
    <s v="--"/>
    <m/>
    <s v="M"/>
    <s v="M"/>
    <s v=""/>
    <s v=""/>
    <n v="65"/>
    <m/>
    <m/>
    <m/>
    <m/>
    <x v="2"/>
    <n v="2127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1T00:00:00"/>
    <n v="12334"/>
    <n v="11800"/>
    <m/>
    <x v="4"/>
    <n v="2033"/>
    <m/>
    <n v="53591"/>
    <s v="V-clip adipose"/>
    <s v="046274"/>
    <m/>
    <m/>
    <m/>
    <s v="--"/>
    <m/>
    <s v="M"/>
    <s v="M"/>
    <s v=""/>
    <s v=""/>
    <n v="59"/>
    <m/>
    <m/>
    <m/>
    <m/>
    <x v="2"/>
    <n v="2127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1T00:00:00"/>
    <n v="12334"/>
    <n v="11800"/>
    <m/>
    <x v="4"/>
    <n v="2037"/>
    <m/>
    <n v="53592"/>
    <s v="V-clip adipose"/>
    <s v="046229"/>
    <m/>
    <m/>
    <m/>
    <s v="--"/>
    <m/>
    <s v="M"/>
    <s v="M"/>
    <s v=""/>
    <s v=""/>
    <n v="70"/>
    <m/>
    <m/>
    <m/>
    <m/>
    <x v="2"/>
    <n v="2127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1T00:00:00"/>
    <n v="12334"/>
    <n v="11800"/>
    <m/>
    <x v="4"/>
    <n v="2039"/>
    <m/>
    <n v="53593"/>
    <s v="V-clip adipose"/>
    <s v="046228"/>
    <m/>
    <m/>
    <m/>
    <s v="--"/>
    <m/>
    <s v="M"/>
    <s v="M"/>
    <s v=""/>
    <s v=""/>
    <n v="60"/>
    <m/>
    <m/>
    <m/>
    <m/>
    <x v="2"/>
    <n v="2127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1T00:00:00"/>
    <n v="12334"/>
    <n v="11800"/>
    <m/>
    <x v="4"/>
    <n v="2041"/>
    <m/>
    <n v="53594"/>
    <s v="V-clip adipose"/>
    <s v="046188"/>
    <m/>
    <m/>
    <m/>
    <s v="--"/>
    <m/>
    <s v="M"/>
    <s v="M"/>
    <s v=""/>
    <s v=""/>
    <n v="53"/>
    <m/>
    <m/>
    <m/>
    <m/>
    <x v="2"/>
    <n v="2127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1T00:00:00"/>
    <n v="12334"/>
    <n v="11800"/>
    <m/>
    <x v="4"/>
    <n v="2042"/>
    <m/>
    <n v="53595"/>
    <s v="V-clip adipose"/>
    <s v="046257"/>
    <m/>
    <m/>
    <m/>
    <s v="--"/>
    <m/>
    <s v="M"/>
    <s v="M"/>
    <s v=""/>
    <s v=""/>
    <n v="60"/>
    <m/>
    <m/>
    <m/>
    <m/>
    <x v="2"/>
    <n v="2127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1T00:00:00"/>
    <n v="12335"/>
    <n v="11800"/>
    <m/>
    <x v="2"/>
    <n v="2101"/>
    <m/>
    <n v="53596"/>
    <s v="V-clip adipose"/>
    <s v="046250"/>
    <m/>
    <m/>
    <m/>
    <s v="--"/>
    <m/>
    <s v="M"/>
    <s v="M"/>
    <s v=""/>
    <s v=""/>
    <n v="55"/>
    <m/>
    <m/>
    <m/>
    <m/>
    <x v="2"/>
    <n v="2127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1T00:00:00"/>
    <n v="12335"/>
    <n v="11800"/>
    <m/>
    <x v="2"/>
    <n v="2102"/>
    <m/>
    <n v="53597"/>
    <s v="V-clip adipose"/>
    <s v="046235"/>
    <m/>
    <m/>
    <m/>
    <s v="--"/>
    <m/>
    <s v="M"/>
    <s v="M"/>
    <s v=""/>
    <s v=""/>
    <n v="67"/>
    <m/>
    <m/>
    <m/>
    <m/>
    <x v="2"/>
    <n v="2127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1T00:00:00"/>
    <n v="12335"/>
    <n v="11800"/>
    <m/>
    <x v="2"/>
    <n v="2104"/>
    <m/>
    <n v="53598"/>
    <s v="V-clip adipose"/>
    <s v="046227"/>
    <m/>
    <m/>
    <m/>
    <s v="--"/>
    <s v="X"/>
    <s v="M"/>
    <s v="M"/>
    <s v=""/>
    <s v=""/>
    <n v="75.5"/>
    <n v="17.600000000000001"/>
    <n v="6.5"/>
    <n v="5.4"/>
    <n v="1.9"/>
    <x v="1"/>
    <n v="2127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9"/>
    <s v="L"/>
    <n v="75.5"/>
    <s v="Yes"/>
    <s v=""/>
    <e v="#N/A"/>
    <s v=""/>
    <s v="M"/>
    <n v="-0.95100000000000362"/>
    <n v="0.27868375837405795"/>
    <s v=""/>
    <s v=""/>
    <s v="M"/>
    <s v=""/>
    <s v=""/>
    <s v=""/>
    <s v=""/>
  </r>
  <r>
    <d v="2024-07-01T00:00:00"/>
    <n v="12335"/>
    <n v="12251"/>
    <m/>
    <x v="2"/>
    <n v="2105"/>
    <m/>
    <n v="53599"/>
    <s v="V-clip adipose"/>
    <s v="046219"/>
    <m/>
    <m/>
    <m/>
    <s v="--"/>
    <m/>
    <s v="F"/>
    <s v="F"/>
    <s v=""/>
    <s v=""/>
    <n v="80"/>
    <n v="17.3"/>
    <n v="6.5"/>
    <n v="4.5"/>
    <n v="1.8"/>
    <x v="1"/>
    <n v="2128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3.5"/>
    <s v="L"/>
    <n v="80"/>
    <s v="Yes"/>
    <s v=""/>
    <e v="#N/A"/>
    <s v=""/>
    <s v="F"/>
    <n v="1.6819999999999991"/>
    <n v="0.84316918249109984"/>
    <s v=""/>
    <s v=""/>
    <s v="F"/>
    <s v=""/>
    <s v=""/>
    <s v=""/>
    <s v=""/>
  </r>
  <r>
    <d v="2024-07-02T00:00:00"/>
    <n v="12200"/>
    <n v="12222"/>
    <m/>
    <x v="1"/>
    <n v="916"/>
    <m/>
    <n v="41802"/>
    <s v="adipose hole"/>
    <s v="046484"/>
    <m/>
    <m/>
    <m/>
    <s v="--"/>
    <m/>
    <s v="M"/>
    <s v="M"/>
    <s v=""/>
    <s v=""/>
    <n v="59.5"/>
    <m/>
    <m/>
    <m/>
    <m/>
    <x v="2"/>
    <n v="12369"/>
    <s v="1061060"/>
    <n v="9"/>
    <s v="X"/>
    <m/>
    <m/>
    <d v="2024-07-19T00:00:00"/>
    <n v="384"/>
    <m/>
    <m/>
    <m/>
    <m/>
    <m/>
    <n v="1"/>
    <m/>
    <m/>
    <m/>
    <s v="adult"/>
    <s v="10610609"/>
    <x v="2"/>
    <n v="1.2"/>
    <n v="2"/>
    <n v="2020"/>
    <x v="5"/>
    <s v="GW"/>
    <n v="53.960450000000002"/>
    <s v="M"/>
    <n v="59.5"/>
    <s v="NA"/>
    <s v=""/>
    <n v="122543"/>
    <s v=""/>
    <s v=""/>
    <s v=""/>
    <s v=""/>
    <s v=""/>
    <s v=""/>
    <s v="M"/>
    <s v=""/>
    <s v=""/>
    <s v=""/>
    <s v=""/>
  </r>
  <r>
    <d v="2024-07-02T00:00:00"/>
    <n v="12200"/>
    <n v="12222"/>
    <m/>
    <x v="1"/>
    <n v="917"/>
    <m/>
    <n v="41803"/>
    <s v="adipose hole"/>
    <s v="046504"/>
    <m/>
    <m/>
    <m/>
    <s v="--"/>
    <m/>
    <s v="F"/>
    <s v="F"/>
    <s v=""/>
    <s v=""/>
    <n v="82.5"/>
    <n v="18.399999999999999"/>
    <n v="6.9"/>
    <n v="4.4000000000000004"/>
    <n v="1.1000000000000001"/>
    <x v="1"/>
    <n v="12369"/>
    <s v="1061060"/>
    <n v="10"/>
    <s v="X"/>
    <m/>
    <m/>
    <d v="2024-07-19T00:00:00"/>
    <n v="385"/>
    <m/>
    <m/>
    <m/>
    <m/>
    <m/>
    <n v="1"/>
    <m/>
    <m/>
    <m/>
    <s v="adult"/>
    <s v="106106010"/>
    <x v="3"/>
    <n v="1.3"/>
    <n v="3"/>
    <n v="2019"/>
    <x v="5"/>
    <s v="GW"/>
    <n v="75.599999999999994"/>
    <s v="L"/>
    <n v="82.5"/>
    <s v="Yes"/>
    <s v=""/>
    <n v="122543"/>
    <s v=""/>
    <s v="F"/>
    <n v="2.9150000000000009"/>
    <n v="0.94858297878081432"/>
    <s v=""/>
    <s v=""/>
    <s v="F"/>
    <s v=""/>
    <s v=""/>
    <n v="0"/>
    <n v="0"/>
  </r>
  <r>
    <d v="2024-07-02T00:00:00"/>
    <n v="12200"/>
    <n v="12222"/>
    <m/>
    <x v="1"/>
    <n v="919"/>
    <m/>
    <n v="41804"/>
    <s v="adipose hole"/>
    <s v="046539"/>
    <m/>
    <m/>
    <m/>
    <s v="--"/>
    <m/>
    <s v="F"/>
    <s v="M"/>
    <s v=""/>
    <s v=""/>
    <n v="69.5"/>
    <m/>
    <m/>
    <m/>
    <m/>
    <x v="2"/>
    <n v="12370"/>
    <s v="1061061"/>
    <n v="1"/>
    <s v="X"/>
    <m/>
    <m/>
    <d v="2024-07-19T00:00:00"/>
    <n v="386"/>
    <m/>
    <m/>
    <m/>
    <m/>
    <m/>
    <n v="1"/>
    <m/>
    <m/>
    <m/>
    <s v="adult"/>
    <s v="10610611"/>
    <x v="2"/>
    <n v="1.2"/>
    <n v="2"/>
    <n v="2020"/>
    <x v="5"/>
    <s v="GW"/>
    <n v="63.215449999999997"/>
    <s v="M"/>
    <n v="69.5"/>
    <s v="NA"/>
    <s v=""/>
    <n v="122543"/>
    <s v=""/>
    <s v=""/>
    <s v=""/>
    <s v=""/>
    <s v=""/>
    <s v=""/>
    <s v="M"/>
    <s v="Cranberry - Ratbag"/>
    <s v="NO"/>
    <n v="0"/>
    <n v="0"/>
  </r>
  <r>
    <d v="2024-07-02T00:00:00"/>
    <n v="12200"/>
    <n v="12222"/>
    <m/>
    <x v="1"/>
    <n v="933"/>
    <m/>
    <n v="41805"/>
    <s v="adipose hole"/>
    <s v="046559"/>
    <m/>
    <m/>
    <m/>
    <s v="--"/>
    <m/>
    <s v="F"/>
    <s v="M"/>
    <s v=""/>
    <s v=""/>
    <n v="67.5"/>
    <m/>
    <m/>
    <m/>
    <m/>
    <x v="2"/>
    <n v="12370"/>
    <s v="1061061"/>
    <n v="2"/>
    <s v="X"/>
    <m/>
    <m/>
    <d v="2024-07-19T00:00:00"/>
    <n v="387"/>
    <m/>
    <m/>
    <m/>
    <m/>
    <m/>
    <n v="1"/>
    <m/>
    <m/>
    <m/>
    <s v="adult"/>
    <s v="10610612"/>
    <x v="2"/>
    <n v="1.2"/>
    <n v="2"/>
    <n v="2020"/>
    <x v="5"/>
    <s v="GW"/>
    <n v="61.364449999999998"/>
    <s v="M"/>
    <n v="67.5"/>
    <s v="NA"/>
    <s v=""/>
    <n v="122543"/>
    <s v=""/>
    <s v=""/>
    <s v=""/>
    <s v=""/>
    <s v=""/>
    <s v=""/>
    <s v="M"/>
    <s v=""/>
    <s v=""/>
    <n v="0"/>
    <n v="0"/>
  </r>
  <r>
    <d v="2024-07-02T00:00:00"/>
    <n v="12200"/>
    <n v="12222"/>
    <m/>
    <x v="1"/>
    <n v="944"/>
    <m/>
    <n v="41806"/>
    <s v="adipose hole"/>
    <s v="046558"/>
    <m/>
    <m/>
    <m/>
    <s v="--"/>
    <m/>
    <s v="F"/>
    <s v="F"/>
    <s v=""/>
    <s v=""/>
    <n v="79.5"/>
    <n v="18.5"/>
    <n v="7.4"/>
    <n v="4.9000000000000004"/>
    <n v="1.7"/>
    <x v="1"/>
    <n v="12370"/>
    <s v="1061061"/>
    <n v="3"/>
    <s v="X"/>
    <m/>
    <m/>
    <d v="2024-07-19T00:00:00"/>
    <n v="388"/>
    <m/>
    <m/>
    <m/>
    <m/>
    <m/>
    <n v="1"/>
    <m/>
    <m/>
    <m/>
    <s v="adult"/>
    <s v="10610613"/>
    <x v="3"/>
    <n v="1.3"/>
    <n v="3"/>
    <n v="2019"/>
    <x v="5"/>
    <s v="GW"/>
    <n v="72.099999999999994"/>
    <s v="L"/>
    <n v="79.5"/>
    <s v="Yes"/>
    <s v=""/>
    <n v="122543"/>
    <s v=""/>
    <s v="F"/>
    <n v="0.12900000000000156"/>
    <n v="0.53220535161041382"/>
    <s v=""/>
    <s v=""/>
    <s v="F"/>
    <s v=""/>
    <s v=""/>
    <n v="0"/>
    <n v="0"/>
  </r>
  <r>
    <d v="2024-07-02T00:00:00"/>
    <n v="12200"/>
    <n v="12222"/>
    <m/>
    <x v="1"/>
    <n v="945"/>
    <m/>
    <n v="41807"/>
    <s v="adipose hole"/>
    <s v="046490"/>
    <m/>
    <m/>
    <m/>
    <s v="--"/>
    <m/>
    <s v="F"/>
    <s v="F"/>
    <s v=""/>
    <s v=""/>
    <n v="85"/>
    <n v="18.600000000000001"/>
    <n v="6.6"/>
    <n v="5"/>
    <n v="1.9"/>
    <x v="1"/>
    <n v="12370"/>
    <s v="1061061"/>
    <n v="4"/>
    <s v="X"/>
    <m/>
    <m/>
    <d v="2024-07-19T00:00:00"/>
    <n v="389"/>
    <m/>
    <m/>
    <m/>
    <m/>
    <m/>
    <n v="1"/>
    <m/>
    <m/>
    <m/>
    <s v="adult"/>
    <s v="10610614"/>
    <x v="3"/>
    <n v="1.3"/>
    <n v="3"/>
    <n v="2019"/>
    <x v="5"/>
    <s v="GW"/>
    <n v="78.400000000000006"/>
    <s v="L"/>
    <n v="85"/>
    <s v="Yes"/>
    <s v=""/>
    <n v="122543"/>
    <s v=""/>
    <s v="F"/>
    <n v="3.2779999999999974"/>
    <n v="0.96366632144216802"/>
    <s v=""/>
    <s v=""/>
    <s v="F"/>
    <s v=""/>
    <s v=""/>
    <n v="0"/>
    <n v="0"/>
  </r>
  <r>
    <d v="2024-07-02T00:00:00"/>
    <n v="12200"/>
    <n v="12222"/>
    <m/>
    <x v="1"/>
    <n v="946"/>
    <m/>
    <m/>
    <s v="caudal hole"/>
    <m/>
    <m/>
    <m/>
    <m/>
    <s v="--"/>
    <m/>
    <s v="M"/>
    <s v="M"/>
    <s v=""/>
    <s v=""/>
    <n v="39"/>
    <m/>
    <m/>
    <m/>
    <m/>
    <x v="3"/>
    <n v="12370"/>
    <s v="1061061"/>
    <n v="5"/>
    <s v="X"/>
    <m/>
    <m/>
    <d v="2024-07-19T00:00:00"/>
    <m/>
    <m/>
    <m/>
    <m/>
    <m/>
    <s v="1"/>
    <n v="1"/>
    <m/>
    <m/>
    <m/>
    <s v="jack"/>
    <s v="10610615"/>
    <x v="9"/>
    <n v="2.1"/>
    <n v="1"/>
    <n v="2020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2T00:00:00"/>
    <n v="12200"/>
    <n v="12222"/>
    <m/>
    <x v="1"/>
    <n v="947"/>
    <m/>
    <n v="41808"/>
    <s v="adipose hole"/>
    <s v="046563"/>
    <m/>
    <m/>
    <m/>
    <s v="--"/>
    <m/>
    <s v="M"/>
    <s v="M"/>
    <s v=""/>
    <s v=""/>
    <n v="62"/>
    <m/>
    <m/>
    <m/>
    <m/>
    <x v="2"/>
    <n v="12370"/>
    <s v="1061061"/>
    <n v="6"/>
    <s v="X"/>
    <m/>
    <m/>
    <d v="2024-07-19T00:00:00"/>
    <n v="390"/>
    <m/>
    <m/>
    <m/>
    <m/>
    <m/>
    <n v="1"/>
    <m/>
    <m/>
    <m/>
    <s v="adult"/>
    <s v="10610616"/>
    <x v="6"/>
    <s v="M2"/>
    <n v="2"/>
    <s v=""/>
    <x v="5"/>
    <s v="GW"/>
    <n v="56.2742"/>
    <s v="M"/>
    <n v="62"/>
    <s v="NA"/>
    <s v=""/>
    <n v="122543"/>
    <s v=""/>
    <s v=""/>
    <s v=""/>
    <s v=""/>
    <s v=""/>
    <s v=""/>
    <s v="M"/>
    <s v=""/>
    <s v=""/>
    <n v="0"/>
    <n v="0"/>
  </r>
  <r>
    <d v="2024-07-02T00:00:00"/>
    <n v="12200"/>
    <n v="12222"/>
    <m/>
    <x v="1"/>
    <n v="948"/>
    <m/>
    <n v="41809"/>
    <s v="adipose hole"/>
    <s v="046545"/>
    <m/>
    <m/>
    <m/>
    <s v="--"/>
    <m/>
    <s v="F"/>
    <s v="F"/>
    <s v=""/>
    <s v=""/>
    <n v="77"/>
    <n v="17.899999999999999"/>
    <n v="6.4"/>
    <n v="5.2"/>
    <n v="1.7"/>
    <x v="1"/>
    <n v="12370"/>
    <s v="1061061"/>
    <n v="7"/>
    <s v="X"/>
    <m/>
    <m/>
    <d v="2024-07-19T00:00:00"/>
    <n v="391"/>
    <m/>
    <m/>
    <m/>
    <m/>
    <s v="1"/>
    <n v="1"/>
    <m/>
    <m/>
    <m/>
    <s v="adult"/>
    <s v="10610617"/>
    <x v="3"/>
    <n v="1.3"/>
    <n v="3"/>
    <n v="2019"/>
    <x v="5"/>
    <s v="GW"/>
    <n v="70.599999999999994"/>
    <s v="L"/>
    <n v="77"/>
    <s v="Yes"/>
    <n v="123"/>
    <n v="122543"/>
    <s v=""/>
    <s v="F"/>
    <n v="0.12999999999999967"/>
    <n v="0.53245430638731872"/>
    <s v=""/>
    <s v=""/>
    <s v="F"/>
    <s v=""/>
    <s v=""/>
    <n v="0"/>
    <n v="0"/>
  </r>
  <r>
    <d v="2024-07-02T00:00:00"/>
    <n v="12200"/>
    <n v="12222"/>
    <m/>
    <x v="1"/>
    <n v="950"/>
    <m/>
    <n v="41810"/>
    <s v="adipose hole"/>
    <s v="046513"/>
    <m/>
    <m/>
    <m/>
    <s v="--"/>
    <m/>
    <s v="F"/>
    <s v="M"/>
    <s v=""/>
    <s v=""/>
    <n v="72"/>
    <m/>
    <m/>
    <m/>
    <m/>
    <x v="2"/>
    <n v="12370"/>
    <s v="1061061"/>
    <n v="8"/>
    <s v="X"/>
    <m/>
    <m/>
    <d v="2024-07-19T00:00:00"/>
    <n v="392"/>
    <m/>
    <m/>
    <m/>
    <m/>
    <m/>
    <n v="1"/>
    <m/>
    <m/>
    <m/>
    <s v="adult"/>
    <s v="10610618"/>
    <x v="2"/>
    <n v="1.2"/>
    <n v="2"/>
    <n v="2020"/>
    <x v="5"/>
    <s v="GW"/>
    <n v="65.529199999999989"/>
    <s v="M"/>
    <n v="72"/>
    <s v="NA"/>
    <s v=""/>
    <n v="122543"/>
    <s v=""/>
    <s v=""/>
    <s v=""/>
    <s v=""/>
    <s v=""/>
    <s v=""/>
    <s v="M"/>
    <s v=""/>
    <s v=""/>
    <s v=""/>
    <s v=""/>
  </r>
  <r>
    <d v="2024-07-02T00:00:00"/>
    <n v="12200"/>
    <n v="12222"/>
    <m/>
    <x v="1"/>
    <n v="952"/>
    <m/>
    <n v="41811"/>
    <s v="adipose hole"/>
    <s v="046560"/>
    <m/>
    <m/>
    <m/>
    <s v="--"/>
    <m/>
    <s v="M"/>
    <s v="M"/>
    <s v=""/>
    <s v=""/>
    <n v="52.5"/>
    <m/>
    <m/>
    <m/>
    <m/>
    <x v="2"/>
    <n v="12370"/>
    <s v="1061061"/>
    <n v="9"/>
    <s v="X"/>
    <m/>
    <m/>
    <d v="2024-07-19T00:00:00"/>
    <n v="393"/>
    <m/>
    <m/>
    <m/>
    <m/>
    <m/>
    <n v="1"/>
    <m/>
    <m/>
    <m/>
    <s v="adult"/>
    <s v="10610619"/>
    <x v="2"/>
    <n v="1.2"/>
    <n v="2"/>
    <n v="2020"/>
    <x v="5"/>
    <s v="GW"/>
    <n v="47.481949999999998"/>
    <s v="M"/>
    <n v="52.5"/>
    <s v="NA"/>
    <s v=""/>
    <n v="122543"/>
    <s v=""/>
    <s v=""/>
    <s v=""/>
    <s v=""/>
    <s v=""/>
    <s v=""/>
    <s v="M"/>
    <s v=""/>
    <s v=""/>
    <n v="0"/>
    <n v="0"/>
  </r>
  <r>
    <d v="2024-07-02T00:00:00"/>
    <n v="12200"/>
    <n v="12222"/>
    <m/>
    <x v="1"/>
    <n v="953"/>
    <m/>
    <n v="41812"/>
    <s v="adipose hole"/>
    <s v="046533"/>
    <m/>
    <m/>
    <m/>
    <s v="--"/>
    <m/>
    <s v="M"/>
    <s v="M"/>
    <s v=""/>
    <s v=""/>
    <n v="59.5"/>
    <m/>
    <m/>
    <m/>
    <m/>
    <x v="2"/>
    <n v="12370"/>
    <s v="1061061"/>
    <n v="10"/>
    <s v="X"/>
    <m/>
    <m/>
    <d v="2024-07-19T00:00:00"/>
    <n v="394"/>
    <m/>
    <m/>
    <m/>
    <m/>
    <m/>
    <n v="1"/>
    <m/>
    <m/>
    <m/>
    <s v="adult"/>
    <s v="106106110"/>
    <x v="2"/>
    <n v="1.2"/>
    <n v="2"/>
    <n v="2020"/>
    <x v="5"/>
    <s v="GW"/>
    <n v="53.960450000000002"/>
    <s v="M"/>
    <n v="59.5"/>
    <s v="NA"/>
    <n v="124"/>
    <n v="122543"/>
    <s v=""/>
    <s v=""/>
    <s v=""/>
    <s v=""/>
    <s v=""/>
    <s v=""/>
    <s v="M"/>
    <s v=""/>
    <s v=""/>
    <n v="0"/>
    <n v="0"/>
  </r>
  <r>
    <d v="2024-07-02T00:00:00"/>
    <n v="12200"/>
    <n v="12222"/>
    <m/>
    <x v="1"/>
    <n v="954"/>
    <m/>
    <m/>
    <s v="caudal hole"/>
    <m/>
    <m/>
    <m/>
    <m/>
    <s v="--"/>
    <m/>
    <s v="M"/>
    <s v="M"/>
    <s v=""/>
    <s v=""/>
    <n v="45.5"/>
    <m/>
    <m/>
    <m/>
    <m/>
    <x v="3"/>
    <n v="12641"/>
    <s v="1061065"/>
    <n v="1"/>
    <s v="X"/>
    <m/>
    <m/>
    <d v="2024-07-19T00:00:00"/>
    <m/>
    <m/>
    <m/>
    <m/>
    <m/>
    <m/>
    <n v="1"/>
    <m/>
    <m/>
    <m/>
    <s v="jack"/>
    <s v="10610651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2T00:00:00"/>
    <n v="12200"/>
    <n v="12222"/>
    <m/>
    <x v="1"/>
    <n v="956"/>
    <m/>
    <n v="41813"/>
    <s v="adipose hole"/>
    <s v="046526"/>
    <m/>
    <m/>
    <m/>
    <s v="--"/>
    <m/>
    <s v="F"/>
    <s v="F"/>
    <s v=""/>
    <s v=""/>
    <n v="83.5"/>
    <n v="18.399999999999999"/>
    <n v="6"/>
    <n v="5"/>
    <n v="1.7"/>
    <x v="1"/>
    <n v="12641"/>
    <s v="1061065"/>
    <n v="2"/>
    <s v="X"/>
    <m/>
    <m/>
    <d v="2024-07-19T00:00:00"/>
    <n v="395"/>
    <m/>
    <m/>
    <m/>
    <m/>
    <m/>
    <n v="1"/>
    <m/>
    <m/>
    <m/>
    <s v="adult"/>
    <s v="10610652"/>
    <x v="3"/>
    <n v="1.3"/>
    <n v="3"/>
    <n v="2019"/>
    <x v="5"/>
    <s v="GW"/>
    <n v="77.5"/>
    <s v="L"/>
    <n v="83.5"/>
    <s v="Yes"/>
    <n v="125"/>
    <n v="122543"/>
    <s v=""/>
    <s v="F"/>
    <n v="3.5730000000000022"/>
    <n v="0.97269498050730463"/>
    <s v=""/>
    <s v=""/>
    <s v="F"/>
    <s v=""/>
    <s v=""/>
    <s v=""/>
    <s v=""/>
  </r>
  <r>
    <d v="2024-07-02T00:00:00"/>
    <n v="12200"/>
    <n v="12222"/>
    <m/>
    <x v="1"/>
    <n v="958"/>
    <m/>
    <n v="41814"/>
    <s v="adipose hole"/>
    <s v="046576"/>
    <m/>
    <m/>
    <m/>
    <s v="--"/>
    <m/>
    <s v="F"/>
    <s v="F"/>
    <s v=""/>
    <s v=""/>
    <n v="77.5"/>
    <n v="16.7"/>
    <n v="5.8"/>
    <n v="4.8"/>
    <n v="1.7"/>
    <x v="1"/>
    <n v="12641"/>
    <s v="1061065"/>
    <n v="3"/>
    <s v="X"/>
    <m/>
    <m/>
    <d v="2024-07-19T00:00:00"/>
    <n v="396"/>
    <m/>
    <m/>
    <m/>
    <m/>
    <m/>
    <n v="1"/>
    <m/>
    <m/>
    <m/>
    <s v="adult"/>
    <s v="10610653"/>
    <x v="3"/>
    <n v="1.3"/>
    <n v="3"/>
    <n v="2019"/>
    <x v="5"/>
    <s v="GW"/>
    <n v="71.7"/>
    <s v="L"/>
    <n v="77.5"/>
    <s v="Yes"/>
    <s v=""/>
    <n v="122543"/>
    <s v=""/>
    <s v="F"/>
    <n v="1.385000000000004"/>
    <n v="0.79979282180072131"/>
    <s v=""/>
    <s v=""/>
    <s v="F"/>
    <s v=""/>
    <s v=""/>
    <s v=""/>
    <s v=""/>
  </r>
  <r>
    <d v="2024-07-02T00:00:00"/>
    <n v="12401"/>
    <n v="12222"/>
    <m/>
    <x v="0"/>
    <n v="1022"/>
    <m/>
    <n v="41815"/>
    <s v="adipose hole"/>
    <s v="046495"/>
    <m/>
    <m/>
    <m/>
    <s v="--"/>
    <m/>
    <s v="F"/>
    <s v="F"/>
    <s v=""/>
    <s v=""/>
    <n v="90"/>
    <n v="21.4"/>
    <n v="8.4"/>
    <n v="6"/>
    <n v="2.4"/>
    <x v="1"/>
    <n v="12641"/>
    <s v="1061065"/>
    <n v="4"/>
    <s v="X"/>
    <m/>
    <m/>
    <d v="2024-07-19T00:00:00"/>
    <n v="397"/>
    <s v="GN"/>
    <m/>
    <n v="12"/>
    <m/>
    <m/>
    <n v="1"/>
    <m/>
    <m/>
    <m/>
    <s v="adult"/>
    <s v="10610654"/>
    <x v="3"/>
    <n v="1.3"/>
    <n v="3"/>
    <n v="2019"/>
    <x v="5"/>
    <s v="GW"/>
    <n v="81.599999999999994"/>
    <s v="L"/>
    <n v="90"/>
    <s v="Yes"/>
    <s v=""/>
    <n v="122543"/>
    <s v=""/>
    <s v="F"/>
    <n v="2.0140000000000029"/>
    <n v="0.88225916964947126"/>
    <s v=""/>
    <s v=""/>
    <s v="F"/>
    <s v=""/>
    <s v=""/>
    <n v="0"/>
    <n v="0"/>
  </r>
  <r>
    <d v="2024-07-02T00:00:00"/>
    <n v="12401"/>
    <n v="12222"/>
    <m/>
    <x v="0"/>
    <n v="1024"/>
    <m/>
    <n v="41816"/>
    <s v="adipose hole"/>
    <s v="046537"/>
    <m/>
    <m/>
    <m/>
    <s v="--"/>
    <m/>
    <s v="F"/>
    <s v="M"/>
    <s v=""/>
    <s v=""/>
    <n v="70"/>
    <m/>
    <m/>
    <m/>
    <m/>
    <x v="2"/>
    <n v="12641"/>
    <s v="1061065"/>
    <n v="5"/>
    <s v="X"/>
    <m/>
    <m/>
    <d v="2024-07-19T00:00:00"/>
    <n v="398"/>
    <m/>
    <m/>
    <m/>
    <m/>
    <m/>
    <n v="1"/>
    <m/>
    <m/>
    <m/>
    <s v="adult"/>
    <s v="10610655"/>
    <x v="2"/>
    <n v="1.2"/>
    <n v="2"/>
    <n v="2020"/>
    <x v="5"/>
    <s v="GW"/>
    <n v="63.678199999999997"/>
    <s v="M"/>
    <n v="70"/>
    <s v="NA"/>
    <n v="126"/>
    <n v="122543"/>
    <s v=""/>
    <s v=""/>
    <s v=""/>
    <s v=""/>
    <s v=""/>
    <s v=""/>
    <s v="M"/>
    <s v=""/>
    <s v=""/>
    <s v=""/>
    <s v=""/>
  </r>
  <r>
    <d v="2024-07-02T00:00:00"/>
    <n v="12401"/>
    <n v="12222"/>
    <m/>
    <x v="0"/>
    <n v="1027"/>
    <m/>
    <n v="41817"/>
    <s v="adipose hole"/>
    <s v="046505"/>
    <m/>
    <m/>
    <m/>
    <s v="--"/>
    <m/>
    <s v="F"/>
    <s v="M"/>
    <s v=""/>
    <s v=""/>
    <n v="70.5"/>
    <m/>
    <m/>
    <m/>
    <m/>
    <x v="2"/>
    <n v="12641"/>
    <s v="1061065"/>
    <n v="6"/>
    <s v="X"/>
    <m/>
    <m/>
    <d v="2024-07-19T00:00:00"/>
    <n v="399"/>
    <m/>
    <m/>
    <m/>
    <m/>
    <m/>
    <n v="1"/>
    <m/>
    <m/>
    <m/>
    <s v="adult"/>
    <s v="10610656"/>
    <x v="6"/>
    <s v="M2"/>
    <n v="2"/>
    <s v=""/>
    <x v="5"/>
    <s v="GW"/>
    <n v="64.140949999999989"/>
    <s v="M"/>
    <n v="70.5"/>
    <s v="NA"/>
    <n v="127"/>
    <n v="122543"/>
    <s v=""/>
    <s v=""/>
    <s v=""/>
    <s v=""/>
    <s v=""/>
    <s v=""/>
    <s v="M"/>
    <s v="Kwinageese weir"/>
    <s v="NO"/>
    <n v="0"/>
    <n v="0"/>
  </r>
  <r>
    <d v="2024-07-02T00:00:00"/>
    <n v="12401"/>
    <n v="12222"/>
    <m/>
    <x v="0"/>
    <n v="1028"/>
    <m/>
    <n v="41818"/>
    <s v="adipose hole"/>
    <s v="046482"/>
    <m/>
    <m/>
    <m/>
    <s v="--"/>
    <m/>
    <s v="F"/>
    <s v="M"/>
    <s v=""/>
    <s v=""/>
    <n v="74.5"/>
    <m/>
    <m/>
    <m/>
    <m/>
    <x v="2"/>
    <n v="12641"/>
    <s v="1061065"/>
    <n v="7"/>
    <s v="X"/>
    <m/>
    <m/>
    <d v="2024-07-19T00:00:00"/>
    <n v="400"/>
    <m/>
    <m/>
    <m/>
    <m/>
    <m/>
    <n v="1"/>
    <m/>
    <m/>
    <m/>
    <s v="adult"/>
    <s v="10610657"/>
    <x v="2"/>
    <n v="1.2"/>
    <n v="2"/>
    <n v="2020"/>
    <x v="5"/>
    <s v="GW"/>
    <n v="67.842949999999988"/>
    <s v="M"/>
    <n v="74.5"/>
    <s v="NA"/>
    <n v="128"/>
    <n v="122543"/>
    <s v=""/>
    <s v=""/>
    <s v=""/>
    <s v=""/>
    <s v=""/>
    <s v=""/>
    <s v="M"/>
    <s v=""/>
    <s v=""/>
    <s v=""/>
    <s v=""/>
  </r>
  <r>
    <d v="2024-07-02T00:00:00"/>
    <n v="12401"/>
    <n v="12222"/>
    <m/>
    <x v="0"/>
    <n v="1030"/>
    <m/>
    <n v="41819"/>
    <s v="adipose hole"/>
    <s v="046555"/>
    <m/>
    <m/>
    <m/>
    <s v="--"/>
    <m/>
    <s v="F"/>
    <s v="M"/>
    <s v=""/>
    <s v=""/>
    <n v="75"/>
    <m/>
    <m/>
    <m/>
    <m/>
    <x v="2"/>
    <n v="12641"/>
    <s v="1061065"/>
    <n v="8"/>
    <s v="X"/>
    <m/>
    <m/>
    <d v="2024-07-19T00:00:00"/>
    <n v="401"/>
    <s v="HW"/>
    <m/>
    <s v="5  7"/>
    <m/>
    <m/>
    <n v="1"/>
    <m/>
    <m/>
    <m/>
    <s v="adult"/>
    <s v="10610658"/>
    <x v="2"/>
    <n v="1.2"/>
    <n v="2"/>
    <n v="2020"/>
    <x v="5"/>
    <s v="GW"/>
    <n v="68.305699999999987"/>
    <s v="M"/>
    <n v="75"/>
    <s v="NA"/>
    <s v=""/>
    <n v="122543"/>
    <s v=""/>
    <s v=""/>
    <s v=""/>
    <s v=""/>
    <s v=""/>
    <s v=""/>
    <s v="M"/>
    <s v=""/>
    <s v=""/>
    <n v="0"/>
    <n v="0"/>
  </r>
  <r>
    <d v="2024-07-02T00:00:00"/>
    <n v="12401"/>
    <n v="12222"/>
    <m/>
    <x v="0"/>
    <n v="1030"/>
    <m/>
    <m/>
    <s v="caudal hole"/>
    <m/>
    <m/>
    <m/>
    <m/>
    <s v="--"/>
    <m/>
    <s v="M"/>
    <s v="M"/>
    <s v=""/>
    <s v=""/>
    <n v="41.5"/>
    <m/>
    <m/>
    <m/>
    <m/>
    <x v="3"/>
    <n v="12641"/>
    <s v="1061065"/>
    <n v="9"/>
    <s v="X"/>
    <m/>
    <m/>
    <d v="2024-07-19T00:00:00"/>
    <m/>
    <m/>
    <m/>
    <m/>
    <m/>
    <m/>
    <n v="1"/>
    <m/>
    <m/>
    <m/>
    <s v="jack"/>
    <s v="10610659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2T00:00:00"/>
    <n v="12401"/>
    <n v="12222"/>
    <m/>
    <x v="0"/>
    <n v="1032"/>
    <m/>
    <n v="41820"/>
    <s v="adipose hole"/>
    <s v="046496"/>
    <m/>
    <m/>
    <m/>
    <s v="--"/>
    <m/>
    <s v="F"/>
    <s v="M"/>
    <s v=""/>
    <s v=""/>
    <n v="65"/>
    <m/>
    <m/>
    <m/>
    <m/>
    <x v="2"/>
    <n v="12641"/>
    <s v="1061065"/>
    <n v="10"/>
    <s v="X"/>
    <m/>
    <m/>
    <d v="2024-07-19T00:00:00"/>
    <n v="402"/>
    <m/>
    <m/>
    <m/>
    <m/>
    <m/>
    <n v="1"/>
    <m/>
    <m/>
    <m/>
    <s v="adult"/>
    <s v="106106510"/>
    <x v="2"/>
    <n v="1.2"/>
    <n v="2"/>
    <n v="2020"/>
    <x v="5"/>
    <s v="GW"/>
    <n v="59.050699999999999"/>
    <s v="M"/>
    <n v="65"/>
    <s v="NA"/>
    <s v=""/>
    <n v="122543"/>
    <s v=""/>
    <s v=""/>
    <s v=""/>
    <s v=""/>
    <s v=""/>
    <s v=""/>
    <s v="M"/>
    <s v=""/>
    <s v=""/>
    <n v="0"/>
    <n v="0"/>
  </r>
  <r>
    <d v="2024-07-02T00:00:00"/>
    <n v="12401"/>
    <n v="12222"/>
    <m/>
    <x v="0"/>
    <n v="1033"/>
    <m/>
    <n v="41821"/>
    <s v="adipose hole"/>
    <s v="046528"/>
    <m/>
    <m/>
    <m/>
    <s v="--"/>
    <m/>
    <s v="M"/>
    <s v="M"/>
    <s v=""/>
    <s v=""/>
    <n v="50.5"/>
    <m/>
    <m/>
    <m/>
    <m/>
    <x v="2"/>
    <n v="12643"/>
    <s v="1061066"/>
    <n v="1"/>
    <s v="X"/>
    <m/>
    <m/>
    <d v="2024-07-19T00:00:00"/>
    <n v="403"/>
    <m/>
    <m/>
    <m/>
    <m/>
    <m/>
    <n v="1"/>
    <m/>
    <m/>
    <m/>
    <s v="adult"/>
    <s v="10610661"/>
    <x v="2"/>
    <n v="1.2"/>
    <n v="2"/>
    <n v="2020"/>
    <x v="5"/>
    <s v="GW"/>
    <n v="45.630949999999999"/>
    <s v="M"/>
    <n v="50.5"/>
    <s v="NA"/>
    <s v=""/>
    <n v="122543"/>
    <s v=""/>
    <s v=""/>
    <s v=""/>
    <s v=""/>
    <s v=""/>
    <s v=""/>
    <s v="M"/>
    <s v=""/>
    <s v=""/>
    <n v="0"/>
    <n v="0"/>
  </r>
  <r>
    <d v="2024-07-02T00:00:00"/>
    <n v="12401"/>
    <n v="12222"/>
    <m/>
    <x v="0"/>
    <n v="1035"/>
    <m/>
    <n v="41822"/>
    <s v="adipose hole"/>
    <s v="046535"/>
    <m/>
    <m/>
    <m/>
    <s v="--"/>
    <m/>
    <s v="F"/>
    <s v="M"/>
    <s v=""/>
    <s v=""/>
    <n v="72.5"/>
    <m/>
    <m/>
    <m/>
    <m/>
    <x v="2"/>
    <n v="12643"/>
    <s v="1061066"/>
    <n v="2"/>
    <s v="X"/>
    <m/>
    <m/>
    <d v="2024-07-19T00:00:00"/>
    <n v="404"/>
    <m/>
    <m/>
    <m/>
    <m/>
    <m/>
    <n v="1"/>
    <m/>
    <m/>
    <m/>
    <s v="adult"/>
    <s v="10610662"/>
    <x v="14"/>
    <n v="2.2000000000000002"/>
    <n v="2"/>
    <n v="2019"/>
    <x v="5"/>
    <s v="GW"/>
    <n v="65.991949999999989"/>
    <s v="M"/>
    <n v="72.5"/>
    <s v="NA"/>
    <s v=""/>
    <n v="122543"/>
    <s v=""/>
    <s v=""/>
    <s v=""/>
    <s v=""/>
    <s v=""/>
    <s v=""/>
    <s v="M"/>
    <s v=""/>
    <s v=""/>
    <s v=""/>
    <s v=""/>
  </r>
  <r>
    <d v="2024-07-02T00:00:00"/>
    <n v="12401"/>
    <n v="12222"/>
    <m/>
    <x v="0"/>
    <n v="1049"/>
    <m/>
    <m/>
    <s v="caudal hole"/>
    <m/>
    <m/>
    <m/>
    <m/>
    <s v="--"/>
    <m/>
    <s v="M"/>
    <s v="M"/>
    <s v=""/>
    <s v=""/>
    <n v="44"/>
    <m/>
    <m/>
    <m/>
    <m/>
    <x v="3"/>
    <n v="12643"/>
    <s v="1061066"/>
    <n v="3"/>
    <s v="X"/>
    <m/>
    <m/>
    <d v="2024-07-19T00:00:00"/>
    <m/>
    <m/>
    <m/>
    <m/>
    <m/>
    <m/>
    <n v="1"/>
    <m/>
    <m/>
    <m/>
    <s v="jack"/>
    <s v="10610663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2T00:00:00"/>
    <n v="12337"/>
    <n v="12252"/>
    <m/>
    <x v="3"/>
    <n v="913"/>
    <m/>
    <n v="53600"/>
    <s v="V-clip adipose"/>
    <s v="046272"/>
    <m/>
    <m/>
    <m/>
    <s v="--"/>
    <s v="X"/>
    <s v="M"/>
    <s v="M"/>
    <s v=""/>
    <s v=""/>
    <n v="59"/>
    <m/>
    <m/>
    <m/>
    <m/>
    <x v="2"/>
    <n v="2128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2T00:00:00"/>
    <n v="12337"/>
    <n v="12252"/>
    <m/>
    <x v="3"/>
    <n v="915"/>
    <m/>
    <n v="53601"/>
    <s v="V-clip adipose"/>
    <s v="046225"/>
    <m/>
    <m/>
    <m/>
    <s v="--"/>
    <m/>
    <s v="F"/>
    <s v="M"/>
    <s v=""/>
    <s v=""/>
    <n v="73.5"/>
    <m/>
    <m/>
    <m/>
    <m/>
    <x v="2"/>
    <n v="2128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66.917449999999988"/>
    <s v="M"/>
    <n v="73.5"/>
    <s v="NA"/>
    <s v=""/>
    <e v="#N/A"/>
    <s v=""/>
    <s v=""/>
    <s v=""/>
    <s v=""/>
    <s v=""/>
    <s v=""/>
    <s v="M"/>
    <s v=""/>
    <s v=""/>
    <s v=""/>
    <s v=""/>
  </r>
  <r>
    <d v="2024-07-02T00:00:00"/>
    <n v="12337"/>
    <n v="12252"/>
    <m/>
    <x v="3"/>
    <n v="917"/>
    <m/>
    <n v="53602"/>
    <s v="V-clip adipose"/>
    <s v="046260"/>
    <m/>
    <m/>
    <m/>
    <s v="--"/>
    <m/>
    <s v="F"/>
    <s v="M"/>
    <s v=""/>
    <s v=""/>
    <n v="70"/>
    <m/>
    <m/>
    <m/>
    <m/>
    <x v="2"/>
    <n v="2128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2T00:00:00"/>
    <n v="12337"/>
    <n v="12252"/>
    <m/>
    <x v="3"/>
    <n v="918"/>
    <m/>
    <n v="53603"/>
    <s v="V-clip adipose"/>
    <s v="046271"/>
    <m/>
    <m/>
    <m/>
    <s v="--"/>
    <m/>
    <s v="M"/>
    <s v="M"/>
    <s v=""/>
    <s v=""/>
    <n v="55.5"/>
    <m/>
    <m/>
    <m/>
    <m/>
    <x v="2"/>
    <n v="2128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02T00:00:00"/>
    <n v="12337"/>
    <n v="12252"/>
    <m/>
    <x v="3"/>
    <n v="919"/>
    <m/>
    <n v="53604"/>
    <s v="V-clip adipose"/>
    <s v="046261"/>
    <m/>
    <m/>
    <m/>
    <s v="--"/>
    <s v="X"/>
    <s v="M"/>
    <s v="M"/>
    <s v=""/>
    <s v=""/>
    <n v="82"/>
    <n v="18.399999999999999"/>
    <n v="6.4"/>
    <n v="6.6"/>
    <n v="2.2000000000000002"/>
    <x v="1"/>
    <n v="2128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5.599999999999994"/>
    <s v="L"/>
    <n v="82"/>
    <s v="Yes"/>
    <s v=""/>
    <e v="#N/A"/>
    <s v=""/>
    <s v="F"/>
    <n v="0.89799999999999813"/>
    <n v="0.71053832867349587"/>
    <s v=""/>
    <s v=""/>
    <s v="F"/>
    <s v=""/>
    <s v=""/>
    <s v=""/>
    <s v=""/>
  </r>
  <r>
    <d v="2024-07-02T00:00:00"/>
    <n v="12337"/>
    <n v="12252"/>
    <m/>
    <x v="3"/>
    <n v="922"/>
    <m/>
    <n v="53605"/>
    <s v="V-clip adipose"/>
    <s v="046248"/>
    <m/>
    <m/>
    <m/>
    <s v="--"/>
    <m/>
    <s v="M"/>
    <s v="M"/>
    <s v=""/>
    <s v=""/>
    <n v="67"/>
    <m/>
    <m/>
    <m/>
    <m/>
    <x v="2"/>
    <n v="2128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2T00:00:00"/>
    <n v="12337"/>
    <n v="12252"/>
    <m/>
    <x v="3"/>
    <n v="923"/>
    <m/>
    <n v="53606"/>
    <s v="V-clip adipose"/>
    <s v="046240"/>
    <m/>
    <m/>
    <m/>
    <s v="--"/>
    <m/>
    <s v="M"/>
    <s v="M"/>
    <s v=""/>
    <s v=""/>
    <n v="70"/>
    <m/>
    <m/>
    <m/>
    <m/>
    <x v="2"/>
    <n v="2128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2T00:00:00"/>
    <n v="12337"/>
    <n v="12252"/>
    <m/>
    <x v="3"/>
    <n v="925"/>
    <m/>
    <n v="53607"/>
    <s v="V-clip adipose"/>
    <s v="046193"/>
    <m/>
    <m/>
    <m/>
    <s v="--"/>
    <m/>
    <s v="F"/>
    <s v="F"/>
    <s v=""/>
    <s v=""/>
    <n v="77"/>
    <n v="17.899999999999999"/>
    <n v="6.6"/>
    <n v="5"/>
    <n v="1.5"/>
    <x v="1"/>
    <n v="2128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0.400000000000006"/>
    <s v="L"/>
    <n v="77"/>
    <s v="Yes"/>
    <s v=""/>
    <e v="#N/A"/>
    <s v=""/>
    <s v="F"/>
    <n v="0.1819999999999995"/>
    <n v="0.54537481946499244"/>
    <s v=""/>
    <s v=""/>
    <s v="F"/>
    <s v=""/>
    <s v=""/>
    <s v=""/>
    <s v=""/>
  </r>
  <r>
    <d v="2024-07-02T00:00:00"/>
    <n v="12337"/>
    <n v="12252"/>
    <m/>
    <x v="3"/>
    <n v="931"/>
    <m/>
    <n v="53608"/>
    <s v="V-clip adipose"/>
    <s v="046249"/>
    <m/>
    <m/>
    <m/>
    <s v="--"/>
    <m/>
    <s v="M"/>
    <s v="M"/>
    <s v=""/>
    <s v=""/>
    <n v="67"/>
    <m/>
    <m/>
    <m/>
    <m/>
    <x v="2"/>
    <n v="2128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2T00:00:00"/>
    <n v="12338"/>
    <n v="12252"/>
    <m/>
    <x v="4"/>
    <n v="950"/>
    <m/>
    <n v="53609"/>
    <s v="V-clip adipose"/>
    <s v="046270"/>
    <m/>
    <m/>
    <m/>
    <s v="--"/>
    <s v="X"/>
    <s v="M"/>
    <s v="M"/>
    <s v=""/>
    <s v=""/>
    <n v="84"/>
    <n v="19.399999999999999"/>
    <n v="7.1"/>
    <n v="6.1"/>
    <n v="2.4"/>
    <x v="1"/>
    <n v="212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6.900000000000006"/>
    <s v="L"/>
    <n v="84"/>
    <s v="Yes"/>
    <s v=""/>
    <e v="#N/A"/>
    <s v=""/>
    <s v="F"/>
    <n v="1.0299999999999994"/>
    <n v="0.73691589583342021"/>
    <s v=""/>
    <s v=""/>
    <s v="F"/>
    <s v=""/>
    <s v=""/>
    <s v=""/>
    <s v=""/>
  </r>
  <r>
    <d v="2024-07-02T00:00:00"/>
    <n v="12338"/>
    <n v="12252"/>
    <m/>
    <x v="4"/>
    <n v="952"/>
    <m/>
    <n v="53610"/>
    <s v="V-clip adipose"/>
    <s v="046233"/>
    <m/>
    <m/>
    <m/>
    <s v="--"/>
    <m/>
    <s v="F"/>
    <s v="F"/>
    <s v=""/>
    <s v=""/>
    <n v="81.5"/>
    <n v="17.3"/>
    <n v="6"/>
    <n v="4.3"/>
    <n v="1.8"/>
    <x v="1"/>
    <n v="212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5.5"/>
    <s v="L"/>
    <n v="81.5"/>
    <s v="Yes"/>
    <s v=""/>
    <e v="#N/A"/>
    <s v=""/>
    <s v="F"/>
    <n v="3.1030000000000033"/>
    <n v="0.95701632263966807"/>
    <s v=""/>
    <s v=""/>
    <s v="F"/>
    <s v="Kwinageese weir"/>
    <s v=""/>
    <s v=""/>
    <s v=""/>
  </r>
  <r>
    <d v="2024-07-02T00:00:00"/>
    <n v="12338"/>
    <n v="12252"/>
    <m/>
    <x v="4"/>
    <n v="956"/>
    <m/>
    <n v="53611"/>
    <s v="V-clip adipose"/>
    <s v="046245"/>
    <m/>
    <m/>
    <m/>
    <s v="--"/>
    <m/>
    <s v="M"/>
    <s v="M"/>
    <s v=""/>
    <s v=""/>
    <n v="66"/>
    <m/>
    <m/>
    <m/>
    <m/>
    <x v="2"/>
    <n v="212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2T00:00:00"/>
    <n v="12338"/>
    <n v="12252"/>
    <m/>
    <x v="4"/>
    <n v="957"/>
    <m/>
    <n v="53612"/>
    <s v="V-clip adipose"/>
    <s v="046253"/>
    <m/>
    <m/>
    <m/>
    <s v="--"/>
    <m/>
    <s v="M"/>
    <s v="M"/>
    <s v=""/>
    <s v=""/>
    <n v="61"/>
    <m/>
    <m/>
    <m/>
    <m/>
    <x v="2"/>
    <n v="212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2T00:00:00"/>
    <n v="12338"/>
    <n v="12252"/>
    <m/>
    <x v="4"/>
    <n v="958"/>
    <m/>
    <n v="53613"/>
    <s v="V-clip adipose"/>
    <s v="046243"/>
    <m/>
    <m/>
    <m/>
    <s v="--"/>
    <m/>
    <s v="M"/>
    <s v="M"/>
    <s v=""/>
    <s v=""/>
    <n v="64"/>
    <m/>
    <m/>
    <m/>
    <m/>
    <x v="2"/>
    <n v="212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2T00:00:00"/>
    <n v="12339"/>
    <n v="12252"/>
    <m/>
    <x v="2"/>
    <n v="1027"/>
    <m/>
    <n v="53614"/>
    <s v="V-clip adipose"/>
    <s v="046265"/>
    <m/>
    <m/>
    <m/>
    <s v="--"/>
    <s v="X"/>
    <s v="M"/>
    <s v="M"/>
    <s v=""/>
    <s v=""/>
    <n v="77"/>
    <n v="16.600000000000001"/>
    <n v="6"/>
    <n v="5.5"/>
    <n v="2.1"/>
    <x v="1"/>
    <n v="212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1"/>
    <s v="L"/>
    <n v="77"/>
    <s v="Yes"/>
    <s v=""/>
    <e v="#N/A"/>
    <s v=""/>
    <s v="F"/>
    <n v="9.4000000000000306E-2"/>
    <n v="0.52348271144267533"/>
    <s v=""/>
    <s v=""/>
    <s v="F"/>
    <s v=""/>
    <s v=""/>
    <s v=""/>
    <s v=""/>
  </r>
  <r>
    <d v="2024-07-02T00:00:00"/>
    <n v="12339"/>
    <n v="12252"/>
    <m/>
    <x v="2"/>
    <n v="1029"/>
    <m/>
    <n v="53615"/>
    <s v="V-clip adipose"/>
    <s v="046207"/>
    <m/>
    <m/>
    <m/>
    <s v="--"/>
    <m/>
    <s v="M"/>
    <s v="M"/>
    <s v=""/>
    <s v=""/>
    <n v="61"/>
    <m/>
    <m/>
    <m/>
    <m/>
    <x v="2"/>
    <n v="212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2T00:00:00"/>
    <n v="12339"/>
    <n v="12252"/>
    <m/>
    <x v="2"/>
    <n v="1031"/>
    <m/>
    <n v="53616"/>
    <s v="V-clip adipose"/>
    <s v="046246"/>
    <m/>
    <m/>
    <m/>
    <s v="--"/>
    <s v="X"/>
    <s v="M"/>
    <s v="M"/>
    <s v=""/>
    <s v=""/>
    <n v="76"/>
    <n v="17.3"/>
    <n v="7"/>
    <n v="6.1"/>
    <n v="2.4"/>
    <x v="1"/>
    <n v="2129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9"/>
    <s v="L"/>
    <n v="76"/>
    <s v="Yes"/>
    <s v=""/>
    <e v="#N/A"/>
    <s v=""/>
    <s v="M"/>
    <n v="-2.282"/>
    <n v="9.2624725338369018E-2"/>
    <s v=""/>
    <s v=""/>
    <s v="M"/>
    <s v=""/>
    <s v=""/>
    <s v=""/>
    <s v=""/>
  </r>
  <r>
    <d v="2024-07-02T00:00:00"/>
    <n v="12339"/>
    <n v="12252"/>
    <m/>
    <x v="2"/>
    <n v="1036"/>
    <m/>
    <n v="53617"/>
    <s v="V-clip adipose"/>
    <s v="046200"/>
    <m/>
    <m/>
    <m/>
    <s v="--"/>
    <m/>
    <s v="F"/>
    <s v="F"/>
    <s v=""/>
    <s v=""/>
    <n v="86"/>
    <n v="18.3"/>
    <n v="6.5"/>
    <n v="6"/>
    <n v="1.8"/>
    <x v="1"/>
    <n v="212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9.5"/>
    <s v="L"/>
    <n v="86"/>
    <s v="Yes"/>
    <s v=""/>
    <e v="#N/A"/>
    <s v=""/>
    <s v="F"/>
    <n v="3.2419999999999973"/>
    <n v="0.96238457748840822"/>
    <s v=""/>
    <s v=""/>
    <s v="F"/>
    <s v=""/>
    <s v=""/>
    <s v=""/>
    <s v=""/>
  </r>
  <r>
    <d v="2024-07-02T00:00:00"/>
    <n v="12339"/>
    <n v="12252"/>
    <m/>
    <x v="2"/>
    <n v="1038"/>
    <m/>
    <n v="53618"/>
    <s v="V-clip adipose"/>
    <s v="046184"/>
    <m/>
    <m/>
    <m/>
    <s v="--"/>
    <m/>
    <s v="M"/>
    <s v="M"/>
    <s v=""/>
    <s v=""/>
    <n v="66.5"/>
    <m/>
    <m/>
    <m/>
    <m/>
    <x v="2"/>
    <n v="212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2T00:00:00"/>
    <n v="12339"/>
    <n v="12252"/>
    <m/>
    <x v="2"/>
    <n v="1040"/>
    <m/>
    <n v="53619"/>
    <s v="V-clip adipose"/>
    <s v="046252"/>
    <m/>
    <m/>
    <m/>
    <s v="--"/>
    <m/>
    <s v="F"/>
    <s v="F"/>
    <s v=""/>
    <s v=""/>
    <n v="85"/>
    <n v="16.899999999999999"/>
    <n v="5.9"/>
    <n v="6"/>
    <n v="2.2000000000000002"/>
    <x v="1"/>
    <n v="2130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9.099999999999994"/>
    <s v="L"/>
    <n v="85"/>
    <s v="Yes"/>
    <s v=""/>
    <e v="#N/A"/>
    <s v=""/>
    <s v="F"/>
    <n v="3.235999999999998"/>
    <n v="0.96216677086427915"/>
    <s v=""/>
    <s v=""/>
    <s v="F"/>
    <s v=""/>
    <s v=""/>
    <s v=""/>
    <s v=""/>
  </r>
  <r>
    <d v="2024-07-02T00:00:00"/>
    <n v="12339"/>
    <n v="12252"/>
    <m/>
    <x v="2"/>
    <n v="1043"/>
    <m/>
    <n v="53620"/>
    <s v="V-clip adipose"/>
    <s v="046187"/>
    <m/>
    <m/>
    <m/>
    <s v="--"/>
    <m/>
    <s v="M"/>
    <s v="M"/>
    <s v=""/>
    <s v=""/>
    <n v="85"/>
    <n v="18.8"/>
    <n v="7.1"/>
    <n v="6.4"/>
    <n v="1.7"/>
    <x v="1"/>
    <n v="2130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7.900000000000006"/>
    <s v="L"/>
    <n v="85"/>
    <s v="Yes"/>
    <s v=""/>
    <e v="#N/A"/>
    <s v=""/>
    <s v="F"/>
    <n v="1.8579999999999985"/>
    <n v="0.86506366140844537"/>
    <s v=""/>
    <s v=""/>
    <s v="F"/>
    <s v=""/>
    <s v=""/>
    <s v=""/>
    <s v=""/>
  </r>
  <r>
    <d v="2024-07-02T00:00:00"/>
    <n v="12339"/>
    <n v="12252"/>
    <m/>
    <x v="2"/>
    <n v="1045"/>
    <m/>
    <n v="53621"/>
    <s v="V-clip adipose"/>
    <s v="046223"/>
    <m/>
    <m/>
    <m/>
    <s v="--"/>
    <m/>
    <s v="M"/>
    <s v="M"/>
    <s v=""/>
    <s v=""/>
    <n v="66"/>
    <m/>
    <m/>
    <m/>
    <m/>
    <x v="2"/>
    <n v="2130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2T00:00:00"/>
    <n v="12339"/>
    <n v="12252"/>
    <m/>
    <x v="2"/>
    <n v="1046"/>
    <m/>
    <n v="53622"/>
    <s v="V-clip adipose"/>
    <s v="046237"/>
    <m/>
    <m/>
    <m/>
    <s v="--"/>
    <m/>
    <s v="F"/>
    <s v="F"/>
    <s v=""/>
    <s v=""/>
    <n v="77"/>
    <n v="15.7"/>
    <n v="5.5"/>
    <n v="5.5"/>
    <n v="1.6"/>
    <x v="1"/>
    <n v="2130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1.5"/>
    <s v="L"/>
    <n v="77"/>
    <s v="Yes"/>
    <s v=""/>
    <e v="#N/A"/>
    <s v=""/>
    <s v="F"/>
    <n v="1.1639999999999999"/>
    <n v="0.76205877574956926"/>
    <s v=""/>
    <s v=""/>
    <s v="F"/>
    <s v=""/>
    <s v=""/>
    <s v=""/>
    <s v=""/>
  </r>
  <r>
    <d v="2024-07-02T00:00:00"/>
    <n v="12339"/>
    <n v="12252"/>
    <m/>
    <x v="2"/>
    <n v="1048"/>
    <m/>
    <n v="53623"/>
    <s v="V-clip adipose"/>
    <s v="046239"/>
    <m/>
    <m/>
    <m/>
    <s v="--"/>
    <m/>
    <s v="M"/>
    <s v="M"/>
    <s v=""/>
    <s v=""/>
    <n v="63.5"/>
    <m/>
    <m/>
    <m/>
    <m/>
    <x v="2"/>
    <n v="2130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7.66245"/>
    <s v="M"/>
    <n v="63.5"/>
    <s v="NA"/>
    <s v=""/>
    <e v="#N/A"/>
    <s v=""/>
    <s v=""/>
    <s v=""/>
    <s v=""/>
    <s v=""/>
    <s v=""/>
    <s v="M"/>
    <s v=""/>
    <s v=""/>
    <s v=""/>
    <s v=""/>
  </r>
  <r>
    <d v="2024-07-02T00:00:00"/>
    <n v="12339"/>
    <n v="12252"/>
    <m/>
    <x v="2"/>
    <n v="1050"/>
    <m/>
    <n v="53624"/>
    <s v="V-clip adipose"/>
    <s v="046181"/>
    <m/>
    <m/>
    <m/>
    <s v="--"/>
    <m/>
    <s v="F"/>
    <s v="F"/>
    <s v=""/>
    <s v=""/>
    <n v="89"/>
    <n v="18.2"/>
    <n v="6.3"/>
    <n v="6.9"/>
    <n v="1.8"/>
    <x v="1"/>
    <n v="2130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82.7"/>
    <s v="L"/>
    <n v="89"/>
    <s v="Yes"/>
    <s v=""/>
    <e v="#N/A"/>
    <s v=""/>
    <s v="F"/>
    <n v="4.1759999999999966"/>
    <n v="0.98487253111350659"/>
    <s v=""/>
    <s v=""/>
    <s v="F"/>
    <s v=""/>
    <s v=""/>
    <s v=""/>
    <s v=""/>
  </r>
  <r>
    <d v="2024-07-02T00:00:00"/>
    <n v="12401"/>
    <n v="12225"/>
    <m/>
    <x v="0"/>
    <n v="1106"/>
    <m/>
    <n v="41826"/>
    <s v="adipose hole"/>
    <s v="046521"/>
    <m/>
    <m/>
    <m/>
    <s v="--"/>
    <m/>
    <s v="F"/>
    <s v="M"/>
    <s v=""/>
    <s v=""/>
    <n v="65.5"/>
    <m/>
    <m/>
    <m/>
    <m/>
    <x v="2"/>
    <n v="12643"/>
    <s v="1061066"/>
    <n v="4"/>
    <s v="X"/>
    <m/>
    <m/>
    <d v="2024-07-19T00:00:00"/>
    <n v="405"/>
    <m/>
    <m/>
    <m/>
    <m/>
    <m/>
    <n v="1"/>
    <m/>
    <s v="Tag went out early."/>
    <m/>
    <s v="adult"/>
    <s v="10610664"/>
    <x v="6"/>
    <s v="M2"/>
    <n v="2"/>
    <s v=""/>
    <x v="5"/>
    <s v="GW"/>
    <n v="59.513449999999999"/>
    <s v="M"/>
    <n v="65.5"/>
    <s v="NA"/>
    <s v=""/>
    <n v="122543"/>
    <s v=""/>
    <s v=""/>
    <s v=""/>
    <s v=""/>
    <s v=""/>
    <s v=""/>
    <s v="M"/>
    <s v=""/>
    <s v=""/>
    <s v=""/>
    <s v=""/>
  </r>
  <r>
    <d v="2024-07-02T00:00:00"/>
    <n v="12402"/>
    <n v="12225"/>
    <n v="26"/>
    <x v="1"/>
    <n v="1502"/>
    <n v="91"/>
    <n v="41823"/>
    <s v="adipose hole"/>
    <s v="046562"/>
    <n v="500"/>
    <s v="M58 140"/>
    <n v="121"/>
    <s v="500-M58 140-121"/>
    <m/>
    <s v="F"/>
    <s v="F"/>
    <s v=""/>
    <s v=""/>
    <n v="76"/>
    <n v="16.2"/>
    <n v="5.5"/>
    <n v="6.2"/>
    <n v="1.8"/>
    <x v="1"/>
    <n v="12643"/>
    <s v="1061066"/>
    <n v="5"/>
    <s v="X"/>
    <m/>
    <m/>
    <d v="2024-07-19T00:00:00"/>
    <n v="406"/>
    <s v="GN"/>
    <m/>
    <n v="12"/>
    <m/>
    <m/>
    <n v="1"/>
    <m/>
    <m/>
    <m/>
    <s v="adult"/>
    <s v="10610665"/>
    <x v="2"/>
    <n v="1.2"/>
    <n v="2"/>
    <n v="2020"/>
    <x v="5"/>
    <s v="GW"/>
    <n v="70.5"/>
    <s v="L"/>
    <n v="76"/>
    <s v="Yes"/>
    <n v="129"/>
    <n v="122543"/>
    <s v=""/>
    <s v="F"/>
    <n v="8.6000000000000298E-2"/>
    <n v="0.5214867586265669"/>
    <s v=""/>
    <s v=""/>
    <s v="F"/>
    <s v=""/>
    <s v=""/>
    <s v=""/>
    <s v=""/>
  </r>
  <r>
    <d v="2024-07-02T00:00:00"/>
    <n v="12402"/>
    <n v="12225"/>
    <n v="27"/>
    <x v="1"/>
    <n v="1514"/>
    <n v="90"/>
    <n v="41824"/>
    <s v="adipose hole"/>
    <s v="046506"/>
    <n v="340"/>
    <s v="M52 040"/>
    <n v="43"/>
    <s v="340-M52 040-43"/>
    <m/>
    <s v="F"/>
    <s v="F"/>
    <s v=""/>
    <s v=""/>
    <n v="82.5"/>
    <n v="18"/>
    <n v="7"/>
    <n v="5.5"/>
    <n v="1.9"/>
    <x v="1"/>
    <n v="12643"/>
    <s v="1061066"/>
    <n v="6"/>
    <s v="X"/>
    <m/>
    <m/>
    <d v="2024-07-19T00:00:00"/>
    <n v="407"/>
    <m/>
    <m/>
    <m/>
    <m/>
    <m/>
    <n v="1"/>
    <m/>
    <m/>
    <m/>
    <s v="adult"/>
    <s v="10610666"/>
    <x v="3"/>
    <n v="1.3"/>
    <n v="3"/>
    <n v="2019"/>
    <x v="5"/>
    <s v="GW"/>
    <n v="75.5"/>
    <s v="L"/>
    <n v="82.5"/>
    <s v="Yes"/>
    <n v="418"/>
    <n v="122543"/>
    <s v=""/>
    <s v="F"/>
    <n v="1.3510000000000013"/>
    <n v="0.79429306787479736"/>
    <s v=""/>
    <s v=""/>
    <s v="F"/>
    <s v=""/>
    <s v=""/>
    <s v=""/>
    <s v=""/>
  </r>
  <r>
    <d v="2024-07-02T00:00:00"/>
    <n v="12402"/>
    <n v="12225"/>
    <n v="27"/>
    <x v="1"/>
    <n v="1517"/>
    <n v="82"/>
    <n v="41825"/>
    <s v="adipose hole"/>
    <s v="046544"/>
    <n v="380"/>
    <s v="M52 138"/>
    <n v="41"/>
    <s v="380-M52 138-41"/>
    <m/>
    <s v="M"/>
    <s v="M"/>
    <s v=""/>
    <s v=""/>
    <n v="52.5"/>
    <m/>
    <m/>
    <m/>
    <m/>
    <x v="2"/>
    <n v="12643"/>
    <s v="1061066"/>
    <n v="7"/>
    <s v="X"/>
    <m/>
    <m/>
    <d v="2024-07-19T00:00:00"/>
    <n v="408"/>
    <m/>
    <m/>
    <m/>
    <m/>
    <m/>
    <n v="1"/>
    <m/>
    <m/>
    <m/>
    <s v="adult"/>
    <s v="10610667"/>
    <x v="2"/>
    <n v="1.2"/>
    <n v="2"/>
    <n v="2020"/>
    <x v="5"/>
    <s v="GW"/>
    <n v="47.481949999999998"/>
    <s v="M"/>
    <n v="52.5"/>
    <s v="NA"/>
    <n v="419"/>
    <n v="122543"/>
    <s v=""/>
    <s v=""/>
    <s v=""/>
    <s v=""/>
    <s v=""/>
    <s v=""/>
    <s v="M"/>
    <s v=""/>
    <s v=""/>
    <n v="0"/>
    <n v="0"/>
  </r>
  <r>
    <d v="2024-07-02T00:00:00"/>
    <n v="12402"/>
    <n v="12225"/>
    <m/>
    <x v="1"/>
    <n v="1521"/>
    <m/>
    <m/>
    <s v="caudal hole"/>
    <m/>
    <m/>
    <m/>
    <m/>
    <s v="--"/>
    <m/>
    <s v="M"/>
    <s v="M"/>
    <s v=""/>
    <s v=""/>
    <n v="42"/>
    <m/>
    <m/>
    <m/>
    <m/>
    <x v="3"/>
    <n v="12643"/>
    <s v="1061066"/>
    <n v="8"/>
    <s v="X"/>
    <m/>
    <m/>
    <d v="2024-07-19T00:00:00"/>
    <m/>
    <m/>
    <m/>
    <m/>
    <m/>
    <m/>
    <n v="1"/>
    <m/>
    <m/>
    <m/>
    <s v="jack"/>
    <s v="10610668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2T00:00:00"/>
    <n v="12402"/>
    <n v="12225"/>
    <n v="27"/>
    <x v="1"/>
    <n v="1522"/>
    <n v="90"/>
    <n v="41827"/>
    <s v="adipose hole"/>
    <s v="046577"/>
    <n v="420"/>
    <s v="M52 038"/>
    <n v="121"/>
    <s v="420-M52 038-121"/>
    <m/>
    <s v="M"/>
    <s v="M"/>
    <s v=""/>
    <s v=""/>
    <n v="60.5"/>
    <m/>
    <m/>
    <m/>
    <m/>
    <x v="2"/>
    <n v="12643"/>
    <s v="1061066"/>
    <n v="9"/>
    <s v="X"/>
    <m/>
    <m/>
    <d v="2024-07-19T00:00:00"/>
    <n v="409"/>
    <m/>
    <m/>
    <m/>
    <m/>
    <m/>
    <n v="1"/>
    <m/>
    <m/>
    <m/>
    <s v="adult"/>
    <s v="10610669"/>
    <x v="2"/>
    <n v="1.2"/>
    <n v="2"/>
    <n v="2020"/>
    <x v="5"/>
    <s v="GW"/>
    <n v="54.885950000000001"/>
    <s v="M"/>
    <n v="60.5"/>
    <s v="NA"/>
    <n v="130"/>
    <n v="122543"/>
    <s v=""/>
    <s v=""/>
    <s v=""/>
    <s v=""/>
    <s v=""/>
    <s v=""/>
    <s v="M"/>
    <s v=""/>
    <s v=""/>
    <s v=""/>
    <s v=""/>
  </r>
  <r>
    <d v="2024-07-02T00:00:00"/>
    <n v="12402"/>
    <n v="12225"/>
    <n v="27"/>
    <x v="1"/>
    <n v="1528"/>
    <n v="72"/>
    <n v="41828"/>
    <s v="adipose hole"/>
    <s v="046551"/>
    <n v="460"/>
    <s v="M58 039"/>
    <n v="42"/>
    <s v="460-M58 039-42"/>
    <m/>
    <s v="M"/>
    <s v="M"/>
    <s v=""/>
    <s v=""/>
    <n v="64"/>
    <m/>
    <m/>
    <m/>
    <m/>
    <x v="2"/>
    <n v="12643"/>
    <s v="1061066"/>
    <n v="10"/>
    <s v="X"/>
    <m/>
    <m/>
    <d v="2024-07-19T00:00:00"/>
    <n v="410"/>
    <m/>
    <m/>
    <m/>
    <m/>
    <m/>
    <n v="1"/>
    <m/>
    <m/>
    <m/>
    <s v="adult"/>
    <s v="106106610"/>
    <x v="2"/>
    <n v="1.2"/>
    <n v="2"/>
    <n v="2020"/>
    <x v="5"/>
    <s v="GW"/>
    <n v="58.1252"/>
    <s v="M"/>
    <n v="64"/>
    <s v="NA"/>
    <n v="131"/>
    <n v="122543"/>
    <s v=""/>
    <s v=""/>
    <s v=""/>
    <s v=""/>
    <s v=""/>
    <s v=""/>
    <s v="M"/>
    <s v=""/>
    <s v=""/>
    <s v=""/>
    <s v=""/>
  </r>
  <r>
    <d v="2024-07-02T00:00:00"/>
    <n v="12402"/>
    <n v="12225"/>
    <n v="27"/>
    <x v="1"/>
    <n v="1534"/>
    <n v="60"/>
    <n v="41829"/>
    <s v="adipose hole"/>
    <s v="046498"/>
    <n v="500"/>
    <s v="M58 141"/>
    <n v="122"/>
    <s v="500-M58 141-122"/>
    <m/>
    <s v="F"/>
    <s v="F"/>
    <s v=""/>
    <s v=""/>
    <n v="76"/>
    <n v="16.7"/>
    <n v="6.5"/>
    <n v="5"/>
    <n v="1.9"/>
    <x v="1"/>
    <n v="12648"/>
    <s v="1061067"/>
    <n v="1"/>
    <s v="X"/>
    <m/>
    <m/>
    <d v="2024-07-19T00:00:00"/>
    <n v="411"/>
    <m/>
    <m/>
    <m/>
    <m/>
    <m/>
    <n v="1"/>
    <m/>
    <m/>
    <m/>
    <s v="adult"/>
    <s v="10610671"/>
    <x v="2"/>
    <n v="1.2"/>
    <n v="2"/>
    <n v="2020"/>
    <x v="5"/>
    <s v="GW"/>
    <n v="69.5"/>
    <s v="L"/>
    <n v="76"/>
    <s v="Yes"/>
    <n v="132"/>
    <n v="122543"/>
    <s v=""/>
    <s v="M"/>
    <n v="-0.46399999999999997"/>
    <n v="0.38603734270860351"/>
    <s v=""/>
    <s v=""/>
    <s v="M"/>
    <s v=""/>
    <s v=""/>
    <n v="0"/>
    <n v="0"/>
  </r>
  <r>
    <d v="2024-07-02T00:00:00"/>
    <n v="12402"/>
    <n v="12225"/>
    <n v="27"/>
    <x v="1"/>
    <n v="1542"/>
    <n v="85"/>
    <n v="41830"/>
    <s v="adipose hole"/>
    <s v="046531"/>
    <n v="340"/>
    <s v="M52 041"/>
    <n v="44"/>
    <s v="340-M52 041-44"/>
    <m/>
    <s v="F"/>
    <s v="M"/>
    <s v=""/>
    <s v=""/>
    <n v="68"/>
    <m/>
    <m/>
    <m/>
    <m/>
    <x v="2"/>
    <n v="12648"/>
    <s v="1061067"/>
    <n v="2"/>
    <s v="X"/>
    <m/>
    <m/>
    <d v="2024-07-19T00:00:00"/>
    <n v="412"/>
    <m/>
    <m/>
    <m/>
    <m/>
    <m/>
    <n v="1"/>
    <m/>
    <m/>
    <m/>
    <s v="adult"/>
    <s v="10610672"/>
    <x v="2"/>
    <n v="1.2"/>
    <n v="2"/>
    <n v="2020"/>
    <x v="5"/>
    <s v="GW"/>
    <n v="61.827199999999998"/>
    <s v="M"/>
    <n v="68"/>
    <s v="NA"/>
    <n v="420"/>
    <n v="122543"/>
    <s v=""/>
    <s v=""/>
    <s v=""/>
    <s v=""/>
    <s v=""/>
    <s v=""/>
    <s v="M"/>
    <s v=""/>
    <s v=""/>
    <n v="0"/>
    <n v="0"/>
  </r>
  <r>
    <d v="2024-07-02T00:00:00"/>
    <n v="12402"/>
    <n v="12225"/>
    <n v="27"/>
    <x v="1"/>
    <n v="1557"/>
    <n v="82"/>
    <n v="41831"/>
    <s v="adipose hole"/>
    <s v="046483"/>
    <n v="380"/>
    <s v="M52 139"/>
    <n v="42"/>
    <s v="380-M52 139-42"/>
    <m/>
    <s v="F"/>
    <s v="F"/>
    <s v=""/>
    <s v=""/>
    <n v="84.5"/>
    <n v="19.600000000000001"/>
    <n v="7.6"/>
    <n v="6.5"/>
    <n v="2.2999999999999998"/>
    <x v="1"/>
    <n v="12648"/>
    <s v="1061067"/>
    <n v="3"/>
    <s v="X"/>
    <m/>
    <m/>
    <d v="2024-07-19T00:00:00"/>
    <n v="413"/>
    <m/>
    <m/>
    <m/>
    <m/>
    <m/>
    <n v="1"/>
    <m/>
    <m/>
    <m/>
    <s v="adult"/>
    <s v="10610673"/>
    <x v="3"/>
    <n v="1.3"/>
    <n v="3"/>
    <n v="2019"/>
    <x v="5"/>
    <s v="GW"/>
    <n v="76.900000000000006"/>
    <s v="L"/>
    <n v="84.5"/>
    <s v="Yes"/>
    <n v="421"/>
    <n v="122543"/>
    <s v=""/>
    <s v="F"/>
    <n v="0.41900000000000226"/>
    <n v="0.60324393390247888"/>
    <s v=""/>
    <s v=""/>
    <s v="F"/>
    <s v=""/>
    <s v=""/>
    <n v="0"/>
    <n v="0"/>
  </r>
  <r>
    <d v="2024-07-02T00:00:00"/>
    <n v="12402"/>
    <n v="12225"/>
    <n v="27"/>
    <x v="1"/>
    <n v="1605"/>
    <n v="87"/>
    <n v="41832"/>
    <s v="adipose hole"/>
    <s v="046486"/>
    <n v="420"/>
    <s v="M56 039"/>
    <n v="122"/>
    <s v="420-M56 039-122"/>
    <m/>
    <s v="M"/>
    <s v="M"/>
    <s v=""/>
    <s v=""/>
    <n v="72"/>
    <m/>
    <m/>
    <m/>
    <m/>
    <x v="2"/>
    <n v="12648"/>
    <s v="1061067"/>
    <n v="4"/>
    <s v="X"/>
    <m/>
    <m/>
    <d v="2024-07-19T00:00:00"/>
    <n v="414"/>
    <m/>
    <m/>
    <m/>
    <m/>
    <m/>
    <n v="1"/>
    <m/>
    <m/>
    <m/>
    <s v="adult"/>
    <s v="10610674"/>
    <x v="5"/>
    <n v="0"/>
    <n v="0"/>
    <s v=""/>
    <x v="5"/>
    <s v="GW"/>
    <n v="65.529199999999989"/>
    <s v="M"/>
    <n v="72"/>
    <s v="NA"/>
    <n v="422"/>
    <n v="122543"/>
    <s v=""/>
    <s v=""/>
    <s v=""/>
    <s v=""/>
    <s v=""/>
    <s v=""/>
    <s v="M"/>
    <s v=""/>
    <s v=""/>
    <s v=""/>
    <s v=""/>
  </r>
  <r>
    <d v="2024-07-02T00:00:00"/>
    <n v="12402"/>
    <n v="12225"/>
    <m/>
    <x v="1"/>
    <n v="1622"/>
    <m/>
    <n v="41833"/>
    <s v="adipose hole"/>
    <s v="046536"/>
    <m/>
    <m/>
    <m/>
    <s v="--"/>
    <m/>
    <s v="F"/>
    <s v="F"/>
    <s v=""/>
    <s v=""/>
    <n v="82.5"/>
    <n v="18.5"/>
    <n v="7"/>
    <n v="5.3"/>
    <n v="1.6"/>
    <x v="1"/>
    <n v="12648"/>
    <s v="1061067"/>
    <n v="5"/>
    <s v="X"/>
    <m/>
    <m/>
    <d v="2024-07-19T00:00:00"/>
    <n v="415"/>
    <m/>
    <m/>
    <m/>
    <m/>
    <m/>
    <n v="1"/>
    <m/>
    <m/>
    <m/>
    <s v="adult"/>
    <s v="10610675"/>
    <x v="3"/>
    <n v="1.3"/>
    <n v="3"/>
    <n v="2019"/>
    <x v="5"/>
    <s v="GW"/>
    <n v="75.5"/>
    <s v="L"/>
    <n v="82.5"/>
    <s v="Yes"/>
    <s v=""/>
    <n v="122543"/>
    <s v=""/>
    <s v="F"/>
    <n v="1.7450000000000012"/>
    <n v="0.85132104541609277"/>
    <s v=""/>
    <s v=""/>
    <s v="F"/>
    <s v=""/>
    <s v=""/>
    <n v="0"/>
    <n v="0"/>
  </r>
  <r>
    <d v="2024-07-02T00:00:00"/>
    <n v="12402"/>
    <n v="12225"/>
    <m/>
    <x v="1"/>
    <n v="1623"/>
    <m/>
    <n v="41834"/>
    <s v="adipose hole"/>
    <s v="046574"/>
    <m/>
    <m/>
    <m/>
    <s v="--"/>
    <m/>
    <s v="M"/>
    <s v="M"/>
    <s v=""/>
    <s v=""/>
    <n v="68"/>
    <m/>
    <m/>
    <m/>
    <m/>
    <x v="2"/>
    <n v="12648"/>
    <s v="1061067"/>
    <n v="6"/>
    <s v="X"/>
    <m/>
    <m/>
    <d v="2024-07-19T00:00:00"/>
    <n v="416"/>
    <m/>
    <m/>
    <m/>
    <m/>
    <m/>
    <n v="1"/>
    <m/>
    <m/>
    <m/>
    <s v="adult"/>
    <s v="10610676"/>
    <x v="2"/>
    <n v="1.2"/>
    <n v="2"/>
    <n v="2020"/>
    <x v="5"/>
    <s v="GW"/>
    <n v="61.827199999999998"/>
    <s v="M"/>
    <n v="68"/>
    <s v="NA"/>
    <n v="133"/>
    <n v="122543"/>
    <s v=""/>
    <s v=""/>
    <s v=""/>
    <s v=""/>
    <s v=""/>
    <s v=""/>
    <s v="M"/>
    <s v=""/>
    <s v=""/>
    <n v="0"/>
    <n v="0"/>
  </r>
  <r>
    <d v="2024-07-02T00:00:00"/>
    <n v="12402"/>
    <n v="12225"/>
    <m/>
    <x v="1"/>
    <n v="1640"/>
    <m/>
    <n v="41835"/>
    <s v="adipose hole"/>
    <s v="046547"/>
    <m/>
    <m/>
    <m/>
    <s v="--"/>
    <m/>
    <s v="M"/>
    <s v="M"/>
    <s v=""/>
    <s v=""/>
    <n v="61.5"/>
    <m/>
    <m/>
    <m/>
    <m/>
    <x v="2"/>
    <n v="12648"/>
    <s v="1061067"/>
    <n v="7"/>
    <s v="X"/>
    <m/>
    <m/>
    <d v="2024-07-19T00:00:00"/>
    <n v="417"/>
    <m/>
    <m/>
    <m/>
    <m/>
    <m/>
    <n v="1"/>
    <m/>
    <m/>
    <m/>
    <s v="adult"/>
    <s v="10610677"/>
    <x v="2"/>
    <n v="1.2"/>
    <n v="2"/>
    <n v="2020"/>
    <x v="5"/>
    <s v="GW"/>
    <n v="55.811450000000001"/>
    <s v="M"/>
    <n v="61.5"/>
    <s v="NA"/>
    <n v="134"/>
    <n v="122543"/>
    <s v=""/>
    <s v=""/>
    <s v=""/>
    <s v=""/>
    <s v=""/>
    <s v=""/>
    <s v="M"/>
    <s v=""/>
    <s v=""/>
    <n v="0"/>
    <n v="0"/>
  </r>
  <r>
    <d v="2024-07-02T00:00:00"/>
    <n v="12402"/>
    <n v="12225"/>
    <m/>
    <x v="1"/>
    <n v="1641"/>
    <m/>
    <n v="41836"/>
    <s v="adipose hole"/>
    <s v="046514"/>
    <m/>
    <m/>
    <m/>
    <s v="--"/>
    <m/>
    <s v="F"/>
    <s v="M"/>
    <s v=""/>
    <s v=""/>
    <n v="69.5"/>
    <m/>
    <m/>
    <m/>
    <m/>
    <x v="2"/>
    <n v="12648"/>
    <s v="1061067"/>
    <n v="8"/>
    <s v="X"/>
    <m/>
    <m/>
    <d v="2024-07-19T00:00:00"/>
    <n v="418"/>
    <m/>
    <m/>
    <m/>
    <m/>
    <m/>
    <n v="1"/>
    <m/>
    <m/>
    <m/>
    <s v="adult"/>
    <s v="10610678"/>
    <x v="8"/>
    <s v="M3"/>
    <n v="3"/>
    <s v=""/>
    <x v="5"/>
    <s v="GW"/>
    <n v="63.215449999999997"/>
    <s v="M"/>
    <n v="69.5"/>
    <s v="NA"/>
    <s v=""/>
    <n v="122543"/>
    <s v=""/>
    <s v=""/>
    <s v=""/>
    <s v=""/>
    <s v=""/>
    <s v=""/>
    <s v="M"/>
    <s v=""/>
    <s v=""/>
    <n v="0"/>
    <n v="0"/>
  </r>
  <r>
    <d v="2024-07-02T00:00:00"/>
    <n v="12402"/>
    <n v="12225"/>
    <m/>
    <x v="1"/>
    <n v="1644"/>
    <m/>
    <n v="41837"/>
    <s v="adipose hole"/>
    <s v="046523"/>
    <m/>
    <m/>
    <m/>
    <s v="--"/>
    <m/>
    <s v="F"/>
    <s v="F"/>
    <s v=""/>
    <s v=""/>
    <n v="88.5"/>
    <n v="18.2"/>
    <n v="7.2"/>
    <n v="7"/>
    <n v="2"/>
    <x v="1"/>
    <n v="12648"/>
    <s v="1061067"/>
    <n v="9"/>
    <s v="X"/>
    <m/>
    <m/>
    <d v="2024-07-19T00:00:00"/>
    <n v="419"/>
    <m/>
    <m/>
    <m/>
    <m/>
    <m/>
    <n v="1"/>
    <m/>
    <m/>
    <m/>
    <s v="adult"/>
    <s v="10610679"/>
    <x v="3"/>
    <n v="1.3"/>
    <n v="3"/>
    <n v="2019"/>
    <x v="5"/>
    <s v="GW"/>
    <n v="81.3"/>
    <s v="L"/>
    <n v="88.5"/>
    <s v="Yes"/>
    <s v=""/>
    <n v="122543"/>
    <s v=""/>
    <s v="F"/>
    <n v="2.5689999999999991"/>
    <n v="0.92883962768016493"/>
    <s v=""/>
    <s v=""/>
    <s v="F"/>
    <s v=""/>
    <s v=""/>
    <s v=""/>
    <s v=""/>
  </r>
  <r>
    <d v="2024-07-02T00:00:00"/>
    <n v="12402"/>
    <n v="12225"/>
    <m/>
    <x v="1"/>
    <n v="1654"/>
    <m/>
    <n v="41838"/>
    <s v="adipose hole"/>
    <s v="046534"/>
    <m/>
    <m/>
    <m/>
    <s v="--"/>
    <m/>
    <s v="F"/>
    <s v="F"/>
    <s v=""/>
    <s v=""/>
    <n v="88"/>
    <n v="19.100000000000001"/>
    <n v="7"/>
    <n v="5.5"/>
    <n v="1.6"/>
    <x v="1"/>
    <n v="12648"/>
    <s v="1061067"/>
    <n v="10"/>
    <s v="X"/>
    <m/>
    <m/>
    <d v="2024-07-19T00:00:00"/>
    <n v="420"/>
    <m/>
    <m/>
    <m/>
    <m/>
    <m/>
    <n v="1"/>
    <m/>
    <m/>
    <m/>
    <s v="adult"/>
    <s v="106106710"/>
    <x v="3"/>
    <n v="1.3"/>
    <n v="3"/>
    <n v="2019"/>
    <x v="5"/>
    <s v="GW"/>
    <n v="81"/>
    <s v="L"/>
    <n v="88"/>
    <s v="Yes"/>
    <s v=""/>
    <n v="122543"/>
    <s v=""/>
    <s v="F"/>
    <n v="3.9739999999999958"/>
    <n v="0.98154875792368823"/>
    <s v=""/>
    <s v=""/>
    <s v="F"/>
    <s v=""/>
    <s v=""/>
    <n v="0"/>
    <n v="0"/>
  </r>
  <r>
    <d v="2024-07-02T00:00:00"/>
    <n v="12403"/>
    <n v="12225"/>
    <n v="27"/>
    <x v="0"/>
    <n v="1721"/>
    <n v="90"/>
    <n v="41839"/>
    <s v="adipose hole"/>
    <s v="046543"/>
    <n v="460"/>
    <s v="M58 040"/>
    <n v="43"/>
    <s v="460-M58 040-43"/>
    <m/>
    <s v="M"/>
    <s v="M"/>
    <s v=""/>
    <s v=""/>
    <n v="64.5"/>
    <m/>
    <m/>
    <m/>
    <m/>
    <x v="2"/>
    <n v="12649"/>
    <s v="1061068"/>
    <n v="1"/>
    <s v="X"/>
    <m/>
    <m/>
    <d v="2024-07-19T00:00:00"/>
    <n v="421"/>
    <m/>
    <m/>
    <m/>
    <m/>
    <m/>
    <n v="1"/>
    <m/>
    <m/>
    <m/>
    <s v="adult"/>
    <s v="10610681"/>
    <x v="2"/>
    <n v="1.2"/>
    <n v="2"/>
    <n v="2020"/>
    <x v="5"/>
    <s v="GW"/>
    <n v="58.587949999999999"/>
    <s v="M"/>
    <n v="64.5"/>
    <s v="NA"/>
    <n v="135"/>
    <n v="122543"/>
    <s v=""/>
    <s v=""/>
    <s v=""/>
    <s v=""/>
    <s v=""/>
    <s v=""/>
    <s v="M"/>
    <s v=""/>
    <s v=""/>
    <n v="0"/>
    <n v="0"/>
  </r>
  <r>
    <d v="2024-07-02T00:00:00"/>
    <n v="12403"/>
    <n v="12225"/>
    <m/>
    <x v="0"/>
    <n v="1727"/>
    <m/>
    <n v="41840"/>
    <s v="adipose hole"/>
    <s v="046485"/>
    <m/>
    <m/>
    <m/>
    <s v="--"/>
    <m/>
    <s v="F"/>
    <s v="M"/>
    <s v=""/>
    <s v=""/>
    <n v="69.5"/>
    <m/>
    <m/>
    <m/>
    <m/>
    <x v="2"/>
    <n v="12649"/>
    <s v="1061068"/>
    <n v="2"/>
    <s v="X"/>
    <m/>
    <m/>
    <d v="2024-07-19T00:00:00"/>
    <n v="422"/>
    <m/>
    <m/>
    <m/>
    <m/>
    <m/>
    <n v="1"/>
    <m/>
    <m/>
    <m/>
    <s v="adult"/>
    <s v="10610682"/>
    <x v="2"/>
    <n v="1.2"/>
    <n v="2"/>
    <n v="2020"/>
    <x v="5"/>
    <s v="GW"/>
    <n v="63.215449999999997"/>
    <s v="M"/>
    <n v="69.5"/>
    <s v="NA"/>
    <s v=""/>
    <n v="122543"/>
    <s v=""/>
    <s v=""/>
    <s v=""/>
    <s v=""/>
    <s v=""/>
    <s v=""/>
    <s v="M"/>
    <s v=""/>
    <s v=""/>
    <s v=""/>
    <s v=""/>
  </r>
  <r>
    <d v="2024-07-02T00:00:00"/>
    <n v="12403"/>
    <n v="12225"/>
    <n v="27"/>
    <x v="0"/>
    <n v="1728"/>
    <n v="90"/>
    <n v="41841"/>
    <s v="adipose hole"/>
    <s v="046518"/>
    <n v="500"/>
    <s v="M58 142"/>
    <n v="123"/>
    <s v="500-M58 142-123"/>
    <m/>
    <s v="F"/>
    <s v="F"/>
    <s v=""/>
    <s v=""/>
    <n v="75.5"/>
    <m/>
    <m/>
    <m/>
    <m/>
    <x v="1"/>
    <n v="12649"/>
    <s v="1061068"/>
    <n v="3"/>
    <s v="X"/>
    <m/>
    <m/>
    <d v="2024-07-19T00:00:00"/>
    <n v="423"/>
    <m/>
    <m/>
    <m/>
    <m/>
    <m/>
    <n v="1"/>
    <m/>
    <s v="No morphs"/>
    <m/>
    <s v="adult"/>
    <s v="10610683"/>
    <x v="8"/>
    <s v="M3"/>
    <n v="3"/>
    <s v=""/>
    <x v="5"/>
    <s v="GW"/>
    <n v="68.768449999999987"/>
    <s v="M"/>
    <n v="75.5"/>
    <s v="No"/>
    <n v="423"/>
    <n v="122543"/>
    <s v=""/>
    <s v=""/>
    <s v=""/>
    <s v=""/>
    <s v=""/>
    <s v=""/>
    <s v="F"/>
    <s v=""/>
    <s v=""/>
    <s v=""/>
    <s v=""/>
  </r>
  <r>
    <d v="2024-07-02T00:00:00"/>
    <n v="12403"/>
    <n v="12225"/>
    <m/>
    <x v="0"/>
    <n v="1730"/>
    <m/>
    <n v="41842"/>
    <s v="adipose hole"/>
    <s v="046500"/>
    <m/>
    <m/>
    <m/>
    <s v="--"/>
    <m/>
    <s v="F"/>
    <s v="M"/>
    <s v=""/>
    <s v=""/>
    <n v="74.5"/>
    <m/>
    <m/>
    <m/>
    <m/>
    <x v="2"/>
    <n v="12649"/>
    <s v="1061068"/>
    <n v="4"/>
    <s v="X"/>
    <m/>
    <m/>
    <d v="2024-07-19T00:00:00"/>
    <n v="424"/>
    <m/>
    <m/>
    <m/>
    <m/>
    <m/>
    <n v="1"/>
    <m/>
    <m/>
    <m/>
    <s v="adult"/>
    <s v="10610684"/>
    <x v="2"/>
    <n v="1.2"/>
    <n v="2"/>
    <n v="2020"/>
    <x v="5"/>
    <s v="GW"/>
    <n v="67.842949999999988"/>
    <s v="M"/>
    <n v="74.5"/>
    <s v="NA"/>
    <n v="136"/>
    <n v="122543"/>
    <s v=""/>
    <s v=""/>
    <s v=""/>
    <s v=""/>
    <s v=""/>
    <s v=""/>
    <s v="M"/>
    <s v=""/>
    <s v=""/>
    <s v=""/>
    <s v=""/>
  </r>
  <r>
    <d v="2024-07-02T00:00:00"/>
    <n v="12403"/>
    <n v="12225"/>
    <m/>
    <x v="0"/>
    <n v="1731"/>
    <m/>
    <n v="41843"/>
    <s v="adipose hole"/>
    <s v="046580"/>
    <m/>
    <m/>
    <m/>
    <s v="--"/>
    <m/>
    <s v="F"/>
    <s v="F"/>
    <s v=""/>
    <s v=""/>
    <n v="76"/>
    <n v="18.100000000000001"/>
    <n v="7.2"/>
    <n v="6"/>
    <n v="1.9"/>
    <x v="1"/>
    <n v="12649"/>
    <s v="1061068"/>
    <n v="5"/>
    <s v="X"/>
    <m/>
    <m/>
    <d v="2024-07-19T00:00:00"/>
    <n v="425"/>
    <m/>
    <m/>
    <m/>
    <m/>
    <m/>
    <n v="1"/>
    <m/>
    <m/>
    <m/>
    <s v="adult"/>
    <s v="10610685"/>
    <x v="3"/>
    <n v="1.3"/>
    <n v="3"/>
    <n v="2019"/>
    <x v="5"/>
    <s v="GW"/>
    <n v="68.8"/>
    <s v="M"/>
    <n v="76"/>
    <s v="Yes"/>
    <n v="137"/>
    <n v="122543"/>
    <s v=""/>
    <s v="M"/>
    <n v="-2.0400000000000005"/>
    <n v="0.11506673204554975"/>
    <s v=""/>
    <s v=""/>
    <s v="M"/>
    <s v=""/>
    <s v=""/>
    <s v=""/>
    <s v=""/>
  </r>
  <r>
    <d v="2024-07-02T00:00:00"/>
    <n v="12403"/>
    <n v="12225"/>
    <m/>
    <x v="0"/>
    <n v="1737"/>
    <m/>
    <n v="41844"/>
    <s v="adipose hole"/>
    <s v="046568"/>
    <m/>
    <m/>
    <m/>
    <s v="--"/>
    <m/>
    <s v="F"/>
    <s v="F"/>
    <s v=""/>
    <s v=""/>
    <n v="82"/>
    <n v="16.5"/>
    <n v="6.5"/>
    <n v="4.5"/>
    <n v="1.6"/>
    <x v="1"/>
    <n v="12649"/>
    <s v="1061068"/>
    <n v="6"/>
    <s v="X"/>
    <m/>
    <m/>
    <d v="2024-07-19T00:00:00"/>
    <n v="426"/>
    <m/>
    <m/>
    <m/>
    <m/>
    <m/>
    <n v="1"/>
    <m/>
    <m/>
    <m/>
    <s v="adult"/>
    <s v="10610686"/>
    <x v="5"/>
    <n v="0"/>
    <n v="0"/>
    <s v=""/>
    <x v="5"/>
    <s v="GW"/>
    <n v="75.5"/>
    <s v="L"/>
    <n v="82"/>
    <s v="Yes"/>
    <s v=""/>
    <n v="122543"/>
    <s v=""/>
    <s v="F"/>
    <n v="2.7139999999999977"/>
    <n v="0.93784771488867902"/>
    <s v=""/>
    <s v=""/>
    <s v="F"/>
    <s v=""/>
    <s v=""/>
    <s v=""/>
    <s v=""/>
  </r>
  <r>
    <d v="2024-07-02T00:00:00"/>
    <n v="12403"/>
    <n v="12225"/>
    <m/>
    <x v="0"/>
    <n v="1743"/>
    <m/>
    <n v="41845"/>
    <s v="adipose hole"/>
    <s v="046507"/>
    <m/>
    <m/>
    <m/>
    <s v="--"/>
    <m/>
    <s v="F"/>
    <s v="F"/>
    <s v=""/>
    <s v=""/>
    <n v="77"/>
    <n v="15.5"/>
    <n v="5.7"/>
    <n v="5.5"/>
    <n v="1.5"/>
    <x v="1"/>
    <n v="12649"/>
    <s v="1061068"/>
    <n v="7"/>
    <s v="X"/>
    <m/>
    <m/>
    <d v="2024-07-19T00:00:00"/>
    <n v="427"/>
    <m/>
    <m/>
    <m/>
    <m/>
    <m/>
    <n v="1"/>
    <m/>
    <m/>
    <m/>
    <s v="adult"/>
    <s v="10610687"/>
    <x v="14"/>
    <n v="2.2000000000000002"/>
    <n v="2"/>
    <n v="2019"/>
    <x v="5"/>
    <s v="GW"/>
    <n v="71.3"/>
    <s v="L"/>
    <n v="77"/>
    <s v="Yes"/>
    <s v=""/>
    <n v="122543"/>
    <s v=""/>
    <s v="F"/>
    <n v="0.99399999999999977"/>
    <n v="0.72987727286949133"/>
    <s v=""/>
    <s v=""/>
    <s v="F"/>
    <s v=""/>
    <s v=""/>
    <s v=""/>
    <s v=""/>
  </r>
  <r>
    <d v="2024-07-02T00:00:00"/>
    <n v="12403"/>
    <n v="12225"/>
    <m/>
    <x v="0"/>
    <n v="1751"/>
    <m/>
    <n v="41846"/>
    <s v="adipose hole"/>
    <s v="046546"/>
    <m/>
    <m/>
    <m/>
    <s v="--"/>
    <m/>
    <s v="M"/>
    <s v="M"/>
    <s v=""/>
    <s v=""/>
    <n v="57.5"/>
    <m/>
    <m/>
    <m/>
    <m/>
    <x v="2"/>
    <n v="12649"/>
    <s v="1061068"/>
    <n v="8"/>
    <s v="X"/>
    <m/>
    <m/>
    <d v="2024-07-19T00:00:00"/>
    <n v="428"/>
    <m/>
    <m/>
    <m/>
    <m/>
    <m/>
    <n v="1"/>
    <m/>
    <m/>
    <m/>
    <s v="adult"/>
    <s v="10610688"/>
    <x v="2"/>
    <n v="1.2"/>
    <n v="2"/>
    <n v="2020"/>
    <x v="5"/>
    <s v="GW"/>
    <n v="52.109450000000002"/>
    <s v="M"/>
    <n v="57.5"/>
    <s v="NA"/>
    <s v=""/>
    <n v="122543"/>
    <s v=""/>
    <s v=""/>
    <s v=""/>
    <s v=""/>
    <s v=""/>
    <s v=""/>
    <s v="M"/>
    <s v=""/>
    <s v=""/>
    <n v="0"/>
    <n v="0"/>
  </r>
  <r>
    <d v="2024-07-02T00:00:00"/>
    <n v="12403"/>
    <n v="12218"/>
    <m/>
    <x v="0"/>
    <n v="1752"/>
    <m/>
    <n v="41847"/>
    <s v="adipose hole"/>
    <s v="046572"/>
    <m/>
    <m/>
    <m/>
    <s v="--"/>
    <m/>
    <s v="M"/>
    <s v="M"/>
    <s v=""/>
    <s v=""/>
    <n v="59"/>
    <m/>
    <m/>
    <m/>
    <m/>
    <x v="2"/>
    <n v="12649"/>
    <s v="1061068"/>
    <n v="9"/>
    <s v="X"/>
    <m/>
    <m/>
    <d v="2024-07-19T00:00:00"/>
    <n v="429"/>
    <m/>
    <m/>
    <m/>
    <m/>
    <m/>
    <n v="1"/>
    <m/>
    <m/>
    <m/>
    <s v="adult"/>
    <s v="10610689"/>
    <x v="2"/>
    <n v="1.2"/>
    <n v="2"/>
    <n v="2020"/>
    <x v="5"/>
    <s v="GW"/>
    <n v="53.497700000000002"/>
    <s v="M"/>
    <n v="59"/>
    <s v="NA"/>
    <s v=""/>
    <n v="122543"/>
    <s v=""/>
    <s v=""/>
    <s v=""/>
    <s v=""/>
    <s v=""/>
    <s v=""/>
    <s v="M"/>
    <s v="Damdochax"/>
    <s v="NO"/>
    <n v="0"/>
    <n v="0"/>
  </r>
  <r>
    <d v="2024-07-02T00:00:00"/>
    <n v="12403"/>
    <n v="12218"/>
    <m/>
    <x v="0"/>
    <n v="1754"/>
    <m/>
    <n v="41848"/>
    <s v="adipose hole"/>
    <s v="046579"/>
    <m/>
    <m/>
    <m/>
    <s v="--"/>
    <m/>
    <s v="M"/>
    <s v="M"/>
    <s v=""/>
    <s v=""/>
    <n v="66"/>
    <m/>
    <m/>
    <m/>
    <m/>
    <x v="2"/>
    <n v="12649"/>
    <s v="1061068"/>
    <n v="10"/>
    <s v="X"/>
    <m/>
    <m/>
    <d v="2024-07-19T00:00:00"/>
    <n v="430"/>
    <m/>
    <m/>
    <m/>
    <m/>
    <m/>
    <n v="1"/>
    <m/>
    <m/>
    <m/>
    <s v="adult"/>
    <s v="106106810"/>
    <x v="2"/>
    <n v="1.2"/>
    <n v="2"/>
    <n v="2020"/>
    <x v="5"/>
    <s v="GW"/>
    <n v="59.976199999999999"/>
    <s v="M"/>
    <n v="66"/>
    <s v="NA"/>
    <n v="138"/>
    <n v="122543"/>
    <s v=""/>
    <s v=""/>
    <s v=""/>
    <s v=""/>
    <s v=""/>
    <s v=""/>
    <s v="M"/>
    <s v=""/>
    <s v=""/>
    <s v=""/>
    <s v=""/>
  </r>
  <r>
    <d v="2024-07-02T00:00:00"/>
    <n v="12403"/>
    <n v="12218"/>
    <m/>
    <x v="0"/>
    <n v="1812"/>
    <m/>
    <n v="41849"/>
    <s v="adipose hole"/>
    <s v="046508"/>
    <m/>
    <m/>
    <m/>
    <s v="--"/>
    <m/>
    <s v="F"/>
    <s v="M"/>
    <s v=""/>
    <s v=""/>
    <n v="68"/>
    <m/>
    <m/>
    <m/>
    <m/>
    <x v="2"/>
    <n v="12652"/>
    <s v="1061069"/>
    <n v="1"/>
    <s v="X"/>
    <m/>
    <m/>
    <d v="2024-07-19T00:00:00"/>
    <n v="431"/>
    <m/>
    <m/>
    <m/>
    <m/>
    <m/>
    <n v="1"/>
    <m/>
    <m/>
    <m/>
    <s v="adult"/>
    <s v="10610691"/>
    <x v="2"/>
    <n v="1.2"/>
    <n v="2"/>
    <n v="2020"/>
    <x v="5"/>
    <s v="GW"/>
    <n v="61.827199999999998"/>
    <s v="M"/>
    <n v="68"/>
    <s v="NA"/>
    <n v="139"/>
    <n v="122543"/>
    <s v=""/>
    <s v=""/>
    <s v=""/>
    <s v=""/>
    <s v=""/>
    <s v=""/>
    <s v="M"/>
    <s v="Kwinageese weir"/>
    <s v="NO"/>
    <n v="0"/>
    <n v="0"/>
  </r>
  <r>
    <d v="2024-07-02T00:00:00"/>
    <n v="12403"/>
    <n v="12218"/>
    <m/>
    <x v="0"/>
    <n v="1813"/>
    <m/>
    <n v="41850"/>
    <s v="adipose hole"/>
    <s v="046487"/>
    <m/>
    <m/>
    <m/>
    <s v="--"/>
    <m/>
    <s v="F"/>
    <s v="F"/>
    <s v=""/>
    <s v=""/>
    <n v="82.5"/>
    <n v="17.2"/>
    <n v="7.5"/>
    <n v="5.6"/>
    <n v="2"/>
    <x v="1"/>
    <n v="12652"/>
    <s v="1061069"/>
    <n v="2"/>
    <s v="X"/>
    <m/>
    <m/>
    <d v="2024-07-19T00:00:00"/>
    <n v="432"/>
    <m/>
    <m/>
    <m/>
    <m/>
    <m/>
    <n v="1"/>
    <m/>
    <m/>
    <m/>
    <s v="adult"/>
    <s v="10610692"/>
    <x v="3"/>
    <n v="1.3"/>
    <n v="3"/>
    <n v="2019"/>
    <x v="5"/>
    <s v="GW"/>
    <n v="75"/>
    <s v="L"/>
    <n v="82.5"/>
    <s v="Yes"/>
    <s v=""/>
    <n v="122543"/>
    <s v=""/>
    <s v="F"/>
    <n v="0.55700000000000283"/>
    <n v="0.63575811442111607"/>
    <s v=""/>
    <s v=""/>
    <s v="F"/>
    <s v=""/>
    <s v=""/>
    <s v=""/>
    <s v=""/>
  </r>
  <r>
    <d v="2024-07-02T00:00:00"/>
    <n v="12403"/>
    <n v="12218"/>
    <m/>
    <x v="0"/>
    <n v="1815"/>
    <m/>
    <n v="41851"/>
    <s v="adipose hole"/>
    <s v="046575"/>
    <m/>
    <m/>
    <m/>
    <s v="--"/>
    <m/>
    <s v="F"/>
    <s v="F"/>
    <s v=""/>
    <s v=""/>
    <n v="80.5"/>
    <n v="17.3"/>
    <n v="6.5"/>
    <n v="6"/>
    <n v="1.8"/>
    <x v="1"/>
    <n v="12652"/>
    <s v="1061069"/>
    <n v="3"/>
    <s v="X"/>
    <m/>
    <m/>
    <d v="2024-07-19T00:00:00"/>
    <n v="433"/>
    <m/>
    <m/>
    <m/>
    <m/>
    <m/>
    <n v="1"/>
    <m/>
    <m/>
    <m/>
    <s v="adult"/>
    <s v="10610693"/>
    <x v="3"/>
    <n v="1.3"/>
    <n v="3"/>
    <n v="2019"/>
    <x v="5"/>
    <s v="GW"/>
    <n v="74"/>
    <s v="L"/>
    <n v="80.5"/>
    <s v="Yes"/>
    <n v="140"/>
    <n v="122543"/>
    <s v=""/>
    <s v="F"/>
    <n v="0.87700000000000244"/>
    <n v="0.70620016188652612"/>
    <s v=""/>
    <s v=""/>
    <s v="F"/>
    <s v=""/>
    <s v=""/>
    <s v=""/>
    <s v=""/>
  </r>
  <r>
    <d v="2024-07-02T00:00:00"/>
    <n v="12403"/>
    <n v="12218"/>
    <m/>
    <x v="0"/>
    <n v="1816"/>
    <m/>
    <n v="41852"/>
    <s v="adipose hole"/>
    <s v="046520"/>
    <m/>
    <m/>
    <m/>
    <s v="--"/>
    <m/>
    <s v="M"/>
    <s v="M"/>
    <s v=""/>
    <s v=""/>
    <n v="74.3"/>
    <m/>
    <m/>
    <m/>
    <m/>
    <x v="2"/>
    <n v="12652"/>
    <s v="1061069"/>
    <n v="4"/>
    <s v="X"/>
    <m/>
    <m/>
    <d v="2024-07-19T00:00:00"/>
    <n v="434"/>
    <m/>
    <m/>
    <m/>
    <m/>
    <m/>
    <n v="1"/>
    <m/>
    <m/>
    <m/>
    <s v="adult"/>
    <s v="10610694"/>
    <x v="3"/>
    <n v="1.3"/>
    <n v="3"/>
    <n v="2019"/>
    <x v="5"/>
    <s v="GW"/>
    <n v="67.657849999999996"/>
    <s v="M"/>
    <n v="74.3"/>
    <s v="NA"/>
    <s v=""/>
    <n v="122543"/>
    <s v=""/>
    <s v=""/>
    <s v=""/>
    <s v=""/>
    <s v=""/>
    <s v=""/>
    <s v="M"/>
    <s v=""/>
    <s v=""/>
    <s v=""/>
    <s v=""/>
  </r>
  <r>
    <d v="2024-07-02T00:00:00"/>
    <n v="12403"/>
    <n v="12218"/>
    <m/>
    <x v="0"/>
    <n v="1819"/>
    <m/>
    <n v="41853"/>
    <s v="adipose hole"/>
    <s v="046542"/>
    <m/>
    <m/>
    <m/>
    <s v="--"/>
    <m/>
    <s v="M"/>
    <s v="M"/>
    <s v=""/>
    <s v=""/>
    <n v="86"/>
    <n v="19.2"/>
    <n v="7.6"/>
    <n v="6.5"/>
    <n v="2"/>
    <x v="1"/>
    <n v="12652"/>
    <s v="1061069"/>
    <n v="5"/>
    <s v="X"/>
    <m/>
    <m/>
    <d v="2024-07-19T00:00:00"/>
    <n v="435"/>
    <m/>
    <m/>
    <m/>
    <m/>
    <m/>
    <n v="1"/>
    <m/>
    <m/>
    <m/>
    <s v="adult"/>
    <s v="10610695"/>
    <x v="3"/>
    <n v="1.3"/>
    <n v="3"/>
    <n v="2019"/>
    <x v="5"/>
    <s v="GW"/>
    <n v="78.400000000000006"/>
    <s v="L"/>
    <n v="86"/>
    <s v="Yes"/>
    <s v=""/>
    <n v="122543"/>
    <s v=""/>
    <s v="F"/>
    <n v="1.3219999999999981"/>
    <n v="0.78951426195473151"/>
    <s v=""/>
    <s v=""/>
    <s v="F"/>
    <s v=""/>
    <s v=""/>
    <n v="0"/>
    <n v="0"/>
  </r>
  <r>
    <d v="2024-07-02T00:00:00"/>
    <n v="12403"/>
    <n v="12218"/>
    <m/>
    <x v="0"/>
    <n v="1828"/>
    <m/>
    <n v="41854"/>
    <s v="adipose hole"/>
    <s v="046517"/>
    <m/>
    <m/>
    <m/>
    <s v="--"/>
    <m/>
    <s v="M"/>
    <s v="M"/>
    <s v=""/>
    <s v=""/>
    <n v="73"/>
    <m/>
    <m/>
    <m/>
    <m/>
    <x v="2"/>
    <m/>
    <s v="1016286"/>
    <m/>
    <m/>
    <m/>
    <m/>
    <m/>
    <n v="436"/>
    <m/>
    <m/>
    <m/>
    <m/>
    <m/>
    <n v="1"/>
    <m/>
    <s v="NO SCALES"/>
    <m/>
    <s v="adult"/>
    <s v="1016286"/>
    <x v="7"/>
    <s v=""/>
    <s v=""/>
    <s v=""/>
    <x v="5"/>
    <s v="GW"/>
    <n v="66.454699999999988"/>
    <s v="M"/>
    <n v="73"/>
    <s v="NA"/>
    <s v=""/>
    <s v=""/>
    <s v=""/>
    <s v=""/>
    <s v=""/>
    <s v=""/>
    <s v=""/>
    <s v=""/>
    <s v="M"/>
    <s v=""/>
    <s v=""/>
    <s v=""/>
    <s v=""/>
  </r>
  <r>
    <d v="2024-07-02T00:00:00"/>
    <n v="12403"/>
    <n v="12218"/>
    <m/>
    <x v="0"/>
    <n v="1830"/>
    <m/>
    <n v="41855"/>
    <s v="adipose hole"/>
    <s v="046516"/>
    <m/>
    <m/>
    <m/>
    <s v="--"/>
    <m/>
    <s v="M"/>
    <s v="M"/>
    <s v=""/>
    <s v=""/>
    <n v="84.5"/>
    <m/>
    <m/>
    <m/>
    <m/>
    <x v="1"/>
    <n v="12652"/>
    <s v="1061069"/>
    <n v="6"/>
    <s v="X"/>
    <m/>
    <m/>
    <d v="2024-07-19T00:00:00"/>
    <n v="437"/>
    <m/>
    <m/>
    <m/>
    <m/>
    <m/>
    <n v="1"/>
    <m/>
    <m/>
    <s v="NO MORPH'S"/>
    <s v="adult"/>
    <s v="10610696"/>
    <x v="3"/>
    <n v="1.3"/>
    <n v="3"/>
    <n v="2019"/>
    <x v="5"/>
    <s v="GW"/>
    <n v="77.097949999999997"/>
    <s v="L"/>
    <n v="84.5"/>
    <s v="No"/>
    <s v=""/>
    <n v="122543"/>
    <s v=""/>
    <s v=""/>
    <s v=""/>
    <s v=""/>
    <s v=""/>
    <s v=""/>
    <s v="M"/>
    <s v=""/>
    <s v=""/>
    <n v="0"/>
    <n v="0"/>
  </r>
  <r>
    <d v="2024-07-02T00:00:00"/>
    <n v="12403"/>
    <n v="12218"/>
    <m/>
    <x v="0"/>
    <n v="1834"/>
    <m/>
    <n v="41856"/>
    <s v="adipose hole"/>
    <s v="045062"/>
    <m/>
    <m/>
    <m/>
    <s v="--"/>
    <m/>
    <s v="M"/>
    <s v="M"/>
    <s v=""/>
    <s v=""/>
    <n v="81.900000000000006"/>
    <n v="17.8"/>
    <n v="6.2"/>
    <n v="5.9"/>
    <n v="1.9"/>
    <x v="1"/>
    <n v="12652"/>
    <s v="1061069"/>
    <n v="7"/>
    <s v="X"/>
    <m/>
    <m/>
    <d v="2024-07-19T00:00:00"/>
    <n v="438"/>
    <m/>
    <m/>
    <m/>
    <m/>
    <m/>
    <n v="1"/>
    <m/>
    <m/>
    <m/>
    <s v="adult"/>
    <s v="10610697"/>
    <x v="3"/>
    <n v="1.3"/>
    <n v="3"/>
    <n v="2019"/>
    <x v="5"/>
    <s v="GW"/>
    <n v="75.7"/>
    <s v="L"/>
    <n v="81.900000000000006"/>
    <s v="Yes"/>
    <n v="141"/>
    <n v="122543"/>
    <s v=""/>
    <s v="F"/>
    <n v="1.8449999999999984"/>
    <n v="0.86353897618728603"/>
    <s v=""/>
    <s v=""/>
    <s v="F"/>
    <s v=""/>
    <s v=""/>
    <s v=""/>
    <s v=""/>
  </r>
  <r>
    <d v="2024-07-02T00:00:00"/>
    <n v="12404"/>
    <n v="12218"/>
    <m/>
    <x v="1"/>
    <n v="1908"/>
    <m/>
    <n v="41857"/>
    <s v="adipose hole"/>
    <s v="045075"/>
    <m/>
    <m/>
    <m/>
    <s v="--"/>
    <m/>
    <s v="F"/>
    <s v="M"/>
    <s v=""/>
    <s v=""/>
    <n v="65"/>
    <m/>
    <m/>
    <m/>
    <m/>
    <x v="2"/>
    <n v="12652"/>
    <s v="1061069"/>
    <n v="8"/>
    <s v="X"/>
    <m/>
    <m/>
    <d v="2024-07-19T00:00:00"/>
    <n v="439"/>
    <s v="HW"/>
    <m/>
    <m/>
    <m/>
    <m/>
    <n v="1"/>
    <m/>
    <s v=" MARK LOCATION 7-8"/>
    <m/>
    <s v="adult"/>
    <s v="10610698"/>
    <x v="2"/>
    <n v="1.2"/>
    <n v="2"/>
    <n v="2020"/>
    <x v="5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7-02T00:00:00"/>
    <n v="12404"/>
    <n v="12218"/>
    <m/>
    <x v="1"/>
    <n v="1911"/>
    <m/>
    <n v="41858"/>
    <s v="adipose hole"/>
    <s v="045077"/>
    <m/>
    <m/>
    <m/>
    <s v="--"/>
    <m/>
    <s v="F"/>
    <s v="F"/>
    <s v=""/>
    <s v=""/>
    <n v="87.5"/>
    <n v="19.8"/>
    <n v="7.8"/>
    <n v="7"/>
    <n v="2.2000000000000002"/>
    <x v="1"/>
    <n v="12652"/>
    <s v="1061069"/>
    <n v="9"/>
    <s v="X"/>
    <m/>
    <m/>
    <d v="2024-07-19T00:00:00"/>
    <n v="440"/>
    <m/>
    <m/>
    <m/>
    <m/>
    <m/>
    <n v="1"/>
    <m/>
    <m/>
    <m/>
    <s v="adult"/>
    <s v="10610699"/>
    <x v="8"/>
    <s v="M3"/>
    <n v="3"/>
    <s v=""/>
    <x v="5"/>
    <s v="GW"/>
    <n v="79.7"/>
    <s v="L"/>
    <n v="87.5"/>
    <s v="Yes"/>
    <s v=""/>
    <n v="122543"/>
    <s v=""/>
    <s v="F"/>
    <n v="1.1990000000000001"/>
    <n v="0.76834684129130659"/>
    <s v=""/>
    <s v=""/>
    <s v="F"/>
    <s v="Cranberry"/>
    <s v=""/>
    <s v=""/>
    <s v=""/>
  </r>
  <r>
    <d v="2024-07-02T00:00:00"/>
    <n v="12404"/>
    <n v="12218"/>
    <m/>
    <x v="1"/>
    <n v="1913"/>
    <m/>
    <n v="41859"/>
    <s v="adipose hole"/>
    <s v="045037"/>
    <m/>
    <m/>
    <m/>
    <s v="--"/>
    <m/>
    <s v="F"/>
    <s v="F"/>
    <s v=""/>
    <s v=""/>
    <n v="84.5"/>
    <n v="17.5"/>
    <n v="6.5"/>
    <n v="6.6"/>
    <n v="1.8"/>
    <x v="1"/>
    <n v="12652"/>
    <s v="1061069"/>
    <n v="10"/>
    <s v="X"/>
    <m/>
    <m/>
    <d v="2024-07-19T00:00:00"/>
    <n v="441"/>
    <m/>
    <m/>
    <m/>
    <m/>
    <m/>
    <n v="1"/>
    <m/>
    <m/>
    <m/>
    <s v="adult"/>
    <s v="106106910"/>
    <x v="3"/>
    <n v="1.3"/>
    <n v="3"/>
    <n v="2019"/>
    <x v="5"/>
    <s v="GW"/>
    <n v="78"/>
    <s v="L"/>
    <n v="84.5"/>
    <s v="Yes"/>
    <s v=""/>
    <n v="122543"/>
    <s v=""/>
    <s v="F"/>
    <n v="2.1890000000000009"/>
    <n v="0.89925734902990395"/>
    <s v=""/>
    <s v=""/>
    <s v="F"/>
    <s v=""/>
    <s v=""/>
    <n v="0"/>
    <n v="0"/>
  </r>
  <r>
    <d v="2024-07-02T00:00:00"/>
    <n v="12404"/>
    <n v="12218"/>
    <m/>
    <x v="1"/>
    <n v="1918"/>
    <m/>
    <n v="41860"/>
    <s v="adipose hole"/>
    <s v="045011"/>
    <m/>
    <m/>
    <m/>
    <s v="--"/>
    <m/>
    <s v="M"/>
    <s v="M"/>
    <s v=""/>
    <s v=""/>
    <n v="62"/>
    <m/>
    <m/>
    <m/>
    <m/>
    <x v="2"/>
    <n v="12653"/>
    <s v="1061070"/>
    <n v="1"/>
    <s v="X"/>
    <m/>
    <m/>
    <d v="2024-07-19T00:00:00"/>
    <n v="442"/>
    <m/>
    <m/>
    <m/>
    <m/>
    <m/>
    <n v="1"/>
    <m/>
    <m/>
    <m/>
    <s v="adult"/>
    <s v="10610701"/>
    <x v="2"/>
    <n v="1.2"/>
    <n v="2"/>
    <n v="2020"/>
    <x v="5"/>
    <s v="GW"/>
    <n v="56.2742"/>
    <s v="M"/>
    <n v="62"/>
    <s v="NA"/>
    <n v="142"/>
    <n v="122543"/>
    <s v=""/>
    <s v=""/>
    <s v=""/>
    <s v=""/>
    <s v=""/>
    <s v=""/>
    <s v="M"/>
    <s v=""/>
    <s v=""/>
    <n v="0"/>
    <n v="0"/>
  </r>
  <r>
    <d v="2024-07-02T00:00:00"/>
    <n v="12404"/>
    <n v="12218"/>
    <m/>
    <x v="1"/>
    <n v="1922"/>
    <m/>
    <n v="41861"/>
    <s v="adipose hole"/>
    <s v="045061"/>
    <m/>
    <m/>
    <m/>
    <s v="--"/>
    <m/>
    <s v="M"/>
    <s v="M"/>
    <s v=""/>
    <s v=""/>
    <n v="65"/>
    <m/>
    <m/>
    <m/>
    <m/>
    <x v="2"/>
    <n v="12653"/>
    <s v="1061070"/>
    <n v="2"/>
    <s v="X"/>
    <m/>
    <m/>
    <d v="2024-07-19T00:00:00"/>
    <n v="443"/>
    <m/>
    <m/>
    <m/>
    <m/>
    <m/>
    <n v="1"/>
    <m/>
    <m/>
    <m/>
    <s v="adult"/>
    <s v="10610702"/>
    <x v="2"/>
    <n v="1.2"/>
    <n v="2"/>
    <n v="2020"/>
    <x v="5"/>
    <s v="GW"/>
    <n v="59.050699999999999"/>
    <s v="M"/>
    <n v="65"/>
    <s v="NA"/>
    <s v=""/>
    <n v="122543"/>
    <s v=""/>
    <s v=""/>
    <s v=""/>
    <s v=""/>
    <s v=""/>
    <s v=""/>
    <s v="M"/>
    <s v=""/>
    <s v=""/>
    <n v="0"/>
    <n v="0"/>
  </r>
  <r>
    <d v="2024-07-02T00:00:00"/>
    <n v="12404"/>
    <n v="12218"/>
    <m/>
    <x v="1"/>
    <n v="1926"/>
    <m/>
    <n v="41862"/>
    <s v="adipose hole"/>
    <s v="044996"/>
    <m/>
    <m/>
    <m/>
    <s v="--"/>
    <m/>
    <s v="F"/>
    <s v="F"/>
    <s v=""/>
    <s v=""/>
    <n v="80.5"/>
    <n v="18.2"/>
    <n v="7"/>
    <n v="5"/>
    <n v="1.3"/>
    <x v="1"/>
    <n v="12653"/>
    <s v="1061070"/>
    <n v="3"/>
    <s v="X"/>
    <m/>
    <m/>
    <d v="2024-07-19T00:00:00"/>
    <n v="444"/>
    <m/>
    <m/>
    <m/>
    <m/>
    <m/>
    <n v="1"/>
    <m/>
    <m/>
    <m/>
    <s v="adult"/>
    <s v="10610703"/>
    <x v="5"/>
    <n v="0"/>
    <n v="0"/>
    <s v=""/>
    <x v="5"/>
    <s v="GW"/>
    <n v="73.5"/>
    <s v="L"/>
    <n v="80.5"/>
    <s v="Yes"/>
    <s v=""/>
    <n v="122543"/>
    <s v=""/>
    <s v="F"/>
    <n v="1.3470000000000015"/>
    <n v="0.79363873212053526"/>
    <s v=""/>
    <s v=""/>
    <s v="F"/>
    <s v=""/>
    <s v=""/>
    <s v=""/>
    <s v=""/>
  </r>
  <r>
    <d v="2024-07-02T00:00:00"/>
    <n v="12405"/>
    <n v="12218"/>
    <m/>
    <x v="0"/>
    <n v="1943"/>
    <m/>
    <n v="41863"/>
    <s v="adipose hole"/>
    <s v="045044"/>
    <m/>
    <m/>
    <m/>
    <s v="--"/>
    <m/>
    <s v="F"/>
    <s v="F"/>
    <s v=""/>
    <s v=""/>
    <n v="78"/>
    <n v="16.2"/>
    <n v="5.5"/>
    <n v="5.8"/>
    <n v="1.3"/>
    <x v="1"/>
    <n v="12653"/>
    <s v="1061070"/>
    <n v="4"/>
    <s v="X"/>
    <m/>
    <m/>
    <d v="2024-07-19T00:00:00"/>
    <n v="445"/>
    <m/>
    <m/>
    <m/>
    <m/>
    <s v="1"/>
    <n v="1"/>
    <m/>
    <m/>
    <m/>
    <s v="adult"/>
    <s v="10610704"/>
    <x v="3"/>
    <n v="1.3"/>
    <n v="3"/>
    <n v="2019"/>
    <x v="5"/>
    <s v="GW"/>
    <n v="72.5"/>
    <s v="L"/>
    <n v="78"/>
    <s v="Yes"/>
    <n v="143"/>
    <n v="122543"/>
    <s v=""/>
    <s v="F"/>
    <n v="1.6479999999999999"/>
    <n v="0.83862056146912023"/>
    <s v=""/>
    <s v=""/>
    <s v="F"/>
    <s v=""/>
    <s v=""/>
    <n v="0"/>
    <n v="0"/>
  </r>
  <r>
    <d v="2024-07-02T00:00:00"/>
    <n v="12405"/>
    <n v="12218"/>
    <m/>
    <x v="0"/>
    <n v="1945"/>
    <m/>
    <n v="41864"/>
    <s v="adipose hole"/>
    <s v="045012"/>
    <m/>
    <m/>
    <m/>
    <s v="--"/>
    <m/>
    <s v="M"/>
    <s v="M"/>
    <s v=""/>
    <s v=""/>
    <n v="57.5"/>
    <m/>
    <m/>
    <m/>
    <m/>
    <x v="2"/>
    <n v="12653"/>
    <s v="1061070"/>
    <n v="5"/>
    <s v="X"/>
    <m/>
    <m/>
    <d v="2024-07-19T00:00:00"/>
    <n v="446"/>
    <m/>
    <m/>
    <m/>
    <m/>
    <m/>
    <n v="1"/>
    <m/>
    <m/>
    <m/>
    <s v="adult"/>
    <s v="10610705"/>
    <x v="2"/>
    <n v="1.2"/>
    <n v="2"/>
    <n v="2020"/>
    <x v="5"/>
    <s v="GW"/>
    <n v="52.109450000000002"/>
    <s v="M"/>
    <n v="57.5"/>
    <s v="NA"/>
    <s v=""/>
    <n v="122543"/>
    <s v=""/>
    <s v=""/>
    <s v=""/>
    <s v=""/>
    <s v=""/>
    <s v=""/>
    <s v="M"/>
    <s v=""/>
    <s v=""/>
    <n v="0"/>
    <n v="0"/>
  </r>
  <r>
    <d v="2024-07-02T00:00:00"/>
    <n v="12340"/>
    <n v="12253"/>
    <m/>
    <x v="3"/>
    <n v="1220"/>
    <m/>
    <n v="53625"/>
    <s v="V-clip adipose"/>
    <s v="046190"/>
    <m/>
    <m/>
    <m/>
    <s v="--"/>
    <m/>
    <s v="F"/>
    <s v="F"/>
    <s v=""/>
    <s v=""/>
    <n v="83.5"/>
    <n v="19.2"/>
    <n v="6.6"/>
    <n v="6.9"/>
    <n v="1.5"/>
    <x v="1"/>
    <n v="2130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6.900000000000006"/>
    <s v="L"/>
    <n v="83.5"/>
    <s v="Yes"/>
    <s v=""/>
    <e v="#N/A"/>
    <s v=""/>
    <s v="F"/>
    <n v="1.6850000000000014"/>
    <n v="0.84356547894025757"/>
    <s v=""/>
    <s v=""/>
    <s v="F"/>
    <s v=""/>
    <s v=""/>
    <s v=""/>
    <s v=""/>
  </r>
  <r>
    <d v="2024-07-02T00:00:00"/>
    <n v="12340"/>
    <n v="12253"/>
    <m/>
    <x v="3"/>
    <n v="1223"/>
    <m/>
    <n v="53626"/>
    <s v="V-clip adipose"/>
    <s v="046218"/>
    <m/>
    <m/>
    <m/>
    <s v="--"/>
    <s v="X"/>
    <s v="M"/>
    <s v="M"/>
    <s v=""/>
    <s v=""/>
    <n v="61.5"/>
    <m/>
    <m/>
    <m/>
    <m/>
    <x v="2"/>
    <n v="2130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2T00:00:00"/>
    <n v="12340"/>
    <n v="12253"/>
    <m/>
    <x v="3"/>
    <n v="1224"/>
    <m/>
    <n v="53627"/>
    <s v="V-clip adipose"/>
    <s v="046276"/>
    <m/>
    <m/>
    <m/>
    <s v="--"/>
    <s v="X"/>
    <s v="M"/>
    <s v="M"/>
    <s v=""/>
    <s v=""/>
    <n v="68.5"/>
    <m/>
    <m/>
    <m/>
    <m/>
    <x v="2"/>
    <n v="2130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2.289949999999997"/>
    <s v="M"/>
    <n v="68.5"/>
    <s v="NA"/>
    <s v=""/>
    <e v="#N/A"/>
    <s v=""/>
    <s v=""/>
    <s v=""/>
    <s v=""/>
    <s v=""/>
    <s v=""/>
    <s v="M"/>
    <s v="Kwinageese weir"/>
    <s v=""/>
    <s v=""/>
    <s v=""/>
  </r>
  <r>
    <d v="2024-07-02T00:00:00"/>
    <n v="12340"/>
    <n v="12253"/>
    <m/>
    <x v="3"/>
    <n v="1225"/>
    <m/>
    <n v="53628"/>
    <s v="V-clip adipose"/>
    <s v="046215"/>
    <m/>
    <m/>
    <m/>
    <s v="--"/>
    <m/>
    <s v="M"/>
    <s v="M"/>
    <s v=""/>
    <s v=""/>
    <n v="54"/>
    <m/>
    <m/>
    <m/>
    <m/>
    <x v="2"/>
    <n v="2130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2T00:00:00"/>
    <n v="12340"/>
    <n v="12253"/>
    <m/>
    <x v="3"/>
    <n v="1227"/>
    <m/>
    <n v="53629"/>
    <s v="V-clip adipose"/>
    <s v="046222"/>
    <m/>
    <m/>
    <m/>
    <s v="--"/>
    <s v="X"/>
    <s v="F"/>
    <s v="M"/>
    <s v=""/>
    <s v=""/>
    <n v="72"/>
    <m/>
    <m/>
    <m/>
    <m/>
    <x v="2"/>
    <n v="12554"/>
    <s v="1062173"/>
    <n v="1"/>
    <s v="X"/>
    <m/>
    <s v="X"/>
    <d v="2024-09-27T00:00:00"/>
    <m/>
    <m/>
    <m/>
    <m/>
    <m/>
    <m/>
    <m/>
    <m/>
    <m/>
    <m/>
    <s v="adult"/>
    <s v="10621731"/>
    <x v="2"/>
    <n v="1.2"/>
    <n v="2"/>
    <n v="2020"/>
    <x v="5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02T00:00:00"/>
    <n v="12340"/>
    <n v="12253"/>
    <m/>
    <x v="3"/>
    <n v="1228"/>
    <m/>
    <n v="53630"/>
    <s v="V-clip adipose"/>
    <s v="046217"/>
    <m/>
    <m/>
    <m/>
    <s v="--"/>
    <m/>
    <s v="F"/>
    <s v="F"/>
    <s v=""/>
    <s v=""/>
    <n v="88"/>
    <n v="18.100000000000001"/>
    <n v="6.8"/>
    <n v="6.3"/>
    <n v="2.1"/>
    <x v="1"/>
    <n v="12554"/>
    <s v="1062173"/>
    <n v="2"/>
    <s v="X"/>
    <m/>
    <s v="X"/>
    <d v="2024-09-27T00:00:00"/>
    <m/>
    <m/>
    <m/>
    <m/>
    <m/>
    <m/>
    <m/>
    <m/>
    <m/>
    <m/>
    <s v="adult"/>
    <s v="10621732"/>
    <x v="3"/>
    <n v="1.3"/>
    <n v="3"/>
    <n v="2019"/>
    <x v="5"/>
    <s v="GH"/>
    <n v="81.2"/>
    <s v="L"/>
    <n v="88"/>
    <s v="Yes"/>
    <s v=""/>
    <n v="127871"/>
    <s v=""/>
    <s v="F"/>
    <n v="3.2559999999999967"/>
    <n v="0.96288811669627894"/>
    <s v=""/>
    <s v=""/>
    <s v="F"/>
    <s v=""/>
    <s v=""/>
    <s v=""/>
    <s v=""/>
  </r>
  <r>
    <d v="2024-07-02T00:00:00"/>
    <n v="12340"/>
    <n v="12253"/>
    <m/>
    <x v="3"/>
    <n v="1229"/>
    <m/>
    <n v="53631"/>
    <s v="V-clip adipose"/>
    <s v="046195"/>
    <m/>
    <m/>
    <m/>
    <s v="--"/>
    <s v="X"/>
    <s v="M"/>
    <s v="M"/>
    <s v=""/>
    <s v=""/>
    <n v="84"/>
    <n v="18.8"/>
    <n v="7.8"/>
    <n v="7.4"/>
    <n v="2.8"/>
    <x v="1"/>
    <n v="12554"/>
    <s v="1062173"/>
    <n v="3"/>
    <s v="X"/>
    <m/>
    <s v="X"/>
    <d v="2024-09-27T00:00:00"/>
    <m/>
    <m/>
    <m/>
    <m/>
    <m/>
    <m/>
    <m/>
    <m/>
    <m/>
    <m/>
    <s v="adult"/>
    <s v="10621733"/>
    <x v="3"/>
    <n v="1.3"/>
    <n v="3"/>
    <n v="2019"/>
    <x v="5"/>
    <s v="GH"/>
    <n v="76.2"/>
    <s v="L"/>
    <n v="84"/>
    <s v="Yes"/>
    <s v=""/>
    <n v="127871"/>
    <s v=""/>
    <s v="M"/>
    <n v="-1.0940000000000025"/>
    <n v="0.25086580092135174"/>
    <s v=""/>
    <s v=""/>
    <s v="M"/>
    <s v=""/>
    <s v=""/>
    <s v=""/>
    <s v=""/>
  </r>
  <r>
    <d v="2024-07-02T00:00:00"/>
    <n v="12340"/>
    <n v="12253"/>
    <m/>
    <x v="3"/>
    <n v="1230"/>
    <m/>
    <n v="53632"/>
    <s v="V-clip adipose"/>
    <s v="046277"/>
    <m/>
    <m/>
    <m/>
    <s v="--"/>
    <m/>
    <s v="F"/>
    <s v="F"/>
    <s v=""/>
    <s v=""/>
    <n v="86"/>
    <n v="19.3"/>
    <n v="6.8"/>
    <n v="4.9000000000000004"/>
    <n v="1.7"/>
    <x v="1"/>
    <n v="12554"/>
    <s v="1062173"/>
    <n v="4"/>
    <s v="X"/>
    <m/>
    <s v="X"/>
    <d v="2024-09-27T00:00:00"/>
    <m/>
    <m/>
    <m/>
    <m/>
    <m/>
    <m/>
    <m/>
    <m/>
    <m/>
    <m/>
    <s v="adult"/>
    <s v="10621734"/>
    <x v="3"/>
    <n v="1.3"/>
    <n v="3"/>
    <n v="2019"/>
    <x v="5"/>
    <s v="GH"/>
    <n v="79.2"/>
    <s v="L"/>
    <n v="86"/>
    <s v="Yes"/>
    <s v=""/>
    <n v="127871"/>
    <s v=""/>
    <s v="F"/>
    <n v="3.6919999999999966"/>
    <n v="0.97568390050753151"/>
    <s v=""/>
    <s v=""/>
    <s v="F"/>
    <s v=""/>
    <s v=""/>
    <s v=""/>
    <s v=""/>
  </r>
  <r>
    <d v="2024-07-02T00:00:00"/>
    <n v="12340"/>
    <n v="12253"/>
    <m/>
    <x v="3"/>
    <n v="1232"/>
    <m/>
    <n v="53634"/>
    <s v="V-clip adipose"/>
    <s v="046224"/>
    <m/>
    <m/>
    <m/>
    <s v="--"/>
    <m/>
    <s v="F"/>
    <s v="F"/>
    <s v=""/>
    <s v=""/>
    <n v="76"/>
    <n v="16.399999999999999"/>
    <n v="6.4"/>
    <n v="5.6"/>
    <n v="1.5"/>
    <x v="1"/>
    <n v="12554"/>
    <s v="1062173"/>
    <n v="5"/>
    <s v="X"/>
    <m/>
    <s v="X"/>
    <d v="2024-09-27T00:00:00"/>
    <m/>
    <m/>
    <m/>
    <m/>
    <m/>
    <m/>
    <m/>
    <m/>
    <m/>
    <s v="Tag # out of sequence"/>
    <s v="adult"/>
    <s v="10621735"/>
    <x v="2"/>
    <n v="1.2"/>
    <n v="2"/>
    <n v="2020"/>
    <x v="5"/>
    <s v="GH"/>
    <n v="69.599999999999994"/>
    <s v="L"/>
    <n v="76"/>
    <s v="Yes"/>
    <s v=""/>
    <n v="127871"/>
    <s v=""/>
    <s v="M"/>
    <n v="-0.39999999999999947"/>
    <n v="0.40131233988754816"/>
    <s v=""/>
    <s v=""/>
    <s v="M"/>
    <s v=""/>
    <s v=""/>
    <s v=""/>
    <s v=""/>
  </r>
  <r>
    <d v="2024-07-02T00:00:00"/>
    <n v="12340"/>
    <n v="12253"/>
    <m/>
    <x v="3"/>
    <n v="1233"/>
    <m/>
    <n v="53633"/>
    <s v="V-clip adipose"/>
    <s v="046254"/>
    <m/>
    <m/>
    <m/>
    <s v="--"/>
    <m/>
    <s v="F"/>
    <s v="F"/>
    <s v=""/>
    <s v=""/>
    <n v="86"/>
    <n v="21.4"/>
    <n v="8.4"/>
    <n v="7.3"/>
    <n v="1.9"/>
    <x v="1"/>
    <n v="12554"/>
    <s v="1062173"/>
    <n v="6"/>
    <s v="X"/>
    <m/>
    <s v="X"/>
    <d v="2024-09-27T00:00:00"/>
    <m/>
    <m/>
    <m/>
    <m/>
    <m/>
    <m/>
    <m/>
    <m/>
    <m/>
    <s v="Tag # out of sequence"/>
    <s v="adult"/>
    <s v="10621736"/>
    <x v="3"/>
    <n v="1.3"/>
    <n v="3"/>
    <n v="2019"/>
    <x v="5"/>
    <s v="GH"/>
    <n v="77.599999999999994"/>
    <s v="L"/>
    <n v="86"/>
    <s v="Yes"/>
    <s v=""/>
    <n v="127871"/>
    <s v=""/>
    <s v="M"/>
    <n v="-0.16000000000000325"/>
    <n v="0.46008511544443353"/>
    <s v=""/>
    <s v=""/>
    <s v="M"/>
    <s v=""/>
    <s v=""/>
    <s v=""/>
    <s v=""/>
  </r>
  <r>
    <d v="2024-07-02T00:00:00"/>
    <n v="12340"/>
    <n v="12253"/>
    <m/>
    <x v="3"/>
    <n v="1239"/>
    <m/>
    <n v="53635"/>
    <s v="V-clip adipose"/>
    <s v="046241"/>
    <m/>
    <m/>
    <m/>
    <s v="--"/>
    <m/>
    <s v="F"/>
    <s v="F"/>
    <s v=""/>
    <s v=""/>
    <n v="81"/>
    <n v="18.100000000000001"/>
    <n v="7.3"/>
    <n v="6.9"/>
    <n v="1.8"/>
    <x v="1"/>
    <n v="12554"/>
    <s v="1062173"/>
    <n v="7"/>
    <s v="X"/>
    <m/>
    <s v="X"/>
    <d v="2024-09-27T00:00:00"/>
    <m/>
    <m/>
    <m/>
    <m/>
    <m/>
    <m/>
    <m/>
    <m/>
    <m/>
    <m/>
    <s v="adult"/>
    <s v="10621737"/>
    <x v="3"/>
    <n v="1.3"/>
    <n v="3"/>
    <n v="2019"/>
    <x v="5"/>
    <s v="GH"/>
    <n v="73.7"/>
    <s v="L"/>
    <n v="81"/>
    <s v="Yes"/>
    <s v=""/>
    <n v="127871"/>
    <s v=""/>
    <s v="M"/>
    <n v="-0.54400000000000048"/>
    <n v="0.36725757190544495"/>
    <s v=""/>
    <s v=""/>
    <s v="M"/>
    <s v=""/>
    <s v=""/>
    <s v=""/>
    <s v=""/>
  </r>
  <r>
    <d v="2024-07-02T00:00:00"/>
    <n v="12341"/>
    <n v="12253"/>
    <m/>
    <x v="4"/>
    <n v="1300"/>
    <m/>
    <n v="53636"/>
    <s v="V-clip adipose"/>
    <s v="046197"/>
    <m/>
    <m/>
    <m/>
    <s v="--"/>
    <m/>
    <s v="F"/>
    <s v="M"/>
    <s v=""/>
    <s v=""/>
    <n v="73"/>
    <m/>
    <m/>
    <m/>
    <m/>
    <x v="2"/>
    <n v="12554"/>
    <s v="1062173"/>
    <n v="8"/>
    <s v="X"/>
    <m/>
    <s v="X"/>
    <d v="2024-09-27T00:00:00"/>
    <m/>
    <m/>
    <m/>
    <m/>
    <m/>
    <m/>
    <m/>
    <m/>
    <m/>
    <m/>
    <s v="adult"/>
    <s v="10621738"/>
    <x v="2"/>
    <n v="1.2"/>
    <n v="2"/>
    <n v="2020"/>
    <x v="5"/>
    <s v="GH"/>
    <n v="66.454699999999988"/>
    <s v="M"/>
    <n v="73"/>
    <s v="NA"/>
    <s v=""/>
    <n v="127871"/>
    <s v=""/>
    <s v=""/>
    <s v=""/>
    <s v=""/>
    <s v=""/>
    <s v=""/>
    <s v="M"/>
    <s v=""/>
    <s v=""/>
    <s v=""/>
    <s v=""/>
  </r>
  <r>
    <d v="2024-07-02T00:00:00"/>
    <n v="12341"/>
    <n v="12253"/>
    <m/>
    <x v="4"/>
    <n v="1301"/>
    <m/>
    <n v="53637"/>
    <s v="V-clip adipose"/>
    <s v="046209"/>
    <m/>
    <m/>
    <m/>
    <s v="--"/>
    <m/>
    <s v="F"/>
    <s v="F"/>
    <s v=""/>
    <s v=""/>
    <n v="78"/>
    <n v="17.600000000000001"/>
    <n v="6.5"/>
    <n v="5.5"/>
    <n v="2"/>
    <x v="1"/>
    <n v="12554"/>
    <s v="1062173"/>
    <n v="9"/>
    <s v="X"/>
    <m/>
    <s v="X"/>
    <d v="2024-09-27T00:00:00"/>
    <m/>
    <m/>
    <m/>
    <m/>
    <m/>
    <m/>
    <m/>
    <m/>
    <m/>
    <m/>
    <s v="adult"/>
    <s v="10621739"/>
    <x v="3"/>
    <n v="1.3"/>
    <n v="3"/>
    <n v="2019"/>
    <x v="5"/>
    <s v="GH"/>
    <n v="71.5"/>
    <s v="L"/>
    <n v="78"/>
    <s v="Yes"/>
    <s v=""/>
    <n v="127871"/>
    <s v=""/>
    <s v="M"/>
    <n v="-3.0000000000000471E-2"/>
    <n v="0.49250056244937945"/>
    <s v=""/>
    <s v=""/>
    <s v="M"/>
    <s v=""/>
    <s v=""/>
    <s v=""/>
    <s v=""/>
  </r>
  <r>
    <d v="2024-07-02T00:00:00"/>
    <n v="12341"/>
    <n v="12253"/>
    <m/>
    <x v="4"/>
    <n v="1303"/>
    <m/>
    <n v="53638"/>
    <s v="V-clip adipose"/>
    <s v="046264"/>
    <m/>
    <m/>
    <m/>
    <s v="--"/>
    <s v="X"/>
    <s v="M"/>
    <s v="M"/>
    <s v=""/>
    <s v=""/>
    <n v="83"/>
    <n v="20.399999999999999"/>
    <n v="8.4"/>
    <n v="6.6"/>
    <n v="1.8"/>
    <x v="1"/>
    <n v="12554"/>
    <s v="1062173"/>
    <n v="10"/>
    <s v="X"/>
    <m/>
    <s v="X"/>
    <d v="2024-09-27T00:00:00"/>
    <m/>
    <m/>
    <m/>
    <m/>
    <m/>
    <m/>
    <m/>
    <m/>
    <m/>
    <m/>
    <s v="adult"/>
    <s v="106217310"/>
    <x v="8"/>
    <s v="M3"/>
    <n v="3"/>
    <s v=""/>
    <x v="5"/>
    <s v="GH"/>
    <n v="74.599999999999994"/>
    <s v="L"/>
    <n v="83"/>
    <s v="Yes"/>
    <s v=""/>
    <n v="127871"/>
    <s v=""/>
    <s v="M"/>
    <n v="-0.88800000000000257"/>
    <n v="0.29152272959026149"/>
    <s v=""/>
    <s v=""/>
    <s v="M"/>
    <s v=""/>
    <s v=""/>
    <s v=""/>
    <s v=""/>
  </r>
  <r>
    <d v="2024-07-02T00:00:00"/>
    <n v="12341"/>
    <n v="12253"/>
    <m/>
    <x v="4"/>
    <n v="1304"/>
    <m/>
    <n v="53639"/>
    <s v="V-clip adipose"/>
    <s v="046259"/>
    <m/>
    <m/>
    <m/>
    <s v="--"/>
    <m/>
    <s v="M"/>
    <s v="M"/>
    <s v=""/>
    <s v=""/>
    <n v="55.5"/>
    <m/>
    <m/>
    <m/>
    <m/>
    <x v="2"/>
    <n v="12555"/>
    <s v="1062174"/>
    <n v="1"/>
    <s v="X"/>
    <m/>
    <s v="X"/>
    <d v="2024-09-27T00:00:00"/>
    <m/>
    <m/>
    <m/>
    <m/>
    <m/>
    <m/>
    <m/>
    <m/>
    <m/>
    <m/>
    <s v="adult"/>
    <s v="10621741"/>
    <x v="2"/>
    <n v="1.2"/>
    <n v="2"/>
    <n v="2020"/>
    <x v="5"/>
    <s v="GH"/>
    <n v="50.258449999999996"/>
    <s v="M"/>
    <n v="55.5"/>
    <s v="NA"/>
    <s v=""/>
    <n v="127871"/>
    <s v=""/>
    <s v=""/>
    <s v=""/>
    <s v=""/>
    <s v=""/>
    <s v=""/>
    <s v="M"/>
    <s v=""/>
    <s v=""/>
    <s v=""/>
    <s v=""/>
  </r>
  <r>
    <d v="2024-07-02T00:00:00"/>
    <n v="12341"/>
    <n v="12253"/>
    <m/>
    <x v="4"/>
    <n v="1305"/>
    <m/>
    <n v="53640"/>
    <s v="V-clip adipose"/>
    <s v="046204"/>
    <m/>
    <m/>
    <m/>
    <s v="--"/>
    <s v="X"/>
    <s v="M"/>
    <s v="M"/>
    <s v=""/>
    <s v=""/>
    <n v="71"/>
    <m/>
    <m/>
    <m/>
    <m/>
    <x v="2"/>
    <n v="12555"/>
    <s v="1062174"/>
    <n v="2"/>
    <s v="X"/>
    <m/>
    <s v="X"/>
    <d v="2024-09-27T00:00:00"/>
    <m/>
    <m/>
    <m/>
    <m/>
    <m/>
    <m/>
    <m/>
    <m/>
    <m/>
    <m/>
    <s v="adult"/>
    <s v="10621742"/>
    <x v="3"/>
    <n v="1.3"/>
    <n v="3"/>
    <n v="2019"/>
    <x v="5"/>
    <s v="GH"/>
    <n v="64.603699999999989"/>
    <s v="M"/>
    <n v="71"/>
    <s v="NA"/>
    <s v=""/>
    <n v="127871"/>
    <s v=""/>
    <s v=""/>
    <s v=""/>
    <s v=""/>
    <s v=""/>
    <s v=""/>
    <s v="M"/>
    <s v="Kwinageese weir"/>
    <s v=""/>
    <s v=""/>
    <s v=""/>
  </r>
  <r>
    <d v="2024-07-02T00:00:00"/>
    <n v="12341"/>
    <n v="12253"/>
    <m/>
    <x v="4"/>
    <n v="1307"/>
    <m/>
    <n v="53641"/>
    <s v="V-clip adipose"/>
    <s v="046242"/>
    <m/>
    <m/>
    <m/>
    <s v="--"/>
    <s v="X"/>
    <s v="M"/>
    <s v="M"/>
    <s v=""/>
    <s v=""/>
    <n v="62"/>
    <m/>
    <m/>
    <m/>
    <m/>
    <x v="2"/>
    <n v="12555"/>
    <s v="1062174"/>
    <n v="3"/>
    <s v="X"/>
    <m/>
    <s v="X"/>
    <d v="2024-09-27T00:00:00"/>
    <m/>
    <m/>
    <m/>
    <m/>
    <m/>
    <m/>
    <m/>
    <m/>
    <m/>
    <m/>
    <s v="adult"/>
    <s v="10621743"/>
    <x v="6"/>
    <s v="M2"/>
    <n v="2"/>
    <s v=""/>
    <x v="5"/>
    <s v="GH"/>
    <n v="56.2742"/>
    <s v="M"/>
    <n v="62"/>
    <s v="NA"/>
    <s v=""/>
    <n v="127871"/>
    <s v=""/>
    <s v=""/>
    <s v=""/>
    <s v=""/>
    <s v=""/>
    <s v=""/>
    <s v="M"/>
    <s v=""/>
    <s v=""/>
    <s v=""/>
    <s v=""/>
  </r>
  <r>
    <d v="2024-07-02T00:00:00"/>
    <n v="12341"/>
    <n v="12253"/>
    <m/>
    <x v="4"/>
    <n v="1308"/>
    <m/>
    <n v="53642"/>
    <s v="V-clip adipose"/>
    <s v="046206"/>
    <m/>
    <m/>
    <m/>
    <s v="--"/>
    <m/>
    <s v="F"/>
    <s v="F"/>
    <s v=""/>
    <s v=""/>
    <n v="80"/>
    <n v="17.8"/>
    <n v="6.7"/>
    <n v="5.0999999999999996"/>
    <n v="1.3"/>
    <x v="1"/>
    <n v="12555"/>
    <s v="1062174"/>
    <n v="4"/>
    <s v="X"/>
    <m/>
    <s v="X"/>
    <d v="2024-09-27T00:00:00"/>
    <m/>
    <m/>
    <m/>
    <m/>
    <m/>
    <m/>
    <m/>
    <m/>
    <m/>
    <m/>
    <s v="adult"/>
    <s v="10621744"/>
    <x v="3"/>
    <n v="1.3"/>
    <n v="3"/>
    <n v="2019"/>
    <x v="5"/>
    <s v="GH"/>
    <n v="73.3"/>
    <s v="L"/>
    <n v="80"/>
    <s v="Yes"/>
    <s v=""/>
    <n v="127871"/>
    <s v=""/>
    <s v="F"/>
    <n v="1.4479999999999988"/>
    <n v="0.80969044119092959"/>
    <s v=""/>
    <s v=""/>
    <s v="F"/>
    <s v=""/>
    <s v=""/>
    <s v=""/>
    <s v=""/>
  </r>
  <r>
    <d v="2024-07-02T00:00:00"/>
    <n v="12341"/>
    <n v="12253"/>
    <m/>
    <x v="4"/>
    <n v="1313"/>
    <m/>
    <n v="53643"/>
    <s v="V-clip adipose"/>
    <s v="835637"/>
    <m/>
    <m/>
    <m/>
    <s v="--"/>
    <m/>
    <s v="F"/>
    <s v="F"/>
    <s v=""/>
    <s v=""/>
    <n v="80"/>
    <n v="17.5"/>
    <n v="5.8"/>
    <n v="6.3"/>
    <n v="1.4"/>
    <x v="1"/>
    <n v="12555"/>
    <s v="1062174"/>
    <n v="5"/>
    <s v="X"/>
    <m/>
    <s v="X"/>
    <d v="2024-09-27T00:00:00"/>
    <m/>
    <m/>
    <m/>
    <m/>
    <m/>
    <m/>
    <m/>
    <m/>
    <m/>
    <m/>
    <s v="adult"/>
    <s v="10621745"/>
    <x v="3"/>
    <n v="1.3"/>
    <n v="3"/>
    <n v="2019"/>
    <x v="5"/>
    <s v="GH"/>
    <n v="74.2"/>
    <s v="L"/>
    <n v="80"/>
    <s v="Yes"/>
    <s v=""/>
    <n v="127871"/>
    <s v=""/>
    <s v="F"/>
    <n v="1.6980000000000002"/>
    <n v="0.84527334286960043"/>
    <s v=""/>
    <s v=""/>
    <s v="F"/>
    <s v=""/>
    <s v=""/>
    <s v=""/>
    <s v=""/>
  </r>
  <r>
    <d v="2024-07-02T00:00:00"/>
    <n v="12341"/>
    <n v="12253"/>
    <m/>
    <x v="4"/>
    <n v="1315"/>
    <m/>
    <n v="53644"/>
    <s v="V-clip adipose"/>
    <s v="835655"/>
    <m/>
    <m/>
    <m/>
    <s v="--"/>
    <m/>
    <s v="M"/>
    <s v="M"/>
    <s v=""/>
    <s v=""/>
    <n v="60.5"/>
    <m/>
    <m/>
    <m/>
    <m/>
    <x v="2"/>
    <n v="12555"/>
    <s v="1062174"/>
    <n v="6"/>
    <s v="X"/>
    <m/>
    <s v="X"/>
    <d v="2024-09-27T00:00:00"/>
    <m/>
    <m/>
    <m/>
    <m/>
    <m/>
    <m/>
    <m/>
    <m/>
    <m/>
    <m/>
    <s v="adult"/>
    <s v="10621746"/>
    <x v="2"/>
    <n v="1.2"/>
    <n v="2"/>
    <n v="2020"/>
    <x v="5"/>
    <s v="GH"/>
    <n v="54.885950000000001"/>
    <s v="M"/>
    <n v="60.5"/>
    <s v="NA"/>
    <s v=""/>
    <n v="127871"/>
    <s v=""/>
    <s v=""/>
    <s v=""/>
    <s v=""/>
    <s v=""/>
    <s v=""/>
    <s v="M"/>
    <s v=""/>
    <s v=""/>
    <s v=""/>
    <s v=""/>
  </r>
  <r>
    <d v="2024-07-02T00:00:00"/>
    <n v="12342"/>
    <n v="12253"/>
    <m/>
    <x v="2"/>
    <n v="1331"/>
    <m/>
    <n v="53645"/>
    <s v="V-clip adipose"/>
    <s v="835651"/>
    <m/>
    <m/>
    <m/>
    <s v="--"/>
    <m/>
    <s v="M"/>
    <s v="M"/>
    <s v=""/>
    <s v=""/>
    <n v="59"/>
    <m/>
    <m/>
    <m/>
    <m/>
    <x v="2"/>
    <n v="12555"/>
    <s v="1062174"/>
    <n v="7"/>
    <s v="X"/>
    <m/>
    <s v="X"/>
    <d v="2024-09-27T00:00:00"/>
    <m/>
    <m/>
    <m/>
    <m/>
    <m/>
    <m/>
    <m/>
    <m/>
    <m/>
    <m/>
    <s v="adult"/>
    <s v="10621747"/>
    <x v="2"/>
    <n v="1.2"/>
    <n v="2"/>
    <n v="2020"/>
    <x v="5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7-02T00:00:00"/>
    <n v="12342"/>
    <n v="12253"/>
    <m/>
    <x v="2"/>
    <n v="1332"/>
    <m/>
    <n v="53646"/>
    <s v="V-clip adipose"/>
    <s v="835660"/>
    <m/>
    <m/>
    <m/>
    <s v="--"/>
    <m/>
    <s v="F"/>
    <s v="M"/>
    <s v=""/>
    <s v=""/>
    <n v="74"/>
    <m/>
    <m/>
    <m/>
    <m/>
    <x v="2"/>
    <n v="12555"/>
    <s v="1062174"/>
    <n v="8"/>
    <s v="X"/>
    <m/>
    <s v="X"/>
    <d v="2024-09-27T00:00:00"/>
    <m/>
    <m/>
    <m/>
    <m/>
    <m/>
    <m/>
    <m/>
    <m/>
    <m/>
    <m/>
    <s v="adult"/>
    <s v="10621748"/>
    <x v="5"/>
    <n v="0"/>
    <n v="0"/>
    <s v=""/>
    <x v="5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02T00:00:00"/>
    <n v="12342"/>
    <n v="12253"/>
    <m/>
    <x v="2"/>
    <n v="1334"/>
    <m/>
    <n v="53647"/>
    <s v="V-clip adipose"/>
    <s v="835616"/>
    <m/>
    <m/>
    <m/>
    <s v="--"/>
    <m/>
    <s v="M"/>
    <s v="M"/>
    <s v=""/>
    <s v=""/>
    <n v="63"/>
    <m/>
    <m/>
    <m/>
    <m/>
    <x v="2"/>
    <n v="12555"/>
    <s v="1062174"/>
    <n v="9"/>
    <s v="X"/>
    <m/>
    <s v="X"/>
    <d v="2024-09-27T00:00:00"/>
    <m/>
    <m/>
    <m/>
    <m/>
    <m/>
    <m/>
    <m/>
    <m/>
    <m/>
    <m/>
    <s v="adult"/>
    <s v="10621749"/>
    <x v="5"/>
    <n v="0"/>
    <n v="0"/>
    <s v=""/>
    <x v="5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2T00:00:00"/>
    <n v="12342"/>
    <n v="12253"/>
    <m/>
    <x v="2"/>
    <n v="1335"/>
    <m/>
    <n v="53648"/>
    <s v="V-clip adipose"/>
    <s v="835640"/>
    <m/>
    <m/>
    <m/>
    <s v="--"/>
    <m/>
    <s v="M"/>
    <s v="M"/>
    <s v=""/>
    <s v=""/>
    <n v="60.3"/>
    <m/>
    <m/>
    <m/>
    <m/>
    <x v="2"/>
    <n v="12555"/>
    <s v="1062174"/>
    <n v="10"/>
    <s v="X"/>
    <m/>
    <s v="X"/>
    <d v="2024-09-27T00:00:00"/>
    <m/>
    <m/>
    <m/>
    <m/>
    <m/>
    <m/>
    <m/>
    <m/>
    <m/>
    <m/>
    <s v="adult"/>
    <s v="106217410"/>
    <x v="2"/>
    <n v="1.2"/>
    <n v="2"/>
    <n v="2020"/>
    <x v="5"/>
    <s v="GH"/>
    <n v="54.700849999999996"/>
    <s v="M"/>
    <n v="60.3"/>
    <s v="NA"/>
    <s v=""/>
    <n v="127871"/>
    <s v=""/>
    <s v=""/>
    <s v=""/>
    <s v=""/>
    <s v=""/>
    <s v=""/>
    <s v="M"/>
    <s v=""/>
    <s v=""/>
    <s v=""/>
    <s v=""/>
  </r>
  <r>
    <d v="2024-07-02T00:00:00"/>
    <n v="12342"/>
    <n v="12253"/>
    <m/>
    <x v="2"/>
    <n v="1337"/>
    <m/>
    <n v="53649"/>
    <s v="V-clip adipose"/>
    <s v="835624"/>
    <m/>
    <m/>
    <m/>
    <s v="--"/>
    <s v="X"/>
    <s v="M"/>
    <s v="M"/>
    <s v=""/>
    <s v=""/>
    <n v="66.5"/>
    <m/>
    <m/>
    <m/>
    <m/>
    <x v="2"/>
    <n v="1255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2T00:00:00"/>
    <n v="12342"/>
    <n v="12254"/>
    <m/>
    <x v="2"/>
    <n v="1340"/>
    <m/>
    <n v="53650"/>
    <s v="V-clip adipose"/>
    <s v="835588"/>
    <m/>
    <m/>
    <m/>
    <s v="--"/>
    <m/>
    <s v="M"/>
    <s v="M"/>
    <s v=""/>
    <s v=""/>
    <n v="68"/>
    <m/>
    <m/>
    <m/>
    <m/>
    <x v="2"/>
    <n v="1255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2T00:00:00"/>
    <n v="12342"/>
    <n v="12254"/>
    <m/>
    <x v="2"/>
    <n v="1341"/>
    <m/>
    <n v="53651"/>
    <s v="V-clip adipose"/>
    <s v="835593"/>
    <m/>
    <m/>
    <m/>
    <s v="--"/>
    <m/>
    <s v="F"/>
    <s v="F"/>
    <s v=""/>
    <s v=""/>
    <n v="87"/>
    <n v="18.8"/>
    <n v="7.1"/>
    <n v="6.8"/>
    <n v="1.8"/>
    <x v="1"/>
    <n v="1255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9.900000000000006"/>
    <s v="L"/>
    <n v="87"/>
    <s v="Yes"/>
    <s v=""/>
    <e v="#N/A"/>
    <s v=""/>
    <s v="F"/>
    <n v="2.3599999999999977"/>
    <n v="0.91372580550408322"/>
    <s v=""/>
    <s v=""/>
    <s v="F"/>
    <s v="Kwinageese weir"/>
    <s v=""/>
    <s v=""/>
    <s v=""/>
  </r>
  <r>
    <d v="2024-07-02T00:00:00"/>
    <n v="12342"/>
    <n v="12254"/>
    <m/>
    <x v="2"/>
    <n v="1343"/>
    <m/>
    <n v="53652"/>
    <s v="no mark applied"/>
    <s v="no pit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2T00:00:00"/>
    <n v="12342"/>
    <n v="12254"/>
    <m/>
    <x v="2"/>
    <n v="1345"/>
    <m/>
    <n v="53653"/>
    <s v="V-clip adipose"/>
    <s v="835632"/>
    <m/>
    <m/>
    <m/>
    <s v="--"/>
    <m/>
    <s v="F"/>
    <s v="M"/>
    <s v=""/>
    <s v=""/>
    <n v="74.5"/>
    <m/>
    <m/>
    <m/>
    <m/>
    <x v="2"/>
    <n v="1255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7.842949999999988"/>
    <s v="M"/>
    <n v="74.5"/>
    <s v="NA"/>
    <s v=""/>
    <e v="#N/A"/>
    <s v=""/>
    <s v=""/>
    <s v=""/>
    <s v=""/>
    <s v=""/>
    <s v=""/>
    <s v="M"/>
    <s v="Kwinageese weir"/>
    <s v=""/>
    <s v=""/>
    <s v=""/>
  </r>
  <r>
    <d v="2024-07-02T00:00:00"/>
    <n v="12342"/>
    <n v="12254"/>
    <m/>
    <x v="2"/>
    <n v="1346"/>
    <m/>
    <n v="53654"/>
    <s v="V-clip adipose"/>
    <s v="835642"/>
    <m/>
    <m/>
    <m/>
    <s v="--"/>
    <m/>
    <s v="M"/>
    <s v="M"/>
    <s v=""/>
    <s v=""/>
    <n v="56.5"/>
    <m/>
    <m/>
    <m/>
    <m/>
    <x v="2"/>
    <n v="1255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1.183950000000003"/>
    <s v="M"/>
    <n v="56.5"/>
    <s v="NA"/>
    <s v=""/>
    <e v="#N/A"/>
    <s v=""/>
    <s v=""/>
    <s v=""/>
    <s v=""/>
    <s v=""/>
    <s v=""/>
    <s v="M"/>
    <s v=""/>
    <s v=""/>
    <s v=""/>
    <s v=""/>
  </r>
  <r>
    <d v="2024-07-02T00:00:00"/>
    <n v="12342"/>
    <n v="12254"/>
    <m/>
    <x v="2"/>
    <n v="1347"/>
    <m/>
    <n v="53655"/>
    <s v="V-clip adipose"/>
    <s v="835606"/>
    <m/>
    <m/>
    <m/>
    <s v="--"/>
    <s v="X"/>
    <s v="M"/>
    <s v="M"/>
    <s v=""/>
    <s v=""/>
    <n v="70"/>
    <m/>
    <m/>
    <m/>
    <m/>
    <x v="2"/>
    <n v="1255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2T00:00:00"/>
    <n v="12342"/>
    <n v="12254"/>
    <m/>
    <x v="2"/>
    <n v="1348"/>
    <m/>
    <n v="53656"/>
    <s v="V-clip adipose"/>
    <s v="835626"/>
    <m/>
    <m/>
    <m/>
    <s v="--"/>
    <m/>
    <s v="M"/>
    <s v="M"/>
    <s v=""/>
    <s v=""/>
    <n v="57"/>
    <m/>
    <m/>
    <m/>
    <m/>
    <x v="2"/>
    <n v="1255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2T00:00:00"/>
    <n v="12342"/>
    <n v="12254"/>
    <m/>
    <x v="2"/>
    <n v="1352"/>
    <m/>
    <n v="53657"/>
    <s v="V-clip adipose"/>
    <s v="835585"/>
    <m/>
    <m/>
    <m/>
    <s v="--"/>
    <m/>
    <s v="M"/>
    <s v="M"/>
    <s v=""/>
    <s v=""/>
    <n v="62.5"/>
    <m/>
    <m/>
    <m/>
    <m/>
    <x v="2"/>
    <n v="1255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2T00:00:00"/>
    <n v="12342"/>
    <n v="12254"/>
    <m/>
    <x v="2"/>
    <n v="1353"/>
    <m/>
    <n v="53658"/>
    <s v="V-clip adipose"/>
    <s v="835577"/>
    <m/>
    <m/>
    <m/>
    <s v="--"/>
    <m/>
    <s v="F"/>
    <s v="F"/>
    <s v=""/>
    <s v=""/>
    <n v="77.5"/>
    <m/>
    <m/>
    <m/>
    <m/>
    <x v="1"/>
    <n v="12556"/>
    <s v=""/>
    <n v="9"/>
    <s v="X"/>
    <s v="X"/>
    <m/>
    <d v="2024-09-27T00:00:00"/>
    <m/>
    <m/>
    <m/>
    <m/>
    <m/>
    <m/>
    <m/>
    <m/>
    <m/>
    <s v="NO MORPH'S"/>
    <s v="adult"/>
    <s v="9"/>
    <x v="7"/>
    <s v=""/>
    <s v=""/>
    <s v=""/>
    <x v="5"/>
    <s v="GH"/>
    <n v="70.619449999999986"/>
    <s v="L"/>
    <n v="77.5"/>
    <s v="No"/>
    <s v=""/>
    <e v="#N/A"/>
    <s v=""/>
    <s v=""/>
    <s v=""/>
    <s v=""/>
    <s v=""/>
    <s v=""/>
    <s v="F"/>
    <s v=""/>
    <s v=""/>
    <s v=""/>
    <s v=""/>
  </r>
  <r>
    <d v="2024-07-02T00:00:00"/>
    <n v="12343"/>
    <n v="12254"/>
    <m/>
    <x v="3"/>
    <n v="1447"/>
    <m/>
    <n v="53659"/>
    <s v="V-clip adipose"/>
    <s v="835621"/>
    <m/>
    <m/>
    <m/>
    <s v="--"/>
    <m/>
    <s v="M"/>
    <s v="M"/>
    <s v=""/>
    <s v=""/>
    <n v="62"/>
    <m/>
    <m/>
    <m/>
    <m/>
    <x v="2"/>
    <n v="1255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2T00:00:00"/>
    <n v="12343"/>
    <n v="12254"/>
    <m/>
    <x v="3"/>
    <n v="1449"/>
    <m/>
    <n v="53660"/>
    <s v="V-clip adipose"/>
    <s v="835601"/>
    <m/>
    <m/>
    <m/>
    <s v="--"/>
    <m/>
    <s v="F"/>
    <s v="F"/>
    <s v=""/>
    <s v=""/>
    <n v="81.5"/>
    <n v="18"/>
    <n v="6.7"/>
    <n v="5"/>
    <n v="1.9"/>
    <x v="1"/>
    <n v="12557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4.8"/>
    <s v="L"/>
    <n v="81.5"/>
    <s v="Yes"/>
    <s v=""/>
    <e v="#N/A"/>
    <s v=""/>
    <s v="F"/>
    <n v="1.6450000000000018"/>
    <n v="0.83821414056045629"/>
    <s v=""/>
    <s v=""/>
    <s v="F"/>
    <s v=""/>
    <s v=""/>
    <s v=""/>
    <s v=""/>
  </r>
  <r>
    <d v="2024-07-02T00:00:00"/>
    <n v="12343"/>
    <n v="12254"/>
    <m/>
    <x v="3"/>
    <n v="1451"/>
    <m/>
    <n v="53661"/>
    <s v="V-clip adipose"/>
    <s v="835638"/>
    <m/>
    <m/>
    <m/>
    <s v="--"/>
    <s v="X"/>
    <s v="M"/>
    <s v="M"/>
    <s v=""/>
    <s v=""/>
    <n v="73"/>
    <m/>
    <m/>
    <m/>
    <m/>
    <x v="2"/>
    <n v="12557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Kwinageese weir"/>
    <s v=""/>
    <s v=""/>
    <s v=""/>
  </r>
  <r>
    <d v="2024-07-02T00:00:00"/>
    <n v="12343"/>
    <n v="12254"/>
    <m/>
    <x v="3"/>
    <n v="1453"/>
    <m/>
    <n v="53662"/>
    <s v="V-clip adipose"/>
    <s v="835594"/>
    <m/>
    <m/>
    <m/>
    <s v="--"/>
    <s v="X"/>
    <s v="M"/>
    <s v="M"/>
    <s v=""/>
    <s v=""/>
    <n v="91"/>
    <n v="23.3"/>
    <n v="9.5"/>
    <n v="7.3"/>
    <n v="2.1"/>
    <x v="1"/>
    <n v="12557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81.5"/>
    <s v="L"/>
    <n v="91"/>
    <s v="Yes"/>
    <s v=""/>
    <e v="#N/A"/>
    <s v=""/>
    <s v="F"/>
    <n v="0.41000000000000281"/>
    <n v="0.60108787884837045"/>
    <s v=""/>
    <s v=""/>
    <s v="F"/>
    <s v=""/>
    <s v=""/>
    <s v=""/>
    <s v=""/>
  </r>
  <r>
    <d v="2024-07-02T00:00:00"/>
    <n v="12343"/>
    <n v="12254"/>
    <m/>
    <x v="3"/>
    <n v="1454"/>
    <m/>
    <n v="53663"/>
    <s v="V-clip adipose"/>
    <s v="835661"/>
    <m/>
    <m/>
    <m/>
    <s v="--"/>
    <m/>
    <s v="F"/>
    <s v="M"/>
    <s v=""/>
    <s v=""/>
    <n v="71"/>
    <m/>
    <m/>
    <m/>
    <m/>
    <x v="2"/>
    <n v="12557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2T00:00:00"/>
    <n v="12343"/>
    <n v="12254"/>
    <m/>
    <x v="3"/>
    <n v="1455"/>
    <m/>
    <n v="53664"/>
    <s v="V-clip adipose"/>
    <s v="835647"/>
    <m/>
    <m/>
    <m/>
    <s v="--"/>
    <s v="X"/>
    <s v="M"/>
    <s v="M"/>
    <s v=""/>
    <s v=""/>
    <n v="66"/>
    <m/>
    <m/>
    <m/>
    <m/>
    <x v="2"/>
    <n v="12557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2T00:00:00"/>
    <n v="12343"/>
    <n v="12254"/>
    <m/>
    <x v="3"/>
    <n v="1456"/>
    <m/>
    <n v="53665"/>
    <s v="V-clip adipose"/>
    <s v="835623"/>
    <m/>
    <m/>
    <m/>
    <s v="--"/>
    <m/>
    <s v="M"/>
    <s v="M"/>
    <s v=""/>
    <s v=""/>
    <n v="65.5"/>
    <m/>
    <m/>
    <m/>
    <m/>
    <x v="2"/>
    <n v="12557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02T00:00:00"/>
    <n v="12343"/>
    <n v="12254"/>
    <m/>
    <x v="3"/>
    <n v="1458"/>
    <m/>
    <n v="53666"/>
    <s v="V-clip adipose"/>
    <s v="835572"/>
    <m/>
    <m/>
    <m/>
    <s v="--"/>
    <s v="X"/>
    <s v="M"/>
    <s v="M"/>
    <s v=""/>
    <s v=""/>
    <n v="57"/>
    <m/>
    <m/>
    <m/>
    <m/>
    <x v="2"/>
    <n v="12557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2T00:00:00"/>
    <n v="12343"/>
    <n v="12254"/>
    <m/>
    <x v="3"/>
    <n v="1459"/>
    <m/>
    <n v="53667"/>
    <s v="V-clip adipose"/>
    <s v="835652"/>
    <m/>
    <m/>
    <m/>
    <s v="--"/>
    <m/>
    <s v="M"/>
    <s v="M"/>
    <s v=""/>
    <s v=""/>
    <n v="62"/>
    <m/>
    <m/>
    <m/>
    <m/>
    <x v="2"/>
    <n v="12557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Damdochax"/>
    <s v=""/>
    <s v=""/>
    <s v=""/>
  </r>
  <r>
    <d v="2024-07-02T00:00:00"/>
    <n v="12343"/>
    <n v="12254"/>
    <m/>
    <x v="3"/>
    <n v="1500"/>
    <m/>
    <n v="53668"/>
    <s v="V-clip adipose"/>
    <s v="835590"/>
    <m/>
    <m/>
    <m/>
    <s v="--"/>
    <m/>
    <s v="F"/>
    <s v="F"/>
    <s v=""/>
    <s v=""/>
    <n v="85"/>
    <n v="18"/>
    <n v="7.2"/>
    <n v="5.4"/>
    <n v="1.3"/>
    <x v="1"/>
    <n v="12557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7.8"/>
    <s v="L"/>
    <n v="85"/>
    <s v="Yes"/>
    <s v=""/>
    <e v="#N/A"/>
    <s v=""/>
    <s v="F"/>
    <n v="2.753999999999996"/>
    <n v="0.94013885768821814"/>
    <s v=""/>
    <s v=""/>
    <s v="F"/>
    <s v=""/>
    <s v=""/>
    <s v=""/>
    <s v=""/>
  </r>
  <r>
    <d v="2024-07-02T00:00:00"/>
    <n v="12343"/>
    <n v="12254"/>
    <m/>
    <x v="3"/>
    <n v="1503"/>
    <m/>
    <n v="53669"/>
    <s v="V-clip adipose"/>
    <s v="835581"/>
    <m/>
    <m/>
    <m/>
    <s v="--"/>
    <s v="X"/>
    <s v="M"/>
    <s v="M"/>
    <s v=""/>
    <s v=""/>
    <n v="74.5"/>
    <m/>
    <m/>
    <m/>
    <m/>
    <x v="2"/>
    <n v="12557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02T00:00:00"/>
    <n v="12343"/>
    <n v="12254"/>
    <m/>
    <x v="3"/>
    <n v="1504"/>
    <m/>
    <n v="53670"/>
    <s v="V-clip adipose"/>
    <s v="835605"/>
    <m/>
    <m/>
    <m/>
    <s v="--"/>
    <m/>
    <s v="M"/>
    <s v="M"/>
    <s v=""/>
    <s v=""/>
    <n v="61"/>
    <m/>
    <m/>
    <m/>
    <m/>
    <x v="2"/>
    <n v="12558"/>
    <s v="1062175"/>
    <n v="1"/>
    <s v="X"/>
    <m/>
    <s v="X"/>
    <d v="2024-09-27T00:00:00"/>
    <m/>
    <m/>
    <m/>
    <m/>
    <m/>
    <m/>
    <m/>
    <m/>
    <m/>
    <m/>
    <s v="adult"/>
    <s v="10621751"/>
    <x v="2"/>
    <n v="1.2"/>
    <n v="2"/>
    <n v="2020"/>
    <x v="5"/>
    <s v="GH"/>
    <n v="55.348700000000001"/>
    <s v="M"/>
    <n v="61"/>
    <s v="NA"/>
    <s v=""/>
    <n v="127871"/>
    <s v=""/>
    <s v=""/>
    <s v=""/>
    <s v=""/>
    <s v=""/>
    <s v=""/>
    <s v="M"/>
    <s v=""/>
    <s v=""/>
    <s v=""/>
    <s v=""/>
  </r>
  <r>
    <d v="2024-07-02T00:00:00"/>
    <n v="12343"/>
    <n v="12254"/>
    <m/>
    <x v="3"/>
    <n v="1505"/>
    <m/>
    <n v="53671"/>
    <s v="V-clip adipose"/>
    <s v="835629"/>
    <m/>
    <m/>
    <m/>
    <s v="--"/>
    <m/>
    <s v="M"/>
    <s v="M"/>
    <s v=""/>
    <s v=""/>
    <n v="66.5"/>
    <m/>
    <m/>
    <m/>
    <m/>
    <x v="2"/>
    <n v="12558"/>
    <s v="1062175"/>
    <n v="2"/>
    <s v="X"/>
    <m/>
    <s v="X"/>
    <d v="2024-09-27T00:00:00"/>
    <m/>
    <m/>
    <m/>
    <m/>
    <m/>
    <m/>
    <m/>
    <m/>
    <m/>
    <m/>
    <s v="adult"/>
    <s v="10621752"/>
    <x v="2"/>
    <n v="1.2"/>
    <n v="2"/>
    <n v="2020"/>
    <x v="5"/>
    <s v="GH"/>
    <n v="60.438949999999998"/>
    <s v="M"/>
    <n v="66.5"/>
    <s v="NA"/>
    <s v=""/>
    <n v="127871"/>
    <s v=""/>
    <s v=""/>
    <s v=""/>
    <s v=""/>
    <s v=""/>
    <s v=""/>
    <s v="M"/>
    <s v=""/>
    <s v=""/>
    <s v=""/>
    <s v=""/>
  </r>
  <r>
    <d v="2024-07-02T00:00:00"/>
    <n v="12343"/>
    <n v="12254"/>
    <m/>
    <x v="3"/>
    <n v="1506"/>
    <m/>
    <n v="53672"/>
    <s v="V-clip adipose"/>
    <s v="835625"/>
    <m/>
    <m/>
    <m/>
    <s v="--"/>
    <m/>
    <s v="M"/>
    <s v="M"/>
    <s v=""/>
    <s v=""/>
    <n v="64"/>
    <m/>
    <m/>
    <m/>
    <m/>
    <x v="2"/>
    <n v="12558"/>
    <s v="1062175"/>
    <n v="3"/>
    <s v="X"/>
    <m/>
    <s v="X"/>
    <d v="2024-09-27T00:00:00"/>
    <m/>
    <m/>
    <m/>
    <m/>
    <m/>
    <m/>
    <m/>
    <m/>
    <m/>
    <m/>
    <s v="adult"/>
    <s v="10621753"/>
    <x v="2"/>
    <n v="1.2"/>
    <n v="2"/>
    <n v="2020"/>
    <x v="5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02T00:00:00"/>
    <n v="12343"/>
    <n v="12254"/>
    <m/>
    <x v="3"/>
    <n v="1507"/>
    <m/>
    <n v="53673"/>
    <s v="V-clip adipose"/>
    <s v="835597"/>
    <m/>
    <m/>
    <m/>
    <s v="--"/>
    <m/>
    <s v="F"/>
    <s v="F"/>
    <s v=""/>
    <s v=""/>
    <n v="86.5"/>
    <n v="19.399999999999999"/>
    <n v="7.4"/>
    <n v="6.3"/>
    <n v="1.7"/>
    <x v="1"/>
    <n v="12558"/>
    <s v="1062175"/>
    <n v="4"/>
    <s v="X"/>
    <m/>
    <s v="X"/>
    <d v="2024-09-27T00:00:00"/>
    <m/>
    <m/>
    <m/>
    <m/>
    <m/>
    <m/>
    <m/>
    <m/>
    <m/>
    <m/>
    <s v="adult"/>
    <s v="10621754"/>
    <x v="3"/>
    <n v="1.3"/>
    <n v="3"/>
    <n v="2019"/>
    <x v="5"/>
    <s v="GH"/>
    <n v="79.099999999999994"/>
    <s v="L"/>
    <n v="86.5"/>
    <s v="Yes"/>
    <s v=""/>
    <n v="127871"/>
    <s v=""/>
    <s v="F"/>
    <n v="2.1870000000000003"/>
    <n v="0.89907601715568986"/>
    <s v=""/>
    <s v=""/>
    <s v="F"/>
    <s v=""/>
    <s v=""/>
    <s v=""/>
    <s v=""/>
  </r>
  <r>
    <d v="2024-07-02T00:00:00"/>
    <n v="12343"/>
    <n v="12254"/>
    <m/>
    <x v="3"/>
    <n v="1509"/>
    <m/>
    <n v="53674"/>
    <s v="V-clip adipose"/>
    <s v="835578"/>
    <m/>
    <m/>
    <m/>
    <s v="--"/>
    <m/>
    <s v="M"/>
    <s v="M"/>
    <s v=""/>
    <s v=""/>
    <n v="60.5"/>
    <m/>
    <m/>
    <m/>
    <m/>
    <x v="2"/>
    <n v="12558"/>
    <s v="1062175"/>
    <n v="5"/>
    <s v="X"/>
    <m/>
    <s v="X"/>
    <d v="2024-09-27T00:00:00"/>
    <m/>
    <m/>
    <m/>
    <m/>
    <m/>
    <m/>
    <m/>
    <m/>
    <m/>
    <m/>
    <s v="adult"/>
    <s v="10621755"/>
    <x v="6"/>
    <s v="M2"/>
    <n v="2"/>
    <s v=""/>
    <x v="5"/>
    <s v="GH"/>
    <n v="54.885950000000001"/>
    <s v="M"/>
    <n v="60.5"/>
    <s v="NA"/>
    <s v=""/>
    <n v="127871"/>
    <s v=""/>
    <s v=""/>
    <s v=""/>
    <s v=""/>
    <s v=""/>
    <s v=""/>
    <s v="M"/>
    <s v=""/>
    <s v=""/>
    <s v=""/>
    <s v=""/>
  </r>
  <r>
    <d v="2024-07-02T00:00:00"/>
    <n v="12344"/>
    <n v="12255"/>
    <m/>
    <x v="4"/>
    <n v="1530"/>
    <m/>
    <n v="53675"/>
    <s v="V-clip adipose"/>
    <s v="835599"/>
    <m/>
    <m/>
    <m/>
    <s v="--"/>
    <m/>
    <s v="M"/>
    <s v="M"/>
    <s v=""/>
    <s v=""/>
    <n v="69"/>
    <m/>
    <m/>
    <m/>
    <m/>
    <x v="2"/>
    <n v="12558"/>
    <s v="1062175"/>
    <n v="6"/>
    <s v="X"/>
    <m/>
    <s v="X"/>
    <d v="2024-09-27T00:00:00"/>
    <m/>
    <m/>
    <m/>
    <m/>
    <m/>
    <m/>
    <m/>
    <m/>
    <m/>
    <m/>
    <s v="adult"/>
    <s v="10621756"/>
    <x v="2"/>
    <n v="1.2"/>
    <n v="2"/>
    <n v="2020"/>
    <x v="5"/>
    <s v="GH"/>
    <n v="62.752699999999997"/>
    <s v="M"/>
    <n v="69"/>
    <s v="NA"/>
    <s v=""/>
    <n v="127871"/>
    <s v=""/>
    <s v=""/>
    <s v=""/>
    <s v=""/>
    <s v=""/>
    <s v=""/>
    <s v="M"/>
    <s v=""/>
    <s v=""/>
    <s v=""/>
    <s v=""/>
  </r>
  <r>
    <d v="2024-07-02T00:00:00"/>
    <n v="12344"/>
    <n v="12255"/>
    <m/>
    <x v="4"/>
    <n v="1532"/>
    <m/>
    <n v="53676"/>
    <s v="V-clip adipose"/>
    <s v="835589"/>
    <m/>
    <m/>
    <m/>
    <s v="--"/>
    <m/>
    <s v="M"/>
    <s v="M"/>
    <s v=""/>
    <s v=""/>
    <n v="51"/>
    <m/>
    <m/>
    <m/>
    <m/>
    <x v="2"/>
    <n v="12558"/>
    <s v="1062175"/>
    <n v="7"/>
    <s v="X"/>
    <m/>
    <s v="X"/>
    <d v="2024-09-27T00:00:00"/>
    <m/>
    <m/>
    <m/>
    <m/>
    <m/>
    <m/>
    <m/>
    <m/>
    <m/>
    <m/>
    <s v="adult"/>
    <s v="10621757"/>
    <x v="2"/>
    <n v="1.2"/>
    <n v="2"/>
    <n v="2020"/>
    <x v="5"/>
    <s v="GH"/>
    <n v="46.093699999999998"/>
    <s v="M"/>
    <n v="51"/>
    <s v="NA"/>
    <s v=""/>
    <n v="127871"/>
    <s v=""/>
    <s v=""/>
    <s v=""/>
    <s v=""/>
    <s v=""/>
    <s v=""/>
    <s v="M"/>
    <s v=""/>
    <s v=""/>
    <s v=""/>
    <s v=""/>
  </r>
  <r>
    <d v="2024-07-02T00:00:00"/>
    <n v="12344"/>
    <n v="12255"/>
    <m/>
    <x v="4"/>
    <n v="1533"/>
    <m/>
    <n v="53677"/>
    <s v="V-clip adipose"/>
    <s v="no pit"/>
    <m/>
    <m/>
    <m/>
    <s v="--"/>
    <m/>
    <s v="F"/>
    <s v="F"/>
    <s v=""/>
    <s v=""/>
    <n v="76"/>
    <n v="16.899999999999999"/>
    <n v="6"/>
    <n v="4.5"/>
    <n v="1.8"/>
    <x v="1"/>
    <n v="12558"/>
    <s v="1062175"/>
    <n v="8"/>
    <s v="X"/>
    <m/>
    <s v="X"/>
    <d v="2024-09-27T00:00:00"/>
    <m/>
    <s v="HW"/>
    <m/>
    <n v="9"/>
    <m/>
    <m/>
    <m/>
    <m/>
    <s v="No Pit"/>
    <m/>
    <s v="adult"/>
    <s v="10621758"/>
    <x v="2"/>
    <n v="1.2"/>
    <n v="2"/>
    <n v="2020"/>
    <x v="5"/>
    <s v="GH"/>
    <n v="70"/>
    <s v="L"/>
    <n v="76"/>
    <s v="Yes"/>
    <s v=""/>
    <n v="127871"/>
    <s v=""/>
    <s v="F"/>
    <n v="0.60200000000000076"/>
    <n v="0.64611374129762478"/>
    <s v=""/>
    <s v=""/>
    <s v="F"/>
    <s v=""/>
    <s v=""/>
    <s v=""/>
    <s v=""/>
  </r>
  <r>
    <d v="2024-07-02T00:00:00"/>
    <n v="12344"/>
    <n v="12255"/>
    <m/>
    <x v="4"/>
    <n v="1535"/>
    <m/>
    <n v="53678"/>
    <s v="V-clip adipose"/>
    <s v="835619"/>
    <m/>
    <m/>
    <m/>
    <s v="--"/>
    <s v="X"/>
    <s v="M"/>
    <s v="M"/>
    <s v=""/>
    <s v=""/>
    <n v="83"/>
    <n v="20.5"/>
    <n v="8.3000000000000007"/>
    <n v="7"/>
    <n v="2.2000000000000002"/>
    <x v="1"/>
    <n v="12558"/>
    <s v="1062175"/>
    <n v="9"/>
    <s v="X"/>
    <m/>
    <s v="X"/>
    <d v="2024-09-27T00:00:00"/>
    <m/>
    <m/>
    <m/>
    <m/>
    <m/>
    <m/>
    <m/>
    <m/>
    <m/>
    <m/>
    <s v="adult"/>
    <s v="10621759"/>
    <x v="3"/>
    <n v="1.3"/>
    <n v="3"/>
    <n v="2019"/>
    <x v="5"/>
    <s v="GH"/>
    <n v="74.7"/>
    <s v="L"/>
    <n v="83"/>
    <s v="Yes"/>
    <s v=""/>
    <n v="127871"/>
    <s v=""/>
    <s v="M"/>
    <n v="-1.3760000000000028"/>
    <n v="0.20165218564720563"/>
    <s v=""/>
    <s v=""/>
    <s v="M"/>
    <s v=""/>
    <s v=""/>
    <s v=""/>
    <s v=""/>
  </r>
  <r>
    <d v="2024-07-02T00:00:00"/>
    <n v="12345"/>
    <n v="12255"/>
    <m/>
    <x v="2"/>
    <n v="1555"/>
    <m/>
    <n v="53679"/>
    <s v="V-clip adipose"/>
    <s v="835583"/>
    <m/>
    <m/>
    <m/>
    <s v="--"/>
    <m/>
    <s v="M"/>
    <s v="M"/>
    <s v=""/>
    <s v=""/>
    <n v="52"/>
    <m/>
    <m/>
    <m/>
    <m/>
    <x v="2"/>
    <n v="12558"/>
    <s v="1062175"/>
    <n v="10"/>
    <s v="X"/>
    <m/>
    <s v="X"/>
    <d v="2024-09-27T00:00:00"/>
    <m/>
    <m/>
    <m/>
    <m/>
    <m/>
    <m/>
    <m/>
    <m/>
    <m/>
    <m/>
    <s v="adult"/>
    <s v="106217510"/>
    <x v="2"/>
    <n v="1.2"/>
    <n v="2"/>
    <n v="2020"/>
    <x v="5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7-02T00:00:00"/>
    <n v="12345"/>
    <n v="12255"/>
    <m/>
    <x v="2"/>
    <n v="1557"/>
    <m/>
    <n v="53680"/>
    <s v="V-clip adipose"/>
    <s v="835659"/>
    <m/>
    <m/>
    <m/>
    <s v="--"/>
    <m/>
    <s v="M"/>
    <s v="M"/>
    <s v=""/>
    <s v=""/>
    <n v="54.5"/>
    <m/>
    <m/>
    <m/>
    <m/>
    <x v="2"/>
    <n v="1255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49.332949999999997"/>
    <s v="M"/>
    <n v="54.5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558"/>
    <m/>
    <n v="53681"/>
    <s v="V-clip adipose"/>
    <s v="835664"/>
    <m/>
    <m/>
    <m/>
    <s v="--"/>
    <m/>
    <s v="M"/>
    <s v="M"/>
    <s v=""/>
    <s v=""/>
    <n v="57.5"/>
    <m/>
    <m/>
    <m/>
    <m/>
    <x v="2"/>
    <n v="1255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2.109450000000002"/>
    <s v="M"/>
    <n v="57.5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00"/>
    <m/>
    <n v="53682"/>
    <s v="V-clip adipose"/>
    <s v="835622"/>
    <m/>
    <m/>
    <m/>
    <s v="--"/>
    <m/>
    <s v="M"/>
    <s v="M"/>
    <s v=""/>
    <s v=""/>
    <n v="69.5"/>
    <m/>
    <m/>
    <m/>
    <m/>
    <x v="2"/>
    <n v="1255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01"/>
    <m/>
    <n v="53683"/>
    <s v="V-clip adipose"/>
    <s v="835657"/>
    <m/>
    <m/>
    <m/>
    <s v="--"/>
    <s v="X"/>
    <s v="M"/>
    <s v="M"/>
    <s v=""/>
    <s v=""/>
    <n v="68"/>
    <m/>
    <m/>
    <m/>
    <m/>
    <x v="2"/>
    <n v="1255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02"/>
    <m/>
    <n v="53684"/>
    <s v="V-clip adipose"/>
    <s v="835617"/>
    <m/>
    <m/>
    <m/>
    <s v="--"/>
    <m/>
    <s v="F"/>
    <s v="M"/>
    <s v=""/>
    <s v=""/>
    <n v="71.5"/>
    <m/>
    <m/>
    <m/>
    <m/>
    <x v="2"/>
    <n v="1255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65.066449999999989"/>
    <s v="M"/>
    <n v="71.5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04"/>
    <m/>
    <n v="53685"/>
    <s v="V-clip adipose"/>
    <s v="835569"/>
    <m/>
    <m/>
    <m/>
    <s v="--"/>
    <m/>
    <s v="M"/>
    <s v="M"/>
    <s v=""/>
    <s v=""/>
    <n v="61.5"/>
    <m/>
    <m/>
    <m/>
    <m/>
    <x v="2"/>
    <n v="1255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05"/>
    <m/>
    <n v="53686"/>
    <s v="V-clip adipose"/>
    <s v="835636"/>
    <m/>
    <m/>
    <m/>
    <s v="--"/>
    <m/>
    <s v="F"/>
    <s v="F"/>
    <s v=""/>
    <s v=""/>
    <n v="86.5"/>
    <n v="20"/>
    <n v="7.4"/>
    <n v="5.2"/>
    <n v="1.8"/>
    <x v="1"/>
    <n v="1255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9.099999999999994"/>
    <s v="L"/>
    <n v="86.5"/>
    <s v="Yes"/>
    <s v=""/>
    <e v="#N/A"/>
    <s v=""/>
    <s v="F"/>
    <n v="2.8489999999999993"/>
    <n v="0.94526696848826319"/>
    <s v=""/>
    <s v=""/>
    <s v="F"/>
    <s v=""/>
    <s v=""/>
    <s v=""/>
    <s v=""/>
  </r>
  <r>
    <d v="2024-07-02T00:00:00"/>
    <n v="12345"/>
    <n v="12255"/>
    <m/>
    <x v="2"/>
    <n v="1607"/>
    <m/>
    <n v="53687"/>
    <s v="V-clip adipose"/>
    <s v="835602"/>
    <m/>
    <m/>
    <m/>
    <s v="--"/>
    <m/>
    <s v="M"/>
    <s v="M"/>
    <s v=""/>
    <s v=""/>
    <n v="52.5"/>
    <m/>
    <m/>
    <m/>
    <m/>
    <x v="2"/>
    <n v="12559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47.481949999999998"/>
    <s v="M"/>
    <n v="52.5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08"/>
    <m/>
    <n v="53688"/>
    <s v="V-clip adipose"/>
    <s v="835592"/>
    <m/>
    <m/>
    <m/>
    <s v="--"/>
    <m/>
    <s v="M"/>
    <s v="M"/>
    <s v=""/>
    <s v=""/>
    <n v="53.5"/>
    <m/>
    <m/>
    <m/>
    <m/>
    <x v="2"/>
    <n v="1255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48.407449999999997"/>
    <s v="M"/>
    <n v="53.5"/>
    <s v="NA"/>
    <s v=""/>
    <e v="#N/A"/>
    <s v=""/>
    <s v=""/>
    <s v=""/>
    <s v=""/>
    <s v=""/>
    <s v=""/>
    <s v="M"/>
    <s v="Kwinageese weir"/>
    <s v=""/>
    <s v=""/>
    <s v=""/>
  </r>
  <r>
    <d v="2024-07-02T00:00:00"/>
    <n v="12345"/>
    <n v="12255"/>
    <m/>
    <x v="2"/>
    <n v="1609"/>
    <m/>
    <n v="53689"/>
    <s v="V-clip adipose"/>
    <s v="835639"/>
    <m/>
    <m/>
    <m/>
    <s v="--"/>
    <m/>
    <s v="M"/>
    <s v="M"/>
    <s v=""/>
    <s v=""/>
    <n v="61"/>
    <m/>
    <m/>
    <m/>
    <m/>
    <x v="2"/>
    <n v="1255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10"/>
    <m/>
    <n v="53690"/>
    <s v="V-clip adipose"/>
    <s v="835611"/>
    <m/>
    <m/>
    <m/>
    <s v="--"/>
    <m/>
    <s v="F"/>
    <s v="F"/>
    <s v=""/>
    <s v=""/>
    <n v="83.5"/>
    <n v="18.899999999999999"/>
    <n v="7"/>
    <n v="5.5"/>
    <n v="1.3"/>
    <x v="1"/>
    <n v="12560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6.5"/>
    <s v="L"/>
    <n v="83.5"/>
    <s v="Yes"/>
    <s v=""/>
    <e v="#N/A"/>
    <s v=""/>
    <s v="F"/>
    <n v="2.2970000000000006"/>
    <n v="0.90862827532950363"/>
    <s v=""/>
    <s v=""/>
    <s v="F"/>
    <s v=""/>
    <s v=""/>
    <s v=""/>
    <s v=""/>
  </r>
  <r>
    <d v="2024-07-02T00:00:00"/>
    <n v="12345"/>
    <n v="12255"/>
    <m/>
    <x v="2"/>
    <n v="1612"/>
    <m/>
    <n v="53691"/>
    <s v="V-clip adipose"/>
    <s v="835571"/>
    <m/>
    <m/>
    <m/>
    <s v="--"/>
    <m/>
    <s v="F"/>
    <s v="F"/>
    <s v=""/>
    <s v=""/>
    <n v="83"/>
    <n v="17.600000000000001"/>
    <n v="7"/>
    <n v="5"/>
    <n v="1.8"/>
    <x v="1"/>
    <n v="12560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6"/>
    <s v="L"/>
    <n v="83"/>
    <s v="Yes"/>
    <s v=""/>
    <e v="#N/A"/>
    <s v=""/>
    <s v="F"/>
    <n v="1.9919999999999973"/>
    <n v="0.87995456718284881"/>
    <s v=""/>
    <s v=""/>
    <s v="F"/>
    <s v=""/>
    <s v=""/>
    <s v=""/>
    <s v=""/>
  </r>
  <r>
    <d v="2024-07-02T00:00:00"/>
    <n v="12345"/>
    <n v="12255"/>
    <m/>
    <x v="2"/>
    <n v="1613"/>
    <m/>
    <n v="53692"/>
    <s v="V-clip adipose"/>
    <s v="835620"/>
    <m/>
    <m/>
    <m/>
    <s v="--"/>
    <m/>
    <s v="F"/>
    <s v="F"/>
    <s v=""/>
    <s v=""/>
    <n v="76"/>
    <n v="16.8"/>
    <n v="6.5"/>
    <n v="4.2"/>
    <n v="1.1000000000000001"/>
    <x v="1"/>
    <n v="12560"/>
    <s v=""/>
    <n v="3"/>
    <s v="X"/>
    <s v="X"/>
    <m/>
    <d v="2024-09-27T00:00:00"/>
    <m/>
    <s v="GN"/>
    <m/>
    <s v="&quot;3-9&quot;"/>
    <m/>
    <m/>
    <m/>
    <m/>
    <s v="Mark location: 3-9"/>
    <m/>
    <s v="adult"/>
    <s v="3"/>
    <x v="7"/>
    <s v=""/>
    <s v=""/>
    <s v=""/>
    <x v="5"/>
    <s v="GH"/>
    <n v="69.5"/>
    <s v="L"/>
    <n v="76"/>
    <s v="Yes"/>
    <s v=""/>
    <e v="#N/A"/>
    <s v=""/>
    <s v="F"/>
    <n v="0.7679999999999999"/>
    <n v="0.68308809486218514"/>
    <s v=""/>
    <s v=""/>
    <s v="F"/>
    <s v=""/>
    <s v=""/>
    <s v=""/>
    <s v=""/>
  </r>
  <r>
    <d v="2024-07-02T00:00:00"/>
    <n v="12345"/>
    <n v="12255"/>
    <m/>
    <x v="2"/>
    <n v="1614"/>
    <m/>
    <n v="53693"/>
    <s v="V-clip adipose"/>
    <s v="835584"/>
    <m/>
    <m/>
    <m/>
    <s v="--"/>
    <m/>
    <s v="M"/>
    <s v="M"/>
    <s v=""/>
    <s v=""/>
    <n v="64"/>
    <m/>
    <m/>
    <m/>
    <m/>
    <x v="2"/>
    <n v="12560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15"/>
    <m/>
    <n v="53694"/>
    <s v="V-clip adipose"/>
    <s v="835579"/>
    <m/>
    <m/>
    <m/>
    <s v="--"/>
    <m/>
    <s v="M"/>
    <s v="M"/>
    <s v=""/>
    <s v=""/>
    <n v="73.5"/>
    <m/>
    <m/>
    <m/>
    <m/>
    <x v="2"/>
    <n v="12560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66.917449999999988"/>
    <s v="M"/>
    <n v="73.5"/>
    <s v="NA"/>
    <s v=""/>
    <e v="#N/A"/>
    <s v=""/>
    <s v=""/>
    <s v=""/>
    <s v=""/>
    <s v=""/>
    <s v=""/>
    <s v="M"/>
    <s v=""/>
    <s v=""/>
    <s v=""/>
    <s v=""/>
  </r>
  <r>
    <d v="2024-07-02T00:00:00"/>
    <n v="12345"/>
    <n v="12255"/>
    <m/>
    <x v="2"/>
    <n v="1620"/>
    <m/>
    <n v="53695"/>
    <s v="V-clip adipose"/>
    <s v="835627"/>
    <m/>
    <m/>
    <m/>
    <s v="--"/>
    <m/>
    <s v="M"/>
    <s v="M"/>
    <s v=""/>
    <s v=""/>
    <n v="54"/>
    <m/>
    <m/>
    <m/>
    <m/>
    <x v="2"/>
    <n v="12560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5"/>
    <m/>
    <x v="3"/>
    <n v="1737"/>
    <m/>
    <n v="53696"/>
    <s v="V-clip adipose"/>
    <s v="835656"/>
    <m/>
    <m/>
    <m/>
    <s v="--"/>
    <m/>
    <s v="M"/>
    <s v="M"/>
    <s v=""/>
    <s v=""/>
    <n v="61"/>
    <m/>
    <m/>
    <m/>
    <m/>
    <x v="2"/>
    <n v="12560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5"/>
    <m/>
    <x v="3"/>
    <n v="1738"/>
    <m/>
    <n v="53697"/>
    <s v="V-clip adipose"/>
    <s v="835570"/>
    <m/>
    <m/>
    <m/>
    <s v="--"/>
    <m/>
    <s v="M"/>
    <s v="M"/>
    <s v=""/>
    <s v=""/>
    <n v="59"/>
    <m/>
    <m/>
    <m/>
    <m/>
    <x v="2"/>
    <n v="12560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5"/>
    <m/>
    <x v="3"/>
    <n v="1740"/>
    <m/>
    <n v="53698"/>
    <s v="V-clip adipose"/>
    <s v="835663"/>
    <m/>
    <m/>
    <m/>
    <s v="--"/>
    <s v="X"/>
    <s v="F"/>
    <s v="F"/>
    <s v=""/>
    <s v=""/>
    <n v="88"/>
    <n v="19.5"/>
    <n v="7"/>
    <n v="6"/>
    <n v="2"/>
    <x v="1"/>
    <n v="12560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81"/>
    <s v="L"/>
    <n v="88"/>
    <s v="Yes"/>
    <s v=""/>
    <e v="#N/A"/>
    <s v=""/>
    <s v="F"/>
    <n v="3.2899999999999965"/>
    <n v="0.96408415411723813"/>
    <s v=""/>
    <s v=""/>
    <s v="F"/>
    <s v=""/>
    <s v=""/>
    <s v=""/>
    <s v=""/>
  </r>
  <r>
    <d v="2024-07-02T00:00:00"/>
    <n v="12346"/>
    <n v="12255"/>
    <m/>
    <x v="3"/>
    <n v="1743"/>
    <m/>
    <n v="53699"/>
    <s v="V-clip adipose"/>
    <s v="835649"/>
    <m/>
    <m/>
    <m/>
    <s v="--"/>
    <s v="X"/>
    <s v="M"/>
    <s v="M"/>
    <s v=""/>
    <s v=""/>
    <n v="85"/>
    <n v="19.7"/>
    <n v="8.3000000000000007"/>
    <n v="6.2"/>
    <n v="2"/>
    <x v="1"/>
    <n v="12560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6.7"/>
    <s v="L"/>
    <n v="85"/>
    <s v="Yes"/>
    <s v=""/>
    <e v="#N/A"/>
    <s v=""/>
    <s v="F"/>
    <n v="0.19999999999999729"/>
    <n v="0.54983399731247729"/>
    <s v=""/>
    <s v=""/>
    <s v="F"/>
    <s v=""/>
    <s v=""/>
    <s v=""/>
    <s v=""/>
  </r>
  <r>
    <d v="2024-07-02T00:00:00"/>
    <n v="12346"/>
    <n v="12256"/>
    <m/>
    <x v="3"/>
    <n v="1745"/>
    <m/>
    <n v="53700"/>
    <s v="V-clip adipose"/>
    <s v="835613"/>
    <m/>
    <m/>
    <m/>
    <s v="--"/>
    <s v="X"/>
    <s v="M"/>
    <s v="M"/>
    <s v=""/>
    <s v=""/>
    <n v="84"/>
    <n v="19.2"/>
    <n v="7.8"/>
    <n v="6.5"/>
    <n v="2.2000000000000002"/>
    <x v="1"/>
    <n v="1256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6.2"/>
    <s v="L"/>
    <n v="84"/>
    <s v="Yes"/>
    <s v=""/>
    <e v="#N/A"/>
    <s v=""/>
    <s v="F"/>
    <n v="3.3999999999998254E-2"/>
    <n v="0.50849918126131233"/>
    <s v=""/>
    <s v=""/>
    <s v="F"/>
    <s v=""/>
    <s v=""/>
    <s v=""/>
    <s v=""/>
  </r>
  <r>
    <d v="2024-07-02T00:00:00"/>
    <n v="12346"/>
    <n v="12256"/>
    <m/>
    <x v="3"/>
    <n v="1748"/>
    <m/>
    <n v="53701"/>
    <s v="V-clip adipose"/>
    <s v="835576"/>
    <m/>
    <m/>
    <m/>
    <s v="--"/>
    <m/>
    <s v="M"/>
    <s v="M"/>
    <s v=""/>
    <s v=""/>
    <n v="55.5"/>
    <m/>
    <m/>
    <m/>
    <m/>
    <x v="2"/>
    <n v="12561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750"/>
    <m/>
    <n v="53702"/>
    <s v="V-clip adipose"/>
    <s v="835596"/>
    <m/>
    <m/>
    <m/>
    <s v="--"/>
    <m/>
    <s v="M"/>
    <s v="M"/>
    <s v=""/>
    <s v=""/>
    <n v="61.5"/>
    <m/>
    <m/>
    <m/>
    <m/>
    <x v="2"/>
    <n v="1256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751"/>
    <m/>
    <n v="53703"/>
    <s v="V-clip adipose"/>
    <s v="835587"/>
    <m/>
    <m/>
    <m/>
    <s v="--"/>
    <m/>
    <s v="M"/>
    <s v="M"/>
    <s v=""/>
    <s v=""/>
    <n v="53"/>
    <m/>
    <m/>
    <m/>
    <m/>
    <x v="2"/>
    <n v="1256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752"/>
    <m/>
    <n v="53704"/>
    <s v="V-clip adipose"/>
    <s v="835580"/>
    <m/>
    <m/>
    <m/>
    <s v="--"/>
    <s v="X"/>
    <s v="M"/>
    <s v="M"/>
    <s v=""/>
    <s v=""/>
    <n v="67"/>
    <m/>
    <m/>
    <m/>
    <m/>
    <x v="2"/>
    <n v="1256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753"/>
    <m/>
    <n v="53705"/>
    <s v="V-clip adipose"/>
    <s v="835591"/>
    <m/>
    <m/>
    <m/>
    <s v="--"/>
    <m/>
    <s v="F"/>
    <s v="M"/>
    <s v=""/>
    <s v=""/>
    <n v="68"/>
    <m/>
    <m/>
    <m/>
    <m/>
    <x v="2"/>
    <n v="12561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754"/>
    <m/>
    <n v="53706"/>
    <s v="V-clip adipose"/>
    <s v="835608"/>
    <m/>
    <m/>
    <m/>
    <s v="--"/>
    <m/>
    <s v="F"/>
    <s v="F"/>
    <s v=""/>
    <s v=""/>
    <n v="85"/>
    <n v="18"/>
    <n v="6.3"/>
    <n v="5.3"/>
    <n v="1.3"/>
    <x v="1"/>
    <n v="1256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8.7"/>
    <s v="L"/>
    <n v="85"/>
    <s v="Yes"/>
    <s v=""/>
    <e v="#N/A"/>
    <s v=""/>
    <s v="F"/>
    <n v="3.9739999999999975"/>
    <n v="0.98154875792368823"/>
    <s v=""/>
    <s v=""/>
    <s v="F"/>
    <s v=""/>
    <s v=""/>
    <s v=""/>
    <s v=""/>
  </r>
  <r>
    <d v="2024-07-02T00:00:00"/>
    <n v="12346"/>
    <n v="12256"/>
    <m/>
    <x v="3"/>
    <n v="1757"/>
    <m/>
    <n v="53707"/>
    <s v="V-clip adipose"/>
    <s v="835641"/>
    <m/>
    <m/>
    <m/>
    <s v="--"/>
    <m/>
    <s v="M"/>
    <s v="M"/>
    <s v=""/>
    <s v=""/>
    <n v="59.5"/>
    <m/>
    <m/>
    <m/>
    <m/>
    <x v="2"/>
    <n v="1256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3.960450000000002"/>
    <s v="M"/>
    <n v="59.5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758"/>
    <m/>
    <n v="53708"/>
    <s v="V-clip adipose"/>
    <s v="835603"/>
    <m/>
    <m/>
    <m/>
    <s v="--"/>
    <s v="X"/>
    <s v="F"/>
    <s v="M"/>
    <s v=""/>
    <s v=""/>
    <n v="73.5"/>
    <m/>
    <m/>
    <m/>
    <m/>
    <x v="2"/>
    <n v="12561"/>
    <s v=""/>
    <n v="9"/>
    <s v="X"/>
    <s v="X"/>
    <m/>
    <d v="2024-09-27T00:00:00"/>
    <m/>
    <m/>
    <m/>
    <m/>
    <m/>
    <m/>
    <m/>
    <m/>
    <m/>
    <s v="Duplicate Pit #"/>
    <s v="adult"/>
    <s v="9"/>
    <x v="7"/>
    <s v=""/>
    <s v=""/>
    <s v=""/>
    <x v="5"/>
    <s v="GH"/>
    <n v="66.917449999999988"/>
    <s v="M"/>
    <n v="73.5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800"/>
    <m/>
    <n v="53709"/>
    <s v="V-clip adipose"/>
    <s v="835644"/>
    <m/>
    <m/>
    <m/>
    <s v="--"/>
    <s v="X"/>
    <s v="M"/>
    <s v="M"/>
    <s v=""/>
    <s v=""/>
    <n v="62"/>
    <m/>
    <m/>
    <m/>
    <m/>
    <x v="2"/>
    <n v="1256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801"/>
    <m/>
    <n v="53710"/>
    <s v="V-clip adipose"/>
    <s v="835643"/>
    <m/>
    <m/>
    <m/>
    <s v="--"/>
    <s v="X"/>
    <s v="M"/>
    <s v="M"/>
    <s v=""/>
    <s v=""/>
    <n v="59"/>
    <m/>
    <m/>
    <m/>
    <m/>
    <x v="2"/>
    <n v="12562"/>
    <s v=""/>
    <n v="1"/>
    <s v="X"/>
    <s v="X"/>
    <m/>
    <d v="2024-09-27T00:00:00"/>
    <m/>
    <m/>
    <m/>
    <m/>
    <m/>
    <m/>
    <m/>
    <m/>
    <m/>
    <s v="Duplicate Pit #"/>
    <s v="adult"/>
    <s v="1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802"/>
    <m/>
    <n v="53711"/>
    <s v="V-clip adipose"/>
    <s v="835586"/>
    <m/>
    <m/>
    <m/>
    <s v="--"/>
    <m/>
    <s v="M"/>
    <s v="M"/>
    <s v=""/>
    <s v=""/>
    <n v="68"/>
    <m/>
    <m/>
    <m/>
    <m/>
    <x v="2"/>
    <n v="12562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803"/>
    <m/>
    <n v="53712"/>
    <s v="V-clip adipose"/>
    <s v="835618"/>
    <m/>
    <m/>
    <m/>
    <s v="--"/>
    <m/>
    <s v="F"/>
    <s v="M"/>
    <s v=""/>
    <s v=""/>
    <n v="73"/>
    <m/>
    <m/>
    <m/>
    <m/>
    <x v="2"/>
    <n v="12562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804"/>
    <m/>
    <n v="53713"/>
    <s v="V-clip adipose"/>
    <s v="835633"/>
    <m/>
    <m/>
    <m/>
    <s v="--"/>
    <m/>
    <s v="F"/>
    <s v="F"/>
    <s v=""/>
    <s v=""/>
    <n v="80.5"/>
    <n v="17.899999999999999"/>
    <n v="6.5"/>
    <n v="6.2"/>
    <n v="1.8"/>
    <x v="1"/>
    <n v="12562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4"/>
    <s v="L"/>
    <n v="80.5"/>
    <s v="Yes"/>
    <s v=""/>
    <e v="#N/A"/>
    <s v=""/>
    <s v="F"/>
    <n v="0.74100000000000232"/>
    <n v="0.67721448998991041"/>
    <s v=""/>
    <s v=""/>
    <s v="F"/>
    <s v="Kwinageese weir"/>
    <s v=""/>
    <s v=""/>
    <s v=""/>
  </r>
  <r>
    <d v="2024-07-02T00:00:00"/>
    <n v="12346"/>
    <n v="12256"/>
    <m/>
    <x v="3"/>
    <n v="1806"/>
    <m/>
    <n v="53714"/>
    <s v="V-clip adipose"/>
    <s v="835631"/>
    <m/>
    <m/>
    <m/>
    <s v="--"/>
    <s v="X"/>
    <s v="M"/>
    <s v="M"/>
    <s v=""/>
    <s v=""/>
    <n v="64"/>
    <m/>
    <m/>
    <m/>
    <m/>
    <x v="2"/>
    <n v="12562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807"/>
    <m/>
    <n v="53715"/>
    <s v="V-clip adipose"/>
    <s v="835575"/>
    <m/>
    <m/>
    <m/>
    <s v="--"/>
    <s v="X"/>
    <s v="M"/>
    <s v="M"/>
    <s v=""/>
    <s v=""/>
    <n v="68"/>
    <m/>
    <m/>
    <m/>
    <m/>
    <x v="2"/>
    <n v="12562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2T00:00:00"/>
    <n v="12346"/>
    <n v="12256"/>
    <m/>
    <x v="3"/>
    <n v="1808"/>
    <m/>
    <n v="53716"/>
    <s v="V-clip adipose"/>
    <s v="835634"/>
    <m/>
    <m/>
    <m/>
    <s v="--"/>
    <s v="X"/>
    <s v="F"/>
    <s v="F"/>
    <s v=""/>
    <s v=""/>
    <n v="82"/>
    <n v="18.3"/>
    <n v="6.7"/>
    <n v="6.4"/>
    <n v="1.3"/>
    <x v="1"/>
    <n v="1256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5.3"/>
    <s v="L"/>
    <n v="82"/>
    <s v="Yes"/>
    <s v=""/>
    <e v="#N/A"/>
    <s v=""/>
    <s v="F"/>
    <n v="1.4239999999999979"/>
    <n v="0.80596472443560063"/>
    <s v=""/>
    <s v=""/>
    <s v="F"/>
    <s v=""/>
    <s v=""/>
    <s v=""/>
    <s v=""/>
  </r>
  <r>
    <d v="2024-07-02T00:00:00"/>
    <n v="12346"/>
    <n v="12256"/>
    <m/>
    <x v="3"/>
    <n v="1810"/>
    <m/>
    <n v="53717"/>
    <s v="V-clip adipose"/>
    <s v="835667"/>
    <m/>
    <m/>
    <m/>
    <s v="--"/>
    <m/>
    <s v="F"/>
    <s v="F"/>
    <s v=""/>
    <s v=""/>
    <n v="81"/>
    <n v="17.5"/>
    <n v="6.6"/>
    <n v="5.8"/>
    <n v="1.5"/>
    <x v="1"/>
    <n v="1256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4.400000000000006"/>
    <s v="L"/>
    <n v="81"/>
    <s v="Yes"/>
    <s v=""/>
    <e v="#N/A"/>
    <s v=""/>
    <s v="F"/>
    <n v="1.3579999999999988"/>
    <n v="0.79543445303337101"/>
    <s v=""/>
    <s v=""/>
    <s v="F"/>
    <s v=""/>
    <s v=""/>
    <s v=""/>
    <s v=""/>
  </r>
  <r>
    <d v="2024-07-02T00:00:00"/>
    <n v="12347"/>
    <n v="12256"/>
    <m/>
    <x v="4"/>
    <n v="1829"/>
    <m/>
    <n v="53718"/>
    <s v="V-clip adipose"/>
    <s v="835666"/>
    <m/>
    <m/>
    <m/>
    <s v="--"/>
    <s v="X"/>
    <s v="M"/>
    <s v="M"/>
    <s v=""/>
    <s v=""/>
    <n v="90"/>
    <n v="19.399999999999999"/>
    <n v="7.6"/>
    <n v="6.7"/>
    <n v="2.4"/>
    <x v="1"/>
    <n v="1256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82.4"/>
    <s v="L"/>
    <n v="90"/>
    <s v="Yes"/>
    <s v=""/>
    <e v="#N/A"/>
    <s v=""/>
    <s v="F"/>
    <n v="2.5620000000000038"/>
    <n v="0.92837556048616798"/>
    <s v=""/>
    <s v=""/>
    <s v="F"/>
    <s v=""/>
    <s v=""/>
    <s v=""/>
    <s v=""/>
  </r>
  <r>
    <d v="2024-07-02T00:00:00"/>
    <n v="12347"/>
    <n v="12256"/>
    <m/>
    <x v="4"/>
    <n v="1831"/>
    <m/>
    <n v="53719"/>
    <s v="V-clip adipose"/>
    <s v="835654"/>
    <m/>
    <m/>
    <m/>
    <s v="--"/>
    <s v="X"/>
    <s v="M"/>
    <s v="M"/>
    <s v=""/>
    <s v=""/>
    <n v="69"/>
    <m/>
    <m/>
    <m/>
    <m/>
    <x v="2"/>
    <n v="1256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2T00:00:00"/>
    <n v="12347"/>
    <n v="12256"/>
    <m/>
    <x v="4"/>
    <n v="1832"/>
    <m/>
    <n v="53720"/>
    <s v="V-clip adipose"/>
    <s v="835609"/>
    <m/>
    <m/>
    <m/>
    <s v="--"/>
    <s v="X"/>
    <s v="M"/>
    <s v="M"/>
    <s v=""/>
    <s v=""/>
    <n v="61"/>
    <m/>
    <m/>
    <m/>
    <m/>
    <x v="2"/>
    <n v="12563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2T00:00:00"/>
    <n v="12347"/>
    <n v="12256"/>
    <m/>
    <x v="4"/>
    <n v="1833"/>
    <m/>
    <n v="53721"/>
    <s v="V-clip adipose"/>
    <s v="835630"/>
    <m/>
    <m/>
    <m/>
    <s v="--"/>
    <s v="X"/>
    <s v="M"/>
    <s v="M"/>
    <s v=""/>
    <s v=""/>
    <n v="55"/>
    <m/>
    <m/>
    <m/>
    <m/>
    <x v="2"/>
    <n v="12563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2T00:00:00"/>
    <n v="12347"/>
    <n v="12256"/>
    <m/>
    <x v="4"/>
    <n v="1835"/>
    <m/>
    <n v="53722"/>
    <s v="V-clip adipose"/>
    <s v="835573"/>
    <m/>
    <m/>
    <m/>
    <s v="--"/>
    <s v="X"/>
    <s v="M"/>
    <s v="M"/>
    <s v=""/>
    <s v=""/>
    <n v="60"/>
    <m/>
    <m/>
    <m/>
    <m/>
    <x v="2"/>
    <n v="12563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2T00:00:00"/>
    <n v="12347"/>
    <n v="12256"/>
    <m/>
    <x v="4"/>
    <n v="1836"/>
    <m/>
    <n v="53723"/>
    <s v="V-clip adipose"/>
    <s v="835650"/>
    <m/>
    <m/>
    <m/>
    <s v="--"/>
    <m/>
    <s v="M"/>
    <s v="M"/>
    <s v=""/>
    <s v=""/>
    <n v="58.7"/>
    <m/>
    <m/>
    <m/>
    <m/>
    <x v="2"/>
    <n v="12563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3.220050000000001"/>
    <s v="M"/>
    <n v="58.7"/>
    <s v="NA"/>
    <s v=""/>
    <e v="#N/A"/>
    <s v=""/>
    <s v=""/>
    <s v=""/>
    <s v=""/>
    <s v=""/>
    <s v=""/>
    <s v="M"/>
    <s v=""/>
    <s v=""/>
    <s v=""/>
    <s v=""/>
  </r>
  <r>
    <d v="2024-07-02T00:00:00"/>
    <n v="12347"/>
    <n v="12256"/>
    <m/>
    <x v="4"/>
    <n v="1837"/>
    <m/>
    <n v="53724"/>
    <s v="V-clip adipose"/>
    <s v="835646"/>
    <m/>
    <m/>
    <m/>
    <s v="--"/>
    <s v="X"/>
    <s v="M"/>
    <s v="M"/>
    <s v=""/>
    <s v=""/>
    <n v="71.5"/>
    <m/>
    <m/>
    <m/>
    <m/>
    <x v="2"/>
    <n v="12563"/>
    <s v=""/>
    <n v="5"/>
    <s v="X"/>
    <s v="X"/>
    <m/>
    <d v="2024-09-27T00:00:00"/>
    <m/>
    <s v="HW"/>
    <m/>
    <s v="4  8"/>
    <m/>
    <m/>
    <m/>
    <m/>
    <m/>
    <m/>
    <s v="adult"/>
    <s v="5"/>
    <x v="7"/>
    <s v=""/>
    <s v=""/>
    <s v=""/>
    <x v="5"/>
    <s v="GH"/>
    <n v="65.066449999999989"/>
    <s v="M"/>
    <n v="71.5"/>
    <s v="NA"/>
    <s v=""/>
    <e v="#N/A"/>
    <s v=""/>
    <s v=""/>
    <s v=""/>
    <s v=""/>
    <s v=""/>
    <s v=""/>
    <s v="M"/>
    <s v="Kwinageese weir"/>
    <s v=""/>
    <s v=""/>
    <s v=""/>
  </r>
  <r>
    <d v="2024-07-02T00:00:00"/>
    <n v="12347"/>
    <n v="12257"/>
    <m/>
    <x v="4"/>
    <n v="1838"/>
    <m/>
    <n v="53725"/>
    <s v="V-clip adipose"/>
    <s v="835665"/>
    <m/>
    <m/>
    <m/>
    <s v="--"/>
    <m/>
    <s v="F"/>
    <s v="F"/>
    <s v=""/>
    <s v=""/>
    <n v="79"/>
    <n v="17.5"/>
    <n v="6.5"/>
    <n v="5.3"/>
    <n v="1.6"/>
    <x v="1"/>
    <n v="12563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2.5"/>
    <s v="L"/>
    <n v="79"/>
    <s v="Yes"/>
    <s v=""/>
    <e v="#N/A"/>
    <s v=""/>
    <s v="F"/>
    <n v="0.87999999999999923"/>
    <n v="0.7068222210935674"/>
    <s v=""/>
    <s v=""/>
    <s v="F"/>
    <s v=""/>
    <s v=""/>
    <s v=""/>
    <s v=""/>
  </r>
  <r>
    <d v="2024-07-02T00:00:00"/>
    <n v="12347"/>
    <n v="12257"/>
    <m/>
    <x v="4"/>
    <n v="1839"/>
    <m/>
    <n v="53726"/>
    <s v="V-clip adipose"/>
    <s v="835653"/>
    <m/>
    <m/>
    <m/>
    <s v="--"/>
    <m/>
    <s v="M"/>
    <s v="M"/>
    <s v=""/>
    <s v=""/>
    <n v="61"/>
    <m/>
    <m/>
    <m/>
    <m/>
    <x v="2"/>
    <n v="12563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Kwinageese weir"/>
    <s v=""/>
    <s v=""/>
    <s v=""/>
  </r>
  <r>
    <d v="2024-07-02T00:00:00"/>
    <n v="12347"/>
    <n v="12257"/>
    <m/>
    <x v="4"/>
    <n v="1842"/>
    <m/>
    <n v="53727"/>
    <s v="V-clip adipose"/>
    <s v="835648"/>
    <m/>
    <m/>
    <m/>
    <s v="--"/>
    <s v="X"/>
    <s v="M"/>
    <s v="M"/>
    <s v=""/>
    <s v=""/>
    <n v="67.5"/>
    <m/>
    <m/>
    <m/>
    <m/>
    <x v="2"/>
    <n v="12563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Kwinageese weir"/>
    <s v=""/>
    <s v=""/>
    <s v=""/>
  </r>
  <r>
    <d v="2024-07-02T00:00:00"/>
    <n v="12347"/>
    <n v="12257"/>
    <m/>
    <x v="4"/>
    <n v="1844"/>
    <m/>
    <n v="53728"/>
    <s v="V-clip adipose"/>
    <s v="835574"/>
    <m/>
    <m/>
    <m/>
    <s v="--"/>
    <m/>
    <s v="M"/>
    <s v="M"/>
    <s v=""/>
    <s v=""/>
    <n v="58"/>
    <m/>
    <m/>
    <m/>
    <m/>
    <x v="2"/>
    <n v="12563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2T00:00:00"/>
    <n v="12348"/>
    <n v="12257"/>
    <m/>
    <x v="2"/>
    <n v="1902"/>
    <m/>
    <n v="53729"/>
    <s v="V-clip adipose"/>
    <s v="835600"/>
    <m/>
    <m/>
    <m/>
    <s v="--"/>
    <s v="X"/>
    <s v="F"/>
    <s v="F"/>
    <s v=""/>
    <s v=""/>
    <n v="81.5"/>
    <n v="15.2"/>
    <n v="7.2"/>
    <n v="5"/>
    <n v="2.1"/>
    <x v="1"/>
    <n v="12563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4.3"/>
    <s v="L"/>
    <n v="81.5"/>
    <s v="Yes"/>
    <s v=""/>
    <e v="#N/A"/>
    <s v=""/>
    <s v="F"/>
    <n v="0.83300000000000107"/>
    <n v="0.6969888901292719"/>
    <s v=""/>
    <s v=""/>
    <s v="F"/>
    <s v=""/>
    <s v=""/>
    <s v=""/>
    <s v=""/>
  </r>
  <r>
    <d v="2024-07-02T00:00:00"/>
    <n v="12348"/>
    <n v="12257"/>
    <m/>
    <x v="2"/>
    <n v="1903"/>
    <m/>
    <n v="53730"/>
    <s v="V-clip adipose"/>
    <s v="835598"/>
    <m/>
    <m/>
    <m/>
    <s v="--"/>
    <s v="X"/>
    <s v="M"/>
    <s v="M"/>
    <s v=""/>
    <s v=""/>
    <n v="65.5"/>
    <m/>
    <m/>
    <m/>
    <m/>
    <x v="2"/>
    <n v="12564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02T00:00:00"/>
    <n v="12348"/>
    <n v="12257"/>
    <m/>
    <x v="2"/>
    <n v="1905"/>
    <m/>
    <n v="53731"/>
    <s v="V-clip adipose"/>
    <s v="835628"/>
    <m/>
    <m/>
    <m/>
    <s v="--"/>
    <m/>
    <s v="F"/>
    <s v="F"/>
    <s v=""/>
    <s v=""/>
    <n v="86.5"/>
    <n v="19.100000000000001"/>
    <n v="7.5"/>
    <n v="6.1"/>
    <n v="1.6"/>
    <x v="1"/>
    <n v="12564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9"/>
    <s v="L"/>
    <n v="86.5"/>
    <s v="Yes"/>
    <s v=""/>
    <e v="#N/A"/>
    <s v=""/>
    <s v="F"/>
    <n v="2.2810000000000015"/>
    <n v="0.9072911950310808"/>
    <s v=""/>
    <s v=""/>
    <s v="F"/>
    <s v=""/>
    <s v=""/>
    <s v=""/>
    <s v=""/>
  </r>
  <r>
    <d v="2024-07-02T00:00:00"/>
    <n v="12348"/>
    <n v="12257"/>
    <m/>
    <x v="2"/>
    <n v="1907"/>
    <m/>
    <n v="53732"/>
    <s v="V-clip adipose"/>
    <s v="835662"/>
    <m/>
    <m/>
    <m/>
    <s v="--"/>
    <s v="X"/>
    <s v="M"/>
    <s v="M"/>
    <s v=""/>
    <s v=""/>
    <n v="62"/>
    <m/>
    <m/>
    <m/>
    <m/>
    <x v="2"/>
    <n v="12564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2T00:00:00"/>
    <n v="12348"/>
    <n v="12257"/>
    <m/>
    <x v="2"/>
    <n v="1909"/>
    <m/>
    <n v="53733"/>
    <s v="V-clip adipose"/>
    <s v="835595"/>
    <m/>
    <m/>
    <m/>
    <s v="--"/>
    <m/>
    <s v="F"/>
    <s v="F"/>
    <s v=""/>
    <s v=""/>
    <n v="83"/>
    <n v="17.5"/>
    <n v="6.3"/>
    <n v="6.3"/>
    <n v="1.4"/>
    <x v="1"/>
    <n v="12564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6.7"/>
    <s v="L"/>
    <n v="83"/>
    <s v="Yes"/>
    <s v=""/>
    <e v="#N/A"/>
    <s v=""/>
    <s v="F"/>
    <n v="2.347999999999999"/>
    <n v="0.91277512556802731"/>
    <s v=""/>
    <s v=""/>
    <s v="F"/>
    <s v=""/>
    <s v=""/>
    <s v=""/>
    <s v=""/>
  </r>
  <r>
    <d v="2024-07-02T00:00:00"/>
    <n v="12348"/>
    <n v="12257"/>
    <m/>
    <x v="2"/>
    <n v="1910"/>
    <m/>
    <n v="53734"/>
    <s v="V-clip adipose"/>
    <s v="835604"/>
    <m/>
    <m/>
    <m/>
    <s v="--"/>
    <m/>
    <s v="F"/>
    <s v="F"/>
    <s v=""/>
    <s v=""/>
    <n v="79"/>
    <n v="17.2"/>
    <n v="6.5"/>
    <n v="5.7"/>
    <n v="1.6"/>
    <x v="1"/>
    <n v="12564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2.5"/>
    <s v="L"/>
    <n v="79"/>
    <s v="Yes"/>
    <s v=""/>
    <e v="#N/A"/>
    <s v=""/>
    <s v="F"/>
    <n v="0.60799999999999899"/>
    <n v="0.64748444016551565"/>
    <s v=""/>
    <s v=""/>
    <s v="F"/>
    <s v=""/>
    <s v=""/>
    <s v=""/>
    <s v=""/>
  </r>
  <r>
    <d v="2024-07-02T00:00:00"/>
    <n v="12348"/>
    <n v="12257"/>
    <m/>
    <x v="2"/>
    <n v="1912"/>
    <m/>
    <n v="53735"/>
    <s v="V-clip adipose"/>
    <s v="835615"/>
    <m/>
    <m/>
    <m/>
    <s v="--"/>
    <m/>
    <s v="M"/>
    <s v="M"/>
    <s v=""/>
    <s v=""/>
    <n v="57"/>
    <m/>
    <m/>
    <m/>
    <m/>
    <x v="2"/>
    <n v="12564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2T00:00:00"/>
    <n v="12348"/>
    <n v="12257"/>
    <m/>
    <x v="2"/>
    <n v="1913"/>
    <m/>
    <n v="53736"/>
    <s v="V-clip adipose"/>
    <s v="835612"/>
    <m/>
    <m/>
    <m/>
    <s v="--"/>
    <m/>
    <s v="F"/>
    <s v="F"/>
    <s v=""/>
    <s v=""/>
    <n v="78.5"/>
    <n v="18.2"/>
    <n v="7.1"/>
    <n v="6"/>
    <n v="2"/>
    <x v="1"/>
    <n v="12564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1.400000000000006"/>
    <s v="L"/>
    <n v="78.5"/>
    <s v="Yes"/>
    <s v=""/>
    <e v="#N/A"/>
    <s v=""/>
    <s v="M"/>
    <n v="-0.92299999999999582"/>
    <n v="0.28434701817110769"/>
    <s v=""/>
    <s v=""/>
    <s v="M"/>
    <s v=""/>
    <s v=""/>
    <s v=""/>
    <s v=""/>
  </r>
  <r>
    <d v="2024-07-02T00:00:00"/>
    <n v="12348"/>
    <n v="12257"/>
    <m/>
    <x v="2"/>
    <n v="1915"/>
    <m/>
    <n v="53737"/>
    <s v="V-clip adipose"/>
    <s v="835614"/>
    <m/>
    <m/>
    <m/>
    <s v="--"/>
    <s v="X"/>
    <s v="M"/>
    <s v="M"/>
    <s v=""/>
    <s v=""/>
    <n v="78.5"/>
    <n v="17.899999999999999"/>
    <n v="7.3"/>
    <n v="6.5"/>
    <n v="2"/>
    <x v="1"/>
    <n v="12564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1.2"/>
    <s v="L"/>
    <n v="78.5"/>
    <s v="Yes"/>
    <s v=""/>
    <e v="#N/A"/>
    <s v=""/>
    <s v="M"/>
    <n v="-1.5189999999999959"/>
    <n v="0.1796088216935626"/>
    <s v=""/>
    <s v=""/>
    <s v="M"/>
    <s v=""/>
    <s v=""/>
    <s v=""/>
    <s v=""/>
  </r>
  <r>
    <d v="2024-07-02T00:00:00"/>
    <n v="12348"/>
    <n v="12257"/>
    <m/>
    <x v="2"/>
    <n v="1916"/>
    <m/>
    <n v="53738"/>
    <s v="V-clip adipose"/>
    <s v="835658"/>
    <m/>
    <m/>
    <m/>
    <s v="--"/>
    <s v="X"/>
    <s v="M"/>
    <s v="M"/>
    <s v=""/>
    <s v=""/>
    <n v="74"/>
    <m/>
    <m/>
    <m/>
    <m/>
    <x v="2"/>
    <n v="12564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2T00:00:00"/>
    <n v="12348"/>
    <n v="12257"/>
    <m/>
    <x v="2"/>
    <n v="1917"/>
    <m/>
    <n v="53739"/>
    <s v="V-clip adipose"/>
    <s v="835582"/>
    <m/>
    <m/>
    <m/>
    <s v="--"/>
    <m/>
    <s v="M"/>
    <s v="M"/>
    <s v=""/>
    <s v=""/>
    <n v="53"/>
    <m/>
    <m/>
    <m/>
    <m/>
    <x v="2"/>
    <n v="12564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2T00:00:00"/>
    <n v="12349"/>
    <n v="12257"/>
    <m/>
    <x v="3"/>
    <n v="1931"/>
    <m/>
    <n v="53740"/>
    <s v="V-clip adipose"/>
    <s v="835607"/>
    <m/>
    <m/>
    <m/>
    <s v="--"/>
    <m/>
    <s v="F"/>
    <s v="F"/>
    <s v=""/>
    <s v=""/>
    <n v="79"/>
    <n v="17.600000000000001"/>
    <n v="6.4"/>
    <n v="5"/>
    <n v="1.7"/>
    <x v="1"/>
    <n v="12565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2.599999999999994"/>
    <s v="L"/>
    <n v="79"/>
    <s v="Yes"/>
    <s v=""/>
    <e v="#N/A"/>
    <s v=""/>
    <s v="F"/>
    <n v="1.1259999999999992"/>
    <n v="0.7550999580497576"/>
    <s v=""/>
    <s v=""/>
    <s v="F"/>
    <s v=""/>
    <s v=""/>
    <s v=""/>
    <s v=""/>
  </r>
  <r>
    <d v="2024-07-02T00:00:00"/>
    <n v="12349"/>
    <n v="12257"/>
    <m/>
    <x v="3"/>
    <n v="1932"/>
    <m/>
    <n v="53741"/>
    <s v="V-clip adipose"/>
    <s v="835635"/>
    <m/>
    <m/>
    <m/>
    <s v="--"/>
    <s v="X"/>
    <s v="M"/>
    <s v="M"/>
    <s v=""/>
    <s v=""/>
    <n v="55.5"/>
    <m/>
    <m/>
    <m/>
    <m/>
    <x v="2"/>
    <n v="12565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02T00:00:00"/>
    <n v="12349"/>
    <n v="12257"/>
    <m/>
    <x v="3"/>
    <n v="1934"/>
    <m/>
    <n v="53742"/>
    <s v="V-clip adipose"/>
    <s v="835610"/>
    <m/>
    <m/>
    <m/>
    <s v="--"/>
    <m/>
    <s v="F"/>
    <s v="M"/>
    <s v=""/>
    <s v=""/>
    <n v="65"/>
    <m/>
    <m/>
    <m/>
    <m/>
    <x v="2"/>
    <n v="12565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2T00:00:00"/>
    <n v="12349"/>
    <n v="12257"/>
    <m/>
    <x v="3"/>
    <n v="1935"/>
    <m/>
    <n v="53743"/>
    <s v="V-clip adipose"/>
    <s v="835668"/>
    <m/>
    <m/>
    <m/>
    <s v="--"/>
    <m/>
    <s v="F"/>
    <s v="M"/>
    <s v=""/>
    <s v=""/>
    <n v="67"/>
    <m/>
    <m/>
    <m/>
    <m/>
    <x v="2"/>
    <n v="12565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2T00:00:00"/>
    <n v="12349"/>
    <n v="12257"/>
    <m/>
    <x v="3"/>
    <n v="1936"/>
    <m/>
    <n v="53744"/>
    <s v="V-clip adipose"/>
    <s v="835645"/>
    <m/>
    <m/>
    <m/>
    <s v="--"/>
    <m/>
    <s v="F"/>
    <s v="F"/>
    <s v=""/>
    <s v=""/>
    <n v="84.5"/>
    <n v="18.600000000000001"/>
    <n v="6.8"/>
    <n v="5.6"/>
    <n v="1.98"/>
    <x v="1"/>
    <n v="12565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7.7"/>
    <s v="L"/>
    <n v="84.5"/>
    <s v="Yes"/>
    <s v=""/>
    <e v="#N/A"/>
    <s v=""/>
    <s v="F"/>
    <n v="2.3302000000000014"/>
    <n v="0.91134749672207427"/>
    <s v=""/>
    <s v=""/>
    <s v="F"/>
    <s v=""/>
    <s v=""/>
    <s v=""/>
    <s v=""/>
  </r>
  <r>
    <d v="2024-07-02T00:00:00"/>
    <n v="12349"/>
    <n v="12257"/>
    <m/>
    <x v="3"/>
    <n v="1938"/>
    <m/>
    <n v="53745"/>
    <s v="V-clip adipose"/>
    <s v="835482"/>
    <m/>
    <m/>
    <m/>
    <s v="--"/>
    <m/>
    <s v="F"/>
    <s v="F"/>
    <s v=""/>
    <s v=""/>
    <n v="80"/>
    <n v="18"/>
    <n v="7.2"/>
    <n v="6.3"/>
    <n v="1.5"/>
    <x v="1"/>
    <n v="12565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2.8"/>
    <s v="L"/>
    <n v="80"/>
    <s v="Yes"/>
    <s v=""/>
    <e v="#N/A"/>
    <s v=""/>
    <s v="M"/>
    <n v="-0.18000000000000149"/>
    <n v="0.45512110762641961"/>
    <s v=""/>
    <s v=""/>
    <s v="M"/>
    <s v=""/>
    <s v=""/>
    <s v=""/>
    <s v=""/>
  </r>
  <r>
    <d v="2024-07-02T00:00:00"/>
    <n v="12349"/>
    <n v="12257"/>
    <m/>
    <x v="3"/>
    <n v="1939"/>
    <m/>
    <n v="53746"/>
    <s v="V-clip adipose"/>
    <s v="835552"/>
    <m/>
    <m/>
    <m/>
    <s v="--"/>
    <m/>
    <s v="M"/>
    <s v="M"/>
    <s v=""/>
    <s v=""/>
    <n v="57.5"/>
    <m/>
    <m/>
    <m/>
    <m/>
    <x v="2"/>
    <n v="12565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2.109450000000002"/>
    <s v="M"/>
    <n v="57.5"/>
    <s v="NA"/>
    <s v=""/>
    <e v="#N/A"/>
    <s v=""/>
    <s v=""/>
    <s v=""/>
    <s v=""/>
    <s v=""/>
    <s v=""/>
    <s v="M"/>
    <s v=""/>
    <s v=""/>
    <s v=""/>
    <s v=""/>
  </r>
  <r>
    <d v="2024-07-02T00:00:00"/>
    <n v="12349"/>
    <n v="12257"/>
    <m/>
    <x v="3"/>
    <n v="1941"/>
    <m/>
    <n v="53747"/>
    <s v="V-clip adipose"/>
    <s v="835556"/>
    <m/>
    <m/>
    <m/>
    <s v="--"/>
    <m/>
    <s v="F"/>
    <s v="M"/>
    <s v=""/>
    <s v=""/>
    <n v="61"/>
    <m/>
    <m/>
    <m/>
    <m/>
    <x v="2"/>
    <n v="1256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2T00:00:00"/>
    <n v="12349"/>
    <n v="12257"/>
    <m/>
    <x v="3"/>
    <n v="1942"/>
    <m/>
    <n v="53748"/>
    <s v="V-clip adipose"/>
    <s v="835561"/>
    <m/>
    <m/>
    <m/>
    <s v="--"/>
    <s v="X"/>
    <s v="M"/>
    <s v="M"/>
    <s v=""/>
    <s v=""/>
    <n v="69"/>
    <m/>
    <m/>
    <m/>
    <m/>
    <x v="2"/>
    <n v="1256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2T00:00:00"/>
    <n v="12349"/>
    <n v="12257"/>
    <m/>
    <x v="3"/>
    <n v="1944"/>
    <m/>
    <n v="53749"/>
    <s v="V-clip adipose"/>
    <s v="835506"/>
    <m/>
    <m/>
    <m/>
    <s v="--"/>
    <m/>
    <s v="F"/>
    <s v="F"/>
    <s v=""/>
    <s v=""/>
    <n v="81"/>
    <n v="17.7"/>
    <n v="6.5"/>
    <n v="5.5"/>
    <n v="1.7"/>
    <x v="1"/>
    <n v="1256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4.5"/>
    <s v="L"/>
    <n v="81"/>
    <s v="Yes"/>
    <s v=""/>
    <e v="#N/A"/>
    <s v=""/>
    <s v="F"/>
    <n v="1.5179999999999987"/>
    <n v="0.82024378160125344"/>
    <s v=""/>
    <s v=""/>
    <s v="F"/>
    <s v=""/>
    <s v=""/>
    <s v=""/>
    <s v=""/>
  </r>
  <r>
    <d v="2024-07-03T00:00:00"/>
    <n v="12406"/>
    <n v="12230"/>
    <m/>
    <x v="1"/>
    <n v="918"/>
    <m/>
    <n v="41865"/>
    <s v="adipose hole"/>
    <s v="045056"/>
    <m/>
    <m/>
    <m/>
    <s v="--"/>
    <m/>
    <s v="M"/>
    <s v="M"/>
    <s v=""/>
    <s v=""/>
    <n v="61"/>
    <m/>
    <m/>
    <m/>
    <m/>
    <x v="2"/>
    <n v="12653"/>
    <s v="1061070"/>
    <n v="6"/>
    <s v="X"/>
    <m/>
    <m/>
    <d v="2024-07-19T00:00:00"/>
    <n v="447"/>
    <m/>
    <m/>
    <m/>
    <m/>
    <m/>
    <m/>
    <m/>
    <m/>
    <m/>
    <s v="adult"/>
    <s v="10610706"/>
    <x v="2"/>
    <n v="1.2"/>
    <n v="2"/>
    <n v="2020"/>
    <x v="5"/>
    <s v="GW"/>
    <n v="55.348700000000001"/>
    <s v="M"/>
    <n v="61"/>
    <s v="NA"/>
    <n v="144"/>
    <n v="122543"/>
    <s v=""/>
    <s v=""/>
    <s v=""/>
    <s v=""/>
    <s v=""/>
    <s v=""/>
    <s v="M"/>
    <s v=""/>
    <s v=""/>
    <s v=""/>
    <s v=""/>
  </r>
  <r>
    <d v="2024-07-03T00:00:00"/>
    <n v="12406"/>
    <n v="12230"/>
    <m/>
    <x v="1"/>
    <n v="919"/>
    <m/>
    <n v="41866"/>
    <s v="adipose hole"/>
    <s v="045008"/>
    <m/>
    <m/>
    <m/>
    <s v="--"/>
    <m/>
    <s v="M"/>
    <s v="M"/>
    <s v=""/>
    <s v=""/>
    <n v="51.5"/>
    <m/>
    <m/>
    <m/>
    <m/>
    <x v="2"/>
    <n v="12653"/>
    <s v="1061070"/>
    <n v="7"/>
    <s v="X"/>
    <m/>
    <m/>
    <d v="2024-07-19T00:00:00"/>
    <n v="448"/>
    <m/>
    <m/>
    <m/>
    <m/>
    <m/>
    <m/>
    <m/>
    <m/>
    <m/>
    <s v="adult"/>
    <s v="10610707"/>
    <x v="2"/>
    <n v="1.2"/>
    <n v="2"/>
    <n v="2020"/>
    <x v="5"/>
    <s v="GW"/>
    <n v="46.556449999999998"/>
    <s v="M"/>
    <n v="51.5"/>
    <s v="NA"/>
    <s v=""/>
    <n v="122543"/>
    <s v=""/>
    <s v=""/>
    <s v=""/>
    <s v=""/>
    <s v=""/>
    <s v=""/>
    <s v="M"/>
    <s v=""/>
    <s v=""/>
    <s v=""/>
    <s v=""/>
  </r>
  <r>
    <d v="2024-07-03T00:00:00"/>
    <n v="12406"/>
    <n v="12230"/>
    <m/>
    <x v="1"/>
    <n v="920"/>
    <m/>
    <n v="41867"/>
    <s v="adipose hole"/>
    <s v="045033"/>
    <m/>
    <m/>
    <m/>
    <s v="--"/>
    <m/>
    <s v="M"/>
    <s v="M"/>
    <s v=""/>
    <s v=""/>
    <n v="56"/>
    <m/>
    <m/>
    <m/>
    <m/>
    <x v="2"/>
    <n v="12653"/>
    <s v="1061070"/>
    <n v="8"/>
    <s v="X"/>
    <m/>
    <m/>
    <d v="2024-07-19T00:00:00"/>
    <n v="449"/>
    <m/>
    <m/>
    <m/>
    <m/>
    <m/>
    <m/>
    <m/>
    <m/>
    <m/>
    <s v="adult"/>
    <s v="10610708"/>
    <x v="3"/>
    <n v="1.3"/>
    <n v="3"/>
    <n v="2019"/>
    <x v="5"/>
    <s v="GW"/>
    <n v="50.721200000000003"/>
    <s v="M"/>
    <n v="56"/>
    <s v="NA"/>
    <n v="145"/>
    <n v="122543"/>
    <s v=""/>
    <s v=""/>
    <s v=""/>
    <s v=""/>
    <s v=""/>
    <s v=""/>
    <s v="M"/>
    <s v=""/>
    <s v=""/>
    <s v=""/>
    <s v=""/>
  </r>
  <r>
    <d v="2024-07-03T00:00:00"/>
    <n v="12406"/>
    <n v="12230"/>
    <m/>
    <x v="1"/>
    <n v="921"/>
    <m/>
    <n v="41868"/>
    <s v="adipose hole"/>
    <s v="045065"/>
    <m/>
    <m/>
    <m/>
    <s v="--"/>
    <m/>
    <s v="M"/>
    <s v="M"/>
    <s v=""/>
    <s v=""/>
    <n v="59"/>
    <m/>
    <m/>
    <m/>
    <m/>
    <x v="2"/>
    <n v="12653"/>
    <s v="1061070"/>
    <n v="9"/>
    <s v="X"/>
    <m/>
    <m/>
    <d v="2024-07-19T00:00:00"/>
    <n v="450"/>
    <m/>
    <m/>
    <m/>
    <m/>
    <m/>
    <m/>
    <m/>
    <m/>
    <m/>
    <s v="adult"/>
    <s v="10610709"/>
    <x v="2"/>
    <n v="1.2"/>
    <n v="2"/>
    <n v="2020"/>
    <x v="5"/>
    <s v="GW"/>
    <n v="53.497700000000002"/>
    <s v="M"/>
    <n v="59"/>
    <s v="NA"/>
    <s v=""/>
    <n v="122543"/>
    <s v=""/>
    <s v=""/>
    <s v=""/>
    <s v=""/>
    <s v=""/>
    <s v=""/>
    <s v="M"/>
    <s v=""/>
    <s v=""/>
    <n v="0"/>
    <n v="0"/>
  </r>
  <r>
    <d v="2024-07-03T00:00:00"/>
    <n v="12406"/>
    <n v="12230"/>
    <m/>
    <x v="1"/>
    <n v="922"/>
    <m/>
    <n v="41869"/>
    <s v="adipose hole"/>
    <s v="044998"/>
    <m/>
    <m/>
    <m/>
    <s v="--"/>
    <m/>
    <s v="M"/>
    <s v="M"/>
    <s v=""/>
    <s v=""/>
    <n v="51"/>
    <m/>
    <m/>
    <m/>
    <m/>
    <x v="2"/>
    <n v="12653"/>
    <s v="1061070"/>
    <n v="10"/>
    <s v="X"/>
    <m/>
    <m/>
    <d v="2024-07-19T00:00:00"/>
    <n v="451"/>
    <m/>
    <m/>
    <m/>
    <m/>
    <m/>
    <m/>
    <m/>
    <m/>
    <m/>
    <s v="adult"/>
    <s v="106107010"/>
    <x v="2"/>
    <n v="1.2"/>
    <n v="2"/>
    <n v="2020"/>
    <x v="5"/>
    <s v="GW"/>
    <n v="46.093699999999998"/>
    <s v="M"/>
    <n v="51"/>
    <s v="NA"/>
    <n v="146"/>
    <n v="122543"/>
    <s v=""/>
    <s v=""/>
    <s v=""/>
    <s v=""/>
    <s v=""/>
    <s v=""/>
    <s v="M"/>
    <s v=""/>
    <s v=""/>
    <s v=""/>
    <s v=""/>
  </r>
  <r>
    <d v="2024-07-03T00:00:00"/>
    <n v="12406"/>
    <n v="12230"/>
    <m/>
    <x v="1"/>
    <n v="926"/>
    <m/>
    <m/>
    <s v="caudal hole"/>
    <m/>
    <m/>
    <m/>
    <m/>
    <s v="--"/>
    <m/>
    <m/>
    <s v=""/>
    <s v=""/>
    <s v=""/>
    <n v="49"/>
    <m/>
    <m/>
    <m/>
    <m/>
    <x v="3"/>
    <n v="12374"/>
    <s v="1061062"/>
    <n v="1"/>
    <s v="X"/>
    <m/>
    <m/>
    <d v="2024-07-19T00:00:00"/>
    <m/>
    <m/>
    <m/>
    <m/>
    <m/>
    <m/>
    <m/>
    <m/>
    <m/>
    <m/>
    <s v="jack"/>
    <s v="10610621"/>
    <x v="5"/>
    <n v="0"/>
    <n v="0"/>
    <s v=""/>
    <x v="5"/>
    <s v="GW"/>
    <s v="No MEF"/>
    <s v="L"/>
    <s v="No"/>
    <s v="NA"/>
    <s v=""/>
    <n v="122543"/>
    <s v=""/>
    <s v=""/>
    <s v=""/>
    <s v=""/>
    <s v=""/>
    <s v=""/>
    <s v=""/>
    <s v=""/>
    <s v=""/>
    <s v=""/>
    <s v=""/>
  </r>
  <r>
    <d v="2024-07-03T00:00:00"/>
    <n v="12406"/>
    <n v="12230"/>
    <m/>
    <x v="1"/>
    <n v="926"/>
    <m/>
    <n v="41870"/>
    <s v="adipose hole"/>
    <s v="045038"/>
    <m/>
    <m/>
    <m/>
    <s v="--"/>
    <m/>
    <s v="F"/>
    <s v="M"/>
    <s v=""/>
    <s v=""/>
    <n v="69.5"/>
    <m/>
    <m/>
    <m/>
    <m/>
    <x v="2"/>
    <n v="12374"/>
    <s v="1061062"/>
    <n v="2"/>
    <s v="X"/>
    <m/>
    <m/>
    <d v="2024-07-19T00:00:00"/>
    <n v="452"/>
    <m/>
    <m/>
    <m/>
    <m/>
    <m/>
    <m/>
    <m/>
    <m/>
    <m/>
    <s v="adult"/>
    <s v="10610622"/>
    <x v="3"/>
    <n v="1.3"/>
    <n v="3"/>
    <n v="2019"/>
    <x v="5"/>
    <s v="GW"/>
    <n v="63.215449999999997"/>
    <s v="M"/>
    <n v="69.5"/>
    <s v="NA"/>
    <s v=""/>
    <n v="122543"/>
    <s v=""/>
    <s v=""/>
    <s v=""/>
    <s v=""/>
    <s v=""/>
    <s v=""/>
    <s v="M"/>
    <s v=""/>
    <s v=""/>
    <s v=""/>
    <s v=""/>
  </r>
  <r>
    <d v="2024-07-03T00:00:00"/>
    <n v="12406"/>
    <n v="12230"/>
    <m/>
    <x v="1"/>
    <n v="939"/>
    <m/>
    <n v="41871"/>
    <s v="adipose hole"/>
    <s v="045045"/>
    <m/>
    <m/>
    <m/>
    <s v="--"/>
    <m/>
    <s v="M"/>
    <s v="M"/>
    <s v=""/>
    <s v=""/>
    <n v="52"/>
    <m/>
    <m/>
    <m/>
    <m/>
    <x v="2"/>
    <n v="12374"/>
    <s v="1061062"/>
    <n v="3"/>
    <s v="X"/>
    <m/>
    <m/>
    <d v="2024-07-19T00:00:00"/>
    <n v="453"/>
    <m/>
    <m/>
    <m/>
    <m/>
    <m/>
    <m/>
    <m/>
    <m/>
    <m/>
    <s v="adult"/>
    <s v="10610623"/>
    <x v="2"/>
    <n v="1.2"/>
    <n v="2"/>
    <n v="2020"/>
    <x v="5"/>
    <s v="GW"/>
    <n v="47.019199999999998"/>
    <s v="M"/>
    <n v="52"/>
    <s v="NA"/>
    <s v=""/>
    <n v="122543"/>
    <s v=""/>
    <s v=""/>
    <s v=""/>
    <s v=""/>
    <s v=""/>
    <s v=""/>
    <s v="M"/>
    <s v=""/>
    <s v=""/>
    <s v=""/>
    <s v=""/>
  </r>
  <r>
    <d v="2024-07-03T00:00:00"/>
    <n v="12406"/>
    <n v="12230"/>
    <m/>
    <x v="1"/>
    <n v="940"/>
    <m/>
    <n v="41872"/>
    <s v="adipose hole"/>
    <s v="045053"/>
    <m/>
    <m/>
    <m/>
    <s v="--"/>
    <m/>
    <s v="M"/>
    <s v="M"/>
    <s v=""/>
    <s v=""/>
    <n v="62"/>
    <m/>
    <m/>
    <m/>
    <m/>
    <x v="2"/>
    <n v="12374"/>
    <s v="1061062"/>
    <n v="4"/>
    <s v="X"/>
    <m/>
    <m/>
    <d v="2024-07-19T00:00:00"/>
    <n v="454"/>
    <m/>
    <m/>
    <m/>
    <m/>
    <m/>
    <m/>
    <m/>
    <m/>
    <m/>
    <s v="adult"/>
    <s v="10610624"/>
    <x v="2"/>
    <n v="1.2"/>
    <n v="2"/>
    <n v="2020"/>
    <x v="5"/>
    <s v="GW"/>
    <n v="56.2742"/>
    <s v="M"/>
    <n v="62"/>
    <s v="NA"/>
    <s v=""/>
    <n v="122543"/>
    <s v=""/>
    <s v=""/>
    <s v=""/>
    <s v=""/>
    <s v=""/>
    <s v=""/>
    <s v="M"/>
    <s v=""/>
    <s v=""/>
    <n v="0"/>
    <n v="0"/>
  </r>
  <r>
    <d v="2024-07-03T00:00:00"/>
    <n v="12406"/>
    <n v="12230"/>
    <m/>
    <x v="1"/>
    <n v="941"/>
    <m/>
    <m/>
    <s v="caudal hole"/>
    <m/>
    <m/>
    <m/>
    <m/>
    <s v="--"/>
    <m/>
    <m/>
    <s v=""/>
    <s v=""/>
    <s v=""/>
    <n v="46"/>
    <m/>
    <m/>
    <m/>
    <m/>
    <x v="3"/>
    <n v="12374"/>
    <s v="1061062"/>
    <n v="5"/>
    <s v="X"/>
    <m/>
    <m/>
    <d v="2024-07-19T00:00:00"/>
    <m/>
    <m/>
    <m/>
    <m/>
    <m/>
    <m/>
    <m/>
    <m/>
    <m/>
    <m/>
    <s v="jack"/>
    <s v="10610625"/>
    <x v="2"/>
    <n v="1.2"/>
    <n v="2"/>
    <n v="2020"/>
    <x v="5"/>
    <s v="GW"/>
    <s v="No MEF"/>
    <s v="L"/>
    <s v="No"/>
    <s v="NA"/>
    <s v=""/>
    <n v="122543"/>
    <s v=""/>
    <s v=""/>
    <s v=""/>
    <s v=""/>
    <s v=""/>
    <s v=""/>
    <s v=""/>
    <s v=""/>
    <s v=""/>
    <s v=""/>
    <s v=""/>
  </r>
  <r>
    <d v="2024-07-03T00:00:00"/>
    <n v="12406"/>
    <n v="12230"/>
    <m/>
    <x v="1"/>
    <n v="946"/>
    <m/>
    <m/>
    <s v="caudal hole"/>
    <m/>
    <m/>
    <m/>
    <m/>
    <s v="--"/>
    <m/>
    <m/>
    <s v=""/>
    <s v=""/>
    <s v=""/>
    <n v="41.5"/>
    <m/>
    <m/>
    <m/>
    <m/>
    <x v="3"/>
    <n v="12374"/>
    <s v="1061062"/>
    <n v="6"/>
    <s v="X"/>
    <m/>
    <m/>
    <d v="2024-07-19T00:00:00"/>
    <m/>
    <m/>
    <m/>
    <m/>
    <m/>
    <m/>
    <m/>
    <m/>
    <m/>
    <m/>
    <s v="jack"/>
    <s v="10610626"/>
    <x v="4"/>
    <s v="M1"/>
    <n v="1"/>
    <s v=""/>
    <x v="5"/>
    <s v="GW"/>
    <s v="No MEF"/>
    <s v="L"/>
    <s v="No"/>
    <s v="NA"/>
    <s v=""/>
    <n v="122543"/>
    <s v=""/>
    <s v=""/>
    <s v=""/>
    <s v=""/>
    <s v=""/>
    <s v=""/>
    <s v=""/>
    <s v=""/>
    <s v=""/>
    <s v=""/>
    <s v=""/>
  </r>
  <r>
    <d v="2024-07-03T00:00:00"/>
    <n v="12406"/>
    <n v="12230"/>
    <m/>
    <x v="1"/>
    <n v="1001"/>
    <m/>
    <n v="41873"/>
    <s v="adipose hole"/>
    <s v="045049"/>
    <m/>
    <m/>
    <m/>
    <s v="--"/>
    <m/>
    <s v="M"/>
    <s v="M"/>
    <s v=""/>
    <s v=""/>
    <n v="72.5"/>
    <m/>
    <m/>
    <m/>
    <m/>
    <x v="2"/>
    <n v="12374"/>
    <s v="1061062"/>
    <n v="7"/>
    <s v="X"/>
    <m/>
    <m/>
    <d v="2024-07-19T00:00:00"/>
    <n v="455"/>
    <m/>
    <m/>
    <m/>
    <m/>
    <m/>
    <m/>
    <m/>
    <m/>
    <m/>
    <s v="adult"/>
    <s v="10610627"/>
    <x v="3"/>
    <n v="1.3"/>
    <n v="3"/>
    <n v="2019"/>
    <x v="5"/>
    <s v="GW"/>
    <n v="65.991949999999989"/>
    <s v="M"/>
    <n v="72.5"/>
    <s v="NA"/>
    <s v=""/>
    <n v="122543"/>
    <s v=""/>
    <s v=""/>
    <s v=""/>
    <s v=""/>
    <s v=""/>
    <s v=""/>
    <s v="M"/>
    <s v=""/>
    <s v=""/>
    <n v="0"/>
    <n v="0"/>
  </r>
  <r>
    <d v="2024-07-03T00:00:00"/>
    <n v="12406"/>
    <n v="12230"/>
    <m/>
    <x v="1"/>
    <n v="1002"/>
    <m/>
    <n v="41874"/>
    <s v="adipose hole"/>
    <s v="045072"/>
    <m/>
    <m/>
    <m/>
    <s v="--"/>
    <m/>
    <s v="F"/>
    <s v="F"/>
    <s v=""/>
    <s v=""/>
    <n v="81.5"/>
    <n v="18.5"/>
    <n v="7.2"/>
    <n v="6"/>
    <n v="1.9"/>
    <x v="1"/>
    <n v="12374"/>
    <s v="1061062"/>
    <n v="8"/>
    <s v="X"/>
    <m/>
    <m/>
    <d v="2024-07-19T00:00:00"/>
    <n v="456"/>
    <m/>
    <m/>
    <m/>
    <m/>
    <m/>
    <m/>
    <m/>
    <m/>
    <m/>
    <s v="adult"/>
    <s v="10610628"/>
    <x v="3"/>
    <n v="1.3"/>
    <n v="3"/>
    <n v="2019"/>
    <x v="5"/>
    <s v="GW"/>
    <n v="74.3"/>
    <s v="L"/>
    <n v="81.5"/>
    <s v="Yes"/>
    <s v=""/>
    <n v="122543"/>
    <s v=""/>
    <s v="F"/>
    <n v="0.32500000000000151"/>
    <n v="0.58054230482065994"/>
    <s v=""/>
    <s v=""/>
    <s v="F"/>
    <s v=""/>
    <s v=""/>
    <s v=""/>
    <s v=""/>
  </r>
  <r>
    <d v="2024-07-03T00:00:00"/>
    <n v="12406"/>
    <n v="12230"/>
    <m/>
    <x v="1"/>
    <n v="1003"/>
    <m/>
    <n v="41875"/>
    <s v="adipose hole"/>
    <s v="044999"/>
    <m/>
    <m/>
    <m/>
    <s v="--"/>
    <m/>
    <s v="M"/>
    <s v="M"/>
    <s v=""/>
    <s v=""/>
    <n v="89.5"/>
    <n v="18.600000000000001"/>
    <n v="6.6"/>
    <n v="6.5"/>
    <n v="2"/>
    <x v="1"/>
    <n v="12374"/>
    <s v="1061062"/>
    <n v="9"/>
    <s v="X"/>
    <m/>
    <m/>
    <d v="2024-07-19T00:00:00"/>
    <n v="457"/>
    <s v="HW"/>
    <m/>
    <s v="9  10"/>
    <m/>
    <m/>
    <m/>
    <m/>
    <m/>
    <m/>
    <s v="adult"/>
    <s v="10610629"/>
    <x v="3"/>
    <n v="1.3"/>
    <n v="3"/>
    <n v="2019"/>
    <x v="5"/>
    <s v="GW"/>
    <n v="82.9"/>
    <s v="L"/>
    <n v="89.5"/>
    <s v="Yes"/>
    <s v=""/>
    <n v="122543"/>
    <s v=""/>
    <s v="F"/>
    <n v="4.1070000000000002"/>
    <n v="0.98380937846172678"/>
    <s v=""/>
    <s v=""/>
    <s v="F"/>
    <s v=""/>
    <s v=""/>
    <n v="0"/>
    <n v="0"/>
  </r>
  <r>
    <d v="2024-07-03T00:00:00"/>
    <n v="12406"/>
    <n v="12230"/>
    <m/>
    <x v="1"/>
    <n v="1013"/>
    <m/>
    <n v="41876"/>
    <s v="adipose hole"/>
    <s v="045068"/>
    <m/>
    <m/>
    <m/>
    <s v="--"/>
    <m/>
    <s v="F"/>
    <s v="F"/>
    <s v=""/>
    <s v=""/>
    <n v="80.5"/>
    <n v="19.5"/>
    <n v="7.2"/>
    <n v="4.5"/>
    <n v="1.5"/>
    <x v="1"/>
    <n v="12374"/>
    <s v="1061062"/>
    <n v="10"/>
    <s v="X"/>
    <m/>
    <m/>
    <d v="2024-07-19T00:00:00"/>
    <n v="458"/>
    <m/>
    <m/>
    <m/>
    <m/>
    <m/>
    <m/>
    <m/>
    <m/>
    <m/>
    <s v="adult"/>
    <s v="106106210"/>
    <x v="3"/>
    <n v="1.3"/>
    <n v="3"/>
    <n v="2019"/>
    <x v="5"/>
    <s v="GW"/>
    <n v="73.3"/>
    <s v="L"/>
    <n v="80.5"/>
    <s v="Yes"/>
    <n v="147"/>
    <n v="122543"/>
    <s v=""/>
    <s v="F"/>
    <n v="1.2590000000000017"/>
    <n v="0.77885391531679182"/>
    <s v=""/>
    <s v=""/>
    <s v="F"/>
    <s v=""/>
    <s v=""/>
    <n v="0"/>
    <n v="0"/>
  </r>
  <r>
    <d v="2024-07-03T00:00:00"/>
    <n v="12406"/>
    <n v="12230"/>
    <m/>
    <x v="1"/>
    <n v="1015"/>
    <m/>
    <n v="41877"/>
    <s v="adipose hole"/>
    <s v="045018"/>
    <m/>
    <m/>
    <m/>
    <s v="--"/>
    <m/>
    <s v="M"/>
    <s v="M"/>
    <s v=""/>
    <s v=""/>
    <n v="76"/>
    <n v="16.2"/>
    <n v="5.5"/>
    <n v="6.5"/>
    <n v="1.9"/>
    <x v="1"/>
    <n v="12377"/>
    <s v="1061063"/>
    <n v="1"/>
    <s v="X"/>
    <m/>
    <m/>
    <d v="2024-07-19T00:00:00"/>
    <n v="459"/>
    <m/>
    <m/>
    <m/>
    <m/>
    <m/>
    <m/>
    <m/>
    <m/>
    <m/>
    <s v="adult"/>
    <s v="10610631"/>
    <x v="2"/>
    <n v="1.2"/>
    <n v="2"/>
    <n v="2020"/>
    <x v="5"/>
    <s v="GW"/>
    <n v="70.5"/>
    <s v="L"/>
    <n v="76"/>
    <s v="Yes"/>
    <n v="148"/>
    <n v="122543"/>
    <s v=""/>
    <s v="M"/>
    <n v="-0.20399999999999929"/>
    <n v="0.44917613503274617"/>
    <s v=""/>
    <s v=""/>
    <s v="M"/>
    <s v="Kwinageese weir"/>
    <s v="NO"/>
    <n v="0"/>
    <n v="0"/>
  </r>
  <r>
    <d v="2024-07-03T00:00:00"/>
    <n v="12406"/>
    <n v="12230"/>
    <m/>
    <x v="1"/>
    <n v="1017"/>
    <m/>
    <n v="41878"/>
    <s v="adipose hole"/>
    <s v="045073"/>
    <m/>
    <m/>
    <m/>
    <s v="--"/>
    <m/>
    <s v="M"/>
    <s v="M"/>
    <s v=""/>
    <s v=""/>
    <n v="63"/>
    <m/>
    <m/>
    <m/>
    <m/>
    <x v="2"/>
    <n v="12377"/>
    <s v="1061063"/>
    <n v="2"/>
    <s v="X"/>
    <m/>
    <m/>
    <d v="2024-07-19T00:00:00"/>
    <n v="460"/>
    <m/>
    <m/>
    <m/>
    <m/>
    <m/>
    <m/>
    <m/>
    <m/>
    <m/>
    <s v="adult"/>
    <s v="10610632"/>
    <x v="6"/>
    <s v="M2"/>
    <n v="2"/>
    <s v=""/>
    <x v="5"/>
    <s v="GW"/>
    <n v="57.1997"/>
    <s v="M"/>
    <n v="63"/>
    <s v="NA"/>
    <s v=""/>
    <n v="122543"/>
    <s v=""/>
    <s v=""/>
    <s v=""/>
    <s v=""/>
    <s v=""/>
    <s v=""/>
    <s v="M"/>
    <s v=""/>
    <s v=""/>
    <n v="0"/>
    <n v="0"/>
  </r>
  <r>
    <d v="2024-07-03T00:00:00"/>
    <n v="12406"/>
    <n v="12230"/>
    <m/>
    <x v="1"/>
    <n v="1018"/>
    <m/>
    <n v="41879"/>
    <s v="adipose hole"/>
    <s v="045040"/>
    <m/>
    <m/>
    <m/>
    <s v="--"/>
    <m/>
    <s v="M"/>
    <s v="M"/>
    <s v=""/>
    <s v=""/>
    <n v="62.5"/>
    <m/>
    <m/>
    <m/>
    <m/>
    <x v="2"/>
    <n v="12377"/>
    <s v="1061063"/>
    <n v="3"/>
    <s v="X"/>
    <m/>
    <m/>
    <d v="2024-07-19T00:00:00"/>
    <n v="461"/>
    <m/>
    <m/>
    <m/>
    <m/>
    <m/>
    <m/>
    <m/>
    <m/>
    <m/>
    <s v="adult"/>
    <s v="10610633"/>
    <x v="5"/>
    <n v="0"/>
    <n v="0"/>
    <s v=""/>
    <x v="5"/>
    <s v="GW"/>
    <n v="56.73695"/>
    <s v="M"/>
    <n v="62.5"/>
    <s v="NA"/>
    <n v="149"/>
    <n v="122543"/>
    <s v=""/>
    <s v=""/>
    <s v=""/>
    <s v=""/>
    <s v=""/>
    <s v=""/>
    <s v="M"/>
    <s v=""/>
    <s v=""/>
    <n v="0"/>
    <n v="0"/>
  </r>
  <r>
    <d v="2024-07-03T00:00:00"/>
    <n v="12407"/>
    <n v="12230"/>
    <m/>
    <x v="0"/>
    <n v="1106"/>
    <m/>
    <m/>
    <s v="caudal hole"/>
    <m/>
    <m/>
    <m/>
    <m/>
    <s v="--"/>
    <m/>
    <m/>
    <s v=""/>
    <s v=""/>
    <s v=""/>
    <n v="34"/>
    <m/>
    <m/>
    <m/>
    <m/>
    <x v="3"/>
    <n v="12377"/>
    <s v="1061063"/>
    <n v="4"/>
    <s v="X"/>
    <m/>
    <m/>
    <d v="2024-07-19T00:00:00"/>
    <m/>
    <m/>
    <m/>
    <m/>
    <m/>
    <m/>
    <m/>
    <m/>
    <m/>
    <m/>
    <s v="jack"/>
    <s v="10610634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"/>
    <s v=""/>
    <s v=""/>
    <s v=""/>
    <s v=""/>
  </r>
  <r>
    <d v="2024-07-03T00:00:00"/>
    <n v="12407"/>
    <n v="12230"/>
    <m/>
    <x v="0"/>
    <n v="1109"/>
    <m/>
    <m/>
    <s v="caudal hole"/>
    <m/>
    <m/>
    <m/>
    <m/>
    <s v="--"/>
    <m/>
    <m/>
    <s v=""/>
    <s v=""/>
    <s v=""/>
    <n v="49"/>
    <m/>
    <m/>
    <m/>
    <m/>
    <x v="3"/>
    <n v="12377"/>
    <s v="1061063"/>
    <n v="5"/>
    <s v="X"/>
    <m/>
    <m/>
    <d v="2024-07-19T00:00:00"/>
    <m/>
    <m/>
    <m/>
    <m/>
    <m/>
    <m/>
    <m/>
    <m/>
    <m/>
    <m/>
    <s v="jack"/>
    <s v="10610635"/>
    <x v="2"/>
    <n v="1.2"/>
    <n v="2"/>
    <n v="2020"/>
    <x v="5"/>
    <s v="GW"/>
    <s v="No MEF"/>
    <s v="L"/>
    <s v="No"/>
    <s v="NA"/>
    <s v=""/>
    <n v="122543"/>
    <s v=""/>
    <s v=""/>
    <s v=""/>
    <s v=""/>
    <s v=""/>
    <s v=""/>
    <s v=""/>
    <s v=""/>
    <s v=""/>
    <s v=""/>
    <s v=""/>
  </r>
  <r>
    <d v="2024-07-03T00:00:00"/>
    <n v="12407"/>
    <n v="12230"/>
    <m/>
    <x v="0"/>
    <n v="1114"/>
    <m/>
    <n v="41880"/>
    <s v="adipose hole"/>
    <s v="044990"/>
    <m/>
    <m/>
    <m/>
    <s v="--"/>
    <m/>
    <s v="M"/>
    <s v="M"/>
    <s v=""/>
    <s v=""/>
    <n v="80.5"/>
    <n v="16.5"/>
    <n v="6.5"/>
    <n v="5.7"/>
    <n v="1.3"/>
    <x v="1"/>
    <n v="12377"/>
    <s v="1061063"/>
    <n v="6"/>
    <s v="X"/>
    <m/>
    <m/>
    <d v="2024-07-19T00:00:00"/>
    <n v="462"/>
    <m/>
    <m/>
    <m/>
    <m/>
    <m/>
    <m/>
    <m/>
    <m/>
    <m/>
    <s v="adult"/>
    <s v="10610636"/>
    <x v="8"/>
    <s v="M3"/>
    <n v="3"/>
    <s v=""/>
    <x v="5"/>
    <s v="GW"/>
    <n v="74"/>
    <s v="L"/>
    <n v="80.5"/>
    <s v="Yes"/>
    <n v="150"/>
    <n v="122543"/>
    <s v=""/>
    <s v="F"/>
    <n v="1.5110000000000021"/>
    <n v="0.81920935951202922"/>
    <s v=""/>
    <s v=""/>
    <s v="F"/>
    <s v=""/>
    <s v=""/>
    <s v=""/>
    <s v=""/>
  </r>
  <r>
    <d v="2024-07-03T00:00:00"/>
    <n v="12407"/>
    <n v="12230"/>
    <m/>
    <x v="0"/>
    <n v="1121"/>
    <m/>
    <n v="41881"/>
    <s v="adipose hole"/>
    <s v="045024"/>
    <m/>
    <m/>
    <m/>
    <s v="--"/>
    <m/>
    <s v="M"/>
    <s v="M"/>
    <s v=""/>
    <s v=""/>
    <n v="61"/>
    <m/>
    <m/>
    <m/>
    <m/>
    <x v="2"/>
    <n v="12377"/>
    <s v="1061063"/>
    <n v="7"/>
    <s v="X"/>
    <m/>
    <m/>
    <d v="2024-07-19T00:00:00"/>
    <n v="463"/>
    <s v="GN"/>
    <m/>
    <s v="3  9"/>
    <m/>
    <m/>
    <m/>
    <m/>
    <m/>
    <m/>
    <s v="adult"/>
    <s v="10610637"/>
    <x v="15"/>
    <n v="0.2"/>
    <n v="2"/>
    <n v="2021"/>
    <x v="5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3T00:00:00"/>
    <n v="12407"/>
    <n v="12230"/>
    <m/>
    <x v="0"/>
    <n v="1124"/>
    <m/>
    <n v="41882"/>
    <s v="adipose hole"/>
    <s v="044980"/>
    <m/>
    <m/>
    <m/>
    <s v="--"/>
    <m/>
    <s v="M"/>
    <s v="M"/>
    <s v=""/>
    <s v=""/>
    <n v="80.5"/>
    <n v="17"/>
    <n v="6.5"/>
    <n v="5.5"/>
    <n v="1.5"/>
    <x v="1"/>
    <n v="12377"/>
    <s v="1061063"/>
    <n v="8"/>
    <s v="X"/>
    <m/>
    <m/>
    <d v="2024-07-19T00:00:00"/>
    <n v="464"/>
    <m/>
    <m/>
    <m/>
    <m/>
    <m/>
    <m/>
    <m/>
    <m/>
    <m/>
    <s v="adult"/>
    <s v="10610638"/>
    <x v="8"/>
    <s v="M3"/>
    <n v="3"/>
    <s v=""/>
    <x v="5"/>
    <s v="GW"/>
    <n v="74"/>
    <s v="L"/>
    <n v="80.5"/>
    <s v="Yes"/>
    <s v=""/>
    <n v="122543"/>
    <s v=""/>
    <s v="F"/>
    <n v="1.4750000000000023"/>
    <n v="0.81381617209849177"/>
    <s v=""/>
    <s v=""/>
    <s v="F"/>
    <s v=""/>
    <s v=""/>
    <n v="0"/>
    <n v="0"/>
  </r>
  <r>
    <d v="2024-07-03T00:00:00"/>
    <n v="12407"/>
    <n v="12230"/>
    <m/>
    <x v="0"/>
    <n v="1135"/>
    <m/>
    <n v="41883"/>
    <s v="adipose hole"/>
    <s v="045006"/>
    <m/>
    <m/>
    <m/>
    <s v="--"/>
    <m/>
    <s v="F"/>
    <s v="F"/>
    <s v=""/>
    <s v=""/>
    <n v="82"/>
    <n v="17.5"/>
    <n v="6.2"/>
    <n v="5.5"/>
    <n v="1.8"/>
    <x v="1"/>
    <n v="12377"/>
    <s v="1061063"/>
    <n v="9"/>
    <s v="X"/>
    <m/>
    <m/>
    <d v="2024-07-19T00:00:00"/>
    <n v="465"/>
    <m/>
    <m/>
    <m/>
    <m/>
    <m/>
    <m/>
    <m/>
    <m/>
    <m/>
    <s v="adult"/>
    <s v="10610639"/>
    <x v="3"/>
    <n v="1.3"/>
    <n v="3"/>
    <n v="2019"/>
    <x v="5"/>
    <s v="GW"/>
    <n v="75.8"/>
    <s v="L"/>
    <n v="82"/>
    <s v="Yes"/>
    <n v="151"/>
    <n v="122543"/>
    <s v=""/>
    <s v="F"/>
    <n v="2.2459999999999978"/>
    <n v="0.9043049444100757"/>
    <s v=""/>
    <s v=""/>
    <s v="F"/>
    <s v=""/>
    <s v=""/>
    <s v=""/>
    <s v=""/>
  </r>
  <r>
    <d v="2024-07-03T00:00:00"/>
    <n v="12407"/>
    <n v="12230"/>
    <m/>
    <x v="0"/>
    <n v="1136"/>
    <m/>
    <n v="41884"/>
    <s v="adipose hole"/>
    <s v="045030"/>
    <m/>
    <m/>
    <m/>
    <s v="--"/>
    <m/>
    <s v="M"/>
    <s v="M"/>
    <s v=""/>
    <s v=""/>
    <n v="67.5"/>
    <m/>
    <m/>
    <m/>
    <m/>
    <x v="2"/>
    <n v="12377"/>
    <s v="1061063"/>
    <n v="10"/>
    <s v="X"/>
    <m/>
    <m/>
    <d v="2024-07-19T00:00:00"/>
    <n v="466"/>
    <m/>
    <m/>
    <m/>
    <m/>
    <m/>
    <m/>
    <m/>
    <m/>
    <m/>
    <s v="adult"/>
    <s v="106106310"/>
    <x v="2"/>
    <n v="1.2"/>
    <n v="2"/>
    <n v="2020"/>
    <x v="5"/>
    <s v="GW"/>
    <n v="61.364449999999998"/>
    <s v="M"/>
    <n v="67.5"/>
    <s v="NA"/>
    <n v="152"/>
    <n v="122543"/>
    <s v=""/>
    <s v=""/>
    <s v=""/>
    <s v=""/>
    <s v=""/>
    <s v=""/>
    <s v="M"/>
    <s v=""/>
    <s v=""/>
    <n v="0"/>
    <n v="0"/>
  </r>
  <r>
    <d v="2024-07-03T00:00:00"/>
    <n v="12408"/>
    <n v="12234"/>
    <m/>
    <x v="1"/>
    <n v="1507"/>
    <n v="93"/>
    <n v="41885"/>
    <s v="adipose hole"/>
    <s v="044985"/>
    <n v="340"/>
    <s v="M52 042"/>
    <n v="45"/>
    <s v="340-M52 042-45"/>
    <m/>
    <s v="F"/>
    <s v="M"/>
    <s v=""/>
    <s v=""/>
    <n v="64.5"/>
    <m/>
    <m/>
    <m/>
    <m/>
    <x v="2"/>
    <n v="12655"/>
    <s v="1061071"/>
    <n v="1"/>
    <s v="X"/>
    <m/>
    <m/>
    <d v="2024-07-19T00:00:00"/>
    <n v="467"/>
    <m/>
    <m/>
    <m/>
    <m/>
    <m/>
    <n v="1"/>
    <s v="JG"/>
    <m/>
    <m/>
    <s v="adult"/>
    <s v="10610711"/>
    <x v="2"/>
    <n v="1.2"/>
    <n v="2"/>
    <n v="2020"/>
    <x v="5"/>
    <s v="GW"/>
    <n v="58.587949999999999"/>
    <s v="M"/>
    <n v="64.5"/>
    <s v="NA"/>
    <n v="424"/>
    <n v="122543"/>
    <s v=""/>
    <s v=""/>
    <s v=""/>
    <s v=""/>
    <s v=""/>
    <s v=""/>
    <s v="M"/>
    <s v=""/>
    <s v=""/>
    <n v="0"/>
    <n v="0"/>
  </r>
  <r>
    <d v="2024-07-03T00:00:00"/>
    <n v="12408"/>
    <n v="12234"/>
    <m/>
    <x v="1"/>
    <n v="1536"/>
    <n v="82"/>
    <n v="41886"/>
    <s v="adipose hole"/>
    <s v="045021"/>
    <n v="380"/>
    <s v="M52 140"/>
    <n v="43"/>
    <s v="380-M52 140-43"/>
    <m/>
    <s v="M"/>
    <s v="M"/>
    <s v=""/>
    <s v=""/>
    <n v="55"/>
    <m/>
    <m/>
    <m/>
    <m/>
    <x v="2"/>
    <n v="12655"/>
    <s v="1061071"/>
    <n v="2"/>
    <s v="X"/>
    <m/>
    <m/>
    <d v="2024-07-19T00:00:00"/>
    <n v="468"/>
    <m/>
    <m/>
    <m/>
    <m/>
    <m/>
    <n v="1"/>
    <s v="JG"/>
    <m/>
    <m/>
    <s v="adult"/>
    <s v="10610712"/>
    <x v="2"/>
    <n v="1.2"/>
    <n v="2"/>
    <n v="2020"/>
    <x v="5"/>
    <s v="GW"/>
    <n v="49.795699999999997"/>
    <s v="M"/>
    <n v="55"/>
    <s v="NA"/>
    <n v="425"/>
    <n v="122543"/>
    <s v=""/>
    <s v=""/>
    <s v=""/>
    <s v=""/>
    <s v=""/>
    <s v=""/>
    <s v="M"/>
    <s v=""/>
    <s v=""/>
    <n v="0"/>
    <n v="0"/>
  </r>
  <r>
    <d v="2024-07-03T00:00:00"/>
    <n v="12408"/>
    <n v="12234"/>
    <m/>
    <x v="1"/>
    <n v="1540"/>
    <n v="90"/>
    <n v="41887"/>
    <s v="adipose hole"/>
    <s v="045007"/>
    <n v="420"/>
    <s v="M56 040"/>
    <n v="123"/>
    <s v="420-M56 040-123"/>
    <m/>
    <s v="M"/>
    <s v="M"/>
    <s v=""/>
    <s v=""/>
    <n v="66.5"/>
    <m/>
    <m/>
    <m/>
    <m/>
    <x v="2"/>
    <n v="12655"/>
    <s v="1061071"/>
    <n v="3"/>
    <s v="X"/>
    <m/>
    <m/>
    <d v="2024-07-19T00:00:00"/>
    <n v="469"/>
    <m/>
    <m/>
    <m/>
    <m/>
    <m/>
    <n v="1"/>
    <s v="JG"/>
    <m/>
    <m/>
    <s v="adult"/>
    <s v="10610713"/>
    <x v="2"/>
    <n v="1.2"/>
    <n v="2"/>
    <n v="2020"/>
    <x v="5"/>
    <s v="GW"/>
    <n v="60.438949999999998"/>
    <s v="M"/>
    <n v="66.5"/>
    <s v="NA"/>
    <n v="153"/>
    <n v="122543"/>
    <s v=""/>
    <s v=""/>
    <s v=""/>
    <s v=""/>
    <s v=""/>
    <s v=""/>
    <s v="M"/>
    <s v=""/>
    <s v=""/>
    <s v=""/>
    <s v=""/>
  </r>
  <r>
    <d v="2024-07-03T00:00:00"/>
    <n v="12408"/>
    <n v="12234"/>
    <m/>
    <x v="1"/>
    <n v="1542"/>
    <n v="90"/>
    <n v="41888"/>
    <s v="adipose hole"/>
    <s v="045035"/>
    <n v="460"/>
    <s v="M58 041"/>
    <n v="44"/>
    <s v="460-M58 041-44"/>
    <m/>
    <s v="M"/>
    <s v="M"/>
    <s v=""/>
    <s v=""/>
    <n v="69.5"/>
    <m/>
    <m/>
    <m/>
    <m/>
    <x v="2"/>
    <n v="12655"/>
    <s v="1061071"/>
    <n v="4"/>
    <s v="X"/>
    <m/>
    <m/>
    <d v="2024-07-19T00:00:00"/>
    <n v="470"/>
    <m/>
    <m/>
    <m/>
    <m/>
    <m/>
    <n v="1"/>
    <s v="JG"/>
    <m/>
    <m/>
    <s v="adult"/>
    <s v="10610714"/>
    <x v="3"/>
    <n v="1.3"/>
    <n v="3"/>
    <n v="2019"/>
    <x v="5"/>
    <s v="GW"/>
    <n v="63.215449999999997"/>
    <s v="M"/>
    <n v="69.5"/>
    <s v="NA"/>
    <n v="426"/>
    <n v="122543"/>
    <s v=""/>
    <s v=""/>
    <s v=""/>
    <s v=""/>
    <s v=""/>
    <s v=""/>
    <s v="M"/>
    <s v=""/>
    <s v=""/>
    <s v=""/>
    <s v=""/>
  </r>
  <r>
    <d v="2024-07-03T00:00:00"/>
    <n v="12408"/>
    <n v="12234"/>
    <m/>
    <x v="1"/>
    <n v="1600"/>
    <n v="91"/>
    <n v="41889"/>
    <s v="adipose hole"/>
    <s v="045046"/>
    <n v="500"/>
    <s v="M58 143"/>
    <n v="124"/>
    <s v="500-M58 143-124"/>
    <m/>
    <s v="M"/>
    <s v="M"/>
    <s v=""/>
    <s v=""/>
    <n v="66"/>
    <m/>
    <m/>
    <m/>
    <m/>
    <x v="2"/>
    <n v="12655"/>
    <s v="1061071"/>
    <n v="5"/>
    <s v="X"/>
    <m/>
    <m/>
    <d v="2024-07-19T00:00:00"/>
    <n v="471"/>
    <m/>
    <m/>
    <m/>
    <m/>
    <m/>
    <n v="1"/>
    <s v="JG"/>
    <m/>
    <m/>
    <s v="adult"/>
    <s v="10610715"/>
    <x v="2"/>
    <n v="1.2"/>
    <n v="2"/>
    <n v="2020"/>
    <x v="5"/>
    <s v="GW"/>
    <n v="59.976199999999999"/>
    <s v="M"/>
    <n v="66"/>
    <s v="NA"/>
    <n v="427"/>
    <n v="122543"/>
    <s v=""/>
    <s v=""/>
    <s v=""/>
    <s v=""/>
    <s v=""/>
    <s v=""/>
    <s v="M"/>
    <s v=""/>
    <s v=""/>
    <n v="0"/>
    <n v="0"/>
  </r>
  <r>
    <d v="2024-07-03T00:00:00"/>
    <n v="12408"/>
    <n v="12234"/>
    <m/>
    <x v="1"/>
    <n v="1605"/>
    <m/>
    <n v="41890"/>
    <s v="adipose hole"/>
    <s v="045026"/>
    <m/>
    <m/>
    <m/>
    <s v="--"/>
    <m/>
    <s v="F"/>
    <s v="F"/>
    <s v=""/>
    <s v=""/>
    <n v="82.5"/>
    <n v="17.2"/>
    <n v="5.5"/>
    <n v="4.5"/>
    <n v="1.6"/>
    <x v="1"/>
    <n v="12655"/>
    <s v="1061071"/>
    <n v="6"/>
    <s v="X"/>
    <m/>
    <m/>
    <d v="2024-07-19T00:00:00"/>
    <n v="472"/>
    <m/>
    <m/>
    <m/>
    <m/>
    <m/>
    <n v="1"/>
    <m/>
    <m/>
    <m/>
    <s v="adult"/>
    <s v="10610716"/>
    <x v="3"/>
    <n v="1.3"/>
    <n v="3"/>
    <n v="2019"/>
    <x v="5"/>
    <s v="GW"/>
    <n v="77"/>
    <s v="L"/>
    <n v="82.5"/>
    <s v="Yes"/>
    <s v=""/>
    <n v="122543"/>
    <s v=""/>
    <s v="F"/>
    <n v="4.2090000000000023"/>
    <n v="0.98535639966530331"/>
    <s v=""/>
    <s v=""/>
    <s v="F"/>
    <s v=""/>
    <s v=""/>
    <n v="0"/>
    <n v="0"/>
  </r>
  <r>
    <d v="2024-07-03T00:00:00"/>
    <n v="12408"/>
    <n v="12234"/>
    <m/>
    <x v="1"/>
    <n v="1616"/>
    <m/>
    <n v="41891"/>
    <s v="adipose hole"/>
    <s v="045078"/>
    <m/>
    <m/>
    <m/>
    <s v="--"/>
    <m/>
    <m/>
    <s v=""/>
    <s v=""/>
    <s v=""/>
    <m/>
    <m/>
    <m/>
    <m/>
    <m/>
    <x v="1"/>
    <n v="12655"/>
    <s v="1061071"/>
    <n v="7"/>
    <s v="X"/>
    <m/>
    <m/>
    <d v="2024-07-19T00:00:00"/>
    <n v="473"/>
    <m/>
    <m/>
    <m/>
    <m/>
    <m/>
    <n v="1"/>
    <m/>
    <s v="No morph"/>
    <m/>
    <s v="adult"/>
    <s v="10610717"/>
    <x v="3"/>
    <n v="1.3"/>
    <n v="3"/>
    <n v="2019"/>
    <x v="5"/>
    <s v="GW"/>
    <s v=""/>
    <s v=""/>
    <s v=""/>
    <s v=""/>
    <s v=""/>
    <n v="122543"/>
    <s v=""/>
    <s v=""/>
    <s v=""/>
    <s v=""/>
    <s v=""/>
    <s v=""/>
    <s v=""/>
    <s v=""/>
    <s v=""/>
    <s v=""/>
    <s v=""/>
  </r>
  <r>
    <d v="2024-07-03T00:00:00"/>
    <n v="12408"/>
    <n v="12234"/>
    <m/>
    <x v="1"/>
    <n v="1618"/>
    <m/>
    <n v="41892"/>
    <s v="adipose hole"/>
    <s v="045027"/>
    <m/>
    <m/>
    <m/>
    <s v="--"/>
    <m/>
    <s v="M"/>
    <s v="M"/>
    <s v=""/>
    <s v=""/>
    <n v="67.5"/>
    <m/>
    <m/>
    <m/>
    <m/>
    <x v="2"/>
    <n v="12655"/>
    <s v="1061071"/>
    <n v="8"/>
    <s v="X"/>
    <m/>
    <m/>
    <d v="2024-07-19T00:00:00"/>
    <n v="474"/>
    <m/>
    <m/>
    <m/>
    <m/>
    <m/>
    <n v="1"/>
    <m/>
    <m/>
    <m/>
    <s v="adult"/>
    <s v="10610718"/>
    <x v="2"/>
    <n v="1.2"/>
    <n v="2"/>
    <n v="2020"/>
    <x v="5"/>
    <s v="GW"/>
    <n v="61.364449999999998"/>
    <s v="M"/>
    <n v="67.5"/>
    <s v="NA"/>
    <n v="154"/>
    <n v="122543"/>
    <s v=""/>
    <s v=""/>
    <s v=""/>
    <s v=""/>
    <s v=""/>
    <s v=""/>
    <s v="M"/>
    <s v=""/>
    <s v=""/>
    <n v="0"/>
    <n v="0"/>
  </r>
  <r>
    <d v="2024-07-03T00:00:00"/>
    <n v="12408"/>
    <n v="12234"/>
    <m/>
    <x v="1"/>
    <n v="1625"/>
    <m/>
    <n v="41893"/>
    <s v="adipose hole"/>
    <s v="045032"/>
    <m/>
    <m/>
    <m/>
    <s v="--"/>
    <m/>
    <s v="F"/>
    <s v="F"/>
    <s v=""/>
    <s v=""/>
    <n v="81.5"/>
    <n v="17.5"/>
    <n v="6.6"/>
    <n v="5.5"/>
    <n v="2"/>
    <x v="1"/>
    <n v="12655"/>
    <s v="1061071"/>
    <n v="9"/>
    <s v="X"/>
    <m/>
    <m/>
    <d v="2024-07-19T00:00:00"/>
    <n v="475"/>
    <m/>
    <m/>
    <m/>
    <m/>
    <m/>
    <n v="1"/>
    <m/>
    <m/>
    <m/>
    <s v="adult"/>
    <s v="10610719"/>
    <x v="8"/>
    <s v="M3"/>
    <n v="3"/>
    <s v=""/>
    <x v="5"/>
    <s v="GW"/>
    <n v="74.900000000000006"/>
    <s v="L"/>
    <n v="81.5"/>
    <s v="Yes"/>
    <n v="155"/>
    <n v="122543"/>
    <s v=""/>
    <s v="F"/>
    <n v="1.347000000000002"/>
    <n v="0.79363873212053548"/>
    <s v=""/>
    <s v=""/>
    <s v="F"/>
    <s v=""/>
    <s v=""/>
    <s v=""/>
    <s v=""/>
  </r>
  <r>
    <d v="2024-07-03T00:00:00"/>
    <n v="12409"/>
    <n v="12234"/>
    <m/>
    <x v="0"/>
    <n v="1653"/>
    <n v="90"/>
    <n v="41894"/>
    <s v="adipose hole"/>
    <s v="045047"/>
    <n v="340"/>
    <s v="M52 043"/>
    <n v="46"/>
    <s v="340-M52 043-46"/>
    <m/>
    <s v="M"/>
    <s v="M"/>
    <s v=""/>
    <s v=""/>
    <n v="53.5"/>
    <m/>
    <m/>
    <m/>
    <m/>
    <x v="2"/>
    <n v="12655"/>
    <s v="1061071"/>
    <n v="10"/>
    <s v="X"/>
    <m/>
    <m/>
    <d v="2024-07-19T00:00:00"/>
    <n v="476"/>
    <m/>
    <m/>
    <m/>
    <m/>
    <m/>
    <n v="1"/>
    <s v="JG"/>
    <m/>
    <m/>
    <s v="adult"/>
    <s v="106107110"/>
    <x v="2"/>
    <n v="1.2"/>
    <n v="2"/>
    <n v="2020"/>
    <x v="5"/>
    <s v="GW"/>
    <n v="48.407449999999997"/>
    <s v="M"/>
    <n v="53.5"/>
    <s v="NA"/>
    <n v="428"/>
    <n v="122543"/>
    <s v=""/>
    <s v=""/>
    <s v=""/>
    <s v=""/>
    <s v=""/>
    <s v=""/>
    <s v="M"/>
    <s v=""/>
    <s v=""/>
    <s v=""/>
    <s v=""/>
  </r>
  <r>
    <d v="2024-07-03T00:00:00"/>
    <n v="12409"/>
    <n v="12234"/>
    <m/>
    <x v="0"/>
    <n v="1655"/>
    <n v="87"/>
    <n v="41895"/>
    <s v="adipose hole"/>
    <s v="045058"/>
    <n v="380"/>
    <s v="M52 141"/>
    <n v="44"/>
    <s v="380-M52 141-44"/>
    <m/>
    <s v="M"/>
    <s v="M"/>
    <s v=""/>
    <s v=""/>
    <n v="59"/>
    <m/>
    <m/>
    <m/>
    <m/>
    <x v="2"/>
    <n v="12657"/>
    <s v="1061072"/>
    <n v="1"/>
    <s v="X"/>
    <m/>
    <m/>
    <d v="2024-07-19T00:00:00"/>
    <n v="477"/>
    <m/>
    <m/>
    <m/>
    <m/>
    <m/>
    <n v="1"/>
    <s v="JG"/>
    <m/>
    <m/>
    <s v="adult"/>
    <s v="10610721"/>
    <x v="6"/>
    <s v="M2"/>
    <n v="2"/>
    <s v=""/>
    <x v="5"/>
    <s v="GW"/>
    <n v="53.497700000000002"/>
    <s v="M"/>
    <n v="59"/>
    <s v="NA"/>
    <n v="429"/>
    <n v="122543"/>
    <s v=""/>
    <s v=""/>
    <s v=""/>
    <s v=""/>
    <s v=""/>
    <s v=""/>
    <s v="M"/>
    <s v="Kwinageese weir"/>
    <s v=""/>
    <s v=""/>
    <s v=""/>
  </r>
  <r>
    <d v="2024-07-03T00:00:00"/>
    <n v="12409"/>
    <n v="12234"/>
    <m/>
    <x v="0"/>
    <n v="1658"/>
    <n v="85"/>
    <n v="41896"/>
    <s v="adipose hole"/>
    <s v="045036"/>
    <n v="420"/>
    <s v="M56 041"/>
    <n v="124"/>
    <s v="420-M56 041-124"/>
    <m/>
    <s v="M"/>
    <s v="M"/>
    <s v=""/>
    <s v=""/>
    <n v="63.5"/>
    <m/>
    <m/>
    <m/>
    <m/>
    <x v="2"/>
    <n v="12657"/>
    <s v="1061072"/>
    <n v="2"/>
    <s v="X"/>
    <m/>
    <m/>
    <d v="2024-07-19T00:00:00"/>
    <n v="478"/>
    <s v="HW"/>
    <m/>
    <s v="&quot;3-9&quot;"/>
    <m/>
    <m/>
    <n v="1"/>
    <s v="JG"/>
    <m/>
    <m/>
    <s v="adult"/>
    <s v="10610722"/>
    <x v="2"/>
    <n v="1.2"/>
    <n v="2"/>
    <n v="2020"/>
    <x v="5"/>
    <s v="GW"/>
    <n v="57.66245"/>
    <s v="M"/>
    <n v="63.5"/>
    <s v="NA"/>
    <n v="156"/>
    <n v="122543"/>
    <s v=""/>
    <s v=""/>
    <s v=""/>
    <s v=""/>
    <s v=""/>
    <s v=""/>
    <s v="M"/>
    <s v=""/>
    <s v=""/>
    <s v=""/>
    <s v=""/>
  </r>
  <r>
    <d v="2024-07-03T00:00:00"/>
    <n v="12409"/>
    <n v="12234"/>
    <m/>
    <x v="0"/>
    <n v="1659"/>
    <n v="63"/>
    <n v="41897"/>
    <s v="adipose hole"/>
    <s v="045000"/>
    <n v="460"/>
    <s v="M58 042"/>
    <n v="45"/>
    <s v="460-M58 042-45"/>
    <m/>
    <s v="M"/>
    <s v="M"/>
    <s v=""/>
    <s v=""/>
    <n v="76"/>
    <n v="19.5"/>
    <n v="7.7"/>
    <n v="5"/>
    <n v="1.6"/>
    <x v="1"/>
    <n v="12657"/>
    <s v="1061072"/>
    <n v="3"/>
    <s v="X"/>
    <m/>
    <m/>
    <d v="2024-07-19T00:00:00"/>
    <n v="479"/>
    <m/>
    <m/>
    <m/>
    <m/>
    <m/>
    <n v="1"/>
    <s v="JG"/>
    <m/>
    <s v="No morphs taken."/>
    <s v="adult"/>
    <s v="10610723"/>
    <x v="8"/>
    <s v="M3"/>
    <n v="3"/>
    <s v=""/>
    <x v="5"/>
    <s v="GW"/>
    <n v="68.3"/>
    <s v="M"/>
    <n v="76"/>
    <s v="Yes"/>
    <n v="430"/>
    <n v="122543"/>
    <s v=""/>
    <s v="M"/>
    <n v="-1.7419999999999998"/>
    <n v="0.14905907550139436"/>
    <s v=""/>
    <s v=""/>
    <s v="M"/>
    <s v=""/>
    <s v=""/>
    <s v=""/>
    <s v=""/>
  </r>
  <r>
    <d v="2024-07-03T00:00:00"/>
    <n v="12409"/>
    <n v="12234"/>
    <m/>
    <x v="0"/>
    <n v="1701"/>
    <n v="90"/>
    <n v="41898"/>
    <s v="adipose hole"/>
    <s v="045023"/>
    <n v="500"/>
    <s v="M58 144"/>
    <n v="125"/>
    <s v="500-M58 144-125"/>
    <m/>
    <s v="F"/>
    <s v="F"/>
    <s v=""/>
    <s v=""/>
    <n v="80.5"/>
    <n v="18.5"/>
    <n v="7.2"/>
    <n v="4.5999999999999996"/>
    <n v="1.5"/>
    <x v="1"/>
    <n v="12657"/>
    <s v="1061072"/>
    <n v="4"/>
    <s v="X"/>
    <m/>
    <m/>
    <d v="2024-07-19T00:00:00"/>
    <n v="480"/>
    <m/>
    <m/>
    <m/>
    <m/>
    <m/>
    <n v="1"/>
    <s v="JG"/>
    <m/>
    <m/>
    <s v="adult"/>
    <s v="10610724"/>
    <x v="3"/>
    <n v="1.3"/>
    <n v="3"/>
    <n v="2019"/>
    <x v="5"/>
    <s v="GW"/>
    <n v="73.3"/>
    <s v="L"/>
    <n v="80.5"/>
    <s v="Yes"/>
    <n v="431"/>
    <n v="122543"/>
    <s v=""/>
    <s v="F"/>
    <n v="1.1910000000000016"/>
    <n v="0.76691986572459581"/>
    <s v=""/>
    <s v=""/>
    <s v="F"/>
    <s v=""/>
    <s v=""/>
    <n v="0"/>
    <n v="0"/>
  </r>
  <r>
    <d v="2024-07-03T00:00:00"/>
    <n v="12409"/>
    <n v="12234"/>
    <m/>
    <x v="0"/>
    <n v="1704"/>
    <m/>
    <n v="41899"/>
    <s v="adipose hole"/>
    <s v="045005"/>
    <m/>
    <m/>
    <m/>
    <s v="--"/>
    <m/>
    <s v="F"/>
    <s v="M"/>
    <s v=""/>
    <s v=""/>
    <n v="67"/>
    <m/>
    <m/>
    <m/>
    <m/>
    <x v="2"/>
    <n v="12657"/>
    <s v="1061072"/>
    <n v="5"/>
    <s v="X"/>
    <m/>
    <m/>
    <d v="2024-07-19T00:00:00"/>
    <n v="481"/>
    <m/>
    <m/>
    <m/>
    <m/>
    <m/>
    <n v="1"/>
    <m/>
    <m/>
    <m/>
    <s v="adult"/>
    <s v="10610725"/>
    <x v="6"/>
    <s v="M2"/>
    <n v="2"/>
    <s v=""/>
    <x v="5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03T00:00:00"/>
    <n v="12409"/>
    <n v="12234"/>
    <m/>
    <x v="0"/>
    <n v="1705"/>
    <m/>
    <n v="41900"/>
    <s v="adipose hole"/>
    <s v="045002"/>
    <m/>
    <m/>
    <m/>
    <s v="--"/>
    <m/>
    <s v="M"/>
    <s v="M"/>
    <s v=""/>
    <s v=""/>
    <n v="66.599999999999994"/>
    <m/>
    <m/>
    <m/>
    <m/>
    <x v="2"/>
    <n v="12657"/>
    <s v="1061072"/>
    <n v="6"/>
    <s v="X"/>
    <m/>
    <m/>
    <d v="2024-07-19T00:00:00"/>
    <n v="482"/>
    <m/>
    <m/>
    <m/>
    <m/>
    <m/>
    <n v="1"/>
    <m/>
    <m/>
    <m/>
    <s v="adult"/>
    <s v="10610726"/>
    <x v="2"/>
    <n v="1.2"/>
    <n v="2"/>
    <n v="2020"/>
    <x v="5"/>
    <s v="GW"/>
    <n v="60.531499999999994"/>
    <s v="M"/>
    <n v="66.599999999999994"/>
    <s v="NA"/>
    <s v=""/>
    <n v="122543"/>
    <s v=""/>
    <s v=""/>
    <s v=""/>
    <s v=""/>
    <s v=""/>
    <s v=""/>
    <s v="M"/>
    <s v=""/>
    <s v=""/>
    <s v=""/>
    <s v=""/>
  </r>
  <r>
    <d v="2024-07-03T00:00:00"/>
    <n v="12409"/>
    <n v="12234"/>
    <m/>
    <x v="0"/>
    <n v="1712"/>
    <m/>
    <n v="41901"/>
    <s v="adipose hole"/>
    <s v="045064"/>
    <m/>
    <m/>
    <m/>
    <s v="--"/>
    <m/>
    <s v="F"/>
    <s v="F"/>
    <s v=""/>
    <s v=""/>
    <n v="77.5"/>
    <n v="18.5"/>
    <n v="7.2"/>
    <n v="4.5"/>
    <n v="1.5"/>
    <x v="1"/>
    <n v="12657"/>
    <s v="1061072"/>
    <n v="7"/>
    <s v="X"/>
    <m/>
    <m/>
    <d v="2024-07-19T00:00:00"/>
    <n v="483"/>
    <m/>
    <m/>
    <m/>
    <m/>
    <m/>
    <n v="1"/>
    <m/>
    <m/>
    <m/>
    <s v="adult"/>
    <s v="10610727"/>
    <x v="3"/>
    <n v="1.3"/>
    <n v="3"/>
    <n v="2019"/>
    <x v="5"/>
    <s v="GW"/>
    <n v="70.3"/>
    <s v="L"/>
    <n v="77.5"/>
    <s v="Yes"/>
    <n v="157"/>
    <n v="122543"/>
    <s v=""/>
    <s v="M"/>
    <n v="-3.0999999999997474E-2"/>
    <n v="0.49225062058619573"/>
    <s v=""/>
    <s v=""/>
    <s v="M"/>
    <s v=""/>
    <s v=""/>
    <n v="0"/>
    <n v="0"/>
  </r>
  <r>
    <d v="2024-07-03T00:00:00"/>
    <n v="12409"/>
    <n v="12234"/>
    <m/>
    <x v="0"/>
    <n v="1714"/>
    <m/>
    <n v="41902"/>
    <s v="adipose hole"/>
    <s v="045051"/>
    <m/>
    <m/>
    <m/>
    <s v="--"/>
    <m/>
    <s v="F"/>
    <s v="F"/>
    <s v=""/>
    <s v=""/>
    <n v="79.5"/>
    <n v="18"/>
    <n v="7"/>
    <n v="4.9000000000000004"/>
    <n v="1.7"/>
    <x v="1"/>
    <n v="12657"/>
    <s v="1061072"/>
    <n v="8"/>
    <s v="X"/>
    <m/>
    <m/>
    <d v="2024-07-19T00:00:00"/>
    <n v="484"/>
    <m/>
    <m/>
    <m/>
    <m/>
    <m/>
    <n v="1"/>
    <m/>
    <m/>
    <m/>
    <s v="adult"/>
    <s v="10610728"/>
    <x v="3"/>
    <n v="1.3"/>
    <n v="3"/>
    <n v="2019"/>
    <x v="5"/>
    <s v="GW"/>
    <n v="72.5"/>
    <s v="L"/>
    <n v="79.5"/>
    <s v="Yes"/>
    <s v=""/>
    <n v="122543"/>
    <s v=""/>
    <s v="F"/>
    <n v="0.64100000000000201"/>
    <n v="0.65497947697709979"/>
    <s v=""/>
    <s v=""/>
    <s v="F"/>
    <s v=""/>
    <s v=""/>
    <s v=""/>
    <s v=""/>
  </r>
  <r>
    <d v="2024-07-03T00:00:00"/>
    <n v="12409"/>
    <n v="12234"/>
    <m/>
    <x v="0"/>
    <n v="1719"/>
    <m/>
    <n v="41903"/>
    <s v="adipose hole"/>
    <s v="044989"/>
    <m/>
    <m/>
    <m/>
    <s v="--"/>
    <m/>
    <s v="M"/>
    <s v="M"/>
    <s v=""/>
    <s v=""/>
    <n v="56.5"/>
    <m/>
    <m/>
    <m/>
    <m/>
    <x v="2"/>
    <n v="12657"/>
    <s v="1061072"/>
    <n v="9"/>
    <s v="X"/>
    <m/>
    <m/>
    <d v="2024-07-19T00:00:00"/>
    <n v="485"/>
    <m/>
    <m/>
    <m/>
    <m/>
    <m/>
    <n v="1"/>
    <m/>
    <m/>
    <m/>
    <s v="adult"/>
    <s v="10610729"/>
    <x v="2"/>
    <n v="1.2"/>
    <n v="2"/>
    <n v="2020"/>
    <x v="5"/>
    <s v="GW"/>
    <n v="51.183950000000003"/>
    <s v="M"/>
    <n v="56.5"/>
    <s v="NA"/>
    <n v="158"/>
    <n v="122543"/>
    <s v=""/>
    <s v=""/>
    <s v=""/>
    <s v=""/>
    <s v=""/>
    <s v=""/>
    <s v="M"/>
    <s v=""/>
    <s v=""/>
    <n v="0"/>
    <n v="0"/>
  </r>
  <r>
    <d v="2024-07-03T00:00:00"/>
    <n v="12409"/>
    <n v="12234"/>
    <m/>
    <x v="0"/>
    <n v="1727"/>
    <m/>
    <n v="41904"/>
    <s v="adipose hole"/>
    <s v="044983"/>
    <m/>
    <m/>
    <m/>
    <s v="--"/>
    <m/>
    <s v="F"/>
    <s v="F"/>
    <s v=""/>
    <s v=""/>
    <n v="78"/>
    <n v="16"/>
    <n v="5.5"/>
    <n v="4"/>
    <n v="1.2"/>
    <x v="1"/>
    <n v="12657"/>
    <s v="1061072"/>
    <n v="10"/>
    <s v="X"/>
    <m/>
    <m/>
    <d v="2024-07-19T00:00:00"/>
    <n v="486"/>
    <m/>
    <m/>
    <m/>
    <m/>
    <m/>
    <n v="1"/>
    <m/>
    <m/>
    <m/>
    <s v="adult"/>
    <s v="106107210"/>
    <x v="3"/>
    <n v="1.3"/>
    <n v="3"/>
    <n v="2019"/>
    <x v="5"/>
    <s v="GW"/>
    <n v="72.5"/>
    <s v="L"/>
    <n v="78"/>
    <s v="Yes"/>
    <s v=""/>
    <n v="122543"/>
    <s v=""/>
    <s v="F"/>
    <n v="2.9579999999999997"/>
    <n v="0.95064023169012535"/>
    <s v=""/>
    <s v=""/>
    <s v="F"/>
    <s v=""/>
    <s v=""/>
    <s v=""/>
    <s v=""/>
  </r>
  <r>
    <d v="2024-07-03T00:00:00"/>
    <n v="12409"/>
    <n v="12234"/>
    <m/>
    <x v="0"/>
    <n v="1733"/>
    <m/>
    <n v="41905"/>
    <s v="adipose hole"/>
    <s v="045039"/>
    <m/>
    <m/>
    <m/>
    <s v="--"/>
    <m/>
    <s v="F"/>
    <s v="F"/>
    <s v=""/>
    <s v=""/>
    <n v="85.5"/>
    <n v="18.3"/>
    <n v="6.5"/>
    <n v="5"/>
    <n v="1.8"/>
    <x v="1"/>
    <n v="12658"/>
    <s v="1061073"/>
    <n v="1"/>
    <s v="X"/>
    <m/>
    <m/>
    <d v="2024-07-19T00:00:00"/>
    <n v="487"/>
    <m/>
    <m/>
    <m/>
    <m/>
    <m/>
    <n v="1"/>
    <m/>
    <m/>
    <m/>
    <s v="adult"/>
    <s v="10610731"/>
    <x v="3"/>
    <n v="1.3"/>
    <n v="3"/>
    <n v="2019"/>
    <x v="5"/>
    <s v="GW"/>
    <n v="79"/>
    <s v="L"/>
    <n v="85.5"/>
    <s v="Yes"/>
    <s v=""/>
    <n v="122543"/>
    <s v=""/>
    <s v="F"/>
    <n v="3.7070000000000007"/>
    <n v="0.97603724507945189"/>
    <s v=""/>
    <s v=""/>
    <s v="F"/>
    <s v=""/>
    <s v=""/>
    <n v="0"/>
    <n v="0"/>
  </r>
  <r>
    <d v="2024-07-03T00:00:00"/>
    <n v="12409"/>
    <n v="12234"/>
    <m/>
    <x v="0"/>
    <n v="1738"/>
    <m/>
    <n v="41906"/>
    <s v="adipose hole"/>
    <s v="045071"/>
    <m/>
    <m/>
    <m/>
    <s v="--"/>
    <m/>
    <s v="F"/>
    <s v="F"/>
    <s v=""/>
    <s v=""/>
    <n v="84"/>
    <n v="19.100000000000001"/>
    <n v="7"/>
    <n v="6"/>
    <n v="2.5"/>
    <x v="1"/>
    <n v="12658"/>
    <s v="1061073"/>
    <n v="2"/>
    <s v="X"/>
    <m/>
    <m/>
    <d v="2024-07-19T00:00:00"/>
    <n v="488"/>
    <m/>
    <m/>
    <m/>
    <m/>
    <m/>
    <n v="1"/>
    <m/>
    <m/>
    <m/>
    <s v="adult"/>
    <s v="10610732"/>
    <x v="3"/>
    <n v="1.3"/>
    <n v="3"/>
    <n v="2019"/>
    <x v="5"/>
    <s v="GW"/>
    <n v="77"/>
    <s v="L"/>
    <n v="84"/>
    <s v="Yes"/>
    <s v=""/>
    <n v="122543"/>
    <s v=""/>
    <s v="F"/>
    <n v="1.1399999999999975"/>
    <n v="0.7576796390037045"/>
    <s v=""/>
    <s v=""/>
    <s v="F"/>
    <s v=""/>
    <s v=""/>
    <n v="0"/>
    <n v="0"/>
  </r>
  <r>
    <d v="2024-07-03T00:00:00"/>
    <n v="12409"/>
    <n v="12234"/>
    <m/>
    <x v="0"/>
    <n v="1744"/>
    <m/>
    <n v="41907"/>
    <s v="adipose hole"/>
    <s v="044982"/>
    <m/>
    <m/>
    <m/>
    <s v="--"/>
    <m/>
    <s v="F"/>
    <s v="F"/>
    <s v=""/>
    <s v=""/>
    <n v="79.5"/>
    <n v="15.3"/>
    <n v="5.6"/>
    <n v="4.0999999999999996"/>
    <n v="1.5"/>
    <x v="1"/>
    <n v="12658"/>
    <s v="1061073"/>
    <n v="3"/>
    <s v="X"/>
    <m/>
    <m/>
    <d v="2024-07-19T00:00:00"/>
    <n v="489"/>
    <m/>
    <m/>
    <m/>
    <m/>
    <m/>
    <n v="1"/>
    <m/>
    <m/>
    <m/>
    <s v="adult"/>
    <s v="10610733"/>
    <x v="3"/>
    <n v="1.3"/>
    <n v="3"/>
    <n v="2019"/>
    <x v="5"/>
    <s v="GW"/>
    <n v="73.900000000000006"/>
    <s v="L"/>
    <n v="79.5"/>
    <s v="Yes"/>
    <n v="159"/>
    <n v="122543"/>
    <s v=""/>
    <s v="F"/>
    <n v="3.1490000000000036"/>
    <n v="0.95886930092718181"/>
    <s v=""/>
    <s v=""/>
    <s v="F"/>
    <s v=""/>
    <s v=""/>
    <n v="0"/>
    <n v="0"/>
  </r>
  <r>
    <d v="2024-07-03T00:00:00"/>
    <n v="12409"/>
    <n v="12234"/>
    <m/>
    <x v="0"/>
    <n v="1750"/>
    <m/>
    <n v="41908"/>
    <s v="adipose hole"/>
    <s v="044984"/>
    <m/>
    <m/>
    <m/>
    <s v="--"/>
    <m/>
    <s v="F"/>
    <s v="F"/>
    <s v=""/>
    <s v=""/>
    <n v="81"/>
    <n v="19.5"/>
    <n v="7.5"/>
    <n v="4.5999999999999996"/>
    <n v="1.7"/>
    <x v="1"/>
    <n v="12658"/>
    <s v="1061073"/>
    <n v="4"/>
    <s v="X"/>
    <m/>
    <m/>
    <d v="2024-07-19T00:00:00"/>
    <n v="490"/>
    <m/>
    <m/>
    <m/>
    <m/>
    <m/>
    <n v="1"/>
    <m/>
    <m/>
    <m/>
    <s v="adult"/>
    <s v="10610734"/>
    <x v="8"/>
    <s v="M3"/>
    <n v="3"/>
    <s v=""/>
    <x v="5"/>
    <s v="GW"/>
    <n v="73.5"/>
    <s v="L"/>
    <n v="81"/>
    <s v="Yes"/>
    <n v="160"/>
    <n v="122543"/>
    <s v=""/>
    <s v="F"/>
    <n v="0.84999999999999942"/>
    <n v="0.70056714247397289"/>
    <s v=""/>
    <s v=""/>
    <s v="F"/>
    <s v=""/>
    <s v=""/>
    <n v="0"/>
    <n v="0"/>
  </r>
  <r>
    <d v="2024-07-03T00:00:00"/>
    <n v="12409"/>
    <n v="12234"/>
    <m/>
    <x v="0"/>
    <n v="1752"/>
    <m/>
    <n v="41909"/>
    <s v="adipose hole"/>
    <s v="045014"/>
    <m/>
    <m/>
    <m/>
    <s v="--"/>
    <m/>
    <s v="F"/>
    <s v="F"/>
    <s v=""/>
    <s v=""/>
    <n v="87"/>
    <n v="19"/>
    <n v="6.8"/>
    <n v="5.5"/>
    <n v="1.9"/>
    <x v="1"/>
    <n v="12658"/>
    <s v="1061073"/>
    <n v="5"/>
    <s v="X"/>
    <m/>
    <m/>
    <d v="2024-07-19T00:00:00"/>
    <n v="491"/>
    <m/>
    <m/>
    <m/>
    <m/>
    <m/>
    <n v="1"/>
    <m/>
    <m/>
    <m/>
    <s v="adult"/>
    <s v="10610735"/>
    <x v="3"/>
    <n v="1.3"/>
    <n v="3"/>
    <n v="2019"/>
    <x v="5"/>
    <s v="GW"/>
    <n v="80.2"/>
    <s v="L"/>
    <n v="87"/>
    <s v="Yes"/>
    <s v=""/>
    <n v="122543"/>
    <s v=""/>
    <s v="F"/>
    <n v="3.5419999999999967"/>
    <n v="0.97185946097739773"/>
    <s v=""/>
    <s v=""/>
    <s v="F"/>
    <s v=""/>
    <s v=""/>
    <s v=""/>
    <s v=""/>
  </r>
  <r>
    <d v="2024-07-03T00:00:00"/>
    <n v="12409"/>
    <n v="12235"/>
    <m/>
    <x v="0"/>
    <n v="1757"/>
    <m/>
    <n v="41910"/>
    <s v="adipose hole"/>
    <s v="045060"/>
    <m/>
    <m/>
    <m/>
    <s v="--"/>
    <m/>
    <s v="F"/>
    <s v="F"/>
    <s v=""/>
    <s v=""/>
    <n v="77.5"/>
    <n v="16.5"/>
    <n v="5.5"/>
    <n v="3.4"/>
    <n v="1.3"/>
    <x v="1"/>
    <n v="12658"/>
    <s v="1061073"/>
    <n v="6"/>
    <s v="X"/>
    <m/>
    <m/>
    <d v="2024-07-19T00:00:00"/>
    <n v="492"/>
    <m/>
    <m/>
    <m/>
    <m/>
    <m/>
    <n v="1"/>
    <m/>
    <m/>
    <m/>
    <s v="adult"/>
    <s v="10610736"/>
    <x v="3"/>
    <n v="1.3"/>
    <n v="3"/>
    <n v="2019"/>
    <x v="5"/>
    <s v="GW"/>
    <n v="72"/>
    <s v="L"/>
    <n v="77.5"/>
    <s v="Yes"/>
    <n v="161"/>
    <n v="122543"/>
    <s v=""/>
    <s v="F"/>
    <n v="3.0650000000000031"/>
    <n v="0.95542571956611366"/>
    <s v=""/>
    <s v=""/>
    <s v="F"/>
    <s v=""/>
    <s v=""/>
    <s v=""/>
    <s v=""/>
  </r>
  <r>
    <d v="2024-07-03T00:00:00"/>
    <n v="12409"/>
    <n v="12235"/>
    <m/>
    <x v="0"/>
    <n v="1800"/>
    <m/>
    <n v="41911"/>
    <s v="adipose hole"/>
    <s v="045059"/>
    <m/>
    <m/>
    <m/>
    <s v="--"/>
    <m/>
    <s v="F"/>
    <s v="F"/>
    <s v=""/>
    <s v=""/>
    <n v="82.5"/>
    <n v="17.3"/>
    <n v="6"/>
    <n v="4.4000000000000004"/>
    <n v="1.5"/>
    <x v="1"/>
    <n v="12658"/>
    <s v="1061073"/>
    <n v="7"/>
    <s v="X"/>
    <m/>
    <m/>
    <d v="2024-07-19T00:00:00"/>
    <n v="493"/>
    <m/>
    <m/>
    <m/>
    <m/>
    <m/>
    <n v="1"/>
    <m/>
    <m/>
    <m/>
    <s v="adult"/>
    <s v="10610737"/>
    <x v="3"/>
    <n v="1.3"/>
    <n v="3"/>
    <n v="2019"/>
    <x v="5"/>
    <s v="GW"/>
    <n v="76.5"/>
    <s v="L"/>
    <n v="82.5"/>
    <s v="Yes"/>
    <s v=""/>
    <n v="122543"/>
    <s v=""/>
    <s v="F"/>
    <n v="3.7230000000000016"/>
    <n v="0.97640862516541727"/>
    <s v=""/>
    <s v=""/>
    <s v="F"/>
    <s v=""/>
    <s v=""/>
    <n v="0"/>
    <n v="0"/>
  </r>
  <r>
    <d v="2024-07-03T00:00:00"/>
    <n v="12409"/>
    <n v="12235"/>
    <m/>
    <x v="0"/>
    <n v="1802"/>
    <m/>
    <n v="41912"/>
    <s v="adipose hole"/>
    <s v="044988"/>
    <m/>
    <m/>
    <m/>
    <s v="--"/>
    <m/>
    <s v="M"/>
    <s v="M"/>
    <s v=""/>
    <s v=""/>
    <n v="66"/>
    <m/>
    <m/>
    <m/>
    <m/>
    <x v="2"/>
    <n v="12658"/>
    <s v="1061073"/>
    <n v="8"/>
    <s v="X"/>
    <m/>
    <m/>
    <d v="2024-07-19T00:00:00"/>
    <n v="494"/>
    <m/>
    <m/>
    <m/>
    <m/>
    <m/>
    <n v="1"/>
    <m/>
    <m/>
    <m/>
    <s v="adult"/>
    <s v="10610738"/>
    <x v="2"/>
    <n v="1.2"/>
    <n v="2"/>
    <n v="2020"/>
    <x v="5"/>
    <s v="GW"/>
    <n v="59.976199999999999"/>
    <s v="M"/>
    <n v="66"/>
    <s v="NA"/>
    <n v="162"/>
    <n v="122543"/>
    <s v=""/>
    <s v=""/>
    <s v=""/>
    <s v=""/>
    <s v=""/>
    <s v=""/>
    <s v="M"/>
    <s v=""/>
    <s v=""/>
    <n v="0"/>
    <n v="0"/>
  </r>
  <r>
    <d v="2024-07-03T00:00:00"/>
    <n v="12409"/>
    <n v="12235"/>
    <m/>
    <x v="0"/>
    <n v="1805"/>
    <m/>
    <n v="41913"/>
    <s v="adipose hole"/>
    <s v="045063"/>
    <m/>
    <m/>
    <m/>
    <s v="--"/>
    <m/>
    <s v="F"/>
    <s v="F"/>
    <s v=""/>
    <s v=""/>
    <n v="76"/>
    <n v="15.5"/>
    <n v="5.2"/>
    <n v="3.6"/>
    <n v="1.4"/>
    <x v="1"/>
    <n v="12658"/>
    <s v="1061073"/>
    <n v="9"/>
    <s v="X"/>
    <m/>
    <m/>
    <d v="2024-07-19T00:00:00"/>
    <n v="495"/>
    <s v="HW"/>
    <m/>
    <s v="3,9"/>
    <m/>
    <m/>
    <n v="1"/>
    <m/>
    <m/>
    <m/>
    <s v="adult"/>
    <s v="10610739"/>
    <x v="8"/>
    <s v="M3"/>
    <n v="3"/>
    <s v=""/>
    <x v="5"/>
    <s v="GW"/>
    <n v="70.8"/>
    <s v="L"/>
    <n v="76"/>
    <s v="Yes"/>
    <s v=""/>
    <n v="122543"/>
    <s v=""/>
    <s v="F"/>
    <n v="2.5819999999999999"/>
    <n v="0.92969410745254344"/>
    <s v=""/>
    <s v=""/>
    <s v="F"/>
    <s v=""/>
    <s v=""/>
    <s v=""/>
    <s v=""/>
  </r>
  <r>
    <d v="2024-07-03T00:00:00"/>
    <n v="12409"/>
    <n v="12235"/>
    <m/>
    <x v="0"/>
    <n v="1812"/>
    <m/>
    <n v="41914"/>
    <s v="adipose hole"/>
    <s v="045069"/>
    <m/>
    <m/>
    <m/>
    <s v="--"/>
    <m/>
    <s v="M"/>
    <s v="M"/>
    <s v=""/>
    <s v=""/>
    <n v="82"/>
    <n v="19.2"/>
    <n v="6.9"/>
    <n v="5.5"/>
    <n v="1.8"/>
    <x v="1"/>
    <n v="12658"/>
    <s v="1061073"/>
    <n v="10"/>
    <s v="X"/>
    <m/>
    <m/>
    <d v="2024-07-19T00:00:00"/>
    <n v="496"/>
    <m/>
    <m/>
    <m/>
    <m/>
    <m/>
    <n v="1"/>
    <m/>
    <m/>
    <m/>
    <s v="adult"/>
    <s v="106107310"/>
    <x v="3"/>
    <n v="1.3"/>
    <n v="3"/>
    <n v="2019"/>
    <x v="5"/>
    <s v="GW"/>
    <n v="75.099999999999994"/>
    <s v="L"/>
    <n v="82"/>
    <s v="Yes"/>
    <s v=""/>
    <n v="122543"/>
    <s v=""/>
    <s v="F"/>
    <n v="1.3499999999999979"/>
    <n v="0.79412962819905231"/>
    <s v=""/>
    <s v=""/>
    <s v="F"/>
    <s v=""/>
    <s v=""/>
    <s v=""/>
    <s v=""/>
  </r>
  <r>
    <d v="2024-07-03T00:00:00"/>
    <n v="12409"/>
    <n v="12235"/>
    <m/>
    <x v="0"/>
    <n v="1814"/>
    <m/>
    <n v="41915"/>
    <s v="adipose hole"/>
    <s v="044993"/>
    <m/>
    <m/>
    <m/>
    <s v="--"/>
    <m/>
    <s v="M"/>
    <s v="M"/>
    <s v=""/>
    <s v=""/>
    <n v="87.5"/>
    <n v="19.600000000000001"/>
    <n v="7.3"/>
    <n v="6.5"/>
    <n v="2.2000000000000002"/>
    <x v="1"/>
    <n v="12659"/>
    <s v="1061074"/>
    <n v="1"/>
    <s v="X"/>
    <m/>
    <m/>
    <d v="2024-07-19T00:00:00"/>
    <n v="497"/>
    <m/>
    <m/>
    <m/>
    <m/>
    <m/>
    <n v="1"/>
    <m/>
    <m/>
    <m/>
    <s v="adult"/>
    <s v="10610741"/>
    <x v="3"/>
    <n v="1.3"/>
    <n v="3"/>
    <n v="2019"/>
    <x v="5"/>
    <s v="GW"/>
    <n v="80.2"/>
    <s v="L"/>
    <n v="87.5"/>
    <s v="Yes"/>
    <n v="163"/>
    <n v="122543"/>
    <s v=""/>
    <s v="F"/>
    <n v="2.1790000000000012"/>
    <n v="0.89834778943356641"/>
    <s v=""/>
    <s v=""/>
    <s v="F"/>
    <s v=""/>
    <s v=""/>
    <s v=""/>
    <s v=""/>
  </r>
  <r>
    <d v="2024-07-03T00:00:00"/>
    <n v="12409"/>
    <n v="12235"/>
    <m/>
    <x v="0"/>
    <n v="1817"/>
    <m/>
    <n v="41916"/>
    <s v="adipose hole"/>
    <s v="045074"/>
    <m/>
    <m/>
    <m/>
    <s v="--"/>
    <m/>
    <s v="M"/>
    <s v="M"/>
    <s v=""/>
    <s v=""/>
    <n v="59"/>
    <m/>
    <m/>
    <m/>
    <m/>
    <x v="2"/>
    <n v="12659"/>
    <s v="1061074"/>
    <n v="2"/>
    <s v="X"/>
    <m/>
    <m/>
    <d v="2024-07-19T00:00:00"/>
    <n v="498"/>
    <m/>
    <m/>
    <m/>
    <m/>
    <m/>
    <n v="1"/>
    <m/>
    <m/>
    <m/>
    <s v="adult"/>
    <s v="10610742"/>
    <x v="2"/>
    <n v="1.2"/>
    <n v="2"/>
    <n v="2020"/>
    <x v="5"/>
    <s v="GW"/>
    <n v="53.497700000000002"/>
    <s v="M"/>
    <n v="59"/>
    <s v="NA"/>
    <n v="164"/>
    <n v="122543"/>
    <s v=""/>
    <s v=""/>
    <s v=""/>
    <s v=""/>
    <s v=""/>
    <s v=""/>
    <s v="M"/>
    <s v="Kwinageese weir"/>
    <s v=""/>
    <s v=""/>
    <s v=""/>
  </r>
  <r>
    <d v="2024-07-03T00:00:00"/>
    <n v="12409"/>
    <n v="12235"/>
    <m/>
    <x v="0"/>
    <n v="1819"/>
    <m/>
    <n v="41917"/>
    <s v="adipose hole"/>
    <s v="045034"/>
    <m/>
    <m/>
    <m/>
    <s v="--"/>
    <m/>
    <s v="F"/>
    <s v="F"/>
    <s v=""/>
    <s v=""/>
    <n v="81"/>
    <n v="16.899999999999999"/>
    <n v="4.9000000000000004"/>
    <n v="4.5"/>
    <n v="1.5"/>
    <x v="1"/>
    <n v="12659"/>
    <s v="1061074"/>
    <n v="3"/>
    <s v="X"/>
    <m/>
    <m/>
    <d v="2024-07-19T00:00:00"/>
    <n v="499"/>
    <m/>
    <m/>
    <m/>
    <m/>
    <m/>
    <n v="1"/>
    <m/>
    <m/>
    <m/>
    <s v="adult"/>
    <s v="10610743"/>
    <x v="3"/>
    <n v="1.3"/>
    <n v="3"/>
    <n v="2019"/>
    <x v="5"/>
    <s v="GW"/>
    <n v="76.099999999999994"/>
    <s v="L"/>
    <n v="81"/>
    <s v="Yes"/>
    <s v=""/>
    <n v="122543"/>
    <s v=""/>
    <s v="F"/>
    <n v="4.4179999999999984"/>
    <n v="0.98808534593518449"/>
    <s v=""/>
    <s v=""/>
    <s v="F"/>
    <s v=""/>
    <s v=""/>
    <n v="0"/>
    <n v="0"/>
  </r>
  <r>
    <d v="2024-07-03T00:00:00"/>
    <n v="12409"/>
    <n v="12235"/>
    <m/>
    <x v="0"/>
    <n v="1824"/>
    <m/>
    <n v="41918"/>
    <s v="adipose hole"/>
    <s v="045042"/>
    <m/>
    <m/>
    <m/>
    <s v="--"/>
    <m/>
    <s v="M"/>
    <s v="M"/>
    <s v=""/>
    <s v=""/>
    <n v="58"/>
    <m/>
    <m/>
    <m/>
    <m/>
    <x v="2"/>
    <n v="12659"/>
    <s v="1061074"/>
    <n v="4"/>
    <s v="X"/>
    <m/>
    <m/>
    <d v="2024-07-19T00:00:00"/>
    <n v="500"/>
    <m/>
    <m/>
    <m/>
    <m/>
    <m/>
    <n v="1"/>
    <m/>
    <m/>
    <m/>
    <s v="adult"/>
    <s v="10610744"/>
    <x v="2"/>
    <n v="1.2"/>
    <n v="2"/>
    <n v="2020"/>
    <x v="5"/>
    <s v="GW"/>
    <n v="52.572200000000002"/>
    <s v="M"/>
    <n v="58"/>
    <s v="NA"/>
    <n v="165"/>
    <n v="122543"/>
    <s v=""/>
    <s v=""/>
    <s v=""/>
    <s v=""/>
    <s v=""/>
    <s v=""/>
    <s v="M"/>
    <s v=""/>
    <s v=""/>
    <n v="0"/>
    <n v="0"/>
  </r>
  <r>
    <d v="2024-07-03T00:00:00"/>
    <n v="12409"/>
    <n v="12235"/>
    <m/>
    <x v="0"/>
    <n v="1827"/>
    <m/>
    <n v="41919"/>
    <s v="adipose hole"/>
    <s v="045017"/>
    <m/>
    <m/>
    <m/>
    <s v="--"/>
    <m/>
    <s v="M"/>
    <s v="M"/>
    <s v=""/>
    <s v=""/>
    <n v="66"/>
    <m/>
    <m/>
    <m/>
    <m/>
    <x v="2"/>
    <n v="12659"/>
    <s v="1061074"/>
    <n v="5"/>
    <s v="X"/>
    <m/>
    <m/>
    <d v="2024-07-19T00:00:00"/>
    <n v="501"/>
    <m/>
    <m/>
    <m/>
    <m/>
    <m/>
    <n v="1"/>
    <m/>
    <m/>
    <m/>
    <s v="adult"/>
    <s v="10610745"/>
    <x v="5"/>
    <n v="0"/>
    <n v="0"/>
    <s v=""/>
    <x v="5"/>
    <s v="GW"/>
    <n v="59.976199999999999"/>
    <s v="M"/>
    <n v="66"/>
    <s v="NA"/>
    <n v="166"/>
    <n v="122543"/>
    <s v=""/>
    <s v=""/>
    <s v=""/>
    <s v=""/>
    <s v=""/>
    <s v=""/>
    <s v="M"/>
    <s v=""/>
    <s v=""/>
    <n v="0"/>
    <n v="0"/>
  </r>
  <r>
    <d v="2024-07-03T00:00:00"/>
    <n v="12409"/>
    <n v="12235"/>
    <m/>
    <x v="0"/>
    <n v="1829"/>
    <m/>
    <n v="41920"/>
    <s v="adipose hole"/>
    <s v="045054"/>
    <m/>
    <m/>
    <m/>
    <s v="--"/>
    <m/>
    <s v="M"/>
    <s v="M"/>
    <s v=""/>
    <s v=""/>
    <n v="63.5"/>
    <m/>
    <m/>
    <m/>
    <m/>
    <x v="2"/>
    <n v="12659"/>
    <s v="1061074"/>
    <n v="6"/>
    <s v="X"/>
    <m/>
    <m/>
    <d v="2024-07-19T00:00:00"/>
    <n v="502"/>
    <m/>
    <m/>
    <m/>
    <m/>
    <m/>
    <n v="1"/>
    <m/>
    <m/>
    <m/>
    <s v="adult"/>
    <s v="10610746"/>
    <x v="2"/>
    <n v="1.2"/>
    <n v="2"/>
    <n v="2020"/>
    <x v="5"/>
    <s v="GW"/>
    <n v="57.66245"/>
    <s v="M"/>
    <n v="63.5"/>
    <s v="NA"/>
    <s v=""/>
    <n v="122543"/>
    <s v=""/>
    <s v=""/>
    <s v=""/>
    <s v=""/>
    <s v=""/>
    <s v=""/>
    <s v="M"/>
    <s v=""/>
    <s v=""/>
    <n v="0"/>
    <n v="0"/>
  </r>
  <r>
    <d v="2024-07-03T00:00:00"/>
    <n v="12409"/>
    <n v="12235"/>
    <m/>
    <x v="0"/>
    <n v="1831"/>
    <m/>
    <n v="41921"/>
    <s v="adipose hole"/>
    <s v="045041"/>
    <m/>
    <m/>
    <m/>
    <s v="--"/>
    <m/>
    <s v="F"/>
    <s v="F"/>
    <s v=""/>
    <s v=""/>
    <n v="83"/>
    <m/>
    <n v="5.5"/>
    <m/>
    <m/>
    <x v="1"/>
    <n v="12659"/>
    <s v="1061074"/>
    <n v="7"/>
    <s v="X"/>
    <m/>
    <m/>
    <d v="2024-07-19T00:00:00"/>
    <n v="503"/>
    <m/>
    <m/>
    <m/>
    <m/>
    <m/>
    <n v="1"/>
    <m/>
    <s v="Only snout"/>
    <m/>
    <s v="adult"/>
    <s v="10610747"/>
    <x v="3"/>
    <n v="1.3"/>
    <n v="3"/>
    <n v="2019"/>
    <x v="5"/>
    <s v="GW"/>
    <n v="77.5"/>
    <s v="L"/>
    <n v="83"/>
    <s v="No"/>
    <s v=""/>
    <n v="122543"/>
    <s v=""/>
    <s v=""/>
    <s v=""/>
    <s v=""/>
    <s v=""/>
    <s v=""/>
    <s v="F"/>
    <s v=""/>
    <s v=""/>
    <s v=""/>
    <s v=""/>
  </r>
  <r>
    <d v="2024-07-03T00:00:00"/>
    <n v="12409"/>
    <n v="12235"/>
    <m/>
    <x v="0"/>
    <n v="1835"/>
    <m/>
    <n v="41922"/>
    <s v="adipose hole"/>
    <s v="044981"/>
    <m/>
    <m/>
    <m/>
    <s v="--"/>
    <m/>
    <s v="M"/>
    <s v="M"/>
    <s v=""/>
    <s v=""/>
    <n v="61"/>
    <m/>
    <m/>
    <m/>
    <m/>
    <x v="2"/>
    <n v="12659"/>
    <s v="1061074"/>
    <n v="8"/>
    <s v="X"/>
    <m/>
    <m/>
    <d v="2024-07-19T00:00:00"/>
    <n v="504"/>
    <m/>
    <m/>
    <m/>
    <m/>
    <m/>
    <n v="1"/>
    <m/>
    <m/>
    <m/>
    <s v="adult"/>
    <s v="10610748"/>
    <x v="2"/>
    <n v="1.2"/>
    <n v="2"/>
    <n v="2020"/>
    <x v="5"/>
    <s v="GW"/>
    <n v="55.348700000000001"/>
    <s v="M"/>
    <n v="61"/>
    <s v="NA"/>
    <n v="167"/>
    <n v="122543"/>
    <s v=""/>
    <s v=""/>
    <s v=""/>
    <s v=""/>
    <s v=""/>
    <s v=""/>
    <s v="M"/>
    <s v=""/>
    <s v=""/>
    <s v=""/>
    <s v=""/>
  </r>
  <r>
    <d v="2024-07-03T00:00:00"/>
    <n v="12410"/>
    <n v="12235"/>
    <m/>
    <x v="1"/>
    <n v="1903"/>
    <m/>
    <n v="41923"/>
    <s v="adipose hole"/>
    <s v="045003"/>
    <m/>
    <m/>
    <m/>
    <s v="--"/>
    <m/>
    <s v="F"/>
    <s v="F"/>
    <s v=""/>
    <s v=""/>
    <n v="80.5"/>
    <n v="18.399999999999999"/>
    <n v="6.7"/>
    <n v="4.7"/>
    <n v="1.7"/>
    <x v="1"/>
    <n v="12659"/>
    <s v="1061074"/>
    <n v="9"/>
    <s v="X"/>
    <m/>
    <m/>
    <d v="2024-07-19T00:00:00"/>
    <n v="505"/>
    <m/>
    <m/>
    <m/>
    <m/>
    <m/>
    <n v="1"/>
    <m/>
    <m/>
    <m/>
    <s v="adult"/>
    <s v="10610749"/>
    <x v="8"/>
    <s v="M3"/>
    <n v="3"/>
    <s v=""/>
    <x v="5"/>
    <s v="GW"/>
    <n v="73.8"/>
    <s v="L"/>
    <n v="80.5"/>
    <s v="Yes"/>
    <n v="168"/>
    <n v="122543"/>
    <s v=""/>
    <s v="F"/>
    <n v="1.5910000000000022"/>
    <n v="0.83075674954666312"/>
    <s v=""/>
    <s v=""/>
    <s v="F"/>
    <s v=""/>
    <s v=""/>
    <n v="0"/>
    <n v="0"/>
  </r>
  <r>
    <d v="2024-07-03T00:00:00"/>
    <n v="12410"/>
    <n v="12235"/>
    <m/>
    <x v="1"/>
    <n v="1905"/>
    <m/>
    <n v="41924"/>
    <s v="adipose hole"/>
    <s v="045055"/>
    <m/>
    <m/>
    <m/>
    <s v="--"/>
    <m/>
    <s v="F"/>
    <s v="F"/>
    <s v=""/>
    <s v=""/>
    <n v="80.5"/>
    <n v="18"/>
    <n v="7"/>
    <n v="4.8"/>
    <n v="1.8"/>
    <x v="1"/>
    <n v="12659"/>
    <s v="1061074"/>
    <n v="10"/>
    <s v="X"/>
    <m/>
    <m/>
    <d v="2024-07-19T00:00:00"/>
    <n v="506"/>
    <m/>
    <m/>
    <m/>
    <m/>
    <m/>
    <n v="1"/>
    <m/>
    <m/>
    <m/>
    <s v="adult"/>
    <s v="106107410"/>
    <x v="3"/>
    <n v="1.3"/>
    <n v="3"/>
    <n v="2019"/>
    <x v="5"/>
    <s v="GW"/>
    <n v="73.5"/>
    <s v="L"/>
    <n v="80.5"/>
    <s v="Yes"/>
    <n v="169"/>
    <n v="122543"/>
    <s v=""/>
    <s v="F"/>
    <n v="1.0530000000000017"/>
    <n v="0.74135056527633891"/>
    <s v=""/>
    <s v=""/>
    <s v="F"/>
    <s v=""/>
    <s v=""/>
    <n v="0"/>
    <n v="0"/>
  </r>
  <r>
    <d v="2024-07-03T00:00:00"/>
    <n v="12410"/>
    <n v="12235"/>
    <m/>
    <x v="1"/>
    <n v="1906"/>
    <m/>
    <n v="41925"/>
    <s v="adipose hole"/>
    <s v="045031"/>
    <m/>
    <m/>
    <m/>
    <s v="--"/>
    <m/>
    <s v="M"/>
    <s v="M"/>
    <s v=""/>
    <s v=""/>
    <n v="58.5"/>
    <m/>
    <m/>
    <m/>
    <m/>
    <x v="2"/>
    <n v="12660"/>
    <s v="1061075"/>
    <n v="1"/>
    <s v="X"/>
    <m/>
    <m/>
    <d v="2024-07-19T00:00:00"/>
    <n v="507"/>
    <m/>
    <m/>
    <m/>
    <m/>
    <m/>
    <n v="1"/>
    <m/>
    <m/>
    <m/>
    <s v="adult"/>
    <s v="10610751"/>
    <x v="2"/>
    <n v="1.2"/>
    <n v="2"/>
    <n v="2020"/>
    <x v="5"/>
    <s v="GW"/>
    <n v="53.034950000000002"/>
    <s v="M"/>
    <n v="58.5"/>
    <s v="NA"/>
    <n v="170"/>
    <n v="122543"/>
    <s v=""/>
    <s v=""/>
    <s v=""/>
    <s v=""/>
    <s v=""/>
    <s v=""/>
    <s v="M"/>
    <s v=""/>
    <s v=""/>
    <s v=""/>
    <s v=""/>
  </r>
  <r>
    <d v="2024-07-03T00:00:00"/>
    <n v="12410"/>
    <n v="12235"/>
    <m/>
    <x v="1"/>
    <n v="1908"/>
    <m/>
    <n v="41926"/>
    <s v="adipose hole"/>
    <s v="045009"/>
    <m/>
    <m/>
    <m/>
    <s v="--"/>
    <m/>
    <s v="M"/>
    <s v="M"/>
    <s v=""/>
    <s v=""/>
    <n v="58.5"/>
    <m/>
    <m/>
    <m/>
    <m/>
    <x v="2"/>
    <n v="12660"/>
    <s v="1061075"/>
    <n v="2"/>
    <s v="X"/>
    <m/>
    <m/>
    <d v="2024-07-19T00:00:00"/>
    <n v="508"/>
    <m/>
    <m/>
    <m/>
    <m/>
    <m/>
    <n v="1"/>
    <m/>
    <m/>
    <m/>
    <s v="adult"/>
    <s v="10610752"/>
    <x v="2"/>
    <n v="1.2"/>
    <n v="2"/>
    <n v="2020"/>
    <x v="5"/>
    <s v="GW"/>
    <n v="53.034950000000002"/>
    <s v="M"/>
    <n v="58.5"/>
    <s v="NA"/>
    <s v=""/>
    <n v="122543"/>
    <s v=""/>
    <s v=""/>
    <s v=""/>
    <s v=""/>
    <s v=""/>
    <s v=""/>
    <s v="M"/>
    <s v=""/>
    <s v=""/>
    <s v=""/>
    <s v=""/>
  </r>
  <r>
    <d v="2024-07-03T00:00:00"/>
    <n v="12410"/>
    <n v="12235"/>
    <m/>
    <x v="1"/>
    <n v="1909"/>
    <m/>
    <n v="41927"/>
    <s v="adipose hole"/>
    <s v="045022"/>
    <m/>
    <m/>
    <m/>
    <s v="--"/>
    <m/>
    <s v="M"/>
    <s v="M"/>
    <s v=""/>
    <s v=""/>
    <n v="57.5"/>
    <m/>
    <m/>
    <m/>
    <m/>
    <x v="2"/>
    <n v="12660"/>
    <s v="1061075"/>
    <n v="3"/>
    <s v="X"/>
    <m/>
    <m/>
    <d v="2024-07-19T00:00:00"/>
    <n v="509"/>
    <m/>
    <m/>
    <m/>
    <m/>
    <m/>
    <n v="1"/>
    <m/>
    <m/>
    <m/>
    <s v="adult"/>
    <s v="10610753"/>
    <x v="6"/>
    <s v="M2"/>
    <n v="2"/>
    <s v=""/>
    <x v="5"/>
    <s v="GW"/>
    <n v="52.109450000000002"/>
    <s v="M"/>
    <n v="57.5"/>
    <s v="NA"/>
    <s v=""/>
    <n v="122543"/>
    <s v=""/>
    <s v=""/>
    <s v=""/>
    <s v=""/>
    <s v=""/>
    <s v=""/>
    <s v="M"/>
    <s v=""/>
    <s v=""/>
    <n v="0"/>
    <n v="0"/>
  </r>
  <r>
    <d v="2024-07-03T00:00:00"/>
    <n v="12410"/>
    <n v="12235"/>
    <m/>
    <x v="1"/>
    <n v="1912"/>
    <m/>
    <n v="41928"/>
    <s v="adipose hole"/>
    <s v="044986"/>
    <m/>
    <m/>
    <m/>
    <s v="--"/>
    <m/>
    <s v="M"/>
    <s v="M"/>
    <s v=""/>
    <s v=""/>
    <n v="72.5"/>
    <m/>
    <m/>
    <m/>
    <m/>
    <x v="2"/>
    <n v="12660"/>
    <s v="1061075"/>
    <n v="4"/>
    <s v="X"/>
    <m/>
    <m/>
    <d v="2024-07-19T00:00:00"/>
    <n v="510"/>
    <m/>
    <m/>
    <m/>
    <m/>
    <m/>
    <n v="1"/>
    <m/>
    <m/>
    <m/>
    <s v="adult"/>
    <s v="10610754"/>
    <x v="2"/>
    <n v="1.2"/>
    <n v="2"/>
    <n v="2020"/>
    <x v="5"/>
    <s v="GW"/>
    <n v="65.991949999999989"/>
    <s v="M"/>
    <n v="72.5"/>
    <s v="NA"/>
    <n v="171"/>
    <n v="122543"/>
    <s v=""/>
    <s v=""/>
    <s v=""/>
    <s v=""/>
    <s v=""/>
    <s v=""/>
    <s v="M"/>
    <s v=""/>
    <s v=""/>
    <n v="0"/>
    <n v="0"/>
  </r>
  <r>
    <d v="2024-07-03T00:00:00"/>
    <n v="12410"/>
    <n v="12235"/>
    <m/>
    <x v="1"/>
    <n v="1914"/>
    <m/>
    <n v="41929"/>
    <s v="adipose hole"/>
    <s v="045029"/>
    <m/>
    <m/>
    <m/>
    <s v="--"/>
    <m/>
    <s v="M"/>
    <s v="M"/>
    <s v=""/>
    <s v=""/>
    <n v="52.5"/>
    <m/>
    <m/>
    <m/>
    <m/>
    <x v="2"/>
    <n v="12660"/>
    <s v="1061075"/>
    <n v="5"/>
    <s v="X"/>
    <m/>
    <m/>
    <d v="2024-07-19T00:00:00"/>
    <n v="511"/>
    <m/>
    <m/>
    <m/>
    <m/>
    <m/>
    <n v="1"/>
    <m/>
    <m/>
    <m/>
    <s v="adult"/>
    <s v="10610755"/>
    <x v="2"/>
    <n v="1.2"/>
    <n v="2"/>
    <n v="2020"/>
    <x v="5"/>
    <s v="GW"/>
    <n v="47.481949999999998"/>
    <s v="M"/>
    <n v="52.5"/>
    <s v="NA"/>
    <s v=""/>
    <n v="122543"/>
    <s v=""/>
    <s v=""/>
    <s v=""/>
    <s v=""/>
    <s v=""/>
    <s v=""/>
    <s v="M"/>
    <s v=""/>
    <s v=""/>
    <n v="0"/>
    <n v="0"/>
  </r>
  <r>
    <d v="2024-07-03T00:00:00"/>
    <n v="12410"/>
    <n v="12235"/>
    <m/>
    <x v="1"/>
    <n v="1915"/>
    <m/>
    <n v="41930"/>
    <s v="adipose hole"/>
    <s v="044994"/>
    <m/>
    <m/>
    <m/>
    <s v="--"/>
    <m/>
    <s v="M"/>
    <s v="M"/>
    <s v=""/>
    <s v=""/>
    <n v="85"/>
    <n v="19.2"/>
    <n v="7.7"/>
    <n v="5.7"/>
    <n v="1.9"/>
    <x v="1"/>
    <n v="12660"/>
    <s v="1061075"/>
    <n v="6"/>
    <s v="X"/>
    <m/>
    <m/>
    <d v="2024-07-19T00:00:00"/>
    <n v="512"/>
    <m/>
    <m/>
    <m/>
    <m/>
    <m/>
    <n v="1"/>
    <m/>
    <m/>
    <m/>
    <s v="adult"/>
    <s v="10610756"/>
    <x v="3"/>
    <n v="1.3"/>
    <n v="3"/>
    <n v="2019"/>
    <x v="5"/>
    <s v="GW"/>
    <n v="77.3"/>
    <s v="L"/>
    <n v="85"/>
    <s v="Yes"/>
    <s v=""/>
    <n v="122543"/>
    <s v=""/>
    <s v="F"/>
    <n v="1.3939999999999979"/>
    <n v="0.80123005263201774"/>
    <s v=""/>
    <s v=""/>
    <s v="F"/>
    <s v=""/>
    <s v=""/>
    <s v=""/>
    <s v=""/>
  </r>
  <r>
    <d v="2024-07-03T00:00:00"/>
    <n v="12410"/>
    <n v="12235"/>
    <m/>
    <x v="1"/>
    <n v="1915"/>
    <m/>
    <n v="41931"/>
    <s v="adipose hole"/>
    <s v="045057"/>
    <m/>
    <m/>
    <m/>
    <s v="--"/>
    <m/>
    <s v="M"/>
    <s v="M"/>
    <s v=""/>
    <s v=""/>
    <n v="64.5"/>
    <m/>
    <m/>
    <m/>
    <m/>
    <x v="2"/>
    <n v="12660"/>
    <s v="1061075"/>
    <n v="7"/>
    <s v="X"/>
    <m/>
    <m/>
    <d v="2024-07-19T00:00:00"/>
    <n v="513"/>
    <m/>
    <m/>
    <m/>
    <m/>
    <m/>
    <n v="1"/>
    <m/>
    <m/>
    <m/>
    <s v="adult"/>
    <s v="10610757"/>
    <x v="2"/>
    <n v="1.2"/>
    <n v="2"/>
    <n v="2020"/>
    <x v="5"/>
    <s v="GW"/>
    <n v="58.587949999999999"/>
    <s v="M"/>
    <n v="64.5"/>
    <s v="NA"/>
    <n v="172"/>
    <n v="122543"/>
    <s v=""/>
    <s v=""/>
    <s v=""/>
    <s v=""/>
    <s v=""/>
    <s v=""/>
    <s v="M"/>
    <s v=""/>
    <s v=""/>
    <n v="0"/>
    <n v="0"/>
  </r>
  <r>
    <d v="2024-07-03T00:00:00"/>
    <n v="12410"/>
    <n v="12235"/>
    <m/>
    <x v="1"/>
    <n v="1916"/>
    <m/>
    <n v="41932"/>
    <s v="adipose hole"/>
    <s v="044992"/>
    <m/>
    <m/>
    <m/>
    <s v="--"/>
    <m/>
    <s v="M"/>
    <s v="M"/>
    <s v=""/>
    <s v=""/>
    <n v="61.5"/>
    <m/>
    <m/>
    <m/>
    <m/>
    <x v="2"/>
    <n v="12660"/>
    <s v="1061075"/>
    <n v="8"/>
    <s v="X"/>
    <m/>
    <m/>
    <d v="2024-07-19T00:00:00"/>
    <n v="514"/>
    <m/>
    <m/>
    <m/>
    <m/>
    <m/>
    <n v="1"/>
    <m/>
    <m/>
    <m/>
    <s v="adult"/>
    <s v="10610758"/>
    <x v="2"/>
    <n v="1.2"/>
    <n v="2"/>
    <n v="2020"/>
    <x v="5"/>
    <s v="GW"/>
    <n v="55.811450000000001"/>
    <s v="M"/>
    <n v="61.5"/>
    <s v="NA"/>
    <n v="173"/>
    <n v="122543"/>
    <s v=""/>
    <s v=""/>
    <s v=""/>
    <s v=""/>
    <s v=""/>
    <s v=""/>
    <s v="M"/>
    <s v=""/>
    <s v=""/>
    <n v="0"/>
    <n v="0"/>
  </r>
  <r>
    <d v="2024-07-03T00:00:00"/>
    <n v="12410"/>
    <n v="12235"/>
    <m/>
    <x v="1"/>
    <n v="1919"/>
    <m/>
    <n v="41933"/>
    <s v="adipose hole"/>
    <s v="044991"/>
    <m/>
    <m/>
    <m/>
    <s v="--"/>
    <m/>
    <s v="M"/>
    <s v="M"/>
    <s v=""/>
    <s v=""/>
    <n v="66.599999999999994"/>
    <m/>
    <m/>
    <m/>
    <m/>
    <x v="2"/>
    <n v="12660"/>
    <s v="1061075"/>
    <n v="9"/>
    <s v="X"/>
    <m/>
    <m/>
    <d v="2024-07-19T00:00:00"/>
    <n v="515"/>
    <m/>
    <m/>
    <m/>
    <m/>
    <m/>
    <n v="1"/>
    <m/>
    <m/>
    <m/>
    <s v="adult"/>
    <s v="10610759"/>
    <x v="2"/>
    <n v="1.2"/>
    <n v="2"/>
    <n v="2020"/>
    <x v="5"/>
    <s v="GW"/>
    <n v="60.531499999999994"/>
    <s v="M"/>
    <n v="66.599999999999994"/>
    <s v="NA"/>
    <s v=""/>
    <n v="122543"/>
    <s v=""/>
    <s v=""/>
    <s v=""/>
    <s v=""/>
    <s v=""/>
    <s v=""/>
    <s v="M"/>
    <s v=""/>
    <s v=""/>
    <n v="0"/>
    <n v="0"/>
  </r>
  <r>
    <d v="2024-07-03T00:00:00"/>
    <n v="12410"/>
    <n v="12235"/>
    <m/>
    <x v="1"/>
    <n v="1921"/>
    <m/>
    <n v="41934"/>
    <s v="adipose hole"/>
    <s v="045048"/>
    <m/>
    <m/>
    <m/>
    <s v="--"/>
    <m/>
    <s v="M"/>
    <s v="M"/>
    <s v=""/>
    <s v=""/>
    <n v="58.5"/>
    <m/>
    <m/>
    <m/>
    <m/>
    <x v="2"/>
    <n v="12660"/>
    <s v="1061075"/>
    <n v="10"/>
    <s v="X"/>
    <m/>
    <m/>
    <d v="2024-07-19T00:00:00"/>
    <n v="516"/>
    <m/>
    <m/>
    <m/>
    <m/>
    <m/>
    <n v="1"/>
    <m/>
    <m/>
    <m/>
    <s v="adult"/>
    <s v="106107510"/>
    <x v="2"/>
    <n v="1.2"/>
    <n v="2"/>
    <n v="2020"/>
    <x v="5"/>
    <s v="GW"/>
    <n v="53.034950000000002"/>
    <s v="M"/>
    <n v="58.5"/>
    <s v="NA"/>
    <n v="174"/>
    <n v="122543"/>
    <s v=""/>
    <s v=""/>
    <s v=""/>
    <s v=""/>
    <s v=""/>
    <s v=""/>
    <s v="M"/>
    <s v=""/>
    <s v=""/>
    <s v=""/>
    <s v=""/>
  </r>
  <r>
    <d v="2024-07-03T00:00:00"/>
    <n v="12410"/>
    <n v="12237"/>
    <m/>
    <x v="1"/>
    <n v="1927"/>
    <m/>
    <n v="41935"/>
    <s v="adipose hole"/>
    <s v="045079"/>
    <m/>
    <m/>
    <m/>
    <s v="--"/>
    <m/>
    <s v="F"/>
    <s v="F"/>
    <s v=""/>
    <s v=""/>
    <n v="85.5"/>
    <n v="19"/>
    <n v="7.3"/>
    <n v="5.0999999999999996"/>
    <n v="1.9"/>
    <x v="1"/>
    <n v="12380"/>
    <s v="1061064"/>
    <n v="1"/>
    <s v="X"/>
    <m/>
    <m/>
    <d v="2024-07-19T00:00:00"/>
    <n v="517"/>
    <m/>
    <m/>
    <m/>
    <m/>
    <m/>
    <n v="1"/>
    <m/>
    <m/>
    <m/>
    <s v="adult"/>
    <s v="10610641"/>
    <x v="3"/>
    <n v="1.3"/>
    <n v="3"/>
    <n v="2019"/>
    <x v="5"/>
    <s v="GW"/>
    <n v="78.2"/>
    <s v="L"/>
    <n v="85.5"/>
    <s v="Yes"/>
    <n v="175"/>
    <n v="122543"/>
    <s v=""/>
    <s v="F"/>
    <n v="2.5290000000000021"/>
    <n v="0.92614998634871404"/>
    <s v=""/>
    <s v=""/>
    <s v="F"/>
    <s v=""/>
    <s v=""/>
    <n v="0"/>
    <n v="0"/>
  </r>
  <r>
    <d v="2024-07-03T00:00:00"/>
    <n v="12411"/>
    <n v="12237"/>
    <m/>
    <x v="0"/>
    <n v="1943"/>
    <m/>
    <n v="41936"/>
    <s v="adipose hole"/>
    <s v="045016"/>
    <m/>
    <m/>
    <m/>
    <s v="--"/>
    <m/>
    <s v="M"/>
    <s v="M"/>
    <s v=""/>
    <s v=""/>
    <n v="63"/>
    <m/>
    <m/>
    <m/>
    <m/>
    <x v="2"/>
    <n v="12380"/>
    <s v="1061064"/>
    <n v="2"/>
    <s v="X"/>
    <m/>
    <m/>
    <d v="2024-07-19T00:00:00"/>
    <n v="518"/>
    <m/>
    <m/>
    <m/>
    <m/>
    <s v="3"/>
    <n v="1"/>
    <m/>
    <m/>
    <m/>
    <s v="adult"/>
    <s v="10610642"/>
    <x v="2"/>
    <n v="1.2"/>
    <n v="2"/>
    <n v="2020"/>
    <x v="5"/>
    <s v="GW"/>
    <n v="57.1997"/>
    <s v="M"/>
    <n v="63"/>
    <s v="NA"/>
    <s v=""/>
    <n v="122543"/>
    <s v=""/>
    <s v=""/>
    <s v=""/>
    <s v=""/>
    <s v=""/>
    <s v=""/>
    <s v="M"/>
    <s v=""/>
    <s v=""/>
    <n v="0"/>
    <n v="0"/>
  </r>
  <r>
    <d v="2024-07-03T00:00:00"/>
    <n v="12411"/>
    <n v="12237"/>
    <m/>
    <x v="0"/>
    <n v="1944"/>
    <m/>
    <n v="41937"/>
    <s v="adipose hole"/>
    <s v="045028"/>
    <m/>
    <m/>
    <m/>
    <s v="--"/>
    <m/>
    <s v="F"/>
    <s v="F"/>
    <s v=""/>
    <s v=""/>
    <n v="83"/>
    <n v="18.899999999999999"/>
    <n v="7"/>
    <n v="5"/>
    <n v="1.5"/>
    <x v="1"/>
    <n v="12380"/>
    <s v="1061064"/>
    <n v="3"/>
    <s v="X"/>
    <m/>
    <m/>
    <d v="2024-07-19T00:00:00"/>
    <n v="519"/>
    <m/>
    <m/>
    <m/>
    <m/>
    <s v="3"/>
    <n v="1"/>
    <m/>
    <m/>
    <m/>
    <s v="adult"/>
    <s v="10610643"/>
    <x v="3"/>
    <n v="1.3"/>
    <n v="3"/>
    <n v="2019"/>
    <x v="5"/>
    <s v="GW"/>
    <n v="76"/>
    <s v="L"/>
    <n v="83"/>
    <s v="Yes"/>
    <s v=""/>
    <n v="122543"/>
    <s v=""/>
    <s v="F"/>
    <n v="2.2499999999999973"/>
    <n v="0.90465053510089022"/>
    <s v=""/>
    <s v=""/>
    <s v="F"/>
    <s v=""/>
    <s v=""/>
    <s v=""/>
    <s v=""/>
  </r>
  <r>
    <d v="2024-07-03T00:00:00"/>
    <n v="12411"/>
    <n v="12237"/>
    <m/>
    <x v="0"/>
    <n v="1949"/>
    <m/>
    <n v="41938"/>
    <s v="adipose hole"/>
    <s v="045013"/>
    <m/>
    <m/>
    <m/>
    <s v="--"/>
    <m/>
    <s v="F"/>
    <s v="F"/>
    <s v=""/>
    <s v=""/>
    <n v="83"/>
    <m/>
    <m/>
    <m/>
    <m/>
    <x v="1"/>
    <n v="12380"/>
    <s v="1061064"/>
    <n v="4"/>
    <s v="X"/>
    <m/>
    <m/>
    <d v="2024-07-19T00:00:00"/>
    <n v="520"/>
    <m/>
    <m/>
    <m/>
    <m/>
    <m/>
    <n v="1"/>
    <m/>
    <s v="No morphs"/>
    <m/>
    <s v="adult"/>
    <s v="10610644"/>
    <x v="3"/>
    <n v="1.3"/>
    <n v="3"/>
    <n v="2019"/>
    <x v="5"/>
    <s v="GW"/>
    <n v="75.709699999999998"/>
    <s v="L"/>
    <n v="83"/>
    <s v="No"/>
    <s v=""/>
    <n v="122543"/>
    <s v=""/>
    <s v=""/>
    <s v=""/>
    <s v=""/>
    <s v=""/>
    <s v=""/>
    <s v="F"/>
    <s v=""/>
    <s v=""/>
    <s v=""/>
    <s v=""/>
  </r>
  <r>
    <d v="2024-07-03T00:00:00"/>
    <n v="12350"/>
    <n v="12258"/>
    <m/>
    <x v="3"/>
    <n v="923"/>
    <m/>
    <n v="53750"/>
    <s v="V-clip adipose"/>
    <s v="835514"/>
    <m/>
    <m/>
    <m/>
    <s v="--"/>
    <m/>
    <s v="F"/>
    <s v="F"/>
    <s v=""/>
    <s v=""/>
    <n v="76"/>
    <n v="16.3"/>
    <n v="6.5"/>
    <n v="4.7"/>
    <n v="1.9"/>
    <x v="1"/>
    <n v="1256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9.5"/>
    <s v="L"/>
    <n v="76"/>
    <s v="Yes"/>
    <s v=""/>
    <e v="#N/A"/>
    <s v=""/>
    <s v="M"/>
    <n v="-0.25999999999999979"/>
    <n v="0.4353637081969709"/>
    <s v=""/>
    <s v=""/>
    <s v="M"/>
    <s v=""/>
    <s v=""/>
    <s v=""/>
    <s v=""/>
  </r>
  <r>
    <d v="2024-07-03T00:00:00"/>
    <n v="12350"/>
    <n v="12258"/>
    <m/>
    <x v="3"/>
    <n v="926"/>
    <m/>
    <n v="53751"/>
    <s v="V-clip adipose"/>
    <s v="835559"/>
    <m/>
    <m/>
    <m/>
    <s v="--"/>
    <m/>
    <s v="M"/>
    <s v="M"/>
    <s v=""/>
    <s v=""/>
    <n v="59"/>
    <m/>
    <m/>
    <m/>
    <m/>
    <x v="2"/>
    <n v="1256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3T00:00:00"/>
    <n v="12350"/>
    <n v="12258"/>
    <m/>
    <x v="3"/>
    <n v="928"/>
    <m/>
    <n v="53752"/>
    <s v="V-clip adipose"/>
    <s v="835485"/>
    <m/>
    <m/>
    <m/>
    <s v="--"/>
    <m/>
    <s v="M"/>
    <s v="M"/>
    <s v=""/>
    <s v=""/>
    <n v="75"/>
    <m/>
    <m/>
    <m/>
    <m/>
    <x v="2"/>
    <n v="1256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3T00:00:00"/>
    <n v="12350"/>
    <n v="12258"/>
    <m/>
    <x v="3"/>
    <n v="929"/>
    <m/>
    <n v="53753"/>
    <s v="V-clip adipose"/>
    <s v="835539"/>
    <m/>
    <m/>
    <m/>
    <s v="--"/>
    <m/>
    <s v="M"/>
    <s v="M"/>
    <s v=""/>
    <s v=""/>
    <n v="65"/>
    <m/>
    <m/>
    <m/>
    <m/>
    <x v="2"/>
    <n v="1256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Kwinageese weir"/>
    <s v=""/>
    <s v=""/>
    <s v=""/>
  </r>
  <r>
    <d v="2024-07-03T00:00:00"/>
    <n v="12350"/>
    <n v="12258"/>
    <m/>
    <x v="3"/>
    <n v="930"/>
    <m/>
    <n v="53754"/>
    <s v="V-clip adipose"/>
    <s v="835568"/>
    <m/>
    <m/>
    <m/>
    <s v="--"/>
    <m/>
    <s v="F"/>
    <s v="F"/>
    <s v=""/>
    <s v=""/>
    <n v="78"/>
    <n v="15.5"/>
    <n v="4.5999999999999996"/>
    <n v="4.5"/>
    <n v="1.7"/>
    <x v="1"/>
    <n v="1256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3.400000000000006"/>
    <s v="L"/>
    <n v="78"/>
    <s v="Yes"/>
    <s v=""/>
    <e v="#N/A"/>
    <s v=""/>
    <s v="F"/>
    <n v="3.34"/>
    <n v="0.96577584230760405"/>
    <s v=""/>
    <s v=""/>
    <s v="F"/>
    <s v=""/>
    <s v=""/>
    <s v=""/>
    <s v=""/>
  </r>
  <r>
    <d v="2024-07-03T00:00:00"/>
    <n v="12350"/>
    <n v="12258"/>
    <m/>
    <x v="3"/>
    <n v="932"/>
    <m/>
    <n v="53755"/>
    <s v="V-clip adipose"/>
    <s v="835469"/>
    <m/>
    <m/>
    <m/>
    <s v="--"/>
    <m/>
    <s v="F"/>
    <s v="M"/>
    <s v=""/>
    <s v=""/>
    <n v="61"/>
    <m/>
    <m/>
    <m/>
    <m/>
    <x v="2"/>
    <n v="1256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0"/>
    <n v="12258"/>
    <m/>
    <x v="3"/>
    <n v="933"/>
    <m/>
    <n v="53756"/>
    <s v="V-clip adipose"/>
    <s v="835491"/>
    <m/>
    <m/>
    <m/>
    <s v="--"/>
    <m/>
    <s v="M"/>
    <s v="M"/>
    <s v=""/>
    <s v=""/>
    <n v="61"/>
    <m/>
    <m/>
    <m/>
    <m/>
    <x v="2"/>
    <n v="1256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0"/>
    <n v="12258"/>
    <m/>
    <x v="3"/>
    <n v="934"/>
    <m/>
    <n v="53757"/>
    <s v="V-clip adipose"/>
    <s v="835487"/>
    <m/>
    <m/>
    <m/>
    <s v="--"/>
    <m/>
    <s v="M"/>
    <s v="M"/>
    <s v=""/>
    <s v=""/>
    <n v="52"/>
    <m/>
    <m/>
    <m/>
    <m/>
    <x v="2"/>
    <n v="1256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47.019199999999998"/>
    <s v="M"/>
    <n v="52"/>
    <s v="NA"/>
    <s v=""/>
    <e v="#N/A"/>
    <s v=""/>
    <s v=""/>
    <s v=""/>
    <s v=""/>
    <s v=""/>
    <s v=""/>
    <s v="M"/>
    <s v=""/>
    <s v=""/>
    <s v=""/>
    <s v=""/>
  </r>
  <r>
    <d v="2024-07-03T00:00:00"/>
    <n v="12350"/>
    <n v="12258"/>
    <m/>
    <x v="3"/>
    <n v="936"/>
    <m/>
    <n v="53758"/>
    <s v="V-clip adipose"/>
    <s v="835494"/>
    <m/>
    <m/>
    <m/>
    <s v="--"/>
    <m/>
    <s v="F"/>
    <s v="F"/>
    <s v=""/>
    <s v=""/>
    <n v="85"/>
    <n v="16.600000000000001"/>
    <n v="5.8"/>
    <n v="5.3"/>
    <n v="1.8"/>
    <x v="1"/>
    <n v="1256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9.2"/>
    <s v="L"/>
    <n v="85"/>
    <s v="Yes"/>
    <s v=""/>
    <e v="#N/A"/>
    <s v=""/>
    <s v="F"/>
    <n v="4.1839999999999984"/>
    <n v="0.98499125896587036"/>
    <s v=""/>
    <s v=""/>
    <s v="F"/>
    <s v=""/>
    <s v=""/>
    <s v=""/>
    <s v=""/>
  </r>
  <r>
    <d v="2024-07-03T00:00:00"/>
    <n v="12350"/>
    <n v="12258"/>
    <m/>
    <x v="3"/>
    <n v="937"/>
    <m/>
    <n v="53759"/>
    <s v="V-clip adipose"/>
    <s v="835498"/>
    <m/>
    <m/>
    <m/>
    <s v="--"/>
    <m/>
    <s v="M"/>
    <s v="M"/>
    <s v=""/>
    <s v=""/>
    <n v="72"/>
    <m/>
    <m/>
    <m/>
    <m/>
    <x v="2"/>
    <n v="1256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3T00:00:00"/>
    <n v="12350"/>
    <n v="12258"/>
    <m/>
    <x v="3"/>
    <n v="939"/>
    <m/>
    <n v="53760"/>
    <s v="V-clip adipose"/>
    <s v="835558"/>
    <m/>
    <m/>
    <m/>
    <s v="--"/>
    <m/>
    <s v="M"/>
    <s v="M"/>
    <s v=""/>
    <s v=""/>
    <n v="68"/>
    <m/>
    <m/>
    <m/>
    <m/>
    <x v="2"/>
    <n v="12567"/>
    <s v="1062176"/>
    <n v="1"/>
    <s v="X"/>
    <m/>
    <s v="X"/>
    <d v="2024-09-27T00:00:00"/>
    <m/>
    <m/>
    <m/>
    <m/>
    <m/>
    <m/>
    <m/>
    <m/>
    <m/>
    <m/>
    <s v="adult"/>
    <s v="10621761"/>
    <x v="3"/>
    <n v="1.3"/>
    <n v="3"/>
    <n v="2019"/>
    <x v="5"/>
    <s v="GH"/>
    <n v="61.827199999999998"/>
    <s v="M"/>
    <n v="68"/>
    <s v="NA"/>
    <s v=""/>
    <n v="127871"/>
    <s v=""/>
    <s v=""/>
    <s v=""/>
    <s v=""/>
    <s v=""/>
    <s v=""/>
    <s v="M"/>
    <s v="Kwinageese weir"/>
    <s v=""/>
    <s v=""/>
    <s v=""/>
  </r>
  <r>
    <d v="2024-07-03T00:00:00"/>
    <n v="12350"/>
    <n v="12258"/>
    <m/>
    <x v="3"/>
    <n v="940"/>
    <m/>
    <n v="53761"/>
    <s v="V-clip adipose"/>
    <s v="835500"/>
    <m/>
    <m/>
    <m/>
    <s v="--"/>
    <s v="X"/>
    <s v="M"/>
    <s v="M"/>
    <s v=""/>
    <s v=""/>
    <n v="62"/>
    <m/>
    <m/>
    <m/>
    <m/>
    <x v="2"/>
    <n v="12567"/>
    <s v="1062176"/>
    <n v="2"/>
    <s v="X"/>
    <m/>
    <s v="X"/>
    <d v="2024-09-27T00:00:00"/>
    <m/>
    <m/>
    <m/>
    <m/>
    <m/>
    <m/>
    <m/>
    <m/>
    <m/>
    <m/>
    <s v="adult"/>
    <s v="10621762"/>
    <x v="2"/>
    <n v="1.2"/>
    <n v="2"/>
    <n v="2020"/>
    <x v="5"/>
    <s v="GH"/>
    <n v="56.2742"/>
    <s v="M"/>
    <n v="62"/>
    <s v="NA"/>
    <s v=""/>
    <n v="127871"/>
    <s v=""/>
    <s v=""/>
    <s v=""/>
    <s v=""/>
    <s v=""/>
    <s v=""/>
    <s v="M"/>
    <s v=""/>
    <s v=""/>
    <s v=""/>
    <s v=""/>
  </r>
  <r>
    <d v="2024-07-03T00:00:00"/>
    <n v="12350"/>
    <n v="12258"/>
    <m/>
    <x v="3"/>
    <n v="941"/>
    <m/>
    <n v="53762"/>
    <s v="V-clip adipose"/>
    <s v="835534"/>
    <m/>
    <m/>
    <m/>
    <s v="--"/>
    <m/>
    <s v="F"/>
    <s v="F"/>
    <s v=""/>
    <s v=""/>
    <n v="78"/>
    <n v="16.8"/>
    <n v="5.8"/>
    <n v="6.4"/>
    <n v="1.5"/>
    <x v="1"/>
    <n v="12567"/>
    <s v="1062176"/>
    <n v="3"/>
    <s v="X"/>
    <m/>
    <s v="X"/>
    <d v="2024-09-27T00:00:00"/>
    <m/>
    <m/>
    <m/>
    <m/>
    <m/>
    <m/>
    <m/>
    <m/>
    <m/>
    <m/>
    <s v="adult"/>
    <s v="10621763"/>
    <x v="3"/>
    <n v="1.3"/>
    <n v="3"/>
    <n v="2019"/>
    <x v="5"/>
    <s v="GH"/>
    <n v="72.2"/>
    <s v="L"/>
    <n v="78"/>
    <s v="Yes"/>
    <s v=""/>
    <n v="127871"/>
    <s v=""/>
    <s v="F"/>
    <n v="0.68400000000000016"/>
    <n v="0.66463087043767688"/>
    <s v=""/>
    <s v=""/>
    <s v="F"/>
    <s v=""/>
    <s v=""/>
    <s v=""/>
    <s v=""/>
  </r>
  <r>
    <d v="2024-07-03T00:00:00"/>
    <n v="12350"/>
    <n v="12258"/>
    <m/>
    <x v="3"/>
    <n v="943"/>
    <m/>
    <n v="53763"/>
    <s v="V-clip adipose"/>
    <s v="835563"/>
    <m/>
    <m/>
    <m/>
    <s v="--"/>
    <s v="X"/>
    <s v="M"/>
    <s v="M"/>
    <s v=""/>
    <s v=""/>
    <n v="68"/>
    <m/>
    <m/>
    <m/>
    <m/>
    <x v="2"/>
    <n v="12567"/>
    <s v="1062176"/>
    <n v="4"/>
    <s v="X"/>
    <m/>
    <s v="X"/>
    <d v="2024-09-27T00:00:00"/>
    <m/>
    <s v="HW"/>
    <m/>
    <n v="3"/>
    <m/>
    <m/>
    <m/>
    <m/>
    <m/>
    <m/>
    <s v="adult"/>
    <s v="10621764"/>
    <x v="2"/>
    <n v="1.2"/>
    <n v="2"/>
    <n v="2020"/>
    <x v="5"/>
    <s v="GH"/>
    <n v="61.827199999999998"/>
    <s v="M"/>
    <n v="68"/>
    <s v="NA"/>
    <s v=""/>
    <n v="127871"/>
    <s v=""/>
    <s v=""/>
    <s v=""/>
    <s v=""/>
    <s v=""/>
    <s v=""/>
    <s v="M"/>
    <s v=""/>
    <s v=""/>
    <s v=""/>
    <s v=""/>
  </r>
  <r>
    <d v="2024-07-03T00:00:00"/>
    <n v="12350"/>
    <n v="12258"/>
    <m/>
    <x v="3"/>
    <n v="945"/>
    <m/>
    <n v="53764"/>
    <s v="V-clip adipose"/>
    <s v="835560"/>
    <m/>
    <m/>
    <m/>
    <s v="--"/>
    <m/>
    <s v="M"/>
    <s v="M"/>
    <s v=""/>
    <s v=""/>
    <n v="60"/>
    <m/>
    <m/>
    <m/>
    <m/>
    <x v="2"/>
    <n v="12567"/>
    <s v="1062176"/>
    <n v="5"/>
    <s v="X"/>
    <m/>
    <s v="X"/>
    <d v="2024-09-27T00:00:00"/>
    <m/>
    <m/>
    <m/>
    <m/>
    <m/>
    <m/>
    <m/>
    <m/>
    <m/>
    <m/>
    <s v="adult"/>
    <s v="10621765"/>
    <x v="2"/>
    <n v="1.2"/>
    <n v="2"/>
    <n v="2020"/>
    <x v="5"/>
    <s v="GH"/>
    <n v="54.423200000000001"/>
    <s v="M"/>
    <n v="60"/>
    <s v="NA"/>
    <s v=""/>
    <n v="127871"/>
    <s v=""/>
    <s v=""/>
    <s v=""/>
    <s v=""/>
    <s v=""/>
    <s v=""/>
    <s v="M"/>
    <s v=""/>
    <s v=""/>
    <s v=""/>
    <s v=""/>
  </r>
  <r>
    <d v="2024-07-03T00:00:00"/>
    <n v="12351"/>
    <n v="12258"/>
    <m/>
    <x v="4"/>
    <n v="1005"/>
    <m/>
    <n v="53765"/>
    <s v="V-clip adipose"/>
    <s v="835554"/>
    <m/>
    <m/>
    <m/>
    <s v="--"/>
    <m/>
    <s v="F"/>
    <s v="F"/>
    <s v=""/>
    <s v=""/>
    <n v="86"/>
    <n v="19.399999999999999"/>
    <n v="7.5"/>
    <n v="6.3"/>
    <n v="1.8"/>
    <x v="1"/>
    <n v="12567"/>
    <s v="1062176"/>
    <n v="6"/>
    <s v="X"/>
    <m/>
    <s v="X"/>
    <d v="2024-09-27T00:00:00"/>
    <m/>
    <m/>
    <m/>
    <m/>
    <m/>
    <m/>
    <m/>
    <m/>
    <m/>
    <m/>
    <s v="adult"/>
    <s v="10621766"/>
    <x v="3"/>
    <n v="1.3"/>
    <n v="3"/>
    <n v="2019"/>
    <x v="5"/>
    <s v="GH"/>
    <n v="78.5"/>
    <s v="L"/>
    <n v="86"/>
    <s v="Yes"/>
    <s v=""/>
    <n v="127871"/>
    <s v=""/>
    <s v="F"/>
    <n v="1.7579999999999982"/>
    <n v="0.85295899733719871"/>
    <s v=""/>
    <s v=""/>
    <s v="F"/>
    <s v=""/>
    <s v=""/>
    <s v=""/>
    <s v=""/>
  </r>
  <r>
    <d v="2024-07-03T00:00:00"/>
    <n v="12351"/>
    <n v="12258"/>
    <m/>
    <x v="4"/>
    <n v="1007"/>
    <m/>
    <n v="53766"/>
    <s v="V-clip adipose"/>
    <s v="835531"/>
    <m/>
    <m/>
    <m/>
    <s v="--"/>
    <m/>
    <s v="F"/>
    <s v="M"/>
    <s v=""/>
    <s v=""/>
    <n v="69"/>
    <m/>
    <m/>
    <m/>
    <m/>
    <x v="2"/>
    <n v="12567"/>
    <s v="1062176"/>
    <n v="7"/>
    <s v="X"/>
    <m/>
    <s v="X"/>
    <d v="2024-09-27T00:00:00"/>
    <m/>
    <m/>
    <m/>
    <m/>
    <m/>
    <m/>
    <m/>
    <m/>
    <m/>
    <m/>
    <s v="adult"/>
    <s v="10621767"/>
    <x v="2"/>
    <n v="1.2"/>
    <n v="2"/>
    <n v="2020"/>
    <x v="5"/>
    <s v="GH"/>
    <n v="62.752699999999997"/>
    <s v="M"/>
    <n v="69"/>
    <s v="NA"/>
    <s v=""/>
    <n v="127871"/>
    <s v=""/>
    <s v=""/>
    <s v=""/>
    <s v=""/>
    <s v=""/>
    <s v=""/>
    <s v="M"/>
    <s v=""/>
    <s v=""/>
    <s v=""/>
    <s v=""/>
  </r>
  <r>
    <d v="2024-07-03T00:00:00"/>
    <n v="12351"/>
    <n v="12258"/>
    <m/>
    <x v="4"/>
    <n v="1009"/>
    <m/>
    <n v="53767"/>
    <s v="V-clip adipose"/>
    <s v="835512"/>
    <m/>
    <m/>
    <m/>
    <s v="--"/>
    <m/>
    <s v="M"/>
    <s v="M"/>
    <s v=""/>
    <s v=""/>
    <n v="69"/>
    <m/>
    <m/>
    <m/>
    <m/>
    <x v="2"/>
    <n v="12567"/>
    <s v="1062176"/>
    <n v="8"/>
    <s v="X"/>
    <m/>
    <s v="X"/>
    <d v="2024-09-27T00:00:00"/>
    <m/>
    <m/>
    <m/>
    <m/>
    <m/>
    <m/>
    <m/>
    <m/>
    <m/>
    <m/>
    <s v="adult"/>
    <s v="10621768"/>
    <x v="8"/>
    <s v="M3"/>
    <n v="3"/>
    <s v=""/>
    <x v="5"/>
    <s v="GH"/>
    <n v="62.752699999999997"/>
    <s v="M"/>
    <n v="69"/>
    <s v="NA"/>
    <s v=""/>
    <n v="127871"/>
    <s v=""/>
    <s v=""/>
    <s v=""/>
    <s v=""/>
    <s v=""/>
    <s v=""/>
    <s v="M"/>
    <s v=""/>
    <s v=""/>
    <s v=""/>
    <s v=""/>
  </r>
  <r>
    <d v="2024-07-03T00:00:00"/>
    <n v="12351"/>
    <n v="12258"/>
    <m/>
    <x v="4"/>
    <n v="1010"/>
    <m/>
    <n v="53768"/>
    <s v="V-clip adipose"/>
    <s v="835504"/>
    <m/>
    <m/>
    <m/>
    <s v="--"/>
    <m/>
    <s v="M"/>
    <s v="M"/>
    <s v=""/>
    <s v=""/>
    <n v="65"/>
    <m/>
    <m/>
    <m/>
    <m/>
    <x v="2"/>
    <n v="12567"/>
    <s v="1062176"/>
    <n v="9"/>
    <s v="X"/>
    <m/>
    <s v="X"/>
    <d v="2024-09-27T00:00:00"/>
    <m/>
    <m/>
    <m/>
    <m/>
    <m/>
    <m/>
    <m/>
    <m/>
    <m/>
    <m/>
    <s v="adult"/>
    <s v="10621769"/>
    <x v="5"/>
    <n v="0"/>
    <n v="0"/>
    <s v=""/>
    <x v="5"/>
    <s v="GH"/>
    <n v="59.050699999999999"/>
    <s v="M"/>
    <n v="65"/>
    <s v="NA"/>
    <s v=""/>
    <n v="127871"/>
    <s v=""/>
    <s v=""/>
    <s v=""/>
    <s v=""/>
    <s v=""/>
    <s v=""/>
    <s v="M"/>
    <s v=""/>
    <s v=""/>
    <s v=""/>
    <s v=""/>
  </r>
  <r>
    <d v="2024-07-03T00:00:00"/>
    <n v="12351"/>
    <n v="12258"/>
    <m/>
    <x v="4"/>
    <n v="1013"/>
    <m/>
    <n v="53769"/>
    <s v="V-clip adipose"/>
    <s v="835489"/>
    <m/>
    <m/>
    <m/>
    <s v="--"/>
    <m/>
    <s v="M"/>
    <s v="M"/>
    <s v=""/>
    <s v=""/>
    <n v="65"/>
    <m/>
    <m/>
    <m/>
    <m/>
    <x v="2"/>
    <n v="12567"/>
    <s v="1062176"/>
    <n v="10"/>
    <s v="X"/>
    <m/>
    <s v="X"/>
    <d v="2024-09-27T00:00:00"/>
    <m/>
    <m/>
    <m/>
    <m/>
    <m/>
    <m/>
    <m/>
    <m/>
    <m/>
    <m/>
    <s v="adult"/>
    <s v="106217610"/>
    <x v="2"/>
    <n v="1.2"/>
    <n v="2"/>
    <n v="2020"/>
    <x v="5"/>
    <s v="GH"/>
    <n v="59.050699999999999"/>
    <s v="M"/>
    <n v="65"/>
    <s v="NA"/>
    <s v=""/>
    <n v="127871"/>
    <s v=""/>
    <s v=""/>
    <s v=""/>
    <s v=""/>
    <s v=""/>
    <s v=""/>
    <s v="M"/>
    <s v=""/>
    <s v=""/>
    <s v=""/>
    <s v=""/>
  </r>
  <r>
    <d v="2024-07-03T00:00:00"/>
    <n v="12351"/>
    <n v="12258"/>
    <m/>
    <x v="4"/>
    <n v="1016"/>
    <m/>
    <n v="53770"/>
    <s v="V-clip adipose"/>
    <s v="835521"/>
    <m/>
    <m/>
    <m/>
    <s v="--"/>
    <m/>
    <s v="F"/>
    <s v="F"/>
    <s v=""/>
    <s v=""/>
    <n v="82"/>
    <m/>
    <m/>
    <m/>
    <m/>
    <x v="1"/>
    <n v="12568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4.784199999999998"/>
    <s v="L"/>
    <n v="82"/>
    <s v="No"/>
    <s v=""/>
    <e v="#N/A"/>
    <s v=""/>
    <s v=""/>
    <s v=""/>
    <s v=""/>
    <s v=""/>
    <s v=""/>
    <s v="F"/>
    <s v=""/>
    <s v=""/>
    <s v=""/>
    <s v=""/>
  </r>
  <r>
    <d v="2024-07-03T00:00:00"/>
    <n v="12351"/>
    <n v="12258"/>
    <m/>
    <x v="4"/>
    <n v="1017"/>
    <m/>
    <n v="53771"/>
    <s v="V-clip adipose"/>
    <s v="835550"/>
    <m/>
    <m/>
    <m/>
    <s v="--"/>
    <s v="X"/>
    <s v="M"/>
    <s v="M"/>
    <s v=""/>
    <s v=""/>
    <n v="80"/>
    <n v="19"/>
    <n v="7.5"/>
    <n v="6.3"/>
    <n v="2"/>
    <x v="1"/>
    <n v="12568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2.5"/>
    <s v="L"/>
    <n v="80"/>
    <s v="Yes"/>
    <s v=""/>
    <e v="#N/A"/>
    <s v=""/>
    <s v="M"/>
    <n v="-0.99399999999999999"/>
    <n v="0.27012272713050856"/>
    <s v=""/>
    <s v=""/>
    <s v="M"/>
    <s v=""/>
    <s v=""/>
    <s v=""/>
    <s v=""/>
  </r>
  <r>
    <d v="2024-07-03T00:00:00"/>
    <n v="12351"/>
    <n v="12258"/>
    <m/>
    <x v="4"/>
    <n v="1019"/>
    <m/>
    <n v="53772"/>
    <s v="V-clip adipose"/>
    <s v="835492"/>
    <m/>
    <m/>
    <m/>
    <s v="--"/>
    <m/>
    <s v="M"/>
    <s v="M"/>
    <s v=""/>
    <s v=""/>
    <n v="57"/>
    <m/>
    <m/>
    <m/>
    <m/>
    <x v="2"/>
    <n v="12568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3T00:00:00"/>
    <n v="12351"/>
    <n v="12258"/>
    <m/>
    <x v="4"/>
    <n v="1021"/>
    <m/>
    <n v="53773"/>
    <s v="V-clip adipose"/>
    <s v="835509"/>
    <m/>
    <m/>
    <m/>
    <s v="--"/>
    <m/>
    <s v="M"/>
    <s v="M"/>
    <s v=""/>
    <s v=""/>
    <n v="79"/>
    <n v="16"/>
    <n v="5.5"/>
    <n v="6"/>
    <n v="2"/>
    <x v="1"/>
    <n v="12568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3.5"/>
    <s v="L"/>
    <n v="79"/>
    <s v="Yes"/>
    <s v=""/>
    <e v="#N/A"/>
    <s v=""/>
    <s v="F"/>
    <n v="1.3399999999999996"/>
    <n v="0.79248994144036433"/>
    <s v=""/>
    <s v=""/>
    <s v="F"/>
    <s v=""/>
    <s v=""/>
    <s v=""/>
    <s v=""/>
  </r>
  <r>
    <d v="2024-07-03T00:00:00"/>
    <n v="12351"/>
    <n v="12258"/>
    <m/>
    <x v="4"/>
    <n v="1022"/>
    <m/>
    <n v="53776"/>
    <s v="V-clip adipose"/>
    <s v="835529"/>
    <m/>
    <m/>
    <m/>
    <s v="--"/>
    <m/>
    <s v="F"/>
    <s v="F"/>
    <s v=""/>
    <s v=""/>
    <n v="85"/>
    <n v="17.5"/>
    <n v="6.5"/>
    <n v="6.5"/>
    <n v="1.8"/>
    <x v="1"/>
    <n v="12568"/>
    <s v=""/>
    <n v="5"/>
    <s v="X"/>
    <s v="X"/>
    <m/>
    <d v="2024-09-27T00:00:00"/>
    <m/>
    <m/>
    <m/>
    <m/>
    <m/>
    <m/>
    <m/>
    <m/>
    <s v="53774 and 53775 bad tags"/>
    <m/>
    <s v="adult"/>
    <s v="5"/>
    <x v="7"/>
    <s v=""/>
    <s v=""/>
    <s v=""/>
    <x v="5"/>
    <s v="GH"/>
    <n v="78.5"/>
    <s v="L"/>
    <n v="85"/>
    <s v="Yes"/>
    <s v=""/>
    <e v="#N/A"/>
    <s v=""/>
    <s v="F"/>
    <n v="2.4719999999999978"/>
    <n v="0.92215545568492985"/>
    <s v=""/>
    <s v=""/>
    <s v="F"/>
    <s v=""/>
    <s v=""/>
    <s v=""/>
    <s v=""/>
  </r>
  <r>
    <d v="2024-07-03T00:00:00"/>
    <n v="12351"/>
    <n v="12259"/>
    <m/>
    <x v="4"/>
    <n v="1024"/>
    <m/>
    <n v="53777"/>
    <s v="V-clip adipose"/>
    <s v="835474"/>
    <m/>
    <m/>
    <m/>
    <s v="--"/>
    <s v="X"/>
    <s v="M"/>
    <s v="M"/>
    <s v=""/>
    <s v=""/>
    <n v="80"/>
    <n v="19.5"/>
    <n v="7.8"/>
    <n v="5.9"/>
    <n v="1.8"/>
    <x v="1"/>
    <n v="12568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2.2"/>
    <s v="L"/>
    <n v="80"/>
    <s v="Yes"/>
    <s v=""/>
    <e v="#N/A"/>
    <s v=""/>
    <s v="M"/>
    <n v="-0.93400000000000105"/>
    <n v="0.28211390633205619"/>
    <s v=""/>
    <s v=""/>
    <s v="M"/>
    <s v=""/>
    <s v=""/>
    <s v=""/>
    <s v=""/>
  </r>
  <r>
    <d v="2024-07-03T00:00:00"/>
    <n v="12351"/>
    <n v="12259"/>
    <m/>
    <x v="4"/>
    <n v="1025"/>
    <m/>
    <n v="53778"/>
    <s v="V-clip adipose"/>
    <s v="835524"/>
    <m/>
    <m/>
    <m/>
    <s v="--"/>
    <s v="X"/>
    <s v="M"/>
    <s v="M"/>
    <s v=""/>
    <s v=""/>
    <n v="74"/>
    <m/>
    <m/>
    <m/>
    <m/>
    <x v="2"/>
    <n v="12568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3T00:00:00"/>
    <n v="12351"/>
    <n v="12259"/>
    <m/>
    <x v="4"/>
    <n v="1027"/>
    <m/>
    <n v="53779"/>
    <s v="V-clip adipose"/>
    <s v="835542"/>
    <m/>
    <m/>
    <m/>
    <s v="--"/>
    <m/>
    <s v="M"/>
    <s v="M"/>
    <s v=""/>
    <s v=""/>
    <n v="61.5"/>
    <m/>
    <m/>
    <m/>
    <m/>
    <x v="2"/>
    <n v="12568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3T00:00:00"/>
    <n v="12351"/>
    <n v="12259"/>
    <m/>
    <x v="4"/>
    <n v="1028"/>
    <m/>
    <n v="53780"/>
    <s v="V-clip adipose"/>
    <s v="835523"/>
    <m/>
    <m/>
    <m/>
    <s v="--"/>
    <m/>
    <s v="M"/>
    <s v="M"/>
    <s v=""/>
    <s v=""/>
    <n v="63.5"/>
    <m/>
    <m/>
    <m/>
    <m/>
    <x v="2"/>
    <n v="12568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7.66245"/>
    <s v="M"/>
    <n v="63.5"/>
    <s v="NA"/>
    <s v=""/>
    <e v="#N/A"/>
    <s v=""/>
    <s v=""/>
    <s v=""/>
    <s v=""/>
    <s v=""/>
    <s v=""/>
    <s v="M"/>
    <s v="Kwinageese weir"/>
    <s v=""/>
    <s v=""/>
    <s v=""/>
  </r>
  <r>
    <d v="2024-07-03T00:00:00"/>
    <n v="12351"/>
    <n v="12259"/>
    <m/>
    <x v="4"/>
    <n v="1029"/>
    <m/>
    <n v="53781"/>
    <s v="V-clip adipose"/>
    <s v="835499"/>
    <m/>
    <m/>
    <m/>
    <s v="--"/>
    <m/>
    <s v="F"/>
    <s v="M"/>
    <s v=""/>
    <s v=""/>
    <n v="68.5"/>
    <m/>
    <m/>
    <m/>
    <m/>
    <x v="2"/>
    <n v="12568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2.289949999999997"/>
    <s v="M"/>
    <n v="68.5"/>
    <s v="NA"/>
    <s v=""/>
    <e v="#N/A"/>
    <s v=""/>
    <s v=""/>
    <s v=""/>
    <s v=""/>
    <s v=""/>
    <s v=""/>
    <s v="M"/>
    <s v=""/>
    <s v=""/>
    <s v=""/>
    <s v=""/>
  </r>
  <r>
    <d v="2024-07-03T00:00:00"/>
    <n v="12351"/>
    <n v="12259"/>
    <m/>
    <x v="4"/>
    <n v="1030"/>
    <m/>
    <n v="53782"/>
    <s v="V-clip adipose"/>
    <s v="835502"/>
    <m/>
    <m/>
    <m/>
    <s v="--"/>
    <m/>
    <s v="F"/>
    <s v="M"/>
    <s v=""/>
    <s v=""/>
    <n v="58"/>
    <m/>
    <m/>
    <m/>
    <m/>
    <x v="2"/>
    <n v="1256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051"/>
    <m/>
    <n v="53783"/>
    <s v="V-clip adipose"/>
    <s v="835513"/>
    <m/>
    <m/>
    <m/>
    <s v="--"/>
    <m/>
    <s v="F"/>
    <s v="F"/>
    <s v=""/>
    <s v=""/>
    <n v="85"/>
    <n v="17.2"/>
    <n v="6.7"/>
    <n v="6.5"/>
    <n v="1.7"/>
    <x v="1"/>
    <n v="1256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8.3"/>
    <s v="L"/>
    <n v="85"/>
    <s v="Yes"/>
    <s v=""/>
    <e v="#N/A"/>
    <s v=""/>
    <s v="F"/>
    <n v="2.3019999999999978"/>
    <n v="0.90904254272260099"/>
    <s v=""/>
    <s v=""/>
    <s v="F"/>
    <s v=""/>
    <s v=""/>
    <s v=""/>
    <s v=""/>
  </r>
  <r>
    <d v="2024-07-03T00:00:00"/>
    <n v="12352"/>
    <n v="12259"/>
    <m/>
    <x v="2"/>
    <n v="1054"/>
    <m/>
    <n v="53784"/>
    <s v="V-clip adipose"/>
    <s v="835532"/>
    <m/>
    <m/>
    <m/>
    <s v="--"/>
    <s v="X"/>
    <s v="M"/>
    <s v="M"/>
    <s v=""/>
    <s v=""/>
    <n v="82"/>
    <n v="18.100000000000001"/>
    <n v="6.9"/>
    <n v="5.7"/>
    <n v="2.2999999999999998"/>
    <x v="1"/>
    <n v="1256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5.099999999999994"/>
    <s v="L"/>
    <n v="82"/>
    <s v="Yes"/>
    <s v=""/>
    <e v="#N/A"/>
    <s v=""/>
    <s v="F"/>
    <n v="0.78399999999999803"/>
    <n v="0.68654156455381066"/>
    <s v=""/>
    <s v=""/>
    <s v="F"/>
    <s v=""/>
    <s v=""/>
    <s v=""/>
    <s v=""/>
  </r>
  <r>
    <d v="2024-07-03T00:00:00"/>
    <n v="12352"/>
    <n v="12259"/>
    <m/>
    <x v="2"/>
    <n v="1056"/>
    <m/>
    <n v="53785"/>
    <s v="V-clip adipose"/>
    <s v="835526"/>
    <m/>
    <m/>
    <m/>
    <s v="--"/>
    <m/>
    <s v="F"/>
    <s v="M"/>
    <s v=""/>
    <s v=""/>
    <n v="72"/>
    <m/>
    <m/>
    <m/>
    <m/>
    <x v="2"/>
    <n v="1256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059"/>
    <m/>
    <n v="53786"/>
    <s v="V-clip adipose"/>
    <s v="835522"/>
    <m/>
    <m/>
    <m/>
    <s v="--"/>
    <m/>
    <s v="M"/>
    <s v="M"/>
    <s v=""/>
    <s v=""/>
    <n v="64"/>
    <m/>
    <m/>
    <m/>
    <m/>
    <x v="2"/>
    <n v="1256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01"/>
    <m/>
    <n v="53787"/>
    <s v="V-clip adipose"/>
    <s v="835493"/>
    <m/>
    <m/>
    <m/>
    <s v="--"/>
    <m/>
    <s v="M"/>
    <s v="M"/>
    <s v=""/>
    <s v=""/>
    <n v="65"/>
    <m/>
    <m/>
    <m/>
    <m/>
    <x v="2"/>
    <n v="1256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04"/>
    <m/>
    <n v="53788"/>
    <s v="V-clip adipose"/>
    <s v="835519"/>
    <m/>
    <m/>
    <m/>
    <s v="--"/>
    <m/>
    <s v="M"/>
    <s v="M"/>
    <s v=""/>
    <s v=""/>
    <n v="65.5"/>
    <m/>
    <m/>
    <m/>
    <m/>
    <x v="2"/>
    <n v="1256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05"/>
    <m/>
    <n v="53789"/>
    <s v="V-clip adipose"/>
    <s v="835511"/>
    <m/>
    <m/>
    <m/>
    <s v="--"/>
    <m/>
    <s v="M"/>
    <s v="M"/>
    <s v=""/>
    <s v=""/>
    <n v="61"/>
    <m/>
    <m/>
    <m/>
    <m/>
    <x v="2"/>
    <n v="12569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06"/>
    <m/>
    <n v="53790"/>
    <s v="V-clip adipose"/>
    <s v="835503"/>
    <m/>
    <m/>
    <m/>
    <s v="--"/>
    <m/>
    <s v="F"/>
    <s v="F"/>
    <s v=""/>
    <s v=""/>
    <n v="84"/>
    <n v="17.399999999999999"/>
    <n v="6.2"/>
    <n v="6.6"/>
    <n v="1.6"/>
    <x v="1"/>
    <n v="1256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7.8"/>
    <s v="L"/>
    <n v="84"/>
    <s v="Yes"/>
    <s v=""/>
    <e v="#N/A"/>
    <s v=""/>
    <s v="F"/>
    <n v="2.5299999999999976"/>
    <n v="0.92621835339753456"/>
    <s v=""/>
    <s v=""/>
    <s v="F"/>
    <s v=""/>
    <s v=""/>
    <s v=""/>
    <s v=""/>
  </r>
  <r>
    <d v="2024-07-03T00:00:00"/>
    <n v="12352"/>
    <n v="12259"/>
    <m/>
    <x v="2"/>
    <n v="1109"/>
    <m/>
    <n v="53791"/>
    <s v="V-clip adipose"/>
    <s v="835538"/>
    <m/>
    <m/>
    <m/>
    <s v="--"/>
    <m/>
    <s v="F"/>
    <s v="F"/>
    <s v=""/>
    <s v=""/>
    <n v="76"/>
    <n v="16"/>
    <n v="5.6"/>
    <n v="5.8"/>
    <n v="1.6"/>
    <x v="1"/>
    <n v="1256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0.400000000000006"/>
    <s v="L"/>
    <n v="76"/>
    <s v="Yes"/>
    <s v=""/>
    <e v="#N/A"/>
    <s v=""/>
    <s v="F"/>
    <n v="0.40200000000000125"/>
    <n v="0.59916808661945753"/>
    <s v=""/>
    <s v=""/>
    <s v="F"/>
    <s v=""/>
    <s v=""/>
    <s v=""/>
    <s v=""/>
  </r>
  <r>
    <d v="2024-07-03T00:00:00"/>
    <n v="12352"/>
    <n v="12259"/>
    <m/>
    <x v="2"/>
    <n v="1110"/>
    <m/>
    <n v="53792"/>
    <s v="V-clip adipose"/>
    <s v="835505"/>
    <m/>
    <m/>
    <m/>
    <s v="--"/>
    <m/>
    <s v="M"/>
    <s v="M"/>
    <s v=""/>
    <s v=""/>
    <n v="60"/>
    <m/>
    <m/>
    <m/>
    <m/>
    <x v="2"/>
    <n v="12570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12"/>
    <m/>
    <n v="53793"/>
    <s v="V-clip adipose"/>
    <s v="835517"/>
    <m/>
    <m/>
    <m/>
    <s v="--"/>
    <m/>
    <s v="F"/>
    <s v="M"/>
    <s v=""/>
    <s v=""/>
    <n v="74.5"/>
    <m/>
    <m/>
    <m/>
    <m/>
    <x v="2"/>
    <n v="12570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13"/>
    <m/>
    <n v="53794"/>
    <s v="V-clip adipose"/>
    <s v="835470"/>
    <m/>
    <m/>
    <m/>
    <s v="--"/>
    <m/>
    <s v="M"/>
    <s v="M"/>
    <s v=""/>
    <s v=""/>
    <n v="65"/>
    <m/>
    <m/>
    <m/>
    <m/>
    <x v="2"/>
    <n v="12570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14"/>
    <m/>
    <n v="53795"/>
    <s v="V-clip adipose"/>
    <s v="835541"/>
    <m/>
    <m/>
    <m/>
    <s v="--"/>
    <m/>
    <s v="M"/>
    <s v="M"/>
    <s v=""/>
    <s v=""/>
    <n v="62.5"/>
    <m/>
    <m/>
    <m/>
    <m/>
    <x v="2"/>
    <n v="12570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16"/>
    <m/>
    <n v="53796"/>
    <s v="V-clip adipose"/>
    <s v="835546"/>
    <m/>
    <m/>
    <m/>
    <s v="--"/>
    <m/>
    <s v="M"/>
    <s v="M"/>
    <s v=""/>
    <s v=""/>
    <n v="69.5"/>
    <m/>
    <m/>
    <m/>
    <m/>
    <x v="2"/>
    <n v="12570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17"/>
    <m/>
    <n v="53797"/>
    <s v="V-clip adipose"/>
    <s v="835525"/>
    <m/>
    <m/>
    <m/>
    <s v="--"/>
    <m/>
    <s v="M"/>
    <s v="M"/>
    <s v=""/>
    <s v=""/>
    <n v="66.5"/>
    <m/>
    <m/>
    <m/>
    <m/>
    <x v="2"/>
    <n v="12570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18"/>
    <m/>
    <n v="53798"/>
    <s v="V-clip adipose"/>
    <s v="835515"/>
    <m/>
    <m/>
    <m/>
    <s v="--"/>
    <m/>
    <s v="M"/>
    <s v="M"/>
    <s v=""/>
    <s v=""/>
    <n v="63"/>
    <m/>
    <m/>
    <m/>
    <m/>
    <x v="2"/>
    <n v="12570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19"/>
    <m/>
    <n v="53799"/>
    <s v="V-clip adipose"/>
    <s v="835484"/>
    <m/>
    <m/>
    <m/>
    <s v="--"/>
    <m/>
    <s v="M"/>
    <s v="M"/>
    <s v=""/>
    <s v=""/>
    <n v="73"/>
    <m/>
    <m/>
    <m/>
    <m/>
    <x v="2"/>
    <n v="12570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59"/>
    <m/>
    <x v="2"/>
    <n v="1121"/>
    <m/>
    <n v="53800"/>
    <s v="V-clip adipose"/>
    <s v="835477"/>
    <m/>
    <m/>
    <m/>
    <s v="--"/>
    <m/>
    <s v="F"/>
    <s v="F"/>
    <s v=""/>
    <s v=""/>
    <n v="82.5"/>
    <n v="17.5"/>
    <n v="6.1"/>
    <n v="6.5"/>
    <n v="1.6"/>
    <x v="1"/>
    <n v="12570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6.400000000000006"/>
    <s v="L"/>
    <n v="82.5"/>
    <s v="Yes"/>
    <s v=""/>
    <e v="#N/A"/>
    <s v=""/>
    <s v="F"/>
    <n v="2.0810000000000022"/>
    <n v="0.88904271743672758"/>
    <s v=""/>
    <s v=""/>
    <s v="F"/>
    <s v="Kwinageese weir"/>
    <s v=""/>
    <s v=""/>
    <s v=""/>
  </r>
  <r>
    <d v="2024-07-03T00:00:00"/>
    <n v="12352"/>
    <n v="12259"/>
    <m/>
    <x v="2"/>
    <n v="1124"/>
    <m/>
    <n v="53801"/>
    <s v="V-clip adipose"/>
    <s v="835548"/>
    <m/>
    <m/>
    <m/>
    <s v="--"/>
    <m/>
    <s v="M"/>
    <s v="M"/>
    <s v=""/>
    <s v=""/>
    <n v="65"/>
    <m/>
    <m/>
    <m/>
    <m/>
    <x v="2"/>
    <n v="12570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60"/>
    <m/>
    <x v="2"/>
    <n v="1125"/>
    <m/>
    <n v="53802"/>
    <s v="V-clip adipose"/>
    <s v="835472"/>
    <m/>
    <m/>
    <m/>
    <s v="--"/>
    <m/>
    <s v="M"/>
    <s v="M"/>
    <s v=""/>
    <s v=""/>
    <n v="53"/>
    <m/>
    <m/>
    <m/>
    <m/>
    <x v="2"/>
    <n v="1257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3T00:00:00"/>
    <n v="12352"/>
    <n v="12260"/>
    <m/>
    <x v="2"/>
    <n v="1127"/>
    <m/>
    <n v="53803"/>
    <s v="V-clip adipose"/>
    <s v="835562"/>
    <m/>
    <m/>
    <m/>
    <s v="--"/>
    <m/>
    <s v="F"/>
    <s v="F"/>
    <s v=""/>
    <s v=""/>
    <n v="83.5"/>
    <n v="17.600000000000001"/>
    <n v="6.4"/>
    <n v="5.8"/>
    <n v="1.7"/>
    <x v="1"/>
    <n v="12571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7.099999999999994"/>
    <s v="L"/>
    <n v="83.5"/>
    <s v="Yes"/>
    <s v=""/>
    <e v="#N/A"/>
    <s v=""/>
    <s v="F"/>
    <n v="2.5170000000000021"/>
    <n v="0.92532502328263511"/>
    <s v=""/>
    <s v=""/>
    <s v="F"/>
    <s v=""/>
    <s v=""/>
    <s v=""/>
    <s v=""/>
  </r>
  <r>
    <d v="2024-07-03T00:00:00"/>
    <n v="12352"/>
    <n v="12260"/>
    <m/>
    <x v="2"/>
    <n v="1128"/>
    <m/>
    <n v="53804"/>
    <s v="V-clip adipose"/>
    <s v="835478"/>
    <m/>
    <m/>
    <m/>
    <s v="--"/>
    <m/>
    <s v="M"/>
    <s v="M"/>
    <s v=""/>
    <s v=""/>
    <n v="63.5"/>
    <m/>
    <m/>
    <m/>
    <m/>
    <x v="2"/>
    <n v="1257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7.66245"/>
    <s v="M"/>
    <n v="63.5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34"/>
    <m/>
    <n v="53805"/>
    <s v="V-clip adipose"/>
    <s v="835564"/>
    <m/>
    <m/>
    <m/>
    <s v="--"/>
    <m/>
    <s v="M"/>
    <s v="M"/>
    <s v=""/>
    <s v=""/>
    <n v="56"/>
    <m/>
    <m/>
    <m/>
    <m/>
    <x v="2"/>
    <n v="1257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38"/>
    <m/>
    <n v="53806"/>
    <s v="V-clip adipose"/>
    <s v="835545"/>
    <m/>
    <m/>
    <m/>
    <s v="--"/>
    <m/>
    <s v="F"/>
    <s v="F"/>
    <s v=""/>
    <s v=""/>
    <n v="84"/>
    <n v="17.100000000000001"/>
    <n v="5.5"/>
    <n v="5"/>
    <n v="1.7"/>
    <x v="1"/>
    <n v="1257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8.5"/>
    <s v="L"/>
    <n v="84"/>
    <s v="Yes"/>
    <s v=""/>
    <e v="#N/A"/>
    <s v=""/>
    <s v="F"/>
    <n v="4.427999999999999"/>
    <n v="0.98820250009743671"/>
    <s v=""/>
    <s v=""/>
    <s v="F"/>
    <s v="Damdochax"/>
    <s v=""/>
    <s v=""/>
    <s v=""/>
  </r>
  <r>
    <d v="2024-07-03T00:00:00"/>
    <n v="12353"/>
    <n v="12260"/>
    <m/>
    <x v="3"/>
    <n v="1340"/>
    <m/>
    <n v="53807"/>
    <s v="V-clip adipose"/>
    <s v="835516"/>
    <m/>
    <m/>
    <m/>
    <s v="--"/>
    <m/>
    <s v="F"/>
    <s v="F"/>
    <s v=""/>
    <s v=""/>
    <n v="83.5"/>
    <n v="17.2"/>
    <n v="5.7"/>
    <n v="5.5"/>
    <n v="2"/>
    <x v="1"/>
    <n v="12571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7.8"/>
    <s v="L"/>
    <n v="83.5"/>
    <s v="Yes"/>
    <s v=""/>
    <e v="#N/A"/>
    <s v=""/>
    <s v="F"/>
    <n v="3.3590000000000027"/>
    <n v="0.96639831925153119"/>
    <s v=""/>
    <s v=""/>
    <s v="F"/>
    <s v=""/>
    <s v=""/>
    <s v=""/>
    <s v=""/>
  </r>
  <r>
    <d v="2024-07-03T00:00:00"/>
    <n v="12353"/>
    <n v="12260"/>
    <m/>
    <x v="3"/>
    <n v="1341"/>
    <m/>
    <n v="53808"/>
    <s v="V-clip adipose"/>
    <s v="835471"/>
    <m/>
    <m/>
    <m/>
    <s v="--"/>
    <m/>
    <s v="M"/>
    <s v="M"/>
    <s v=""/>
    <s v=""/>
    <n v="67"/>
    <m/>
    <m/>
    <m/>
    <m/>
    <x v="2"/>
    <n v="1257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44"/>
    <m/>
    <n v="53809"/>
    <s v="V-clip adipose"/>
    <s v="835490"/>
    <m/>
    <m/>
    <m/>
    <s v="--"/>
    <m/>
    <s v="F"/>
    <s v="F"/>
    <s v=""/>
    <s v=""/>
    <n v="83"/>
    <n v="18.5"/>
    <n v="6.5"/>
    <n v="5.5"/>
    <n v="2"/>
    <x v="1"/>
    <n v="1257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6.5"/>
    <s v="L"/>
    <n v="83"/>
    <s v="Yes"/>
    <s v=""/>
    <e v="#N/A"/>
    <s v=""/>
    <s v="F"/>
    <n v="2.1199999999999983"/>
    <n v="0.89283192951347168"/>
    <s v=""/>
    <s v=""/>
    <s v="F"/>
    <s v=""/>
    <s v=""/>
    <s v=""/>
    <s v=""/>
  </r>
  <r>
    <d v="2024-07-03T00:00:00"/>
    <n v="12353"/>
    <n v="12260"/>
    <m/>
    <x v="3"/>
    <n v="1345"/>
    <m/>
    <n v="53810"/>
    <s v="V-clip adipose"/>
    <s v="835536"/>
    <m/>
    <m/>
    <m/>
    <s v="--"/>
    <m/>
    <s v="M"/>
    <s v="M"/>
    <s v=""/>
    <s v=""/>
    <n v="61.5"/>
    <m/>
    <m/>
    <m/>
    <m/>
    <x v="2"/>
    <n v="12571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46"/>
    <m/>
    <n v="53811"/>
    <s v="V-clip adipose"/>
    <s v="not scanned"/>
    <m/>
    <m/>
    <m/>
    <s v="--"/>
    <m/>
    <s v="M"/>
    <s v="M"/>
    <s v=""/>
    <s v=""/>
    <n v="61"/>
    <m/>
    <m/>
    <m/>
    <m/>
    <x v="2"/>
    <n v="1257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48"/>
    <m/>
    <n v="53812"/>
    <s v="V-clip adipose"/>
    <s v="835501"/>
    <m/>
    <m/>
    <m/>
    <s v="--"/>
    <m/>
    <s v="M"/>
    <s v="M"/>
    <s v=""/>
    <s v=""/>
    <n v="53"/>
    <m/>
    <m/>
    <m/>
    <m/>
    <x v="2"/>
    <n v="12572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50"/>
    <m/>
    <n v="53813"/>
    <s v="V-clip adipose"/>
    <s v="835553"/>
    <m/>
    <m/>
    <m/>
    <s v="--"/>
    <m/>
    <s v="F"/>
    <s v="F"/>
    <s v=""/>
    <s v=""/>
    <n v="83"/>
    <n v="17.8"/>
    <n v="6.2"/>
    <n v="5"/>
    <n v="2.1"/>
    <x v="1"/>
    <n v="12572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6.8"/>
    <s v="L"/>
    <n v="83"/>
    <s v="Yes"/>
    <s v=""/>
    <e v="#N/A"/>
    <s v=""/>
    <s v="F"/>
    <n v="2.7579999999999973"/>
    <n v="0.94036357290880779"/>
    <s v=""/>
    <s v=""/>
    <s v="F"/>
    <s v=""/>
    <s v=""/>
    <s v=""/>
    <s v=""/>
  </r>
  <r>
    <d v="2024-07-03T00:00:00"/>
    <n v="12353"/>
    <n v="12260"/>
    <m/>
    <x v="3"/>
    <n v="1351"/>
    <m/>
    <n v="53814"/>
    <s v="V-clip adipose"/>
    <s v="835535"/>
    <m/>
    <m/>
    <m/>
    <s v="--"/>
    <m/>
    <s v="F"/>
    <s v="F"/>
    <s v=""/>
    <s v=""/>
    <n v="82.5"/>
    <n v="16.2"/>
    <n v="5.4"/>
    <n v="6.1"/>
    <n v="1.4"/>
    <x v="1"/>
    <n v="12572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7.099999999999994"/>
    <s v="L"/>
    <n v="82.5"/>
    <s v="Yes"/>
    <s v=""/>
    <e v="#N/A"/>
    <s v=""/>
    <s v="F"/>
    <n v="3.421000000000002"/>
    <n v="0.96835443010522659"/>
    <s v=""/>
    <s v=""/>
    <s v="F"/>
    <s v=""/>
    <s v=""/>
    <s v=""/>
    <s v=""/>
  </r>
  <r>
    <d v="2024-07-03T00:00:00"/>
    <n v="12353"/>
    <n v="12260"/>
    <m/>
    <x v="3"/>
    <n v="1353"/>
    <m/>
    <n v="53815"/>
    <s v="V-clip adipose"/>
    <s v="835544"/>
    <m/>
    <m/>
    <m/>
    <s v="--"/>
    <m/>
    <s v="M"/>
    <s v="M"/>
    <s v=""/>
    <s v=""/>
    <n v="69"/>
    <m/>
    <m/>
    <m/>
    <m/>
    <x v="2"/>
    <n v="12572"/>
    <s v=""/>
    <n v="4"/>
    <s v="X"/>
    <s v="X"/>
    <m/>
    <d v="2024-09-27T00:00:00"/>
    <m/>
    <s v="SCL-M"/>
    <m/>
    <m/>
    <m/>
    <m/>
    <m/>
    <m/>
    <m/>
    <m/>
    <s v="adult"/>
    <s v="4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54"/>
    <m/>
    <n v="53816"/>
    <s v="V-clip adipose"/>
    <s v="835496"/>
    <m/>
    <m/>
    <m/>
    <s v="--"/>
    <m/>
    <s v="M"/>
    <s v="M"/>
    <s v=""/>
    <s v=""/>
    <n v="67.5"/>
    <m/>
    <m/>
    <m/>
    <m/>
    <x v="2"/>
    <n v="12572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55"/>
    <m/>
    <n v="53817"/>
    <s v="V-clip adipose"/>
    <s v="835549"/>
    <m/>
    <m/>
    <m/>
    <s v="--"/>
    <m/>
    <s v="F"/>
    <s v="F"/>
    <s v=""/>
    <s v=""/>
    <n v="77"/>
    <n v="16"/>
    <n v="5.5"/>
    <n v="5"/>
    <n v="1.5"/>
    <x v="1"/>
    <n v="12572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1.5"/>
    <s v="L"/>
    <n v="77"/>
    <s v="Yes"/>
    <s v=""/>
    <e v="#N/A"/>
    <s v=""/>
    <s v="F"/>
    <n v="1.5899999999999999"/>
    <n v="0.83061610306598133"/>
    <s v=""/>
    <s v=""/>
    <s v="F"/>
    <s v=""/>
    <s v=""/>
    <s v=""/>
    <s v=""/>
  </r>
  <r>
    <d v="2024-07-03T00:00:00"/>
    <n v="12353"/>
    <n v="12260"/>
    <m/>
    <x v="3"/>
    <n v="1357"/>
    <m/>
    <n v="53818"/>
    <s v="V-clip adipose"/>
    <s v="835547"/>
    <m/>
    <m/>
    <m/>
    <s v="--"/>
    <m/>
    <s v="M"/>
    <s v="M"/>
    <s v=""/>
    <s v=""/>
    <n v="55"/>
    <m/>
    <m/>
    <m/>
    <m/>
    <x v="2"/>
    <n v="1257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358"/>
    <m/>
    <n v="53819"/>
    <s v="V-clip adipose"/>
    <s v="835480"/>
    <m/>
    <m/>
    <m/>
    <s v="--"/>
    <m/>
    <s v="M"/>
    <s v="M"/>
    <s v=""/>
    <s v=""/>
    <n v="64.5"/>
    <m/>
    <m/>
    <m/>
    <m/>
    <x v="2"/>
    <n v="1257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8.587949999999999"/>
    <s v="M"/>
    <n v="64.5"/>
    <s v="NA"/>
    <s v=""/>
    <e v="#N/A"/>
    <s v=""/>
    <s v=""/>
    <s v=""/>
    <s v=""/>
    <s v=""/>
    <s v=""/>
    <s v="M"/>
    <s v="Kwinageese weir"/>
    <s v=""/>
    <s v=""/>
    <s v=""/>
  </r>
  <r>
    <d v="2024-07-03T00:00:00"/>
    <n v="12353"/>
    <n v="12260"/>
    <m/>
    <x v="3"/>
    <n v="1359"/>
    <m/>
    <n v="53820"/>
    <s v="V-clip adipose"/>
    <s v="835565"/>
    <m/>
    <m/>
    <m/>
    <s v="--"/>
    <m/>
    <s v="M"/>
    <s v="M"/>
    <s v=""/>
    <s v=""/>
    <n v="61"/>
    <m/>
    <m/>
    <m/>
    <m/>
    <x v="2"/>
    <n v="1257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400"/>
    <m/>
    <n v="53821"/>
    <s v="V-clip adipose"/>
    <s v="835557"/>
    <m/>
    <m/>
    <m/>
    <s v="--"/>
    <m/>
    <s v="M"/>
    <s v="M"/>
    <s v=""/>
    <s v=""/>
    <n v="56"/>
    <m/>
    <m/>
    <m/>
    <m/>
    <x v="2"/>
    <n v="1257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401"/>
    <m/>
    <n v="53822"/>
    <s v="V-clip adipose"/>
    <s v="835527"/>
    <m/>
    <m/>
    <m/>
    <s v="--"/>
    <m/>
    <s v="F"/>
    <s v="F"/>
    <s v=""/>
    <s v=""/>
    <n v="81.5"/>
    <n v="18.600000000000001"/>
    <n v="7.3"/>
    <n v="5.5"/>
    <n v="1.5"/>
    <x v="1"/>
    <n v="12573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4.2"/>
    <s v="L"/>
    <n v="81.5"/>
    <s v="Yes"/>
    <s v=""/>
    <e v="#N/A"/>
    <s v=""/>
    <s v="F"/>
    <n v="0.88100000000000289"/>
    <n v="0.70702940279538518"/>
    <s v=""/>
    <s v=""/>
    <s v="F"/>
    <s v=""/>
    <s v=""/>
    <s v=""/>
    <s v=""/>
  </r>
  <r>
    <d v="2024-07-03T00:00:00"/>
    <n v="12353"/>
    <n v="12260"/>
    <m/>
    <x v="3"/>
    <n v="1404"/>
    <m/>
    <n v="53823"/>
    <s v="V-clip adipose"/>
    <s v="835555"/>
    <m/>
    <m/>
    <m/>
    <s v="--"/>
    <s v="X"/>
    <s v="M"/>
    <s v="M"/>
    <s v=""/>
    <s v=""/>
    <n v="60"/>
    <m/>
    <m/>
    <m/>
    <m/>
    <x v="2"/>
    <n v="12573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405"/>
    <m/>
    <n v="53824"/>
    <s v="V-clip adipose"/>
    <s v="835488"/>
    <m/>
    <m/>
    <m/>
    <s v="--"/>
    <m/>
    <s v="M"/>
    <s v="M"/>
    <s v=""/>
    <s v=""/>
    <n v="65"/>
    <m/>
    <m/>
    <m/>
    <m/>
    <x v="2"/>
    <n v="12573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407"/>
    <m/>
    <n v="53825"/>
    <s v="V-clip adipose"/>
    <s v="835567"/>
    <m/>
    <m/>
    <m/>
    <s v="--"/>
    <m/>
    <s v="M"/>
    <s v="M"/>
    <s v=""/>
    <s v=""/>
    <n v="62"/>
    <m/>
    <m/>
    <m/>
    <m/>
    <x v="2"/>
    <n v="12573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0"/>
    <m/>
    <x v="3"/>
    <n v="1408"/>
    <m/>
    <n v="53826"/>
    <s v="V-clip adipose"/>
    <s v="835566"/>
    <m/>
    <m/>
    <m/>
    <s v="--"/>
    <s v="X"/>
    <s v="M"/>
    <s v="M"/>
    <s v=""/>
    <s v=""/>
    <n v="82.5"/>
    <n v="17.399999999999999"/>
    <n v="6.9"/>
    <n v="6.4"/>
    <n v="1.4"/>
    <x v="1"/>
    <n v="12573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5.599999999999994"/>
    <s v="L"/>
    <n v="82.5"/>
    <s v="Yes"/>
    <s v=""/>
    <e v="#N/A"/>
    <s v=""/>
    <s v="F"/>
    <n v="1.2970000000000013"/>
    <n v="0.78532965501286123"/>
    <s v=""/>
    <s v=""/>
    <s v="F"/>
    <s v=""/>
    <s v=""/>
    <s v=""/>
    <s v=""/>
  </r>
  <r>
    <d v="2024-07-03T00:00:00"/>
    <n v="12353"/>
    <n v="12261"/>
    <m/>
    <x v="3"/>
    <n v="1409"/>
    <m/>
    <n v="53827"/>
    <s v="V-clip adipose"/>
    <s v="835486"/>
    <m/>
    <m/>
    <m/>
    <s v="--"/>
    <m/>
    <s v="M"/>
    <s v="M"/>
    <s v=""/>
    <s v=""/>
    <n v="74"/>
    <m/>
    <m/>
    <m/>
    <m/>
    <x v="2"/>
    <n v="12573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1"/>
    <m/>
    <x v="3"/>
    <n v="1410"/>
    <m/>
    <n v="53828"/>
    <s v="V-clip adipose"/>
    <s v="835543"/>
    <m/>
    <m/>
    <m/>
    <s v="--"/>
    <m/>
    <s v="M"/>
    <s v="M"/>
    <s v=""/>
    <s v=""/>
    <n v="70"/>
    <m/>
    <m/>
    <m/>
    <m/>
    <x v="2"/>
    <n v="12573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1"/>
    <m/>
    <x v="3"/>
    <n v="1411"/>
    <m/>
    <n v="53829"/>
    <s v="V-clip adipose"/>
    <s v="835518"/>
    <m/>
    <m/>
    <m/>
    <s v="--"/>
    <m/>
    <s v="F"/>
    <s v="F"/>
    <s v=""/>
    <s v=""/>
    <n v="76"/>
    <n v="17"/>
    <n v="5.5"/>
    <n v="4.8"/>
    <n v="1.6"/>
    <x v="1"/>
    <n v="12573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0.5"/>
    <s v="L"/>
    <n v="76"/>
    <s v="Yes"/>
    <s v=""/>
    <e v="#N/A"/>
    <s v=""/>
    <s v="F"/>
    <n v="1.2100000000000002"/>
    <n v="0.7702989490466019"/>
    <s v=""/>
    <s v=""/>
    <s v="F"/>
    <s v=""/>
    <s v=""/>
    <s v=""/>
    <s v=""/>
  </r>
  <r>
    <d v="2024-07-03T00:00:00"/>
    <n v="12353"/>
    <n v="12261"/>
    <m/>
    <x v="3"/>
    <n v="1415"/>
    <m/>
    <n v="53830"/>
    <s v="V-clip adipose"/>
    <s v="835520"/>
    <m/>
    <m/>
    <m/>
    <s v="--"/>
    <s v="X"/>
    <s v="M"/>
    <s v="M"/>
    <s v=""/>
    <s v=""/>
    <n v="68"/>
    <m/>
    <m/>
    <m/>
    <m/>
    <x v="2"/>
    <n v="12573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1"/>
    <m/>
    <x v="3"/>
    <n v="1417"/>
    <m/>
    <n v="53831"/>
    <s v="V-clip adipose"/>
    <s v="835528"/>
    <m/>
    <m/>
    <m/>
    <s v="--"/>
    <m/>
    <s v="M"/>
    <s v="M"/>
    <s v=""/>
    <s v=""/>
    <n v="63.5"/>
    <m/>
    <m/>
    <m/>
    <m/>
    <x v="2"/>
    <n v="12573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7.66245"/>
    <s v="M"/>
    <n v="63.5"/>
    <s v="NA"/>
    <s v=""/>
    <e v="#N/A"/>
    <s v=""/>
    <s v=""/>
    <s v=""/>
    <s v=""/>
    <s v=""/>
    <s v=""/>
    <s v="M"/>
    <s v=""/>
    <s v=""/>
    <s v=""/>
    <s v=""/>
  </r>
  <r>
    <d v="2024-07-03T00:00:00"/>
    <n v="12353"/>
    <n v="12261"/>
    <m/>
    <x v="3"/>
    <n v="1419"/>
    <m/>
    <n v="53832"/>
    <s v="V-clip adipose"/>
    <s v="835551"/>
    <m/>
    <m/>
    <m/>
    <s v="--"/>
    <m/>
    <s v="F"/>
    <s v="F"/>
    <s v=""/>
    <s v=""/>
    <n v="78"/>
    <n v="16.2"/>
    <n v="5.8"/>
    <n v="5.9"/>
    <n v="1.4"/>
    <x v="1"/>
    <n v="12574"/>
    <s v="1062177"/>
    <n v="1"/>
    <s v="X"/>
    <m/>
    <s v="X"/>
    <d v="2024-09-27T00:00:00"/>
    <m/>
    <m/>
    <m/>
    <m/>
    <m/>
    <m/>
    <m/>
    <m/>
    <m/>
    <m/>
    <s v="adult"/>
    <s v="10621771"/>
    <x v="3"/>
    <n v="1.3"/>
    <n v="3"/>
    <n v="2019"/>
    <x v="5"/>
    <s v="GH"/>
    <n v="72.2"/>
    <s v="L"/>
    <n v="78"/>
    <s v="Yes"/>
    <s v=""/>
    <n v="127871"/>
    <s v=""/>
    <s v="F"/>
    <n v="1.1100000000000001"/>
    <n v="0.75212911143957017"/>
    <s v=""/>
    <s v=""/>
    <s v="F"/>
    <s v=""/>
    <s v=""/>
    <s v=""/>
    <s v=""/>
  </r>
  <r>
    <d v="2024-07-03T00:00:00"/>
    <n v="12353"/>
    <n v="12261"/>
    <m/>
    <x v="3"/>
    <n v="1420"/>
    <m/>
    <n v="53833"/>
    <s v="V-clip adipose"/>
    <s v="835507"/>
    <m/>
    <m/>
    <m/>
    <s v="--"/>
    <m/>
    <s v="M"/>
    <s v="M"/>
    <s v=""/>
    <s v=""/>
    <n v="63.5"/>
    <m/>
    <m/>
    <m/>
    <m/>
    <x v="2"/>
    <n v="12574"/>
    <s v="1062177"/>
    <n v="2"/>
    <s v="X"/>
    <m/>
    <s v="X"/>
    <d v="2024-09-27T00:00:00"/>
    <m/>
    <m/>
    <m/>
    <m/>
    <m/>
    <m/>
    <m/>
    <m/>
    <m/>
    <m/>
    <s v="adult"/>
    <s v="10621772"/>
    <x v="2"/>
    <n v="1.2"/>
    <n v="2"/>
    <n v="2020"/>
    <x v="5"/>
    <s v="GH"/>
    <n v="57.66245"/>
    <s v="M"/>
    <n v="63.5"/>
    <s v="NA"/>
    <s v=""/>
    <n v="127871"/>
    <s v=""/>
    <s v=""/>
    <s v=""/>
    <s v=""/>
    <s v=""/>
    <s v=""/>
    <s v="M"/>
    <s v=""/>
    <s v=""/>
    <s v=""/>
    <s v=""/>
  </r>
  <r>
    <d v="2024-07-03T00:00:00"/>
    <n v="12353"/>
    <n v="12261"/>
    <m/>
    <x v="3"/>
    <n v="1422"/>
    <m/>
    <n v="53834"/>
    <s v="V-clip adipose"/>
    <s v="835530"/>
    <m/>
    <m/>
    <m/>
    <s v="--"/>
    <m/>
    <s v="M"/>
    <s v="M"/>
    <s v=""/>
    <s v=""/>
    <n v="52.5"/>
    <m/>
    <m/>
    <m/>
    <m/>
    <x v="2"/>
    <n v="12574"/>
    <s v="1062177"/>
    <n v="3"/>
    <s v="X"/>
    <m/>
    <s v="X"/>
    <d v="2024-09-27T00:00:00"/>
    <m/>
    <m/>
    <m/>
    <m/>
    <m/>
    <m/>
    <m/>
    <m/>
    <m/>
    <m/>
    <s v="adult"/>
    <s v="10621773"/>
    <x v="2"/>
    <n v="1.2"/>
    <n v="2"/>
    <n v="2020"/>
    <x v="5"/>
    <s v="GH"/>
    <n v="47.481949999999998"/>
    <s v="M"/>
    <n v="52.5"/>
    <s v="NA"/>
    <s v=""/>
    <n v="127871"/>
    <s v=""/>
    <s v=""/>
    <s v=""/>
    <s v=""/>
    <s v=""/>
    <s v=""/>
    <s v="M"/>
    <s v=""/>
    <s v=""/>
    <s v=""/>
    <s v=""/>
  </r>
  <r>
    <d v="2024-07-03T00:00:00"/>
    <n v="12354"/>
    <n v="12261"/>
    <m/>
    <x v="4"/>
    <n v="1446"/>
    <m/>
    <n v="53835"/>
    <s v="V-clip adipose"/>
    <s v="835495"/>
    <m/>
    <m/>
    <m/>
    <s v="--"/>
    <m/>
    <s v="F"/>
    <s v="F"/>
    <s v=""/>
    <s v=""/>
    <n v="78"/>
    <n v="18.3"/>
    <n v="7.5"/>
    <n v="5.5"/>
    <n v="1.8"/>
    <x v="1"/>
    <n v="12574"/>
    <s v="1062177"/>
    <n v="4"/>
    <s v="X"/>
    <m/>
    <s v="X"/>
    <d v="2024-09-27T00:00:00"/>
    <m/>
    <m/>
    <m/>
    <m/>
    <m/>
    <m/>
    <m/>
    <m/>
    <m/>
    <m/>
    <s v="adult"/>
    <s v="10621774"/>
    <x v="3"/>
    <n v="1.3"/>
    <n v="3"/>
    <n v="2019"/>
    <x v="5"/>
    <s v="GH"/>
    <n v="70.5"/>
    <s v="L"/>
    <n v="78"/>
    <s v="Yes"/>
    <s v=""/>
    <n v="127871"/>
    <s v=""/>
    <s v="M"/>
    <n v="-1.1379999999999999"/>
    <n v="0.24268775261979897"/>
    <s v=""/>
    <s v=""/>
    <s v="M"/>
    <s v=""/>
    <s v=""/>
    <s v=""/>
    <s v=""/>
  </r>
  <r>
    <d v="2024-07-03T00:00:00"/>
    <n v="12354"/>
    <n v="12261"/>
    <m/>
    <x v="4"/>
    <n v="1448"/>
    <m/>
    <n v="53836"/>
    <s v="V-clip adipose"/>
    <s v="835508"/>
    <m/>
    <m/>
    <m/>
    <s v="--"/>
    <s v="X"/>
    <s v="M"/>
    <s v="M"/>
    <s v=""/>
    <s v=""/>
    <n v="74"/>
    <m/>
    <m/>
    <m/>
    <m/>
    <x v="2"/>
    <n v="12574"/>
    <s v="1062177"/>
    <n v="5"/>
    <s v="X"/>
    <m/>
    <s v="X"/>
    <d v="2024-09-27T00:00:00"/>
    <m/>
    <m/>
    <m/>
    <m/>
    <m/>
    <m/>
    <m/>
    <m/>
    <m/>
    <m/>
    <s v="adult"/>
    <s v="10621775"/>
    <x v="2"/>
    <n v="1.2"/>
    <n v="2"/>
    <n v="2020"/>
    <x v="5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03T00:00:00"/>
    <n v="12354"/>
    <n v="12261"/>
    <m/>
    <x v="4"/>
    <n v="1449"/>
    <m/>
    <n v="53837"/>
    <s v="V-clip adipose"/>
    <s v="835533"/>
    <m/>
    <m/>
    <m/>
    <s v="--"/>
    <m/>
    <s v="F"/>
    <s v="F"/>
    <s v=""/>
    <s v=""/>
    <n v="76"/>
    <n v="17"/>
    <n v="6.1"/>
    <n v="5.0999999999999996"/>
    <n v="1.4"/>
    <x v="1"/>
    <n v="12574"/>
    <s v="1062177"/>
    <n v="6"/>
    <s v="X"/>
    <m/>
    <s v="X"/>
    <d v="2024-09-27T00:00:00"/>
    <m/>
    <m/>
    <m/>
    <m/>
    <m/>
    <m/>
    <m/>
    <m/>
    <m/>
    <m/>
    <s v="adult"/>
    <s v="10621776"/>
    <x v="3"/>
    <n v="1.3"/>
    <n v="3"/>
    <n v="2019"/>
    <x v="5"/>
    <s v="GH"/>
    <n v="69.900000000000006"/>
    <s v="L"/>
    <n v="76"/>
    <s v="Yes"/>
    <s v=""/>
    <n v="127871"/>
    <s v=""/>
    <s v="F"/>
    <n v="0.41000000000000081"/>
    <n v="0.60108787884837001"/>
    <s v=""/>
    <s v=""/>
    <s v="F"/>
    <s v=""/>
    <s v=""/>
    <s v=""/>
    <s v=""/>
  </r>
  <r>
    <d v="2024-07-03T00:00:00"/>
    <n v="12354"/>
    <n v="12261"/>
    <m/>
    <x v="4"/>
    <n v="1450"/>
    <m/>
    <n v="53838"/>
    <s v="V-clip adipose"/>
    <s v="835476"/>
    <m/>
    <m/>
    <m/>
    <s v="--"/>
    <m/>
    <s v="M"/>
    <s v="M"/>
    <s v=""/>
    <s v=""/>
    <n v="64"/>
    <m/>
    <m/>
    <m/>
    <m/>
    <x v="2"/>
    <n v="12574"/>
    <s v="1062177"/>
    <n v="7"/>
    <s v="X"/>
    <m/>
    <s v="X"/>
    <d v="2024-09-27T00:00:00"/>
    <m/>
    <m/>
    <m/>
    <m/>
    <m/>
    <m/>
    <m/>
    <m/>
    <m/>
    <m/>
    <s v="adult"/>
    <s v="10621777"/>
    <x v="2"/>
    <n v="1.2"/>
    <n v="2"/>
    <n v="2020"/>
    <x v="5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03T00:00:00"/>
    <n v="12354"/>
    <n v="12261"/>
    <m/>
    <x v="4"/>
    <n v="1451"/>
    <m/>
    <n v="53839"/>
    <s v="V-clip adipose"/>
    <s v="835475"/>
    <m/>
    <m/>
    <m/>
    <s v="--"/>
    <m/>
    <s v="M"/>
    <s v="M"/>
    <s v=""/>
    <s v=""/>
    <n v="70.5"/>
    <m/>
    <m/>
    <m/>
    <m/>
    <x v="2"/>
    <n v="12574"/>
    <s v="1062177"/>
    <n v="8"/>
    <s v="X"/>
    <m/>
    <s v="X"/>
    <d v="2024-09-27T00:00:00"/>
    <m/>
    <m/>
    <m/>
    <m/>
    <m/>
    <m/>
    <m/>
    <m/>
    <m/>
    <m/>
    <s v="adult"/>
    <s v="10621778"/>
    <x v="14"/>
    <n v="2.2000000000000002"/>
    <n v="2"/>
    <n v="2019"/>
    <x v="5"/>
    <s v="GH"/>
    <n v="64.140949999999989"/>
    <s v="M"/>
    <n v="70.5"/>
    <s v="NA"/>
    <s v=""/>
    <n v="127871"/>
    <s v=""/>
    <s v=""/>
    <s v=""/>
    <s v=""/>
    <s v=""/>
    <s v=""/>
    <s v="M"/>
    <s v=""/>
    <s v=""/>
    <s v=""/>
    <s v=""/>
  </r>
  <r>
    <d v="2024-07-03T00:00:00"/>
    <n v="12354"/>
    <n v="12261"/>
    <m/>
    <x v="4"/>
    <n v="1455"/>
    <m/>
    <n v="53840"/>
    <s v="V-clip adipose"/>
    <s v="835481"/>
    <m/>
    <m/>
    <m/>
    <s v="--"/>
    <m/>
    <s v="M"/>
    <s v="M"/>
    <s v=""/>
    <s v=""/>
    <n v="55"/>
    <m/>
    <m/>
    <m/>
    <m/>
    <x v="2"/>
    <n v="12574"/>
    <s v="1062177"/>
    <n v="9"/>
    <s v="X"/>
    <m/>
    <s v="X"/>
    <d v="2024-09-27T00:00:00"/>
    <m/>
    <m/>
    <m/>
    <m/>
    <m/>
    <m/>
    <m/>
    <m/>
    <m/>
    <m/>
    <s v="adult"/>
    <s v="10621779"/>
    <x v="2"/>
    <n v="1.2"/>
    <n v="2"/>
    <n v="2020"/>
    <x v="5"/>
    <s v="GH"/>
    <n v="49.795699999999997"/>
    <s v="M"/>
    <n v="55"/>
    <s v="NA"/>
    <s v=""/>
    <n v="127871"/>
    <s v=""/>
    <s v=""/>
    <s v=""/>
    <s v=""/>
    <s v=""/>
    <s v=""/>
    <s v="M"/>
    <s v=""/>
    <s v=""/>
    <s v=""/>
    <s v=""/>
  </r>
  <r>
    <d v="2024-07-03T00:00:00"/>
    <n v="12354"/>
    <n v="12261"/>
    <m/>
    <x v="4"/>
    <n v="1456"/>
    <m/>
    <n v="53841"/>
    <s v="V-clip adipose"/>
    <s v="835479"/>
    <m/>
    <m/>
    <m/>
    <s v="--"/>
    <m/>
    <s v="F"/>
    <s v="F"/>
    <s v=""/>
    <s v=""/>
    <n v="76"/>
    <n v="17.5"/>
    <n v="7"/>
    <n v="5.5"/>
    <n v="1.7"/>
    <x v="1"/>
    <n v="12574"/>
    <s v="1062177"/>
    <n v="10"/>
    <s v="X"/>
    <m/>
    <s v="X"/>
    <d v="2024-09-27T00:00:00"/>
    <m/>
    <m/>
    <m/>
    <m/>
    <m/>
    <m/>
    <m/>
    <m/>
    <m/>
    <m/>
    <s v="adult"/>
    <s v="106217710"/>
    <x v="3"/>
    <n v="1.3"/>
    <n v="3"/>
    <n v="2019"/>
    <x v="5"/>
    <s v="GH"/>
    <n v="69"/>
    <s v="L"/>
    <n v="76"/>
    <s v="Yes"/>
    <s v=""/>
    <n v="127871"/>
    <s v=""/>
    <s v="M"/>
    <n v="-1.2720000000000005"/>
    <n v="0.21891507730911569"/>
    <s v=""/>
    <s v=""/>
    <s v="M"/>
    <s v="Damdochax - Tag Alone"/>
    <s v=""/>
    <s v=""/>
    <s v=""/>
  </r>
  <r>
    <d v="2024-07-03T00:00:00"/>
    <n v="12354"/>
    <n v="12261"/>
    <m/>
    <x v="4"/>
    <n v="1458"/>
    <m/>
    <n v="53842"/>
    <s v="V-clip adipose"/>
    <s v="835537"/>
    <m/>
    <m/>
    <m/>
    <s v="--"/>
    <m/>
    <s v="M"/>
    <s v="M"/>
    <s v=""/>
    <s v=""/>
    <n v="65"/>
    <m/>
    <m/>
    <m/>
    <m/>
    <x v="2"/>
    <n v="12575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Kwinageese weir"/>
    <s v=""/>
    <s v=""/>
    <s v=""/>
  </r>
  <r>
    <d v="2024-07-03T00:00:00"/>
    <n v="12355"/>
    <n v="12261"/>
    <m/>
    <x v="2"/>
    <n v="1526"/>
    <m/>
    <n v="53843"/>
    <s v="V-clip adipose"/>
    <s v="835497"/>
    <m/>
    <m/>
    <m/>
    <s v="--"/>
    <s v="X"/>
    <s v="M"/>
    <s v="M"/>
    <s v=""/>
    <s v=""/>
    <n v="92"/>
    <n v="21.2"/>
    <n v="7.8"/>
    <n v="6.8"/>
    <n v="2.5"/>
    <x v="1"/>
    <n v="12575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84.2"/>
    <s v="L"/>
    <n v="92"/>
    <s v="Yes"/>
    <s v=""/>
    <e v="#N/A"/>
    <s v=""/>
    <s v="F"/>
    <n v="3.0120000000000027"/>
    <n v="0.95311331201379146"/>
    <s v=""/>
    <s v=""/>
    <s v="F"/>
    <s v=""/>
    <s v=""/>
    <s v=""/>
    <s v=""/>
  </r>
  <r>
    <d v="2024-07-03T00:00:00"/>
    <n v="12355"/>
    <n v="12261"/>
    <m/>
    <x v="2"/>
    <n v="1528"/>
    <m/>
    <n v="53844"/>
    <s v="V-clip adipose"/>
    <s v="835540"/>
    <m/>
    <m/>
    <m/>
    <s v="--"/>
    <m/>
    <s v="M"/>
    <s v="M"/>
    <s v=""/>
    <s v=""/>
    <n v="57"/>
    <m/>
    <m/>
    <m/>
    <m/>
    <x v="2"/>
    <n v="12575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1"/>
    <m/>
    <x v="2"/>
    <n v="1529"/>
    <m/>
    <n v="53845"/>
    <s v="V-clip adipose"/>
    <s v="835473"/>
    <m/>
    <m/>
    <m/>
    <s v="--"/>
    <s v="X"/>
    <s v="M"/>
    <s v="M"/>
    <s v=""/>
    <s v=""/>
    <n v="86.5"/>
    <n v="20.2"/>
    <n v="7.8"/>
    <n v="5.7"/>
    <n v="2.2999999999999998"/>
    <x v="1"/>
    <n v="12575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8.7"/>
    <s v="L"/>
    <n v="86.5"/>
    <s v="Yes"/>
    <s v=""/>
    <e v="#N/A"/>
    <s v=""/>
    <s v="F"/>
    <n v="1.5670000000000011"/>
    <n v="0.82735551390179074"/>
    <s v=""/>
    <s v=""/>
    <s v="F"/>
    <s v=""/>
    <s v=""/>
    <s v=""/>
    <s v=""/>
  </r>
  <r>
    <d v="2024-07-03T00:00:00"/>
    <n v="12355"/>
    <n v="12261"/>
    <m/>
    <x v="2"/>
    <n v="1530"/>
    <m/>
    <n v="53846"/>
    <s v="V-clip adipose"/>
    <s v="835483"/>
    <m/>
    <m/>
    <m/>
    <s v="--"/>
    <m/>
    <s v="M"/>
    <s v="M"/>
    <s v=""/>
    <s v=""/>
    <n v="61.5"/>
    <m/>
    <m/>
    <m/>
    <m/>
    <x v="2"/>
    <n v="12575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1"/>
    <m/>
    <x v="2"/>
    <n v="1531"/>
    <m/>
    <n v="53847"/>
    <s v="V-clip adipose"/>
    <s v="835673"/>
    <m/>
    <m/>
    <m/>
    <s v="--"/>
    <m/>
    <s v="M"/>
    <s v="M"/>
    <s v=""/>
    <s v=""/>
    <n v="68.5"/>
    <m/>
    <m/>
    <m/>
    <m/>
    <x v="2"/>
    <n v="12575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2.289949999999997"/>
    <s v="M"/>
    <n v="68.5"/>
    <s v="NA"/>
    <s v=""/>
    <e v="#N/A"/>
    <s v=""/>
    <s v=""/>
    <s v=""/>
    <s v=""/>
    <s v=""/>
    <s v=""/>
    <s v="M"/>
    <s v="Kwinageese weir"/>
    <s v=""/>
    <s v=""/>
    <s v=""/>
  </r>
  <r>
    <d v="2024-07-03T00:00:00"/>
    <n v="12355"/>
    <n v="12261"/>
    <m/>
    <x v="2"/>
    <n v="1534"/>
    <m/>
    <n v="53848"/>
    <s v="V-clip adipose"/>
    <s v="835726"/>
    <m/>
    <m/>
    <m/>
    <s v="--"/>
    <m/>
    <s v="F"/>
    <s v="F"/>
    <s v=""/>
    <s v=""/>
    <n v="79"/>
    <n v="17"/>
    <n v="6"/>
    <n v="5"/>
    <n v="1.9"/>
    <x v="1"/>
    <n v="12575"/>
    <s v=""/>
    <n v="7"/>
    <s v="X"/>
    <s v="X"/>
    <m/>
    <d v="2024-09-27T00:00:00"/>
    <m/>
    <s v="HW"/>
    <m/>
    <n v="9"/>
    <m/>
    <m/>
    <m/>
    <m/>
    <m/>
    <m/>
    <s v="adult"/>
    <s v="7"/>
    <x v="7"/>
    <s v=""/>
    <s v=""/>
    <s v=""/>
    <x v="5"/>
    <s v="GH"/>
    <n v="73"/>
    <s v="L"/>
    <n v="79"/>
    <s v="Yes"/>
    <s v=""/>
    <e v="#N/A"/>
    <s v=""/>
    <s v="F"/>
    <n v="1.4659999999999997"/>
    <n v="0.81244864426698282"/>
    <s v=""/>
    <s v=""/>
    <s v="F"/>
    <s v=""/>
    <s v=""/>
    <s v=""/>
    <s v=""/>
  </r>
  <r>
    <d v="2024-07-03T00:00:00"/>
    <n v="12355"/>
    <n v="12261"/>
    <m/>
    <x v="2"/>
    <n v="1535"/>
    <m/>
    <n v="53849"/>
    <s v="V-clip adipose"/>
    <s v="835695"/>
    <m/>
    <m/>
    <m/>
    <s v="--"/>
    <m/>
    <s v="M"/>
    <s v="M"/>
    <s v=""/>
    <s v=""/>
    <n v="70.5"/>
    <m/>
    <m/>
    <m/>
    <m/>
    <x v="2"/>
    <n v="1257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4.140949999999989"/>
    <s v="M"/>
    <n v="70.5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1"/>
    <m/>
    <x v="2"/>
    <n v="1536"/>
    <m/>
    <n v="53850"/>
    <s v="V-clip adipose"/>
    <s v="835694"/>
    <m/>
    <m/>
    <m/>
    <s v="--"/>
    <s v="X"/>
    <s v="M"/>
    <s v="M"/>
    <s v=""/>
    <s v=""/>
    <n v="87"/>
    <n v="18.5"/>
    <n v="6.7"/>
    <n v="5.2"/>
    <n v="2"/>
    <x v="1"/>
    <n v="1257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80.3"/>
    <s v="L"/>
    <n v="87"/>
    <s v="Yes"/>
    <s v=""/>
    <e v="#N/A"/>
    <s v=""/>
    <s v="F"/>
    <n v="3.7879999999999967"/>
    <n v="0.97786042036582921"/>
    <s v=""/>
    <s v=""/>
    <s v="F"/>
    <s v="Kwinageese weir"/>
    <s v=""/>
    <s v=""/>
    <s v=""/>
  </r>
  <r>
    <d v="2024-07-03T00:00:00"/>
    <n v="12355"/>
    <n v="12261"/>
    <m/>
    <x v="2"/>
    <n v="1538"/>
    <m/>
    <n v="53851"/>
    <s v="V-clip adipose"/>
    <s v="835760"/>
    <m/>
    <m/>
    <m/>
    <s v="--"/>
    <m/>
    <s v="M"/>
    <s v="M"/>
    <s v=""/>
    <s v=""/>
    <n v="72"/>
    <m/>
    <m/>
    <m/>
    <m/>
    <x v="2"/>
    <n v="1257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40"/>
    <m/>
    <n v="53852"/>
    <s v="V-clip adipose"/>
    <s v="835684"/>
    <m/>
    <m/>
    <m/>
    <s v="--"/>
    <m/>
    <s v="M"/>
    <s v="M"/>
    <s v=""/>
    <s v=""/>
    <n v="70"/>
    <m/>
    <m/>
    <m/>
    <m/>
    <x v="2"/>
    <n v="1257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41"/>
    <m/>
    <n v="53853"/>
    <s v="V-clip adipose"/>
    <s v="835732"/>
    <m/>
    <m/>
    <m/>
    <s v="--"/>
    <s v="X"/>
    <s v="M"/>
    <s v="M"/>
    <s v=""/>
    <s v=""/>
    <n v="59.5"/>
    <m/>
    <m/>
    <m/>
    <m/>
    <x v="2"/>
    <n v="1257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3.960450000000002"/>
    <s v="M"/>
    <n v="59.5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42"/>
    <m/>
    <n v="53854"/>
    <s v="V-clip adipose"/>
    <s v="835714"/>
    <m/>
    <m/>
    <m/>
    <s v="--"/>
    <m/>
    <s v="M"/>
    <s v="M"/>
    <s v=""/>
    <s v=""/>
    <n v="61"/>
    <m/>
    <m/>
    <m/>
    <m/>
    <x v="2"/>
    <n v="1257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44"/>
    <m/>
    <n v="53855"/>
    <s v="V-clip adipose"/>
    <s v="835671"/>
    <m/>
    <m/>
    <m/>
    <s v="--"/>
    <m/>
    <s v="F"/>
    <s v="F"/>
    <s v=""/>
    <s v=""/>
    <n v="79"/>
    <n v="16.100000000000001"/>
    <n v="5.8"/>
    <n v="5.0999999999999996"/>
    <n v="1.8"/>
    <x v="1"/>
    <n v="1257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3.2"/>
    <s v="L"/>
    <n v="79"/>
    <s v="Yes"/>
    <s v=""/>
    <e v="#N/A"/>
    <s v=""/>
    <s v="F"/>
    <n v="1.7400000000000002"/>
    <n v="0.85068706546915629"/>
    <s v=""/>
    <s v=""/>
    <s v="F"/>
    <s v=""/>
    <s v=""/>
    <s v=""/>
    <s v=""/>
  </r>
  <r>
    <d v="2024-07-03T00:00:00"/>
    <n v="12355"/>
    <n v="12262"/>
    <m/>
    <x v="2"/>
    <n v="1545"/>
    <m/>
    <n v="53856"/>
    <s v="V-clip adipose"/>
    <s v="835756"/>
    <m/>
    <m/>
    <m/>
    <s v="--"/>
    <m/>
    <s v="M"/>
    <s v="M"/>
    <s v=""/>
    <s v=""/>
    <n v="64"/>
    <m/>
    <m/>
    <m/>
    <m/>
    <x v="2"/>
    <n v="1257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46"/>
    <m/>
    <n v="53857"/>
    <s v="V-clip adipose"/>
    <s v="835683"/>
    <m/>
    <m/>
    <m/>
    <s v="--"/>
    <m/>
    <s v="M"/>
    <s v="M"/>
    <s v=""/>
    <s v=""/>
    <n v="59"/>
    <m/>
    <m/>
    <m/>
    <m/>
    <x v="2"/>
    <n v="1257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47"/>
    <m/>
    <n v="53858"/>
    <s v="V-clip adipose"/>
    <s v="835743"/>
    <m/>
    <m/>
    <m/>
    <s v="--"/>
    <m/>
    <s v="M"/>
    <s v="M"/>
    <s v=""/>
    <s v=""/>
    <n v="63"/>
    <m/>
    <m/>
    <m/>
    <m/>
    <x v="2"/>
    <n v="1257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49"/>
    <m/>
    <n v="53859"/>
    <s v="V-clip adipose"/>
    <s v="835766"/>
    <m/>
    <m/>
    <m/>
    <s v="--"/>
    <m/>
    <s v="F"/>
    <s v="M"/>
    <s v=""/>
    <s v=""/>
    <n v="74"/>
    <m/>
    <m/>
    <m/>
    <m/>
    <x v="2"/>
    <n v="1257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51"/>
    <m/>
    <n v="53860"/>
    <s v="V-clip adipose"/>
    <s v="835738"/>
    <m/>
    <m/>
    <m/>
    <s v="--"/>
    <m/>
    <s v="F"/>
    <s v="M"/>
    <s v=""/>
    <s v=""/>
    <n v="75"/>
    <m/>
    <m/>
    <m/>
    <m/>
    <x v="2"/>
    <n v="1257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53"/>
    <m/>
    <n v="53861"/>
    <s v="V-clip adipose"/>
    <s v="835712"/>
    <m/>
    <m/>
    <m/>
    <s v="--"/>
    <m/>
    <s v="M"/>
    <s v="M"/>
    <s v=""/>
    <s v=""/>
    <n v="55"/>
    <m/>
    <m/>
    <m/>
    <m/>
    <x v="2"/>
    <n v="1257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3T00:00:00"/>
    <n v="12355"/>
    <n v="12262"/>
    <m/>
    <x v="2"/>
    <n v="1554"/>
    <m/>
    <n v="53862"/>
    <s v="V-clip adipose"/>
    <s v="835754"/>
    <m/>
    <m/>
    <m/>
    <s v="--"/>
    <m/>
    <s v="F"/>
    <s v="F"/>
    <s v=""/>
    <s v=""/>
    <n v="87.5"/>
    <n v="19.2"/>
    <n v="7"/>
    <n v="6.2"/>
    <n v="1.8"/>
    <x v="1"/>
    <n v="12577"/>
    <s v="1062178"/>
    <n v="1"/>
    <s v="X"/>
    <m/>
    <s v="X"/>
    <d v="2024-09-27T00:00:00"/>
    <m/>
    <m/>
    <m/>
    <m/>
    <m/>
    <m/>
    <m/>
    <m/>
    <m/>
    <m/>
    <s v="adult"/>
    <s v="10621781"/>
    <x v="3"/>
    <n v="1.3"/>
    <n v="3"/>
    <n v="2019"/>
    <x v="5"/>
    <s v="GH"/>
    <n v="80.5"/>
    <s v="L"/>
    <n v="87.5"/>
    <s v="Yes"/>
    <s v=""/>
    <n v="127871"/>
    <s v=""/>
    <s v="F"/>
    <n v="3.1109999999999998"/>
    <n v="0.95734421073596454"/>
    <s v=""/>
    <s v=""/>
    <s v="F"/>
    <s v=""/>
    <s v=""/>
    <s v=""/>
    <s v=""/>
  </r>
  <r>
    <d v="2024-07-03T00:00:00"/>
    <n v="12356"/>
    <n v="12262"/>
    <m/>
    <x v="3"/>
    <n v="1739"/>
    <m/>
    <n v="53863"/>
    <s v="V-clip adipose"/>
    <s v="835746"/>
    <m/>
    <m/>
    <m/>
    <s v="--"/>
    <s v="X"/>
    <s v="M"/>
    <s v="M"/>
    <s v=""/>
    <s v=""/>
    <n v="66"/>
    <m/>
    <m/>
    <m/>
    <m/>
    <x v="2"/>
    <n v="12577"/>
    <s v="1062178"/>
    <n v="2"/>
    <s v="X"/>
    <m/>
    <s v="X"/>
    <d v="2024-09-27T00:00:00"/>
    <m/>
    <m/>
    <m/>
    <m/>
    <m/>
    <m/>
    <m/>
    <m/>
    <m/>
    <m/>
    <s v="adult"/>
    <s v="10621782"/>
    <x v="5"/>
    <n v="0"/>
    <n v="0"/>
    <s v=""/>
    <x v="5"/>
    <s v="GH"/>
    <n v="59.976199999999999"/>
    <s v="M"/>
    <n v="66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41"/>
    <m/>
    <n v="53864"/>
    <s v="V-clip adipose"/>
    <s v="835751"/>
    <m/>
    <m/>
    <m/>
    <s v="--"/>
    <m/>
    <s v="M"/>
    <s v="M"/>
    <s v=""/>
    <s v=""/>
    <n v="70"/>
    <m/>
    <m/>
    <m/>
    <m/>
    <x v="2"/>
    <n v="12577"/>
    <s v="1062178"/>
    <n v="3"/>
    <s v="X"/>
    <m/>
    <s v="X"/>
    <d v="2024-09-27T00:00:00"/>
    <m/>
    <m/>
    <m/>
    <m/>
    <m/>
    <m/>
    <m/>
    <m/>
    <m/>
    <m/>
    <s v="adult"/>
    <s v="10621783"/>
    <x v="2"/>
    <n v="1.2"/>
    <n v="2"/>
    <n v="2020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43"/>
    <m/>
    <n v="53865"/>
    <s v="V-clip adipose"/>
    <s v="835721"/>
    <m/>
    <m/>
    <m/>
    <s v="--"/>
    <s v="X"/>
    <s v="M"/>
    <s v="M"/>
    <s v=""/>
    <s v=""/>
    <n v="70"/>
    <m/>
    <m/>
    <m/>
    <m/>
    <x v="2"/>
    <n v="12577"/>
    <s v="1062178"/>
    <n v="4"/>
    <s v="X"/>
    <m/>
    <s v="X"/>
    <d v="2024-09-27T00:00:00"/>
    <m/>
    <m/>
    <m/>
    <m/>
    <m/>
    <m/>
    <m/>
    <m/>
    <m/>
    <m/>
    <s v="adult"/>
    <s v="10621784"/>
    <x v="5"/>
    <n v="0"/>
    <n v="0"/>
    <s v="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44"/>
    <m/>
    <n v="53866"/>
    <s v="V-clip adipose"/>
    <s v="835734"/>
    <m/>
    <m/>
    <m/>
    <s v="--"/>
    <m/>
    <s v="F"/>
    <s v="F"/>
    <s v=""/>
    <s v=""/>
    <n v="78"/>
    <n v="16.399999999999999"/>
    <n v="5.7"/>
    <n v="5.5"/>
    <n v="1.8"/>
    <x v="1"/>
    <n v="12577"/>
    <s v="1062178"/>
    <n v="5"/>
    <s v="X"/>
    <m/>
    <s v="X"/>
    <d v="2024-09-27T00:00:00"/>
    <m/>
    <m/>
    <m/>
    <m/>
    <m/>
    <m/>
    <m/>
    <m/>
    <m/>
    <m/>
    <s v="adult"/>
    <s v="10621785"/>
    <x v="8"/>
    <s v="M3"/>
    <n v="3"/>
    <s v=""/>
    <x v="5"/>
    <s v="GH"/>
    <n v="72.3"/>
    <s v="L"/>
    <n v="78"/>
    <s v="Yes"/>
    <s v=""/>
    <n v="127871"/>
    <s v=""/>
    <s v="F"/>
    <n v="1.1659999999999995"/>
    <n v="0.76242123605304757"/>
    <s v=""/>
    <s v=""/>
    <s v="F"/>
    <s v=""/>
    <s v=""/>
    <s v=""/>
    <s v=""/>
  </r>
  <r>
    <d v="2024-07-03T00:00:00"/>
    <n v="12356"/>
    <n v="12262"/>
    <m/>
    <x v="3"/>
    <n v="1746"/>
    <m/>
    <n v="53867"/>
    <s v="V-clip adipose"/>
    <s v="835677"/>
    <m/>
    <m/>
    <m/>
    <s v="--"/>
    <m/>
    <s v="F"/>
    <s v="F"/>
    <s v=""/>
    <s v=""/>
    <n v="80"/>
    <n v="17.3"/>
    <n v="6"/>
    <n v="6.3"/>
    <n v="2"/>
    <x v="1"/>
    <n v="12577"/>
    <s v="1062178"/>
    <n v="6"/>
    <s v="X"/>
    <m/>
    <s v="X"/>
    <d v="2024-09-27T00:00:00"/>
    <m/>
    <m/>
    <m/>
    <m/>
    <m/>
    <m/>
    <m/>
    <m/>
    <m/>
    <m/>
    <s v="adult"/>
    <s v="10621786"/>
    <x v="3"/>
    <n v="1.3"/>
    <n v="3"/>
    <n v="2019"/>
    <x v="5"/>
    <s v="GH"/>
    <n v="74"/>
    <s v="L"/>
    <n v="80"/>
    <s v="Yes"/>
    <s v=""/>
    <n v="127871"/>
    <s v=""/>
    <s v="F"/>
    <n v="0.92599999999999993"/>
    <n v="0.71626306804487849"/>
    <s v=""/>
    <s v=""/>
    <s v="F"/>
    <s v=""/>
    <s v=""/>
    <s v=""/>
    <s v=""/>
  </r>
  <r>
    <d v="2024-07-03T00:00:00"/>
    <n v="12356"/>
    <n v="12262"/>
    <m/>
    <x v="3"/>
    <n v="1748"/>
    <m/>
    <n v="53868"/>
    <s v="V-clip adipose"/>
    <s v="835717"/>
    <m/>
    <m/>
    <m/>
    <s v="--"/>
    <m/>
    <s v="F"/>
    <s v="F"/>
    <s v=""/>
    <s v=""/>
    <n v="80"/>
    <n v="16.5"/>
    <n v="5.6"/>
    <n v="5.4"/>
    <n v="2"/>
    <x v="1"/>
    <n v="12577"/>
    <s v="1062178"/>
    <n v="7"/>
    <s v="X"/>
    <m/>
    <s v="X"/>
    <d v="2024-09-27T00:00:00"/>
    <m/>
    <m/>
    <m/>
    <m/>
    <m/>
    <m/>
    <m/>
    <m/>
    <m/>
    <m/>
    <s v="adult"/>
    <s v="10621787"/>
    <x v="8"/>
    <s v="M3"/>
    <n v="3"/>
    <s v=""/>
    <x v="5"/>
    <s v="GH"/>
    <n v="74.400000000000006"/>
    <s v="L"/>
    <n v="80"/>
    <s v="Yes"/>
    <s v=""/>
    <n v="127871"/>
    <s v=""/>
    <s v="F"/>
    <n v="2.0499999999999998"/>
    <n v="0.88594761872020911"/>
    <s v=""/>
    <s v=""/>
    <s v="F"/>
    <s v=""/>
    <s v=""/>
    <s v=""/>
    <s v=""/>
  </r>
  <r>
    <d v="2024-07-03T00:00:00"/>
    <n v="12356"/>
    <n v="12262"/>
    <m/>
    <x v="3"/>
    <n v="1750"/>
    <m/>
    <n v="53869"/>
    <s v="V-clip adipose"/>
    <s v="835696"/>
    <m/>
    <m/>
    <m/>
    <s v="--"/>
    <m/>
    <s v="M"/>
    <s v="M"/>
    <s v=""/>
    <s v=""/>
    <n v="70"/>
    <m/>
    <m/>
    <m/>
    <m/>
    <x v="2"/>
    <n v="12577"/>
    <s v="1062178"/>
    <n v="8"/>
    <s v="X"/>
    <m/>
    <s v="X"/>
    <d v="2024-09-27T00:00:00"/>
    <m/>
    <m/>
    <m/>
    <m/>
    <m/>
    <m/>
    <m/>
    <m/>
    <m/>
    <m/>
    <s v="adult"/>
    <s v="10621788"/>
    <x v="3"/>
    <n v="1.3"/>
    <n v="3"/>
    <n v="2019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51"/>
    <m/>
    <n v="53870"/>
    <s v="V-clip adipose"/>
    <s v="835703"/>
    <m/>
    <m/>
    <m/>
    <s v="--"/>
    <m/>
    <s v="M"/>
    <s v="M"/>
    <s v=""/>
    <s v=""/>
    <n v="68"/>
    <m/>
    <m/>
    <m/>
    <m/>
    <x v="2"/>
    <n v="12577"/>
    <s v="1062178"/>
    <n v="9"/>
    <s v="X"/>
    <m/>
    <s v="X"/>
    <d v="2024-09-27T00:00:00"/>
    <m/>
    <m/>
    <m/>
    <m/>
    <m/>
    <m/>
    <m/>
    <m/>
    <m/>
    <m/>
    <s v="adult"/>
    <s v="10621789"/>
    <x v="2"/>
    <n v="1.2"/>
    <n v="2"/>
    <n v="2020"/>
    <x v="5"/>
    <s v="GH"/>
    <n v="61.827199999999998"/>
    <s v="M"/>
    <n v="68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53"/>
    <m/>
    <n v="53871"/>
    <s v="V-clip adipose"/>
    <s v="835741"/>
    <m/>
    <m/>
    <m/>
    <s v="--"/>
    <s v="X"/>
    <s v="M"/>
    <s v="M"/>
    <s v=""/>
    <s v=""/>
    <n v="80"/>
    <n v="17.5"/>
    <n v="6"/>
    <n v="6"/>
    <n v="2.1"/>
    <x v="1"/>
    <n v="12577"/>
    <s v="1062178"/>
    <n v="10"/>
    <s v="X"/>
    <m/>
    <s v="X"/>
    <d v="2024-09-27T00:00:00"/>
    <m/>
    <m/>
    <m/>
    <m/>
    <m/>
    <m/>
    <m/>
    <m/>
    <m/>
    <m/>
    <s v="adult"/>
    <s v="106217810"/>
    <x v="5"/>
    <n v="0"/>
    <n v="0"/>
    <s v=""/>
    <x v="5"/>
    <s v="GH"/>
    <n v="74"/>
    <s v="L"/>
    <n v="80"/>
    <s v="Yes"/>
    <s v=""/>
    <n v="127871"/>
    <s v=""/>
    <s v="F"/>
    <n v="1.0439999999999996"/>
    <n v="0.73962107107902197"/>
    <s v=""/>
    <s v=""/>
    <s v="F"/>
    <s v=""/>
    <s v=""/>
    <s v=""/>
    <s v=""/>
  </r>
  <r>
    <d v="2024-07-03T00:00:00"/>
    <n v="12356"/>
    <n v="12262"/>
    <m/>
    <x v="3"/>
    <n v="1754"/>
    <m/>
    <n v="53872"/>
    <s v="V-clip adipose"/>
    <s v="835744"/>
    <m/>
    <m/>
    <m/>
    <s v="--"/>
    <m/>
    <s v="M"/>
    <s v="M"/>
    <s v=""/>
    <s v=""/>
    <n v="63"/>
    <m/>
    <m/>
    <m/>
    <m/>
    <x v="2"/>
    <n v="12578"/>
    <s v="1062179"/>
    <n v="1"/>
    <s v="X"/>
    <m/>
    <s v="X"/>
    <d v="2024-09-27T00:00:00"/>
    <m/>
    <m/>
    <m/>
    <m/>
    <m/>
    <m/>
    <m/>
    <m/>
    <m/>
    <m/>
    <s v="adult"/>
    <s v="10621791"/>
    <x v="2"/>
    <n v="1.2"/>
    <n v="2"/>
    <n v="2020"/>
    <x v="5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55"/>
    <m/>
    <n v="53873"/>
    <s v="V-clip adipose"/>
    <s v="835670"/>
    <m/>
    <m/>
    <m/>
    <s v="--"/>
    <m/>
    <s v="M"/>
    <s v="M"/>
    <s v=""/>
    <s v=""/>
    <n v="67"/>
    <m/>
    <m/>
    <m/>
    <m/>
    <x v="2"/>
    <n v="12578"/>
    <s v="1062179"/>
    <n v="2"/>
    <s v="X"/>
    <m/>
    <s v="X"/>
    <d v="2024-09-27T00:00:00"/>
    <m/>
    <m/>
    <m/>
    <m/>
    <m/>
    <m/>
    <m/>
    <m/>
    <m/>
    <m/>
    <s v="adult"/>
    <s v="10621792"/>
    <x v="2"/>
    <n v="1.2"/>
    <n v="2"/>
    <n v="2020"/>
    <x v="5"/>
    <s v="GH"/>
    <n v="60.901699999999998"/>
    <s v="M"/>
    <n v="67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56"/>
    <m/>
    <n v="53874"/>
    <s v="V-clip adipose"/>
    <s v="835688"/>
    <m/>
    <m/>
    <m/>
    <s v="--"/>
    <m/>
    <s v="M"/>
    <s v="M"/>
    <s v=""/>
    <s v=""/>
    <n v="63"/>
    <m/>
    <m/>
    <m/>
    <m/>
    <x v="2"/>
    <n v="12578"/>
    <s v="1062179"/>
    <n v="3"/>
    <s v="X"/>
    <m/>
    <s v="X"/>
    <d v="2024-09-27T00:00:00"/>
    <m/>
    <m/>
    <m/>
    <m/>
    <m/>
    <m/>
    <m/>
    <m/>
    <m/>
    <m/>
    <s v="adult"/>
    <s v="10621793"/>
    <x v="2"/>
    <n v="1.2"/>
    <n v="2"/>
    <n v="2020"/>
    <x v="5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56"/>
    <m/>
    <n v="53875"/>
    <s v="V-clip adipose"/>
    <s v="835748"/>
    <m/>
    <m/>
    <m/>
    <s v="--"/>
    <m/>
    <s v="M"/>
    <s v="M"/>
    <s v=""/>
    <s v=""/>
    <n v="74"/>
    <m/>
    <m/>
    <m/>
    <m/>
    <x v="2"/>
    <n v="12578"/>
    <s v="1062179"/>
    <n v="4"/>
    <s v="X"/>
    <m/>
    <s v="X"/>
    <d v="2024-09-27T00:00:00"/>
    <m/>
    <m/>
    <m/>
    <m/>
    <m/>
    <m/>
    <m/>
    <m/>
    <m/>
    <m/>
    <s v="adult"/>
    <s v="10621794"/>
    <x v="8"/>
    <s v="M3"/>
    <n v="3"/>
    <s v=""/>
    <x v="5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2"/>
    <m/>
    <x v="3"/>
    <n v="1757"/>
    <m/>
    <n v="53876"/>
    <s v="V-clip adipose"/>
    <s v="835725"/>
    <m/>
    <m/>
    <m/>
    <s v="--"/>
    <m/>
    <s v="F"/>
    <s v="M"/>
    <s v=""/>
    <s v=""/>
    <n v="74"/>
    <m/>
    <m/>
    <m/>
    <m/>
    <x v="2"/>
    <n v="12578"/>
    <s v="1062179"/>
    <n v="5"/>
    <s v="X"/>
    <m/>
    <s v="X"/>
    <d v="2024-09-27T00:00:00"/>
    <m/>
    <m/>
    <m/>
    <m/>
    <m/>
    <m/>
    <m/>
    <m/>
    <m/>
    <m/>
    <s v="adult"/>
    <s v="10621795"/>
    <x v="3"/>
    <n v="1.3"/>
    <n v="3"/>
    <n v="2019"/>
    <x v="5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3"/>
    <m/>
    <x v="3"/>
    <n v="1759"/>
    <m/>
    <n v="53877"/>
    <s v="V-clip adipose"/>
    <s v="835740"/>
    <m/>
    <m/>
    <m/>
    <s v="--"/>
    <s v="X"/>
    <s v="M"/>
    <s v="M"/>
    <s v=""/>
    <s v=""/>
    <n v="70"/>
    <m/>
    <m/>
    <m/>
    <m/>
    <x v="2"/>
    <n v="12578"/>
    <s v="1062179"/>
    <n v="6"/>
    <s v="X"/>
    <m/>
    <s v="X"/>
    <d v="2024-09-27T00:00:00"/>
    <m/>
    <m/>
    <m/>
    <m/>
    <m/>
    <m/>
    <m/>
    <m/>
    <m/>
    <m/>
    <s v="adult"/>
    <s v="10621796"/>
    <x v="6"/>
    <s v="M2"/>
    <n v="2"/>
    <s v="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3"/>
    <m/>
    <x v="3"/>
    <n v="1800"/>
    <m/>
    <n v="53878"/>
    <s v="V-clip adipose"/>
    <s v="835699"/>
    <m/>
    <m/>
    <m/>
    <s v="--"/>
    <m/>
    <s v="M"/>
    <s v="M"/>
    <s v=""/>
    <s v=""/>
    <n v="70"/>
    <m/>
    <m/>
    <m/>
    <m/>
    <x v="2"/>
    <n v="12578"/>
    <s v="1062179"/>
    <n v="7"/>
    <s v="X"/>
    <m/>
    <s v="X"/>
    <d v="2024-09-27T00:00:00"/>
    <m/>
    <m/>
    <m/>
    <m/>
    <m/>
    <m/>
    <m/>
    <m/>
    <m/>
    <m/>
    <s v="adult"/>
    <s v="10621797"/>
    <x v="2"/>
    <n v="1.2"/>
    <n v="2"/>
    <n v="2020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3"/>
    <m/>
    <x v="3"/>
    <n v="1801"/>
    <m/>
    <n v="53879"/>
    <s v="V-clip adipose"/>
    <s v="835755"/>
    <m/>
    <m/>
    <m/>
    <s v="--"/>
    <m/>
    <s v="F"/>
    <s v="F"/>
    <s v=""/>
    <s v=""/>
    <n v="83"/>
    <n v="19.2"/>
    <n v="7.2"/>
    <n v="5"/>
    <n v="2"/>
    <x v="1"/>
    <n v="12578"/>
    <s v="1062179"/>
    <n v="8"/>
    <s v="X"/>
    <m/>
    <s v="X"/>
    <d v="2024-09-27T00:00:00"/>
    <m/>
    <m/>
    <m/>
    <m/>
    <m/>
    <m/>
    <m/>
    <m/>
    <m/>
    <m/>
    <s v="adult"/>
    <s v="10621798"/>
    <x v="3"/>
    <n v="1.3"/>
    <n v="3"/>
    <n v="2019"/>
    <x v="5"/>
    <s v="GH"/>
    <n v="75.8"/>
    <s v="L"/>
    <n v="83"/>
    <s v="Yes"/>
    <s v=""/>
    <n v="127871"/>
    <s v=""/>
    <s v="F"/>
    <n v="1.5639999999999972"/>
    <n v="0.82692657787721957"/>
    <s v=""/>
    <s v=""/>
    <s v="F"/>
    <s v=""/>
    <s v=""/>
    <s v=""/>
    <s v=""/>
  </r>
  <r>
    <d v="2024-07-03T00:00:00"/>
    <n v="12356"/>
    <n v="12263"/>
    <m/>
    <x v="3"/>
    <n v="1802"/>
    <m/>
    <n v="53880"/>
    <s v="V-clip adipose"/>
    <s v="835724"/>
    <m/>
    <m/>
    <m/>
    <s v="--"/>
    <m/>
    <s v="M"/>
    <s v="M"/>
    <s v=""/>
    <s v=""/>
    <n v="63"/>
    <m/>
    <m/>
    <m/>
    <m/>
    <x v="2"/>
    <n v="12578"/>
    <s v="1062179"/>
    <n v="9"/>
    <s v="X"/>
    <m/>
    <s v="X"/>
    <d v="2024-09-27T00:00:00"/>
    <m/>
    <m/>
    <m/>
    <m/>
    <m/>
    <m/>
    <m/>
    <m/>
    <m/>
    <m/>
    <s v="adult"/>
    <s v="10621799"/>
    <x v="2"/>
    <n v="1.2"/>
    <n v="2"/>
    <n v="2020"/>
    <x v="5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3"/>
    <m/>
    <x v="3"/>
    <n v="1803"/>
    <m/>
    <n v="53881"/>
    <s v="V-clip adipose"/>
    <s v="835718"/>
    <m/>
    <m/>
    <m/>
    <s v="--"/>
    <m/>
    <s v="M"/>
    <s v="M"/>
    <s v=""/>
    <s v=""/>
    <n v="59"/>
    <m/>
    <m/>
    <m/>
    <m/>
    <x v="2"/>
    <n v="12578"/>
    <s v="1062179"/>
    <n v="10"/>
    <s v="X"/>
    <m/>
    <s v="X"/>
    <d v="2024-09-27T00:00:00"/>
    <m/>
    <m/>
    <m/>
    <m/>
    <m/>
    <m/>
    <m/>
    <m/>
    <m/>
    <m/>
    <s v="adult"/>
    <s v="106217910"/>
    <x v="2"/>
    <n v="1.2"/>
    <n v="2"/>
    <n v="2020"/>
    <x v="5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3"/>
    <m/>
    <x v="3"/>
    <n v="1804"/>
    <m/>
    <n v="53882"/>
    <s v="V-clip adipose"/>
    <s v="835676"/>
    <m/>
    <m/>
    <m/>
    <s v="--"/>
    <m/>
    <s v="F"/>
    <s v="F"/>
    <s v=""/>
    <s v=""/>
    <n v="80"/>
    <n v="17.5"/>
    <n v="6.8"/>
    <n v="6"/>
    <n v="2.1"/>
    <x v="1"/>
    <n v="1257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3.2"/>
    <s v="L"/>
    <n v="80"/>
    <s v="Yes"/>
    <s v=""/>
    <e v="#N/A"/>
    <s v=""/>
    <s v="F"/>
    <n v="1.9999999999998685E-2"/>
    <n v="0.50499983333999943"/>
    <s v=""/>
    <s v=""/>
    <s v="F"/>
    <s v=""/>
    <s v=""/>
    <s v=""/>
    <s v=""/>
  </r>
  <r>
    <d v="2024-07-03T00:00:00"/>
    <n v="12356"/>
    <n v="12263"/>
    <m/>
    <x v="3"/>
    <n v="1805"/>
    <m/>
    <n v="53883"/>
    <s v="V-clip adipose"/>
    <s v="835729"/>
    <m/>
    <m/>
    <m/>
    <s v="--"/>
    <s v="X"/>
    <s v="M"/>
    <s v="M"/>
    <s v=""/>
    <s v=""/>
    <n v="88"/>
    <n v="21"/>
    <n v="8.3000000000000007"/>
    <n v="6.8"/>
    <n v="2.2000000000000002"/>
    <x v="1"/>
    <n v="1257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9.7"/>
    <s v="L"/>
    <n v="88"/>
    <s v="Yes"/>
    <s v=""/>
    <e v="#N/A"/>
    <s v=""/>
    <s v="F"/>
    <n v="0.90999999999999592"/>
    <n v="0.71300016275228084"/>
    <s v=""/>
    <s v=""/>
    <s v="F"/>
    <s v=""/>
    <s v=""/>
    <s v=""/>
    <s v=""/>
  </r>
  <r>
    <d v="2024-07-03T00:00:00"/>
    <n v="12356"/>
    <n v="12263"/>
    <m/>
    <x v="3"/>
    <n v="1807"/>
    <m/>
    <n v="53884"/>
    <s v="V-clip adipose"/>
    <s v="835708"/>
    <m/>
    <m/>
    <m/>
    <s v="--"/>
    <m/>
    <s v="F"/>
    <s v="F"/>
    <s v=""/>
    <s v=""/>
    <n v="85"/>
    <n v="18.5"/>
    <n v="7"/>
    <n v="6"/>
    <n v="2"/>
    <x v="1"/>
    <n v="1257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8"/>
    <s v="L"/>
    <n v="85"/>
    <s v="Yes"/>
    <s v=""/>
    <e v="#N/A"/>
    <s v=""/>
    <s v="F"/>
    <n v="1.9999999999999971"/>
    <n v="0.8807970779778822"/>
    <s v=""/>
    <s v=""/>
    <s v="F"/>
    <s v=""/>
    <s v=""/>
    <s v=""/>
    <s v=""/>
  </r>
  <r>
    <d v="2024-07-03T00:00:00"/>
    <n v="12356"/>
    <n v="12263"/>
    <m/>
    <x v="3"/>
    <n v="1808"/>
    <m/>
    <n v="53885"/>
    <s v="V-clip adipose"/>
    <s v="835758"/>
    <m/>
    <m/>
    <m/>
    <s v="--"/>
    <m/>
    <s v="M"/>
    <s v="M"/>
    <s v=""/>
    <s v=""/>
    <n v="63"/>
    <m/>
    <m/>
    <m/>
    <m/>
    <x v="2"/>
    <n v="1257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09"/>
    <m/>
    <n v="53886"/>
    <s v="V-clip adipose"/>
    <s v="835753"/>
    <m/>
    <m/>
    <m/>
    <s v="--"/>
    <m/>
    <s v="F"/>
    <s v="F"/>
    <s v=""/>
    <s v=""/>
    <n v="78"/>
    <n v="17.3"/>
    <n v="6"/>
    <n v="5"/>
    <n v="1.8"/>
    <x v="1"/>
    <n v="1257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2"/>
    <s v="L"/>
    <n v="78"/>
    <s v="Yes"/>
    <s v=""/>
    <e v="#N/A"/>
    <s v=""/>
    <s v="F"/>
    <n v="1.1219999999999999"/>
    <n v="0.75435950743573077"/>
    <s v=""/>
    <s v=""/>
    <s v="F"/>
    <s v=""/>
    <s v=""/>
    <s v=""/>
    <s v=""/>
  </r>
  <r>
    <d v="2024-07-03T00:00:00"/>
    <n v="12356"/>
    <n v="12263"/>
    <m/>
    <x v="3"/>
    <n v="1811"/>
    <m/>
    <n v="53887"/>
    <s v="V-clip adipose"/>
    <s v="835728"/>
    <m/>
    <m/>
    <m/>
    <s v="--"/>
    <m/>
    <s v="M"/>
    <s v="M"/>
    <s v=""/>
    <s v=""/>
    <n v="57"/>
    <m/>
    <m/>
    <m/>
    <m/>
    <x v="2"/>
    <n v="1257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13"/>
    <m/>
    <n v="53888"/>
    <s v="V-clip adipose"/>
    <s v="835757"/>
    <m/>
    <m/>
    <m/>
    <s v="--"/>
    <m/>
    <s v="F"/>
    <s v="F"/>
    <s v=""/>
    <s v=""/>
    <n v="84"/>
    <n v="18.8"/>
    <n v="7"/>
    <n v="5.4"/>
    <n v="2.1"/>
    <x v="1"/>
    <n v="1257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7"/>
    <s v="L"/>
    <n v="84"/>
    <s v="Yes"/>
    <s v=""/>
    <e v="#N/A"/>
    <s v=""/>
    <s v="F"/>
    <n v="1.8919999999999968"/>
    <n v="0.86898340114580364"/>
    <s v=""/>
    <s v=""/>
    <s v="F"/>
    <s v=""/>
    <s v=""/>
    <s v=""/>
    <s v=""/>
  </r>
  <r>
    <d v="2024-07-03T00:00:00"/>
    <n v="12356"/>
    <n v="12263"/>
    <m/>
    <x v="3"/>
    <n v="1814"/>
    <m/>
    <n v="53889"/>
    <s v="V-clip adipose"/>
    <s v="835672"/>
    <m/>
    <m/>
    <m/>
    <s v="--"/>
    <m/>
    <s v="M"/>
    <s v="M"/>
    <s v=""/>
    <s v=""/>
    <n v="61"/>
    <m/>
    <m/>
    <m/>
    <m/>
    <x v="2"/>
    <n v="12579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15"/>
    <m/>
    <n v="53890"/>
    <s v="V-clip adipose"/>
    <s v="835678"/>
    <m/>
    <m/>
    <m/>
    <s v="--"/>
    <m/>
    <s v="M"/>
    <s v="M"/>
    <s v=""/>
    <s v=""/>
    <n v="65"/>
    <m/>
    <m/>
    <m/>
    <m/>
    <x v="2"/>
    <n v="1257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16"/>
    <m/>
    <n v="53891"/>
    <s v="V-clip adipose"/>
    <s v="835713"/>
    <m/>
    <m/>
    <m/>
    <s v="--"/>
    <s v="X"/>
    <s v="M"/>
    <s v="M"/>
    <s v=""/>
    <s v=""/>
    <n v="76"/>
    <n v="17.100000000000001"/>
    <n v="6"/>
    <n v="4.9000000000000004"/>
    <n v="1.7"/>
    <x v="1"/>
    <n v="1257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0"/>
    <s v="L"/>
    <n v="76"/>
    <s v="Yes"/>
    <s v=""/>
    <e v="#N/A"/>
    <s v=""/>
    <s v="F"/>
    <n v="0.41600000000000059"/>
    <n v="0.60252568990781785"/>
    <s v=""/>
    <s v=""/>
    <s v="F"/>
    <s v=""/>
    <s v=""/>
    <s v=""/>
    <s v=""/>
  </r>
  <r>
    <d v="2024-07-03T00:00:00"/>
    <n v="12356"/>
    <n v="12263"/>
    <m/>
    <x v="3"/>
    <n v="1818"/>
    <m/>
    <n v="53892"/>
    <s v="V-clip adipose"/>
    <s v="835737"/>
    <m/>
    <m/>
    <m/>
    <s v="--"/>
    <s v="X"/>
    <s v="M"/>
    <s v="M"/>
    <s v=""/>
    <s v=""/>
    <n v="82"/>
    <n v="19.5"/>
    <n v="7.7"/>
    <n v="6.5"/>
    <n v="2.1"/>
    <x v="1"/>
    <n v="12580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4.3"/>
    <s v="L"/>
    <n v="82"/>
    <s v="Yes"/>
    <s v=""/>
    <e v="#N/A"/>
    <s v=""/>
    <s v="M"/>
    <n v="-0.61200000000000099"/>
    <n v="0.35160310598243466"/>
    <s v=""/>
    <s v=""/>
    <s v="M"/>
    <s v=""/>
    <s v=""/>
    <s v=""/>
    <s v=""/>
  </r>
  <r>
    <d v="2024-07-03T00:00:00"/>
    <n v="12356"/>
    <n v="12263"/>
    <m/>
    <x v="3"/>
    <n v="1820"/>
    <m/>
    <n v="53893"/>
    <s v="V-clip adipose"/>
    <s v="835669"/>
    <m/>
    <m/>
    <m/>
    <s v="--"/>
    <m/>
    <s v="F"/>
    <s v="F"/>
    <s v=""/>
    <s v=""/>
    <n v="84"/>
    <n v="19"/>
    <n v="7"/>
    <n v="5"/>
    <n v="1.5"/>
    <x v="1"/>
    <n v="12580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7"/>
    <s v="L"/>
    <n v="84"/>
    <s v="Yes"/>
    <s v=""/>
    <e v="#N/A"/>
    <s v=""/>
    <s v="F"/>
    <n v="2.6799999999999971"/>
    <n v="0.93583612359482582"/>
    <s v=""/>
    <s v=""/>
    <s v="F"/>
    <s v=""/>
    <s v=""/>
    <s v=""/>
    <s v=""/>
  </r>
  <r>
    <d v="2024-07-03T00:00:00"/>
    <n v="12356"/>
    <n v="12263"/>
    <m/>
    <x v="3"/>
    <n v="1821"/>
    <m/>
    <n v="53894"/>
    <s v="V-clip adipose"/>
    <s v="835747"/>
    <m/>
    <m/>
    <m/>
    <s v="--"/>
    <m/>
    <s v="M"/>
    <s v="M"/>
    <s v=""/>
    <s v=""/>
    <n v="59"/>
    <m/>
    <m/>
    <m/>
    <m/>
    <x v="2"/>
    <n v="12580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22"/>
    <m/>
    <n v="53895"/>
    <s v="V-clip adipose"/>
    <s v="835709"/>
    <m/>
    <m/>
    <m/>
    <s v="--"/>
    <m/>
    <s v="F"/>
    <s v="F"/>
    <s v=""/>
    <s v=""/>
    <n v="83"/>
    <n v="18"/>
    <n v="6.5"/>
    <n v="5"/>
    <n v="1.8"/>
    <x v="1"/>
    <n v="12580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6.5"/>
    <s v="L"/>
    <n v="83"/>
    <s v="Yes"/>
    <s v=""/>
    <e v="#N/A"/>
    <s v=""/>
    <s v="F"/>
    <n v="2.6319999999999979"/>
    <n v="0.93289286540134242"/>
    <s v=""/>
    <s v=""/>
    <s v="F"/>
    <s v=""/>
    <s v=""/>
    <s v=""/>
    <s v=""/>
  </r>
  <r>
    <d v="2024-07-03T00:00:00"/>
    <n v="12356"/>
    <n v="12263"/>
    <m/>
    <x v="3"/>
    <n v="1824"/>
    <m/>
    <n v="53896"/>
    <s v="V-clip adipose"/>
    <s v="835723"/>
    <m/>
    <m/>
    <m/>
    <s v="--"/>
    <m/>
    <s v="M"/>
    <s v="M"/>
    <s v=""/>
    <s v=""/>
    <n v="66"/>
    <m/>
    <m/>
    <m/>
    <m/>
    <x v="2"/>
    <n v="12580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25"/>
    <m/>
    <n v="53897"/>
    <s v="V-clip adipose"/>
    <s v="835691"/>
    <m/>
    <m/>
    <m/>
    <s v="--"/>
    <s v="X"/>
    <s v="M"/>
    <s v="M"/>
    <s v=""/>
    <s v=""/>
    <n v="88"/>
    <n v="20.3"/>
    <n v="8"/>
    <n v="6.5"/>
    <n v="2.2000000000000002"/>
    <x v="1"/>
    <n v="12580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80"/>
    <s v="L"/>
    <n v="88"/>
    <s v="Yes"/>
    <s v=""/>
    <e v="#N/A"/>
    <s v=""/>
    <s v="F"/>
    <n v="1.4979999999999969"/>
    <n v="0.81727599380822225"/>
    <s v=""/>
    <s v=""/>
    <s v="F"/>
    <s v=""/>
    <s v=""/>
    <s v=""/>
    <s v=""/>
  </r>
  <r>
    <d v="2024-07-03T00:00:00"/>
    <n v="12356"/>
    <n v="12263"/>
    <m/>
    <x v="3"/>
    <n v="1827"/>
    <m/>
    <n v="53898"/>
    <s v="V-clip adipose"/>
    <s v="835765"/>
    <m/>
    <m/>
    <m/>
    <s v="--"/>
    <m/>
    <s v="F"/>
    <s v="F"/>
    <s v=""/>
    <s v=""/>
    <n v="85"/>
    <n v="17.5"/>
    <n v="5.8"/>
    <n v="5"/>
    <n v="1.7"/>
    <x v="1"/>
    <n v="12580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9.2"/>
    <s v="L"/>
    <n v="85"/>
    <s v="Yes"/>
    <s v=""/>
    <e v="#N/A"/>
    <s v=""/>
    <s v="F"/>
    <n v="4.4739999999999984"/>
    <n v="0.98872691338411944"/>
    <s v=""/>
    <s v=""/>
    <s v="F"/>
    <s v=""/>
    <s v=""/>
    <s v=""/>
    <s v=""/>
  </r>
  <r>
    <d v="2024-07-03T00:00:00"/>
    <n v="12356"/>
    <n v="12263"/>
    <m/>
    <x v="3"/>
    <n v="1828"/>
    <m/>
    <n v="53899"/>
    <s v="V-clip adipose"/>
    <s v="835720"/>
    <m/>
    <m/>
    <m/>
    <s v="--"/>
    <m/>
    <s v="M"/>
    <s v="M"/>
    <s v=""/>
    <s v=""/>
    <n v="74"/>
    <m/>
    <m/>
    <m/>
    <m/>
    <x v="2"/>
    <n v="12580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29"/>
    <m/>
    <n v="53900"/>
    <s v="V-clip adipose"/>
    <s v="835722"/>
    <m/>
    <m/>
    <m/>
    <s v="--"/>
    <m/>
    <s v="F"/>
    <s v="M"/>
    <s v=""/>
    <s v=""/>
    <n v="74"/>
    <m/>
    <m/>
    <m/>
    <m/>
    <x v="2"/>
    <n v="12580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3"/>
    <m/>
    <x v="3"/>
    <n v="1831"/>
    <m/>
    <n v="53901"/>
    <s v="V-clip adipose"/>
    <s v="835711"/>
    <m/>
    <m/>
    <m/>
    <s v="--"/>
    <m/>
    <s v="F"/>
    <s v="F"/>
    <s v=""/>
    <s v=""/>
    <n v="79"/>
    <n v="17.399999999999999"/>
    <n v="5.8"/>
    <n v="4.9000000000000004"/>
    <n v="1.8"/>
    <x v="1"/>
    <n v="12580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3.2"/>
    <s v="L"/>
    <n v="79"/>
    <s v="Yes"/>
    <s v=""/>
    <e v="#N/A"/>
    <s v=""/>
    <s v="F"/>
    <n v="1.8759999999999999"/>
    <n v="0.86715100224549591"/>
    <s v=""/>
    <s v=""/>
    <s v="F"/>
    <s v=""/>
    <s v=""/>
    <s v=""/>
    <s v=""/>
  </r>
  <r>
    <d v="2024-07-03T00:00:00"/>
    <n v="12356"/>
    <n v="12264"/>
    <m/>
    <x v="3"/>
    <n v="1832"/>
    <m/>
    <n v="53902"/>
    <s v="V-clip adipose"/>
    <s v="835733"/>
    <m/>
    <m/>
    <m/>
    <s v="--"/>
    <m/>
    <s v="F"/>
    <s v="F"/>
    <s v=""/>
    <s v=""/>
    <n v="79"/>
    <n v="17.5"/>
    <n v="6"/>
    <n v="4.8"/>
    <n v="1.7"/>
    <x v="1"/>
    <n v="1258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3"/>
    <s v="L"/>
    <n v="79"/>
    <s v="Yes"/>
    <s v=""/>
    <e v="#N/A"/>
    <s v=""/>
    <s v="F"/>
    <n v="1.7739999999999998"/>
    <n v="0.85495440515358556"/>
    <s v=""/>
    <s v=""/>
    <s v="F"/>
    <s v=""/>
    <s v=""/>
    <s v=""/>
    <s v=""/>
  </r>
  <r>
    <d v="2024-07-03T00:00:00"/>
    <n v="12356"/>
    <n v="12264"/>
    <m/>
    <x v="3"/>
    <n v="1834"/>
    <m/>
    <n v="53903"/>
    <s v="V-clip adipose"/>
    <s v="835749"/>
    <m/>
    <m/>
    <m/>
    <s v="--"/>
    <m/>
    <s v="M"/>
    <s v="M"/>
    <s v=""/>
    <s v=""/>
    <n v="74"/>
    <m/>
    <m/>
    <m/>
    <m/>
    <x v="2"/>
    <n v="12581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35"/>
    <m/>
    <n v="53904"/>
    <s v="V-clip adipose"/>
    <s v="835763"/>
    <m/>
    <m/>
    <m/>
    <s v="--"/>
    <s v="X"/>
    <s v="M"/>
    <s v="M"/>
    <s v=""/>
    <s v=""/>
    <n v="84"/>
    <n v="20.100000000000001"/>
    <n v="7.5"/>
    <n v="6.8"/>
    <n v="2.2999999999999998"/>
    <x v="1"/>
    <n v="1258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6.5"/>
    <s v="L"/>
    <n v="84"/>
    <s v="Yes"/>
    <s v=""/>
    <e v="#N/A"/>
    <s v=""/>
    <s v="F"/>
    <n v="0.12799999999999834"/>
    <n v="0.5319563807976404"/>
    <s v=""/>
    <s v=""/>
    <s v="F"/>
    <s v=""/>
    <s v=""/>
    <s v=""/>
    <s v=""/>
  </r>
  <r>
    <d v="2024-07-03T00:00:00"/>
    <n v="12356"/>
    <n v="12264"/>
    <m/>
    <x v="3"/>
    <n v="1836"/>
    <m/>
    <n v="53905"/>
    <s v="V-clip adipose"/>
    <s v="835693"/>
    <m/>
    <m/>
    <m/>
    <s v="--"/>
    <m/>
    <s v="M"/>
    <s v="M"/>
    <s v=""/>
    <s v=""/>
    <n v="63"/>
    <m/>
    <m/>
    <m/>
    <m/>
    <x v="2"/>
    <n v="1258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37"/>
    <m/>
    <n v="53906"/>
    <s v="V-clip adipose"/>
    <s v="835719"/>
    <m/>
    <m/>
    <m/>
    <s v="--"/>
    <m/>
    <s v="F"/>
    <s v="F"/>
    <s v=""/>
    <s v=""/>
    <n v="82"/>
    <n v="18"/>
    <n v="6.5"/>
    <n v="5.2"/>
    <n v="1.8"/>
    <x v="1"/>
    <n v="1258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5.5"/>
    <s v="L"/>
    <n v="82"/>
    <s v="Yes"/>
    <s v=""/>
    <e v="#N/A"/>
    <s v=""/>
    <s v="F"/>
    <n v="2.0659999999999981"/>
    <n v="0.88755437344204824"/>
    <s v=""/>
    <s v=""/>
    <s v="F"/>
    <s v=""/>
    <s v=""/>
    <s v=""/>
    <s v=""/>
  </r>
  <r>
    <d v="2024-07-03T00:00:00"/>
    <n v="12356"/>
    <n v="12264"/>
    <m/>
    <x v="3"/>
    <n v="1838"/>
    <m/>
    <n v="53907"/>
    <s v="V-clip adipose"/>
    <s v="835706"/>
    <m/>
    <m/>
    <m/>
    <s v="--"/>
    <m/>
    <s v="F"/>
    <s v="F"/>
    <s v=""/>
    <s v=""/>
    <n v="82"/>
    <n v="18.5"/>
    <n v="6.5"/>
    <n v="6"/>
    <n v="1.9"/>
    <x v="1"/>
    <n v="12581"/>
    <s v=""/>
    <n v="6"/>
    <s v="X"/>
    <s v="X"/>
    <m/>
    <d v="2024-09-27T00:00:00"/>
    <m/>
    <s v="HW"/>
    <m/>
    <n v="2"/>
    <m/>
    <m/>
    <m/>
    <m/>
    <m/>
    <m/>
    <s v="adult"/>
    <s v="6"/>
    <x v="7"/>
    <s v=""/>
    <s v=""/>
    <s v=""/>
    <x v="5"/>
    <s v="GH"/>
    <n v="75.5"/>
    <s v="L"/>
    <n v="82"/>
    <s v="Yes"/>
    <s v=""/>
    <e v="#N/A"/>
    <s v=""/>
    <s v="F"/>
    <n v="1.4359999999999986"/>
    <n v="0.80783446415481497"/>
    <s v=""/>
    <s v=""/>
    <s v="F"/>
    <s v=""/>
    <s v=""/>
    <s v=""/>
    <s v=""/>
  </r>
  <r>
    <d v="2024-07-03T00:00:00"/>
    <n v="12356"/>
    <n v="12264"/>
    <m/>
    <x v="3"/>
    <n v="1840"/>
    <m/>
    <n v="53908"/>
    <s v="V-clip adipose"/>
    <s v="835702"/>
    <m/>
    <m/>
    <m/>
    <s v="--"/>
    <m/>
    <s v="F"/>
    <s v="F"/>
    <s v=""/>
    <s v=""/>
    <n v="85"/>
    <n v="18.7"/>
    <n v="6.3"/>
    <n v="6"/>
    <n v="1.8"/>
    <x v="1"/>
    <n v="1258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8.7"/>
    <s v="L"/>
    <n v="85"/>
    <s v="Yes"/>
    <s v=""/>
    <e v="#N/A"/>
    <s v=""/>
    <s v="F"/>
    <n v="3.0679999999999978"/>
    <n v="0.95555330739196342"/>
    <s v=""/>
    <s v=""/>
    <s v="F"/>
    <s v=""/>
    <s v=""/>
    <s v=""/>
    <s v=""/>
  </r>
  <r>
    <d v="2024-07-03T00:00:00"/>
    <n v="12356"/>
    <n v="12264"/>
    <m/>
    <x v="3"/>
    <n v="1841"/>
    <m/>
    <n v="53909"/>
    <s v="V-clip adipose"/>
    <s v="835716"/>
    <m/>
    <m/>
    <m/>
    <s v="--"/>
    <m/>
    <s v="M"/>
    <s v="M"/>
    <s v=""/>
    <s v=""/>
    <n v="66"/>
    <m/>
    <m/>
    <m/>
    <m/>
    <x v="2"/>
    <n v="1258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42"/>
    <m/>
    <n v="53910"/>
    <s v="V-clip adipose"/>
    <s v="835727"/>
    <m/>
    <m/>
    <m/>
    <s v="--"/>
    <m/>
    <s v="M"/>
    <s v="M"/>
    <s v=""/>
    <s v=""/>
    <n v="52"/>
    <m/>
    <m/>
    <m/>
    <m/>
    <x v="2"/>
    <n v="12581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47.019199999999998"/>
    <s v="M"/>
    <n v="52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43"/>
    <m/>
    <n v="53911"/>
    <s v="V-clip adipose"/>
    <s v="835710"/>
    <m/>
    <m/>
    <m/>
    <s v="--"/>
    <m/>
    <s v="M"/>
    <s v="M"/>
    <s v=""/>
    <s v=""/>
    <n v="59"/>
    <m/>
    <m/>
    <m/>
    <m/>
    <x v="2"/>
    <n v="1258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44"/>
    <m/>
    <n v="53912"/>
    <s v="V-clip adipose"/>
    <s v="835690"/>
    <m/>
    <m/>
    <m/>
    <s v="--"/>
    <m/>
    <s v="M"/>
    <s v="M"/>
    <s v=""/>
    <s v=""/>
    <n v="74"/>
    <m/>
    <m/>
    <m/>
    <m/>
    <x v="2"/>
    <n v="12582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45"/>
    <m/>
    <n v="53913"/>
    <s v="V-clip adipose"/>
    <s v="835715"/>
    <m/>
    <m/>
    <m/>
    <s v="--"/>
    <m/>
    <s v="F"/>
    <s v="F"/>
    <s v=""/>
    <s v=""/>
    <n v="82"/>
    <n v="18.7"/>
    <n v="7.3"/>
    <n v="5.0999999999999996"/>
    <n v="1.9"/>
    <x v="1"/>
    <n v="12582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4.7"/>
    <s v="L"/>
    <n v="82"/>
    <s v="Yes"/>
    <s v=""/>
    <e v="#N/A"/>
    <s v=""/>
    <s v="F"/>
    <n v="1.0239999999999996"/>
    <n v="0.73575101831023026"/>
    <s v=""/>
    <s v=""/>
    <s v="F"/>
    <s v=""/>
    <s v=""/>
    <s v=""/>
    <s v=""/>
  </r>
  <r>
    <d v="2024-07-03T00:00:00"/>
    <n v="12356"/>
    <n v="12264"/>
    <m/>
    <x v="3"/>
    <n v="1846"/>
    <m/>
    <n v="53914"/>
    <s v="V-clip adipose"/>
    <s v="835700"/>
    <m/>
    <m/>
    <m/>
    <s v="--"/>
    <m/>
    <s v="F"/>
    <s v="F"/>
    <s v=""/>
    <s v=""/>
    <n v="81"/>
    <n v="18.5"/>
    <n v="6"/>
    <n v="6"/>
    <n v="1.9"/>
    <x v="1"/>
    <n v="12582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5"/>
    <s v="L"/>
    <n v="81"/>
    <s v="Yes"/>
    <s v=""/>
    <e v="#N/A"/>
    <s v=""/>
    <s v="F"/>
    <n v="1.6459999999999995"/>
    <n v="0.83834970589417102"/>
    <s v=""/>
    <s v=""/>
    <s v="F"/>
    <s v=""/>
    <s v=""/>
    <s v=""/>
    <s v=""/>
  </r>
  <r>
    <d v="2024-07-03T00:00:00"/>
    <n v="12356"/>
    <n v="12264"/>
    <m/>
    <x v="3"/>
    <n v="1848"/>
    <m/>
    <n v="53915"/>
    <s v="V-clip adipose"/>
    <s v="835762"/>
    <m/>
    <m/>
    <m/>
    <s v="--"/>
    <m/>
    <s v="M"/>
    <s v="M"/>
    <s v=""/>
    <s v=""/>
    <n v="65"/>
    <m/>
    <m/>
    <m/>
    <m/>
    <x v="2"/>
    <n v="12582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Kwinageese weir"/>
    <s v=""/>
    <s v=""/>
    <s v=""/>
  </r>
  <r>
    <d v="2024-07-03T00:00:00"/>
    <n v="12356"/>
    <n v="12264"/>
    <m/>
    <x v="3"/>
    <n v="1849"/>
    <m/>
    <n v="53916"/>
    <s v="V-clip adipose"/>
    <s v="835736"/>
    <m/>
    <m/>
    <m/>
    <s v="--"/>
    <m/>
    <s v="F"/>
    <s v="F"/>
    <s v=""/>
    <s v=""/>
    <n v="80"/>
    <n v="17"/>
    <n v="5.5"/>
    <n v="5.8"/>
    <n v="1.7"/>
    <x v="1"/>
    <n v="12582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4.5"/>
    <s v="L"/>
    <n v="80"/>
    <s v="Yes"/>
    <s v=""/>
    <e v="#N/A"/>
    <s v=""/>
    <s v="F"/>
    <n v="2.1639999999999997"/>
    <n v="0.89696979588076331"/>
    <s v=""/>
    <s v=""/>
    <s v="F"/>
    <s v=""/>
    <s v=""/>
    <s v=""/>
    <s v=""/>
  </r>
  <r>
    <d v="2024-07-03T00:00:00"/>
    <n v="12356"/>
    <n v="12264"/>
    <m/>
    <x v="3"/>
    <n v="1850"/>
    <m/>
    <n v="53917"/>
    <s v="V-clip adipose"/>
    <s v="835707"/>
    <m/>
    <m/>
    <m/>
    <s v="--"/>
    <m/>
    <s v="M"/>
    <s v="M"/>
    <s v=""/>
    <s v=""/>
    <n v="65"/>
    <m/>
    <m/>
    <m/>
    <m/>
    <x v="2"/>
    <n v="12582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51"/>
    <m/>
    <n v="53918"/>
    <s v="V-clip adipose"/>
    <s v="835705"/>
    <m/>
    <m/>
    <m/>
    <s v="--"/>
    <m/>
    <s v="F"/>
    <s v="F"/>
    <s v=""/>
    <s v=""/>
    <n v="84"/>
    <n v="19.100000000000001"/>
    <n v="6"/>
    <n v="5.2"/>
    <n v="1.5"/>
    <x v="1"/>
    <n v="1258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8"/>
    <s v="L"/>
    <n v="84"/>
    <s v="Yes"/>
    <s v=""/>
    <e v="#N/A"/>
    <s v=""/>
    <s v="F"/>
    <n v="3.8239999999999981"/>
    <n v="0.97862653720931037"/>
    <s v=""/>
    <s v=""/>
    <s v="F"/>
    <s v=""/>
    <s v=""/>
    <s v=""/>
    <s v=""/>
  </r>
  <r>
    <d v="2024-07-03T00:00:00"/>
    <n v="12356"/>
    <n v="12264"/>
    <m/>
    <x v="3"/>
    <n v="1852"/>
    <m/>
    <n v="53919"/>
    <s v="V-clip adipose"/>
    <s v="835701"/>
    <m/>
    <m/>
    <m/>
    <s v="--"/>
    <m/>
    <s v="F"/>
    <s v="F"/>
    <s v=""/>
    <s v=""/>
    <n v="83"/>
    <n v="18"/>
    <n v="6.3"/>
    <n v="5"/>
    <n v="1.9"/>
    <x v="1"/>
    <n v="1258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6.7"/>
    <s v="L"/>
    <n v="83"/>
    <s v="Yes"/>
    <s v=""/>
    <e v="#N/A"/>
    <s v=""/>
    <s v="F"/>
    <n v="2.8019999999999983"/>
    <n v="0.9427838046938547"/>
    <s v=""/>
    <s v=""/>
    <s v="F"/>
    <s v=""/>
    <s v=""/>
    <s v=""/>
    <s v=""/>
  </r>
  <r>
    <d v="2024-07-03T00:00:00"/>
    <n v="12356"/>
    <n v="12264"/>
    <m/>
    <x v="3"/>
    <n v="1853"/>
    <m/>
    <n v="53920"/>
    <s v="V-clip adipose"/>
    <s v="835735"/>
    <m/>
    <m/>
    <m/>
    <s v="--"/>
    <m/>
    <s v="M"/>
    <s v="M"/>
    <s v=""/>
    <s v=""/>
    <n v="58"/>
    <m/>
    <m/>
    <m/>
    <m/>
    <x v="2"/>
    <n v="1258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3T00:00:00"/>
    <n v="12356"/>
    <n v="12264"/>
    <m/>
    <x v="3"/>
    <n v="1854"/>
    <m/>
    <n v="53921"/>
    <s v="V-clip adipose"/>
    <s v="835698"/>
    <m/>
    <m/>
    <m/>
    <s v="--"/>
    <m/>
    <s v="F"/>
    <s v="F"/>
    <s v=""/>
    <s v=""/>
    <n v="81"/>
    <n v="17.399999999999999"/>
    <n v="6"/>
    <n v="5.5"/>
    <n v="1.8"/>
    <x v="1"/>
    <n v="1258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5"/>
    <s v="L"/>
    <n v="81"/>
    <s v="Yes"/>
    <s v=""/>
    <e v="#N/A"/>
    <s v=""/>
    <s v="F"/>
    <n v="2.0719999999999992"/>
    <n v="0.88815179210226181"/>
    <s v=""/>
    <s v=""/>
    <s v="F"/>
    <s v=""/>
    <s v=""/>
    <s v=""/>
    <s v=""/>
  </r>
  <r>
    <d v="2024-07-03T00:00:00"/>
    <n v="12356"/>
    <n v="12264"/>
    <m/>
    <x v="3"/>
    <n v="1855"/>
    <m/>
    <n v="53922"/>
    <s v="V-clip adipose"/>
    <s v="835680"/>
    <m/>
    <m/>
    <m/>
    <s v="--"/>
    <m/>
    <s v="F"/>
    <s v="F"/>
    <s v=""/>
    <s v=""/>
    <n v="82"/>
    <n v="17.8"/>
    <n v="6.7"/>
    <n v="5.5"/>
    <n v="1.8"/>
    <x v="1"/>
    <n v="12583"/>
    <s v="1062180"/>
    <n v="1"/>
    <s v="X"/>
    <m/>
    <s v="X"/>
    <d v="2024-09-27T00:00:00"/>
    <m/>
    <m/>
    <m/>
    <m/>
    <m/>
    <m/>
    <m/>
    <m/>
    <m/>
    <m/>
    <s v="adult"/>
    <s v="10621801"/>
    <x v="3"/>
    <n v="1.3"/>
    <n v="3"/>
    <n v="2019"/>
    <x v="5"/>
    <s v="GH"/>
    <n v="75.3"/>
    <s v="L"/>
    <n v="82"/>
    <s v="Yes"/>
    <s v=""/>
    <n v="127871"/>
    <s v=""/>
    <s v="F"/>
    <n v="1.6059999999999981"/>
    <n v="0.83285529815173298"/>
    <s v=""/>
    <s v=""/>
    <s v="F"/>
    <s v=""/>
    <s v=""/>
    <s v=""/>
    <s v=""/>
  </r>
  <r>
    <d v="2024-07-03T00:00:00"/>
    <n v="12356"/>
    <n v="12264"/>
    <m/>
    <x v="3"/>
    <n v="1857"/>
    <m/>
    <n v="53923"/>
    <s v="V-clip adipose"/>
    <s v="835764"/>
    <m/>
    <m/>
    <m/>
    <s v="--"/>
    <m/>
    <s v="F"/>
    <s v="F"/>
    <s v=""/>
    <s v=""/>
    <n v="79"/>
    <n v="16.2"/>
    <n v="5.3"/>
    <n v="5"/>
    <n v="1.7"/>
    <x v="1"/>
    <n v="12583"/>
    <s v="1062180"/>
    <n v="2"/>
    <s v="X"/>
    <m/>
    <s v="X"/>
    <d v="2024-09-27T00:00:00"/>
    <m/>
    <m/>
    <m/>
    <m/>
    <m/>
    <m/>
    <m/>
    <m/>
    <m/>
    <m/>
    <s v="adult"/>
    <s v="10621802"/>
    <x v="3"/>
    <n v="1.3"/>
    <n v="3"/>
    <n v="2019"/>
    <x v="5"/>
    <s v="GH"/>
    <n v="73.7"/>
    <s v="L"/>
    <n v="79"/>
    <s v="Yes"/>
    <s v=""/>
    <n v="127871"/>
    <s v=""/>
    <s v="F"/>
    <n v="2.5339999999999998"/>
    <n v="0.92649123945840495"/>
    <s v=""/>
    <s v=""/>
    <s v="F"/>
    <s v=""/>
    <s v=""/>
    <s v=""/>
    <s v=""/>
  </r>
  <r>
    <d v="2024-07-03T00:00:00"/>
    <n v="12356"/>
    <n v="12264"/>
    <m/>
    <x v="3"/>
    <n v="1858"/>
    <m/>
    <n v="53924"/>
    <s v="V-clip adipose"/>
    <s v="835759"/>
    <m/>
    <m/>
    <m/>
    <s v="--"/>
    <m/>
    <s v="F"/>
    <s v="F"/>
    <s v=""/>
    <s v=""/>
    <n v="83"/>
    <n v="18.8"/>
    <n v="7.2"/>
    <n v="5"/>
    <n v="1.8"/>
    <x v="1"/>
    <n v="12583"/>
    <s v="1062180"/>
    <n v="3"/>
    <s v="X"/>
    <m/>
    <s v="X"/>
    <d v="2024-09-27T00:00:00"/>
    <m/>
    <m/>
    <m/>
    <m/>
    <m/>
    <m/>
    <m/>
    <m/>
    <m/>
    <m/>
    <s v="adult"/>
    <s v="10621803"/>
    <x v="3"/>
    <n v="1.3"/>
    <n v="3"/>
    <n v="2019"/>
    <x v="5"/>
    <s v="GH"/>
    <n v="75.8"/>
    <s v="L"/>
    <n v="83"/>
    <s v="Yes"/>
    <s v=""/>
    <n v="127871"/>
    <s v=""/>
    <s v="F"/>
    <n v="1.7359999999999971"/>
    <n v="0.85017827811851643"/>
    <s v=""/>
    <s v=""/>
    <s v="F"/>
    <s v=""/>
    <s v=""/>
    <s v=""/>
    <s v=""/>
  </r>
  <r>
    <d v="2024-07-03T00:00:00"/>
    <n v="12356"/>
    <n v="12264"/>
    <m/>
    <x v="3"/>
    <n v="1900"/>
    <m/>
    <n v="53925"/>
    <s v="V-clip adipose"/>
    <s v="835689"/>
    <m/>
    <m/>
    <m/>
    <s v="--"/>
    <m/>
    <s v="M"/>
    <s v="M"/>
    <s v=""/>
    <s v=""/>
    <n v="68"/>
    <m/>
    <m/>
    <m/>
    <m/>
    <x v="2"/>
    <n v="12583"/>
    <s v="1062180"/>
    <n v="4"/>
    <s v="X"/>
    <m/>
    <s v="X"/>
    <d v="2024-09-27T00:00:00"/>
    <m/>
    <m/>
    <m/>
    <m/>
    <m/>
    <m/>
    <m/>
    <m/>
    <m/>
    <m/>
    <s v="adult"/>
    <s v="10621804"/>
    <x v="6"/>
    <s v="M2"/>
    <n v="2"/>
    <s v=""/>
    <x v="5"/>
    <s v="GH"/>
    <n v="61.827199999999998"/>
    <s v="M"/>
    <n v="68"/>
    <s v="NA"/>
    <s v=""/>
    <n v="127871"/>
    <s v=""/>
    <s v=""/>
    <s v=""/>
    <s v=""/>
    <s v=""/>
    <s v=""/>
    <s v="M"/>
    <s v=""/>
    <s v=""/>
    <s v=""/>
    <s v=""/>
  </r>
  <r>
    <d v="2024-07-03T00:00:00"/>
    <n v="12356"/>
    <n v="12264"/>
    <m/>
    <x v="3"/>
    <n v="1901"/>
    <m/>
    <n v="53926"/>
    <s v="V-clip adipose"/>
    <s v="835731"/>
    <m/>
    <m/>
    <m/>
    <s v="--"/>
    <s v="X"/>
    <s v="M"/>
    <s v="M"/>
    <s v=""/>
    <s v=""/>
    <n v="83"/>
    <n v="20.5"/>
    <n v="8.3000000000000007"/>
    <n v="7"/>
    <n v="2.4"/>
    <x v="1"/>
    <n v="12583"/>
    <s v="1062180"/>
    <n v="5"/>
    <s v="X"/>
    <m/>
    <s v="X"/>
    <d v="2024-09-27T00:00:00"/>
    <m/>
    <m/>
    <m/>
    <m/>
    <m/>
    <m/>
    <m/>
    <m/>
    <m/>
    <m/>
    <s v="adult"/>
    <s v="10621805"/>
    <x v="8"/>
    <s v="M3"/>
    <n v="3"/>
    <s v=""/>
    <x v="5"/>
    <s v="GH"/>
    <n v="74.7"/>
    <s v="L"/>
    <n v="83"/>
    <s v="Yes"/>
    <s v=""/>
    <n v="127871"/>
    <s v=""/>
    <s v="M"/>
    <n v="-1.5480000000000027"/>
    <n v="0.1753753180339622"/>
    <s v=""/>
    <s v=""/>
    <s v="M"/>
    <s v=""/>
    <s v=""/>
    <s v=""/>
    <s v=""/>
  </r>
  <r>
    <d v="2024-07-03T00:00:00"/>
    <n v="12356"/>
    <n v="12265"/>
    <m/>
    <x v="3"/>
    <n v="1902"/>
    <m/>
    <n v="53927"/>
    <s v="V-clip adipose"/>
    <s v="835704"/>
    <m/>
    <m/>
    <m/>
    <s v="--"/>
    <m/>
    <s v="M"/>
    <s v="M"/>
    <s v=""/>
    <s v=""/>
    <n v="55"/>
    <m/>
    <m/>
    <m/>
    <m/>
    <x v="2"/>
    <n v="12583"/>
    <s v="1062180"/>
    <n v="6"/>
    <s v="X"/>
    <m/>
    <s v="X"/>
    <d v="2024-09-27T00:00:00"/>
    <m/>
    <m/>
    <m/>
    <m/>
    <m/>
    <m/>
    <m/>
    <m/>
    <m/>
    <m/>
    <s v="adult"/>
    <s v="10621806"/>
    <x v="2"/>
    <n v="1.2"/>
    <n v="2"/>
    <n v="2020"/>
    <x v="5"/>
    <s v="GH"/>
    <n v="49.795699999999997"/>
    <s v="M"/>
    <n v="55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24"/>
    <m/>
    <n v="53928"/>
    <s v="V-clip adipose"/>
    <s v="835674"/>
    <m/>
    <m/>
    <m/>
    <s v="--"/>
    <m/>
    <s v="M"/>
    <s v="M"/>
    <s v=""/>
    <s v=""/>
    <n v="67"/>
    <m/>
    <m/>
    <m/>
    <m/>
    <x v="2"/>
    <n v="12583"/>
    <s v="1062180"/>
    <n v="7"/>
    <s v="X"/>
    <m/>
    <s v="X"/>
    <d v="2024-09-27T00:00:00"/>
    <m/>
    <m/>
    <m/>
    <m/>
    <m/>
    <m/>
    <m/>
    <m/>
    <m/>
    <m/>
    <s v="adult"/>
    <s v="10621807"/>
    <x v="2"/>
    <n v="1.2"/>
    <n v="2"/>
    <n v="2020"/>
    <x v="5"/>
    <s v="GH"/>
    <n v="60.901699999999998"/>
    <s v="M"/>
    <n v="67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26"/>
    <m/>
    <n v="53929"/>
    <s v="V-clip adipose"/>
    <s v="835730"/>
    <m/>
    <m/>
    <m/>
    <s v="--"/>
    <m/>
    <s v="M"/>
    <s v="M"/>
    <s v=""/>
    <s v=""/>
    <n v="72"/>
    <m/>
    <m/>
    <m/>
    <m/>
    <x v="2"/>
    <n v="12583"/>
    <s v="1062180"/>
    <n v="8"/>
    <s v="X"/>
    <m/>
    <s v="X"/>
    <d v="2024-09-27T00:00:00"/>
    <m/>
    <m/>
    <m/>
    <m/>
    <m/>
    <m/>
    <m/>
    <m/>
    <m/>
    <m/>
    <s v="adult"/>
    <s v="10621808"/>
    <x v="2"/>
    <n v="1.2"/>
    <n v="2"/>
    <n v="2020"/>
    <x v="5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27"/>
    <m/>
    <n v="53930"/>
    <s v="V-clip adipose"/>
    <s v="835697"/>
    <m/>
    <m/>
    <m/>
    <s v="--"/>
    <m/>
    <s v="M"/>
    <s v="M"/>
    <s v=""/>
    <s v=""/>
    <n v="65"/>
    <m/>
    <m/>
    <m/>
    <m/>
    <x v="2"/>
    <n v="12583"/>
    <s v="1062180"/>
    <n v="9"/>
    <s v="X"/>
    <m/>
    <s v="X"/>
    <d v="2024-09-27T00:00:00"/>
    <m/>
    <m/>
    <m/>
    <m/>
    <m/>
    <m/>
    <m/>
    <m/>
    <m/>
    <m/>
    <s v="adult"/>
    <s v="10621809"/>
    <x v="2"/>
    <n v="1.2"/>
    <n v="2"/>
    <n v="2020"/>
    <x v="5"/>
    <s v="GH"/>
    <n v="59.050699999999999"/>
    <s v="M"/>
    <n v="65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28"/>
    <m/>
    <n v="53931"/>
    <s v="V-clip adipose"/>
    <s v="835750"/>
    <m/>
    <m/>
    <m/>
    <s v="--"/>
    <s v="X"/>
    <s v="F"/>
    <s v="F"/>
    <s v=""/>
    <s v=""/>
    <n v="81"/>
    <n v="17.5"/>
    <n v="6.2"/>
    <n v="5.2"/>
    <n v="1.8"/>
    <x v="1"/>
    <n v="12583"/>
    <s v="1062180"/>
    <n v="10"/>
    <s v="X"/>
    <m/>
    <s v="X"/>
    <d v="2024-09-27T00:00:00"/>
    <m/>
    <m/>
    <m/>
    <m/>
    <m/>
    <m/>
    <m/>
    <m/>
    <m/>
    <m/>
    <s v="adult"/>
    <s v="106218010"/>
    <x v="3"/>
    <n v="1.3"/>
    <n v="3"/>
    <n v="2019"/>
    <x v="5"/>
    <s v="GH"/>
    <n v="74.8"/>
    <s v="L"/>
    <n v="81"/>
    <s v="Yes"/>
    <s v=""/>
    <n v="127871"/>
    <s v=""/>
    <s v="F"/>
    <n v="2.0199999999999978"/>
    <n v="0.8828810091242193"/>
    <s v=""/>
    <s v=""/>
    <s v="F"/>
    <s v=""/>
    <s v=""/>
    <s v=""/>
    <s v=""/>
  </r>
  <r>
    <d v="2024-07-03T00:00:00"/>
    <n v="12357"/>
    <n v="12265"/>
    <m/>
    <x v="4"/>
    <n v="1929"/>
    <m/>
    <n v="53932"/>
    <s v="V-clip adipose"/>
    <s v="835682"/>
    <m/>
    <m/>
    <m/>
    <s v="--"/>
    <m/>
    <s v="M"/>
    <s v="M"/>
    <s v=""/>
    <s v=""/>
    <n v="72"/>
    <m/>
    <m/>
    <m/>
    <m/>
    <x v="2"/>
    <n v="12584"/>
    <s v="1062181"/>
    <n v="1"/>
    <s v="X"/>
    <m/>
    <s v="X"/>
    <d v="2024-09-27T00:00:00"/>
    <m/>
    <m/>
    <m/>
    <m/>
    <m/>
    <m/>
    <m/>
    <m/>
    <m/>
    <m/>
    <s v="adult"/>
    <s v="10621811"/>
    <x v="3"/>
    <n v="1.3"/>
    <n v="3"/>
    <n v="2019"/>
    <x v="5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31"/>
    <m/>
    <n v="53933"/>
    <s v="V-clip adipose"/>
    <s v="835739"/>
    <m/>
    <m/>
    <m/>
    <s v="--"/>
    <m/>
    <s v="M"/>
    <s v="M"/>
    <s v=""/>
    <s v=""/>
    <n v="64"/>
    <m/>
    <m/>
    <m/>
    <m/>
    <x v="2"/>
    <n v="12584"/>
    <s v="1062181"/>
    <n v="2"/>
    <s v="X"/>
    <m/>
    <s v="X"/>
    <d v="2024-09-27T00:00:00"/>
    <m/>
    <m/>
    <m/>
    <m/>
    <m/>
    <m/>
    <m/>
    <m/>
    <m/>
    <m/>
    <s v="adult"/>
    <s v="10621812"/>
    <x v="2"/>
    <n v="1.2"/>
    <n v="2"/>
    <n v="2020"/>
    <x v="5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32"/>
    <m/>
    <n v="53934"/>
    <s v="V-clip adipose"/>
    <s v="835752"/>
    <m/>
    <m/>
    <m/>
    <s v="--"/>
    <s v="X"/>
    <s v="M"/>
    <s v="M"/>
    <s v=""/>
    <s v=""/>
    <n v="88"/>
    <n v="21"/>
    <n v="8.5"/>
    <n v="6.1"/>
    <n v="2.2000000000000002"/>
    <x v="1"/>
    <n v="12584"/>
    <s v="1062181"/>
    <n v="3"/>
    <s v="X"/>
    <m/>
    <s v="X"/>
    <d v="2024-09-27T00:00:00"/>
    <m/>
    <m/>
    <m/>
    <m/>
    <m/>
    <m/>
    <m/>
    <m/>
    <m/>
    <m/>
    <s v="adult"/>
    <s v="10621813"/>
    <x v="3"/>
    <n v="1.3"/>
    <n v="3"/>
    <n v="2019"/>
    <x v="5"/>
    <s v="GH"/>
    <n v="79.5"/>
    <s v="L"/>
    <n v="88"/>
    <s v="Yes"/>
    <s v=""/>
    <n v="127871"/>
    <s v=""/>
    <s v="F"/>
    <n v="1.1299999999999966"/>
    <n v="0.7558388990947964"/>
    <s v=""/>
    <s v=""/>
    <s v="F"/>
    <s v=""/>
    <s v=""/>
    <s v=""/>
    <s v=""/>
  </r>
  <r>
    <d v="2024-07-03T00:00:00"/>
    <n v="12357"/>
    <n v="12265"/>
    <m/>
    <x v="4"/>
    <n v="1933"/>
    <m/>
    <n v="53935"/>
    <s v="V-clip adipose"/>
    <s v="835742"/>
    <m/>
    <m/>
    <m/>
    <s v="--"/>
    <s v="X"/>
    <s v="M"/>
    <s v="M"/>
    <s v=""/>
    <s v=""/>
    <n v="72"/>
    <m/>
    <m/>
    <m/>
    <m/>
    <x v="2"/>
    <n v="12584"/>
    <s v="1062181"/>
    <n v="4"/>
    <s v="X"/>
    <m/>
    <s v="X"/>
    <d v="2024-09-27T00:00:00"/>
    <m/>
    <m/>
    <m/>
    <m/>
    <m/>
    <m/>
    <m/>
    <m/>
    <m/>
    <m/>
    <s v="adult"/>
    <s v="10621814"/>
    <x v="2"/>
    <n v="1.2"/>
    <n v="2"/>
    <n v="2020"/>
    <x v="5"/>
    <s v="GH"/>
    <n v="65.529199999999989"/>
    <s v="M"/>
    <n v="72"/>
    <s v="NA"/>
    <s v=""/>
    <n v="127871"/>
    <s v=""/>
    <s v=""/>
    <s v=""/>
    <s v=""/>
    <s v=""/>
    <s v=""/>
    <s v="M"/>
    <s v="Kwinageese weir"/>
    <s v=""/>
    <s v=""/>
    <s v=""/>
  </r>
  <r>
    <d v="2024-07-03T00:00:00"/>
    <n v="12357"/>
    <n v="12265"/>
    <m/>
    <x v="4"/>
    <n v="1935"/>
    <m/>
    <n v="53936"/>
    <s v="V-clip adipose"/>
    <s v="835692"/>
    <m/>
    <m/>
    <m/>
    <s v="--"/>
    <m/>
    <s v="M"/>
    <s v="M"/>
    <s v=""/>
    <s v=""/>
    <n v="70"/>
    <m/>
    <m/>
    <m/>
    <m/>
    <x v="2"/>
    <n v="12584"/>
    <s v="1062181"/>
    <n v="5"/>
    <s v="X"/>
    <m/>
    <s v="X"/>
    <d v="2024-09-27T00:00:00"/>
    <m/>
    <m/>
    <m/>
    <m/>
    <m/>
    <m/>
    <m/>
    <m/>
    <m/>
    <m/>
    <s v="adult"/>
    <s v="10621815"/>
    <x v="5"/>
    <n v="0"/>
    <n v="0"/>
    <s v=""/>
    <x v="5"/>
    <s v="GH"/>
    <n v="63.678199999999997"/>
    <s v="M"/>
    <n v="70"/>
    <s v="NA"/>
    <s v=""/>
    <n v="127871"/>
    <s v=""/>
    <s v=""/>
    <s v=""/>
    <s v=""/>
    <s v=""/>
    <s v=""/>
    <s v="M"/>
    <s v="Kwinageese weir"/>
    <s v=""/>
    <s v=""/>
    <s v=""/>
  </r>
  <r>
    <d v="2024-07-03T00:00:00"/>
    <n v="12357"/>
    <n v="12265"/>
    <m/>
    <x v="4"/>
    <n v="1936"/>
    <m/>
    <n v="53937"/>
    <s v="V-clip adipose"/>
    <s v="835745"/>
    <m/>
    <m/>
    <m/>
    <s v="--"/>
    <m/>
    <s v="F"/>
    <s v="F"/>
    <s v=""/>
    <s v=""/>
    <n v="86"/>
    <n v="18"/>
    <n v="6"/>
    <n v="6"/>
    <n v="2.2000000000000002"/>
    <x v="1"/>
    <n v="12584"/>
    <s v="1062181"/>
    <n v="6"/>
    <s v="X"/>
    <m/>
    <s v="X"/>
    <d v="2024-09-27T00:00:00"/>
    <m/>
    <m/>
    <m/>
    <m/>
    <m/>
    <m/>
    <m/>
    <m/>
    <m/>
    <m/>
    <s v="adult"/>
    <s v="10621816"/>
    <x v="5"/>
    <n v="0"/>
    <n v="0"/>
    <s v=""/>
    <x v="5"/>
    <s v="GH"/>
    <n v="80"/>
    <s v="L"/>
    <n v="86"/>
    <s v="Yes"/>
    <s v=""/>
    <n v="127871"/>
    <s v=""/>
    <s v="F"/>
    <n v="3.5379999999999976"/>
    <n v="0.97174985966151695"/>
    <s v=""/>
    <s v=""/>
    <s v="F"/>
    <s v=""/>
    <s v=""/>
    <s v=""/>
    <s v=""/>
  </r>
  <r>
    <d v="2024-07-03T00:00:00"/>
    <n v="12357"/>
    <n v="12265"/>
    <m/>
    <x v="4"/>
    <n v="1937"/>
    <m/>
    <n v="53938"/>
    <s v="V-clip adipose"/>
    <s v="835675"/>
    <m/>
    <m/>
    <m/>
    <s v="--"/>
    <m/>
    <s v="M"/>
    <s v="M"/>
    <s v=""/>
    <s v=""/>
    <n v="64"/>
    <m/>
    <m/>
    <m/>
    <m/>
    <x v="2"/>
    <n v="12584"/>
    <s v="1062181"/>
    <n v="7"/>
    <s v="X"/>
    <m/>
    <s v="X"/>
    <d v="2024-09-27T00:00:00"/>
    <m/>
    <m/>
    <m/>
    <m/>
    <m/>
    <m/>
    <m/>
    <m/>
    <m/>
    <m/>
    <s v="adult"/>
    <s v="10621817"/>
    <x v="2"/>
    <n v="1.2"/>
    <n v="2"/>
    <n v="2020"/>
    <x v="5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38"/>
    <m/>
    <n v="53939"/>
    <s v="V-clip adipose"/>
    <s v="835768"/>
    <m/>
    <m/>
    <m/>
    <s v="--"/>
    <s v="X"/>
    <s v="M"/>
    <s v="M"/>
    <s v=""/>
    <s v=""/>
    <n v="75"/>
    <m/>
    <m/>
    <m/>
    <m/>
    <x v="2"/>
    <n v="12584"/>
    <s v="1062181"/>
    <n v="8"/>
    <s v="X"/>
    <m/>
    <s v="X"/>
    <d v="2024-09-27T00:00:00"/>
    <m/>
    <m/>
    <m/>
    <m/>
    <m/>
    <m/>
    <m/>
    <m/>
    <m/>
    <m/>
    <s v="adult"/>
    <s v="10621818"/>
    <x v="2"/>
    <n v="1.2"/>
    <n v="2"/>
    <n v="2020"/>
    <x v="5"/>
    <s v="GH"/>
    <n v="68.305699999999987"/>
    <s v="M"/>
    <n v="75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39"/>
    <m/>
    <n v="53940"/>
    <s v="V-clip adipose"/>
    <s v="835687"/>
    <m/>
    <m/>
    <m/>
    <s v="--"/>
    <s v="X"/>
    <s v="M"/>
    <s v="M"/>
    <s v=""/>
    <s v=""/>
    <n v="74"/>
    <m/>
    <m/>
    <m/>
    <m/>
    <x v="2"/>
    <n v="12584"/>
    <s v="1062181"/>
    <n v="9"/>
    <s v="X"/>
    <m/>
    <s v="X"/>
    <d v="2024-09-27T00:00:00"/>
    <m/>
    <m/>
    <m/>
    <m/>
    <m/>
    <m/>
    <m/>
    <m/>
    <m/>
    <m/>
    <s v="adult"/>
    <s v="10621819"/>
    <x v="3"/>
    <n v="1.3"/>
    <n v="3"/>
    <n v="2019"/>
    <x v="5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40"/>
    <m/>
    <n v="53941"/>
    <s v="V-clip adipose"/>
    <s v="835686"/>
    <m/>
    <m/>
    <m/>
    <s v="--"/>
    <m/>
    <s v="M"/>
    <s v="M"/>
    <s v=""/>
    <s v=""/>
    <n v="60"/>
    <m/>
    <m/>
    <m/>
    <m/>
    <x v="2"/>
    <n v="12584"/>
    <s v="1062181"/>
    <n v="10"/>
    <s v="X"/>
    <m/>
    <s v="X"/>
    <d v="2024-09-27T00:00:00"/>
    <m/>
    <m/>
    <m/>
    <m/>
    <m/>
    <m/>
    <m/>
    <m/>
    <m/>
    <m/>
    <s v="adult"/>
    <s v="106218110"/>
    <x v="2"/>
    <n v="1.2"/>
    <n v="2"/>
    <n v="2020"/>
    <x v="5"/>
    <s v="GH"/>
    <n v="54.423200000000001"/>
    <s v="M"/>
    <n v="60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41"/>
    <m/>
    <n v="53942"/>
    <s v="V-clip adipose"/>
    <s v="835681"/>
    <m/>
    <m/>
    <m/>
    <s v="--"/>
    <m/>
    <s v="M"/>
    <s v="M"/>
    <s v=""/>
    <s v=""/>
    <n v="57"/>
    <m/>
    <m/>
    <m/>
    <m/>
    <x v="2"/>
    <n v="12585"/>
    <s v="1062182"/>
    <n v="1"/>
    <s v="X"/>
    <m/>
    <s v="X"/>
    <d v="2024-09-27T00:00:00"/>
    <m/>
    <m/>
    <m/>
    <m/>
    <m/>
    <m/>
    <m/>
    <m/>
    <m/>
    <m/>
    <s v="adult"/>
    <s v="10621821"/>
    <x v="2"/>
    <n v="1.2"/>
    <n v="2"/>
    <n v="2020"/>
    <x v="5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42"/>
    <m/>
    <n v="53943"/>
    <s v="V-clip adipose"/>
    <s v="835679"/>
    <m/>
    <m/>
    <m/>
    <s v="--"/>
    <m/>
    <s v="M"/>
    <s v="M"/>
    <s v=""/>
    <s v=""/>
    <n v="63"/>
    <m/>
    <m/>
    <m/>
    <m/>
    <x v="2"/>
    <n v="12585"/>
    <s v="1062182"/>
    <n v="2"/>
    <s v="X"/>
    <m/>
    <s v="X"/>
    <d v="2024-09-27T00:00:00"/>
    <m/>
    <m/>
    <m/>
    <m/>
    <m/>
    <m/>
    <m/>
    <m/>
    <m/>
    <m/>
    <s v="adult"/>
    <s v="10621822"/>
    <x v="6"/>
    <s v="M2"/>
    <n v="2"/>
    <s v=""/>
    <x v="5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43"/>
    <m/>
    <n v="53944"/>
    <s v="V-clip adipose"/>
    <s v="835767"/>
    <m/>
    <m/>
    <m/>
    <s v="--"/>
    <s v="X"/>
    <s v="M"/>
    <s v="M"/>
    <s v=""/>
    <s v=""/>
    <n v="78"/>
    <n v="17.2"/>
    <n v="6.5"/>
    <n v="6"/>
    <n v="2.2000000000000002"/>
    <x v="1"/>
    <n v="12585"/>
    <s v="1062182"/>
    <n v="3"/>
    <s v="X"/>
    <m/>
    <s v="X"/>
    <d v="2024-09-27T00:00:00"/>
    <m/>
    <m/>
    <m/>
    <m/>
    <m/>
    <m/>
    <m/>
    <m/>
    <m/>
    <m/>
    <s v="adult"/>
    <s v="10621823"/>
    <x v="3"/>
    <n v="1.3"/>
    <n v="3"/>
    <n v="2019"/>
    <x v="5"/>
    <s v="GH"/>
    <n v="71.5"/>
    <s v="L"/>
    <n v="78"/>
    <s v="Yes"/>
    <s v=""/>
    <n v="127871"/>
    <s v=""/>
    <s v="M"/>
    <n v="-0.54200000000000048"/>
    <n v="0.36772245406522469"/>
    <s v=""/>
    <s v=""/>
    <s v="M"/>
    <s v=""/>
    <s v=""/>
    <s v=""/>
    <s v=""/>
  </r>
  <r>
    <d v="2024-07-03T00:00:00"/>
    <n v="12357"/>
    <n v="12265"/>
    <m/>
    <x v="4"/>
    <n v="1944"/>
    <m/>
    <n v="53945"/>
    <s v="V-clip adipose"/>
    <s v="835761"/>
    <m/>
    <m/>
    <m/>
    <s v="--"/>
    <m/>
    <s v="M"/>
    <s v="M"/>
    <s v=""/>
    <s v=""/>
    <n v="92"/>
    <n v="17.5"/>
    <n v="6.5"/>
    <n v="5.5"/>
    <n v="2.1"/>
    <x v="1"/>
    <n v="12585"/>
    <s v="1062182"/>
    <n v="4"/>
    <s v="X"/>
    <m/>
    <s v="X"/>
    <d v="2024-09-27T00:00:00"/>
    <m/>
    <m/>
    <m/>
    <m/>
    <m/>
    <m/>
    <m/>
    <m/>
    <m/>
    <m/>
    <s v="adult"/>
    <s v="10621824"/>
    <x v="13"/>
    <n v="1.4"/>
    <n v="4"/>
    <n v="2018"/>
    <x v="5"/>
    <s v="GH"/>
    <n v="85.5"/>
    <s v="L"/>
    <n v="92"/>
    <s v="Yes"/>
    <s v=""/>
    <n v="127871"/>
    <s v=""/>
    <s v="F"/>
    <n v="5.9040000000000026"/>
    <n v="0.99727891557727522"/>
    <s v=""/>
    <s v=""/>
    <s v="F"/>
    <s v=""/>
    <s v=""/>
    <s v=""/>
    <s v=""/>
  </r>
  <r>
    <d v="2024-07-03T00:00:00"/>
    <n v="12357"/>
    <n v="12265"/>
    <m/>
    <x v="4"/>
    <n v="1946"/>
    <m/>
    <n v="53946"/>
    <s v="V-clip adipose"/>
    <s v="835685"/>
    <m/>
    <m/>
    <m/>
    <s v="--"/>
    <m/>
    <s v="M"/>
    <s v="M"/>
    <s v=""/>
    <s v=""/>
    <n v="56"/>
    <m/>
    <m/>
    <m/>
    <m/>
    <x v="2"/>
    <n v="12585"/>
    <s v="1062182"/>
    <n v="5"/>
    <s v="X"/>
    <m/>
    <s v="X"/>
    <d v="2024-09-27T00:00:00"/>
    <m/>
    <m/>
    <m/>
    <m/>
    <m/>
    <m/>
    <m/>
    <m/>
    <m/>
    <m/>
    <s v="adult"/>
    <s v="10621825"/>
    <x v="2"/>
    <n v="1.2"/>
    <n v="2"/>
    <n v="2020"/>
    <x v="5"/>
    <s v="GH"/>
    <n v="50.721200000000003"/>
    <s v="M"/>
    <n v="56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53"/>
    <m/>
    <n v="53947"/>
    <s v="V-clip adipose"/>
    <s v="969423"/>
    <m/>
    <m/>
    <m/>
    <s v="--"/>
    <m/>
    <s v="F"/>
    <s v="F"/>
    <s v=""/>
    <s v=""/>
    <n v="82"/>
    <n v="16.899999999999999"/>
    <n v="5.3"/>
    <n v="5.5"/>
    <n v="1.7"/>
    <x v="1"/>
    <n v="12585"/>
    <s v="1062182"/>
    <n v="6"/>
    <s v="X"/>
    <m/>
    <s v="X"/>
    <d v="2024-09-27T00:00:00"/>
    <m/>
    <m/>
    <m/>
    <m/>
    <m/>
    <m/>
    <m/>
    <m/>
    <s v="Started with Steelhead PIT tags"/>
    <m/>
    <s v="adult"/>
    <s v="10621826"/>
    <x v="3"/>
    <n v="1.3"/>
    <n v="3"/>
    <n v="2019"/>
    <x v="5"/>
    <s v="GH"/>
    <n v="76.7"/>
    <s v="L"/>
    <n v="82"/>
    <s v="Yes"/>
    <s v=""/>
    <n v="127871"/>
    <s v=""/>
    <s v="F"/>
    <n v="3.484"/>
    <n v="0.97022907623289956"/>
    <s v=""/>
    <s v=""/>
    <s v="F"/>
    <s v=""/>
    <s v=""/>
    <s v=""/>
    <s v=""/>
  </r>
  <r>
    <d v="2024-07-03T00:00:00"/>
    <n v="12357"/>
    <n v="12265"/>
    <m/>
    <x v="4"/>
    <n v="1955"/>
    <m/>
    <n v="53948"/>
    <s v="V-clip adipose"/>
    <s v="969495"/>
    <m/>
    <m/>
    <m/>
    <s v="--"/>
    <m/>
    <s v="M"/>
    <s v="M"/>
    <s v=""/>
    <s v=""/>
    <n v="57"/>
    <m/>
    <m/>
    <m/>
    <m/>
    <x v="2"/>
    <n v="12585"/>
    <s v="1062182"/>
    <n v="7"/>
    <s v="X"/>
    <m/>
    <s v="X"/>
    <d v="2024-09-27T00:00:00"/>
    <m/>
    <m/>
    <m/>
    <m/>
    <m/>
    <m/>
    <m/>
    <m/>
    <s v="Started with Steelhead PIT tags"/>
    <m/>
    <s v="adult"/>
    <s v="10621827"/>
    <x v="2"/>
    <n v="1.2"/>
    <n v="2"/>
    <n v="2020"/>
    <x v="5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56"/>
    <m/>
    <n v="53949"/>
    <s v="V-clip adipose"/>
    <s v="969498"/>
    <m/>
    <m/>
    <m/>
    <s v="--"/>
    <m/>
    <s v="F"/>
    <s v="F"/>
    <s v=""/>
    <s v=""/>
    <n v="76"/>
    <n v="16.8"/>
    <n v="6.7"/>
    <n v="6.2"/>
    <n v="1.5"/>
    <x v="1"/>
    <n v="12585"/>
    <s v="1062182"/>
    <n v="8"/>
    <s v="X"/>
    <m/>
    <s v="X"/>
    <d v="2024-09-27T00:00:00"/>
    <m/>
    <m/>
    <m/>
    <m/>
    <m/>
    <m/>
    <m/>
    <m/>
    <s v="Started with Steelhead PIT tags"/>
    <m/>
    <s v="adult"/>
    <s v="10621828"/>
    <x v="6"/>
    <s v="M2"/>
    <n v="2"/>
    <s v=""/>
    <x v="5"/>
    <s v="GH"/>
    <n v="69.3"/>
    <s v="L"/>
    <n v="76"/>
    <s v="Yes"/>
    <s v=""/>
    <n v="127871"/>
    <s v=""/>
    <s v="M"/>
    <n v="-1.1920000000000002"/>
    <n v="0.23290142820521526"/>
    <s v=""/>
    <s v=""/>
    <s v="M"/>
    <s v=""/>
    <s v=""/>
    <s v=""/>
    <s v=""/>
  </r>
  <r>
    <d v="2024-07-03T00:00:00"/>
    <n v="12357"/>
    <n v="12265"/>
    <m/>
    <x v="4"/>
    <n v="1957"/>
    <m/>
    <n v="53950"/>
    <s v="V-clip adipose"/>
    <s v="969450"/>
    <m/>
    <m/>
    <m/>
    <s v="--"/>
    <m/>
    <s v="M"/>
    <s v="M"/>
    <s v=""/>
    <s v=""/>
    <n v="63"/>
    <m/>
    <m/>
    <m/>
    <m/>
    <x v="2"/>
    <n v="12585"/>
    <s v="1062182"/>
    <n v="9"/>
    <s v="X"/>
    <m/>
    <s v="X"/>
    <d v="2024-09-27T00:00:00"/>
    <m/>
    <m/>
    <m/>
    <m/>
    <m/>
    <m/>
    <m/>
    <m/>
    <s v="Started with Steelhead PIT tags"/>
    <m/>
    <s v="adult"/>
    <s v="10621829"/>
    <x v="2"/>
    <n v="1.2"/>
    <n v="2"/>
    <n v="2020"/>
    <x v="5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3T00:00:00"/>
    <n v="12357"/>
    <n v="12265"/>
    <m/>
    <x v="4"/>
    <n v="1958"/>
    <m/>
    <n v="53951"/>
    <s v="V-clip adipose"/>
    <s v="969481"/>
    <m/>
    <m/>
    <m/>
    <s v="--"/>
    <m/>
    <s v="F"/>
    <s v="F"/>
    <s v=""/>
    <s v=""/>
    <n v="78"/>
    <n v="17"/>
    <n v="5.7"/>
    <n v="4.8"/>
    <n v="1.5"/>
    <x v="1"/>
    <n v="12585"/>
    <s v="1062182"/>
    <n v="10"/>
    <s v="X"/>
    <m/>
    <s v="X"/>
    <d v="2024-09-27T00:00:00"/>
    <m/>
    <m/>
    <m/>
    <m/>
    <m/>
    <m/>
    <m/>
    <m/>
    <s v="Started with Steelhead PIT tags"/>
    <m/>
    <s v="adult"/>
    <s v="106218210"/>
    <x v="3"/>
    <n v="1.3"/>
    <n v="3"/>
    <n v="2019"/>
    <x v="5"/>
    <s v="GH"/>
    <n v="72.3"/>
    <s v="L"/>
    <n v="78"/>
    <s v="Yes"/>
    <s v=""/>
    <n v="127871"/>
    <s v=""/>
    <s v="F"/>
    <n v="1.8999999999999995"/>
    <n v="0.86989152563700212"/>
    <s v=""/>
    <s v=""/>
    <s v="F"/>
    <s v=""/>
    <s v=""/>
    <s v=""/>
    <s v=""/>
  </r>
  <r>
    <d v="2024-07-03T00:00:00"/>
    <n v="12357"/>
    <n v="12266"/>
    <m/>
    <x v="4"/>
    <n v="1959"/>
    <m/>
    <n v="53952"/>
    <s v="V-clip adipose"/>
    <s v="969454"/>
    <m/>
    <m/>
    <m/>
    <s v="--"/>
    <m/>
    <s v="M"/>
    <s v="M"/>
    <s v=""/>
    <s v=""/>
    <n v="61"/>
    <m/>
    <m/>
    <m/>
    <m/>
    <x v="2"/>
    <n v="12586"/>
    <s v=""/>
    <n v="1"/>
    <s v="X"/>
    <s v="X"/>
    <m/>
    <d v="2024-09-27T00:00:00"/>
    <m/>
    <m/>
    <m/>
    <m/>
    <m/>
    <m/>
    <m/>
    <m/>
    <s v="Started with Steelhead PIT tags"/>
    <m/>
    <s v="adult"/>
    <s v="1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7"/>
    <n v="12266"/>
    <m/>
    <x v="4"/>
    <n v="2000"/>
    <m/>
    <n v="53953"/>
    <s v="V-clip adipose"/>
    <s v="969456"/>
    <m/>
    <m/>
    <m/>
    <s v="--"/>
    <m/>
    <s v="M"/>
    <s v="M"/>
    <s v=""/>
    <s v=""/>
    <n v="71"/>
    <m/>
    <m/>
    <m/>
    <m/>
    <x v="2"/>
    <n v="12586"/>
    <s v=""/>
    <n v="2"/>
    <s v="X"/>
    <s v="X"/>
    <m/>
    <d v="2024-09-27T00:00:00"/>
    <m/>
    <m/>
    <m/>
    <m/>
    <m/>
    <m/>
    <m/>
    <m/>
    <s v="Started with Steelhead PIT tags"/>
    <m/>
    <s v="adult"/>
    <s v="2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3T00:00:00"/>
    <n v="12357"/>
    <n v="12266"/>
    <m/>
    <x v="4"/>
    <n v="2002"/>
    <m/>
    <n v="53954"/>
    <s v="V-clip adipose"/>
    <s v="969429"/>
    <m/>
    <m/>
    <m/>
    <s v="--"/>
    <s v="X"/>
    <s v="M"/>
    <s v="M"/>
    <s v=""/>
    <s v=""/>
    <n v="86"/>
    <n v="19.8"/>
    <n v="7.8"/>
    <n v="6.2"/>
    <n v="2.2000000000000002"/>
    <x v="1"/>
    <n v="12586"/>
    <s v=""/>
    <n v="3"/>
    <s v="X"/>
    <s v="X"/>
    <m/>
    <d v="2024-09-27T00:00:00"/>
    <m/>
    <m/>
    <m/>
    <m/>
    <m/>
    <m/>
    <m/>
    <m/>
    <s v="Started with Steelhead PIT tags"/>
    <m/>
    <s v="adult"/>
    <s v="3"/>
    <x v="7"/>
    <s v=""/>
    <s v=""/>
    <s v=""/>
    <x v="5"/>
    <s v="GH"/>
    <n v="78.2"/>
    <s v="L"/>
    <n v="86"/>
    <s v="Yes"/>
    <s v=""/>
    <e v="#N/A"/>
    <s v=""/>
    <s v="F"/>
    <n v="1.0979999999999974"/>
    <n v="0.74988517830231005"/>
    <s v=""/>
    <s v=""/>
    <s v="F"/>
    <s v="Kwinageese weir"/>
    <s v=""/>
    <s v=""/>
    <s v=""/>
  </r>
  <r>
    <d v="2024-07-03T00:00:00"/>
    <n v="12357"/>
    <n v="12266"/>
    <m/>
    <x v="4"/>
    <n v="2003"/>
    <m/>
    <n v="53955"/>
    <s v="V-clip adipose"/>
    <s v="969452"/>
    <m/>
    <m/>
    <m/>
    <s v="--"/>
    <m/>
    <s v="M"/>
    <s v="M"/>
    <s v=""/>
    <s v=""/>
    <n v="50"/>
    <m/>
    <m/>
    <m/>
    <m/>
    <x v="2"/>
    <n v="12586"/>
    <s v=""/>
    <n v="4"/>
    <s v="X"/>
    <s v="X"/>
    <m/>
    <d v="2024-09-27T00:00:00"/>
    <m/>
    <m/>
    <m/>
    <m/>
    <m/>
    <m/>
    <m/>
    <m/>
    <s v="Started with Steelhead PIT tags"/>
    <m/>
    <s v="adult"/>
    <s v="4"/>
    <x v="7"/>
    <s v=""/>
    <s v=""/>
    <s v=""/>
    <x v="5"/>
    <s v="GH"/>
    <n v="45.168199999999999"/>
    <s v="M"/>
    <n v="50"/>
    <s v="NA"/>
    <s v=""/>
    <e v="#N/A"/>
    <s v=""/>
    <s v=""/>
    <s v=""/>
    <s v=""/>
    <s v=""/>
    <s v=""/>
    <s v="M"/>
    <s v=""/>
    <s v=""/>
    <s v=""/>
    <s v=""/>
  </r>
  <r>
    <d v="2024-07-03T00:00:00"/>
    <n v="12357"/>
    <n v="12266"/>
    <m/>
    <x v="4"/>
    <n v="2004"/>
    <m/>
    <n v="53956"/>
    <s v="V-clip adipose"/>
    <s v="969474"/>
    <m/>
    <m/>
    <m/>
    <s v="--"/>
    <m/>
    <s v="F"/>
    <s v="F"/>
    <s v=""/>
    <s v=""/>
    <n v="81"/>
    <n v="18.600000000000001"/>
    <n v="6.8"/>
    <n v="5"/>
    <n v="1.8"/>
    <x v="1"/>
    <n v="12586"/>
    <s v=""/>
    <n v="5"/>
    <s v="X"/>
    <s v="X"/>
    <m/>
    <d v="2024-09-27T00:00:00"/>
    <m/>
    <m/>
    <m/>
    <m/>
    <m/>
    <m/>
    <m/>
    <m/>
    <s v="Started with Steelhead PIT tags"/>
    <m/>
    <s v="adult"/>
    <s v="5"/>
    <x v="7"/>
    <s v=""/>
    <s v=""/>
    <s v=""/>
    <x v="5"/>
    <s v="GH"/>
    <n v="74.2"/>
    <s v="L"/>
    <n v="81"/>
    <s v="Yes"/>
    <s v=""/>
    <e v="#N/A"/>
    <s v=""/>
    <s v="F"/>
    <n v="1.3879999999999981"/>
    <n v="0.80027276258434976"/>
    <s v=""/>
    <s v=""/>
    <s v="F"/>
    <s v=""/>
    <s v=""/>
    <s v=""/>
    <s v=""/>
  </r>
  <r>
    <d v="2024-07-03T00:00:00"/>
    <n v="12357"/>
    <n v="12266"/>
    <m/>
    <x v="4"/>
    <n v="2006"/>
    <m/>
    <n v="53957"/>
    <s v="V-clip adipose"/>
    <s v="969432"/>
    <m/>
    <m/>
    <m/>
    <s v="--"/>
    <s v="X"/>
    <s v="M"/>
    <s v="M"/>
    <s v=""/>
    <s v=""/>
    <n v="65"/>
    <m/>
    <m/>
    <m/>
    <m/>
    <x v="2"/>
    <n v="12586"/>
    <s v=""/>
    <n v="6"/>
    <s v="X"/>
    <s v="X"/>
    <m/>
    <d v="2024-09-27T00:00:00"/>
    <m/>
    <m/>
    <m/>
    <m/>
    <m/>
    <m/>
    <m/>
    <m/>
    <s v="Started with Steelhead PIT tags"/>
    <m/>
    <s v="adult"/>
    <s v="6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7"/>
    <n v="12266"/>
    <m/>
    <x v="4"/>
    <n v="2007"/>
    <m/>
    <n v="53958"/>
    <s v="V-clip adipose"/>
    <s v="969497"/>
    <m/>
    <m/>
    <m/>
    <s v="--"/>
    <m/>
    <s v="M"/>
    <s v="M"/>
    <s v=""/>
    <s v=""/>
    <n v="70"/>
    <m/>
    <m/>
    <m/>
    <m/>
    <x v="2"/>
    <n v="12586"/>
    <s v=""/>
    <n v="7"/>
    <s v="X"/>
    <s v="X"/>
    <m/>
    <d v="2024-09-27T00:00:00"/>
    <m/>
    <m/>
    <m/>
    <m/>
    <m/>
    <m/>
    <m/>
    <m/>
    <s v="Started with Steelhead PIT tags"/>
    <m/>
    <s v="adult"/>
    <s v="7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3T00:00:00"/>
    <n v="12357"/>
    <n v="12266"/>
    <m/>
    <x v="4"/>
    <n v="2010"/>
    <m/>
    <n v="53959"/>
    <s v="V-clip adipose"/>
    <s v="969520"/>
    <m/>
    <m/>
    <m/>
    <s v="--"/>
    <m/>
    <s v="M"/>
    <s v="M"/>
    <s v=""/>
    <s v=""/>
    <n v="68"/>
    <m/>
    <m/>
    <m/>
    <m/>
    <x v="2"/>
    <n v="12586"/>
    <s v=""/>
    <n v="8"/>
    <s v="X"/>
    <s v="X"/>
    <m/>
    <d v="2024-09-27T00:00:00"/>
    <m/>
    <m/>
    <m/>
    <m/>
    <m/>
    <m/>
    <m/>
    <m/>
    <s v="Started with Steelhead PIT tags"/>
    <m/>
    <s v="adult"/>
    <s v="8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3T00:00:00"/>
    <n v="12357"/>
    <n v="12266"/>
    <m/>
    <x v="4"/>
    <n v="2013"/>
    <m/>
    <n v="53960"/>
    <s v="V-clip adipose"/>
    <s v="969470"/>
    <m/>
    <m/>
    <m/>
    <s v="--"/>
    <s v="X"/>
    <s v="M"/>
    <s v="M"/>
    <s v=""/>
    <s v=""/>
    <n v="90.5"/>
    <n v="20.100000000000001"/>
    <n v="7.5"/>
    <n v="7.4"/>
    <n v="1.8"/>
    <x v="1"/>
    <n v="12586"/>
    <s v=""/>
    <n v="9"/>
    <s v="X"/>
    <s v="X"/>
    <m/>
    <d v="2024-09-27T00:00:00"/>
    <m/>
    <m/>
    <m/>
    <m/>
    <m/>
    <m/>
    <m/>
    <m/>
    <s v="Started with Steelhead PIT tags"/>
    <m/>
    <s v="adult"/>
    <s v="9"/>
    <x v="7"/>
    <s v=""/>
    <s v=""/>
    <s v=""/>
    <x v="5"/>
    <s v="GH"/>
    <n v="83"/>
    <s v="L"/>
    <n v="90.5"/>
    <s v="Yes"/>
    <s v=""/>
    <e v="#N/A"/>
    <s v=""/>
    <s v="F"/>
    <n v="2.9449999999999994"/>
    <n v="0.95002664176293239"/>
    <s v=""/>
    <s v=""/>
    <s v="F"/>
    <s v=""/>
    <s v=""/>
    <s v=""/>
    <s v=""/>
  </r>
  <r>
    <d v="2024-07-03T00:00:00"/>
    <n v="12357"/>
    <n v="12266"/>
    <m/>
    <x v="4"/>
    <n v="2015"/>
    <m/>
    <n v="53961"/>
    <s v="V-clip adipose"/>
    <s v="969453"/>
    <m/>
    <m/>
    <m/>
    <s v="--"/>
    <m/>
    <s v="F"/>
    <s v="F"/>
    <s v=""/>
    <s v=""/>
    <n v="87"/>
    <n v="17.7"/>
    <n v="5.9"/>
    <n v="5.8"/>
    <n v="1.6"/>
    <x v="1"/>
    <n v="12586"/>
    <s v=""/>
    <n v="10"/>
    <s v="X"/>
    <s v="X"/>
    <m/>
    <d v="2024-09-27T00:00:00"/>
    <m/>
    <m/>
    <m/>
    <m/>
    <m/>
    <m/>
    <m/>
    <m/>
    <s v="Started with Steelhead PIT tags"/>
    <m/>
    <s v="adult"/>
    <s v="10"/>
    <x v="7"/>
    <s v=""/>
    <s v=""/>
    <s v=""/>
    <x v="5"/>
    <s v="GH"/>
    <n v="81.099999999999994"/>
    <s v="L"/>
    <n v="87"/>
    <s v="Yes"/>
    <s v=""/>
    <e v="#N/A"/>
    <s v=""/>
    <s v="F"/>
    <n v="4.7479999999999976"/>
    <n v="0.9914054900351521"/>
    <s v=""/>
    <s v=""/>
    <s v="F"/>
    <s v=""/>
    <s v=""/>
    <s v=""/>
    <s v=""/>
  </r>
  <r>
    <d v="2024-07-03T00:00:00"/>
    <n v="12358"/>
    <n v="12266"/>
    <m/>
    <x v="2"/>
    <n v="2042"/>
    <m/>
    <n v="53962"/>
    <s v="V-clip adipose"/>
    <s v="969489"/>
    <m/>
    <m/>
    <m/>
    <s v="--"/>
    <m/>
    <s v="F"/>
    <s v="F"/>
    <s v=""/>
    <s v=""/>
    <n v="79.5"/>
    <n v="16.2"/>
    <n v="6.2"/>
    <n v="5.5"/>
    <n v="1.4"/>
    <x v="1"/>
    <n v="12587"/>
    <s v=""/>
    <n v="1"/>
    <s v="X"/>
    <s v="X"/>
    <m/>
    <d v="2024-09-27T00:00:00"/>
    <m/>
    <m/>
    <m/>
    <m/>
    <m/>
    <m/>
    <m/>
    <m/>
    <s v="Started with Steelhead PIT tags"/>
    <m/>
    <s v="adult"/>
    <s v="1"/>
    <x v="7"/>
    <s v=""/>
    <s v=""/>
    <s v=""/>
    <x v="5"/>
    <s v="GH"/>
    <n v="73.3"/>
    <s v="L"/>
    <n v="79.5"/>
    <s v="Yes"/>
    <s v=""/>
    <e v="#N/A"/>
    <s v=""/>
    <s v="F"/>
    <n v="1.5150000000000021"/>
    <n v="0.81980102480194905"/>
    <s v=""/>
    <s v=""/>
    <s v="F"/>
    <s v=""/>
    <s v=""/>
    <s v=""/>
    <s v=""/>
  </r>
  <r>
    <d v="2024-07-03T00:00:00"/>
    <n v="12358"/>
    <n v="12266"/>
    <m/>
    <x v="2"/>
    <n v="2045"/>
    <m/>
    <n v="53963"/>
    <s v="V-clip adipose"/>
    <s v="969509"/>
    <m/>
    <m/>
    <m/>
    <s v="--"/>
    <m/>
    <s v="F"/>
    <s v="F"/>
    <s v=""/>
    <s v=""/>
    <n v="80"/>
    <n v="16.5"/>
    <n v="6.3"/>
    <n v="6"/>
    <n v="1.5"/>
    <x v="1"/>
    <n v="12587"/>
    <s v=""/>
    <n v="2"/>
    <s v="X"/>
    <s v="X"/>
    <m/>
    <d v="2024-09-27T00:00:00"/>
    <m/>
    <m/>
    <m/>
    <m/>
    <m/>
    <m/>
    <m/>
    <m/>
    <s v="Started with Steelhead PIT tags"/>
    <m/>
    <s v="adult"/>
    <s v="2"/>
    <x v="7"/>
    <s v=""/>
    <s v=""/>
    <s v=""/>
    <x v="5"/>
    <s v="GH"/>
    <n v="73.7"/>
    <s v="L"/>
    <n v="80"/>
    <s v="Yes"/>
    <s v=""/>
    <e v="#N/A"/>
    <s v=""/>
    <s v="F"/>
    <n v="1.1759999999999993"/>
    <n v="0.76422783105785608"/>
    <s v=""/>
    <s v=""/>
    <s v="F"/>
    <s v=""/>
    <s v=""/>
    <s v=""/>
    <s v=""/>
  </r>
  <r>
    <d v="2024-07-03T00:00:00"/>
    <n v="12358"/>
    <n v="12266"/>
    <m/>
    <x v="2"/>
    <n v="2046"/>
    <m/>
    <n v="53964"/>
    <s v="V-clip adipose"/>
    <s v="969500"/>
    <m/>
    <m/>
    <m/>
    <s v="--"/>
    <m/>
    <s v="M"/>
    <s v="M"/>
    <s v=""/>
    <s v=""/>
    <n v="67.5"/>
    <m/>
    <m/>
    <m/>
    <m/>
    <x v="2"/>
    <n v="12587"/>
    <s v=""/>
    <n v="3"/>
    <s v="X"/>
    <s v="X"/>
    <m/>
    <d v="2024-09-27T00:00:00"/>
    <m/>
    <m/>
    <m/>
    <m/>
    <m/>
    <m/>
    <m/>
    <m/>
    <s v="Started with Steelhead PIT tags"/>
    <m/>
    <s v="adult"/>
    <s v="3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047"/>
    <m/>
    <n v="53965"/>
    <s v="V-clip adipose"/>
    <s v="969479"/>
    <m/>
    <m/>
    <m/>
    <s v="--"/>
    <m/>
    <s v="M"/>
    <s v="M"/>
    <s v=""/>
    <s v=""/>
    <n v="69.5"/>
    <m/>
    <m/>
    <m/>
    <m/>
    <x v="2"/>
    <n v="12587"/>
    <s v=""/>
    <n v="4"/>
    <s v="X"/>
    <s v="X"/>
    <m/>
    <d v="2024-09-27T00:00:00"/>
    <m/>
    <m/>
    <m/>
    <m/>
    <m/>
    <m/>
    <m/>
    <m/>
    <s v="Started with Steelhead PIT tags"/>
    <m/>
    <s v="adult"/>
    <s v="4"/>
    <x v="7"/>
    <s v=""/>
    <s v=""/>
    <s v=""/>
    <x v="5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048"/>
    <m/>
    <n v="53966"/>
    <s v="V-clip adipose"/>
    <s v="969486"/>
    <m/>
    <m/>
    <m/>
    <s v="--"/>
    <m/>
    <s v="F"/>
    <s v="F"/>
    <s v=""/>
    <s v=""/>
    <n v="82.5"/>
    <n v="16.899999999999999"/>
    <n v="6"/>
    <n v="6.1"/>
    <n v="2"/>
    <x v="1"/>
    <n v="12587"/>
    <s v=""/>
    <n v="5"/>
    <s v="X"/>
    <s v="X"/>
    <m/>
    <d v="2024-09-27T00:00:00"/>
    <m/>
    <m/>
    <m/>
    <m/>
    <m/>
    <m/>
    <m/>
    <m/>
    <s v="Started with Steelhead PIT tags"/>
    <m/>
    <s v="adult"/>
    <s v="5"/>
    <x v="7"/>
    <s v=""/>
    <s v=""/>
    <s v=""/>
    <x v="5"/>
    <s v="GH"/>
    <n v="76.5"/>
    <s v="L"/>
    <n v="82.5"/>
    <s v="Yes"/>
    <s v=""/>
    <e v="#N/A"/>
    <s v=""/>
    <s v="F"/>
    <n v="2.1370000000000031"/>
    <n v="0.89444771244867294"/>
    <s v=""/>
    <s v=""/>
    <s v="F"/>
    <s v=""/>
    <s v=""/>
    <s v=""/>
    <s v=""/>
  </r>
  <r>
    <d v="2024-07-03T00:00:00"/>
    <n v="12358"/>
    <n v="12266"/>
    <m/>
    <x v="2"/>
    <n v="2049"/>
    <m/>
    <n v="53967"/>
    <s v="V-clip adipose"/>
    <s v="969490"/>
    <m/>
    <m/>
    <m/>
    <s v="--"/>
    <m/>
    <s v="M"/>
    <s v="M"/>
    <s v=""/>
    <s v=""/>
    <n v="68.5"/>
    <m/>
    <m/>
    <m/>
    <m/>
    <x v="2"/>
    <n v="12587"/>
    <s v=""/>
    <n v="6"/>
    <s v="X"/>
    <s v="X"/>
    <m/>
    <d v="2024-09-27T00:00:00"/>
    <m/>
    <m/>
    <m/>
    <m/>
    <m/>
    <m/>
    <m/>
    <m/>
    <s v="Started with Steelhead PIT tags"/>
    <m/>
    <s v="adult"/>
    <s v="6"/>
    <x v="7"/>
    <s v=""/>
    <s v=""/>
    <s v=""/>
    <x v="5"/>
    <s v="GH"/>
    <n v="62.289949999999997"/>
    <s v="M"/>
    <n v="68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050"/>
    <m/>
    <n v="53968"/>
    <s v="V-clip adipose"/>
    <s v="969461"/>
    <m/>
    <m/>
    <m/>
    <s v="--"/>
    <m/>
    <s v="F"/>
    <s v="F"/>
    <s v=""/>
    <s v=""/>
    <n v="75.5"/>
    <n v="15.6"/>
    <n v="5.8"/>
    <n v="4.7"/>
    <n v="1.4"/>
    <x v="1"/>
    <n v="12587"/>
    <s v=""/>
    <n v="7"/>
    <s v="X"/>
    <s v="X"/>
    <m/>
    <d v="2024-09-27T00:00:00"/>
    <m/>
    <m/>
    <m/>
    <m/>
    <m/>
    <m/>
    <m/>
    <m/>
    <s v="Started with Steelhead PIT tags"/>
    <m/>
    <s v="adult"/>
    <s v="7"/>
    <x v="7"/>
    <s v=""/>
    <s v=""/>
    <s v=""/>
    <x v="5"/>
    <s v="GH"/>
    <n v="69.7"/>
    <s v="L"/>
    <n v="75.5"/>
    <s v="Yes"/>
    <s v=""/>
    <e v="#N/A"/>
    <s v=""/>
    <s v="F"/>
    <n v="0.85099999999999754"/>
    <n v="0.70077687321275972"/>
    <s v=""/>
    <s v=""/>
    <s v="F"/>
    <s v=""/>
    <s v=""/>
    <s v=""/>
    <s v=""/>
  </r>
  <r>
    <d v="2024-07-03T00:00:00"/>
    <n v="12358"/>
    <n v="12266"/>
    <m/>
    <x v="2"/>
    <n v="2051"/>
    <m/>
    <n v="53969"/>
    <s v="V-clip adipose"/>
    <s v="969496"/>
    <m/>
    <m/>
    <m/>
    <s v="--"/>
    <m/>
    <s v="M"/>
    <s v="M"/>
    <s v=""/>
    <s v=""/>
    <n v="66.5"/>
    <m/>
    <m/>
    <m/>
    <m/>
    <x v="2"/>
    <n v="12587"/>
    <s v=""/>
    <n v="8"/>
    <s v="X"/>
    <s v="X"/>
    <m/>
    <d v="2024-09-27T00:00:00"/>
    <m/>
    <m/>
    <m/>
    <m/>
    <m/>
    <m/>
    <m/>
    <m/>
    <s v="Started with Steelhead PIT tags"/>
    <m/>
    <s v="adult"/>
    <s v="8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053"/>
    <m/>
    <n v="53970"/>
    <s v="V-clip adipose"/>
    <s v="969439"/>
    <m/>
    <m/>
    <m/>
    <s v="--"/>
    <m/>
    <s v="M"/>
    <s v="M"/>
    <s v=""/>
    <s v=""/>
    <n v="65"/>
    <m/>
    <m/>
    <m/>
    <m/>
    <x v="2"/>
    <n v="12587"/>
    <s v=""/>
    <n v="9"/>
    <s v="X"/>
    <s v="X"/>
    <m/>
    <d v="2024-09-27T00:00:00"/>
    <m/>
    <m/>
    <m/>
    <m/>
    <m/>
    <m/>
    <m/>
    <m/>
    <s v="Started with Steelhead PIT tags"/>
    <m/>
    <s v="adult"/>
    <s v="9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054"/>
    <m/>
    <n v="53971"/>
    <s v="V-clip adipose"/>
    <s v="969463"/>
    <m/>
    <m/>
    <m/>
    <s v="--"/>
    <m/>
    <s v="M"/>
    <s v="M"/>
    <s v=""/>
    <s v=""/>
    <n v="57.5"/>
    <m/>
    <m/>
    <m/>
    <m/>
    <x v="2"/>
    <n v="12587"/>
    <s v=""/>
    <n v="10"/>
    <s v="X"/>
    <s v="X"/>
    <m/>
    <d v="2024-09-27T00:00:00"/>
    <m/>
    <m/>
    <m/>
    <m/>
    <m/>
    <m/>
    <m/>
    <m/>
    <s v="Started with Steelhead PIT tags"/>
    <m/>
    <s v="adult"/>
    <s v="10"/>
    <x v="7"/>
    <s v=""/>
    <s v=""/>
    <s v=""/>
    <x v="5"/>
    <s v="GH"/>
    <n v="52.109450000000002"/>
    <s v="M"/>
    <n v="57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055"/>
    <m/>
    <n v="53972"/>
    <s v="V-clip adipose"/>
    <s v="969451"/>
    <m/>
    <m/>
    <m/>
    <s v="--"/>
    <m/>
    <s v="F"/>
    <s v="F"/>
    <s v=""/>
    <s v=""/>
    <n v="77"/>
    <n v="16.899999999999999"/>
    <n v="6"/>
    <n v="5.8"/>
    <n v="1.5"/>
    <x v="1"/>
    <n v="12588"/>
    <s v=""/>
    <n v="1"/>
    <s v="X"/>
    <s v="X"/>
    <m/>
    <d v="2024-09-27T00:00:00"/>
    <m/>
    <m/>
    <m/>
    <m/>
    <m/>
    <m/>
    <m/>
    <m/>
    <s v="Started with Steelhead PIT tags"/>
    <m/>
    <s v="adult"/>
    <s v="1"/>
    <x v="7"/>
    <s v=""/>
    <s v=""/>
    <s v=""/>
    <x v="5"/>
    <s v="GH"/>
    <n v="71"/>
    <s v="L"/>
    <n v="77"/>
    <s v="Yes"/>
    <s v=""/>
    <e v="#N/A"/>
    <s v=""/>
    <s v="F"/>
    <n v="0.40600000000000058"/>
    <n v="0.60012836718472351"/>
    <s v=""/>
    <s v=""/>
    <s v="F"/>
    <s v="Kwinageese weir"/>
    <s v=""/>
    <s v=""/>
    <s v=""/>
  </r>
  <r>
    <d v="2024-07-03T00:00:00"/>
    <n v="12358"/>
    <n v="12266"/>
    <m/>
    <x v="2"/>
    <n v="2056"/>
    <m/>
    <n v="53973"/>
    <s v="V-clip adipose"/>
    <s v="969438"/>
    <m/>
    <m/>
    <m/>
    <s v="--"/>
    <m/>
    <s v="M"/>
    <s v="M"/>
    <s v=""/>
    <s v=""/>
    <n v="60.5"/>
    <m/>
    <m/>
    <m/>
    <m/>
    <x v="2"/>
    <n v="12588"/>
    <s v=""/>
    <n v="2"/>
    <s v="X"/>
    <s v="X"/>
    <m/>
    <d v="2024-09-27T00:00:00"/>
    <m/>
    <m/>
    <m/>
    <m/>
    <m/>
    <m/>
    <m/>
    <m/>
    <s v="Started with Steelhead PIT tags"/>
    <m/>
    <s v="adult"/>
    <s v="2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100"/>
    <m/>
    <n v="53974"/>
    <s v="V-clip adipose"/>
    <s v="969513"/>
    <m/>
    <m/>
    <m/>
    <s v="--"/>
    <m/>
    <s v="M"/>
    <s v="M"/>
    <s v=""/>
    <s v=""/>
    <n v="60"/>
    <m/>
    <m/>
    <m/>
    <m/>
    <x v="2"/>
    <n v="12588"/>
    <s v=""/>
    <n v="3"/>
    <s v="X"/>
    <s v="X"/>
    <m/>
    <d v="2024-09-27T00:00:00"/>
    <m/>
    <m/>
    <m/>
    <m/>
    <m/>
    <m/>
    <m/>
    <m/>
    <s v="Started with Steelhead PIT tags"/>
    <m/>
    <s v="adult"/>
    <s v="3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101"/>
    <m/>
    <n v="53975"/>
    <s v="V-clip adipose"/>
    <s v="969478"/>
    <m/>
    <m/>
    <m/>
    <s v="--"/>
    <m/>
    <s v="M"/>
    <s v="M"/>
    <s v=""/>
    <s v=""/>
    <n v="58.5"/>
    <m/>
    <m/>
    <m/>
    <m/>
    <x v="2"/>
    <n v="12588"/>
    <s v=""/>
    <n v="4"/>
    <s v="X"/>
    <s v="X"/>
    <m/>
    <d v="2024-09-27T00:00:00"/>
    <m/>
    <m/>
    <m/>
    <m/>
    <m/>
    <m/>
    <m/>
    <m/>
    <s v="Started with Steelhead PIT tags"/>
    <m/>
    <s v="adult"/>
    <s v="4"/>
    <x v="7"/>
    <s v=""/>
    <s v=""/>
    <s v=""/>
    <x v="5"/>
    <s v="GH"/>
    <n v="53.034950000000002"/>
    <s v="M"/>
    <n v="58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6"/>
    <m/>
    <x v="2"/>
    <n v="2102"/>
    <m/>
    <n v="53976"/>
    <s v="V-clip adipose"/>
    <s v="969503"/>
    <m/>
    <m/>
    <m/>
    <s v="--"/>
    <m/>
    <s v="M"/>
    <s v="M"/>
    <s v=""/>
    <s v=""/>
    <n v="67.5"/>
    <m/>
    <m/>
    <m/>
    <m/>
    <x v="2"/>
    <n v="12588"/>
    <s v=""/>
    <n v="5"/>
    <s v="X"/>
    <s v="X"/>
    <m/>
    <d v="2024-09-27T00:00:00"/>
    <m/>
    <m/>
    <m/>
    <m/>
    <m/>
    <m/>
    <m/>
    <m/>
    <s v="Started with Steelhead PIT tags"/>
    <m/>
    <s v="adult"/>
    <s v="5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7"/>
    <m/>
    <x v="2"/>
    <n v="2103"/>
    <m/>
    <n v="53979"/>
    <s v="V-clip adipose"/>
    <s v="969473"/>
    <m/>
    <m/>
    <m/>
    <s v="--"/>
    <m/>
    <s v="M"/>
    <s v="M"/>
    <s v=""/>
    <s v=""/>
    <n v="53"/>
    <m/>
    <m/>
    <m/>
    <m/>
    <x v="2"/>
    <n v="12588"/>
    <s v=""/>
    <n v="6"/>
    <s v="X"/>
    <s v="X"/>
    <m/>
    <d v="2024-09-27T00:00:00"/>
    <m/>
    <m/>
    <m/>
    <m/>
    <m/>
    <m/>
    <m/>
    <m/>
    <s v="53977 and 53978 bad tags"/>
    <m/>
    <s v="adult"/>
    <s v="6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7"/>
    <m/>
    <x v="2"/>
    <n v="2105"/>
    <m/>
    <n v="53980"/>
    <s v="V-clip adipose"/>
    <s v="969505"/>
    <m/>
    <m/>
    <m/>
    <s v="--"/>
    <m/>
    <s v="M"/>
    <s v="M"/>
    <s v=""/>
    <s v=""/>
    <n v="55"/>
    <m/>
    <m/>
    <m/>
    <m/>
    <x v="2"/>
    <n v="12588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7"/>
    <m/>
    <x v="2"/>
    <n v="2106"/>
    <m/>
    <n v="53981"/>
    <s v="V-clip adipose"/>
    <s v="969477"/>
    <m/>
    <m/>
    <m/>
    <s v="--"/>
    <m/>
    <s v="F"/>
    <s v="F"/>
    <s v=""/>
    <s v=""/>
    <n v="86"/>
    <n v="18.3"/>
    <n v="6.5"/>
    <n v="6.8"/>
    <n v="1.7"/>
    <x v="1"/>
    <n v="12588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9.5"/>
    <s v="L"/>
    <n v="86"/>
    <s v="Yes"/>
    <s v=""/>
    <e v="#N/A"/>
    <s v=""/>
    <s v="F"/>
    <n v="2.7839999999999971"/>
    <n v="0.94180506542006726"/>
    <s v=""/>
    <s v=""/>
    <s v="F"/>
    <s v=""/>
    <s v=""/>
    <s v=""/>
    <s v=""/>
  </r>
  <r>
    <d v="2024-07-03T00:00:00"/>
    <n v="12358"/>
    <n v="12267"/>
    <m/>
    <x v="2"/>
    <n v="2107"/>
    <m/>
    <n v="53982"/>
    <s v="V-clip adipose"/>
    <s v="969445"/>
    <m/>
    <m/>
    <m/>
    <s v="--"/>
    <m/>
    <s v="M"/>
    <s v="M"/>
    <s v=""/>
    <s v=""/>
    <n v="63"/>
    <m/>
    <m/>
    <m/>
    <m/>
    <x v="2"/>
    <n v="12588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7"/>
    <m/>
    <x v="2"/>
    <n v="2109"/>
    <m/>
    <n v="53983"/>
    <s v="V-clip adipose"/>
    <s v="969492"/>
    <m/>
    <m/>
    <m/>
    <s v="--"/>
    <m/>
    <s v="M"/>
    <s v="M"/>
    <s v=""/>
    <s v=""/>
    <n v="67"/>
    <m/>
    <m/>
    <m/>
    <m/>
    <x v="2"/>
    <n v="12588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7"/>
    <m/>
    <x v="2"/>
    <n v="2110"/>
    <m/>
    <n v="53984"/>
    <s v="V-clip adipose"/>
    <s v="969460"/>
    <m/>
    <m/>
    <m/>
    <s v="--"/>
    <s v="X"/>
    <s v="M"/>
    <s v="M"/>
    <s v=""/>
    <s v=""/>
    <n v="88"/>
    <n v="19.5"/>
    <n v="8"/>
    <n v="7"/>
    <n v="2.4"/>
    <x v="1"/>
    <n v="1258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80"/>
    <s v="L"/>
    <n v="88"/>
    <s v="Yes"/>
    <s v=""/>
    <e v="#N/A"/>
    <s v=""/>
    <s v="F"/>
    <n v="0.98599999999999621"/>
    <n v="0.72829712385883605"/>
    <s v=""/>
    <s v=""/>
    <s v="F"/>
    <s v=""/>
    <s v=""/>
    <s v=""/>
    <s v=""/>
  </r>
  <r>
    <d v="2024-07-03T00:00:00"/>
    <n v="12358"/>
    <n v="12267"/>
    <m/>
    <x v="2"/>
    <n v="2113"/>
    <m/>
    <n v="53985"/>
    <s v="V-clip adipose"/>
    <s v="969446"/>
    <m/>
    <m/>
    <m/>
    <s v="--"/>
    <m/>
    <s v="M"/>
    <s v="M"/>
    <s v=""/>
    <s v=""/>
    <n v="68"/>
    <m/>
    <m/>
    <m/>
    <m/>
    <x v="2"/>
    <n v="1258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7"/>
    <m/>
    <x v="2"/>
    <n v="2114"/>
    <m/>
    <n v="53986"/>
    <s v="V-clip adipose"/>
    <s v="969421"/>
    <m/>
    <m/>
    <m/>
    <s v="--"/>
    <m/>
    <s v="F"/>
    <s v="F"/>
    <s v=""/>
    <s v=""/>
    <n v="83"/>
    <n v="17.600000000000001"/>
    <n v="5.6"/>
    <n v="5.6"/>
    <n v="1.6"/>
    <x v="1"/>
    <n v="1258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7.400000000000006"/>
    <s v="L"/>
    <n v="83"/>
    <s v="Yes"/>
    <s v=""/>
    <e v="#N/A"/>
    <s v=""/>
    <s v="F"/>
    <n v="3.5479999999999992"/>
    <n v="0.97202308912409563"/>
    <s v=""/>
    <s v=""/>
    <s v="F"/>
    <s v=""/>
    <s v=""/>
    <s v=""/>
    <s v=""/>
  </r>
  <r>
    <d v="2024-07-03T00:00:00"/>
    <n v="12358"/>
    <n v="12267"/>
    <m/>
    <x v="2"/>
    <n v="2115"/>
    <m/>
    <n v="53987"/>
    <s v="V-clip adipose"/>
    <s v="969514"/>
    <m/>
    <m/>
    <m/>
    <s v="--"/>
    <m/>
    <s v="F"/>
    <s v="F"/>
    <s v=""/>
    <s v=""/>
    <n v="83"/>
    <n v="17.8"/>
    <n v="5.6"/>
    <n v="5.8"/>
    <n v="1.5"/>
    <x v="1"/>
    <n v="1258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7.400000000000006"/>
    <s v="L"/>
    <n v="83"/>
    <s v="Yes"/>
    <s v=""/>
    <e v="#N/A"/>
    <s v=""/>
    <s v="F"/>
    <n v="3.4979999999999993"/>
    <n v="0.97063080959945025"/>
    <s v=""/>
    <s v=""/>
    <s v="F"/>
    <s v=""/>
    <s v=""/>
    <s v=""/>
    <s v=""/>
  </r>
  <r>
    <d v="2024-07-03T00:00:00"/>
    <n v="12358"/>
    <n v="12267"/>
    <m/>
    <x v="2"/>
    <n v="2116"/>
    <m/>
    <n v="53988"/>
    <s v="V-clip adipose"/>
    <s v="969433"/>
    <m/>
    <m/>
    <m/>
    <s v="--"/>
    <m/>
    <s v="M"/>
    <s v="M"/>
    <s v=""/>
    <s v=""/>
    <n v="65"/>
    <m/>
    <m/>
    <m/>
    <m/>
    <x v="2"/>
    <n v="1258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3T00:00:00"/>
    <n v="12358"/>
    <n v="12267"/>
    <m/>
    <x v="2"/>
    <n v="2118"/>
    <m/>
    <n v="53989"/>
    <s v="V-clip adipose"/>
    <s v="969455"/>
    <m/>
    <m/>
    <m/>
    <s v="--"/>
    <s v="X"/>
    <s v="M"/>
    <s v="M"/>
    <s v=""/>
    <s v=""/>
    <n v="94"/>
    <n v="22"/>
    <n v="8.9"/>
    <n v="7.9"/>
    <n v="2.6"/>
    <x v="1"/>
    <n v="1258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85.1"/>
    <s v="L"/>
    <n v="94"/>
    <s v="Yes"/>
    <s v=""/>
    <e v="#N/A"/>
    <s v=""/>
    <s v="F"/>
    <n v="1.6300000000000003"/>
    <n v="0.83616963877664108"/>
    <s v=""/>
    <s v=""/>
    <s v="F"/>
    <s v=""/>
    <s v=""/>
    <s v=""/>
    <s v=""/>
  </r>
  <r>
    <d v="2024-07-03T00:00:00"/>
    <n v="12359"/>
    <n v="12267"/>
    <m/>
    <x v="3"/>
    <n v="2132"/>
    <m/>
    <n v="53990"/>
    <s v="V-clip adipose"/>
    <s v="969487"/>
    <m/>
    <m/>
    <m/>
    <s v="--"/>
    <s v="X"/>
    <s v="M"/>
    <s v="M"/>
    <s v=""/>
    <s v=""/>
    <n v="82"/>
    <n v="18"/>
    <n v="6"/>
    <n v="5.5"/>
    <n v="2"/>
    <x v="1"/>
    <n v="1258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6"/>
    <s v="L"/>
    <n v="82"/>
    <s v="Yes"/>
    <s v=""/>
    <e v="#N/A"/>
    <s v=""/>
    <s v="F"/>
    <n v="2.3299999999999992"/>
    <n v="0.91133133674526667"/>
    <s v=""/>
    <s v=""/>
    <s v="F"/>
    <s v=""/>
    <s v=""/>
    <s v=""/>
    <s v=""/>
  </r>
  <r>
    <d v="2024-07-03T00:00:00"/>
    <n v="12359"/>
    <n v="12267"/>
    <m/>
    <x v="3"/>
    <n v="2135"/>
    <m/>
    <n v="53991"/>
    <s v="V-clip adipose"/>
    <s v="969515"/>
    <m/>
    <m/>
    <m/>
    <s v="--"/>
    <s v="X"/>
    <s v="M"/>
    <s v="M"/>
    <s v=""/>
    <s v=""/>
    <n v="73"/>
    <m/>
    <m/>
    <m/>
    <m/>
    <x v="2"/>
    <n v="12589"/>
    <s v=""/>
    <n v="8"/>
    <s v="X"/>
    <s v="X"/>
    <m/>
    <d v="2024-09-27T00:00:00"/>
    <m/>
    <s v="HW"/>
    <m/>
    <n v="4"/>
    <m/>
    <m/>
    <m/>
    <m/>
    <m/>
    <m/>
    <s v="adult"/>
    <s v="8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3T00:00:00"/>
    <n v="12359"/>
    <n v="12267"/>
    <m/>
    <x v="3"/>
    <n v="2137"/>
    <m/>
    <n v="53992"/>
    <s v="V-clip adipose"/>
    <s v="969510"/>
    <m/>
    <m/>
    <m/>
    <s v="--"/>
    <s v="X"/>
    <s v="M"/>
    <s v="M"/>
    <s v=""/>
    <s v=""/>
    <n v="61"/>
    <m/>
    <m/>
    <m/>
    <m/>
    <x v="2"/>
    <n v="1258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3T00:00:00"/>
    <n v="12359"/>
    <n v="12267"/>
    <m/>
    <x v="3"/>
    <n v="2138"/>
    <m/>
    <n v="53993"/>
    <s v="V-clip adipose"/>
    <s v="969428"/>
    <m/>
    <m/>
    <m/>
    <s v="--"/>
    <s v="X"/>
    <s v="M"/>
    <s v="M"/>
    <s v=""/>
    <s v=""/>
    <n v="85.5"/>
    <n v="19.7"/>
    <n v="7.6"/>
    <n v="6"/>
    <n v="2.2999999999999998"/>
    <x v="1"/>
    <n v="1258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7.900000000000006"/>
    <s v="L"/>
    <n v="85.5"/>
    <s v="Yes"/>
    <s v=""/>
    <e v="#N/A"/>
    <s v=""/>
    <s v="F"/>
    <n v="1.1890000000000018"/>
    <n v="0.76656216731964499"/>
    <s v=""/>
    <s v=""/>
    <s v="F"/>
    <s v=""/>
    <s v=""/>
    <s v=""/>
    <s v=""/>
  </r>
  <r>
    <d v="2024-07-03T00:00:00"/>
    <n v="12359"/>
    <n v="12267"/>
    <m/>
    <x v="3"/>
    <n v="2141"/>
    <m/>
    <n v="53994"/>
    <s v="V-clip adipose"/>
    <s v="969466"/>
    <m/>
    <m/>
    <m/>
    <s v="--"/>
    <s v="X"/>
    <s v="M"/>
    <s v="M"/>
    <s v=""/>
    <s v=""/>
    <n v="79"/>
    <n v="18.899999999999999"/>
    <n v="7.3"/>
    <n v="5"/>
    <n v="1.7"/>
    <x v="1"/>
    <n v="12590"/>
    <s v="1062183"/>
    <n v="1"/>
    <s v="X"/>
    <m/>
    <s v="X"/>
    <d v="2024-09-27T00:00:00"/>
    <m/>
    <m/>
    <m/>
    <m/>
    <m/>
    <m/>
    <m/>
    <m/>
    <m/>
    <m/>
    <s v="adult"/>
    <s v="10621831"/>
    <x v="3"/>
    <n v="1.3"/>
    <n v="3"/>
    <n v="2019"/>
    <x v="5"/>
    <s v="GH"/>
    <n v="71.7"/>
    <s v="L"/>
    <n v="79"/>
    <s v="Yes"/>
    <s v=""/>
    <n v="127871"/>
    <s v=""/>
    <s v="M"/>
    <n v="-2.6000000000000023E-2"/>
    <n v="0.49350036614191545"/>
    <s v=""/>
    <s v=""/>
    <s v="M"/>
    <s v=""/>
    <s v=""/>
    <s v=""/>
    <s v=""/>
  </r>
  <r>
    <d v="2024-07-03T00:00:00"/>
    <n v="12359"/>
    <n v="12267"/>
    <m/>
    <x v="3"/>
    <n v="2142"/>
    <m/>
    <n v="53995"/>
    <s v="V-clip adipose"/>
    <s v="969447"/>
    <m/>
    <m/>
    <m/>
    <s v="--"/>
    <m/>
    <s v="M"/>
    <s v="M"/>
    <s v=""/>
    <s v=""/>
    <n v="57"/>
    <m/>
    <m/>
    <m/>
    <m/>
    <x v="2"/>
    <n v="12590"/>
    <s v="1062183"/>
    <n v="2"/>
    <s v="X"/>
    <m/>
    <s v="X"/>
    <d v="2024-09-27T00:00:00"/>
    <m/>
    <m/>
    <m/>
    <m/>
    <m/>
    <m/>
    <m/>
    <m/>
    <m/>
    <m/>
    <s v="adult"/>
    <s v="10621832"/>
    <x v="2"/>
    <n v="1.2"/>
    <n v="2"/>
    <n v="2020"/>
    <x v="5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04T00:00:00"/>
    <n v="12412"/>
    <n v="12238"/>
    <m/>
    <x v="1"/>
    <n v="921"/>
    <m/>
    <n v="41939"/>
    <s v="adipose hole"/>
    <s v="045070"/>
    <m/>
    <m/>
    <m/>
    <s v="--"/>
    <s v="X"/>
    <s v="M"/>
    <s v="M"/>
    <s v=""/>
    <s v=""/>
    <n v="62.5"/>
    <m/>
    <m/>
    <m/>
    <m/>
    <x v="2"/>
    <n v="12380"/>
    <s v="1061064"/>
    <n v="5"/>
    <s v="X"/>
    <m/>
    <m/>
    <d v="2024-07-19T00:00:00"/>
    <n v="521"/>
    <m/>
    <m/>
    <m/>
    <m/>
    <m/>
    <n v="1"/>
    <m/>
    <m/>
    <m/>
    <s v="adult"/>
    <s v="10610645"/>
    <x v="2"/>
    <n v="1.2"/>
    <n v="2"/>
    <n v="2020"/>
    <x v="5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7-04T00:00:00"/>
    <n v="12412"/>
    <n v="12238"/>
    <m/>
    <x v="1"/>
    <n v="921"/>
    <m/>
    <n v="41940"/>
    <s v="adipose hole"/>
    <s v="045076"/>
    <m/>
    <m/>
    <m/>
    <s v="--"/>
    <m/>
    <s v="F"/>
    <s v="F"/>
    <s v=""/>
    <s v=""/>
    <n v="88"/>
    <n v="18.2"/>
    <n v="5.6"/>
    <n v="5.9"/>
    <n v="2"/>
    <x v="1"/>
    <n v="12380"/>
    <s v="1061064"/>
    <n v="6"/>
    <s v="X"/>
    <m/>
    <m/>
    <d v="2024-07-19T00:00:00"/>
    <n v="522"/>
    <m/>
    <m/>
    <m/>
    <m/>
    <m/>
    <n v="1"/>
    <m/>
    <m/>
    <m/>
    <s v="adult"/>
    <s v="10610646"/>
    <x v="3"/>
    <n v="1.3"/>
    <n v="3"/>
    <n v="2019"/>
    <x v="5"/>
    <s v="GW"/>
    <n v="82.4"/>
    <s v="L"/>
    <n v="88"/>
    <s v="Yes"/>
    <s v=""/>
    <n v="122543"/>
    <s v=""/>
    <s v="F"/>
    <n v="5.1499999999999977"/>
    <n v="0.99423403444107505"/>
    <s v=""/>
    <s v=""/>
    <s v="F"/>
    <s v=""/>
    <s v=""/>
    <n v="0"/>
    <n v="0"/>
  </r>
  <r>
    <d v="2024-07-04T00:00:00"/>
    <n v="12412"/>
    <n v="12238"/>
    <m/>
    <x v="1"/>
    <n v="921"/>
    <m/>
    <n v="41941"/>
    <s v="adipose hole"/>
    <s v="045010"/>
    <m/>
    <m/>
    <m/>
    <s v="--"/>
    <s v="X"/>
    <s v="M"/>
    <s v="M"/>
    <s v=""/>
    <s v=""/>
    <n v="84"/>
    <n v="18.5"/>
    <n v="6.6"/>
    <n v="6"/>
    <n v="1.5"/>
    <x v="1"/>
    <n v="12380"/>
    <s v="1061064"/>
    <n v="7"/>
    <s v="X"/>
    <m/>
    <m/>
    <d v="2024-07-19T00:00:00"/>
    <n v="523"/>
    <m/>
    <m/>
    <m/>
    <m/>
    <m/>
    <n v="1"/>
    <m/>
    <m/>
    <m/>
    <s v="adult"/>
    <s v="10610647"/>
    <x v="8"/>
    <s v="M3"/>
    <n v="3"/>
    <s v=""/>
    <x v="5"/>
    <s v="GW"/>
    <n v="77.400000000000006"/>
    <s v="L"/>
    <n v="84"/>
    <s v="Yes"/>
    <n v="176"/>
    <n v="122543"/>
    <s v=""/>
    <s v="F"/>
    <n v="2.5119999999999978"/>
    <n v="0.92497879458244614"/>
    <s v=""/>
    <s v=""/>
    <s v="F"/>
    <s v=""/>
    <s v=""/>
    <n v="0"/>
    <n v="0"/>
  </r>
  <r>
    <d v="2024-07-04T00:00:00"/>
    <n v="12412"/>
    <n v="12238"/>
    <m/>
    <x v="1"/>
    <n v="921"/>
    <m/>
    <n v="41942"/>
    <s v="adipose hole"/>
    <s v="045020"/>
    <m/>
    <m/>
    <m/>
    <s v="--"/>
    <m/>
    <s v="F"/>
    <s v="F"/>
    <s v=""/>
    <s v=""/>
    <n v="84"/>
    <n v="17.5"/>
    <n v="6.8"/>
    <n v="6.5"/>
    <n v="2"/>
    <x v="1"/>
    <n v="12380"/>
    <s v="1061064"/>
    <n v="8"/>
    <s v="X"/>
    <m/>
    <m/>
    <d v="2024-07-19T00:00:00"/>
    <n v="524"/>
    <m/>
    <m/>
    <m/>
    <m/>
    <m/>
    <n v="1"/>
    <m/>
    <m/>
    <m/>
    <s v="adult"/>
    <s v="10610648"/>
    <x v="3"/>
    <n v="1.3"/>
    <n v="3"/>
    <n v="2019"/>
    <x v="5"/>
    <s v="GW"/>
    <n v="77.2"/>
    <s v="L"/>
    <n v="84"/>
    <s v="Yes"/>
    <s v=""/>
    <n v="122543"/>
    <s v=""/>
    <s v="F"/>
    <n v="1.4859999999999978"/>
    <n v="0.81547713525381027"/>
    <s v=""/>
    <s v=""/>
    <s v="F"/>
    <s v=""/>
    <s v=""/>
    <s v=""/>
    <s v=""/>
  </r>
  <r>
    <d v="2024-07-04T00:00:00"/>
    <n v="12412"/>
    <n v="12238"/>
    <m/>
    <x v="1"/>
    <n v="932"/>
    <m/>
    <n v="41943"/>
    <s v="adipose hole"/>
    <s v="045019"/>
    <m/>
    <m/>
    <m/>
    <s v="--"/>
    <s v="X"/>
    <s v="M"/>
    <s v="M"/>
    <s v=""/>
    <s v=""/>
    <n v="57"/>
    <m/>
    <m/>
    <m/>
    <m/>
    <x v="2"/>
    <n v="12380"/>
    <s v="1061064"/>
    <n v="9"/>
    <s v="X"/>
    <m/>
    <m/>
    <d v="2024-07-19T00:00:00"/>
    <n v="525"/>
    <m/>
    <m/>
    <m/>
    <m/>
    <m/>
    <n v="1"/>
    <m/>
    <m/>
    <m/>
    <s v="adult"/>
    <s v="10610649"/>
    <x v="6"/>
    <s v="M2"/>
    <n v="2"/>
    <s v=""/>
    <x v="5"/>
    <s v="GW"/>
    <n v="51.646700000000003"/>
    <s v="M"/>
    <n v="57"/>
    <s v="NA"/>
    <n v="177"/>
    <n v="122543"/>
    <s v=""/>
    <s v=""/>
    <s v=""/>
    <s v=""/>
    <s v=""/>
    <s v=""/>
    <s v="M"/>
    <s v=""/>
    <s v=""/>
    <n v="0"/>
    <n v="0"/>
  </r>
  <r>
    <d v="2024-07-04T00:00:00"/>
    <n v="12412"/>
    <n v="12238"/>
    <m/>
    <x v="1"/>
    <n v="932"/>
    <m/>
    <n v="41944"/>
    <s v="adipose hole"/>
    <s v="044997"/>
    <m/>
    <m/>
    <m/>
    <s v="--"/>
    <m/>
    <s v="F"/>
    <s v="F"/>
    <s v=""/>
    <s v=""/>
    <n v="80"/>
    <n v="17"/>
    <n v="6"/>
    <n v="4.5"/>
    <n v="1.5"/>
    <x v="1"/>
    <n v="12380"/>
    <s v="1061064"/>
    <n v="10"/>
    <s v="X"/>
    <m/>
    <m/>
    <d v="2024-07-19T00:00:00"/>
    <n v="526"/>
    <m/>
    <m/>
    <m/>
    <m/>
    <m/>
    <n v="1"/>
    <m/>
    <m/>
    <m/>
    <s v="adult"/>
    <s v="106106410"/>
    <x v="3"/>
    <n v="1.3"/>
    <n v="3"/>
    <n v="2019"/>
    <x v="5"/>
    <s v="GW"/>
    <n v="74"/>
    <s v="L"/>
    <n v="80"/>
    <s v="Yes"/>
    <s v=""/>
    <n v="122543"/>
    <s v=""/>
    <s v="F"/>
    <n v="2.5799999999999996"/>
    <n v="0.92956326910718279"/>
    <s v=""/>
    <s v=""/>
    <s v="F"/>
    <s v=""/>
    <s v=""/>
    <s v=""/>
    <s v=""/>
  </r>
  <r>
    <d v="2024-07-04T00:00:00"/>
    <n v="12412"/>
    <n v="12238"/>
    <m/>
    <x v="1"/>
    <n v="932"/>
    <m/>
    <n v="41945"/>
    <s v="adipose hole"/>
    <s v="045043"/>
    <m/>
    <m/>
    <m/>
    <s v="--"/>
    <s v="X"/>
    <s v="M"/>
    <s v="M"/>
    <s v=""/>
    <s v=""/>
    <n v="67.5"/>
    <m/>
    <m/>
    <m/>
    <m/>
    <x v="2"/>
    <n v="12382"/>
    <s v="1061076"/>
    <n v="1"/>
    <s v="X"/>
    <m/>
    <m/>
    <d v="2024-07-19T00:00:00"/>
    <n v="527"/>
    <m/>
    <m/>
    <m/>
    <m/>
    <m/>
    <n v="1"/>
    <m/>
    <m/>
    <m/>
    <s v="adult"/>
    <s v="10610761"/>
    <x v="2"/>
    <n v="1.2"/>
    <n v="2"/>
    <n v="2020"/>
    <x v="5"/>
    <s v="GW"/>
    <n v="61.364449999999998"/>
    <s v="M"/>
    <n v="67.5"/>
    <s v="NA"/>
    <n v="178"/>
    <n v="122543"/>
    <s v=""/>
    <s v=""/>
    <s v=""/>
    <s v=""/>
    <s v=""/>
    <s v=""/>
    <s v="M"/>
    <s v=""/>
    <s v=""/>
    <n v="0"/>
    <n v="0"/>
  </r>
  <r>
    <d v="2024-07-04T00:00:00"/>
    <n v="12412"/>
    <n v="12238"/>
    <m/>
    <x v="1"/>
    <n v="932"/>
    <m/>
    <n v="41946"/>
    <s v="adipose hole"/>
    <s v="045050"/>
    <m/>
    <m/>
    <m/>
    <s v="--"/>
    <s v="X"/>
    <s v="M"/>
    <s v="M"/>
    <s v=""/>
    <s v=""/>
    <n v="69"/>
    <m/>
    <m/>
    <m/>
    <m/>
    <x v="2"/>
    <n v="12382"/>
    <s v="1061076"/>
    <n v="2"/>
    <s v="X"/>
    <m/>
    <m/>
    <d v="2024-07-19T00:00:00"/>
    <n v="528"/>
    <m/>
    <m/>
    <m/>
    <m/>
    <m/>
    <n v="1"/>
    <m/>
    <m/>
    <m/>
    <s v="adult"/>
    <s v="10610762"/>
    <x v="2"/>
    <n v="1.2"/>
    <n v="2"/>
    <n v="2020"/>
    <x v="5"/>
    <s v="GW"/>
    <n v="62.752699999999997"/>
    <s v="M"/>
    <n v="69"/>
    <s v="NA"/>
    <s v=""/>
    <n v="122543"/>
    <s v=""/>
    <s v=""/>
    <s v=""/>
    <s v=""/>
    <s v=""/>
    <s v=""/>
    <s v="M"/>
    <s v=""/>
    <s v=""/>
    <n v="0"/>
    <n v="0"/>
  </r>
  <r>
    <d v="2024-07-04T00:00:00"/>
    <n v="12412"/>
    <n v="12238"/>
    <m/>
    <x v="1"/>
    <n v="945"/>
    <m/>
    <n v="41947"/>
    <s v="adipose hole"/>
    <s v="045001"/>
    <m/>
    <m/>
    <m/>
    <s v="--"/>
    <m/>
    <s v="F"/>
    <s v="F"/>
    <s v=""/>
    <s v=""/>
    <n v="81"/>
    <n v="16.5"/>
    <n v="6"/>
    <n v="5"/>
    <n v="1.5"/>
    <x v="1"/>
    <n v="12382"/>
    <s v="1061076"/>
    <n v="3"/>
    <s v="X"/>
    <m/>
    <m/>
    <d v="2024-07-19T00:00:00"/>
    <n v="529"/>
    <m/>
    <m/>
    <m/>
    <m/>
    <m/>
    <n v="1"/>
    <m/>
    <m/>
    <m/>
    <s v="adult"/>
    <s v="10610763"/>
    <x v="5"/>
    <n v="0"/>
    <n v="0"/>
    <s v=""/>
    <x v="5"/>
    <s v="GW"/>
    <n v="75"/>
    <s v="L"/>
    <n v="81"/>
    <s v="Yes"/>
    <s v=""/>
    <n v="122543"/>
    <s v=""/>
    <s v="F"/>
    <n v="2.669999999999999"/>
    <n v="0.93523303139321445"/>
    <s v=""/>
    <s v=""/>
    <s v="F"/>
    <s v=""/>
    <s v=""/>
    <n v="0"/>
    <n v="0"/>
  </r>
  <r>
    <d v="2024-07-04T00:00:00"/>
    <n v="12412"/>
    <n v="12238"/>
    <m/>
    <x v="1"/>
    <n v="945"/>
    <m/>
    <n v="41948"/>
    <s v="adipose hole"/>
    <s v="044995"/>
    <m/>
    <m/>
    <m/>
    <s v="--"/>
    <m/>
    <s v="F"/>
    <s v="F"/>
    <s v=""/>
    <s v=""/>
    <n v="84"/>
    <n v="19"/>
    <n v="6.5"/>
    <n v="5"/>
    <n v="1.3"/>
    <x v="1"/>
    <n v="12382"/>
    <s v="1061076"/>
    <n v="4"/>
    <s v="X"/>
    <m/>
    <m/>
    <d v="2024-07-19T00:00:00"/>
    <n v="530"/>
    <m/>
    <m/>
    <m/>
    <m/>
    <m/>
    <n v="1"/>
    <m/>
    <m/>
    <m/>
    <s v="adult"/>
    <s v="10610764"/>
    <x v="13"/>
    <n v="1.4"/>
    <n v="4"/>
    <n v="2018"/>
    <x v="5"/>
    <s v="GW"/>
    <n v="77.5"/>
    <s v="L"/>
    <n v="84"/>
    <s v="Yes"/>
    <n v="179"/>
    <n v="122543"/>
    <s v=""/>
    <s v="F"/>
    <n v="3.4919999999999973"/>
    <n v="0.97045928592172248"/>
    <s v=""/>
    <s v=""/>
    <s v="F"/>
    <s v=""/>
    <s v=""/>
    <s v=""/>
    <s v=""/>
  </r>
  <r>
    <d v="2024-07-04T00:00:00"/>
    <n v="12412"/>
    <n v="12238"/>
    <m/>
    <x v="1"/>
    <n v="945"/>
    <m/>
    <n v="41949"/>
    <s v="adipose hole"/>
    <s v="044987"/>
    <m/>
    <m/>
    <m/>
    <s v="--"/>
    <s v="X"/>
    <s v="M"/>
    <s v="M"/>
    <s v=""/>
    <s v=""/>
    <n v="57"/>
    <m/>
    <m/>
    <m/>
    <m/>
    <x v="2"/>
    <m/>
    <s v="1016286"/>
    <m/>
    <m/>
    <m/>
    <m/>
    <m/>
    <n v="531"/>
    <m/>
    <m/>
    <m/>
    <m/>
    <m/>
    <n v="1"/>
    <m/>
    <m/>
    <m/>
    <s v="adult"/>
    <s v="1016286"/>
    <x v="7"/>
    <s v=""/>
    <s v=""/>
    <s v=""/>
    <x v="5"/>
    <s v="GW"/>
    <n v="51.646700000000003"/>
    <s v="M"/>
    <n v="57"/>
    <s v="NA"/>
    <s v=""/>
    <s v=""/>
    <s v=""/>
    <s v=""/>
    <s v=""/>
    <s v=""/>
    <s v=""/>
    <s v=""/>
    <s v="M"/>
    <s v=""/>
    <s v=""/>
    <n v="0"/>
    <n v="0"/>
  </r>
  <r>
    <d v="2024-07-04T00:00:00"/>
    <n v="12412"/>
    <n v="12238"/>
    <m/>
    <x v="1"/>
    <n v="945"/>
    <m/>
    <n v="41950"/>
    <s v="adipose hole"/>
    <s v="045066"/>
    <m/>
    <m/>
    <m/>
    <s v="--"/>
    <s v="X"/>
    <s v="M"/>
    <s v="M"/>
    <s v=""/>
    <s v=""/>
    <n v="56"/>
    <m/>
    <m/>
    <m/>
    <m/>
    <x v="2"/>
    <n v="12382"/>
    <s v="1061076"/>
    <n v="5"/>
    <s v="X"/>
    <m/>
    <m/>
    <d v="2024-07-19T00:00:00"/>
    <n v="532"/>
    <m/>
    <m/>
    <m/>
    <m/>
    <m/>
    <n v="1"/>
    <m/>
    <m/>
    <m/>
    <s v="adult"/>
    <s v="10610765"/>
    <x v="3"/>
    <n v="1.3"/>
    <n v="3"/>
    <n v="2019"/>
    <x v="5"/>
    <s v="GW"/>
    <n v="50.721200000000003"/>
    <s v="M"/>
    <n v="56"/>
    <s v="NA"/>
    <s v=""/>
    <n v="122543"/>
    <s v=""/>
    <s v=""/>
    <s v=""/>
    <s v=""/>
    <s v=""/>
    <s v=""/>
    <s v="M"/>
    <s v=""/>
    <s v=""/>
    <s v=""/>
    <s v=""/>
  </r>
  <r>
    <d v="2024-07-04T00:00:00"/>
    <n v="12412"/>
    <n v="12238"/>
    <m/>
    <x v="1"/>
    <n v="1007"/>
    <m/>
    <n v="41951"/>
    <s v="adipose hole"/>
    <s v="045052"/>
    <m/>
    <m/>
    <m/>
    <s v="--"/>
    <m/>
    <s v="F"/>
    <s v="F"/>
    <s v=""/>
    <s v=""/>
    <n v="84"/>
    <n v="17.2"/>
    <n v="6"/>
    <n v="6.5"/>
    <n v="1.8"/>
    <x v="1"/>
    <n v="12382"/>
    <s v="1061076"/>
    <n v="6"/>
    <s v="X"/>
    <m/>
    <m/>
    <d v="2024-07-19T00:00:00"/>
    <n v="533"/>
    <m/>
    <m/>
    <m/>
    <m/>
    <m/>
    <n v="1"/>
    <m/>
    <m/>
    <m/>
    <s v="adult"/>
    <s v="10610766"/>
    <x v="3"/>
    <n v="1.3"/>
    <n v="3"/>
    <n v="2019"/>
    <x v="5"/>
    <s v="GW"/>
    <n v="78"/>
    <s v="L"/>
    <n v="84"/>
    <s v="Yes"/>
    <s v=""/>
    <n v="122543"/>
    <s v=""/>
    <s v="F"/>
    <n v="2.6819999999999986"/>
    <n v="0.93595611271038726"/>
    <s v=""/>
    <s v=""/>
    <s v="F"/>
    <s v=""/>
    <s v=""/>
    <n v="0"/>
    <n v="0"/>
  </r>
  <r>
    <d v="2024-07-04T00:00:00"/>
    <n v="12412"/>
    <n v="12238"/>
    <m/>
    <x v="1"/>
    <n v="1007"/>
    <m/>
    <n v="41952"/>
    <s v="adipose hole"/>
    <s v="045067"/>
    <m/>
    <m/>
    <m/>
    <s v="--"/>
    <s v="X"/>
    <s v="M"/>
    <s v="M"/>
    <s v=""/>
    <s v=""/>
    <n v="70"/>
    <m/>
    <m/>
    <m/>
    <m/>
    <x v="2"/>
    <n v="12382"/>
    <s v="1061076"/>
    <n v="7"/>
    <s v="X"/>
    <m/>
    <m/>
    <d v="2024-07-19T00:00:00"/>
    <n v="534"/>
    <m/>
    <m/>
    <m/>
    <m/>
    <m/>
    <n v="1"/>
    <m/>
    <m/>
    <m/>
    <s v="adult"/>
    <s v="10610767"/>
    <x v="3"/>
    <n v="1.3"/>
    <n v="3"/>
    <n v="2019"/>
    <x v="5"/>
    <s v="GW"/>
    <n v="63.678199999999997"/>
    <s v="M"/>
    <n v="70"/>
    <s v="NA"/>
    <n v="180"/>
    <n v="122543"/>
    <s v=""/>
    <s v=""/>
    <s v=""/>
    <s v=""/>
    <s v=""/>
    <s v=""/>
    <s v="M"/>
    <s v=""/>
    <s v=""/>
    <s v=""/>
    <s v=""/>
  </r>
  <r>
    <d v="2024-07-04T00:00:00"/>
    <n v="12412"/>
    <n v="12238"/>
    <m/>
    <x v="1"/>
    <n v="1021"/>
    <m/>
    <n v="41953"/>
    <s v="adipose hole"/>
    <s v="045025"/>
    <m/>
    <m/>
    <m/>
    <s v="--"/>
    <m/>
    <s v="F"/>
    <s v="F"/>
    <s v=""/>
    <s v=""/>
    <n v="85"/>
    <n v="18.5"/>
    <n v="6.5"/>
    <n v="6.5"/>
    <n v="2"/>
    <x v="1"/>
    <n v="12382"/>
    <s v="1061076"/>
    <n v="8"/>
    <s v="X"/>
    <m/>
    <m/>
    <d v="2024-07-19T00:00:00"/>
    <n v="535"/>
    <m/>
    <m/>
    <m/>
    <m/>
    <m/>
    <n v="1"/>
    <m/>
    <m/>
    <m/>
    <s v="adult"/>
    <s v="10610768"/>
    <x v="5"/>
    <n v="0"/>
    <n v="0"/>
    <s v=""/>
    <x v="5"/>
    <s v="GW"/>
    <n v="78.5"/>
    <s v="L"/>
    <n v="85"/>
    <s v="Yes"/>
    <s v=""/>
    <n v="122543"/>
    <s v=""/>
    <s v="F"/>
    <n v="2.299999999999998"/>
    <n v="0.9088770389851436"/>
    <s v=""/>
    <s v=""/>
    <s v="F"/>
    <s v=""/>
    <s v=""/>
    <s v=""/>
    <s v=""/>
  </r>
  <r>
    <d v="2024-07-04T00:00:00"/>
    <n v="12412"/>
    <n v="12238"/>
    <m/>
    <x v="1"/>
    <n v="1021"/>
    <m/>
    <n v="41954"/>
    <s v="adipose hole"/>
    <s v="045004"/>
    <m/>
    <m/>
    <m/>
    <s v="--"/>
    <s v="X"/>
    <s v="M"/>
    <s v="M"/>
    <s v=""/>
    <s v=""/>
    <n v="53.5"/>
    <m/>
    <m/>
    <m/>
    <m/>
    <x v="2"/>
    <n v="12382"/>
    <s v="1061076"/>
    <n v="9"/>
    <s v="X"/>
    <m/>
    <m/>
    <d v="2024-07-19T00:00:00"/>
    <n v="536"/>
    <m/>
    <m/>
    <m/>
    <m/>
    <m/>
    <n v="1"/>
    <m/>
    <m/>
    <m/>
    <s v="adult"/>
    <s v="10610769"/>
    <x v="6"/>
    <s v="M2"/>
    <n v="2"/>
    <s v=""/>
    <x v="5"/>
    <s v="GW"/>
    <n v="48.407449999999997"/>
    <s v="M"/>
    <n v="53.5"/>
    <s v="NA"/>
    <s v=""/>
    <n v="122543"/>
    <s v=""/>
    <s v=""/>
    <s v=""/>
    <s v=""/>
    <s v=""/>
    <s v=""/>
    <s v="M"/>
    <s v="Damdochax"/>
    <s v=""/>
    <s v=""/>
    <s v=""/>
  </r>
  <r>
    <d v="2024-07-04T00:00:00"/>
    <n v="12412"/>
    <n v="12238"/>
    <m/>
    <x v="1"/>
    <n v="1021"/>
    <m/>
    <n v="41955"/>
    <s v="adipose hole"/>
    <s v="045015"/>
    <m/>
    <m/>
    <m/>
    <s v="--"/>
    <m/>
    <s v="F"/>
    <s v="F"/>
    <s v=""/>
    <s v=""/>
    <n v="86"/>
    <n v="18.2"/>
    <n v="6.5"/>
    <n v="6.2"/>
    <n v="2.5"/>
    <x v="1"/>
    <n v="12382"/>
    <s v="1061076"/>
    <n v="10"/>
    <s v="X"/>
    <m/>
    <m/>
    <d v="2024-07-19T00:00:00"/>
    <n v="537"/>
    <m/>
    <m/>
    <m/>
    <m/>
    <m/>
    <n v="1"/>
    <m/>
    <m/>
    <m/>
    <s v="adult"/>
    <s v="106107610"/>
    <x v="3"/>
    <n v="1.3"/>
    <n v="3"/>
    <n v="2019"/>
    <x v="5"/>
    <s v="GW"/>
    <n v="79.5"/>
    <s v="L"/>
    <n v="86"/>
    <s v="Yes"/>
    <s v=""/>
    <n v="122543"/>
    <s v=""/>
    <s v="F"/>
    <n v="2.5039999999999973"/>
    <n v="0.92442175953539196"/>
    <s v=""/>
    <s v=""/>
    <s v="F"/>
    <s v=""/>
    <s v=""/>
    <s v=""/>
    <s v=""/>
  </r>
  <r>
    <d v="2024-07-04T00:00:00"/>
    <n v="12412"/>
    <n v="12238"/>
    <m/>
    <x v="1"/>
    <n v="1034"/>
    <m/>
    <n v="41956"/>
    <s v="adipose hole"/>
    <s v="835919"/>
    <m/>
    <m/>
    <m/>
    <s v="--"/>
    <s v="X"/>
    <s v="M"/>
    <s v="M"/>
    <s v=""/>
    <s v=""/>
    <n v="83"/>
    <n v="18.899999999999999"/>
    <n v="7.6"/>
    <n v="7"/>
    <n v="2.5"/>
    <x v="1"/>
    <n v="12384"/>
    <s v="1061077"/>
    <n v="1"/>
    <s v="X"/>
    <m/>
    <m/>
    <d v="2024-07-19T00:00:00"/>
    <n v="538"/>
    <m/>
    <m/>
    <m/>
    <m/>
    <m/>
    <n v="1"/>
    <m/>
    <m/>
    <m/>
    <s v="adult"/>
    <s v="10610771"/>
    <x v="3"/>
    <n v="1.3"/>
    <n v="3"/>
    <n v="2019"/>
    <x v="5"/>
    <s v="GW"/>
    <n v="75.400000000000006"/>
    <s v="L"/>
    <n v="83"/>
    <s v="Yes"/>
    <s v=""/>
    <n v="122543"/>
    <s v=""/>
    <s v="M"/>
    <n v="-0.73800000000000177"/>
    <n v="0.32344164342064574"/>
    <s v=""/>
    <s v=""/>
    <s v="M"/>
    <s v=""/>
    <s v=""/>
    <s v=""/>
    <s v=""/>
  </r>
  <r>
    <d v="2024-07-04T00:00:00"/>
    <n v="12412"/>
    <n v="12238"/>
    <m/>
    <x v="1"/>
    <n v="1034"/>
    <m/>
    <n v="41957"/>
    <s v="adipose hole"/>
    <s v="835895"/>
    <m/>
    <m/>
    <m/>
    <s v="--"/>
    <m/>
    <s v="F"/>
    <s v="M"/>
    <s v=""/>
    <s v=""/>
    <n v="73"/>
    <m/>
    <m/>
    <m/>
    <m/>
    <x v="2"/>
    <n v="12384"/>
    <s v="1061077"/>
    <n v="2"/>
    <s v="X"/>
    <m/>
    <m/>
    <d v="2024-07-19T00:00:00"/>
    <n v="539"/>
    <m/>
    <m/>
    <m/>
    <m/>
    <m/>
    <n v="1"/>
    <m/>
    <m/>
    <m/>
    <s v="adult"/>
    <s v="10610772"/>
    <x v="2"/>
    <n v="1.2"/>
    <n v="2"/>
    <n v="2020"/>
    <x v="5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04T00:00:00"/>
    <n v="12412"/>
    <n v="12238"/>
    <m/>
    <x v="1"/>
    <n v="1034"/>
    <m/>
    <n v="41958"/>
    <s v="adipose hole"/>
    <s v="835932"/>
    <m/>
    <m/>
    <m/>
    <s v="--"/>
    <m/>
    <s v="F"/>
    <s v="M"/>
    <s v=""/>
    <s v=""/>
    <n v="62"/>
    <m/>
    <m/>
    <m/>
    <m/>
    <x v="2"/>
    <n v="12384"/>
    <s v="1061077"/>
    <n v="3"/>
    <s v="X"/>
    <m/>
    <m/>
    <d v="2024-07-19T00:00:00"/>
    <n v="540"/>
    <m/>
    <m/>
    <m/>
    <m/>
    <m/>
    <n v="1"/>
    <m/>
    <m/>
    <m/>
    <s v="adult"/>
    <s v="10610773"/>
    <x v="2"/>
    <n v="1.2"/>
    <n v="2"/>
    <n v="2020"/>
    <x v="5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04T00:00:00"/>
    <n v="12412"/>
    <n v="12238"/>
    <m/>
    <x v="1"/>
    <n v="1039"/>
    <m/>
    <n v="41959"/>
    <s v="adipose hole"/>
    <s v="835912"/>
    <m/>
    <m/>
    <m/>
    <s v="--"/>
    <m/>
    <s v="F"/>
    <s v="M"/>
    <s v=""/>
    <s v=""/>
    <n v="57.5"/>
    <m/>
    <m/>
    <m/>
    <m/>
    <x v="2"/>
    <n v="12384"/>
    <s v="1061077"/>
    <n v="4"/>
    <s v="X"/>
    <m/>
    <m/>
    <d v="2024-07-19T00:00:00"/>
    <n v="541"/>
    <m/>
    <m/>
    <m/>
    <m/>
    <m/>
    <n v="1"/>
    <m/>
    <m/>
    <m/>
    <s v="adult"/>
    <s v="10610774"/>
    <x v="5"/>
    <n v="0"/>
    <n v="0"/>
    <s v=""/>
    <x v="5"/>
    <s v="GW"/>
    <n v="52.109450000000002"/>
    <s v="M"/>
    <n v="57.5"/>
    <s v="NA"/>
    <s v=""/>
    <n v="122543"/>
    <s v=""/>
    <s v=""/>
    <s v=""/>
    <s v=""/>
    <s v=""/>
    <s v=""/>
    <s v="M"/>
    <s v=""/>
    <s v=""/>
    <s v=""/>
    <s v=""/>
  </r>
  <r>
    <d v="2024-07-04T00:00:00"/>
    <n v="12412"/>
    <n v="12238"/>
    <m/>
    <x v="1"/>
    <n v="1039"/>
    <m/>
    <n v="41960"/>
    <s v="adipose hole"/>
    <s v="835925"/>
    <m/>
    <m/>
    <m/>
    <s v="--"/>
    <m/>
    <s v="F"/>
    <s v="F"/>
    <s v=""/>
    <s v=""/>
    <n v="88"/>
    <n v="19.8"/>
    <n v="7.8"/>
    <n v="6.2"/>
    <n v="2.1"/>
    <x v="1"/>
    <n v="12384"/>
    <s v="1061077"/>
    <n v="5"/>
    <s v="X"/>
    <m/>
    <m/>
    <d v="2024-07-19T00:00:00"/>
    <n v="542"/>
    <m/>
    <m/>
    <m/>
    <m/>
    <m/>
    <n v="1"/>
    <m/>
    <m/>
    <m/>
    <s v="adult"/>
    <s v="10610775"/>
    <x v="8"/>
    <s v="M3"/>
    <n v="3"/>
    <s v=""/>
    <x v="5"/>
    <s v="GW"/>
    <n v="80.2"/>
    <s v="L"/>
    <n v="88"/>
    <s v="Yes"/>
    <s v=""/>
    <n v="122543"/>
    <s v=""/>
    <s v="F"/>
    <n v="2.0439999999999969"/>
    <n v="0.88533994675230465"/>
    <s v=""/>
    <s v=""/>
    <s v="F"/>
    <s v=""/>
    <s v=""/>
    <s v=""/>
    <s v=""/>
  </r>
  <r>
    <d v="2024-07-04T00:00:00"/>
    <n v="12412"/>
    <n v="12238"/>
    <m/>
    <x v="1"/>
    <n v="1039"/>
    <m/>
    <n v="41961"/>
    <s v="adipose hole"/>
    <s v="835936"/>
    <m/>
    <m/>
    <m/>
    <s v="--"/>
    <m/>
    <s v="F"/>
    <s v="M"/>
    <s v=""/>
    <s v=""/>
    <n v="63"/>
    <m/>
    <m/>
    <m/>
    <m/>
    <x v="2"/>
    <n v="12384"/>
    <s v="1061077"/>
    <n v="6"/>
    <s v="X"/>
    <m/>
    <m/>
    <d v="2024-07-19T00:00:00"/>
    <n v="543"/>
    <m/>
    <m/>
    <m/>
    <m/>
    <m/>
    <n v="1"/>
    <m/>
    <m/>
    <m/>
    <s v="adult"/>
    <s v="10610776"/>
    <x v="6"/>
    <s v="M2"/>
    <n v="2"/>
    <s v=""/>
    <x v="5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4T00:00:00"/>
    <n v="12412"/>
    <n v="12238"/>
    <m/>
    <x v="1"/>
    <n v="1049"/>
    <m/>
    <n v="41962"/>
    <s v="adipose hole"/>
    <s v="835967"/>
    <m/>
    <m/>
    <m/>
    <s v="--"/>
    <s v="X"/>
    <s v="M"/>
    <s v="M"/>
    <s v=""/>
    <s v=""/>
    <n v="85"/>
    <n v="18.600000000000001"/>
    <n v="6.7"/>
    <n v="5.5"/>
    <n v="1.5"/>
    <x v="1"/>
    <n v="12384"/>
    <s v="1061077"/>
    <n v="7"/>
    <s v="X"/>
    <m/>
    <m/>
    <d v="2024-07-19T00:00:00"/>
    <n v="544"/>
    <m/>
    <m/>
    <m/>
    <m/>
    <m/>
    <n v="1"/>
    <m/>
    <m/>
    <m/>
    <s v="adult"/>
    <s v="10610777"/>
    <x v="11"/>
    <s v="M4"/>
    <n v="4"/>
    <s v=""/>
    <x v="5"/>
    <s v="GW"/>
    <n v="78.3"/>
    <s v="L"/>
    <n v="85"/>
    <s v="Yes"/>
    <s v=""/>
    <n v="122543"/>
    <s v=""/>
    <s v="F"/>
    <n v="3.1539999999999973"/>
    <n v="0.95906604394398054"/>
    <s v=""/>
    <s v=""/>
    <s v="F"/>
    <s v=""/>
    <s v=""/>
    <s v=""/>
    <s v=""/>
  </r>
  <r>
    <d v="2024-07-04T00:00:00"/>
    <n v="12412"/>
    <n v="12238"/>
    <m/>
    <x v="1"/>
    <n v="1049"/>
    <m/>
    <n v="41963"/>
    <s v="adipose hole"/>
    <s v="835910"/>
    <m/>
    <m/>
    <m/>
    <s v="--"/>
    <m/>
    <s v="F"/>
    <s v="M"/>
    <s v=""/>
    <s v=""/>
    <n v="73"/>
    <m/>
    <m/>
    <m/>
    <m/>
    <x v="2"/>
    <n v="12384"/>
    <s v="1061077"/>
    <n v="8"/>
    <s v="X"/>
    <m/>
    <m/>
    <d v="2024-07-19T00:00:00"/>
    <n v="545"/>
    <m/>
    <m/>
    <m/>
    <m/>
    <m/>
    <n v="1"/>
    <m/>
    <m/>
    <m/>
    <s v="adult"/>
    <s v="10610778"/>
    <x v="2"/>
    <n v="1.2"/>
    <n v="2"/>
    <n v="2020"/>
    <x v="5"/>
    <s v="GW"/>
    <n v="66.454699999999988"/>
    <s v="M"/>
    <n v="73"/>
    <s v="NA"/>
    <n v="181"/>
    <n v="122543"/>
    <s v=""/>
    <s v=""/>
    <s v=""/>
    <s v=""/>
    <s v=""/>
    <s v=""/>
    <s v="M"/>
    <s v=""/>
    <s v=""/>
    <s v=""/>
    <s v=""/>
  </r>
  <r>
    <d v="2024-07-04T00:00:00"/>
    <n v="12412"/>
    <n v="12239"/>
    <m/>
    <x v="1"/>
    <n v="1051"/>
    <m/>
    <n v="41964"/>
    <s v="adipose hole"/>
    <s v="835930"/>
    <m/>
    <m/>
    <m/>
    <s v="--"/>
    <s v="X"/>
    <s v="M"/>
    <s v="M"/>
    <s v=""/>
    <s v=""/>
    <n v="72"/>
    <m/>
    <m/>
    <m/>
    <m/>
    <x v="2"/>
    <n v="12384"/>
    <s v="1061077"/>
    <n v="9"/>
    <s v="X"/>
    <m/>
    <m/>
    <d v="2024-07-19T00:00:00"/>
    <n v="546"/>
    <m/>
    <m/>
    <m/>
    <m/>
    <m/>
    <n v="1"/>
    <m/>
    <m/>
    <m/>
    <s v="adult"/>
    <s v="10610779"/>
    <x v="3"/>
    <n v="1.3"/>
    <n v="3"/>
    <n v="2019"/>
    <x v="5"/>
    <s v="GW"/>
    <n v="65.529199999999989"/>
    <s v="M"/>
    <n v="72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15"/>
    <m/>
    <n v="41965"/>
    <s v="adipose hole"/>
    <s v="835885"/>
    <m/>
    <m/>
    <m/>
    <s v="--"/>
    <s v="X"/>
    <s v="M"/>
    <s v="M"/>
    <s v=""/>
    <s v=""/>
    <n v="74"/>
    <m/>
    <m/>
    <m/>
    <m/>
    <x v="2"/>
    <n v="12384"/>
    <s v="1061077"/>
    <n v="10"/>
    <s v="X"/>
    <m/>
    <m/>
    <d v="2024-07-19T00:00:00"/>
    <n v="547"/>
    <m/>
    <m/>
    <m/>
    <m/>
    <m/>
    <n v="1"/>
    <m/>
    <m/>
    <m/>
    <s v="adult"/>
    <s v="106107710"/>
    <x v="2"/>
    <n v="1.2"/>
    <n v="2"/>
    <n v="2020"/>
    <x v="5"/>
    <s v="GW"/>
    <n v="67.380199999999988"/>
    <s v="M"/>
    <n v="74"/>
    <s v="NA"/>
    <n v="182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15"/>
    <m/>
    <n v="41966"/>
    <s v="adipose hole"/>
    <s v="835876"/>
    <m/>
    <m/>
    <m/>
    <s v="--"/>
    <m/>
    <s v="F"/>
    <s v="F"/>
    <s v=""/>
    <s v=""/>
    <n v="86"/>
    <n v="19.3"/>
    <n v="6.8"/>
    <n v="7"/>
    <n v="2"/>
    <x v="1"/>
    <n v="12386"/>
    <s v="1061078"/>
    <n v="1"/>
    <s v="X"/>
    <m/>
    <m/>
    <d v="2024-07-19T00:00:00"/>
    <n v="548"/>
    <m/>
    <m/>
    <m/>
    <m/>
    <m/>
    <n v="1"/>
    <m/>
    <m/>
    <m/>
    <s v="adult"/>
    <s v="10610781"/>
    <x v="8"/>
    <s v="M3"/>
    <n v="3"/>
    <s v=""/>
    <x v="5"/>
    <s v="GW"/>
    <n v="79.2"/>
    <s v="L"/>
    <n v="86"/>
    <s v="Yes"/>
    <n v="183"/>
    <n v="122543"/>
    <s v=""/>
    <s v="F"/>
    <n v="2.0059999999999967"/>
    <n v="0.88142560156506089"/>
    <s v=""/>
    <s v=""/>
    <s v="F"/>
    <s v=""/>
    <s v=""/>
    <s v=""/>
    <s v=""/>
  </r>
  <r>
    <d v="2024-07-04T00:00:00"/>
    <n v="12413"/>
    <n v="12239"/>
    <m/>
    <x v="0"/>
    <n v="1115"/>
    <m/>
    <n v="41967"/>
    <s v="adipose hole"/>
    <s v="835911"/>
    <m/>
    <m/>
    <m/>
    <s v="--"/>
    <m/>
    <s v="F"/>
    <s v="F"/>
    <s v=""/>
    <s v=""/>
    <n v="82.5"/>
    <n v="17"/>
    <n v="5.8"/>
    <n v="5.2"/>
    <n v="1.6"/>
    <x v="1"/>
    <n v="12386"/>
    <s v="1061078"/>
    <n v="2"/>
    <s v="X"/>
    <m/>
    <m/>
    <d v="2024-07-19T00:00:00"/>
    <n v="549"/>
    <m/>
    <m/>
    <m/>
    <m/>
    <m/>
    <n v="1"/>
    <m/>
    <m/>
    <m/>
    <s v="adult"/>
    <s v="10610782"/>
    <x v="3"/>
    <n v="1.3"/>
    <n v="3"/>
    <n v="2019"/>
    <x v="5"/>
    <s v="GW"/>
    <n v="76.7"/>
    <s v="L"/>
    <n v="82.5"/>
    <s v="Yes"/>
    <s v=""/>
    <n v="122543"/>
    <s v=""/>
    <s v="F"/>
    <n v="3.349000000000002"/>
    <n v="0.96607207429122954"/>
    <s v=""/>
    <s v=""/>
    <s v="F"/>
    <s v=""/>
    <s v=""/>
    <s v=""/>
    <s v=""/>
  </r>
  <r>
    <d v="2024-07-04T00:00:00"/>
    <n v="12413"/>
    <n v="12239"/>
    <m/>
    <x v="0"/>
    <n v="1115"/>
    <m/>
    <n v="41968"/>
    <s v="adipose hole"/>
    <s v="835952"/>
    <m/>
    <m/>
    <m/>
    <s v="--"/>
    <s v="X"/>
    <s v="M"/>
    <s v="M"/>
    <s v=""/>
    <s v=""/>
    <n v="66"/>
    <m/>
    <m/>
    <m/>
    <m/>
    <x v="2"/>
    <n v="12386"/>
    <s v="1061078"/>
    <n v="3"/>
    <s v="X"/>
    <m/>
    <m/>
    <d v="2024-07-19T00:00:00"/>
    <n v="550"/>
    <m/>
    <m/>
    <m/>
    <m/>
    <m/>
    <n v="1"/>
    <m/>
    <m/>
    <m/>
    <s v="adult"/>
    <s v="10610783"/>
    <x v="2"/>
    <n v="1.2"/>
    <n v="2"/>
    <n v="2020"/>
    <x v="5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15"/>
    <m/>
    <n v="41969"/>
    <s v="adipose hole"/>
    <s v="835890"/>
    <m/>
    <m/>
    <m/>
    <s v="--"/>
    <m/>
    <s v="F"/>
    <s v="M"/>
    <s v=""/>
    <s v=""/>
    <n v="63.5"/>
    <m/>
    <m/>
    <m/>
    <m/>
    <x v="2"/>
    <n v="12386"/>
    <s v="1061078"/>
    <n v="4"/>
    <s v="X"/>
    <m/>
    <m/>
    <d v="2024-07-19T00:00:00"/>
    <n v="551"/>
    <m/>
    <m/>
    <m/>
    <m/>
    <m/>
    <n v="1"/>
    <m/>
    <m/>
    <m/>
    <s v="adult"/>
    <s v="10610784"/>
    <x v="6"/>
    <s v="M2"/>
    <n v="2"/>
    <s v=""/>
    <x v="5"/>
    <s v="GW"/>
    <n v="57.66245"/>
    <s v="M"/>
    <n v="63.5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30"/>
    <m/>
    <n v="41970"/>
    <s v="adipose hole"/>
    <s v="835950"/>
    <m/>
    <m/>
    <m/>
    <s v="--"/>
    <s v="X"/>
    <s v="M"/>
    <s v="M"/>
    <s v=""/>
    <s v=""/>
    <n v="59.5"/>
    <m/>
    <m/>
    <m/>
    <m/>
    <x v="2"/>
    <n v="12386"/>
    <s v="1061078"/>
    <n v="5"/>
    <s v="X"/>
    <m/>
    <m/>
    <d v="2024-07-19T00:00:00"/>
    <n v="552"/>
    <m/>
    <m/>
    <m/>
    <m/>
    <m/>
    <n v="1"/>
    <m/>
    <m/>
    <m/>
    <s v="adult"/>
    <s v="10610785"/>
    <x v="2"/>
    <n v="1.2"/>
    <n v="2"/>
    <n v="2020"/>
    <x v="5"/>
    <s v="GW"/>
    <n v="53.960450000000002"/>
    <s v="M"/>
    <n v="59.5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30"/>
    <m/>
    <n v="41971"/>
    <s v="adipose hole"/>
    <s v="835909"/>
    <m/>
    <m/>
    <m/>
    <s v="--"/>
    <m/>
    <s v="F"/>
    <s v="F"/>
    <s v=""/>
    <s v=""/>
    <n v="80"/>
    <n v="17.899999999999999"/>
    <n v="6.5"/>
    <n v="5.5"/>
    <n v="1.8"/>
    <x v="1"/>
    <n v="12386"/>
    <s v="1061078"/>
    <n v="6"/>
    <s v="X"/>
    <m/>
    <m/>
    <d v="2024-07-19T00:00:00"/>
    <n v="553"/>
    <m/>
    <m/>
    <m/>
    <m/>
    <m/>
    <n v="1"/>
    <m/>
    <m/>
    <m/>
    <s v="adult"/>
    <s v="10610786"/>
    <x v="3"/>
    <n v="1.3"/>
    <n v="3"/>
    <n v="2019"/>
    <x v="5"/>
    <s v="GW"/>
    <n v="73.5"/>
    <s v="L"/>
    <n v="80"/>
    <s v="Yes"/>
    <s v=""/>
    <n v="122543"/>
    <s v=""/>
    <s v="F"/>
    <n v="1.0019999999999989"/>
    <n v="0.73145162073397385"/>
    <s v=""/>
    <s v=""/>
    <s v="F"/>
    <s v="Kwinageese weir"/>
    <s v=""/>
    <s v=""/>
    <s v=""/>
  </r>
  <r>
    <d v="2024-07-04T00:00:00"/>
    <n v="12413"/>
    <n v="12239"/>
    <m/>
    <x v="0"/>
    <n v="1130"/>
    <m/>
    <n v="41972"/>
    <s v="adipose hole"/>
    <s v="835943"/>
    <m/>
    <m/>
    <m/>
    <s v="--"/>
    <s v="X"/>
    <s v="M"/>
    <s v="M"/>
    <s v=""/>
    <s v=""/>
    <n v="71"/>
    <m/>
    <m/>
    <m/>
    <m/>
    <x v="2"/>
    <n v="12386"/>
    <s v="1061078"/>
    <n v="7"/>
    <s v="X"/>
    <m/>
    <m/>
    <d v="2024-07-19T00:00:00"/>
    <n v="554"/>
    <m/>
    <m/>
    <m/>
    <m/>
    <m/>
    <n v="1"/>
    <m/>
    <m/>
    <m/>
    <s v="adult"/>
    <s v="10610787"/>
    <x v="2"/>
    <n v="1.2"/>
    <n v="2"/>
    <n v="2020"/>
    <x v="5"/>
    <s v="GW"/>
    <n v="64.603699999999989"/>
    <s v="M"/>
    <n v="71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30"/>
    <m/>
    <n v="41973"/>
    <s v="adipose hole"/>
    <s v="835871"/>
    <m/>
    <m/>
    <m/>
    <s v="--"/>
    <s v="X"/>
    <s v="M"/>
    <s v="M"/>
    <s v=""/>
    <s v=""/>
    <n v="77"/>
    <n v="16.899999999999999"/>
    <n v="6.3"/>
    <n v="5.5"/>
    <n v="1.3"/>
    <x v="1"/>
    <n v="12386"/>
    <s v="1061078"/>
    <n v="8"/>
    <s v="X"/>
    <m/>
    <m/>
    <d v="2024-07-19T00:00:00"/>
    <n v="555"/>
    <s v="HW"/>
    <m/>
    <n v="8"/>
    <m/>
    <m/>
    <n v="1"/>
    <m/>
    <m/>
    <m/>
    <s v="adult"/>
    <s v="10610788"/>
    <x v="3"/>
    <n v="1.3"/>
    <n v="3"/>
    <n v="2019"/>
    <x v="5"/>
    <s v="GW"/>
    <n v="70.7"/>
    <s v="L"/>
    <n v="77"/>
    <s v="Yes"/>
    <s v=""/>
    <n v="122543"/>
    <s v=""/>
    <s v="F"/>
    <n v="0.39799999999999991"/>
    <n v="0.59820704391939927"/>
    <s v=""/>
    <s v=""/>
    <s v="F"/>
    <s v=""/>
    <s v=""/>
    <s v=""/>
    <s v=""/>
  </r>
  <r>
    <d v="2024-07-04T00:00:00"/>
    <n v="12413"/>
    <n v="12239"/>
    <m/>
    <x v="0"/>
    <n v="1135"/>
    <m/>
    <n v="41974"/>
    <s v="adipose hole"/>
    <s v="835917"/>
    <m/>
    <m/>
    <m/>
    <s v="--"/>
    <s v="X"/>
    <s v="M"/>
    <s v="M"/>
    <s v=""/>
    <s v=""/>
    <n v="57"/>
    <m/>
    <m/>
    <m/>
    <m/>
    <x v="2"/>
    <n v="12386"/>
    <s v="1061078"/>
    <n v="9"/>
    <s v="X"/>
    <m/>
    <m/>
    <d v="2024-07-19T00:00:00"/>
    <n v="556"/>
    <m/>
    <m/>
    <m/>
    <m/>
    <m/>
    <n v="1"/>
    <m/>
    <m/>
    <m/>
    <s v="adult"/>
    <s v="10610789"/>
    <x v="2"/>
    <n v="1.2"/>
    <n v="2"/>
    <n v="2020"/>
    <x v="5"/>
    <s v="GW"/>
    <n v="51.646700000000003"/>
    <s v="M"/>
    <n v="57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35"/>
    <m/>
    <n v="41975"/>
    <s v="adipose hole"/>
    <s v="835900"/>
    <m/>
    <m/>
    <m/>
    <s v="--"/>
    <m/>
    <s v="F"/>
    <s v="F"/>
    <s v=""/>
    <s v=""/>
    <n v="84"/>
    <n v="18.600000000000001"/>
    <n v="6.7"/>
    <n v="6"/>
    <n v="2.2000000000000002"/>
    <x v="1"/>
    <n v="12386"/>
    <s v="1061078"/>
    <n v="10"/>
    <s v="X"/>
    <m/>
    <m/>
    <d v="2024-07-19T00:00:00"/>
    <n v="557"/>
    <m/>
    <m/>
    <m/>
    <m/>
    <m/>
    <n v="1"/>
    <m/>
    <m/>
    <m/>
    <s v="adult"/>
    <s v="106107810"/>
    <x v="3"/>
    <n v="1.3"/>
    <n v="3"/>
    <n v="2019"/>
    <x v="5"/>
    <s v="GW"/>
    <n v="77.3"/>
    <s v="L"/>
    <n v="84"/>
    <s v="Yes"/>
    <s v=""/>
    <n v="122543"/>
    <s v=""/>
    <s v="F"/>
    <n v="1.7819999999999976"/>
    <n v="0.85594364974590975"/>
    <s v=""/>
    <s v=""/>
    <s v="F"/>
    <s v=""/>
    <s v=""/>
    <s v=""/>
    <s v=""/>
  </r>
  <r>
    <d v="2024-07-04T00:00:00"/>
    <n v="12413"/>
    <n v="12239"/>
    <m/>
    <x v="0"/>
    <n v="1142"/>
    <m/>
    <m/>
    <s v="caudal hole"/>
    <m/>
    <m/>
    <m/>
    <m/>
    <s v="--"/>
    <m/>
    <s v="M"/>
    <s v="M"/>
    <s v=""/>
    <s v=""/>
    <m/>
    <m/>
    <m/>
    <m/>
    <m/>
    <x v="3"/>
    <n v="12387"/>
    <s v="1061079"/>
    <n v="1"/>
    <s v="X"/>
    <m/>
    <m/>
    <d v="2024-07-19T00:00:00"/>
    <m/>
    <m/>
    <m/>
    <m/>
    <m/>
    <m/>
    <n v="1"/>
    <m/>
    <s v="JACK"/>
    <m/>
    <s v=""/>
    <s v="10610791"/>
    <x v="4"/>
    <s v="M1"/>
    <n v="1"/>
    <s v=""/>
    <x v="5"/>
    <s v="GW"/>
    <s v=""/>
    <s v=""/>
    <s v=""/>
    <s v="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42"/>
    <m/>
    <n v="41976"/>
    <s v="adipose hole"/>
    <s v="835908"/>
    <m/>
    <m/>
    <m/>
    <s v="--"/>
    <s v="X"/>
    <s v="M"/>
    <s v="M"/>
    <s v=""/>
    <s v=""/>
    <n v="72.5"/>
    <m/>
    <m/>
    <m/>
    <m/>
    <x v="2"/>
    <n v="12387"/>
    <s v="1061079"/>
    <n v="2"/>
    <s v="X"/>
    <m/>
    <m/>
    <d v="2024-07-19T00:00:00"/>
    <n v="558"/>
    <m/>
    <m/>
    <m/>
    <m/>
    <m/>
    <n v="1"/>
    <m/>
    <m/>
    <m/>
    <s v="adult"/>
    <s v="10610792"/>
    <x v="3"/>
    <n v="1.3"/>
    <n v="3"/>
    <n v="2019"/>
    <x v="5"/>
    <s v="GW"/>
    <n v="65.991949999999989"/>
    <s v="M"/>
    <n v="72.5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42"/>
    <m/>
    <m/>
    <s v="caudal hole"/>
    <m/>
    <m/>
    <m/>
    <m/>
    <s v="--"/>
    <s v="X"/>
    <s v="M"/>
    <s v="M"/>
    <s v=""/>
    <s v=""/>
    <n v="42"/>
    <m/>
    <m/>
    <m/>
    <m/>
    <x v="3"/>
    <n v="12387"/>
    <s v="1061079"/>
    <n v="3"/>
    <s v="X"/>
    <m/>
    <m/>
    <d v="2024-07-19T00:00:00"/>
    <m/>
    <m/>
    <m/>
    <m/>
    <m/>
    <m/>
    <n v="1"/>
    <m/>
    <s v="JACK"/>
    <m/>
    <s v="jack"/>
    <s v="10610793"/>
    <x v="4"/>
    <s v="M1"/>
    <n v="1"/>
    <s v="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42"/>
    <m/>
    <n v="41977"/>
    <s v="adipose hole"/>
    <s v="835965"/>
    <m/>
    <m/>
    <m/>
    <s v="--"/>
    <s v="X"/>
    <s v="M"/>
    <s v="M"/>
    <s v=""/>
    <s v=""/>
    <n v="61"/>
    <m/>
    <m/>
    <m/>
    <m/>
    <x v="2"/>
    <n v="12387"/>
    <s v="1061079"/>
    <n v="4"/>
    <s v="X"/>
    <m/>
    <m/>
    <d v="2024-07-19T00:00:00"/>
    <n v="559"/>
    <m/>
    <m/>
    <m/>
    <m/>
    <m/>
    <n v="1"/>
    <m/>
    <m/>
    <m/>
    <s v="adult"/>
    <s v="10610794"/>
    <x v="2"/>
    <n v="1.2"/>
    <n v="2"/>
    <n v="2020"/>
    <x v="5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4T00:00:00"/>
    <n v="12413"/>
    <n v="12239"/>
    <m/>
    <x v="0"/>
    <n v="1159"/>
    <m/>
    <n v="41978"/>
    <s v="adipose hole"/>
    <s v="835960"/>
    <m/>
    <m/>
    <m/>
    <s v="--"/>
    <s v="X"/>
    <s v="M"/>
    <s v="M"/>
    <s v=""/>
    <s v=""/>
    <n v="85"/>
    <n v="19.8"/>
    <n v="7.6"/>
    <n v="6.5"/>
    <n v="2"/>
    <x v="1"/>
    <n v="12387"/>
    <s v="1061079"/>
    <n v="5"/>
    <s v="X"/>
    <m/>
    <m/>
    <d v="2024-07-19T00:00:00"/>
    <n v="560"/>
    <m/>
    <m/>
    <m/>
    <m/>
    <m/>
    <n v="1"/>
    <m/>
    <m/>
    <m/>
    <s v="adult"/>
    <s v="10610795"/>
    <x v="3"/>
    <n v="1.3"/>
    <n v="3"/>
    <n v="2019"/>
    <x v="5"/>
    <s v="GW"/>
    <n v="77.400000000000006"/>
    <s v="L"/>
    <n v="85"/>
    <s v="Yes"/>
    <s v=""/>
    <n v="122543"/>
    <s v=""/>
    <s v="F"/>
    <n v="0.89199999999999835"/>
    <n v="0.7093027298618817"/>
    <s v=""/>
    <s v=""/>
    <s v="F"/>
    <s v=""/>
    <s v=""/>
    <s v=""/>
    <s v=""/>
  </r>
  <r>
    <d v="2024-07-04T00:00:00"/>
    <n v="12414"/>
    <n v="12239"/>
    <n v="29"/>
    <x v="1"/>
    <n v="1523"/>
    <n v="45"/>
    <n v="41979"/>
    <s v="adipose hole"/>
    <s v="835924"/>
    <n v="340"/>
    <s v="M52 044"/>
    <n v="47"/>
    <s v="340-M52 044-47"/>
    <s v="X"/>
    <s v="M"/>
    <s v="M"/>
    <s v=""/>
    <s v=""/>
    <n v="52"/>
    <m/>
    <m/>
    <m/>
    <m/>
    <x v="2"/>
    <n v="12387"/>
    <s v="1061079"/>
    <n v="6"/>
    <s v="X"/>
    <m/>
    <m/>
    <d v="2024-07-19T00:00:00"/>
    <m/>
    <m/>
    <m/>
    <m/>
    <m/>
    <m/>
    <n v="1"/>
    <m/>
    <m/>
    <m/>
    <s v="adult"/>
    <s v="10610796"/>
    <x v="2"/>
    <n v="1.2"/>
    <n v="2"/>
    <n v="2020"/>
    <x v="5"/>
    <s v="GW"/>
    <n v="47.019199999999998"/>
    <s v="M"/>
    <n v="52"/>
    <s v="NA"/>
    <s v=""/>
    <n v="122543"/>
    <s v=""/>
    <s v=""/>
    <s v=""/>
    <s v=""/>
    <s v=""/>
    <s v=""/>
    <s v="M"/>
    <s v=""/>
    <s v=""/>
    <s v=""/>
    <s v=""/>
  </r>
  <r>
    <d v="2024-07-04T00:00:00"/>
    <n v="12414"/>
    <n v="12239"/>
    <n v="29"/>
    <x v="1"/>
    <n v="1525"/>
    <n v="46"/>
    <n v="41980"/>
    <s v="adipose hole"/>
    <s v="835953"/>
    <n v="380"/>
    <s v="M52 142"/>
    <n v="45"/>
    <s v="380-M52 142-45"/>
    <s v="X"/>
    <s v="M"/>
    <s v="M"/>
    <s v=""/>
    <s v=""/>
    <n v="63"/>
    <m/>
    <m/>
    <m/>
    <m/>
    <x v="2"/>
    <n v="12387"/>
    <s v="1061079"/>
    <n v="7"/>
    <s v="X"/>
    <m/>
    <m/>
    <d v="2024-07-19T00:00:00"/>
    <n v="561"/>
    <m/>
    <m/>
    <m/>
    <m/>
    <m/>
    <n v="1"/>
    <m/>
    <m/>
    <m/>
    <s v="adult"/>
    <s v="10610797"/>
    <x v="3"/>
    <n v="1.3"/>
    <n v="3"/>
    <n v="2019"/>
    <x v="5"/>
    <s v="GW"/>
    <n v="57.1997"/>
    <s v="M"/>
    <n v="63"/>
    <s v="NA"/>
    <n v="432"/>
    <n v="122543"/>
    <s v=""/>
    <s v=""/>
    <s v=""/>
    <s v=""/>
    <s v=""/>
    <s v=""/>
    <s v="M"/>
    <s v=""/>
    <s v=""/>
    <s v=""/>
    <s v=""/>
  </r>
  <r>
    <d v="2024-07-04T00:00:00"/>
    <n v="12414"/>
    <n v="12239"/>
    <n v="29"/>
    <x v="1"/>
    <n v="1535"/>
    <n v="50"/>
    <n v="41981"/>
    <s v="adipose hole"/>
    <s v="835951"/>
    <n v="420"/>
    <s v="M56 042"/>
    <n v="125"/>
    <s v="420-M56 042-125"/>
    <s v="X"/>
    <s v="M"/>
    <s v="M"/>
    <s v=""/>
    <s v=""/>
    <n v="63.5"/>
    <m/>
    <m/>
    <m/>
    <m/>
    <x v="2"/>
    <n v="12387"/>
    <s v="1061079"/>
    <n v="8"/>
    <s v="X"/>
    <m/>
    <m/>
    <d v="2024-07-19T00:00:00"/>
    <n v="562"/>
    <m/>
    <m/>
    <m/>
    <m/>
    <m/>
    <n v="1"/>
    <m/>
    <m/>
    <m/>
    <s v="adult"/>
    <s v="10610798"/>
    <x v="6"/>
    <s v="M2"/>
    <n v="2"/>
    <s v=""/>
    <x v="5"/>
    <s v="GW"/>
    <n v="57.66245"/>
    <s v="M"/>
    <n v="63.5"/>
    <s v="NA"/>
    <n v="433"/>
    <n v="122543"/>
    <s v=""/>
    <s v=""/>
    <s v=""/>
    <s v=""/>
    <s v=""/>
    <s v=""/>
    <s v="M"/>
    <s v=""/>
    <s v=""/>
    <s v=""/>
    <s v=""/>
  </r>
  <r>
    <d v="2024-07-04T00:00:00"/>
    <n v="12414"/>
    <n v="12239"/>
    <n v="29"/>
    <x v="1"/>
    <n v="1539"/>
    <n v="51"/>
    <n v="41982"/>
    <s v="adipose hole"/>
    <s v="835896"/>
    <n v="460"/>
    <s v="M58 043"/>
    <n v="46"/>
    <s v="460-M58 043-46"/>
    <m/>
    <s v="F"/>
    <s v="F"/>
    <s v=""/>
    <s v=""/>
    <n v="85.5"/>
    <n v="21.3"/>
    <n v="9"/>
    <n v="7.2"/>
    <n v="2.5"/>
    <x v="1"/>
    <n v="12387"/>
    <s v="1061079"/>
    <n v="9"/>
    <s v="X"/>
    <m/>
    <m/>
    <d v="2024-07-19T00:00:00"/>
    <n v="563"/>
    <m/>
    <m/>
    <m/>
    <m/>
    <m/>
    <n v="1"/>
    <m/>
    <m/>
    <m/>
    <s v="adult"/>
    <s v="10610799"/>
    <x v="3"/>
    <n v="1.3"/>
    <n v="3"/>
    <n v="2019"/>
    <x v="5"/>
    <s v="GW"/>
    <n v="76.5"/>
    <s v="L"/>
    <n v="85.5"/>
    <s v="Yes"/>
    <n v="434"/>
    <n v="122543"/>
    <s v=""/>
    <s v="M"/>
    <n v="-1.5909999999999989"/>
    <n v="0.1692432504533373"/>
    <s v=""/>
    <s v=""/>
    <s v="M"/>
    <s v=""/>
    <s v=""/>
    <s v=""/>
    <s v=""/>
  </r>
  <r>
    <d v="2024-07-04T00:00:00"/>
    <n v="12414"/>
    <n v="12239"/>
    <n v="29"/>
    <x v="1"/>
    <n v="1540"/>
    <n v="56"/>
    <n v="41983"/>
    <s v="adipose hole"/>
    <s v="835961"/>
    <n v="500"/>
    <s v="M58 145"/>
    <n v="126"/>
    <s v="500-M58 145-126"/>
    <m/>
    <s v="F"/>
    <s v="F"/>
    <s v=""/>
    <s v=""/>
    <n v="84"/>
    <n v="18.5"/>
    <n v="7.5"/>
    <n v="5.5"/>
    <n v="1.6"/>
    <x v="1"/>
    <n v="12387"/>
    <s v="1061079"/>
    <n v="10"/>
    <s v="X"/>
    <m/>
    <m/>
    <d v="2024-07-19T00:00:00"/>
    <n v="564"/>
    <m/>
    <m/>
    <m/>
    <m/>
    <m/>
    <n v="1"/>
    <m/>
    <m/>
    <m/>
    <s v="adult"/>
    <s v="106107910"/>
    <x v="8"/>
    <s v="M3"/>
    <n v="3"/>
    <s v=""/>
    <x v="5"/>
    <s v="GW"/>
    <n v="76.5"/>
    <s v="L"/>
    <n v="84"/>
    <s v="Yes"/>
    <n v="184"/>
    <n v="122543"/>
    <s v=""/>
    <s v="F"/>
    <n v="1.6139999999999983"/>
    <n v="0.83396599342551769"/>
    <s v=""/>
    <s v=""/>
    <s v="F"/>
    <s v=""/>
    <s v=""/>
    <s v=""/>
    <s v=""/>
  </r>
  <r>
    <d v="2024-07-04T00:00:00"/>
    <n v="12414"/>
    <n v="12239"/>
    <m/>
    <x v="1"/>
    <n v="1540"/>
    <m/>
    <n v="41984"/>
    <s v="adipose hole"/>
    <s v="835880"/>
    <m/>
    <m/>
    <m/>
    <s v="--"/>
    <m/>
    <s v="F"/>
    <s v="M"/>
    <s v=""/>
    <s v=""/>
    <n v="66"/>
    <m/>
    <m/>
    <m/>
    <m/>
    <x v="2"/>
    <n v="12390"/>
    <s v="1061080"/>
    <n v="1"/>
    <s v="X"/>
    <m/>
    <m/>
    <d v="2024-07-19T00:00:00"/>
    <n v="565"/>
    <s v="SCL-M"/>
    <m/>
    <s v="3,9"/>
    <m/>
    <m/>
    <n v="1"/>
    <m/>
    <m/>
    <m/>
    <s v="adult"/>
    <s v="10610801"/>
    <x v="2"/>
    <n v="1.2"/>
    <n v="2"/>
    <n v="2020"/>
    <x v="5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4T00:00:00"/>
    <n v="12414"/>
    <n v="12239"/>
    <m/>
    <x v="1"/>
    <n v="1540"/>
    <m/>
    <n v="41985"/>
    <s v="adipose hole"/>
    <s v="835894"/>
    <m/>
    <m/>
    <m/>
    <s v="--"/>
    <m/>
    <s v="F"/>
    <s v="M"/>
    <s v=""/>
    <s v=""/>
    <n v="73"/>
    <m/>
    <m/>
    <m/>
    <m/>
    <x v="2"/>
    <n v="12390"/>
    <s v="1061080"/>
    <n v="2"/>
    <s v="X"/>
    <m/>
    <m/>
    <d v="2024-07-19T00:00:00"/>
    <n v="568"/>
    <m/>
    <m/>
    <m/>
    <m/>
    <m/>
    <n v="1"/>
    <m/>
    <s v="Vial 566 and 567 missing."/>
    <m/>
    <s v="adult"/>
    <s v="10610802"/>
    <x v="6"/>
    <s v="M2"/>
    <n v="2"/>
    <s v=""/>
    <x v="5"/>
    <s v="GW"/>
    <n v="66.454699999999988"/>
    <s v="M"/>
    <n v="73"/>
    <s v="NA"/>
    <s v=""/>
    <n v="122543"/>
    <s v=""/>
    <s v=""/>
    <s v=""/>
    <s v=""/>
    <s v=""/>
    <s v=""/>
    <s v="M"/>
    <s v="Kwinageese weir"/>
    <s v=""/>
    <s v=""/>
    <s v=""/>
  </r>
  <r>
    <d v="2024-07-04T00:00:00"/>
    <n v="12414"/>
    <n v="12239"/>
    <m/>
    <x v="1"/>
    <n v="1554"/>
    <m/>
    <n v="41986"/>
    <s v="adipose hole"/>
    <s v="835904"/>
    <m/>
    <m/>
    <m/>
    <s v="--"/>
    <m/>
    <s v="F"/>
    <s v="M"/>
    <s v=""/>
    <s v=""/>
    <n v="69"/>
    <m/>
    <m/>
    <m/>
    <m/>
    <x v="2"/>
    <n v="12390"/>
    <s v="1061080"/>
    <n v="3"/>
    <s v="X"/>
    <m/>
    <m/>
    <d v="2024-07-19T00:00:00"/>
    <n v="569"/>
    <m/>
    <m/>
    <m/>
    <m/>
    <m/>
    <n v="1"/>
    <m/>
    <m/>
    <m/>
    <s v="adult"/>
    <s v="10610803"/>
    <x v="6"/>
    <s v="M2"/>
    <n v="2"/>
    <s v=""/>
    <x v="5"/>
    <s v="GW"/>
    <n v="62.752699999999997"/>
    <s v="M"/>
    <n v="69"/>
    <s v="NA"/>
    <n v="185"/>
    <n v="122543"/>
    <s v=""/>
    <s v=""/>
    <s v=""/>
    <s v=""/>
    <s v=""/>
    <s v=""/>
    <s v="M"/>
    <s v=""/>
    <s v=""/>
    <s v=""/>
    <s v=""/>
  </r>
  <r>
    <d v="2024-07-04T00:00:00"/>
    <n v="12414"/>
    <n v="12241"/>
    <m/>
    <x v="1"/>
    <n v="1555"/>
    <m/>
    <n v="41987"/>
    <s v="adipose hole"/>
    <s v="835883"/>
    <m/>
    <m/>
    <m/>
    <s v="--"/>
    <m/>
    <s v="F"/>
    <s v="F"/>
    <s v=""/>
    <s v=""/>
    <n v="83"/>
    <n v="18.5"/>
    <n v="6.5"/>
    <n v="6"/>
    <n v="2"/>
    <x v="1"/>
    <n v="12390"/>
    <s v="1061080"/>
    <n v="4"/>
    <s v="X"/>
    <m/>
    <m/>
    <d v="2024-07-19T00:00:00"/>
    <n v="570"/>
    <m/>
    <m/>
    <m/>
    <m/>
    <m/>
    <n v="1"/>
    <m/>
    <m/>
    <m/>
    <s v="adult"/>
    <s v="10610804"/>
    <x v="3"/>
    <n v="1.3"/>
    <n v="3"/>
    <n v="2019"/>
    <x v="5"/>
    <s v="GW"/>
    <n v="76.5"/>
    <s v="L"/>
    <n v="83"/>
    <s v="Yes"/>
    <s v=""/>
    <n v="122543"/>
    <s v=""/>
    <s v="F"/>
    <n v="1.7799999999999983"/>
    <n v="0.85569686590948102"/>
    <s v=""/>
    <s v=""/>
    <s v="F"/>
    <s v=""/>
    <s v=""/>
    <s v=""/>
    <s v=""/>
  </r>
  <r>
    <d v="2024-07-04T00:00:00"/>
    <n v="12414"/>
    <n v="12241"/>
    <m/>
    <x v="1"/>
    <n v="1555"/>
    <m/>
    <n v="41988"/>
    <s v="adipose hole"/>
    <s v="835927"/>
    <m/>
    <m/>
    <m/>
    <s v="--"/>
    <m/>
    <s v="F"/>
    <s v="M"/>
    <s v=""/>
    <s v=""/>
    <n v="70"/>
    <m/>
    <m/>
    <m/>
    <m/>
    <x v="2"/>
    <n v="12390"/>
    <s v="1061080"/>
    <n v="5"/>
    <s v="X"/>
    <m/>
    <m/>
    <d v="2024-07-19T00:00:00"/>
    <n v="571"/>
    <m/>
    <m/>
    <m/>
    <m/>
    <m/>
    <n v="1"/>
    <m/>
    <m/>
    <m/>
    <s v="adult"/>
    <s v="10610805"/>
    <x v="6"/>
    <s v="M2"/>
    <n v="2"/>
    <s v=""/>
    <x v="5"/>
    <s v="GW"/>
    <n v="63.678199999999997"/>
    <s v="M"/>
    <n v="70"/>
    <s v="NA"/>
    <s v=""/>
    <n v="122543"/>
    <s v=""/>
    <s v=""/>
    <s v=""/>
    <s v=""/>
    <s v=""/>
    <s v=""/>
    <s v="M"/>
    <s v="Cranberry"/>
    <s v=""/>
    <s v=""/>
    <s v=""/>
  </r>
  <r>
    <d v="2024-07-04T00:00:00"/>
    <n v="12414"/>
    <n v="12241"/>
    <m/>
    <x v="1"/>
    <n v="1555"/>
    <m/>
    <n v="41989"/>
    <s v="adipose hole"/>
    <s v="835946"/>
    <m/>
    <m/>
    <m/>
    <s v="--"/>
    <m/>
    <s v="F"/>
    <s v="F"/>
    <s v=""/>
    <s v=""/>
    <n v="80"/>
    <n v="17"/>
    <n v="6"/>
    <n v="5.5"/>
    <n v="1"/>
    <x v="1"/>
    <n v="12390"/>
    <s v="1061080"/>
    <n v="6"/>
    <s v="X"/>
    <m/>
    <m/>
    <d v="2024-07-19T00:00:00"/>
    <n v="572"/>
    <m/>
    <m/>
    <m/>
    <m/>
    <m/>
    <n v="1"/>
    <m/>
    <m/>
    <m/>
    <s v="adult"/>
    <s v="10610806"/>
    <x v="8"/>
    <s v="M3"/>
    <n v="3"/>
    <s v=""/>
    <x v="5"/>
    <s v="GW"/>
    <n v="74"/>
    <s v="L"/>
    <n v="80"/>
    <s v="Yes"/>
    <n v="186"/>
    <n v="122543"/>
    <s v=""/>
    <s v="F"/>
    <n v="2.3299999999999996"/>
    <n v="0.91133133674526667"/>
    <s v=""/>
    <s v=""/>
    <s v="F"/>
    <s v=""/>
    <s v=""/>
    <s v=""/>
    <s v=""/>
  </r>
  <r>
    <d v="2024-07-04T00:00:00"/>
    <n v="12414"/>
    <n v="12241"/>
    <m/>
    <x v="1"/>
    <n v="1604"/>
    <m/>
    <n v="41990"/>
    <s v="adipose hole"/>
    <s v="835959"/>
    <m/>
    <m/>
    <m/>
    <s v="--"/>
    <s v="X"/>
    <s v="M"/>
    <s v="M"/>
    <s v=""/>
    <s v=""/>
    <n v="90"/>
    <n v="21.3"/>
    <n v="8.6999999999999993"/>
    <n v="7.5"/>
    <n v="2.2000000000000002"/>
    <x v="1"/>
    <n v="12390"/>
    <s v="1061080"/>
    <n v="7"/>
    <s v="X"/>
    <m/>
    <m/>
    <d v="2024-07-19T00:00:00"/>
    <n v="573"/>
    <m/>
    <m/>
    <m/>
    <m/>
    <m/>
    <n v="1"/>
    <m/>
    <s v="Sport fish v-clip"/>
    <m/>
    <s v="adult"/>
    <s v="10610807"/>
    <x v="8"/>
    <s v="M3"/>
    <n v="3"/>
    <s v=""/>
    <x v="5"/>
    <s v="GW"/>
    <n v="81.3"/>
    <s v="L"/>
    <n v="90"/>
    <s v="Yes"/>
    <s v=""/>
    <n v="122543"/>
    <s v=""/>
    <s v="F"/>
    <n v="0.7820000000000038"/>
    <n v="0.68611099957141497"/>
    <s v=""/>
    <s v=""/>
    <s v="F"/>
    <s v=""/>
    <s v=""/>
    <s v=""/>
    <s v=""/>
  </r>
  <r>
    <d v="2024-07-04T00:00:00"/>
    <n v="12414"/>
    <n v="12241"/>
    <m/>
    <x v="1"/>
    <n v="1604"/>
    <m/>
    <n v="41991"/>
    <s v="adipose hole"/>
    <s v="835913"/>
    <m/>
    <m/>
    <m/>
    <s v="--"/>
    <m/>
    <s v="F"/>
    <s v="M"/>
    <s v=""/>
    <s v=""/>
    <n v="72"/>
    <m/>
    <m/>
    <m/>
    <m/>
    <x v="2"/>
    <n v="12390"/>
    <s v="1061080"/>
    <n v="8"/>
    <s v="X"/>
    <m/>
    <m/>
    <d v="2024-07-19T00:00:00"/>
    <n v="574"/>
    <m/>
    <m/>
    <m/>
    <m/>
    <m/>
    <n v="1"/>
    <m/>
    <m/>
    <m/>
    <s v="adult"/>
    <s v="10610808"/>
    <x v="2"/>
    <n v="1.2"/>
    <n v="2"/>
    <n v="2020"/>
    <x v="5"/>
    <s v="GW"/>
    <n v="65.529199999999989"/>
    <s v="M"/>
    <n v="72"/>
    <s v="NA"/>
    <s v=""/>
    <n v="122543"/>
    <s v=""/>
    <s v=""/>
    <s v=""/>
    <s v=""/>
    <s v=""/>
    <s v=""/>
    <s v="M"/>
    <s v=""/>
    <s v=""/>
    <s v=""/>
    <s v=""/>
  </r>
  <r>
    <d v="2024-07-04T00:00:00"/>
    <n v="12414"/>
    <n v="12241"/>
    <m/>
    <x v="1"/>
    <n v="1604"/>
    <m/>
    <n v="41992"/>
    <s v="adipose hole"/>
    <s v="835873"/>
    <m/>
    <m/>
    <m/>
    <s v="--"/>
    <m/>
    <s v="F"/>
    <s v="F"/>
    <s v=""/>
    <s v=""/>
    <n v="80.5"/>
    <n v="17"/>
    <n v="5.5"/>
    <n v="6.2"/>
    <n v="2"/>
    <x v="1"/>
    <n v="12390"/>
    <s v="1061080"/>
    <n v="9"/>
    <s v="X"/>
    <m/>
    <m/>
    <d v="2024-07-19T00:00:00"/>
    <n v="575"/>
    <m/>
    <m/>
    <m/>
    <m/>
    <m/>
    <n v="1"/>
    <m/>
    <m/>
    <m/>
    <s v="adult"/>
    <s v="10610809"/>
    <x v="3"/>
    <n v="1.3"/>
    <n v="3"/>
    <n v="2019"/>
    <x v="5"/>
    <s v="GW"/>
    <n v="75"/>
    <s v="L"/>
    <n v="80.5"/>
    <s v="Yes"/>
    <n v="187"/>
    <n v="122543"/>
    <s v=""/>
    <s v="F"/>
    <n v="1.8490000000000026"/>
    <n v="0.86400964877956488"/>
    <s v=""/>
    <s v=""/>
    <s v="F"/>
    <s v=""/>
    <s v=""/>
    <s v=""/>
    <s v=""/>
  </r>
  <r>
    <d v="2024-07-04T00:00:00"/>
    <n v="12414"/>
    <n v="12241"/>
    <m/>
    <x v="1"/>
    <n v="1604"/>
    <m/>
    <n v="41993"/>
    <s v="adipose hole"/>
    <s v="835869"/>
    <m/>
    <m/>
    <m/>
    <s v="--"/>
    <s v="X"/>
    <s v="M"/>
    <s v="M"/>
    <s v=""/>
    <s v=""/>
    <n v="77"/>
    <n v="17.5"/>
    <n v="6"/>
    <n v="6"/>
    <n v="2"/>
    <x v="1"/>
    <n v="12390"/>
    <s v="1061080"/>
    <n v="10"/>
    <s v="X"/>
    <m/>
    <m/>
    <d v="2024-07-19T00:00:00"/>
    <n v="576"/>
    <m/>
    <m/>
    <m/>
    <m/>
    <m/>
    <n v="1"/>
    <m/>
    <m/>
    <m/>
    <s v="adult"/>
    <s v="106108010"/>
    <x v="8"/>
    <s v="M3"/>
    <n v="3"/>
    <s v=""/>
    <x v="5"/>
    <s v="GW"/>
    <n v="71"/>
    <s v="L"/>
    <n v="77"/>
    <s v="Yes"/>
    <s v=""/>
    <n v="122543"/>
    <s v=""/>
    <s v="M"/>
    <n v="-0.15999999999999948"/>
    <n v="0.46008511544443442"/>
    <s v=""/>
    <s v=""/>
    <s v="M"/>
    <s v="Damdochax - Tag Alone"/>
    <s v=""/>
    <s v=""/>
    <s v=""/>
  </r>
  <r>
    <d v="2024-07-04T00:00:00"/>
    <n v="12414"/>
    <n v="12241"/>
    <m/>
    <x v="1"/>
    <n v="1604"/>
    <m/>
    <n v="41994"/>
    <s v="adipose hole"/>
    <s v="835940"/>
    <m/>
    <m/>
    <m/>
    <s v="--"/>
    <s v="X"/>
    <s v="M"/>
    <s v="M"/>
    <s v=""/>
    <s v=""/>
    <n v="88"/>
    <n v="21"/>
    <n v="8"/>
    <n v="7.5"/>
    <n v="2.2000000000000002"/>
    <x v="1"/>
    <n v="12391"/>
    <s v="1062121"/>
    <n v="1"/>
    <s v="X"/>
    <m/>
    <m/>
    <d v="2024-07-19T00:00:00"/>
    <n v="577"/>
    <m/>
    <m/>
    <m/>
    <m/>
    <m/>
    <n v="1"/>
    <m/>
    <m/>
    <m/>
    <s v="adult"/>
    <s v="10621211"/>
    <x v="3"/>
    <n v="1.3"/>
    <n v="3"/>
    <n v="2019"/>
    <x v="5"/>
    <s v="GW"/>
    <n v="80"/>
    <s v="L"/>
    <n v="88"/>
    <s v="Yes"/>
    <s v=""/>
    <n v="122543"/>
    <s v=""/>
    <s v="F"/>
    <n v="0.81799999999999629"/>
    <n v="0.69381163077326302"/>
    <s v=""/>
    <s v=""/>
    <s v="F"/>
    <s v=""/>
    <s v=""/>
    <s v=""/>
    <s v=""/>
  </r>
  <r>
    <d v="2024-07-04T00:00:00"/>
    <n v="12414"/>
    <n v="12241"/>
    <m/>
    <x v="1"/>
    <n v="1604"/>
    <m/>
    <n v="41995"/>
    <s v="adipose hole"/>
    <s v="835872"/>
    <m/>
    <m/>
    <m/>
    <s v="--"/>
    <m/>
    <s v="F"/>
    <s v="M"/>
    <s v=""/>
    <s v=""/>
    <n v="70.5"/>
    <m/>
    <m/>
    <m/>
    <m/>
    <x v="2"/>
    <n v="12391"/>
    <s v="1062121"/>
    <n v="2"/>
    <s v="X"/>
    <m/>
    <m/>
    <d v="2024-07-19T00:00:00"/>
    <n v="578"/>
    <m/>
    <m/>
    <m/>
    <m/>
    <m/>
    <n v="1"/>
    <m/>
    <m/>
    <m/>
    <s v="adult"/>
    <s v="10621212"/>
    <x v="8"/>
    <s v="M3"/>
    <n v="3"/>
    <s v=""/>
    <x v="5"/>
    <s v="GW"/>
    <n v="64.140949999999989"/>
    <s v="M"/>
    <n v="70.5"/>
    <s v="NA"/>
    <s v=""/>
    <n v="122543"/>
    <s v=""/>
    <s v=""/>
    <s v=""/>
    <s v=""/>
    <s v=""/>
    <s v=""/>
    <s v="M"/>
    <s v=""/>
    <s v=""/>
    <s v=""/>
    <s v=""/>
  </r>
  <r>
    <d v="2024-07-04T00:00:00"/>
    <n v="12414"/>
    <n v="12241"/>
    <m/>
    <x v="1"/>
    <n v="1604"/>
    <m/>
    <n v="41996"/>
    <s v="adipose hole"/>
    <s v="835918"/>
    <m/>
    <m/>
    <m/>
    <s v="--"/>
    <m/>
    <s v="F"/>
    <s v="F"/>
    <s v=""/>
    <s v=""/>
    <n v="85"/>
    <n v="18.7"/>
    <n v="6.5"/>
    <n v="5.3"/>
    <n v="1.4"/>
    <x v="1"/>
    <n v="12391"/>
    <s v="1062121"/>
    <n v="3"/>
    <s v="X"/>
    <m/>
    <m/>
    <d v="2024-07-19T00:00:00"/>
    <n v="579"/>
    <s v="GN"/>
    <m/>
    <s v="3,9"/>
    <m/>
    <m/>
    <n v="1"/>
    <m/>
    <m/>
    <m/>
    <s v="adult"/>
    <s v="10621213"/>
    <x v="3"/>
    <n v="1.3"/>
    <n v="3"/>
    <n v="2019"/>
    <x v="5"/>
    <s v="GW"/>
    <n v="78.5"/>
    <s v="L"/>
    <n v="85"/>
    <s v="Yes"/>
    <s v=""/>
    <n v="122543"/>
    <s v=""/>
    <s v="F"/>
    <n v="3.6319999999999979"/>
    <n v="0.97421904174718921"/>
    <s v=""/>
    <s v=""/>
    <s v="F"/>
    <s v=""/>
    <s v=""/>
    <s v=""/>
    <s v=""/>
  </r>
  <r>
    <d v="2024-07-04T00:00:00"/>
    <n v="12414"/>
    <n v="12241"/>
    <m/>
    <x v="1"/>
    <n v="1604"/>
    <m/>
    <n v="41997"/>
    <s v="adipose hole"/>
    <s v="835944"/>
    <m/>
    <m/>
    <m/>
    <s v="--"/>
    <s v="X"/>
    <s v="M"/>
    <s v="M"/>
    <s v=""/>
    <s v=""/>
    <n v="72"/>
    <m/>
    <m/>
    <m/>
    <m/>
    <x v="2"/>
    <n v="12391"/>
    <s v="1062121"/>
    <n v="4"/>
    <s v="X"/>
    <m/>
    <m/>
    <d v="2024-07-19T00:00:00"/>
    <n v="580"/>
    <m/>
    <m/>
    <m/>
    <m/>
    <m/>
    <n v="1"/>
    <m/>
    <m/>
    <m/>
    <s v="adult"/>
    <s v="10621214"/>
    <x v="2"/>
    <n v="1.2"/>
    <n v="2"/>
    <n v="2020"/>
    <x v="5"/>
    <s v="GW"/>
    <n v="65.529199999999989"/>
    <s v="M"/>
    <n v="72"/>
    <s v="NA"/>
    <s v=""/>
    <n v="122543"/>
    <s v=""/>
    <s v=""/>
    <s v=""/>
    <s v=""/>
    <s v=""/>
    <s v=""/>
    <s v="M"/>
    <s v=""/>
    <s v=""/>
    <s v=""/>
    <s v=""/>
  </r>
  <r>
    <d v="2024-07-04T00:00:00"/>
    <n v="12414"/>
    <n v="12241"/>
    <m/>
    <x v="1"/>
    <n v="1615"/>
    <m/>
    <n v="41998"/>
    <s v="adipose hole"/>
    <s v="835870"/>
    <m/>
    <m/>
    <m/>
    <s v="--"/>
    <s v="X"/>
    <s v="M"/>
    <s v="M"/>
    <s v=""/>
    <s v=""/>
    <n v="70.5"/>
    <m/>
    <m/>
    <m/>
    <m/>
    <x v="2"/>
    <n v="12391"/>
    <s v="1062121"/>
    <n v="5"/>
    <s v="X"/>
    <m/>
    <m/>
    <d v="2024-07-19T00:00:00"/>
    <n v="581"/>
    <m/>
    <m/>
    <m/>
    <m/>
    <m/>
    <n v="1"/>
    <m/>
    <m/>
    <m/>
    <s v="adult"/>
    <s v="10621215"/>
    <x v="2"/>
    <n v="1.2"/>
    <n v="2"/>
    <n v="2020"/>
    <x v="5"/>
    <s v="GW"/>
    <n v="64.140949999999989"/>
    <s v="M"/>
    <n v="70.5"/>
    <s v="NA"/>
    <s v=""/>
    <n v="122543"/>
    <s v=""/>
    <s v=""/>
    <s v=""/>
    <s v=""/>
    <s v=""/>
    <s v=""/>
    <s v="M"/>
    <s v=""/>
    <s v=""/>
    <s v=""/>
    <s v=""/>
  </r>
  <r>
    <d v="2024-07-04T00:00:00"/>
    <n v="12414"/>
    <n v="12241"/>
    <m/>
    <x v="1"/>
    <n v="1617"/>
    <m/>
    <n v="41999"/>
    <s v="adipose hole"/>
    <s v="835934"/>
    <m/>
    <m/>
    <m/>
    <s v="--"/>
    <s v="X"/>
    <s v="M"/>
    <s v="M"/>
    <s v=""/>
    <s v=""/>
    <n v="57"/>
    <m/>
    <m/>
    <m/>
    <m/>
    <x v="2"/>
    <n v="12391"/>
    <s v="1062121"/>
    <n v="6"/>
    <s v="X"/>
    <m/>
    <m/>
    <d v="2024-07-19T00:00:00"/>
    <n v="582"/>
    <m/>
    <m/>
    <m/>
    <m/>
    <m/>
    <n v="1"/>
    <m/>
    <m/>
    <m/>
    <s v="adult"/>
    <s v="10621216"/>
    <x v="2"/>
    <n v="1.2"/>
    <n v="2"/>
    <n v="2020"/>
    <x v="5"/>
    <s v="GW"/>
    <n v="51.646700000000003"/>
    <s v="M"/>
    <n v="57"/>
    <s v="NA"/>
    <s v=""/>
    <n v="122543"/>
    <s v=""/>
    <s v=""/>
    <s v=""/>
    <s v=""/>
    <s v=""/>
    <s v=""/>
    <s v="M"/>
    <s v=""/>
    <s v=""/>
    <s v=""/>
    <s v=""/>
  </r>
  <r>
    <d v="2024-07-04T00:00:00"/>
    <n v="12414"/>
    <n v="12241"/>
    <m/>
    <x v="1"/>
    <n v="1618"/>
    <m/>
    <n v="42000"/>
    <s v="adipose hole"/>
    <s v="835903"/>
    <m/>
    <m/>
    <m/>
    <s v="--"/>
    <m/>
    <s v="F"/>
    <s v="M"/>
    <s v=""/>
    <s v=""/>
    <n v="74"/>
    <m/>
    <m/>
    <m/>
    <m/>
    <x v="2"/>
    <n v="12391"/>
    <s v="1062121"/>
    <n v="7"/>
    <s v="X"/>
    <m/>
    <m/>
    <d v="2024-07-19T00:00:00"/>
    <n v="583"/>
    <m/>
    <m/>
    <m/>
    <m/>
    <m/>
    <n v="1"/>
    <m/>
    <m/>
    <m/>
    <s v="adult"/>
    <s v="10621217"/>
    <x v="2"/>
    <n v="1.2"/>
    <n v="2"/>
    <n v="2020"/>
    <x v="5"/>
    <s v="GW"/>
    <n v="67.380199999999988"/>
    <s v="M"/>
    <n v="74"/>
    <s v="NA"/>
    <n v="188"/>
    <n v="122543"/>
    <s v=""/>
    <s v=""/>
    <s v=""/>
    <s v=""/>
    <s v=""/>
    <s v=""/>
    <s v="M"/>
    <s v=""/>
    <s v=""/>
    <s v=""/>
    <s v=""/>
  </r>
  <r>
    <d v="2024-07-04T00:00:00"/>
    <n v="12414"/>
    <n v="12241"/>
    <m/>
    <x v="1"/>
    <n v="1620"/>
    <m/>
    <n v="42001"/>
    <s v="adipose hole"/>
    <s v="835892"/>
    <m/>
    <m/>
    <m/>
    <s v="--"/>
    <s v="X"/>
    <s v="M"/>
    <s v="M"/>
    <s v=""/>
    <s v=""/>
    <n v="71"/>
    <m/>
    <m/>
    <m/>
    <m/>
    <x v="2"/>
    <n v="12391"/>
    <s v="1062121"/>
    <n v="8"/>
    <s v="X"/>
    <m/>
    <m/>
    <d v="2024-07-19T00:00:00"/>
    <n v="584"/>
    <m/>
    <m/>
    <m/>
    <m/>
    <m/>
    <n v="1"/>
    <m/>
    <m/>
    <m/>
    <s v="adult"/>
    <s v="10621218"/>
    <x v="2"/>
    <n v="1.2"/>
    <n v="2"/>
    <n v="2020"/>
    <x v="5"/>
    <s v="GW"/>
    <n v="64.603699999999989"/>
    <s v="M"/>
    <n v="71"/>
    <s v="NA"/>
    <s v=""/>
    <n v="122543"/>
    <s v=""/>
    <s v=""/>
    <s v=""/>
    <s v=""/>
    <s v=""/>
    <s v=""/>
    <s v="M"/>
    <s v="Damdochax - Ratbag"/>
    <s v=""/>
    <s v=""/>
    <s v=""/>
  </r>
  <r>
    <d v="2024-07-04T00:00:00"/>
    <n v="12414"/>
    <n v="12241"/>
    <m/>
    <x v="1"/>
    <n v="1622"/>
    <m/>
    <n v="42002"/>
    <s v="adipose hole"/>
    <s v="835922"/>
    <m/>
    <m/>
    <m/>
    <s v="--"/>
    <s v="X"/>
    <s v="M"/>
    <s v="M"/>
    <s v=""/>
    <s v=""/>
    <n v="73"/>
    <m/>
    <m/>
    <m/>
    <m/>
    <x v="2"/>
    <n v="12391"/>
    <s v="1062121"/>
    <n v="9"/>
    <s v="X"/>
    <m/>
    <m/>
    <d v="2024-07-19T00:00:00"/>
    <n v="585"/>
    <m/>
    <m/>
    <m/>
    <m/>
    <m/>
    <n v="1"/>
    <m/>
    <m/>
    <m/>
    <s v="adult"/>
    <s v="10621219"/>
    <x v="3"/>
    <n v="1.3"/>
    <n v="3"/>
    <n v="2019"/>
    <x v="5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04T00:00:00"/>
    <n v="12415"/>
    <n v="12241"/>
    <n v="29"/>
    <x v="0"/>
    <n v="1701"/>
    <n v="46"/>
    <n v="42003"/>
    <s v="adipose hole"/>
    <s v="835938"/>
    <n v="340"/>
    <s v="M52 045"/>
    <n v="48"/>
    <s v="340-M52 045-48"/>
    <s v="X"/>
    <s v="M"/>
    <s v="M"/>
    <s v=""/>
    <s v=""/>
    <n v="50"/>
    <m/>
    <m/>
    <m/>
    <m/>
    <x v="2"/>
    <n v="12391"/>
    <s v="1062121"/>
    <n v="10"/>
    <s v="X"/>
    <m/>
    <m/>
    <d v="2024-07-19T00:00:00"/>
    <n v="586"/>
    <m/>
    <m/>
    <m/>
    <m/>
    <m/>
    <n v="1"/>
    <m/>
    <m/>
    <m/>
    <s v="adult"/>
    <s v="106212110"/>
    <x v="6"/>
    <s v="M2"/>
    <n v="2"/>
    <s v=""/>
    <x v="5"/>
    <s v="GW"/>
    <n v="45.168199999999999"/>
    <s v="M"/>
    <n v="50"/>
    <s v="NA"/>
    <n v="435"/>
    <n v="122543"/>
    <s v=""/>
    <s v=""/>
    <s v=""/>
    <s v=""/>
    <s v=""/>
    <s v=""/>
    <s v="M"/>
    <s v=""/>
    <s v=""/>
    <s v=""/>
    <s v=""/>
  </r>
  <r>
    <d v="2024-07-04T00:00:00"/>
    <n v="12415"/>
    <n v="12241"/>
    <n v="29"/>
    <x v="0"/>
    <n v="1707"/>
    <n v="48"/>
    <n v="42004"/>
    <s v="adipose hole"/>
    <s v="835905"/>
    <n v="380"/>
    <s v="M52 143"/>
    <n v="46"/>
    <s v="380-M52 143-46"/>
    <s v="X"/>
    <s v="M"/>
    <s v="M"/>
    <s v=""/>
    <s v=""/>
    <n v="85"/>
    <n v="18.5"/>
    <n v="7.2"/>
    <n v="5.5"/>
    <n v="1.8"/>
    <x v="1"/>
    <n v="12392"/>
    <s v="1062122"/>
    <n v="1"/>
    <s v="X"/>
    <m/>
    <m/>
    <d v="2024-07-19T00:00:00"/>
    <n v="587"/>
    <m/>
    <m/>
    <m/>
    <m/>
    <m/>
    <n v="1"/>
    <m/>
    <m/>
    <m/>
    <s v="adult"/>
    <s v="10621221"/>
    <x v="3"/>
    <n v="1.3"/>
    <n v="3"/>
    <n v="2019"/>
    <x v="5"/>
    <s v="GW"/>
    <n v="77.8"/>
    <s v="L"/>
    <n v="85"/>
    <s v="Yes"/>
    <n v="436"/>
    <n v="122543"/>
    <s v=""/>
    <s v="F"/>
    <n v="2.2559999999999967"/>
    <n v="0.90516682771018497"/>
    <s v=""/>
    <s v=""/>
    <s v="F"/>
    <s v=""/>
    <s v=""/>
    <s v=""/>
    <s v=""/>
  </r>
  <r>
    <d v="2024-07-04T00:00:00"/>
    <n v="12415"/>
    <n v="12241"/>
    <n v="29"/>
    <x v="0"/>
    <n v="1716"/>
    <n v="62"/>
    <n v="42005"/>
    <s v="adipose hole"/>
    <s v="835962"/>
    <n v="420"/>
    <s v="M56 043"/>
    <n v="126"/>
    <s v="420-M56 043-126"/>
    <m/>
    <s v="F"/>
    <s v="F"/>
    <s v=""/>
    <s v=""/>
    <n v="83"/>
    <n v="17.2"/>
    <n v="5.5"/>
    <n v="6.2"/>
    <n v="2.2000000000000002"/>
    <x v="1"/>
    <n v="12392"/>
    <s v="1062122"/>
    <n v="2"/>
    <s v="X"/>
    <m/>
    <m/>
    <d v="2024-07-19T00:00:00"/>
    <n v="588"/>
    <m/>
    <m/>
    <m/>
    <m/>
    <m/>
    <n v="1"/>
    <m/>
    <m/>
    <m/>
    <s v="adult"/>
    <s v="10621222"/>
    <x v="3"/>
    <n v="1.3"/>
    <n v="3"/>
    <n v="2019"/>
    <x v="5"/>
    <s v="GW"/>
    <n v="77.5"/>
    <s v="L"/>
    <n v="83"/>
    <s v="Yes"/>
    <n v="437"/>
    <n v="122543"/>
    <s v=""/>
    <s v="F"/>
    <n v="2.7519999999999989"/>
    <n v="0.94002620298644057"/>
    <s v=""/>
    <s v=""/>
    <s v="F"/>
    <s v="Damdochax - Ratbag"/>
    <s v=""/>
    <s v=""/>
    <s v=""/>
  </r>
  <r>
    <d v="2024-07-04T00:00:00"/>
    <n v="12415"/>
    <n v="12241"/>
    <n v="29"/>
    <x v="0"/>
    <n v="1739"/>
    <n v="56"/>
    <n v="42006"/>
    <s v="adipose hole"/>
    <s v="835968"/>
    <n v="460"/>
    <s v="M58 044"/>
    <n v="47"/>
    <s v="460-M58 044-47"/>
    <s v="X"/>
    <s v="M"/>
    <s v="M"/>
    <s v=""/>
    <s v=""/>
    <n v="62"/>
    <m/>
    <m/>
    <m/>
    <m/>
    <x v="2"/>
    <n v="12392"/>
    <s v="1062122"/>
    <n v="3"/>
    <s v="X"/>
    <m/>
    <m/>
    <d v="2024-07-19T00:00:00"/>
    <n v="589"/>
    <m/>
    <m/>
    <m/>
    <m/>
    <m/>
    <n v="1"/>
    <m/>
    <m/>
    <m/>
    <s v="adult"/>
    <s v="10621223"/>
    <x v="6"/>
    <s v="M2"/>
    <n v="2"/>
    <s v=""/>
    <x v="5"/>
    <s v="GW"/>
    <n v="56.2742"/>
    <s v="M"/>
    <n v="62"/>
    <s v="NA"/>
    <n v="189"/>
    <n v="122543"/>
    <s v=""/>
    <s v=""/>
    <s v=""/>
    <s v=""/>
    <s v=""/>
    <s v=""/>
    <s v="M"/>
    <s v=""/>
    <s v=""/>
    <s v=""/>
    <s v=""/>
  </r>
  <r>
    <d v="2024-07-04T00:00:00"/>
    <n v="12415"/>
    <n v="12241"/>
    <m/>
    <x v="0"/>
    <n v="1745"/>
    <m/>
    <n v="42007"/>
    <s v="adipose hole"/>
    <s v="835935"/>
    <m/>
    <m/>
    <m/>
    <s v="--"/>
    <s v="X"/>
    <s v="M"/>
    <s v="M"/>
    <s v=""/>
    <s v=""/>
    <n v="61"/>
    <m/>
    <m/>
    <m/>
    <m/>
    <x v="2"/>
    <n v="12392"/>
    <s v="1062122"/>
    <n v="4"/>
    <s v="X"/>
    <m/>
    <m/>
    <d v="2024-07-19T00:00:00"/>
    <m/>
    <m/>
    <m/>
    <m/>
    <m/>
    <m/>
    <n v="1"/>
    <m/>
    <s v="No DNA"/>
    <m/>
    <s v="adult"/>
    <s v="10621224"/>
    <x v="2"/>
    <n v="1.2"/>
    <n v="2"/>
    <n v="2020"/>
    <x v="5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4T00:00:00"/>
    <n v="12415"/>
    <n v="12241"/>
    <n v="29"/>
    <x v="0"/>
    <n v="1749"/>
    <n v="52"/>
    <n v="42008"/>
    <s v="adipose hole"/>
    <s v="835915"/>
    <n v="500"/>
    <s v="M58 146"/>
    <n v="127"/>
    <s v="500-M58 146-127"/>
    <m/>
    <s v="F"/>
    <s v="F"/>
    <s v=""/>
    <s v=""/>
    <n v="81"/>
    <m/>
    <m/>
    <m/>
    <m/>
    <x v="1"/>
    <n v="12392"/>
    <s v="1062122"/>
    <n v="5"/>
    <s v="X"/>
    <m/>
    <m/>
    <d v="2024-07-19T00:00:00"/>
    <n v="590"/>
    <m/>
    <m/>
    <m/>
    <m/>
    <m/>
    <n v="1"/>
    <m/>
    <m/>
    <s v="no measurements recorded."/>
    <s v="adult"/>
    <s v="10621225"/>
    <x v="3"/>
    <n v="1.3"/>
    <n v="3"/>
    <n v="2019"/>
    <x v="5"/>
    <s v="GW"/>
    <n v="73.858699999999999"/>
    <s v="L"/>
    <n v="81"/>
    <s v="No"/>
    <n v="438"/>
    <n v="122543"/>
    <s v=""/>
    <s v=""/>
    <s v=""/>
    <s v=""/>
    <s v=""/>
    <s v=""/>
    <s v="F"/>
    <s v=""/>
    <s v=""/>
    <s v=""/>
    <s v=""/>
  </r>
  <r>
    <d v="2024-07-04T00:00:00"/>
    <n v="12415"/>
    <n v="12241"/>
    <m/>
    <x v="0"/>
    <n v="1757"/>
    <m/>
    <n v="42009"/>
    <s v="adipose hole"/>
    <s v="835964"/>
    <m/>
    <m/>
    <m/>
    <s v="--"/>
    <s v="X"/>
    <s v="M"/>
    <s v="M"/>
    <s v=""/>
    <s v=""/>
    <n v="65"/>
    <m/>
    <m/>
    <m/>
    <m/>
    <x v="2"/>
    <n v="12392"/>
    <s v="1062122"/>
    <n v="6"/>
    <s v="X"/>
    <m/>
    <m/>
    <d v="2024-07-19T00:00:00"/>
    <n v="591"/>
    <m/>
    <m/>
    <m/>
    <m/>
    <m/>
    <n v="1"/>
    <m/>
    <m/>
    <m/>
    <s v="adult"/>
    <s v="10621226"/>
    <x v="2"/>
    <n v="1.2"/>
    <n v="2"/>
    <n v="2020"/>
    <x v="5"/>
    <s v="GW"/>
    <n v="59.050699999999999"/>
    <s v="M"/>
    <n v="65"/>
    <s v="NA"/>
    <n v="190"/>
    <n v="122543"/>
    <s v=""/>
    <s v=""/>
    <s v=""/>
    <s v=""/>
    <s v=""/>
    <s v=""/>
    <s v="M"/>
    <s v=""/>
    <s v=""/>
    <s v=""/>
    <s v=""/>
  </r>
  <r>
    <d v="2024-07-04T00:00:00"/>
    <n v="12415"/>
    <n v="12241"/>
    <m/>
    <x v="0"/>
    <n v="1757"/>
    <m/>
    <n v="42010"/>
    <s v="adipose hole"/>
    <s v="835914"/>
    <m/>
    <m/>
    <m/>
    <s v="--"/>
    <s v="X"/>
    <s v="M"/>
    <s v="M"/>
    <s v=""/>
    <s v=""/>
    <n v="63.5"/>
    <m/>
    <m/>
    <m/>
    <m/>
    <x v="2"/>
    <n v="12392"/>
    <s v="1062122"/>
    <n v="7"/>
    <s v="X"/>
    <m/>
    <m/>
    <d v="2024-07-19T00:00:00"/>
    <n v="592"/>
    <m/>
    <m/>
    <m/>
    <m/>
    <m/>
    <n v="1"/>
    <m/>
    <m/>
    <m/>
    <s v="adult"/>
    <s v="10621227"/>
    <x v="2"/>
    <n v="1.2"/>
    <n v="2"/>
    <n v="2020"/>
    <x v="5"/>
    <s v="GW"/>
    <n v="57.66245"/>
    <s v="M"/>
    <n v="63.5"/>
    <s v="NA"/>
    <s v=""/>
    <n v="122543"/>
    <s v=""/>
    <s v=""/>
    <s v=""/>
    <s v=""/>
    <s v=""/>
    <s v=""/>
    <s v="M"/>
    <s v=""/>
    <s v=""/>
    <s v=""/>
    <s v=""/>
  </r>
  <r>
    <d v="2024-07-04T00:00:00"/>
    <n v="12415"/>
    <n v="12241"/>
    <m/>
    <x v="0"/>
    <n v="1801"/>
    <m/>
    <n v="42011"/>
    <s v="adipose hole"/>
    <s v="835877"/>
    <m/>
    <m/>
    <m/>
    <s v="--"/>
    <s v="X"/>
    <s v="M"/>
    <s v="M"/>
    <s v=""/>
    <s v=""/>
    <n v="80"/>
    <n v="17.3"/>
    <n v="6.5"/>
    <n v="5.6"/>
    <n v="1.7"/>
    <x v="1"/>
    <n v="12392"/>
    <s v="1062122"/>
    <n v="8"/>
    <s v="X"/>
    <m/>
    <m/>
    <d v="2024-07-19T00:00:00"/>
    <n v="593"/>
    <m/>
    <m/>
    <m/>
    <m/>
    <m/>
    <n v="1"/>
    <m/>
    <m/>
    <m/>
    <s v="adult"/>
    <s v="10621228"/>
    <x v="3"/>
    <n v="1.3"/>
    <n v="3"/>
    <n v="2019"/>
    <x v="5"/>
    <s v="GW"/>
    <n v="73.5"/>
    <s v="L"/>
    <n v="80"/>
    <s v="Yes"/>
    <s v=""/>
    <n v="122543"/>
    <s v=""/>
    <s v="F"/>
    <n v="1.0199999999999994"/>
    <n v="0.73497259946651861"/>
    <s v=""/>
    <s v=""/>
    <s v="F"/>
    <s v=""/>
    <s v=""/>
    <s v=""/>
    <s v=""/>
  </r>
  <r>
    <d v="2024-07-04T00:00:00"/>
    <n v="12415"/>
    <n v="12243"/>
    <m/>
    <x v="0"/>
    <n v="1804"/>
    <m/>
    <n v="42012"/>
    <s v="adipose hole"/>
    <s v="835955"/>
    <m/>
    <m/>
    <m/>
    <s v="--"/>
    <s v="X"/>
    <s v="M"/>
    <s v="M"/>
    <s v=""/>
    <s v=""/>
    <n v="85.5"/>
    <n v="20.2"/>
    <n v="8.1999999999999993"/>
    <n v="6"/>
    <n v="2"/>
    <x v="1"/>
    <n v="12392"/>
    <s v="1062122"/>
    <n v="9"/>
    <s v="X"/>
    <m/>
    <m/>
    <d v="2024-07-19T00:00:00"/>
    <n v="594"/>
    <m/>
    <m/>
    <m/>
    <m/>
    <m/>
    <n v="1"/>
    <m/>
    <m/>
    <m/>
    <s v="adult"/>
    <s v="10621229"/>
    <x v="3"/>
    <n v="1.3"/>
    <n v="3"/>
    <n v="2019"/>
    <x v="5"/>
    <s v="GW"/>
    <n v="77.3"/>
    <s v="L"/>
    <n v="85.5"/>
    <s v="Yes"/>
    <s v=""/>
    <n v="122543"/>
    <s v=""/>
    <s v="F"/>
    <n v="0.67900000000000271"/>
    <n v="0.66351547123322074"/>
    <s v=""/>
    <s v=""/>
    <s v="F"/>
    <s v=""/>
    <s v=""/>
    <s v=""/>
    <s v=""/>
  </r>
  <r>
    <d v="2024-07-04T00:00:00"/>
    <n v="12415"/>
    <n v="12243"/>
    <m/>
    <x v="0"/>
    <n v="1807"/>
    <m/>
    <n v="42013"/>
    <s v="adipose hole"/>
    <s v="835937"/>
    <m/>
    <m/>
    <m/>
    <s v="--"/>
    <s v="X"/>
    <s v="M"/>
    <s v="M"/>
    <s v=""/>
    <s v=""/>
    <n v="65"/>
    <m/>
    <m/>
    <m/>
    <m/>
    <x v="2"/>
    <n v="12392"/>
    <s v="1062122"/>
    <n v="10"/>
    <s v="X"/>
    <m/>
    <m/>
    <d v="2024-07-19T00:00:00"/>
    <n v="595"/>
    <m/>
    <m/>
    <m/>
    <m/>
    <m/>
    <n v="1"/>
    <m/>
    <m/>
    <m/>
    <s v="adult"/>
    <s v="106212210"/>
    <x v="2"/>
    <n v="1.2"/>
    <n v="2"/>
    <n v="2020"/>
    <x v="5"/>
    <s v="GW"/>
    <n v="59.050699999999999"/>
    <s v="M"/>
    <n v="65"/>
    <s v="NA"/>
    <n v="191"/>
    <n v="122543"/>
    <s v=""/>
    <s v=""/>
    <s v=""/>
    <s v=""/>
    <s v=""/>
    <s v=""/>
    <s v="M"/>
    <s v=""/>
    <s v=""/>
    <s v=""/>
    <s v=""/>
  </r>
  <r>
    <d v="2024-07-04T00:00:00"/>
    <n v="12415"/>
    <n v="12243"/>
    <m/>
    <x v="0"/>
    <n v="1812"/>
    <m/>
    <n v="42014"/>
    <s v="adipose hole"/>
    <s v="835945"/>
    <m/>
    <m/>
    <m/>
    <s v="--"/>
    <s v="X"/>
    <s v="M"/>
    <s v="M"/>
    <s v=""/>
    <s v=""/>
    <n v="63.5"/>
    <m/>
    <m/>
    <m/>
    <m/>
    <x v="2"/>
    <n v="12395"/>
    <s v="1062123"/>
    <n v="1"/>
    <s v="X"/>
    <m/>
    <m/>
    <d v="2024-07-19T00:00:00"/>
    <n v="596"/>
    <m/>
    <m/>
    <m/>
    <m/>
    <m/>
    <n v="1"/>
    <m/>
    <m/>
    <m/>
    <s v="adult"/>
    <s v="10621231"/>
    <x v="2"/>
    <n v="1.2"/>
    <n v="2"/>
    <n v="2020"/>
    <x v="5"/>
    <s v="GW"/>
    <n v="57.66245"/>
    <s v="M"/>
    <n v="63.5"/>
    <s v="NA"/>
    <s v=""/>
    <n v="122543"/>
    <s v=""/>
    <s v=""/>
    <s v=""/>
    <s v=""/>
    <s v=""/>
    <s v=""/>
    <s v="M"/>
    <s v=""/>
    <s v=""/>
    <s v=""/>
    <s v=""/>
  </r>
  <r>
    <d v="2024-07-04T00:00:00"/>
    <n v="12415"/>
    <n v="12243"/>
    <m/>
    <x v="0"/>
    <n v="1821"/>
    <m/>
    <n v="42015"/>
    <s v="adipose hole"/>
    <s v="835957"/>
    <m/>
    <m/>
    <m/>
    <s v="--"/>
    <s v="X"/>
    <s v="M"/>
    <s v="M"/>
    <s v=""/>
    <s v=""/>
    <n v="64.5"/>
    <m/>
    <m/>
    <m/>
    <m/>
    <x v="2"/>
    <n v="12395"/>
    <s v="1062123"/>
    <n v="2"/>
    <s v="X"/>
    <m/>
    <m/>
    <d v="2024-07-19T00:00:00"/>
    <n v="597"/>
    <m/>
    <m/>
    <m/>
    <m/>
    <m/>
    <n v="1"/>
    <m/>
    <m/>
    <m/>
    <s v="adult"/>
    <s v="10621232"/>
    <x v="6"/>
    <s v="M2"/>
    <n v="2"/>
    <s v=""/>
    <x v="5"/>
    <s v="GW"/>
    <n v="58.587949999999999"/>
    <s v="M"/>
    <n v="64.5"/>
    <s v="NA"/>
    <n v="192"/>
    <n v="122543"/>
    <s v=""/>
    <s v=""/>
    <s v=""/>
    <s v=""/>
    <s v=""/>
    <s v=""/>
    <s v="M"/>
    <s v=""/>
    <s v=""/>
    <s v=""/>
    <s v=""/>
  </r>
  <r>
    <d v="2024-07-04T00:00:00"/>
    <n v="12415"/>
    <n v="12243"/>
    <m/>
    <x v="0"/>
    <n v="1821"/>
    <m/>
    <n v="42016"/>
    <s v="adipose hole"/>
    <s v="835929"/>
    <m/>
    <m/>
    <m/>
    <s v="--"/>
    <m/>
    <s v="F"/>
    <s v="F"/>
    <s v=""/>
    <s v=""/>
    <n v="82"/>
    <n v="18.5"/>
    <n v="6.5"/>
    <n v="6.6"/>
    <n v="2.2999999999999998"/>
    <x v="1"/>
    <n v="12395"/>
    <s v="1062123"/>
    <n v="3"/>
    <s v="X"/>
    <m/>
    <m/>
    <d v="2024-07-19T00:00:00"/>
    <n v="598"/>
    <m/>
    <m/>
    <m/>
    <m/>
    <m/>
    <n v="1"/>
    <m/>
    <m/>
    <m/>
    <s v="adult"/>
    <s v="10621233"/>
    <x v="8"/>
    <s v="M3"/>
    <n v="3"/>
    <s v=""/>
    <x v="5"/>
    <s v="GW"/>
    <n v="75.5"/>
    <s v="L"/>
    <n v="82"/>
    <s v="Yes"/>
    <n v="193"/>
    <n v="122543"/>
    <s v=""/>
    <s v="F"/>
    <n v="0.68399999999999839"/>
    <n v="0.66463087043767655"/>
    <s v=""/>
    <s v=""/>
    <s v="F"/>
    <s v=""/>
    <s v=""/>
    <s v=""/>
    <s v=""/>
  </r>
  <r>
    <d v="2024-07-04T00:00:00"/>
    <n v="12415"/>
    <n v="12243"/>
    <m/>
    <x v="0"/>
    <n v="1825"/>
    <m/>
    <n v="42017"/>
    <s v="adipose hole"/>
    <s v="835921"/>
    <m/>
    <m/>
    <m/>
    <s v="--"/>
    <s v="X"/>
    <s v="M"/>
    <s v="M"/>
    <s v=""/>
    <s v=""/>
    <n v="64"/>
    <m/>
    <m/>
    <m/>
    <m/>
    <x v="2"/>
    <n v="12395"/>
    <s v="1062123"/>
    <n v="4"/>
    <s v="X"/>
    <m/>
    <m/>
    <d v="2024-07-19T00:00:00"/>
    <n v="599"/>
    <m/>
    <m/>
    <m/>
    <m/>
    <m/>
    <n v="1"/>
    <m/>
    <m/>
    <m/>
    <s v="adult"/>
    <s v="10621234"/>
    <x v="2"/>
    <n v="1.2"/>
    <n v="2"/>
    <n v="2020"/>
    <x v="5"/>
    <s v="GW"/>
    <n v="58.1252"/>
    <s v="M"/>
    <n v="64"/>
    <s v="NA"/>
    <n v="194"/>
    <n v="122543"/>
    <s v=""/>
    <s v=""/>
    <s v=""/>
    <s v=""/>
    <s v=""/>
    <s v=""/>
    <s v="M"/>
    <s v=""/>
    <s v=""/>
    <s v=""/>
    <s v=""/>
  </r>
  <r>
    <d v="2024-07-04T00:00:00"/>
    <n v="12415"/>
    <n v="12243"/>
    <m/>
    <x v="0"/>
    <n v="1826"/>
    <m/>
    <n v="42018"/>
    <s v="adipose hole"/>
    <s v="835897"/>
    <m/>
    <m/>
    <m/>
    <s v="--"/>
    <m/>
    <s v="F"/>
    <s v="M"/>
    <s v=""/>
    <s v=""/>
    <n v="73"/>
    <m/>
    <m/>
    <m/>
    <m/>
    <x v="2"/>
    <n v="12395"/>
    <s v="1062123"/>
    <n v="5"/>
    <s v="X"/>
    <m/>
    <m/>
    <d v="2024-07-19T00:00:00"/>
    <n v="600"/>
    <m/>
    <m/>
    <m/>
    <m/>
    <m/>
    <n v="1"/>
    <m/>
    <m/>
    <m/>
    <s v="adult"/>
    <s v="10621235"/>
    <x v="8"/>
    <s v="M3"/>
    <n v="3"/>
    <s v=""/>
    <x v="5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04T00:00:00"/>
    <n v="12416"/>
    <n v="12243"/>
    <m/>
    <x v="1"/>
    <n v="1920"/>
    <m/>
    <n v="42019"/>
    <s v="adipose hole"/>
    <s v="835882"/>
    <m/>
    <m/>
    <m/>
    <s v="--"/>
    <s v="X"/>
    <s v="M"/>
    <s v="M"/>
    <s v=""/>
    <s v=""/>
    <n v="64"/>
    <m/>
    <m/>
    <m/>
    <m/>
    <x v="2"/>
    <n v="12395"/>
    <s v="1062123"/>
    <n v="6"/>
    <s v="X"/>
    <m/>
    <m/>
    <d v="2024-07-19T00:00:00"/>
    <n v="601"/>
    <m/>
    <m/>
    <m/>
    <m/>
    <m/>
    <n v="1"/>
    <m/>
    <m/>
    <m/>
    <s v="adult"/>
    <s v="10621236"/>
    <x v="6"/>
    <s v="M2"/>
    <n v="2"/>
    <s v=""/>
    <x v="5"/>
    <s v="GW"/>
    <n v="58.1252"/>
    <s v="M"/>
    <n v="64"/>
    <s v="NA"/>
    <n v="195"/>
    <n v="122543"/>
    <s v=""/>
    <s v=""/>
    <s v=""/>
    <s v=""/>
    <s v=""/>
    <s v=""/>
    <s v="M"/>
    <s v=""/>
    <s v=""/>
    <s v=""/>
    <s v=""/>
  </r>
  <r>
    <d v="2024-07-04T00:00:00"/>
    <n v="12416"/>
    <n v="12243"/>
    <m/>
    <x v="1"/>
    <n v="1920"/>
    <m/>
    <n v="42020"/>
    <s v="adipose hole"/>
    <s v="835958"/>
    <m/>
    <m/>
    <m/>
    <s v="--"/>
    <m/>
    <s v="F"/>
    <s v="F"/>
    <s v=""/>
    <s v=""/>
    <n v="77"/>
    <n v="16.899999999999999"/>
    <n v="6.5"/>
    <n v="5.6"/>
    <n v="1.6"/>
    <x v="1"/>
    <n v="12395"/>
    <s v="1062123"/>
    <n v="7"/>
    <s v="X"/>
    <m/>
    <m/>
    <d v="2024-07-19T00:00:00"/>
    <n v="602"/>
    <s v="HW"/>
    <m/>
    <n v="3"/>
    <m/>
    <m/>
    <n v="1"/>
    <m/>
    <m/>
    <m/>
    <s v="adult"/>
    <s v="10621237"/>
    <x v="3"/>
    <n v="1.3"/>
    <n v="3"/>
    <n v="2019"/>
    <x v="5"/>
    <s v="GW"/>
    <n v="70.5"/>
    <s v="L"/>
    <n v="77"/>
    <s v="Yes"/>
    <n v="196"/>
    <n v="122543"/>
    <s v=""/>
    <s v="M"/>
    <n v="-0.18399999999999994"/>
    <n v="0.45412934344580619"/>
    <s v=""/>
    <s v=""/>
    <s v="M"/>
    <s v=""/>
    <s v=""/>
    <n v="0"/>
    <n v="0"/>
  </r>
  <r>
    <d v="2024-07-04T00:00:00"/>
    <n v="12416"/>
    <n v="12243"/>
    <m/>
    <x v="1"/>
    <n v="1920"/>
    <m/>
    <n v="42021"/>
    <s v="adipose hole"/>
    <s v="835884"/>
    <m/>
    <m/>
    <m/>
    <s v="--"/>
    <s v="X"/>
    <s v="M"/>
    <s v="M"/>
    <s v=""/>
    <s v=""/>
    <n v="80.5"/>
    <n v="18"/>
    <n v="7"/>
    <n v="5.5"/>
    <n v="1.8"/>
    <x v="1"/>
    <n v="12395"/>
    <s v="1062123"/>
    <n v="8"/>
    <s v="X"/>
    <m/>
    <m/>
    <d v="2024-07-19T00:00:00"/>
    <n v="603"/>
    <m/>
    <m/>
    <m/>
    <m/>
    <m/>
    <n v="1"/>
    <m/>
    <m/>
    <m/>
    <s v="adult"/>
    <s v="10621238"/>
    <x v="3"/>
    <n v="1.3"/>
    <n v="3"/>
    <n v="2019"/>
    <x v="5"/>
    <s v="GW"/>
    <n v="73.5"/>
    <s v="L"/>
    <n v="80.5"/>
    <s v="Yes"/>
    <s v=""/>
    <n v="122543"/>
    <s v=""/>
    <s v="F"/>
    <n v="0.57700000000000173"/>
    <n v="0.6403768146322103"/>
    <s v=""/>
    <s v=""/>
    <s v="F"/>
    <s v=""/>
    <s v=""/>
    <n v="0"/>
    <n v="0"/>
  </r>
  <r>
    <d v="2024-07-04T00:00:00"/>
    <n v="12416"/>
    <n v="12243"/>
    <m/>
    <x v="1"/>
    <n v="1920"/>
    <m/>
    <n v="42022"/>
    <s v="adipose hole"/>
    <s v="835874"/>
    <m/>
    <m/>
    <m/>
    <s v="--"/>
    <s v="X"/>
    <s v="M"/>
    <s v="M"/>
    <s v=""/>
    <s v=""/>
    <n v="71"/>
    <m/>
    <m/>
    <m/>
    <m/>
    <x v="2"/>
    <n v="12395"/>
    <s v="1062123"/>
    <n v="9"/>
    <s v="X"/>
    <m/>
    <m/>
    <d v="2024-07-19T00:00:00"/>
    <n v="604"/>
    <m/>
    <m/>
    <m/>
    <m/>
    <m/>
    <n v="1"/>
    <m/>
    <m/>
    <m/>
    <s v="adult"/>
    <s v="10621239"/>
    <x v="2"/>
    <n v="1.2"/>
    <n v="2"/>
    <n v="2020"/>
    <x v="5"/>
    <s v="GW"/>
    <n v="64.603699999999989"/>
    <s v="M"/>
    <n v="71"/>
    <s v="NA"/>
    <n v="197"/>
    <n v="122543"/>
    <s v=""/>
    <s v=""/>
    <s v=""/>
    <s v=""/>
    <s v=""/>
    <s v=""/>
    <s v="M"/>
    <s v=""/>
    <s v=""/>
    <n v="0"/>
    <n v="0"/>
  </r>
  <r>
    <d v="2024-07-04T00:00:00"/>
    <n v="12416"/>
    <n v="12243"/>
    <m/>
    <x v="1"/>
    <n v="1920"/>
    <m/>
    <n v="42023"/>
    <s v="adipose hole"/>
    <s v="835933"/>
    <m/>
    <m/>
    <m/>
    <s v="--"/>
    <s v="X"/>
    <s v="M"/>
    <s v="M"/>
    <s v=""/>
    <s v=""/>
    <n v="73"/>
    <m/>
    <m/>
    <m/>
    <m/>
    <x v="2"/>
    <n v="12395"/>
    <s v="1062123"/>
    <n v="10"/>
    <s v="X"/>
    <m/>
    <m/>
    <d v="2024-07-19T00:00:00"/>
    <n v="605"/>
    <m/>
    <m/>
    <m/>
    <m/>
    <m/>
    <n v="1"/>
    <m/>
    <m/>
    <m/>
    <s v="adult"/>
    <s v="106212310"/>
    <x v="2"/>
    <n v="1.2"/>
    <n v="2"/>
    <n v="2020"/>
    <x v="5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04T00:00:00"/>
    <n v="12416"/>
    <n v="12243"/>
    <m/>
    <x v="1"/>
    <n v="1928"/>
    <m/>
    <n v="42024"/>
    <s v="adipose hole"/>
    <s v="835875"/>
    <m/>
    <m/>
    <m/>
    <s v="--"/>
    <s v="X"/>
    <s v="M"/>
    <s v="M"/>
    <s v=""/>
    <s v=""/>
    <n v="65"/>
    <m/>
    <m/>
    <m/>
    <m/>
    <x v="2"/>
    <n v="12396"/>
    <s v="1062124"/>
    <n v="1"/>
    <s v="X"/>
    <m/>
    <m/>
    <d v="2024-07-19T00:00:00"/>
    <n v="606"/>
    <m/>
    <m/>
    <m/>
    <m/>
    <m/>
    <n v="1"/>
    <m/>
    <m/>
    <m/>
    <s v="adult"/>
    <s v="10621241"/>
    <x v="5"/>
    <n v="0"/>
    <n v="0"/>
    <s v=""/>
    <x v="5"/>
    <s v="GW"/>
    <n v="59.050699999999999"/>
    <s v="M"/>
    <n v="65"/>
    <s v="NA"/>
    <n v="198"/>
    <n v="122543"/>
    <s v=""/>
    <s v=""/>
    <s v=""/>
    <s v=""/>
    <s v=""/>
    <s v=""/>
    <s v="M"/>
    <s v=""/>
    <s v=""/>
    <n v="0"/>
    <n v="0"/>
  </r>
  <r>
    <d v="2024-07-04T00:00:00"/>
    <n v="12416"/>
    <n v="12243"/>
    <m/>
    <x v="1"/>
    <n v="1928"/>
    <m/>
    <n v="42025"/>
    <s v="adipose hole"/>
    <s v="835942"/>
    <m/>
    <m/>
    <m/>
    <s v="--"/>
    <s v="X"/>
    <s v="M"/>
    <s v="M"/>
    <s v=""/>
    <s v=""/>
    <n v="78"/>
    <n v="17.600000000000001"/>
    <n v="7.2"/>
    <n v="5.8"/>
    <n v="2.5"/>
    <x v="1"/>
    <n v="12396"/>
    <s v="1062124"/>
    <n v="2"/>
    <s v="X"/>
    <m/>
    <m/>
    <d v="2024-07-19T00:00:00"/>
    <n v="607"/>
    <m/>
    <m/>
    <m/>
    <m/>
    <m/>
    <n v="1"/>
    <m/>
    <m/>
    <m/>
    <s v="adult"/>
    <s v="10621242"/>
    <x v="3"/>
    <n v="1.3"/>
    <n v="3"/>
    <n v="2019"/>
    <x v="5"/>
    <s v="GW"/>
    <n v="70.8"/>
    <s v="L"/>
    <n v="78"/>
    <s v="Yes"/>
    <n v="199"/>
    <n v="122543"/>
    <s v=""/>
    <s v="M"/>
    <n v="-1.5600000000000009"/>
    <n v="0.1736466470190049"/>
    <s v=""/>
    <s v=""/>
    <s v="M"/>
    <s v=""/>
    <s v=""/>
    <n v="0"/>
    <n v="0"/>
  </r>
  <r>
    <d v="2024-07-04T00:00:00"/>
    <n v="12416"/>
    <n v="12243"/>
    <m/>
    <x v="1"/>
    <n v="1928"/>
    <m/>
    <n v="42026"/>
    <s v="adipose hole"/>
    <s v="835931"/>
    <m/>
    <m/>
    <m/>
    <s v="--"/>
    <s v="X"/>
    <s v="M"/>
    <s v="M"/>
    <s v=""/>
    <s v=""/>
    <n v="85"/>
    <n v="18.600000000000001"/>
    <n v="7.2"/>
    <n v="7"/>
    <n v="2"/>
    <x v="1"/>
    <n v="12396"/>
    <s v="1062124"/>
    <n v="3"/>
    <s v="X"/>
    <m/>
    <m/>
    <d v="2024-07-19T00:00:00"/>
    <n v="608"/>
    <m/>
    <m/>
    <m/>
    <m/>
    <m/>
    <n v="1"/>
    <m/>
    <m/>
    <m/>
    <s v="adult"/>
    <s v="10621243"/>
    <x v="8"/>
    <s v="M3"/>
    <n v="3"/>
    <s v=""/>
    <x v="5"/>
    <s v="GW"/>
    <n v="77.8"/>
    <s v="L"/>
    <n v="85"/>
    <s v="Yes"/>
    <s v=""/>
    <n v="122543"/>
    <s v=""/>
    <s v="F"/>
    <n v="1.0639999999999963"/>
    <n v="0.74345420814634311"/>
    <s v=""/>
    <s v=""/>
    <s v="F"/>
    <s v=""/>
    <s v=""/>
    <s v=""/>
    <s v=""/>
  </r>
  <r>
    <d v="2024-07-04T00:00:00"/>
    <n v="12416"/>
    <n v="12243"/>
    <m/>
    <x v="1"/>
    <n v="1928"/>
    <m/>
    <n v="42027"/>
    <s v="adipose hole"/>
    <s v="835906"/>
    <m/>
    <m/>
    <m/>
    <s v="--"/>
    <s v="X"/>
    <s v="M"/>
    <s v="M"/>
    <s v=""/>
    <s v=""/>
    <n v="68"/>
    <m/>
    <m/>
    <m/>
    <m/>
    <x v="2"/>
    <n v="12396"/>
    <s v="1062124"/>
    <n v="4"/>
    <s v="X"/>
    <m/>
    <m/>
    <d v="2024-07-19T00:00:00"/>
    <n v="609"/>
    <m/>
    <m/>
    <m/>
    <m/>
    <m/>
    <n v="1"/>
    <m/>
    <m/>
    <m/>
    <s v="adult"/>
    <s v="10621244"/>
    <x v="2"/>
    <n v="1.2"/>
    <n v="2"/>
    <n v="2020"/>
    <x v="5"/>
    <s v="GW"/>
    <n v="61.827199999999998"/>
    <s v="M"/>
    <n v="68"/>
    <s v="NA"/>
    <s v=""/>
    <n v="122543"/>
    <s v=""/>
    <s v=""/>
    <s v=""/>
    <s v=""/>
    <s v=""/>
    <s v=""/>
    <s v="M"/>
    <s v=""/>
    <s v=""/>
    <n v="0"/>
    <n v="0"/>
  </r>
  <r>
    <d v="2024-07-04T00:00:00"/>
    <n v="12416"/>
    <n v="12243"/>
    <m/>
    <x v="1"/>
    <n v="1937"/>
    <m/>
    <n v="42028"/>
    <s v="adipose hole"/>
    <s v="835887"/>
    <m/>
    <m/>
    <m/>
    <s v="--"/>
    <s v="X"/>
    <s v="M"/>
    <s v="M"/>
    <s v=""/>
    <s v=""/>
    <n v="61"/>
    <m/>
    <m/>
    <m/>
    <m/>
    <x v="2"/>
    <n v="12396"/>
    <s v="1062124"/>
    <n v="5"/>
    <s v="X"/>
    <m/>
    <m/>
    <d v="2024-07-19T00:00:00"/>
    <n v="610"/>
    <m/>
    <m/>
    <m/>
    <m/>
    <m/>
    <n v="1"/>
    <m/>
    <m/>
    <m/>
    <s v="adult"/>
    <s v="10621245"/>
    <x v="2"/>
    <n v="1.2"/>
    <n v="2"/>
    <n v="2020"/>
    <x v="5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4T00:00:00"/>
    <n v="12417"/>
    <n v="12243"/>
    <m/>
    <x v="0"/>
    <n v="1954"/>
    <m/>
    <n v="42029"/>
    <s v="adipose hole"/>
    <s v="835926"/>
    <m/>
    <m/>
    <m/>
    <s v="--"/>
    <s v="X"/>
    <s v="M"/>
    <s v="M"/>
    <s v=""/>
    <s v=""/>
    <n v="50.5"/>
    <m/>
    <m/>
    <m/>
    <m/>
    <x v="2"/>
    <n v="12396"/>
    <s v="1062124"/>
    <n v="6"/>
    <s v="X"/>
    <m/>
    <m/>
    <d v="2024-07-19T00:00:00"/>
    <n v="611"/>
    <m/>
    <m/>
    <m/>
    <m/>
    <m/>
    <n v="1"/>
    <m/>
    <m/>
    <m/>
    <s v="adult"/>
    <s v="10621246"/>
    <x v="2"/>
    <n v="1.2"/>
    <n v="2"/>
    <n v="2020"/>
    <x v="5"/>
    <s v="GW"/>
    <n v="45.630949999999999"/>
    <s v="M"/>
    <n v="50.5"/>
    <s v="NA"/>
    <n v="200"/>
    <n v="122543"/>
    <s v=""/>
    <s v=""/>
    <s v=""/>
    <s v=""/>
    <s v=""/>
    <s v=""/>
    <s v="M"/>
    <s v=""/>
    <s v=""/>
    <s v=""/>
    <s v=""/>
  </r>
  <r>
    <d v="2024-07-04T00:00:00"/>
    <n v="12360"/>
    <n v="12268"/>
    <m/>
    <x v="3"/>
    <n v="930"/>
    <m/>
    <n v="53996"/>
    <s v="V-clip adipose"/>
    <s v="836159"/>
    <m/>
    <m/>
    <m/>
    <s v="--"/>
    <m/>
    <s v="F"/>
    <s v="F"/>
    <s v=""/>
    <s v=""/>
    <n v="81"/>
    <n v="16.100000000000001"/>
    <n v="5.5"/>
    <n v="4.9000000000000004"/>
    <n v="1.9"/>
    <x v="1"/>
    <n v="12590"/>
    <s v="1062183"/>
    <n v="3"/>
    <s v="X"/>
    <m/>
    <s v="X"/>
    <d v="2024-09-27T00:00:00"/>
    <m/>
    <m/>
    <m/>
    <m/>
    <m/>
    <m/>
    <m/>
    <m/>
    <m/>
    <m/>
    <s v="adult"/>
    <s v="10621833"/>
    <x v="6"/>
    <s v="M2"/>
    <n v="2"/>
    <s v=""/>
    <x v="5"/>
    <s v="GH"/>
    <n v="75.5"/>
    <s v="L"/>
    <n v="81"/>
    <s v="Yes"/>
    <s v=""/>
    <n v="127871"/>
    <s v=""/>
    <s v="F"/>
    <n v="3.0339999999999994"/>
    <n v="0.95408671259929667"/>
    <s v=""/>
    <s v=""/>
    <s v="F"/>
    <s v=""/>
    <s v=""/>
    <s v=""/>
    <s v=""/>
  </r>
  <r>
    <d v="2024-07-04T00:00:00"/>
    <n v="12360"/>
    <n v="12268"/>
    <m/>
    <x v="3"/>
    <n v="932"/>
    <m/>
    <n v="53997"/>
    <s v="V-clip adipose"/>
    <s v="836163"/>
    <m/>
    <m/>
    <m/>
    <s v="--"/>
    <m/>
    <s v="F"/>
    <s v="F"/>
    <s v=""/>
    <s v=""/>
    <n v="82.5"/>
    <n v="17.5"/>
    <n v="6.1"/>
    <n v="5.2"/>
    <n v="1.8"/>
    <x v="1"/>
    <n v="12590"/>
    <s v="1062183"/>
    <n v="4"/>
    <s v="X"/>
    <m/>
    <s v="X"/>
    <d v="2024-09-27T00:00:00"/>
    <m/>
    <m/>
    <m/>
    <m/>
    <m/>
    <m/>
    <m/>
    <m/>
    <m/>
    <m/>
    <s v="adult"/>
    <s v="10621834"/>
    <x v="3"/>
    <n v="1.3"/>
    <n v="3"/>
    <n v="2019"/>
    <x v="5"/>
    <s v="GH"/>
    <n v="76.400000000000006"/>
    <s v="L"/>
    <n v="82.5"/>
    <s v="Yes"/>
    <s v=""/>
    <n v="127871"/>
    <s v=""/>
    <s v="F"/>
    <n v="2.7930000000000019"/>
    <n v="0.94229638306159547"/>
    <s v=""/>
    <s v=""/>
    <s v="F"/>
    <s v=""/>
    <s v=""/>
    <s v=""/>
    <s v=""/>
  </r>
  <r>
    <d v="2024-07-04T00:00:00"/>
    <n v="12360"/>
    <n v="12268"/>
    <m/>
    <x v="3"/>
    <n v="935"/>
    <m/>
    <n v="53998"/>
    <s v="V-clip adipose"/>
    <s v="836093"/>
    <m/>
    <m/>
    <m/>
    <s v="--"/>
    <m/>
    <s v="M"/>
    <s v="M"/>
    <s v=""/>
    <s v=""/>
    <n v="66.5"/>
    <m/>
    <m/>
    <m/>
    <m/>
    <x v="2"/>
    <n v="12590"/>
    <s v="1062183"/>
    <n v="5"/>
    <s v="X"/>
    <m/>
    <s v="X"/>
    <d v="2024-09-27T00:00:00"/>
    <m/>
    <m/>
    <m/>
    <m/>
    <m/>
    <m/>
    <m/>
    <m/>
    <s v="Chinook bad tag #53999 confirmed via CTS #12360 - NP"/>
    <m/>
    <s v="adult"/>
    <s v="10621835"/>
    <x v="2"/>
    <n v="1.2"/>
    <n v="2"/>
    <n v="2020"/>
    <x v="5"/>
    <s v="GH"/>
    <n v="60.438949999999998"/>
    <s v="M"/>
    <n v="66.5"/>
    <s v="NA"/>
    <s v=""/>
    <n v="127871"/>
    <s v=""/>
    <s v=""/>
    <s v=""/>
    <s v=""/>
    <s v=""/>
    <s v=""/>
    <s v="M"/>
    <s v=""/>
    <s v=""/>
    <s v=""/>
    <s v=""/>
  </r>
  <r>
    <d v="2024-07-04T00:00:00"/>
    <n v="12360"/>
    <n v="12268"/>
    <m/>
    <x v="3"/>
    <n v="938"/>
    <m/>
    <n v="54000"/>
    <s v="V-clip adipose"/>
    <s v="836167"/>
    <m/>
    <m/>
    <m/>
    <s v="--"/>
    <m/>
    <s v="M"/>
    <s v="M"/>
    <s v=""/>
    <s v=""/>
    <n v="57"/>
    <m/>
    <m/>
    <m/>
    <m/>
    <x v="2"/>
    <n v="12590"/>
    <s v="1062183"/>
    <n v="6"/>
    <s v="X"/>
    <m/>
    <s v="X"/>
    <d v="2024-09-27T00:00:00"/>
    <m/>
    <m/>
    <m/>
    <m/>
    <m/>
    <m/>
    <m/>
    <m/>
    <s v="Split tags jump from 54000 to 55001"/>
    <m/>
    <s v="adult"/>
    <s v="10621836"/>
    <x v="2"/>
    <n v="1.2"/>
    <n v="2"/>
    <n v="2020"/>
    <x v="5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04T00:00:00"/>
    <n v="12360"/>
    <n v="12268"/>
    <m/>
    <x v="3"/>
    <n v="940"/>
    <m/>
    <n v="55001"/>
    <s v="V-clip adipose"/>
    <s v="836070"/>
    <m/>
    <m/>
    <m/>
    <s v="--"/>
    <m/>
    <s v="F"/>
    <s v="F"/>
    <s v=""/>
    <s v=""/>
    <n v="81.5"/>
    <n v="17.5"/>
    <n v="5.9"/>
    <n v="4.8"/>
    <n v="1.9"/>
    <x v="1"/>
    <n v="12590"/>
    <s v="1062183"/>
    <n v="7"/>
    <s v="X"/>
    <m/>
    <s v="X"/>
    <d v="2024-09-27T00:00:00"/>
    <m/>
    <m/>
    <m/>
    <m/>
    <m/>
    <m/>
    <m/>
    <m/>
    <m/>
    <m/>
    <s v="adult"/>
    <s v="10621837"/>
    <x v="5"/>
    <n v="0"/>
    <n v="0"/>
    <s v=""/>
    <x v="5"/>
    <s v="GH"/>
    <n v="75.599999999999994"/>
    <s v="L"/>
    <n v="81.5"/>
    <s v="Yes"/>
    <s v=""/>
    <n v="127871"/>
    <s v=""/>
    <s v="F"/>
    <n v="2.8050000000000019"/>
    <n v="0.94294541740107973"/>
    <s v=""/>
    <s v=""/>
    <s v="F"/>
    <s v=""/>
    <s v=""/>
    <s v=""/>
    <s v=""/>
  </r>
  <r>
    <d v="2024-07-04T00:00:00"/>
    <n v="12360"/>
    <n v="12268"/>
    <m/>
    <x v="3"/>
    <n v="941"/>
    <m/>
    <n v="55002"/>
    <s v="V-clip adipose"/>
    <s v="836139"/>
    <m/>
    <m/>
    <m/>
    <s v="--"/>
    <m/>
    <s v="M"/>
    <s v="M"/>
    <s v=""/>
    <s v=""/>
    <n v="62.8"/>
    <m/>
    <m/>
    <m/>
    <m/>
    <x v="2"/>
    <n v="12590"/>
    <s v="1062183"/>
    <n v="8"/>
    <s v="X"/>
    <m/>
    <s v="X"/>
    <d v="2024-09-27T00:00:00"/>
    <m/>
    <m/>
    <m/>
    <m/>
    <m/>
    <m/>
    <m/>
    <m/>
    <m/>
    <m/>
    <s v="adult"/>
    <s v="10621838"/>
    <x v="5"/>
    <n v="0"/>
    <n v="0"/>
    <s v=""/>
    <x v="5"/>
    <s v="GH"/>
    <n v="57.014599999999994"/>
    <s v="M"/>
    <n v="62.8"/>
    <s v="NA"/>
    <s v=""/>
    <n v="127871"/>
    <s v=""/>
    <s v=""/>
    <s v=""/>
    <s v=""/>
    <s v=""/>
    <s v=""/>
    <s v="M"/>
    <s v=""/>
    <s v=""/>
    <s v=""/>
    <s v=""/>
  </r>
  <r>
    <d v="2024-07-04T00:00:00"/>
    <n v="12360"/>
    <n v="12268"/>
    <m/>
    <x v="3"/>
    <n v="942"/>
    <m/>
    <n v="55003"/>
    <s v="V-clip adipose"/>
    <s v="836147"/>
    <m/>
    <m/>
    <m/>
    <s v="--"/>
    <m/>
    <s v="M"/>
    <s v="M"/>
    <s v=""/>
    <s v=""/>
    <n v="54.5"/>
    <m/>
    <m/>
    <m/>
    <m/>
    <x v="2"/>
    <n v="12590"/>
    <s v="1062183"/>
    <n v="9"/>
    <s v="X"/>
    <m/>
    <s v="X"/>
    <d v="2024-09-27T00:00:00"/>
    <m/>
    <m/>
    <m/>
    <m/>
    <m/>
    <m/>
    <m/>
    <m/>
    <m/>
    <m/>
    <s v="adult"/>
    <s v="10621839"/>
    <x v="2"/>
    <n v="1.2"/>
    <n v="2"/>
    <n v="2020"/>
    <x v="5"/>
    <s v="GH"/>
    <n v="49.332949999999997"/>
    <s v="M"/>
    <n v="54.5"/>
    <s v="NA"/>
    <s v=""/>
    <n v="127871"/>
    <s v=""/>
    <s v=""/>
    <s v=""/>
    <s v=""/>
    <s v=""/>
    <s v=""/>
    <s v="M"/>
    <s v=""/>
    <s v=""/>
    <s v=""/>
    <s v=""/>
  </r>
  <r>
    <d v="2024-07-04T00:00:00"/>
    <n v="12360"/>
    <n v="12268"/>
    <m/>
    <x v="3"/>
    <n v="943"/>
    <m/>
    <n v="55004"/>
    <s v="V-clip adipose"/>
    <s v="836127"/>
    <m/>
    <m/>
    <m/>
    <s v="--"/>
    <m/>
    <s v="M"/>
    <s v="M"/>
    <s v=""/>
    <s v=""/>
    <n v="73"/>
    <m/>
    <m/>
    <m/>
    <m/>
    <x v="2"/>
    <n v="12590"/>
    <s v="1062183"/>
    <n v="10"/>
    <s v="X"/>
    <m/>
    <s v="X"/>
    <d v="2024-09-27T00:00:00"/>
    <m/>
    <m/>
    <m/>
    <m/>
    <m/>
    <m/>
    <m/>
    <m/>
    <m/>
    <m/>
    <s v="adult"/>
    <s v="106218310"/>
    <x v="6"/>
    <s v="M2"/>
    <n v="2"/>
    <s v=""/>
    <x v="5"/>
    <s v="GH"/>
    <n v="66.454699999999988"/>
    <s v="M"/>
    <n v="73"/>
    <s v="NA"/>
    <s v=""/>
    <n v="127871"/>
    <s v=""/>
    <s v=""/>
    <s v=""/>
    <s v=""/>
    <s v=""/>
    <s v=""/>
    <s v="M"/>
    <s v=""/>
    <s v=""/>
    <s v=""/>
    <s v=""/>
  </r>
  <r>
    <d v="2024-07-04T00:00:00"/>
    <n v="12360"/>
    <n v="12268"/>
    <m/>
    <x v="3"/>
    <n v="945"/>
    <m/>
    <n v="55005"/>
    <s v="V-clip adipose"/>
    <s v="836078"/>
    <m/>
    <m/>
    <m/>
    <s v="--"/>
    <m/>
    <s v="M"/>
    <s v="M"/>
    <s v=""/>
    <s v=""/>
    <n v="69"/>
    <m/>
    <m/>
    <m/>
    <m/>
    <x v="2"/>
    <n v="1259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4T00:00:00"/>
    <n v="12360"/>
    <n v="12268"/>
    <m/>
    <x v="3"/>
    <n v="945"/>
    <m/>
    <n v="55006"/>
    <s v="V-clip adipose"/>
    <s v="836121"/>
    <m/>
    <m/>
    <m/>
    <s v="--"/>
    <m/>
    <s v="M"/>
    <s v="M"/>
    <s v=""/>
    <s v=""/>
    <n v="64.5"/>
    <m/>
    <m/>
    <m/>
    <m/>
    <x v="2"/>
    <n v="12591"/>
    <s v=""/>
    <n v="2"/>
    <s v="X"/>
    <s v="X"/>
    <m/>
    <d v="2024-09-27T00:00:00"/>
    <m/>
    <s v="GN"/>
    <m/>
    <n v="12"/>
    <m/>
    <m/>
    <m/>
    <m/>
    <m/>
    <m/>
    <s v="adult"/>
    <s v="2"/>
    <x v="7"/>
    <s v=""/>
    <s v=""/>
    <s v=""/>
    <x v="5"/>
    <s v="GH"/>
    <n v="58.587949999999999"/>
    <s v="M"/>
    <n v="64.5"/>
    <s v="NA"/>
    <s v=""/>
    <e v="#N/A"/>
    <s v=""/>
    <s v=""/>
    <s v=""/>
    <s v=""/>
    <s v=""/>
    <s v=""/>
    <s v="M"/>
    <s v=""/>
    <s v=""/>
    <s v=""/>
    <s v=""/>
  </r>
  <r>
    <d v="2024-07-04T00:00:00"/>
    <n v="12360"/>
    <n v="12268"/>
    <m/>
    <x v="3"/>
    <n v="947"/>
    <m/>
    <n v="55007"/>
    <s v="V-clip adipose"/>
    <s v="836113"/>
    <m/>
    <m/>
    <m/>
    <s v="--"/>
    <m/>
    <s v="F"/>
    <s v="F"/>
    <s v=""/>
    <s v=""/>
    <n v="83"/>
    <n v="17.7"/>
    <n v="7.2"/>
    <n v="5.5"/>
    <n v="2"/>
    <x v="1"/>
    <n v="1259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5.8"/>
    <s v="L"/>
    <n v="83"/>
    <s v="Yes"/>
    <s v=""/>
    <e v="#N/A"/>
    <s v=""/>
    <s v="F"/>
    <n v="1.2239999999999973"/>
    <n v="0.77276670897320265"/>
    <s v=""/>
    <s v=""/>
    <s v="F"/>
    <s v=""/>
    <s v=""/>
    <s v=""/>
    <s v=""/>
  </r>
  <r>
    <d v="2024-07-04T00:00:00"/>
    <n v="12360"/>
    <n v="12268"/>
    <m/>
    <x v="3"/>
    <n v="949"/>
    <m/>
    <n v="55008"/>
    <s v="V-clip adipose"/>
    <s v="836146"/>
    <m/>
    <m/>
    <m/>
    <s v="--"/>
    <m/>
    <s v="F"/>
    <s v="F"/>
    <s v=""/>
    <s v=""/>
    <n v="78"/>
    <n v="15.5"/>
    <n v="5"/>
    <n v="4.0999999999999996"/>
    <n v="1.4"/>
    <x v="1"/>
    <n v="1259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3"/>
    <s v="L"/>
    <n v="78"/>
    <s v="Yes"/>
    <s v=""/>
    <e v="#N/A"/>
    <s v=""/>
    <s v="F"/>
    <n v="3.3579999999999997"/>
    <n v="0.96636583149420341"/>
    <s v=""/>
    <s v=""/>
    <s v="F"/>
    <s v=""/>
    <s v=""/>
    <s v=""/>
    <s v=""/>
  </r>
  <r>
    <d v="2024-07-04T00:00:00"/>
    <n v="12360"/>
    <n v="12268"/>
    <m/>
    <x v="3"/>
    <n v="951"/>
    <m/>
    <n v="55009"/>
    <s v="V-clip adipose"/>
    <s v="836108"/>
    <m/>
    <m/>
    <m/>
    <s v="--"/>
    <s v="X"/>
    <s v="M"/>
    <s v="M"/>
    <s v=""/>
    <s v=""/>
    <n v="62"/>
    <m/>
    <m/>
    <m/>
    <m/>
    <x v="2"/>
    <n v="1259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4T00:00:00"/>
    <n v="12360"/>
    <n v="12268"/>
    <m/>
    <x v="3"/>
    <n v="951"/>
    <m/>
    <n v="55010"/>
    <s v="V-clip adipose"/>
    <s v="836115"/>
    <m/>
    <m/>
    <m/>
    <s v="--"/>
    <m/>
    <s v="M"/>
    <s v="M"/>
    <s v=""/>
    <s v=""/>
    <n v="69"/>
    <m/>
    <m/>
    <m/>
    <m/>
    <x v="2"/>
    <n v="12591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4T00:00:00"/>
    <n v="12360"/>
    <n v="12268"/>
    <m/>
    <x v="3"/>
    <n v="952"/>
    <m/>
    <n v="55011"/>
    <s v="V-clip adipose"/>
    <s v="836145"/>
    <m/>
    <m/>
    <m/>
    <s v="--"/>
    <m/>
    <s v="F"/>
    <s v="F"/>
    <s v=""/>
    <s v=""/>
    <n v="84.5"/>
    <n v="17.100000000000001"/>
    <n v="6"/>
    <n v="5.9"/>
    <n v="1.8"/>
    <x v="1"/>
    <n v="1259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8.5"/>
    <s v="L"/>
    <n v="84.5"/>
    <s v="Yes"/>
    <s v=""/>
    <e v="#N/A"/>
    <s v=""/>
    <s v="F"/>
    <n v="3.3050000000000015"/>
    <n v="0.96459994237732827"/>
    <s v=""/>
    <s v=""/>
    <s v="F"/>
    <s v=""/>
    <s v=""/>
    <s v=""/>
    <s v=""/>
  </r>
  <r>
    <d v="2024-07-04T00:00:00"/>
    <n v="12360"/>
    <n v="12268"/>
    <m/>
    <x v="3"/>
    <n v="954"/>
    <m/>
    <n v="55012"/>
    <s v="V-clip adipose"/>
    <s v="836100"/>
    <m/>
    <m/>
    <m/>
    <s v="--"/>
    <m/>
    <s v="F"/>
    <s v="F"/>
    <s v=""/>
    <s v=""/>
    <n v="79"/>
    <n v="17"/>
    <n v="6"/>
    <n v="5.0999999999999996"/>
    <n v="1.9"/>
    <x v="1"/>
    <n v="1259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3"/>
    <s v="L"/>
    <n v="79"/>
    <s v="Yes"/>
    <s v=""/>
    <e v="#N/A"/>
    <s v=""/>
    <s v="F"/>
    <n v="1.3980000000000001"/>
    <n v="0.80186632694543825"/>
    <s v=""/>
    <s v=""/>
    <s v="F"/>
    <s v=""/>
    <s v=""/>
    <s v=""/>
    <s v=""/>
  </r>
  <r>
    <d v="2024-07-04T00:00:00"/>
    <n v="12360"/>
    <n v="12268"/>
    <m/>
    <x v="3"/>
    <n v="957"/>
    <m/>
    <n v="55013"/>
    <s v="V-clip adipose"/>
    <s v="836110"/>
    <m/>
    <m/>
    <m/>
    <s v="--"/>
    <m/>
    <s v="M"/>
    <s v="M"/>
    <s v=""/>
    <s v=""/>
    <n v="60.5"/>
    <m/>
    <m/>
    <m/>
    <m/>
    <x v="2"/>
    <n v="12591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04T00:00:00"/>
    <n v="12360"/>
    <n v="12268"/>
    <m/>
    <x v="3"/>
    <n v="959"/>
    <m/>
    <n v="55014"/>
    <s v="V-clip adipose"/>
    <s v="836157"/>
    <m/>
    <m/>
    <m/>
    <s v="--"/>
    <m/>
    <s v="F"/>
    <s v="F"/>
    <s v=""/>
    <s v=""/>
    <n v="79"/>
    <n v="16.5"/>
    <n v="6"/>
    <n v="4.7"/>
    <n v="1.7"/>
    <x v="1"/>
    <n v="1259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3"/>
    <s v="L"/>
    <n v="79"/>
    <s v="Yes"/>
    <s v=""/>
    <e v="#N/A"/>
    <s v=""/>
    <s v="F"/>
    <n v="1.8419999999999999"/>
    <n v="0.86318507224070073"/>
    <s v=""/>
    <s v=""/>
    <s v="F"/>
    <s v=""/>
    <s v=""/>
    <s v=""/>
    <s v=""/>
  </r>
  <r>
    <d v="2024-07-04T00:00:00"/>
    <n v="12360"/>
    <n v="12268"/>
    <m/>
    <x v="3"/>
    <n v="1000"/>
    <m/>
    <n v="55015"/>
    <s v="V-clip adipose"/>
    <s v="836153"/>
    <m/>
    <m/>
    <m/>
    <s v="--"/>
    <m/>
    <s v="M"/>
    <s v="M"/>
    <s v=""/>
    <s v=""/>
    <n v="71.5"/>
    <m/>
    <m/>
    <m/>
    <m/>
    <x v="2"/>
    <n v="12592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5.066449999999989"/>
    <s v="M"/>
    <n v="71.5"/>
    <s v="NA"/>
    <s v=""/>
    <e v="#N/A"/>
    <s v=""/>
    <s v=""/>
    <s v=""/>
    <s v=""/>
    <s v=""/>
    <s v=""/>
    <s v="M"/>
    <s v=""/>
    <s v=""/>
    <s v=""/>
    <s v=""/>
  </r>
  <r>
    <d v="2024-07-04T00:00:00"/>
    <n v="12360"/>
    <n v="12268"/>
    <m/>
    <x v="3"/>
    <n v="1001"/>
    <m/>
    <n v="55016"/>
    <s v="V-clip adipose"/>
    <s v="836116"/>
    <m/>
    <m/>
    <m/>
    <s v="--"/>
    <m/>
    <s v="F"/>
    <s v="F"/>
    <s v=""/>
    <s v=""/>
    <n v="82"/>
    <n v="17.2"/>
    <n v="6"/>
    <n v="5.0999999999999996"/>
    <n v="1.9"/>
    <x v="1"/>
    <n v="12592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6"/>
    <s v="L"/>
    <n v="82"/>
    <s v="Yes"/>
    <s v=""/>
    <e v="#N/A"/>
    <s v=""/>
    <s v="F"/>
    <n v="2.6879999999999993"/>
    <n v="0.93631482693902368"/>
    <s v=""/>
    <s v=""/>
    <s v="F"/>
    <s v=""/>
    <s v=""/>
    <s v=""/>
    <s v=""/>
  </r>
  <r>
    <d v="2024-07-04T00:00:00"/>
    <n v="12360"/>
    <n v="12268"/>
    <m/>
    <x v="3"/>
    <n v="1003"/>
    <m/>
    <n v="55017"/>
    <s v="V-clip adipose"/>
    <s v="836161"/>
    <m/>
    <m/>
    <m/>
    <s v="--"/>
    <s v="X"/>
    <s v="M"/>
    <s v="M"/>
    <s v=""/>
    <s v=""/>
    <n v="88"/>
    <n v="21"/>
    <n v="8"/>
    <n v="6.1"/>
    <n v="2.4"/>
    <x v="1"/>
    <n v="12592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80"/>
    <s v="L"/>
    <n v="88"/>
    <s v="Yes"/>
    <s v=""/>
    <e v="#N/A"/>
    <s v=""/>
    <s v="F"/>
    <n v="1.5979999999999972"/>
    <n v="0.83173867190342565"/>
    <s v=""/>
    <s v=""/>
    <s v="F"/>
    <s v=""/>
    <s v=""/>
    <s v=""/>
    <s v=""/>
  </r>
  <r>
    <d v="2024-07-04T00:00:00"/>
    <n v="12360"/>
    <n v="12268"/>
    <m/>
    <x v="3"/>
    <n v="1005"/>
    <m/>
    <n v="55018"/>
    <s v="V-clip adipose"/>
    <s v="836138"/>
    <m/>
    <m/>
    <m/>
    <s v="--"/>
    <s v="X"/>
    <s v="M"/>
    <s v="M"/>
    <s v=""/>
    <s v=""/>
    <n v="78"/>
    <n v="17.5"/>
    <n v="6.2"/>
    <n v="5.0999999999999996"/>
    <n v="1.8"/>
    <x v="1"/>
    <n v="12592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1.8"/>
    <s v="L"/>
    <n v="78"/>
    <s v="Yes"/>
    <s v=""/>
    <e v="#N/A"/>
    <s v=""/>
    <s v="F"/>
    <n v="0.79799999999999915"/>
    <n v="0.689546499265968"/>
    <s v=""/>
    <s v=""/>
    <s v="F"/>
    <s v=""/>
    <s v=""/>
    <s v=""/>
    <s v=""/>
  </r>
  <r>
    <d v="2024-07-04T00:00:00"/>
    <n v="12360"/>
    <n v="12268"/>
    <m/>
    <x v="3"/>
    <n v="1007"/>
    <m/>
    <n v="55019"/>
    <s v="V-clip adipose"/>
    <s v="836089"/>
    <m/>
    <m/>
    <m/>
    <s v="--"/>
    <m/>
    <s v="M"/>
    <s v="M"/>
    <s v=""/>
    <s v=""/>
    <n v="67.5"/>
    <m/>
    <m/>
    <m/>
    <m/>
    <x v="2"/>
    <n v="12592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4T00:00:00"/>
    <n v="12360"/>
    <n v="12268"/>
    <m/>
    <x v="3"/>
    <n v="1008"/>
    <m/>
    <n v="55020"/>
    <s v="V-clip adipose"/>
    <s v="836137"/>
    <m/>
    <m/>
    <m/>
    <s v="--"/>
    <s v="X"/>
    <s v="M"/>
    <s v="M"/>
    <s v=""/>
    <s v=""/>
    <n v="82.5"/>
    <n v="17.5"/>
    <n v="6.7"/>
    <n v="5"/>
    <n v="1.9"/>
    <x v="1"/>
    <n v="12592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5.8"/>
    <s v="L"/>
    <n v="82.5"/>
    <s v="Yes"/>
    <s v=""/>
    <e v="#N/A"/>
    <s v=""/>
    <s v="F"/>
    <n v="2.0750000000000015"/>
    <n v="0.88844945981710377"/>
    <s v=""/>
    <s v=""/>
    <s v="F"/>
    <s v=""/>
    <s v=""/>
    <s v=""/>
    <s v=""/>
  </r>
  <r>
    <d v="2024-07-04T00:00:00"/>
    <n v="12360"/>
    <n v="12268"/>
    <m/>
    <x v="3"/>
    <n v="1010"/>
    <m/>
    <n v="55021"/>
    <s v="V-clip adipose"/>
    <s v="836131"/>
    <m/>
    <m/>
    <m/>
    <s v="--"/>
    <m/>
    <s v="F"/>
    <s v="F"/>
    <s v=""/>
    <s v=""/>
    <n v="81"/>
    <n v="17.100000000000001"/>
    <n v="6.1"/>
    <n v="4.5"/>
    <n v="1.5"/>
    <x v="1"/>
    <n v="1259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4.900000000000006"/>
    <s v="L"/>
    <n v="81"/>
    <s v="Yes"/>
    <s v=""/>
    <e v="#N/A"/>
    <s v=""/>
    <s v="F"/>
    <n v="2.8819999999999988"/>
    <n v="0.94694942588232933"/>
    <s v=""/>
    <s v=""/>
    <s v="F"/>
    <s v=""/>
    <s v=""/>
    <s v=""/>
    <s v=""/>
  </r>
  <r>
    <d v="2024-07-04T00:00:00"/>
    <n v="12361"/>
    <n v="12269"/>
    <m/>
    <x v="4"/>
    <n v="1039"/>
    <m/>
    <n v="55022"/>
    <s v="V-clip adipose"/>
    <s v="836094"/>
    <m/>
    <m/>
    <m/>
    <s v="--"/>
    <m/>
    <s v="M"/>
    <s v="M"/>
    <s v=""/>
    <s v=""/>
    <n v="65"/>
    <m/>
    <m/>
    <m/>
    <m/>
    <x v="2"/>
    <n v="1259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4T00:00:00"/>
    <n v="12361"/>
    <n v="12269"/>
    <m/>
    <x v="4"/>
    <n v="1041"/>
    <m/>
    <n v="55023"/>
    <s v="V-clip adipose"/>
    <s v="836071"/>
    <m/>
    <m/>
    <m/>
    <s v="--"/>
    <m/>
    <s v="M"/>
    <s v="M"/>
    <s v=""/>
    <s v=""/>
    <n v="69"/>
    <m/>
    <m/>
    <m/>
    <m/>
    <x v="2"/>
    <n v="1259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4T00:00:00"/>
    <n v="12361"/>
    <n v="12269"/>
    <m/>
    <x v="4"/>
    <n v="1042"/>
    <m/>
    <n v="55024"/>
    <s v="V-clip adipose"/>
    <s v="836101"/>
    <m/>
    <m/>
    <m/>
    <s v="--"/>
    <m/>
    <s v="M"/>
    <s v="M"/>
    <s v=""/>
    <s v=""/>
    <n v="61.5"/>
    <m/>
    <m/>
    <m/>
    <m/>
    <x v="2"/>
    <n v="1259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4T00:00:00"/>
    <n v="12361"/>
    <n v="12269"/>
    <m/>
    <x v="4"/>
    <n v="1043"/>
    <m/>
    <n v="55025"/>
    <s v="V-clip adipose"/>
    <s v="836082"/>
    <m/>
    <m/>
    <m/>
    <s v="--"/>
    <m/>
    <s v="F"/>
    <s v="F"/>
    <s v=""/>
    <s v=""/>
    <n v="81"/>
    <n v="16.5"/>
    <n v="5.8"/>
    <n v="5.9"/>
    <n v="1.9"/>
    <x v="1"/>
    <n v="12593"/>
    <s v="1062184"/>
    <n v="1"/>
    <s v="X"/>
    <m/>
    <s v="X"/>
    <d v="2024-09-27T00:00:00"/>
    <m/>
    <m/>
    <m/>
    <m/>
    <m/>
    <m/>
    <m/>
    <m/>
    <m/>
    <m/>
    <s v="adult"/>
    <s v="10621841"/>
    <x v="3"/>
    <n v="1.3"/>
    <n v="3"/>
    <n v="2019"/>
    <x v="5"/>
    <s v="GH"/>
    <n v="75.2"/>
    <s v="L"/>
    <n v="81"/>
    <s v="Yes"/>
    <s v=""/>
    <n v="127871"/>
    <s v=""/>
    <s v="F"/>
    <n v="1.9699999999999993"/>
    <n v="0.87761111317695095"/>
    <s v=""/>
    <s v=""/>
    <s v="F"/>
    <s v=""/>
    <s v=""/>
    <s v=""/>
    <s v=""/>
  </r>
  <r>
    <d v="2024-07-04T00:00:00"/>
    <n v="12361"/>
    <n v="12269"/>
    <m/>
    <x v="4"/>
    <n v="1045"/>
    <m/>
    <n v="55026"/>
    <s v="V-clip adipose"/>
    <s v="836105"/>
    <m/>
    <m/>
    <m/>
    <s v="--"/>
    <m/>
    <s v="M"/>
    <s v="M"/>
    <s v=""/>
    <s v=""/>
    <n v="70"/>
    <m/>
    <m/>
    <m/>
    <m/>
    <x v="2"/>
    <n v="12593"/>
    <s v="1062184"/>
    <n v="2"/>
    <s v="X"/>
    <m/>
    <s v="X"/>
    <d v="2024-09-27T00:00:00"/>
    <m/>
    <s v="OW"/>
    <m/>
    <s v="5,7"/>
    <m/>
    <m/>
    <m/>
    <m/>
    <m/>
    <m/>
    <s v="adult"/>
    <s v="10621842"/>
    <x v="2"/>
    <n v="1.2"/>
    <n v="2"/>
    <n v="2020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4T00:00:00"/>
    <n v="12361"/>
    <n v="12269"/>
    <m/>
    <x v="4"/>
    <n v="1047"/>
    <m/>
    <n v="55027"/>
    <s v="V-clip adipose"/>
    <s v="836129"/>
    <m/>
    <m/>
    <m/>
    <s v="--"/>
    <s v="X"/>
    <s v="M"/>
    <s v="M"/>
    <s v=""/>
    <s v=""/>
    <n v="80"/>
    <n v="17.7"/>
    <n v="6.7"/>
    <n v="5.0999999999999996"/>
    <n v="1.2"/>
    <x v="1"/>
    <n v="12593"/>
    <s v="1062184"/>
    <n v="3"/>
    <s v="X"/>
    <m/>
    <s v="X"/>
    <d v="2024-09-27T00:00:00"/>
    <m/>
    <m/>
    <m/>
    <m/>
    <m/>
    <m/>
    <m/>
    <m/>
    <m/>
    <m/>
    <s v="adult"/>
    <s v="10621843"/>
    <x v="6"/>
    <s v="M2"/>
    <n v="2"/>
    <s v=""/>
    <x v="5"/>
    <s v="GH"/>
    <n v="73.3"/>
    <s v="L"/>
    <n v="80"/>
    <s v="Yes"/>
    <s v=""/>
    <n v="127871"/>
    <s v=""/>
    <s v="F"/>
    <n v="1.5339999999999989"/>
    <n v="0.82259080832567533"/>
    <s v=""/>
    <s v=""/>
    <s v="F"/>
    <s v=""/>
    <s v=""/>
    <s v=""/>
    <s v=""/>
  </r>
  <r>
    <d v="2024-07-04T00:00:00"/>
    <n v="12361"/>
    <n v="12269"/>
    <m/>
    <x v="4"/>
    <n v="1048"/>
    <m/>
    <n v="55028"/>
    <s v="V-clip adipose"/>
    <s v="836106"/>
    <m/>
    <m/>
    <m/>
    <s v="--"/>
    <m/>
    <s v="F"/>
    <s v="M"/>
    <s v=""/>
    <s v=""/>
    <n v="73"/>
    <m/>
    <m/>
    <m/>
    <m/>
    <x v="2"/>
    <n v="12593"/>
    <s v="1062184"/>
    <n v="4"/>
    <s v="X"/>
    <m/>
    <s v="X"/>
    <d v="2024-09-27T00:00:00"/>
    <m/>
    <m/>
    <m/>
    <m/>
    <m/>
    <m/>
    <m/>
    <m/>
    <m/>
    <m/>
    <s v="adult"/>
    <s v="10621844"/>
    <x v="2"/>
    <n v="1.2"/>
    <n v="2"/>
    <n v="2020"/>
    <x v="5"/>
    <s v="GH"/>
    <n v="66.454699999999988"/>
    <s v="M"/>
    <n v="73"/>
    <s v="NA"/>
    <s v=""/>
    <n v="127871"/>
    <s v=""/>
    <s v=""/>
    <s v=""/>
    <s v=""/>
    <s v=""/>
    <s v=""/>
    <s v="M"/>
    <s v=""/>
    <s v=""/>
    <s v=""/>
    <s v=""/>
  </r>
  <r>
    <d v="2024-07-04T00:00:00"/>
    <n v="12361"/>
    <n v="12269"/>
    <m/>
    <x v="4"/>
    <n v="1049"/>
    <m/>
    <n v="55029"/>
    <s v="V-clip adipose"/>
    <s v="836142"/>
    <m/>
    <m/>
    <m/>
    <s v="--"/>
    <m/>
    <s v="M"/>
    <s v="M"/>
    <s v=""/>
    <s v=""/>
    <n v="59"/>
    <m/>
    <m/>
    <m/>
    <m/>
    <x v="2"/>
    <n v="12593"/>
    <s v="1062184"/>
    <n v="5"/>
    <s v="X"/>
    <m/>
    <s v="X"/>
    <d v="2024-09-27T00:00:00"/>
    <m/>
    <m/>
    <m/>
    <m/>
    <m/>
    <m/>
    <m/>
    <m/>
    <m/>
    <m/>
    <s v="adult"/>
    <s v="10621845"/>
    <x v="2"/>
    <n v="1.2"/>
    <n v="2"/>
    <n v="2020"/>
    <x v="5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7-04T00:00:00"/>
    <n v="12361"/>
    <n v="12269"/>
    <m/>
    <x v="4"/>
    <n v="1049"/>
    <m/>
    <n v="55030"/>
    <s v="V-clip adipose"/>
    <s v="836114"/>
    <m/>
    <m/>
    <m/>
    <s v="--"/>
    <m/>
    <s v="M"/>
    <s v="M"/>
    <s v=""/>
    <s v=""/>
    <n v="63"/>
    <m/>
    <m/>
    <m/>
    <m/>
    <x v="2"/>
    <n v="12593"/>
    <s v="1062184"/>
    <n v="6"/>
    <s v="X"/>
    <m/>
    <s v="X"/>
    <d v="2024-09-27T00:00:00"/>
    <m/>
    <m/>
    <m/>
    <m/>
    <m/>
    <m/>
    <m/>
    <m/>
    <m/>
    <m/>
    <s v="adult"/>
    <s v="10621846"/>
    <x v="2"/>
    <n v="1.2"/>
    <n v="2"/>
    <n v="2020"/>
    <x v="5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4T00:00:00"/>
    <n v="12361"/>
    <n v="12269"/>
    <m/>
    <x v="4"/>
    <n v="1051"/>
    <m/>
    <n v="55031"/>
    <s v="V-clip adipose"/>
    <s v="836123"/>
    <m/>
    <m/>
    <m/>
    <s v="--"/>
    <m/>
    <s v="F"/>
    <s v="F"/>
    <s v=""/>
    <s v=""/>
    <n v="81.5"/>
    <n v="16.8"/>
    <n v="5.7"/>
    <n v="5.3"/>
    <n v="1.6"/>
    <x v="1"/>
    <n v="12593"/>
    <s v="1062184"/>
    <n v="7"/>
    <s v="X"/>
    <m/>
    <s v="X"/>
    <d v="2024-09-27T00:00:00"/>
    <m/>
    <m/>
    <m/>
    <m/>
    <m/>
    <m/>
    <m/>
    <m/>
    <m/>
    <m/>
    <s v="adult"/>
    <s v="10621847"/>
    <x v="3"/>
    <n v="1.3"/>
    <n v="3"/>
    <n v="2019"/>
    <x v="5"/>
    <s v="GH"/>
    <n v="75.8"/>
    <s v="L"/>
    <n v="81.5"/>
    <s v="Yes"/>
    <s v=""/>
    <n v="127871"/>
    <s v=""/>
    <s v="F"/>
    <n v="2.9790000000000019"/>
    <n v="0.95161634939520678"/>
    <s v=""/>
    <s v=""/>
    <s v="F"/>
    <s v=""/>
    <s v=""/>
    <s v=""/>
    <s v=""/>
  </r>
  <r>
    <d v="2024-07-04T00:00:00"/>
    <n v="12361"/>
    <n v="12269"/>
    <m/>
    <x v="4"/>
    <n v="1052"/>
    <m/>
    <n v="55032"/>
    <s v="V-clip adipose"/>
    <s v="836091"/>
    <m/>
    <m/>
    <m/>
    <s v="--"/>
    <m/>
    <s v="M"/>
    <s v="M"/>
    <s v=""/>
    <s v=""/>
    <n v="61.5"/>
    <m/>
    <m/>
    <m/>
    <m/>
    <x v="2"/>
    <n v="12593"/>
    <s v="1062184"/>
    <n v="8"/>
    <s v="X"/>
    <m/>
    <s v="X"/>
    <d v="2024-09-27T00:00:00"/>
    <m/>
    <m/>
    <m/>
    <m/>
    <m/>
    <m/>
    <m/>
    <m/>
    <m/>
    <m/>
    <s v="adult"/>
    <s v="10621848"/>
    <x v="2"/>
    <n v="1.2"/>
    <n v="2"/>
    <n v="2020"/>
    <x v="5"/>
    <s v="GH"/>
    <n v="55.811450000000001"/>
    <s v="M"/>
    <n v="61.5"/>
    <s v="NA"/>
    <s v=""/>
    <n v="127871"/>
    <s v=""/>
    <s v=""/>
    <s v=""/>
    <s v=""/>
    <s v=""/>
    <s v=""/>
    <s v="M"/>
    <s v=""/>
    <s v=""/>
    <s v=""/>
    <s v=""/>
  </r>
  <r>
    <d v="2024-07-04T00:00:00"/>
    <n v="12361"/>
    <n v="12269"/>
    <m/>
    <x v="4"/>
    <n v="1053"/>
    <m/>
    <n v="55033"/>
    <s v="V-clip adipose"/>
    <s v="836069"/>
    <m/>
    <m/>
    <m/>
    <s v="--"/>
    <s v="X"/>
    <s v="M"/>
    <s v="M"/>
    <s v=""/>
    <s v=""/>
    <n v="74"/>
    <m/>
    <m/>
    <m/>
    <m/>
    <x v="2"/>
    <n v="12593"/>
    <s v="1062184"/>
    <n v="9"/>
    <s v="X"/>
    <m/>
    <s v="X"/>
    <d v="2024-09-27T00:00:00"/>
    <m/>
    <m/>
    <m/>
    <m/>
    <m/>
    <m/>
    <m/>
    <m/>
    <m/>
    <m/>
    <s v="adult"/>
    <s v="10621849"/>
    <x v="2"/>
    <n v="1.2"/>
    <n v="2"/>
    <n v="2020"/>
    <x v="5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04T00:00:00"/>
    <n v="12361"/>
    <n v="12269"/>
    <m/>
    <x v="4"/>
    <n v="1054"/>
    <m/>
    <n v="55034"/>
    <s v="V-clip adipose"/>
    <s v="836124"/>
    <m/>
    <m/>
    <m/>
    <s v="--"/>
    <s v="X"/>
    <s v="M"/>
    <s v="M"/>
    <s v=""/>
    <s v=""/>
    <n v="81.7"/>
    <n v="19"/>
    <n v="7"/>
    <n v="6.4"/>
    <n v="1.9"/>
    <x v="1"/>
    <n v="12593"/>
    <s v="1062184"/>
    <n v="10"/>
    <s v="X"/>
    <m/>
    <s v="X"/>
    <d v="2024-09-27T00:00:00"/>
    <m/>
    <m/>
    <m/>
    <m/>
    <m/>
    <m/>
    <m/>
    <m/>
    <m/>
    <m/>
    <s v="adult"/>
    <s v="106218410"/>
    <x v="3"/>
    <n v="1.3"/>
    <n v="3"/>
    <n v="2019"/>
    <x v="5"/>
    <s v="GH"/>
    <n v="74.7"/>
    <s v="L"/>
    <n v="81.7"/>
    <s v="Yes"/>
    <s v=""/>
    <n v="127871"/>
    <s v=""/>
    <s v="F"/>
    <n v="0.39500000000000002"/>
    <n v="0.59748576582701607"/>
    <s v=""/>
    <s v=""/>
    <s v="F"/>
    <s v=""/>
    <s v=""/>
    <s v=""/>
    <s v=""/>
  </r>
  <r>
    <d v="2024-07-04T00:00:00"/>
    <n v="12361"/>
    <n v="12269"/>
    <m/>
    <x v="4"/>
    <n v="1057"/>
    <m/>
    <n v="55035"/>
    <s v="V-clip adipose"/>
    <s v="836165"/>
    <m/>
    <m/>
    <m/>
    <s v="--"/>
    <m/>
    <s v="F"/>
    <s v="F"/>
    <s v=""/>
    <s v=""/>
    <n v="79.5"/>
    <n v="16.2"/>
    <n v="6.3"/>
    <n v="5.2"/>
    <n v="1.9"/>
    <x v="1"/>
    <n v="12594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3.2"/>
    <s v="L"/>
    <n v="79.5"/>
    <s v="Yes"/>
    <s v=""/>
    <e v="#N/A"/>
    <s v=""/>
    <s v="F"/>
    <n v="1.1610000000000027"/>
    <n v="0.76151437256681953"/>
    <s v=""/>
    <s v=""/>
    <s v="F"/>
    <s v=""/>
    <s v=""/>
    <s v=""/>
    <s v=""/>
  </r>
  <r>
    <d v="2024-07-04T00:00:00"/>
    <n v="12361"/>
    <n v="12269"/>
    <m/>
    <x v="4"/>
    <n v="1057"/>
    <m/>
    <n v="55036"/>
    <s v="V-clip adipose"/>
    <s v="836107"/>
    <m/>
    <m/>
    <m/>
    <s v="--"/>
    <m/>
    <s v="F"/>
    <s v="F"/>
    <s v=""/>
    <s v=""/>
    <n v="80.2"/>
    <n v="16.5"/>
    <n v="5.2"/>
    <n v="5"/>
    <n v="2"/>
    <x v="1"/>
    <n v="12594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5"/>
    <s v="L"/>
    <n v="80.2"/>
    <s v="Yes"/>
    <s v=""/>
    <e v="#N/A"/>
    <s v=""/>
    <s v="F"/>
    <n v="2.9200000000000044"/>
    <n v="0.94882629908290861"/>
    <s v=""/>
    <s v=""/>
    <s v="F"/>
    <s v=""/>
    <s v=""/>
    <s v=""/>
    <s v=""/>
  </r>
  <r>
    <d v="2024-07-04T00:00:00"/>
    <n v="12361"/>
    <n v="12269"/>
    <m/>
    <x v="4"/>
    <n v="1058"/>
    <m/>
    <n v="55037"/>
    <s v="V-clip adipose"/>
    <s v="836117"/>
    <m/>
    <m/>
    <m/>
    <s v="--"/>
    <m/>
    <s v="M"/>
    <s v="M"/>
    <s v=""/>
    <s v=""/>
    <n v="64"/>
    <m/>
    <m/>
    <m/>
    <m/>
    <x v="2"/>
    <n v="12594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4T00:00:00"/>
    <n v="12361"/>
    <n v="12269"/>
    <m/>
    <x v="4"/>
    <n v="1059"/>
    <m/>
    <n v="55038"/>
    <s v="V-clip adipose"/>
    <s v="836156"/>
    <m/>
    <m/>
    <m/>
    <s v="--"/>
    <s v="X"/>
    <s v="M"/>
    <s v="M"/>
    <s v=""/>
    <s v=""/>
    <n v="84"/>
    <n v="19.600000000000001"/>
    <n v="5.5"/>
    <n v="6.6"/>
    <n v="2.4"/>
    <x v="1"/>
    <n v="12594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8.5"/>
    <s v="L"/>
    <n v="84"/>
    <s v="Yes"/>
    <s v=""/>
    <e v="#N/A"/>
    <s v=""/>
    <s v="F"/>
    <n v="2.7379999999999987"/>
    <n v="0.93923204649269509"/>
    <s v=""/>
    <s v=""/>
    <s v="F"/>
    <s v=""/>
    <s v=""/>
    <s v=""/>
    <s v=""/>
  </r>
  <r>
    <d v="2024-07-04T00:00:00"/>
    <n v="12361"/>
    <n v="12269"/>
    <m/>
    <x v="4"/>
    <n v="1101"/>
    <m/>
    <n v="55039"/>
    <s v="V-clip adipose"/>
    <s v="836074"/>
    <m/>
    <m/>
    <m/>
    <s v="--"/>
    <m/>
    <s v="F"/>
    <s v="F"/>
    <s v=""/>
    <s v=""/>
    <n v="80"/>
    <n v="16.399999999999999"/>
    <n v="6.3"/>
    <n v="3.8"/>
    <n v="1.8"/>
    <x v="1"/>
    <n v="12594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3.7"/>
    <s v="L"/>
    <n v="80"/>
    <s v="Yes"/>
    <s v=""/>
    <e v="#N/A"/>
    <s v=""/>
    <s v="F"/>
    <n v="2.4139999999999993"/>
    <n v="0.91788866250956902"/>
    <s v=""/>
    <s v=""/>
    <s v="F"/>
    <s v=""/>
    <s v=""/>
    <s v=""/>
    <s v=""/>
  </r>
  <r>
    <d v="2024-07-04T00:00:00"/>
    <n v="12361"/>
    <n v="12269"/>
    <m/>
    <x v="4"/>
    <n v="1104"/>
    <m/>
    <n v="55040"/>
    <s v="V-clip adipose"/>
    <s v="836148"/>
    <m/>
    <m/>
    <m/>
    <s v="--"/>
    <m/>
    <s v="F"/>
    <s v="F"/>
    <s v=""/>
    <s v=""/>
    <n v="75.5"/>
    <n v="15.1"/>
    <n v="5.0999999999999996"/>
    <n v="5.0999999999999996"/>
    <n v="1.9"/>
    <x v="1"/>
    <n v="12594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0.400000000000006"/>
    <s v="L"/>
    <n v="75.5"/>
    <s v="Yes"/>
    <s v=""/>
    <e v="#N/A"/>
    <s v=""/>
    <s v="F"/>
    <n v="1.0449999999999977"/>
    <n v="0.73981360666968743"/>
    <s v=""/>
    <s v=""/>
    <s v="F"/>
    <s v=""/>
    <s v=""/>
    <s v=""/>
    <s v=""/>
  </r>
  <r>
    <d v="2024-07-04T00:00:00"/>
    <n v="12361"/>
    <n v="12269"/>
    <m/>
    <x v="4"/>
    <n v="1105"/>
    <m/>
    <n v="55041"/>
    <s v="V-clip adipose"/>
    <s v="836160"/>
    <m/>
    <m/>
    <m/>
    <s v="--"/>
    <s v="X"/>
    <s v="M"/>
    <s v="M"/>
    <s v=""/>
    <s v=""/>
    <n v="74.5"/>
    <m/>
    <m/>
    <m/>
    <m/>
    <x v="2"/>
    <n v="12594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04T00:00:00"/>
    <n v="12361"/>
    <n v="12269"/>
    <m/>
    <x v="4"/>
    <n v="1106"/>
    <m/>
    <n v="55042"/>
    <s v="V-clip adipose"/>
    <s v="836088"/>
    <m/>
    <m/>
    <m/>
    <s v="--"/>
    <m/>
    <s v="F"/>
    <s v="M"/>
    <s v=""/>
    <s v=""/>
    <n v="72.7"/>
    <m/>
    <m/>
    <m/>
    <m/>
    <x v="2"/>
    <n v="12594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66.177049999999994"/>
    <s v="M"/>
    <n v="72.7"/>
    <s v="NA"/>
    <s v=""/>
    <e v="#N/A"/>
    <s v=""/>
    <s v=""/>
    <s v=""/>
    <s v=""/>
    <s v=""/>
    <s v=""/>
    <s v="M"/>
    <s v=""/>
    <s v=""/>
    <s v=""/>
    <s v=""/>
  </r>
  <r>
    <d v="2024-07-04T00:00:00"/>
    <n v="12361"/>
    <n v="12269"/>
    <m/>
    <x v="4"/>
    <n v="1107"/>
    <m/>
    <n v="55043"/>
    <s v="V-clip adipose"/>
    <s v="836119"/>
    <m/>
    <m/>
    <m/>
    <s v="--"/>
    <m/>
    <s v="F"/>
    <s v="F"/>
    <s v=""/>
    <s v=""/>
    <n v="80.2"/>
    <n v="15.3"/>
    <n v="5"/>
    <n v="5"/>
    <n v="1.8"/>
    <x v="1"/>
    <n v="12594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75.2"/>
    <s v="L"/>
    <n v="80.2"/>
    <s v="Yes"/>
    <s v=""/>
    <e v="#N/A"/>
    <s v=""/>
    <s v="F"/>
    <n v="3.3480000000000043"/>
    <n v="0.96603928218891322"/>
    <s v=""/>
    <s v=""/>
    <s v="F"/>
    <s v=""/>
    <s v=""/>
    <s v=""/>
    <s v=""/>
  </r>
  <r>
    <d v="2024-07-04T00:00:00"/>
    <n v="12361"/>
    <n v="12269"/>
    <m/>
    <x v="4"/>
    <n v="1109"/>
    <m/>
    <n v="55044"/>
    <s v="V-clip adipose"/>
    <s v="836092"/>
    <m/>
    <m/>
    <m/>
    <s v="--"/>
    <m/>
    <s v="M"/>
    <s v="M"/>
    <s v=""/>
    <s v=""/>
    <n v="68"/>
    <m/>
    <m/>
    <m/>
    <m/>
    <x v="2"/>
    <n v="12594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4T00:00:00"/>
    <n v="12361"/>
    <n v="12269"/>
    <m/>
    <x v="4"/>
    <n v="1110"/>
    <m/>
    <n v="55045"/>
    <s v="V-clip adipose"/>
    <s v="836126"/>
    <m/>
    <m/>
    <m/>
    <s v="--"/>
    <m/>
    <s v="F"/>
    <s v="F"/>
    <s v=""/>
    <s v=""/>
    <n v="79"/>
    <n v="17.5"/>
    <n v="5"/>
    <n v="4.9000000000000004"/>
    <n v="1.6"/>
    <x v="1"/>
    <n v="12595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4"/>
    <s v="L"/>
    <n v="79"/>
    <s v="Yes"/>
    <s v=""/>
    <e v="#N/A"/>
    <s v=""/>
    <s v="F"/>
    <n v="3.0719999999999983"/>
    <n v="0.95572288289962637"/>
    <s v=""/>
    <s v=""/>
    <s v="F"/>
    <s v=""/>
    <s v=""/>
    <s v=""/>
    <s v=""/>
  </r>
  <r>
    <d v="2024-07-04T00:00:00"/>
    <n v="12361"/>
    <n v="12269"/>
    <m/>
    <x v="4"/>
    <n v="1115"/>
    <m/>
    <n v="55046"/>
    <s v="V-clip adipose"/>
    <s v="836135"/>
    <m/>
    <m/>
    <m/>
    <s v="--"/>
    <m/>
    <s v="M"/>
    <s v="M"/>
    <s v=""/>
    <s v=""/>
    <n v="56"/>
    <m/>
    <m/>
    <m/>
    <m/>
    <x v="2"/>
    <n v="12595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143"/>
    <m/>
    <n v="55047"/>
    <s v="V-clip adipose"/>
    <s v="836136"/>
    <m/>
    <m/>
    <m/>
    <s v="--"/>
    <s v="X"/>
    <s v="M"/>
    <s v="M"/>
    <s v=""/>
    <s v=""/>
    <n v="94"/>
    <n v="21.5"/>
    <n v="8.5"/>
    <n v="7.4"/>
    <n v="2.9"/>
    <x v="1"/>
    <n v="12595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85.5"/>
    <s v="L"/>
    <n v="94"/>
    <s v="Yes"/>
    <s v=""/>
    <e v="#N/A"/>
    <s v=""/>
    <s v="F"/>
    <n v="2.2240000000000011"/>
    <n v="0.9023841113701887"/>
    <s v=""/>
    <s v=""/>
    <s v="F"/>
    <s v=""/>
    <s v=""/>
    <s v=""/>
    <s v=""/>
  </r>
  <r>
    <d v="2024-07-04T00:00:00"/>
    <n v="12362"/>
    <n v="12270"/>
    <m/>
    <x v="2"/>
    <n v="1144"/>
    <m/>
    <n v="55048"/>
    <s v="V-clip adipose"/>
    <s v="836096"/>
    <m/>
    <m/>
    <m/>
    <s v="--"/>
    <m/>
    <s v="F"/>
    <s v="F"/>
    <s v=""/>
    <s v=""/>
    <n v="80.5"/>
    <n v="15.5"/>
    <n v="7"/>
    <n v="5.5"/>
    <n v="1.8"/>
    <x v="1"/>
    <n v="12595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3.5"/>
    <s v="L"/>
    <n v="80.5"/>
    <s v="Yes"/>
    <s v=""/>
    <e v="#N/A"/>
    <s v=""/>
    <s v="F"/>
    <n v="0.57700000000000173"/>
    <n v="0.6403768146322103"/>
    <s v=""/>
    <s v=""/>
    <s v="F"/>
    <s v=""/>
    <s v=""/>
    <s v=""/>
    <s v=""/>
  </r>
  <r>
    <d v="2024-07-04T00:00:00"/>
    <n v="12362"/>
    <n v="12270"/>
    <m/>
    <x v="2"/>
    <n v="1146"/>
    <m/>
    <n v="55049"/>
    <s v="V-clip adipose"/>
    <s v="836085"/>
    <m/>
    <m/>
    <m/>
    <s v="--"/>
    <m/>
    <s v="M"/>
    <s v="M"/>
    <s v=""/>
    <s v=""/>
    <n v="65"/>
    <m/>
    <m/>
    <m/>
    <m/>
    <x v="2"/>
    <n v="12595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148"/>
    <m/>
    <n v="55050"/>
    <s v="V-clip adipose"/>
    <s v="836083"/>
    <m/>
    <m/>
    <m/>
    <s v="--"/>
    <m/>
    <s v="F"/>
    <s v="M"/>
    <s v=""/>
    <s v=""/>
    <n v="75"/>
    <m/>
    <m/>
    <m/>
    <m/>
    <x v="2"/>
    <n v="12595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149"/>
    <m/>
    <n v="55051"/>
    <s v="V-clip adipose"/>
    <s v="836097"/>
    <m/>
    <m/>
    <m/>
    <s v="--"/>
    <m/>
    <s v="M"/>
    <s v="M"/>
    <s v=""/>
    <s v=""/>
    <n v="53"/>
    <m/>
    <m/>
    <m/>
    <m/>
    <x v="2"/>
    <n v="12595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150"/>
    <m/>
    <n v="55052"/>
    <s v="V-clip adipose"/>
    <s v="836144"/>
    <m/>
    <m/>
    <m/>
    <s v="--"/>
    <m/>
    <s v="M"/>
    <s v="M"/>
    <s v=""/>
    <s v=""/>
    <n v="59.5"/>
    <m/>
    <m/>
    <m/>
    <m/>
    <x v="2"/>
    <n v="1259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3.960450000000002"/>
    <s v="M"/>
    <n v="59.5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151"/>
    <m/>
    <n v="55053"/>
    <s v="V-clip adipose"/>
    <s v="836112"/>
    <m/>
    <m/>
    <m/>
    <s v="--"/>
    <m/>
    <s v="M"/>
    <s v="M"/>
    <s v=""/>
    <s v=""/>
    <n v="58"/>
    <m/>
    <m/>
    <m/>
    <m/>
    <x v="2"/>
    <n v="1259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152"/>
    <m/>
    <n v="55054"/>
    <s v="V-clip adipose"/>
    <s v="836109"/>
    <m/>
    <m/>
    <m/>
    <s v="--"/>
    <m/>
    <s v="F"/>
    <s v="M"/>
    <s v=""/>
    <s v=""/>
    <n v="66"/>
    <m/>
    <m/>
    <m/>
    <m/>
    <x v="2"/>
    <n v="1259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Kwinageese weir"/>
    <s v=""/>
    <s v=""/>
    <s v=""/>
  </r>
  <r>
    <d v="2024-07-04T00:00:00"/>
    <n v="12362"/>
    <n v="12270"/>
    <m/>
    <x v="2"/>
    <n v="1153"/>
    <m/>
    <n v="55055"/>
    <s v="V-clip adipose"/>
    <s v="836130"/>
    <m/>
    <m/>
    <m/>
    <s v="--"/>
    <m/>
    <s v="F"/>
    <s v="F"/>
    <s v=""/>
    <s v=""/>
    <n v="81.5"/>
    <n v="18.2"/>
    <n v="6.3"/>
    <n v="4.0999999999999996"/>
    <n v="1.3"/>
    <x v="1"/>
    <n v="1259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5.2"/>
    <s v="L"/>
    <n v="81.5"/>
    <s v="Yes"/>
    <s v=""/>
    <e v="#N/A"/>
    <s v=""/>
    <s v="F"/>
    <n v="3.2850000000000019"/>
    <n v="0.96391062232249547"/>
    <s v=""/>
    <s v=""/>
    <s v="F"/>
    <s v=""/>
    <s v=""/>
    <s v=""/>
    <s v=""/>
  </r>
  <r>
    <d v="2024-07-04T00:00:00"/>
    <n v="12362"/>
    <n v="12270"/>
    <m/>
    <x v="2"/>
    <n v="1154"/>
    <m/>
    <n v="55056"/>
    <s v="V-clip adipose"/>
    <s v="836076"/>
    <m/>
    <m/>
    <m/>
    <s v="--"/>
    <m/>
    <s v="F"/>
    <s v="F"/>
    <s v=""/>
    <s v=""/>
    <n v="87"/>
    <n v="16.3"/>
    <n v="5.0999999999999996"/>
    <n v="4.0999999999999996"/>
    <n v="1.5"/>
    <x v="1"/>
    <n v="1259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81.900000000000006"/>
    <s v="L"/>
    <n v="87"/>
    <s v="Yes"/>
    <s v=""/>
    <e v="#N/A"/>
    <s v=""/>
    <s v="F"/>
    <n v="7.0139999999999985"/>
    <n v="0.99910160327554653"/>
    <s v=""/>
    <s v=""/>
    <s v="F"/>
    <s v=""/>
    <s v=""/>
    <s v=""/>
    <s v=""/>
  </r>
  <r>
    <d v="2024-07-04T00:00:00"/>
    <n v="12362"/>
    <n v="12270"/>
    <m/>
    <x v="2"/>
    <n v="1156"/>
    <m/>
    <n v="55057"/>
    <s v="V-clip adipose"/>
    <s v="836103"/>
    <m/>
    <m/>
    <m/>
    <s v="--"/>
    <m/>
    <s v="F"/>
    <s v="F"/>
    <s v=""/>
    <s v=""/>
    <n v="78"/>
    <n v="16.2"/>
    <n v="5.0999999999999996"/>
    <n v="5"/>
    <n v="1.8"/>
    <x v="1"/>
    <n v="1259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2.900000000000006"/>
    <s v="L"/>
    <n v="78"/>
    <s v="Yes"/>
    <s v=""/>
    <e v="#N/A"/>
    <s v=""/>
    <s v="F"/>
    <n v="2.274"/>
    <n v="0.90670071678892483"/>
    <s v=""/>
    <s v=""/>
    <s v="F"/>
    <s v=""/>
    <s v=""/>
    <s v=""/>
    <s v=""/>
  </r>
  <r>
    <d v="2024-07-04T00:00:00"/>
    <n v="12362"/>
    <n v="12270"/>
    <m/>
    <x v="2"/>
    <n v="1157"/>
    <m/>
    <n v="55058"/>
    <s v="V-clip adipose"/>
    <s v="836133"/>
    <m/>
    <m/>
    <m/>
    <s v="--"/>
    <m/>
    <s v="M"/>
    <s v="M"/>
    <s v=""/>
    <s v=""/>
    <n v="54"/>
    <m/>
    <m/>
    <m/>
    <m/>
    <x v="2"/>
    <n v="1259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158"/>
    <m/>
    <n v="55059"/>
    <s v="V-clip adipose"/>
    <s v="836122"/>
    <m/>
    <m/>
    <m/>
    <s v="--"/>
    <m/>
    <s v="F"/>
    <s v="F"/>
    <s v=""/>
    <s v=""/>
    <n v="80.5"/>
    <n v="17.2"/>
    <n v="6.2"/>
    <n v="4.5"/>
    <n v="1.8"/>
    <x v="1"/>
    <n v="1259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4.3"/>
    <s v="L"/>
    <n v="80.5"/>
    <s v="Yes"/>
    <s v=""/>
    <e v="#N/A"/>
    <s v=""/>
    <s v="F"/>
    <n v="2.2810000000000019"/>
    <n v="0.9072911950310808"/>
    <s v=""/>
    <s v=""/>
    <s v="F"/>
    <s v=""/>
    <s v=""/>
    <s v=""/>
    <s v=""/>
  </r>
  <r>
    <d v="2024-07-04T00:00:00"/>
    <n v="12362"/>
    <n v="12270"/>
    <m/>
    <x v="2"/>
    <n v="1159"/>
    <m/>
    <n v="55060"/>
    <s v="V-clip adipose"/>
    <s v="836080"/>
    <m/>
    <m/>
    <m/>
    <s v="--"/>
    <m/>
    <s v="F"/>
    <s v="F"/>
    <s v=""/>
    <s v=""/>
    <n v="76"/>
    <n v="16"/>
    <n v="4.8"/>
    <n v="4.7"/>
    <n v="1.8"/>
    <x v="1"/>
    <n v="1259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1.2"/>
    <s v="L"/>
    <n v="76"/>
    <s v="Yes"/>
    <s v=""/>
    <e v="#N/A"/>
    <s v=""/>
    <s v="F"/>
    <n v="2.0020000000000002"/>
    <n v="0.8810069052755034"/>
    <s v=""/>
    <s v=""/>
    <s v="F"/>
    <s v=""/>
    <s v=""/>
    <s v=""/>
    <s v=""/>
  </r>
  <r>
    <d v="2024-07-04T00:00:00"/>
    <n v="12362"/>
    <n v="12270"/>
    <m/>
    <x v="2"/>
    <n v="1201"/>
    <m/>
    <n v="55061"/>
    <s v="V-clip adipose"/>
    <s v="836158"/>
    <m/>
    <m/>
    <m/>
    <s v="--"/>
    <m/>
    <s v="F"/>
    <s v="F"/>
    <s v=""/>
    <s v=""/>
    <n v="86"/>
    <n v="20.2"/>
    <n v="7.5"/>
    <n v="4.8"/>
    <n v="1.9"/>
    <x v="1"/>
    <n v="1259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8.5"/>
    <s v="L"/>
    <n v="86"/>
    <s v="Yes"/>
    <s v=""/>
    <e v="#N/A"/>
    <s v=""/>
    <s v="F"/>
    <n v="2.691999999999998"/>
    <n v="0.9365529285596581"/>
    <s v=""/>
    <s v=""/>
    <s v="F"/>
    <s v=""/>
    <s v=""/>
    <s v=""/>
    <s v=""/>
  </r>
  <r>
    <d v="2024-07-04T00:00:00"/>
    <n v="12362"/>
    <n v="12270"/>
    <m/>
    <x v="2"/>
    <n v="1202"/>
    <m/>
    <n v="55062"/>
    <s v="V-clip adipose"/>
    <s v="836072"/>
    <m/>
    <m/>
    <m/>
    <s v="--"/>
    <m/>
    <s v="M"/>
    <s v="M"/>
    <s v=""/>
    <s v=""/>
    <n v="64.5"/>
    <m/>
    <m/>
    <m/>
    <m/>
    <x v="2"/>
    <n v="1259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8.587949999999999"/>
    <s v="M"/>
    <n v="64.5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203"/>
    <m/>
    <n v="55063"/>
    <s v="V-clip adipose"/>
    <s v="836143"/>
    <m/>
    <m/>
    <m/>
    <s v="--"/>
    <m/>
    <s v="F"/>
    <s v="M"/>
    <s v=""/>
    <s v=""/>
    <n v="63.5"/>
    <m/>
    <m/>
    <m/>
    <m/>
    <x v="2"/>
    <n v="1259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7.66245"/>
    <s v="M"/>
    <n v="63.5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204"/>
    <m/>
    <n v="55064"/>
    <s v="V-clip adipose"/>
    <s v="836155"/>
    <m/>
    <m/>
    <m/>
    <s v="--"/>
    <m/>
    <s v="F"/>
    <s v="F"/>
    <s v=""/>
    <s v=""/>
    <n v="81"/>
    <n v="16.3"/>
    <n v="5.5"/>
    <n v="5.0999999999999996"/>
    <n v="2"/>
    <x v="1"/>
    <n v="1259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5.5"/>
    <s v="L"/>
    <n v="81"/>
    <s v="Yes"/>
    <s v=""/>
    <e v="#N/A"/>
    <s v=""/>
    <s v="F"/>
    <n v="2.8119999999999994"/>
    <n v="0.94332084730381427"/>
    <s v=""/>
    <s v=""/>
    <s v="F"/>
    <s v=""/>
    <s v=""/>
    <s v=""/>
    <s v=""/>
  </r>
  <r>
    <d v="2024-07-04T00:00:00"/>
    <n v="12362"/>
    <n v="12270"/>
    <m/>
    <x v="2"/>
    <n v="1205"/>
    <m/>
    <n v="55065"/>
    <s v="V-clip adipose"/>
    <s v="836111"/>
    <m/>
    <m/>
    <m/>
    <s v="--"/>
    <m/>
    <s v="F"/>
    <s v="M"/>
    <s v=""/>
    <s v=""/>
    <n v="69"/>
    <m/>
    <m/>
    <m/>
    <m/>
    <x v="2"/>
    <n v="12597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206"/>
    <m/>
    <n v="55066"/>
    <s v="V-clip adipose"/>
    <s v="836095"/>
    <m/>
    <m/>
    <m/>
    <s v="--"/>
    <m/>
    <s v="F"/>
    <s v="F"/>
    <s v=""/>
    <s v=""/>
    <n v="79"/>
    <n v="17.3"/>
    <n v="6.5"/>
    <n v="4"/>
    <n v="1.4"/>
    <x v="1"/>
    <n v="12597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72.5"/>
    <s v="L"/>
    <n v="79"/>
    <s v="Yes"/>
    <s v=""/>
    <e v="#N/A"/>
    <s v=""/>
    <s v="F"/>
    <n v="1.9359999999999993"/>
    <n v="0.8739120431707974"/>
    <s v=""/>
    <s v=""/>
    <s v="F"/>
    <s v=""/>
    <s v=""/>
    <s v=""/>
    <s v=""/>
  </r>
  <r>
    <d v="2024-07-04T00:00:00"/>
    <n v="12362"/>
    <n v="12270"/>
    <m/>
    <x v="2"/>
    <n v="1207"/>
    <m/>
    <n v="55067"/>
    <s v="V-clip adipose"/>
    <s v="836073"/>
    <m/>
    <m/>
    <m/>
    <s v="--"/>
    <s v="X"/>
    <s v="M"/>
    <s v="M"/>
    <s v=""/>
    <s v=""/>
    <n v="83"/>
    <n v="19.3"/>
    <n v="6.8"/>
    <n v="6.6"/>
    <n v="2.4"/>
    <x v="1"/>
    <n v="12597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76.2"/>
    <s v="L"/>
    <n v="83"/>
    <s v="Yes"/>
    <s v=""/>
    <e v="#N/A"/>
    <s v=""/>
    <s v="F"/>
    <n v="0.64399999999999746"/>
    <n v="0.65565710549848366"/>
    <s v=""/>
    <s v=""/>
    <s v="F"/>
    <s v=""/>
    <s v=""/>
    <s v=""/>
    <s v=""/>
  </r>
  <r>
    <d v="2024-07-04T00:00:00"/>
    <n v="12362"/>
    <n v="12270"/>
    <m/>
    <x v="2"/>
    <n v="1208"/>
    <m/>
    <n v="55068"/>
    <s v="V-clip adipose"/>
    <s v="836151"/>
    <m/>
    <m/>
    <m/>
    <s v="--"/>
    <m/>
    <s v="F"/>
    <s v="F"/>
    <s v=""/>
    <s v=""/>
    <n v="81"/>
    <n v="16.5"/>
    <n v="4.7"/>
    <n v="5"/>
    <n v="1.7"/>
    <x v="1"/>
    <n v="12597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6.3"/>
    <s v="L"/>
    <n v="81"/>
    <s v="Yes"/>
    <s v=""/>
    <e v="#N/A"/>
    <s v=""/>
    <s v="F"/>
    <n v="4.161999999999999"/>
    <n v="0.98466252819851163"/>
    <s v=""/>
    <s v=""/>
    <s v="F"/>
    <s v=""/>
    <s v=""/>
    <s v=""/>
    <s v=""/>
  </r>
  <r>
    <d v="2024-07-04T00:00:00"/>
    <n v="12362"/>
    <n v="12270"/>
    <m/>
    <x v="2"/>
    <n v="1210"/>
    <m/>
    <n v="55069"/>
    <s v="V-clip adipose"/>
    <s v="836077"/>
    <m/>
    <m/>
    <m/>
    <s v="--"/>
    <s v="X"/>
    <s v="M"/>
    <s v="M"/>
    <s v=""/>
    <s v=""/>
    <n v="57"/>
    <m/>
    <m/>
    <m/>
    <m/>
    <x v="2"/>
    <n v="12597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212"/>
    <m/>
    <n v="55071"/>
    <s v="V-clip adipose"/>
    <s v="836098"/>
    <m/>
    <m/>
    <m/>
    <s v="--"/>
    <m/>
    <s v="F"/>
    <s v="M"/>
    <s v=""/>
    <s v=""/>
    <n v="69.5"/>
    <m/>
    <m/>
    <m/>
    <m/>
    <x v="2"/>
    <n v="12597"/>
    <s v=""/>
    <n v="6"/>
    <s v="X"/>
    <s v="X"/>
    <m/>
    <d v="2024-09-27T00:00:00"/>
    <m/>
    <m/>
    <m/>
    <m/>
    <m/>
    <m/>
    <m/>
    <m/>
    <m/>
    <s v="Missing Chinook tag # 55070 was not recorded onto bio sheet #12270 and CTS #12362. NP"/>
    <s v="adult"/>
    <s v="6"/>
    <x v="7"/>
    <s v=""/>
    <s v=""/>
    <s v=""/>
    <x v="5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7-04T00:00:00"/>
    <n v="12362"/>
    <n v="12270"/>
    <m/>
    <x v="2"/>
    <n v="1215"/>
    <m/>
    <n v="55072"/>
    <s v="V-clip adipose"/>
    <s v="836125"/>
    <m/>
    <m/>
    <m/>
    <s v="--"/>
    <m/>
    <s v="F"/>
    <s v="F"/>
    <s v=""/>
    <s v=""/>
    <n v="79"/>
    <n v="17.2"/>
    <n v="5.7"/>
    <n v="4.5"/>
    <n v="1.3"/>
    <x v="1"/>
    <n v="12597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3.3"/>
    <s v="L"/>
    <n v="79"/>
    <s v="Yes"/>
    <s v=""/>
    <e v="#N/A"/>
    <s v=""/>
    <s v="F"/>
    <n v="2.7059999999999995"/>
    <n v="0.93737976322334582"/>
    <s v=""/>
    <s v=""/>
    <s v="F"/>
    <s v=""/>
    <s v=""/>
    <s v=""/>
    <s v=""/>
  </r>
  <r>
    <d v="2024-07-04T00:00:00"/>
    <n v="12363"/>
    <n v="12271"/>
    <m/>
    <x v="3"/>
    <n v="1251"/>
    <m/>
    <n v="55073"/>
    <s v="V-clip adipose"/>
    <s v="836134"/>
    <m/>
    <m/>
    <m/>
    <s v="--"/>
    <m/>
    <s v="F"/>
    <s v="F"/>
    <s v=""/>
    <s v=""/>
    <n v="86"/>
    <n v="18.100000000000001"/>
    <n v="6.1"/>
    <n v="5.8"/>
    <n v="2.2999999999999998"/>
    <x v="1"/>
    <n v="12597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79.900000000000006"/>
    <s v="L"/>
    <n v="86"/>
    <s v="Yes"/>
    <s v=""/>
    <e v="#N/A"/>
    <s v=""/>
    <s v="F"/>
    <n v="3.4599999999999982"/>
    <n v="0.96952796673535591"/>
    <s v=""/>
    <s v=""/>
    <s v="F"/>
    <s v=""/>
    <s v=""/>
    <s v=""/>
    <s v=""/>
  </r>
  <r>
    <d v="2024-07-04T00:00:00"/>
    <n v="12363"/>
    <n v="12271"/>
    <m/>
    <x v="3"/>
    <n v="1254"/>
    <m/>
    <n v="55074"/>
    <s v="V-clip adipose"/>
    <s v="836141"/>
    <m/>
    <m/>
    <m/>
    <s v="--"/>
    <m/>
    <s v="M"/>
    <s v="M"/>
    <s v=""/>
    <s v=""/>
    <n v="68.900000000000006"/>
    <m/>
    <m/>
    <m/>
    <m/>
    <x v="2"/>
    <n v="12597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2.660150000000002"/>
    <s v="M"/>
    <n v="68.900000000000006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255"/>
    <m/>
    <n v="55075"/>
    <s v="V-clip adipose"/>
    <s v="836079"/>
    <m/>
    <m/>
    <m/>
    <s v="--"/>
    <s v="X"/>
    <s v="M"/>
    <s v="M"/>
    <s v=""/>
    <s v=""/>
    <n v="68"/>
    <m/>
    <m/>
    <m/>
    <m/>
    <x v="2"/>
    <n v="12597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256"/>
    <m/>
    <m/>
    <s v="V-clip adipose"/>
    <s v="836086"/>
    <m/>
    <m/>
    <m/>
    <s v="--"/>
    <m/>
    <s v="M"/>
    <s v="M"/>
    <s v=""/>
    <s v=""/>
    <n v="65"/>
    <m/>
    <m/>
    <m/>
    <m/>
    <x v="2"/>
    <n v="12598"/>
    <s v=""/>
    <n v="1"/>
    <s v="X"/>
    <s v="X"/>
    <m/>
    <d v="2024-09-27T00:00:00"/>
    <m/>
    <m/>
    <m/>
    <m/>
    <m/>
    <m/>
    <n v="1"/>
    <m/>
    <m/>
    <s v="No operc tag applied; see Bio #12271."/>
    <s v="adult"/>
    <s v="1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257"/>
    <m/>
    <n v="55076"/>
    <s v="V-clip adipose"/>
    <s v="836104"/>
    <m/>
    <m/>
    <m/>
    <s v="--"/>
    <m/>
    <s v="M"/>
    <s v="M"/>
    <s v=""/>
    <s v=""/>
    <n v="68.5"/>
    <m/>
    <m/>
    <m/>
    <m/>
    <x v="2"/>
    <n v="12598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62.289949999999997"/>
    <s v="M"/>
    <n v="68.5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13"/>
    <m/>
    <n v="55077"/>
    <s v="V-clip adipose"/>
    <s v="836081"/>
    <m/>
    <m/>
    <m/>
    <s v="--"/>
    <s v="X"/>
    <s v="M"/>
    <s v="M"/>
    <s v=""/>
    <s v=""/>
    <n v="62"/>
    <m/>
    <m/>
    <m/>
    <m/>
    <x v="2"/>
    <n v="12598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16"/>
    <m/>
    <n v="55078"/>
    <s v="V-clip adipose"/>
    <s v="836168"/>
    <m/>
    <m/>
    <m/>
    <s v="--"/>
    <s v="X"/>
    <s v="M"/>
    <s v="M"/>
    <s v=""/>
    <s v=""/>
    <n v="74.5"/>
    <m/>
    <m/>
    <m/>
    <m/>
    <x v="2"/>
    <n v="12598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17"/>
    <m/>
    <n v="55079"/>
    <s v="V-clip adipose"/>
    <s v="836090"/>
    <m/>
    <m/>
    <m/>
    <s v="--"/>
    <s v="X"/>
    <s v="M"/>
    <s v="M"/>
    <s v=""/>
    <s v=""/>
    <n v="84.5"/>
    <n v="19"/>
    <n v="7.5"/>
    <n v="6.3"/>
    <n v="3.5"/>
    <x v="1"/>
    <n v="12598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7"/>
    <s v="L"/>
    <n v="84.5"/>
    <s v="Yes"/>
    <s v=""/>
    <e v="#N/A"/>
    <s v=""/>
    <s v="M"/>
    <n v="-0.34899999999999753"/>
    <n v="0.41362493946383821"/>
    <s v=""/>
    <s v=""/>
    <s v="M"/>
    <s v=""/>
    <s v=""/>
    <s v=""/>
    <s v=""/>
  </r>
  <r>
    <d v="2024-07-04T00:00:00"/>
    <n v="12363"/>
    <n v="12271"/>
    <m/>
    <x v="3"/>
    <n v="1319"/>
    <m/>
    <n v="55080"/>
    <s v="V-clip adipose"/>
    <s v="836164"/>
    <m/>
    <m/>
    <m/>
    <s v="--"/>
    <s v="X"/>
    <s v="M"/>
    <s v="M"/>
    <s v=""/>
    <s v=""/>
    <n v="71.5"/>
    <m/>
    <m/>
    <m/>
    <m/>
    <x v="2"/>
    <n v="12598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65.066449999999989"/>
    <s v="M"/>
    <n v="71.5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20"/>
    <m/>
    <n v="55081"/>
    <s v="V-clip adipose"/>
    <s v="836154"/>
    <m/>
    <m/>
    <m/>
    <s v="--"/>
    <m/>
    <s v="M"/>
    <s v="M"/>
    <s v=""/>
    <s v=""/>
    <n v="69"/>
    <m/>
    <m/>
    <m/>
    <m/>
    <x v="2"/>
    <n v="12598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21"/>
    <m/>
    <n v="55082"/>
    <s v="V-clip adipose"/>
    <s v="836102"/>
    <m/>
    <m/>
    <m/>
    <s v="--"/>
    <m/>
    <s v="M"/>
    <s v="M"/>
    <s v=""/>
    <s v=""/>
    <n v="62.5"/>
    <m/>
    <m/>
    <m/>
    <m/>
    <x v="2"/>
    <n v="12598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22"/>
    <m/>
    <n v="55083"/>
    <s v="V-clip adipose"/>
    <s v="836162"/>
    <m/>
    <m/>
    <m/>
    <s v="--"/>
    <s v="X"/>
    <s v="M"/>
    <s v="M"/>
    <s v=""/>
    <s v=""/>
    <n v="64"/>
    <m/>
    <m/>
    <m/>
    <m/>
    <x v="2"/>
    <n v="12598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24"/>
    <m/>
    <n v="55084"/>
    <s v="V-clip adipose"/>
    <s v="836149"/>
    <m/>
    <m/>
    <m/>
    <s v="--"/>
    <m/>
    <s v="F"/>
    <s v="F"/>
    <s v=""/>
    <s v=""/>
    <n v="79.5"/>
    <n v="17"/>
    <n v="5.5"/>
    <n v="5.4"/>
    <n v="2"/>
    <x v="1"/>
    <n v="12598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4"/>
    <s v="L"/>
    <n v="79.5"/>
    <s v="Yes"/>
    <s v=""/>
    <e v="#N/A"/>
    <s v=""/>
    <s v="F"/>
    <n v="1.9630000000000025"/>
    <n v="0.87685725466731057"/>
    <s v=""/>
    <s v=""/>
    <s v="F"/>
    <s v=""/>
    <s v=""/>
    <s v=""/>
    <s v=""/>
  </r>
  <r>
    <d v="2024-07-04T00:00:00"/>
    <n v="12363"/>
    <n v="12271"/>
    <m/>
    <x v="3"/>
    <n v="1325"/>
    <m/>
    <n v="55085"/>
    <s v="V-clip adipose"/>
    <s v="836140"/>
    <m/>
    <m/>
    <m/>
    <s v="--"/>
    <m/>
    <s v="F"/>
    <s v="F"/>
    <s v=""/>
    <s v=""/>
    <n v="84"/>
    <n v="17.600000000000001"/>
    <n v="6.2"/>
    <n v="5.6"/>
    <n v="1.8"/>
    <x v="1"/>
    <n v="12599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7.8"/>
    <s v="L"/>
    <n v="84"/>
    <s v="Yes"/>
    <s v=""/>
    <e v="#N/A"/>
    <s v=""/>
    <s v="F"/>
    <n v="3.0379999999999985"/>
    <n v="0.95426161571113932"/>
    <s v=""/>
    <s v=""/>
    <s v="F"/>
    <s v=""/>
    <s v=""/>
    <s v=""/>
    <s v=""/>
  </r>
  <r>
    <d v="2024-07-04T00:00:00"/>
    <n v="12363"/>
    <n v="12271"/>
    <m/>
    <x v="3"/>
    <n v="1326"/>
    <m/>
    <n v="55086"/>
    <s v="V-clip adipose"/>
    <s v="836087"/>
    <m/>
    <m/>
    <m/>
    <s v="--"/>
    <m/>
    <s v="F"/>
    <s v="F"/>
    <s v=""/>
    <s v=""/>
    <n v="85"/>
    <n v="17.3"/>
    <n v="5.8"/>
    <n v="6.5"/>
    <n v="2"/>
    <x v="1"/>
    <n v="12599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9.2"/>
    <s v="L"/>
    <n v="85"/>
    <s v="Yes"/>
    <s v=""/>
    <e v="#N/A"/>
    <s v=""/>
    <s v="F"/>
    <n v="3.1959999999999988"/>
    <n v="0.96068347234429785"/>
    <s v=""/>
    <s v=""/>
    <s v="F"/>
    <s v=""/>
    <s v=""/>
    <s v=""/>
    <s v=""/>
  </r>
  <r>
    <d v="2024-07-04T00:00:00"/>
    <n v="12363"/>
    <n v="12271"/>
    <m/>
    <x v="3"/>
    <n v="1327"/>
    <m/>
    <n v="55087"/>
    <s v="V-clip adipose"/>
    <s v="836166"/>
    <m/>
    <m/>
    <m/>
    <s v="--"/>
    <m/>
    <s v="F"/>
    <s v="F"/>
    <s v=""/>
    <s v=""/>
    <n v="84"/>
    <n v="18"/>
    <n v="6.2"/>
    <n v="4.7"/>
    <n v="1.8"/>
    <x v="1"/>
    <n v="12599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7.8"/>
    <s v="L"/>
    <n v="84"/>
    <s v="Yes"/>
    <s v=""/>
    <e v="#N/A"/>
    <s v=""/>
    <s v="F"/>
    <n v="3.6499999999999986"/>
    <n v="0.97466729677312836"/>
    <s v=""/>
    <s v=""/>
    <s v="F"/>
    <s v=""/>
    <s v=""/>
    <s v=""/>
    <s v=""/>
  </r>
  <r>
    <d v="2024-07-04T00:00:00"/>
    <n v="12363"/>
    <n v="12271"/>
    <m/>
    <x v="3"/>
    <n v="1329"/>
    <m/>
    <n v="55088"/>
    <s v="V-clip adipose"/>
    <s v="836150"/>
    <m/>
    <m/>
    <m/>
    <s v="--"/>
    <s v="X"/>
    <s v="M"/>
    <s v="M"/>
    <s v=""/>
    <s v=""/>
    <n v="67"/>
    <m/>
    <m/>
    <m/>
    <m/>
    <x v="2"/>
    <n v="12599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30"/>
    <m/>
    <n v="55089"/>
    <s v="V-clip adipose"/>
    <s v="836099"/>
    <m/>
    <m/>
    <m/>
    <s v="--"/>
    <m/>
    <s v="F"/>
    <s v="M"/>
    <s v=""/>
    <s v=""/>
    <n v="69"/>
    <m/>
    <m/>
    <m/>
    <m/>
    <x v="2"/>
    <n v="12599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31"/>
    <m/>
    <n v="55090"/>
    <s v="V-clip adipose"/>
    <s v="836120"/>
    <m/>
    <m/>
    <m/>
    <s v="--"/>
    <s v="X"/>
    <s v="M"/>
    <s v="M"/>
    <s v=""/>
    <s v=""/>
    <n v="81.5"/>
    <n v="15.5"/>
    <n v="4.5"/>
    <n v="5"/>
    <n v="1.6"/>
    <x v="1"/>
    <n v="12599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7"/>
    <s v="L"/>
    <n v="81.5"/>
    <s v="Yes"/>
    <s v=""/>
    <e v="#N/A"/>
    <s v=""/>
    <s v="F"/>
    <n v="4.7190000000000021"/>
    <n v="0.9911548369177543"/>
    <s v=""/>
    <s v=""/>
    <s v="F"/>
    <s v=""/>
    <s v=""/>
    <s v=""/>
    <s v=""/>
  </r>
  <r>
    <d v="2024-07-04T00:00:00"/>
    <n v="12363"/>
    <n v="12271"/>
    <m/>
    <x v="3"/>
    <n v="1332"/>
    <m/>
    <n v="55091"/>
    <s v="V-clip adipose"/>
    <s v="836075"/>
    <m/>
    <m/>
    <m/>
    <s v="--"/>
    <m/>
    <s v="F"/>
    <s v="F"/>
    <s v=""/>
    <s v=""/>
    <n v="89"/>
    <n v="18.5"/>
    <n v="6.1"/>
    <n v="5.4"/>
    <n v="2"/>
    <x v="1"/>
    <n v="12599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82.9"/>
    <s v="L"/>
    <n v="89"/>
    <s v="Yes"/>
    <s v=""/>
    <e v="#N/A"/>
    <s v=""/>
    <s v="F"/>
    <n v="5.2799999999999967"/>
    <n v="0.99493337066653376"/>
    <s v=""/>
    <s v=""/>
    <s v="F"/>
    <s v=""/>
    <s v=""/>
    <s v=""/>
    <s v=""/>
  </r>
  <r>
    <d v="2024-07-04T00:00:00"/>
    <n v="12363"/>
    <n v="12271"/>
    <m/>
    <x v="3"/>
    <n v="1334"/>
    <m/>
    <n v="55092"/>
    <s v="V-clip adipose"/>
    <s v="836118"/>
    <m/>
    <m/>
    <m/>
    <s v="--"/>
    <m/>
    <s v="F"/>
    <s v="M"/>
    <s v=""/>
    <s v=""/>
    <n v="70"/>
    <m/>
    <m/>
    <m/>
    <m/>
    <x v="2"/>
    <n v="12599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35"/>
    <m/>
    <n v="55093"/>
    <s v="V-clip adipose"/>
    <s v="836152"/>
    <m/>
    <m/>
    <m/>
    <s v="--"/>
    <s v="X"/>
    <s v="M"/>
    <s v="M"/>
    <s v=""/>
    <s v=""/>
    <n v="83.5"/>
    <n v="17.399999999999999"/>
    <n v="6.2"/>
    <n v="6"/>
    <n v="2"/>
    <x v="1"/>
    <n v="12599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7.3"/>
    <s v="L"/>
    <n v="83.5"/>
    <s v="Yes"/>
    <s v=""/>
    <e v="#N/A"/>
    <s v=""/>
    <s v="F"/>
    <n v="2.3790000000000022"/>
    <n v="0.91521186737723326"/>
    <s v=""/>
    <s v=""/>
    <s v="F"/>
    <s v=""/>
    <s v=""/>
    <s v=""/>
    <s v=""/>
  </r>
  <r>
    <d v="2024-07-04T00:00:00"/>
    <n v="12363"/>
    <n v="12271"/>
    <m/>
    <x v="3"/>
    <n v="1336"/>
    <m/>
    <n v="55094"/>
    <s v="V-clip adipose"/>
    <s v="836128"/>
    <m/>
    <m/>
    <m/>
    <s v="--"/>
    <m/>
    <s v="F"/>
    <s v="M"/>
    <s v=""/>
    <s v=""/>
    <n v="63"/>
    <m/>
    <m/>
    <m/>
    <m/>
    <x v="2"/>
    <n v="12599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1"/>
    <m/>
    <x v="3"/>
    <n v="1337"/>
    <m/>
    <n v="55095"/>
    <s v="V-clip adipose"/>
    <s v="836084"/>
    <m/>
    <m/>
    <m/>
    <s v="--"/>
    <m/>
    <s v="F"/>
    <s v="F"/>
    <s v=""/>
    <s v=""/>
    <n v="83.9"/>
    <n v="17.100000000000001"/>
    <n v="5.4"/>
    <n v="6.5"/>
    <n v="2"/>
    <x v="1"/>
    <n v="12600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8.5"/>
    <s v="L"/>
    <n v="83.9"/>
    <s v="Yes"/>
    <s v=""/>
    <e v="#N/A"/>
    <s v=""/>
    <s v="F"/>
    <n v="3.2350000000000056"/>
    <n v="0.96213035215989051"/>
    <s v=""/>
    <s v=""/>
    <s v="F"/>
    <s v=""/>
    <s v=""/>
    <s v=""/>
    <s v=""/>
  </r>
  <r>
    <d v="2024-07-04T00:00:00"/>
    <n v="12363"/>
    <n v="12271"/>
    <m/>
    <x v="3"/>
    <n v="1339"/>
    <m/>
    <n v="55096"/>
    <s v="V-clip adipose"/>
    <s v="836132"/>
    <m/>
    <m/>
    <m/>
    <s v="--"/>
    <m/>
    <s v="F"/>
    <s v="M"/>
    <s v=""/>
    <s v=""/>
    <n v="68"/>
    <m/>
    <m/>
    <m/>
    <m/>
    <x v="2"/>
    <n v="12600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Kwinageese weir"/>
    <s v=""/>
    <s v=""/>
    <s v=""/>
  </r>
  <r>
    <d v="2024-07-04T00:00:00"/>
    <n v="12363"/>
    <n v="12272"/>
    <m/>
    <x v="3"/>
    <n v="1340"/>
    <m/>
    <n v="55097"/>
    <s v="V-clip adipose"/>
    <s v="836059"/>
    <m/>
    <m/>
    <m/>
    <s v="--"/>
    <s v="X"/>
    <s v="M"/>
    <s v="M"/>
    <s v=""/>
    <s v=""/>
    <n v="83.5"/>
    <n v="18.3"/>
    <n v="6.5"/>
    <n v="6.3"/>
    <n v="2.4"/>
    <x v="1"/>
    <n v="12600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7"/>
    <s v="L"/>
    <n v="83.5"/>
    <s v="Yes"/>
    <s v=""/>
    <e v="#N/A"/>
    <s v=""/>
    <s v="F"/>
    <n v="1.4470000000000018"/>
    <n v="0.80953630163759371"/>
    <s v=""/>
    <s v=""/>
    <s v="F"/>
    <s v=""/>
    <s v=""/>
    <s v=""/>
    <s v=""/>
  </r>
  <r>
    <d v="2024-07-04T00:00:00"/>
    <n v="12363"/>
    <n v="12272"/>
    <m/>
    <x v="3"/>
    <n v="1342"/>
    <m/>
    <n v="55098"/>
    <s v="V-clip adipose"/>
    <s v="836058"/>
    <m/>
    <m/>
    <m/>
    <s v="--"/>
    <m/>
    <s v="F"/>
    <s v="F"/>
    <s v=""/>
    <s v=""/>
    <n v="87"/>
    <n v="18.7"/>
    <n v="6.5"/>
    <n v="5.6"/>
    <n v="2"/>
    <x v="1"/>
    <n v="12600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80.5"/>
    <s v="L"/>
    <n v="87"/>
    <s v="Yes"/>
    <s v=""/>
    <e v="#N/A"/>
    <s v=""/>
    <s v="F"/>
    <n v="3.7719999999999976"/>
    <n v="0.97751136834353825"/>
    <s v=""/>
    <s v=""/>
    <s v="F"/>
    <s v=""/>
    <s v=""/>
    <s v=""/>
    <s v=""/>
  </r>
  <r>
    <d v="2024-07-04T00:00:00"/>
    <n v="12363"/>
    <n v="12272"/>
    <m/>
    <x v="3"/>
    <n v="1343"/>
    <m/>
    <n v="55099"/>
    <s v="V-clip adipose"/>
    <s v="836005"/>
    <m/>
    <m/>
    <m/>
    <s v="--"/>
    <m/>
    <s v="F"/>
    <s v="F"/>
    <s v=""/>
    <s v=""/>
    <n v="84.5"/>
    <n v="18.5"/>
    <n v="6.2"/>
    <n v="6"/>
    <n v="1.8"/>
    <x v="1"/>
    <n v="12600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8.3"/>
    <s v="L"/>
    <n v="84.5"/>
    <s v="Yes"/>
    <s v=""/>
    <e v="#N/A"/>
    <s v=""/>
    <s v="F"/>
    <n v="2.9810000000000016"/>
    <n v="0.9517083516110475"/>
    <s v=""/>
    <s v=""/>
    <s v="F"/>
    <s v=""/>
    <s v=""/>
    <s v=""/>
    <s v=""/>
  </r>
  <r>
    <d v="2024-07-04T00:00:00"/>
    <n v="12363"/>
    <n v="12272"/>
    <m/>
    <x v="3"/>
    <n v="1345"/>
    <m/>
    <n v="55100"/>
    <s v="V-clip adipose"/>
    <s v="836020"/>
    <m/>
    <m/>
    <m/>
    <s v="--"/>
    <s v="X"/>
    <s v="M"/>
    <s v="M"/>
    <s v=""/>
    <s v=""/>
    <n v="85.5"/>
    <n v="19.5"/>
    <n v="7.5"/>
    <n v="7"/>
    <n v="2.5"/>
    <x v="1"/>
    <n v="12600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8"/>
    <s v="L"/>
    <n v="85.5"/>
    <s v="Yes"/>
    <s v=""/>
    <e v="#N/A"/>
    <s v=""/>
    <s v="F"/>
    <n v="0.46500000000000119"/>
    <n v="0.61419964277689543"/>
    <s v=""/>
    <s v=""/>
    <s v="F"/>
    <s v="Damdochax - Ratbag"/>
    <s v=""/>
    <s v=""/>
    <s v=""/>
  </r>
  <r>
    <d v="2024-07-04T00:00:00"/>
    <n v="12363"/>
    <n v="12272"/>
    <m/>
    <x v="3"/>
    <n v="1346"/>
    <m/>
    <n v="55101"/>
    <s v="V-clip adipose"/>
    <s v="836065"/>
    <m/>
    <m/>
    <m/>
    <s v="--"/>
    <m/>
    <s v="F"/>
    <s v="F"/>
    <s v=""/>
    <s v=""/>
    <n v="83.5"/>
    <n v="17.5"/>
    <n v="6.3"/>
    <n v="5.8"/>
    <n v="1.9"/>
    <x v="1"/>
    <n v="12600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77.2"/>
    <s v="L"/>
    <n v="83.5"/>
    <s v="Yes"/>
    <s v=""/>
    <e v="#N/A"/>
    <s v=""/>
    <s v="F"/>
    <n v="2.4730000000000021"/>
    <n v="0.92222721015864351"/>
    <s v=""/>
    <s v=""/>
    <s v="F"/>
    <s v=""/>
    <s v=""/>
    <s v=""/>
    <s v=""/>
  </r>
  <r>
    <d v="2024-07-04T00:00:00"/>
    <n v="12363"/>
    <n v="12272"/>
    <m/>
    <x v="3"/>
    <n v="1348"/>
    <m/>
    <n v="55102"/>
    <s v="V-clip adipose"/>
    <s v="836004"/>
    <m/>
    <m/>
    <m/>
    <s v="--"/>
    <s v="X"/>
    <s v="M"/>
    <s v="M"/>
    <s v=""/>
    <s v=""/>
    <n v="86.5"/>
    <n v="19.5"/>
    <n v="7.5"/>
    <n v="5.5"/>
    <n v="2"/>
    <x v="1"/>
    <n v="12600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79"/>
    <s v="L"/>
    <n v="86.5"/>
    <s v="Yes"/>
    <s v=""/>
    <e v="#N/A"/>
    <s v=""/>
    <s v="F"/>
    <n v="2.3450000000000015"/>
    <n v="0.9125359795196295"/>
    <s v=""/>
    <s v=""/>
    <s v="F"/>
    <s v=""/>
    <s v=""/>
    <s v=""/>
    <s v=""/>
  </r>
  <r>
    <d v="2024-07-04T00:00:00"/>
    <n v="12363"/>
    <n v="12272"/>
    <m/>
    <x v="3"/>
    <n v="1350"/>
    <m/>
    <n v="55103"/>
    <s v="V-clip adipose"/>
    <s v="835996"/>
    <m/>
    <m/>
    <m/>
    <s v="--"/>
    <s v="X"/>
    <s v="M"/>
    <s v="M"/>
    <s v=""/>
    <s v=""/>
    <n v="73.900000000000006"/>
    <m/>
    <m/>
    <m/>
    <m/>
    <x v="2"/>
    <n v="12600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7.287649999999999"/>
    <s v="M"/>
    <n v="73.900000000000006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2"/>
    <m/>
    <x v="3"/>
    <n v="1352"/>
    <m/>
    <n v="55104"/>
    <s v="V-clip adipose"/>
    <s v="836056"/>
    <m/>
    <m/>
    <m/>
    <s v="--"/>
    <m/>
    <s v="M"/>
    <s v="M"/>
    <s v=""/>
    <s v=""/>
    <n v="80"/>
    <n v="16.100000000000001"/>
    <n v="5.5"/>
    <n v="6.1"/>
    <n v="2.2999999999999998"/>
    <x v="1"/>
    <n v="12600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4.5"/>
    <s v="L"/>
    <n v="80"/>
    <s v="Yes"/>
    <s v=""/>
    <e v="#N/A"/>
    <s v=""/>
    <s v="F"/>
    <n v="1.444"/>
    <n v="0.80907331021297157"/>
    <s v=""/>
    <s v=""/>
    <s v="F"/>
    <s v=""/>
    <s v=""/>
    <s v=""/>
    <s v=""/>
  </r>
  <r>
    <d v="2024-07-04T00:00:00"/>
    <n v="12363"/>
    <n v="12272"/>
    <m/>
    <x v="3"/>
    <n v="1354"/>
    <m/>
    <n v="55105"/>
    <s v="V-clip adipose"/>
    <s v="836057"/>
    <m/>
    <m/>
    <m/>
    <s v="--"/>
    <m/>
    <s v="M"/>
    <s v="M"/>
    <s v=""/>
    <s v=""/>
    <n v="57"/>
    <m/>
    <m/>
    <m/>
    <m/>
    <x v="2"/>
    <n v="13342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2"/>
    <m/>
    <x v="3"/>
    <n v="1355"/>
    <m/>
    <n v="55106"/>
    <s v="V-clip adipose"/>
    <s v="835988"/>
    <m/>
    <m/>
    <m/>
    <s v="--"/>
    <m/>
    <s v="F"/>
    <s v="F"/>
    <s v=""/>
    <s v=""/>
    <n v="78.900000000000006"/>
    <n v="16.3"/>
    <n v="5.4"/>
    <n v="5.2"/>
    <n v="1.3"/>
    <x v="1"/>
    <n v="13342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3.5"/>
    <s v="L"/>
    <n v="78.900000000000006"/>
    <s v="Yes"/>
    <s v=""/>
    <e v="#N/A"/>
    <s v=""/>
    <s v="F"/>
    <n v="2.5709999999999988"/>
    <n v="0.92897170750147773"/>
    <s v=""/>
    <s v=""/>
    <s v="F"/>
    <s v=""/>
    <s v=""/>
    <s v=""/>
    <s v=""/>
  </r>
  <r>
    <d v="2024-07-04T00:00:00"/>
    <n v="12363"/>
    <n v="12272"/>
    <m/>
    <x v="3"/>
    <n v="1357"/>
    <m/>
    <n v="55107"/>
    <s v="V-clip adipose"/>
    <s v="836050"/>
    <m/>
    <m/>
    <m/>
    <s v="--"/>
    <m/>
    <s v="F"/>
    <s v="M"/>
    <s v=""/>
    <s v=""/>
    <n v="74.8"/>
    <m/>
    <m/>
    <m/>
    <m/>
    <x v="2"/>
    <n v="13342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68.120599999999996"/>
    <s v="M"/>
    <n v="74.8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2"/>
    <m/>
    <x v="3"/>
    <n v="1358"/>
    <m/>
    <n v="55108"/>
    <s v="V-clip adipose"/>
    <s v="836063"/>
    <m/>
    <m/>
    <m/>
    <s v="--"/>
    <m/>
    <s v="F"/>
    <s v="F"/>
    <s v=""/>
    <s v=""/>
    <n v="86.5"/>
    <n v="18.5"/>
    <n v="6.3"/>
    <n v="6"/>
    <n v="2"/>
    <x v="1"/>
    <n v="13342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80.2"/>
    <s v="L"/>
    <n v="86.5"/>
    <s v="Yes"/>
    <s v=""/>
    <e v="#N/A"/>
    <s v=""/>
    <s v="F"/>
    <n v="3.5410000000000013"/>
    <n v="0.97183209941978199"/>
    <s v=""/>
    <s v=""/>
    <s v="F"/>
    <s v=""/>
    <s v=""/>
    <s v=""/>
    <s v=""/>
  </r>
  <r>
    <d v="2024-07-04T00:00:00"/>
    <n v="12363"/>
    <n v="12272"/>
    <m/>
    <x v="3"/>
    <n v="1400"/>
    <m/>
    <n v="55109"/>
    <s v="V-clip adipose"/>
    <s v="835992"/>
    <m/>
    <m/>
    <m/>
    <s v="--"/>
    <m/>
    <s v="M"/>
    <s v="M"/>
    <s v=""/>
    <s v=""/>
    <n v="69.8"/>
    <m/>
    <m/>
    <m/>
    <m/>
    <x v="2"/>
    <n v="13342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63.493099999999991"/>
    <s v="M"/>
    <n v="69.8"/>
    <s v="NA"/>
    <s v=""/>
    <e v="#N/A"/>
    <s v=""/>
    <s v=""/>
    <s v=""/>
    <s v=""/>
    <s v=""/>
    <s v=""/>
    <s v="M"/>
    <s v=""/>
    <s v=""/>
    <s v=""/>
    <s v=""/>
  </r>
  <r>
    <d v="2024-07-04T00:00:00"/>
    <n v="12363"/>
    <n v="12272"/>
    <m/>
    <x v="3"/>
    <n v="1401"/>
    <m/>
    <n v="55110"/>
    <s v="V-clip adipose"/>
    <s v="835977"/>
    <m/>
    <m/>
    <m/>
    <s v="--"/>
    <s v="X"/>
    <s v="M"/>
    <s v="M"/>
    <s v=""/>
    <s v=""/>
    <n v="85"/>
    <n v="19.399999999999999"/>
    <n v="6.7"/>
    <n v="6"/>
    <n v="2.2999999999999998"/>
    <x v="1"/>
    <n v="13342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8.3"/>
    <s v="L"/>
    <n v="85"/>
    <s v="Yes"/>
    <s v=""/>
    <e v="#N/A"/>
    <s v=""/>
    <s v="F"/>
    <n v="2.1259999999999977"/>
    <n v="0.89340467628684006"/>
    <s v=""/>
    <s v=""/>
    <s v="F"/>
    <s v=""/>
    <s v=""/>
    <s v=""/>
    <s v=""/>
  </r>
  <r>
    <d v="2024-07-04T00:00:00"/>
    <n v="12364"/>
    <n v="12272"/>
    <m/>
    <x v="4"/>
    <n v="1424"/>
    <m/>
    <n v="55111"/>
    <s v="V-clip adipose"/>
    <s v="836030"/>
    <m/>
    <m/>
    <m/>
    <s v="--"/>
    <m/>
    <s v="F"/>
    <s v="F"/>
    <s v=""/>
    <s v=""/>
    <n v="80.5"/>
    <n v="18.2"/>
    <n v="6.2"/>
    <n v="4.5"/>
    <n v="1.8"/>
    <x v="1"/>
    <n v="1334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74.3"/>
    <s v="L"/>
    <n v="80.5"/>
    <s v="Yes"/>
    <s v=""/>
    <e v="#N/A"/>
    <s v=""/>
    <s v="F"/>
    <n v="2.2810000000000019"/>
    <n v="0.9072911950310808"/>
    <s v=""/>
    <s v=""/>
    <s v="F"/>
    <s v=""/>
    <s v=""/>
    <s v=""/>
    <s v=""/>
  </r>
  <r>
    <d v="2024-07-04T00:00:00"/>
    <n v="12364"/>
    <n v="12272"/>
    <m/>
    <x v="4"/>
    <n v="1424"/>
    <m/>
    <n v="55112"/>
    <s v="V-clip adipose"/>
    <s v="836031"/>
    <m/>
    <m/>
    <m/>
    <s v="--"/>
    <m/>
    <s v="M"/>
    <s v="M"/>
    <s v=""/>
    <s v=""/>
    <n v="85.5"/>
    <n v="22.7"/>
    <n v="5.7"/>
    <n v="5.5"/>
    <n v="2"/>
    <x v="1"/>
    <n v="1334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9.8"/>
    <s v="L"/>
    <n v="85.5"/>
    <s v="Yes"/>
    <s v=""/>
    <e v="#N/A"/>
    <s v=""/>
    <s v="F"/>
    <n v="4.2190000000000021"/>
    <n v="0.98549999318141202"/>
    <s v=""/>
    <s v=""/>
    <s v="F"/>
    <s v=""/>
    <s v=""/>
    <s v=""/>
    <s v=""/>
  </r>
  <r>
    <d v="2024-07-04T00:00:00"/>
    <n v="12364"/>
    <n v="12272"/>
    <m/>
    <x v="4"/>
    <n v="1424"/>
    <m/>
    <n v="55113"/>
    <s v="V-clip adipose"/>
    <s v="836012"/>
    <m/>
    <m/>
    <m/>
    <s v="--"/>
    <m/>
    <s v="M"/>
    <s v="M"/>
    <s v=""/>
    <s v=""/>
    <n v="65"/>
    <m/>
    <m/>
    <m/>
    <m/>
    <x v="2"/>
    <n v="1334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Kwinageese weir"/>
    <s v=""/>
    <s v=""/>
    <s v=""/>
  </r>
  <r>
    <d v="2024-07-04T00:00:00"/>
    <n v="12364"/>
    <n v="12272"/>
    <m/>
    <x v="4"/>
    <n v="1424"/>
    <m/>
    <n v="55114"/>
    <s v="V-clip adipose"/>
    <s v="836009"/>
    <m/>
    <m/>
    <m/>
    <s v="--"/>
    <m/>
    <s v="F"/>
    <s v="F"/>
    <s v=""/>
    <s v=""/>
    <n v="86"/>
    <n v="20.7"/>
    <n v="8.1"/>
    <n v="5.6"/>
    <n v="2.2999999999999998"/>
    <x v="1"/>
    <n v="1334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7.900000000000006"/>
    <s v="L"/>
    <n v="86"/>
    <s v="Yes"/>
    <s v=""/>
    <e v="#N/A"/>
    <s v=""/>
    <s v="F"/>
    <n v="1.0359999999999978"/>
    <n v="0.73807746633142846"/>
    <s v=""/>
    <s v=""/>
    <s v="F"/>
    <s v=""/>
    <s v=""/>
    <s v=""/>
    <s v=""/>
  </r>
  <r>
    <d v="2024-07-04T00:00:00"/>
    <n v="12364"/>
    <n v="12272"/>
    <m/>
    <x v="4"/>
    <n v="1424"/>
    <m/>
    <n v="55115"/>
    <s v="V-clip adipose"/>
    <s v="836008"/>
    <m/>
    <m/>
    <m/>
    <s v="--"/>
    <m/>
    <s v="M"/>
    <s v="M"/>
    <s v=""/>
    <s v=""/>
    <n v="68.5"/>
    <m/>
    <m/>
    <m/>
    <m/>
    <x v="2"/>
    <n v="13343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2.289949999999997"/>
    <s v="M"/>
    <n v="68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2"/>
    <m/>
    <x v="4"/>
    <n v="1424"/>
    <m/>
    <n v="55116"/>
    <s v="V-clip adipose"/>
    <s v="836067"/>
    <m/>
    <m/>
    <m/>
    <s v="--"/>
    <m/>
    <s v="M"/>
    <s v="M"/>
    <s v=""/>
    <s v=""/>
    <n v="58"/>
    <m/>
    <m/>
    <m/>
    <m/>
    <x v="2"/>
    <n v="13343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2"/>
    <m/>
    <x v="4"/>
    <n v="1424"/>
    <m/>
    <n v="55117"/>
    <s v="V-clip adipose"/>
    <s v="836062"/>
    <m/>
    <m/>
    <m/>
    <s v="--"/>
    <m/>
    <s v="F"/>
    <s v="M"/>
    <s v=""/>
    <s v=""/>
    <n v="71.5"/>
    <m/>
    <m/>
    <m/>
    <m/>
    <x v="2"/>
    <n v="13343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65.066449999999989"/>
    <s v="M"/>
    <n v="71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2"/>
    <m/>
    <x v="4"/>
    <n v="1424"/>
    <m/>
    <n v="55118"/>
    <s v="V-clip adipose"/>
    <s v="836055"/>
    <m/>
    <m/>
    <m/>
    <s v="--"/>
    <m/>
    <s v="F"/>
    <s v="F"/>
    <s v=""/>
    <s v=""/>
    <n v="80"/>
    <n v="18.399999999999999"/>
    <n v="7"/>
    <n v="4.8"/>
    <n v="1.7"/>
    <x v="1"/>
    <n v="13343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3"/>
    <s v="L"/>
    <n v="80"/>
    <s v="Yes"/>
    <s v=""/>
    <e v="#N/A"/>
    <s v=""/>
    <s v="F"/>
    <n v="0.92399999999999838"/>
    <n v="0.71585643172878943"/>
    <s v=""/>
    <s v=""/>
    <s v="F"/>
    <s v=""/>
    <s v=""/>
    <s v=""/>
    <s v=""/>
  </r>
  <r>
    <d v="2024-07-04T00:00:00"/>
    <n v="12364"/>
    <n v="12272"/>
    <m/>
    <x v="4"/>
    <n v="1424"/>
    <m/>
    <n v="55119"/>
    <s v="V-clip adipose"/>
    <s v="835987"/>
    <m/>
    <m/>
    <m/>
    <s v="--"/>
    <m/>
    <s v="F"/>
    <s v="M"/>
    <s v=""/>
    <s v=""/>
    <n v="66.5"/>
    <m/>
    <m/>
    <m/>
    <m/>
    <x v="2"/>
    <n v="13343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2"/>
    <m/>
    <x v="4"/>
    <n v="1440"/>
    <m/>
    <n v="55120"/>
    <s v="V-clip adipose"/>
    <s v="836018"/>
    <m/>
    <m/>
    <m/>
    <s v="--"/>
    <m/>
    <s v="M"/>
    <s v="M"/>
    <s v=""/>
    <s v=""/>
    <n v="66"/>
    <m/>
    <m/>
    <m/>
    <m/>
    <x v="2"/>
    <n v="13343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Kwinageese weir"/>
    <s v=""/>
    <s v=""/>
    <s v=""/>
  </r>
  <r>
    <d v="2024-07-04T00:00:00"/>
    <n v="12364"/>
    <n v="12272"/>
    <m/>
    <x v="4"/>
    <n v="1445"/>
    <m/>
    <n v="55121"/>
    <s v="V-clip adipose"/>
    <s v="836054"/>
    <m/>
    <m/>
    <m/>
    <s v="--"/>
    <m/>
    <s v="F"/>
    <s v="M"/>
    <s v=""/>
    <s v=""/>
    <n v="72.5"/>
    <m/>
    <m/>
    <m/>
    <m/>
    <x v="2"/>
    <n v="13343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5.991949999999989"/>
    <s v="M"/>
    <n v="72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446"/>
    <m/>
    <n v="55122"/>
    <s v="V-clip adipose"/>
    <s v="836017"/>
    <m/>
    <m/>
    <m/>
    <s v="--"/>
    <m/>
    <s v="F"/>
    <s v="F"/>
    <s v=""/>
    <s v=""/>
    <n v="80.5"/>
    <n v="15.2"/>
    <n v="6.8"/>
    <n v="5"/>
    <n v="2"/>
    <x v="1"/>
    <n v="13343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3.7"/>
    <s v="L"/>
    <n v="80.5"/>
    <s v="Yes"/>
    <s v=""/>
    <e v="#N/A"/>
    <s v=""/>
    <s v="F"/>
    <n v="1.0010000000000019"/>
    <n v="0.73125514512849044"/>
    <s v=""/>
    <s v=""/>
    <s v="F"/>
    <s v=""/>
    <s v=""/>
    <s v=""/>
    <s v=""/>
  </r>
  <r>
    <d v="2024-07-04T00:00:00"/>
    <n v="12364"/>
    <n v="12273"/>
    <m/>
    <x v="4"/>
    <n v="1448"/>
    <m/>
    <n v="55123"/>
    <s v="V-clip adipose"/>
    <s v="836032"/>
    <m/>
    <m/>
    <m/>
    <s v="--"/>
    <m/>
    <s v="M"/>
    <s v="M"/>
    <s v=""/>
    <s v=""/>
    <n v="60.5"/>
    <m/>
    <m/>
    <m/>
    <m/>
    <x v="2"/>
    <n v="13343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449"/>
    <m/>
    <n v="55124"/>
    <s v="V-clip adipose"/>
    <s v="836028"/>
    <m/>
    <m/>
    <m/>
    <s v="--"/>
    <m/>
    <s v="M"/>
    <s v="M"/>
    <s v=""/>
    <s v=""/>
    <n v="63.5"/>
    <m/>
    <m/>
    <m/>
    <m/>
    <x v="2"/>
    <n v="13343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7.66245"/>
    <s v="M"/>
    <n v="63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450"/>
    <m/>
    <n v="55125"/>
    <s v="V-clip adipose"/>
    <s v="836016"/>
    <m/>
    <m/>
    <m/>
    <s v="--"/>
    <m/>
    <s v="F"/>
    <s v="F"/>
    <s v=""/>
    <s v=""/>
    <n v="82.5"/>
    <n v="18.8"/>
    <n v="6.3"/>
    <n v="5.8"/>
    <n v="1.8"/>
    <x v="1"/>
    <n v="13344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6.2"/>
    <s v="L"/>
    <n v="82.5"/>
    <s v="Yes"/>
    <s v=""/>
    <e v="#N/A"/>
    <s v=""/>
    <s v="F"/>
    <n v="2.1290000000000022"/>
    <n v="0.89369003756745979"/>
    <s v=""/>
    <s v=""/>
    <s v="F"/>
    <s v=""/>
    <s v=""/>
    <s v=""/>
    <s v=""/>
  </r>
  <r>
    <d v="2024-07-04T00:00:00"/>
    <n v="12364"/>
    <n v="12273"/>
    <m/>
    <x v="4"/>
    <n v="1451"/>
    <m/>
    <n v="55126"/>
    <s v="V-clip adipose"/>
    <s v="836060"/>
    <m/>
    <m/>
    <m/>
    <s v="--"/>
    <m/>
    <s v="M"/>
    <s v="M"/>
    <s v=""/>
    <s v=""/>
    <n v="88"/>
    <n v="19.8"/>
    <n v="7.3"/>
    <n v="5.9"/>
    <n v="2.1"/>
    <x v="1"/>
    <n v="13344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80.7"/>
    <s v="L"/>
    <n v="88"/>
    <s v="Yes"/>
    <s v=""/>
    <e v="#N/A"/>
    <s v=""/>
    <s v="F"/>
    <n v="2.8879999999999972"/>
    <n v="0.94725003609933633"/>
    <s v=""/>
    <s v=""/>
    <s v="F"/>
    <s v=""/>
    <s v=""/>
    <s v=""/>
    <s v=""/>
  </r>
  <r>
    <d v="2024-07-04T00:00:00"/>
    <n v="12364"/>
    <n v="12273"/>
    <m/>
    <x v="4"/>
    <n v="1453"/>
    <m/>
    <n v="55127"/>
    <s v="no mark applied"/>
    <s v="836034"/>
    <m/>
    <m/>
    <m/>
    <s v="--"/>
    <m/>
    <s v="F"/>
    <s v="M"/>
    <s v=""/>
    <s v=""/>
    <n v="74.5"/>
    <m/>
    <m/>
    <m/>
    <m/>
    <x v="2"/>
    <n v="13344"/>
    <s v=""/>
    <n v="3"/>
    <s v="X"/>
    <s v="X"/>
    <m/>
    <d v="2024-09-27T00:00:00"/>
    <m/>
    <m/>
    <m/>
    <m/>
    <m/>
    <m/>
    <m/>
    <m/>
    <s v="Damaged adipose"/>
    <m/>
    <s v="adult"/>
    <s v="3"/>
    <x v="7"/>
    <s v=""/>
    <s v=""/>
    <s v=""/>
    <x v="5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454"/>
    <m/>
    <n v="55128"/>
    <s v="V-clip adipose"/>
    <s v="835982"/>
    <m/>
    <m/>
    <m/>
    <s v="--"/>
    <m/>
    <s v="M"/>
    <s v="M"/>
    <s v=""/>
    <s v=""/>
    <n v="60.5"/>
    <m/>
    <m/>
    <m/>
    <m/>
    <x v="2"/>
    <n v="13344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Damdochax - Tag Alone"/>
    <s v=""/>
    <s v=""/>
    <s v=""/>
  </r>
  <r>
    <d v="2024-07-04T00:00:00"/>
    <n v="12364"/>
    <n v="12273"/>
    <m/>
    <x v="4"/>
    <n v="1455"/>
    <m/>
    <n v="55129"/>
    <s v="V-clip adipose"/>
    <s v="836047"/>
    <m/>
    <m/>
    <m/>
    <s v="--"/>
    <m/>
    <s v="M"/>
    <s v="M"/>
    <s v=""/>
    <s v=""/>
    <n v="64"/>
    <m/>
    <m/>
    <m/>
    <m/>
    <x v="2"/>
    <n v="13344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456"/>
    <m/>
    <n v="55130"/>
    <s v="V-clip adipose"/>
    <s v="836053"/>
    <m/>
    <m/>
    <m/>
    <s v="--"/>
    <m/>
    <s v="F"/>
    <s v="M"/>
    <s v=""/>
    <s v=""/>
    <n v="72"/>
    <m/>
    <m/>
    <m/>
    <m/>
    <x v="2"/>
    <n v="13344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458"/>
    <m/>
    <n v="55131"/>
    <s v="V-clip adipose"/>
    <s v="836001"/>
    <m/>
    <m/>
    <m/>
    <s v="--"/>
    <m/>
    <s v="F"/>
    <s v="M"/>
    <s v=""/>
    <s v=""/>
    <n v="71"/>
    <m/>
    <m/>
    <m/>
    <m/>
    <x v="2"/>
    <n v="13344"/>
    <s v=""/>
    <n v="7"/>
    <s v="X"/>
    <s v="X"/>
    <m/>
    <d v="2024-09-27T00:00:00"/>
    <m/>
    <s v="GN"/>
    <m/>
    <n v="12"/>
    <m/>
    <m/>
    <m/>
    <m/>
    <m/>
    <m/>
    <s v="adult"/>
    <s v="7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500"/>
    <m/>
    <n v="55132"/>
    <s v="V-clip adipose"/>
    <s v="836029"/>
    <m/>
    <m/>
    <m/>
    <s v="--"/>
    <m/>
    <s v="F"/>
    <s v="F"/>
    <s v=""/>
    <s v=""/>
    <n v="83"/>
    <m/>
    <m/>
    <m/>
    <m/>
    <x v="1"/>
    <n v="13344"/>
    <s v=""/>
    <n v="8"/>
    <s v="X"/>
    <s v="X"/>
    <m/>
    <d v="2024-09-27T00:00:00"/>
    <m/>
    <m/>
    <m/>
    <m/>
    <m/>
    <m/>
    <m/>
    <m/>
    <s v="no morph"/>
    <m/>
    <s v="adult"/>
    <s v="8"/>
    <x v="7"/>
    <s v=""/>
    <s v=""/>
    <s v=""/>
    <x v="5"/>
    <s v="GH"/>
    <n v="75.709699999999998"/>
    <s v="L"/>
    <n v="83"/>
    <s v="No"/>
    <s v=""/>
    <e v="#N/A"/>
    <s v=""/>
    <s v=""/>
    <s v=""/>
    <s v=""/>
    <s v=""/>
    <s v=""/>
    <s v="F"/>
    <s v=""/>
    <s v=""/>
    <s v=""/>
    <s v=""/>
  </r>
  <r>
    <d v="2024-07-04T00:00:00"/>
    <n v="12364"/>
    <n v="12273"/>
    <m/>
    <x v="4"/>
    <n v="1501"/>
    <m/>
    <n v="55133"/>
    <s v="V-clip adipose"/>
    <s v="836045"/>
    <m/>
    <m/>
    <m/>
    <s v="--"/>
    <m/>
    <s v="M"/>
    <s v="M"/>
    <s v=""/>
    <s v=""/>
    <n v="60"/>
    <m/>
    <m/>
    <m/>
    <m/>
    <x v="2"/>
    <n v="13344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502"/>
    <m/>
    <n v="55134"/>
    <s v="V-clip adipose"/>
    <s v="836037"/>
    <m/>
    <m/>
    <m/>
    <s v="--"/>
    <m/>
    <s v="F"/>
    <s v="M"/>
    <s v=""/>
    <s v=""/>
    <n v="58.5"/>
    <m/>
    <m/>
    <m/>
    <m/>
    <x v="2"/>
    <n v="13344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53.034950000000002"/>
    <s v="M"/>
    <n v="58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3"/>
    <m/>
    <x v="4"/>
    <n v="1503"/>
    <m/>
    <n v="55135"/>
    <s v="V-clip adipose"/>
    <s v="835973"/>
    <m/>
    <m/>
    <m/>
    <s v="--"/>
    <m/>
    <s v="F"/>
    <s v="M"/>
    <s v=""/>
    <s v=""/>
    <n v="60.5"/>
    <m/>
    <m/>
    <m/>
    <m/>
    <x v="2"/>
    <n v="13345"/>
    <s v="1062185"/>
    <n v="1"/>
    <s v="X"/>
    <m/>
    <s v="X"/>
    <d v="2024-09-27T00:00:00"/>
    <m/>
    <m/>
    <m/>
    <m/>
    <m/>
    <m/>
    <m/>
    <m/>
    <m/>
    <m/>
    <s v="adult"/>
    <s v="10621851"/>
    <x v="2"/>
    <n v="1.2"/>
    <n v="2"/>
    <n v="2020"/>
    <x v="5"/>
    <s v="GH"/>
    <n v="54.885950000000001"/>
    <s v="M"/>
    <n v="60.5"/>
    <s v="NA"/>
    <s v=""/>
    <n v="127871"/>
    <s v=""/>
    <s v=""/>
    <s v=""/>
    <s v=""/>
    <s v=""/>
    <s v=""/>
    <s v="M"/>
    <s v=""/>
    <s v=""/>
    <s v=""/>
    <s v=""/>
  </r>
  <r>
    <d v="2024-07-04T00:00:00"/>
    <n v="12364"/>
    <n v="12273"/>
    <m/>
    <x v="4"/>
    <n v="1504"/>
    <m/>
    <n v="55136"/>
    <s v="V-clip adipose"/>
    <s v="835986"/>
    <m/>
    <m/>
    <m/>
    <s v="--"/>
    <m/>
    <s v="M"/>
    <s v="M"/>
    <s v=""/>
    <s v=""/>
    <n v="64"/>
    <m/>
    <m/>
    <m/>
    <m/>
    <x v="2"/>
    <n v="13345"/>
    <s v="1062185"/>
    <n v="2"/>
    <s v="X"/>
    <m/>
    <s v="X"/>
    <d v="2024-09-27T00:00:00"/>
    <m/>
    <m/>
    <m/>
    <m/>
    <m/>
    <m/>
    <m/>
    <m/>
    <m/>
    <m/>
    <s v="adult"/>
    <s v="10621852"/>
    <x v="2"/>
    <n v="1.2"/>
    <n v="2"/>
    <n v="2020"/>
    <x v="5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04T00:00:00"/>
    <n v="12364"/>
    <n v="12273"/>
    <m/>
    <x v="4"/>
    <n v="1505"/>
    <m/>
    <n v="55137"/>
    <s v="V-clip adipose"/>
    <s v="836066"/>
    <m/>
    <m/>
    <m/>
    <s v="--"/>
    <m/>
    <s v="M"/>
    <s v="M"/>
    <s v=""/>
    <s v=""/>
    <n v="64.5"/>
    <m/>
    <m/>
    <m/>
    <m/>
    <x v="2"/>
    <n v="13345"/>
    <s v="1062185"/>
    <n v="3"/>
    <s v="X"/>
    <m/>
    <s v="X"/>
    <d v="2024-09-27T00:00:00"/>
    <m/>
    <m/>
    <m/>
    <m/>
    <m/>
    <m/>
    <m/>
    <m/>
    <m/>
    <m/>
    <s v="adult"/>
    <s v="10621853"/>
    <x v="6"/>
    <s v="M2"/>
    <n v="2"/>
    <s v=""/>
    <x v="5"/>
    <s v="GH"/>
    <n v="58.587949999999999"/>
    <s v="M"/>
    <n v="64.5"/>
    <s v="NA"/>
    <s v=""/>
    <n v="127871"/>
    <s v=""/>
    <s v=""/>
    <s v=""/>
    <s v=""/>
    <s v=""/>
    <s v=""/>
    <s v="M"/>
    <s v=""/>
    <s v=""/>
    <s v=""/>
    <s v=""/>
  </r>
  <r>
    <d v="2024-07-04T00:00:00"/>
    <n v="12364"/>
    <n v="12273"/>
    <m/>
    <x v="4"/>
    <n v="1506"/>
    <m/>
    <n v="55138"/>
    <s v="V-clip adipose"/>
    <s v="835995"/>
    <m/>
    <m/>
    <m/>
    <s v="--"/>
    <m/>
    <s v="M"/>
    <s v="M"/>
    <s v=""/>
    <s v=""/>
    <n v="63.5"/>
    <m/>
    <m/>
    <m/>
    <m/>
    <x v="2"/>
    <n v="13345"/>
    <s v="1062185"/>
    <n v="4"/>
    <s v="X"/>
    <m/>
    <s v="X"/>
    <d v="2024-09-27T00:00:00"/>
    <m/>
    <m/>
    <m/>
    <m/>
    <m/>
    <m/>
    <m/>
    <m/>
    <m/>
    <m/>
    <s v="adult"/>
    <s v="10621854"/>
    <x v="3"/>
    <n v="1.3"/>
    <n v="3"/>
    <n v="2019"/>
    <x v="5"/>
    <s v="GH"/>
    <n v="57.66245"/>
    <s v="M"/>
    <n v="63.5"/>
    <s v="NA"/>
    <s v=""/>
    <n v="127871"/>
    <s v=""/>
    <s v=""/>
    <s v=""/>
    <s v=""/>
    <s v=""/>
    <s v=""/>
    <s v="M"/>
    <s v="Damdochax"/>
    <s v=""/>
    <s v=""/>
    <s v=""/>
  </r>
  <r>
    <d v="2024-07-04T00:00:00"/>
    <n v="12364"/>
    <n v="12273"/>
    <m/>
    <x v="4"/>
    <n v="1508"/>
    <m/>
    <n v="55139"/>
    <s v="V-clip adipose"/>
    <s v="835974"/>
    <m/>
    <m/>
    <m/>
    <s v="--"/>
    <m/>
    <s v="F"/>
    <s v="F"/>
    <s v=""/>
    <s v=""/>
    <n v="79.5"/>
    <n v="17.399999999999999"/>
    <n v="6.5"/>
    <n v="5"/>
    <n v="1.6"/>
    <x v="1"/>
    <n v="13345"/>
    <s v="1062185"/>
    <n v="5"/>
    <s v="X"/>
    <m/>
    <s v="X"/>
    <d v="2024-09-27T00:00:00"/>
    <m/>
    <m/>
    <m/>
    <m/>
    <m/>
    <m/>
    <m/>
    <m/>
    <m/>
    <m/>
    <s v="adult"/>
    <s v="10621855"/>
    <x v="2"/>
    <n v="1.2"/>
    <n v="2"/>
    <n v="2020"/>
    <x v="5"/>
    <s v="GH"/>
    <n v="73"/>
    <s v="L"/>
    <n v="79.5"/>
    <s v="Yes"/>
    <s v=""/>
    <n v="127871"/>
    <s v=""/>
    <s v="F"/>
    <n v="1.2990000000000024"/>
    <n v="0.78566663657480906"/>
    <s v=""/>
    <s v=""/>
    <s v="F"/>
    <s v=""/>
    <s v=""/>
    <s v=""/>
    <s v=""/>
  </r>
  <r>
    <d v="2024-07-04T00:00:00"/>
    <n v="12364"/>
    <n v="12273"/>
    <m/>
    <x v="4"/>
    <n v="1509"/>
    <m/>
    <n v="55140"/>
    <s v="V-clip adipose"/>
    <s v="835971"/>
    <m/>
    <m/>
    <m/>
    <s v="--"/>
    <m/>
    <s v="M"/>
    <s v="M"/>
    <s v=""/>
    <s v=""/>
    <n v="63.5"/>
    <m/>
    <m/>
    <m/>
    <m/>
    <x v="2"/>
    <n v="13345"/>
    <s v="1062185"/>
    <n v="6"/>
    <s v="X"/>
    <m/>
    <s v="X"/>
    <d v="2024-09-27T00:00:00"/>
    <m/>
    <m/>
    <m/>
    <m/>
    <m/>
    <m/>
    <m/>
    <m/>
    <m/>
    <m/>
    <s v="adult"/>
    <s v="10621856"/>
    <x v="2"/>
    <n v="1.2"/>
    <n v="2"/>
    <n v="2020"/>
    <x v="5"/>
    <s v="GH"/>
    <n v="57.66245"/>
    <s v="M"/>
    <n v="63.5"/>
    <s v="NA"/>
    <s v=""/>
    <n v="127871"/>
    <s v=""/>
    <s v=""/>
    <s v=""/>
    <s v=""/>
    <s v=""/>
    <s v=""/>
    <s v="M"/>
    <s v=""/>
    <s v=""/>
    <s v=""/>
    <s v=""/>
  </r>
  <r>
    <d v="2024-07-04T00:00:00"/>
    <n v="12364"/>
    <n v="12273"/>
    <m/>
    <x v="4"/>
    <n v="1510"/>
    <m/>
    <n v="55141"/>
    <s v="V-clip adipose"/>
    <s v="no pit"/>
    <m/>
    <m/>
    <m/>
    <s v="--"/>
    <m/>
    <s v="M"/>
    <s v="M"/>
    <s v=""/>
    <s v=""/>
    <n v="53"/>
    <m/>
    <m/>
    <m/>
    <m/>
    <x v="2"/>
    <n v="13345"/>
    <s v="1062185"/>
    <n v="7"/>
    <s v="X"/>
    <m/>
    <s v="X"/>
    <d v="2024-09-27T00:00:00"/>
    <m/>
    <m/>
    <m/>
    <m/>
    <m/>
    <m/>
    <m/>
    <m/>
    <m/>
    <m/>
    <s v="adult"/>
    <s v="10621857"/>
    <x v="8"/>
    <s v="M3"/>
    <n v="3"/>
    <s v=""/>
    <x v="5"/>
    <s v="GH"/>
    <n v="47.944699999999997"/>
    <s v="M"/>
    <n v="53"/>
    <s v="NA"/>
    <s v=""/>
    <n v="127871"/>
    <s v=""/>
    <s v=""/>
    <s v=""/>
    <s v=""/>
    <s v=""/>
    <s v=""/>
    <s v="M"/>
    <s v=""/>
    <s v=""/>
    <s v=""/>
    <s v=""/>
  </r>
  <r>
    <d v="2024-07-04T00:00:00"/>
    <n v="12364"/>
    <n v="12273"/>
    <m/>
    <x v="4"/>
    <n v="1510"/>
    <m/>
    <n v="55142"/>
    <s v="V-clip adipose"/>
    <s v="836039"/>
    <m/>
    <m/>
    <m/>
    <s v="--"/>
    <m/>
    <s v="F"/>
    <s v="F"/>
    <s v=""/>
    <s v=""/>
    <n v="80"/>
    <n v="18"/>
    <n v="6.3"/>
    <n v="5"/>
    <n v="1.9"/>
    <x v="1"/>
    <n v="13345"/>
    <s v="1062185"/>
    <n v="8"/>
    <s v="X"/>
    <m/>
    <s v="X"/>
    <d v="2024-09-27T00:00:00"/>
    <m/>
    <m/>
    <m/>
    <m/>
    <m/>
    <m/>
    <m/>
    <m/>
    <m/>
    <m/>
    <s v="adult"/>
    <s v="10621858"/>
    <x v="2"/>
    <n v="1.2"/>
    <n v="2"/>
    <n v="2020"/>
    <x v="5"/>
    <s v="GH"/>
    <n v="73.7"/>
    <s v="L"/>
    <n v="80"/>
    <s v="Yes"/>
    <s v=""/>
    <n v="127871"/>
    <s v=""/>
    <s v="F"/>
    <n v="1.5119999999999991"/>
    <n v="0.81935741762295577"/>
    <s v=""/>
    <s v=""/>
    <s v="F"/>
    <s v=""/>
    <s v=""/>
    <s v=""/>
    <s v=""/>
  </r>
  <r>
    <d v="2024-07-04T00:00:00"/>
    <n v="12364"/>
    <n v="12273"/>
    <m/>
    <x v="4"/>
    <n v="1510"/>
    <m/>
    <m/>
    <s v="V-clip adipose"/>
    <s v="836043"/>
    <m/>
    <m/>
    <m/>
    <s v="--"/>
    <m/>
    <s v="M"/>
    <s v="M"/>
    <s v=""/>
    <s v=""/>
    <n v="53"/>
    <m/>
    <m/>
    <m/>
    <m/>
    <x v="2"/>
    <m/>
    <s v="1016286"/>
    <m/>
    <m/>
    <m/>
    <m/>
    <m/>
    <m/>
    <m/>
    <m/>
    <m/>
    <m/>
    <m/>
    <m/>
    <m/>
    <m/>
    <s v="Not tagged (operc.); no scales recorded."/>
    <s v="adult"/>
    <s v="1016286"/>
    <x v="7"/>
    <s v=""/>
    <s v=""/>
    <s v=""/>
    <x v="5"/>
    <s v="GH"/>
    <n v="47.944699999999997"/>
    <s v="M"/>
    <n v="53"/>
    <s v="NA"/>
    <s v=""/>
    <s v=""/>
    <s v=""/>
    <s v=""/>
    <s v=""/>
    <s v=""/>
    <s v=""/>
    <s v=""/>
    <s v="M"/>
    <s v=""/>
    <s v=""/>
    <s v=""/>
    <s v=""/>
  </r>
  <r>
    <d v="2024-07-04T00:00:00"/>
    <n v="12364"/>
    <n v="12274"/>
    <m/>
    <x v="4"/>
    <n v="1524"/>
    <m/>
    <n v="55143"/>
    <s v="V-clip adipose"/>
    <s v="836024"/>
    <m/>
    <m/>
    <m/>
    <s v="--"/>
    <m/>
    <s v="F"/>
    <s v="F"/>
    <s v=""/>
    <s v=""/>
    <n v="83"/>
    <n v="18.5"/>
    <n v="6"/>
    <n v="5.5"/>
    <n v="2"/>
    <x v="1"/>
    <n v="13345"/>
    <s v="1062185"/>
    <n v="9"/>
    <s v="X"/>
    <m/>
    <s v="X"/>
    <d v="2024-09-27T00:00:00"/>
    <m/>
    <s v="HW"/>
    <m/>
    <m/>
    <m/>
    <m/>
    <m/>
    <m/>
    <m/>
    <m/>
    <s v="adult"/>
    <s v="10621859"/>
    <x v="3"/>
    <n v="1.3"/>
    <n v="3"/>
    <n v="2019"/>
    <x v="5"/>
    <s v="GH"/>
    <n v="77"/>
    <s v="L"/>
    <n v="83"/>
    <s v="Yes"/>
    <s v=""/>
    <n v="127871"/>
    <s v=""/>
    <s v="F"/>
    <n v="2.7599999999999989"/>
    <n v="0.94047563402349843"/>
    <s v=""/>
    <s v=""/>
    <s v="F"/>
    <s v=""/>
    <s v=""/>
    <s v=""/>
    <s v=""/>
  </r>
  <r>
    <d v="2024-07-04T00:00:00"/>
    <n v="12364"/>
    <n v="12274"/>
    <m/>
    <x v="4"/>
    <n v="1526"/>
    <m/>
    <n v="55144"/>
    <s v="V-clip adipose"/>
    <s v="836015"/>
    <m/>
    <m/>
    <m/>
    <s v="--"/>
    <m/>
    <s v="F"/>
    <s v="F"/>
    <s v=""/>
    <s v=""/>
    <n v="89.5"/>
    <n v="18"/>
    <n v="6.8"/>
    <n v="5.6"/>
    <n v="2"/>
    <x v="1"/>
    <n v="13345"/>
    <s v="1062185"/>
    <n v="10"/>
    <s v="X"/>
    <m/>
    <s v="X"/>
    <d v="2024-09-27T00:00:00"/>
    <m/>
    <m/>
    <m/>
    <m/>
    <m/>
    <m/>
    <m/>
    <m/>
    <m/>
    <m/>
    <s v="adult"/>
    <s v="106218510"/>
    <x v="11"/>
    <s v="M4"/>
    <n v="4"/>
    <s v=""/>
    <x v="5"/>
    <s v="GH"/>
    <n v="82.7"/>
    <s v="L"/>
    <n v="89.5"/>
    <s v="Yes"/>
    <s v=""/>
    <n v="127871"/>
    <s v=""/>
    <s v="F"/>
    <n v="4.4630000000000001"/>
    <n v="0.98860364589606109"/>
    <s v=""/>
    <s v=""/>
    <s v="F"/>
    <s v=""/>
    <s v=""/>
    <s v=""/>
    <s v=""/>
  </r>
  <r>
    <d v="2024-07-04T00:00:00"/>
    <n v="12364"/>
    <n v="12274"/>
    <m/>
    <x v="4"/>
    <n v="1527"/>
    <m/>
    <n v="55145"/>
    <s v="V-clip adipose"/>
    <s v="836013"/>
    <m/>
    <m/>
    <m/>
    <s v="--"/>
    <s v="X"/>
    <s v="M"/>
    <s v="M"/>
    <s v=""/>
    <s v=""/>
    <n v="88"/>
    <n v="20.399999999999999"/>
    <n v="8.3000000000000007"/>
    <n v="6.1"/>
    <n v="2.1"/>
    <x v="1"/>
    <n v="1334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79.7"/>
    <s v="L"/>
    <n v="88"/>
    <s v="Yes"/>
    <s v=""/>
    <e v="#N/A"/>
    <s v=""/>
    <s v="F"/>
    <n v="1.4719999999999969"/>
    <n v="0.81336118586322614"/>
    <s v=""/>
    <s v=""/>
    <s v="F"/>
    <s v=""/>
    <s v=""/>
    <s v=""/>
    <s v=""/>
  </r>
  <r>
    <d v="2024-07-04T00:00:00"/>
    <n v="12364"/>
    <n v="12274"/>
    <m/>
    <x v="4"/>
    <n v="1527"/>
    <m/>
    <n v="55146"/>
    <s v="V-clip adipose"/>
    <s v="835999"/>
    <m/>
    <m/>
    <m/>
    <s v="--"/>
    <m/>
    <s v="F"/>
    <s v="M"/>
    <s v=""/>
    <s v=""/>
    <n v="71"/>
    <m/>
    <m/>
    <m/>
    <m/>
    <x v="2"/>
    <n v="1334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4"/>
    <m/>
    <x v="4"/>
    <n v="1534"/>
    <m/>
    <n v="55147"/>
    <s v="V-clip adipose"/>
    <s v="835970"/>
    <m/>
    <m/>
    <m/>
    <s v="--"/>
    <m/>
    <s v="M"/>
    <s v="M"/>
    <s v=""/>
    <s v=""/>
    <n v="90"/>
    <n v="18.3"/>
    <n v="6.3"/>
    <n v="6.3"/>
    <n v="2.1"/>
    <x v="1"/>
    <n v="13346"/>
    <s v=""/>
    <n v="3"/>
    <s v="X"/>
    <s v="X"/>
    <m/>
    <d v="2024-09-27T00:00:00"/>
    <m/>
    <s v="GN"/>
    <m/>
    <n v="12"/>
    <m/>
    <m/>
    <m/>
    <m/>
    <m/>
    <m/>
    <s v="adult"/>
    <s v="3"/>
    <x v="7"/>
    <s v=""/>
    <s v=""/>
    <s v=""/>
    <x v="5"/>
    <s v="GH"/>
    <n v="83.7"/>
    <s v="L"/>
    <n v="90"/>
    <s v="Yes"/>
    <s v=""/>
    <e v="#N/A"/>
    <s v=""/>
    <s v="F"/>
    <n v="4.7560000000000038"/>
    <n v="0.9914733879048494"/>
    <s v=""/>
    <s v=""/>
    <s v="F"/>
    <s v=""/>
    <s v=""/>
    <s v=""/>
    <s v=""/>
  </r>
  <r>
    <d v="2024-07-04T00:00:00"/>
    <n v="12364"/>
    <n v="12274"/>
    <m/>
    <x v="4"/>
    <n v="1534"/>
    <m/>
    <n v="55148"/>
    <s v="V-clip adipose"/>
    <s v="835979"/>
    <m/>
    <m/>
    <m/>
    <s v="--"/>
    <m/>
    <s v="F"/>
    <s v="F"/>
    <s v=""/>
    <s v=""/>
    <n v="79.5"/>
    <n v="16.3"/>
    <n v="4.8"/>
    <n v="4.5"/>
    <n v="1.4"/>
    <x v="1"/>
    <n v="1334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4.7"/>
    <s v="L"/>
    <n v="79.5"/>
    <s v="Yes"/>
    <s v=""/>
    <e v="#N/A"/>
    <s v=""/>
    <s v="F"/>
    <n v="3.9870000000000028"/>
    <n v="0.98178273024916018"/>
    <s v=""/>
    <s v=""/>
    <s v="F"/>
    <s v=""/>
    <s v=""/>
    <s v=""/>
    <s v=""/>
  </r>
  <r>
    <d v="2024-07-04T00:00:00"/>
    <n v="12364"/>
    <n v="12274"/>
    <m/>
    <x v="4"/>
    <n v="1534"/>
    <m/>
    <n v="55149"/>
    <s v="V-clip adipose"/>
    <s v="836002"/>
    <m/>
    <m/>
    <m/>
    <s v="--"/>
    <m/>
    <s v="M"/>
    <s v="M"/>
    <s v=""/>
    <s v=""/>
    <n v="55.5"/>
    <m/>
    <m/>
    <m/>
    <m/>
    <x v="2"/>
    <n v="1334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04T00:00:00"/>
    <n v="12364"/>
    <n v="12274"/>
    <m/>
    <x v="4"/>
    <n v="1545"/>
    <m/>
    <n v="55150"/>
    <s v="V-clip adipose"/>
    <s v="836027"/>
    <m/>
    <m/>
    <m/>
    <s v="--"/>
    <m/>
    <s v="F"/>
    <s v="F"/>
    <s v=""/>
    <s v=""/>
    <n v="86"/>
    <n v="19.2"/>
    <n v="7"/>
    <n v="4.5999999999999996"/>
    <n v="1.6"/>
    <x v="1"/>
    <n v="1334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79"/>
    <s v="L"/>
    <n v="86"/>
    <s v="Yes"/>
    <s v=""/>
    <e v="#N/A"/>
    <s v=""/>
    <s v="F"/>
    <n v="3.7259999999999964"/>
    <n v="0.97647763095440743"/>
    <s v=""/>
    <s v=""/>
    <s v="F"/>
    <s v=""/>
    <s v=""/>
    <s v=""/>
    <s v=""/>
  </r>
  <r>
    <d v="2024-07-04T00:00:00"/>
    <n v="12364"/>
    <n v="12274"/>
    <m/>
    <x v="4"/>
    <n v="1546"/>
    <m/>
    <n v="55151"/>
    <s v="V-clip adipose"/>
    <s v="836044"/>
    <m/>
    <m/>
    <m/>
    <s v="--"/>
    <m/>
    <s v="M"/>
    <s v="M"/>
    <s v=""/>
    <s v=""/>
    <n v="50.1"/>
    <m/>
    <m/>
    <m/>
    <m/>
    <x v="2"/>
    <n v="1334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45.260750000000002"/>
    <s v="M"/>
    <n v="50.1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11"/>
    <m/>
    <n v="55152"/>
    <s v="V-clip adipose"/>
    <s v="836049"/>
    <m/>
    <m/>
    <m/>
    <s v="--"/>
    <m/>
    <s v="M"/>
    <s v="M"/>
    <s v=""/>
    <s v=""/>
    <n v="66"/>
    <m/>
    <m/>
    <m/>
    <m/>
    <x v="2"/>
    <n v="13346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13"/>
    <m/>
    <n v="55153"/>
    <s v="V-clip adipose"/>
    <s v="836035"/>
    <m/>
    <m/>
    <m/>
    <s v="--"/>
    <m/>
    <s v="M"/>
    <s v="M"/>
    <s v=""/>
    <s v=""/>
    <n v="62.5"/>
    <m/>
    <m/>
    <m/>
    <m/>
    <x v="2"/>
    <n v="13346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15"/>
    <m/>
    <n v="55154"/>
    <s v="V-clip adipose"/>
    <s v="835993"/>
    <m/>
    <m/>
    <m/>
    <s v="--"/>
    <m/>
    <s v="M"/>
    <s v="M"/>
    <s v=""/>
    <s v=""/>
    <n v="78.5"/>
    <n v="17.899999999999999"/>
    <n v="6.5"/>
    <n v="5.5"/>
    <n v="2"/>
    <x v="1"/>
    <n v="13346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2"/>
    <s v="L"/>
    <n v="78.5"/>
    <s v="Yes"/>
    <s v=""/>
    <e v="#N/A"/>
    <s v=""/>
    <s v="F"/>
    <n v="0.18500000000000294"/>
    <n v="0.54611854104578039"/>
    <s v=""/>
    <s v=""/>
    <s v="F"/>
    <s v=""/>
    <s v=""/>
    <s v=""/>
    <s v=""/>
  </r>
  <r>
    <d v="2024-07-04T00:00:00"/>
    <n v="12365"/>
    <n v="12275"/>
    <m/>
    <x v="2"/>
    <n v="1616"/>
    <m/>
    <n v="55155"/>
    <s v="V-clip adipose"/>
    <s v="835980"/>
    <m/>
    <m/>
    <m/>
    <s v="--"/>
    <m/>
    <s v="F"/>
    <s v="M"/>
    <s v=""/>
    <s v=""/>
    <n v="63.5"/>
    <m/>
    <m/>
    <m/>
    <m/>
    <x v="2"/>
    <n v="13347"/>
    <s v="1062186"/>
    <n v="1"/>
    <s v="X"/>
    <m/>
    <s v="X"/>
    <d v="2024-09-27T00:00:00"/>
    <m/>
    <m/>
    <m/>
    <m/>
    <m/>
    <m/>
    <n v="1"/>
    <m/>
    <m/>
    <m/>
    <s v="adult"/>
    <s v="10621861"/>
    <x v="2"/>
    <n v="1.2"/>
    <n v="2"/>
    <n v="2020"/>
    <x v="5"/>
    <s v="GH"/>
    <n v="57.66245"/>
    <s v="M"/>
    <n v="63.5"/>
    <s v="NA"/>
    <s v=""/>
    <n v="127871"/>
    <s v=""/>
    <s v=""/>
    <s v=""/>
    <s v=""/>
    <s v=""/>
    <s v=""/>
    <s v="M"/>
    <s v="Kwinageese weir"/>
    <s v=""/>
    <s v=""/>
    <s v=""/>
  </r>
  <r>
    <d v="2024-07-04T00:00:00"/>
    <n v="12365"/>
    <n v="12275"/>
    <m/>
    <x v="2"/>
    <n v="1616"/>
    <m/>
    <n v="55156"/>
    <s v="V-clip adipose"/>
    <s v="835990"/>
    <m/>
    <m/>
    <m/>
    <s v="--"/>
    <m/>
    <s v="F"/>
    <s v="F"/>
    <s v=""/>
    <s v=""/>
    <n v="83"/>
    <n v="16.8"/>
    <n v="5.4"/>
    <n v="5"/>
    <n v="1.7"/>
    <x v="1"/>
    <n v="13347"/>
    <s v="1062186"/>
    <n v="2"/>
    <s v="X"/>
    <m/>
    <s v="X"/>
    <d v="2024-09-27T00:00:00"/>
    <m/>
    <m/>
    <m/>
    <m/>
    <m/>
    <m/>
    <n v="1"/>
    <m/>
    <m/>
    <m/>
    <s v="adult"/>
    <s v="10621862"/>
    <x v="3"/>
    <n v="1.3"/>
    <n v="3"/>
    <n v="2019"/>
    <x v="5"/>
    <s v="GH"/>
    <n v="77.599999999999994"/>
    <s v="L"/>
    <n v="83"/>
    <s v="Yes"/>
    <s v=""/>
    <n v="127871"/>
    <s v=""/>
    <s v="F"/>
    <n v="4.1259999999999977"/>
    <n v="0.9841092540912626"/>
    <s v=""/>
    <s v=""/>
    <s v="F"/>
    <s v=""/>
    <s v=""/>
    <s v=""/>
    <s v=""/>
  </r>
  <r>
    <d v="2024-07-04T00:00:00"/>
    <n v="12365"/>
    <n v="12275"/>
    <m/>
    <x v="2"/>
    <n v="1618"/>
    <m/>
    <n v="55157"/>
    <s v="V-clip adipose"/>
    <s v="836036"/>
    <m/>
    <m/>
    <m/>
    <s v="--"/>
    <m/>
    <s v="F"/>
    <s v="F"/>
    <s v=""/>
    <s v=""/>
    <n v="83"/>
    <n v="16.5"/>
    <n v="5.5"/>
    <n v="4.5"/>
    <n v="1.8"/>
    <x v="1"/>
    <n v="13347"/>
    <s v="1062186"/>
    <n v="3"/>
    <s v="X"/>
    <m/>
    <s v="X"/>
    <d v="2024-09-27T00:00:00"/>
    <m/>
    <m/>
    <m/>
    <m/>
    <m/>
    <m/>
    <n v="1"/>
    <m/>
    <m/>
    <m/>
    <s v="adult"/>
    <s v="10621863"/>
    <x v="3"/>
    <n v="1.3"/>
    <n v="3"/>
    <n v="2019"/>
    <x v="5"/>
    <s v="GH"/>
    <n v="77.5"/>
    <s v="L"/>
    <n v="83"/>
    <s v="Yes"/>
    <s v=""/>
    <n v="127871"/>
    <s v=""/>
    <s v="F"/>
    <n v="4.2519999999999989"/>
    <n v="0.98596407770490524"/>
    <s v=""/>
    <s v=""/>
    <s v="F"/>
    <s v=""/>
    <s v=""/>
    <s v=""/>
    <s v=""/>
  </r>
  <r>
    <d v="2024-07-04T00:00:00"/>
    <n v="12365"/>
    <n v="12275"/>
    <m/>
    <x v="2"/>
    <n v="1619"/>
    <m/>
    <n v="55158"/>
    <s v="V-clip adipose"/>
    <s v="836007"/>
    <m/>
    <m/>
    <m/>
    <s v="--"/>
    <s v="X"/>
    <s v="M"/>
    <s v="M"/>
    <s v=""/>
    <s v=""/>
    <n v="82.5"/>
    <n v="18.600000000000001"/>
    <n v="6.5"/>
    <n v="6.2"/>
    <n v="2"/>
    <x v="1"/>
    <n v="13347"/>
    <s v="1062186"/>
    <n v="4"/>
    <s v="X"/>
    <m/>
    <s v="X"/>
    <d v="2024-09-27T00:00:00"/>
    <m/>
    <m/>
    <m/>
    <m/>
    <m/>
    <m/>
    <n v="1"/>
    <m/>
    <m/>
    <m/>
    <s v="adult"/>
    <s v="10621864"/>
    <x v="3"/>
    <n v="1.3"/>
    <n v="3"/>
    <n v="2019"/>
    <x v="5"/>
    <s v="GH"/>
    <n v="76"/>
    <s v="L"/>
    <n v="82.5"/>
    <s v="Yes"/>
    <s v=""/>
    <n v="127871"/>
    <s v=""/>
    <s v="F"/>
    <n v="1.4290000000000018"/>
    <n v="0.80674545636393569"/>
    <s v=""/>
    <s v=""/>
    <s v="F"/>
    <s v=""/>
    <s v=""/>
    <s v=""/>
    <s v=""/>
  </r>
  <r>
    <d v="2024-07-04T00:00:00"/>
    <n v="12365"/>
    <n v="12275"/>
    <m/>
    <x v="2"/>
    <n v="1621"/>
    <m/>
    <n v="55159"/>
    <s v="V-clip adipose"/>
    <s v="835976"/>
    <m/>
    <m/>
    <m/>
    <s v="--"/>
    <m/>
    <s v="F"/>
    <s v="F"/>
    <s v=""/>
    <s v=""/>
    <n v="83"/>
    <n v="17.2"/>
    <n v="6"/>
    <n v="6"/>
    <n v="1.8"/>
    <x v="1"/>
    <n v="13347"/>
    <s v="1062186"/>
    <n v="5"/>
    <s v="X"/>
    <m/>
    <s v="X"/>
    <d v="2024-09-27T00:00:00"/>
    <m/>
    <m/>
    <m/>
    <m/>
    <m/>
    <m/>
    <n v="1"/>
    <m/>
    <m/>
    <m/>
    <s v="adult"/>
    <s v="10621865"/>
    <x v="3"/>
    <n v="1.3"/>
    <n v="3"/>
    <n v="2019"/>
    <x v="5"/>
    <s v="GH"/>
    <n v="77"/>
    <s v="L"/>
    <n v="83"/>
    <s v="Yes"/>
    <s v=""/>
    <n v="127871"/>
    <s v=""/>
    <s v="F"/>
    <n v="2.5919999999999987"/>
    <n v="0.93034493520070993"/>
    <s v=""/>
    <s v=""/>
    <s v="F"/>
    <s v=""/>
    <s v=""/>
    <s v=""/>
    <s v=""/>
  </r>
  <r>
    <d v="2024-07-04T00:00:00"/>
    <n v="12365"/>
    <n v="12275"/>
    <m/>
    <x v="2"/>
    <n v="1622"/>
    <m/>
    <n v="55160"/>
    <s v="V-clip adipose"/>
    <s v="836026"/>
    <m/>
    <m/>
    <m/>
    <s v="--"/>
    <m/>
    <s v="F"/>
    <s v="M"/>
    <s v=""/>
    <s v=""/>
    <n v="72.5"/>
    <m/>
    <m/>
    <m/>
    <m/>
    <x v="2"/>
    <n v="13347"/>
    <s v="1062186"/>
    <n v="6"/>
    <s v="X"/>
    <m/>
    <s v="X"/>
    <d v="2024-09-27T00:00:00"/>
    <m/>
    <m/>
    <m/>
    <m/>
    <m/>
    <m/>
    <n v="1"/>
    <m/>
    <m/>
    <m/>
    <s v="adult"/>
    <s v="10621866"/>
    <x v="2"/>
    <n v="1.2"/>
    <n v="2"/>
    <n v="2020"/>
    <x v="5"/>
    <s v="GH"/>
    <n v="65.991949999999989"/>
    <s v="M"/>
    <n v="72.5"/>
    <s v="NA"/>
    <s v=""/>
    <n v="127871"/>
    <s v=""/>
    <s v=""/>
    <s v=""/>
    <s v=""/>
    <s v=""/>
    <s v=""/>
    <s v="M"/>
    <s v=""/>
    <s v=""/>
    <s v=""/>
    <s v=""/>
  </r>
  <r>
    <d v="2024-07-04T00:00:00"/>
    <n v="12365"/>
    <n v="12275"/>
    <m/>
    <x v="2"/>
    <n v="1631"/>
    <m/>
    <n v="55161"/>
    <s v="V-clip adipose"/>
    <s v="836052"/>
    <m/>
    <m/>
    <m/>
    <s v="--"/>
    <m/>
    <s v="F"/>
    <s v="M"/>
    <s v=""/>
    <s v=""/>
    <n v="73.5"/>
    <m/>
    <m/>
    <m/>
    <m/>
    <x v="2"/>
    <n v="13347"/>
    <s v="1062186"/>
    <n v="7"/>
    <s v="X"/>
    <m/>
    <s v="X"/>
    <d v="2024-09-27T00:00:00"/>
    <m/>
    <m/>
    <m/>
    <m/>
    <m/>
    <m/>
    <n v="1"/>
    <m/>
    <m/>
    <m/>
    <s v="adult"/>
    <s v="10621867"/>
    <x v="2"/>
    <n v="1.2"/>
    <n v="2"/>
    <n v="2020"/>
    <x v="5"/>
    <s v="GH"/>
    <n v="66.917449999999988"/>
    <s v="M"/>
    <n v="73.5"/>
    <s v="NA"/>
    <s v=""/>
    <n v="127871"/>
    <s v=""/>
    <s v=""/>
    <s v=""/>
    <s v=""/>
    <s v=""/>
    <s v=""/>
    <s v="M"/>
    <s v=""/>
    <s v=""/>
    <s v=""/>
    <s v=""/>
  </r>
  <r>
    <d v="2024-07-04T00:00:00"/>
    <n v="12365"/>
    <n v="12275"/>
    <m/>
    <x v="2"/>
    <n v="1632"/>
    <m/>
    <n v="55162"/>
    <s v="V-clip adipose"/>
    <s v="836033"/>
    <m/>
    <m/>
    <m/>
    <s v="--"/>
    <m/>
    <s v="M"/>
    <s v="M"/>
    <s v=""/>
    <s v=""/>
    <n v="59.5"/>
    <m/>
    <m/>
    <m/>
    <m/>
    <x v="2"/>
    <n v="13347"/>
    <s v="1062186"/>
    <n v="8"/>
    <s v="X"/>
    <m/>
    <s v="X"/>
    <d v="2024-09-27T00:00:00"/>
    <m/>
    <m/>
    <m/>
    <m/>
    <m/>
    <m/>
    <n v="1"/>
    <m/>
    <m/>
    <m/>
    <s v="adult"/>
    <s v="10621868"/>
    <x v="2"/>
    <n v="1.2"/>
    <n v="2"/>
    <n v="2020"/>
    <x v="5"/>
    <s v="GH"/>
    <n v="53.960450000000002"/>
    <s v="M"/>
    <n v="59.5"/>
    <s v="NA"/>
    <s v=""/>
    <n v="127871"/>
    <s v=""/>
    <s v=""/>
    <s v=""/>
    <s v=""/>
    <s v=""/>
    <s v=""/>
    <s v="M"/>
    <s v="Kwinageese weir"/>
    <s v=""/>
    <s v=""/>
    <s v=""/>
  </r>
  <r>
    <d v="2024-07-04T00:00:00"/>
    <n v="12365"/>
    <n v="12275"/>
    <m/>
    <x v="2"/>
    <n v="1634"/>
    <m/>
    <n v="55163"/>
    <s v="V-clip adipose"/>
    <s v="836003"/>
    <m/>
    <m/>
    <m/>
    <s v="--"/>
    <m/>
    <s v="F"/>
    <s v="F"/>
    <s v=""/>
    <s v=""/>
    <n v="86.5"/>
    <n v="17.100000000000001"/>
    <n v="5.5"/>
    <n v="5.2"/>
    <n v="2.2000000000000002"/>
    <x v="1"/>
    <n v="13347"/>
    <s v="1062186"/>
    <n v="9"/>
    <s v="X"/>
    <m/>
    <s v="X"/>
    <d v="2024-09-27T00:00:00"/>
    <m/>
    <m/>
    <m/>
    <m/>
    <m/>
    <m/>
    <n v="1"/>
    <m/>
    <m/>
    <m/>
    <s v="adult"/>
    <s v="10621869"/>
    <x v="8"/>
    <s v="M3"/>
    <n v="3"/>
    <s v=""/>
    <x v="5"/>
    <s v="GH"/>
    <n v="81"/>
    <s v="L"/>
    <n v="86.5"/>
    <s v="Yes"/>
    <s v=""/>
    <n v="127871"/>
    <s v=""/>
    <s v="F"/>
    <n v="4.9370000000000012"/>
    <n v="0.99287503502587382"/>
    <s v=""/>
    <s v=""/>
    <s v="F"/>
    <s v=""/>
    <s v=""/>
    <s v=""/>
    <s v=""/>
  </r>
  <r>
    <d v="2024-07-04T00:00:00"/>
    <n v="12365"/>
    <n v="12275"/>
    <m/>
    <x v="2"/>
    <n v="1635"/>
    <m/>
    <n v="55164"/>
    <s v="V-clip adipose"/>
    <s v="836010"/>
    <m/>
    <m/>
    <m/>
    <s v="--"/>
    <m/>
    <s v="M"/>
    <s v="M"/>
    <s v=""/>
    <s v=""/>
    <n v="70"/>
    <m/>
    <m/>
    <m/>
    <m/>
    <x v="2"/>
    <n v="13347"/>
    <s v="1062186"/>
    <n v="10"/>
    <s v="X"/>
    <m/>
    <s v="X"/>
    <d v="2024-09-27T00:00:00"/>
    <m/>
    <m/>
    <m/>
    <m/>
    <m/>
    <m/>
    <n v="1"/>
    <m/>
    <m/>
    <m/>
    <s v="adult"/>
    <s v="106218610"/>
    <x v="2"/>
    <n v="1.2"/>
    <n v="2"/>
    <n v="2020"/>
    <x v="5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4T00:00:00"/>
    <n v="12365"/>
    <n v="12275"/>
    <m/>
    <x v="2"/>
    <n v="1639"/>
    <m/>
    <n v="55165"/>
    <s v="V-clip adipose"/>
    <s v="836025"/>
    <m/>
    <m/>
    <m/>
    <s v="--"/>
    <m/>
    <s v="M"/>
    <s v="M"/>
    <s v=""/>
    <s v=""/>
    <n v="97"/>
    <n v="22.6"/>
    <n v="9.4"/>
    <n v="8.6"/>
    <n v="3.1"/>
    <x v="1"/>
    <n v="13348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87.6"/>
    <s v="L"/>
    <n v="97"/>
    <s v="Yes"/>
    <s v=""/>
    <e v="#N/A"/>
    <s v=""/>
    <s v="F"/>
    <n v="1.3740000000000019"/>
    <n v="0.79802564505983342"/>
    <s v=""/>
    <s v=""/>
    <s v="F"/>
    <s v=""/>
    <s v=""/>
    <s v=""/>
    <s v=""/>
  </r>
  <r>
    <d v="2024-07-04T00:00:00"/>
    <n v="12365"/>
    <n v="12275"/>
    <m/>
    <x v="2"/>
    <n v="1641"/>
    <m/>
    <n v="55166"/>
    <s v="V-clip adipose"/>
    <s v="836048"/>
    <m/>
    <m/>
    <m/>
    <s v="--"/>
    <m/>
    <s v="M"/>
    <s v="M"/>
    <s v=""/>
    <s v=""/>
    <n v="58.8"/>
    <m/>
    <m/>
    <m/>
    <m/>
    <x v="2"/>
    <n v="13348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53.312599999999996"/>
    <s v="M"/>
    <n v="58.8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43"/>
    <m/>
    <n v="55167"/>
    <s v="V-clip adipose"/>
    <s v="835969"/>
    <m/>
    <m/>
    <m/>
    <s v="--"/>
    <m/>
    <s v="M"/>
    <s v="M"/>
    <s v=""/>
    <s v=""/>
    <n v="70"/>
    <m/>
    <m/>
    <m/>
    <m/>
    <x v="2"/>
    <n v="13348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44"/>
    <m/>
    <n v="55168"/>
    <s v="V-clip adipose"/>
    <s v="836042"/>
    <m/>
    <m/>
    <m/>
    <s v="--"/>
    <m/>
    <s v="F"/>
    <s v="M"/>
    <s v=""/>
    <s v=""/>
    <n v="66.5"/>
    <m/>
    <m/>
    <m/>
    <m/>
    <x v="2"/>
    <n v="13348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46"/>
    <m/>
    <n v="55169"/>
    <s v="V-clip adipose"/>
    <s v="836014"/>
    <m/>
    <m/>
    <m/>
    <s v="--"/>
    <m/>
    <s v="M"/>
    <s v="M"/>
    <s v=""/>
    <s v=""/>
    <n v="81"/>
    <n v="17.8"/>
    <n v="6.2"/>
    <n v="5"/>
    <n v="1.9"/>
    <x v="1"/>
    <m/>
    <s v="1016286"/>
    <m/>
    <m/>
    <m/>
    <m/>
    <m/>
    <m/>
    <m/>
    <m/>
    <m/>
    <m/>
    <m/>
    <n v="1"/>
    <m/>
    <s v="No scales"/>
    <m/>
    <s v="adult"/>
    <s v="1016286"/>
    <x v="7"/>
    <s v=""/>
    <s v=""/>
    <s v=""/>
    <x v="5"/>
    <s v="GH"/>
    <n v="74.8"/>
    <s v="L"/>
    <n v="81"/>
    <s v="Yes"/>
    <s v=""/>
    <s v=""/>
    <s v=""/>
    <s v="F"/>
    <n v="2.0699999999999981"/>
    <n v="0.88795296144300961"/>
    <s v=""/>
    <s v=""/>
    <s v="F"/>
    <s v=""/>
    <s v=""/>
    <s v=""/>
    <s v=""/>
  </r>
  <r>
    <d v="2024-07-04T00:00:00"/>
    <n v="12365"/>
    <n v="12275"/>
    <m/>
    <x v="2"/>
    <n v="1648"/>
    <m/>
    <n v="55170"/>
    <s v="V-clip adipose"/>
    <s v="835983"/>
    <m/>
    <m/>
    <m/>
    <s v="--"/>
    <m/>
    <s v="M"/>
    <s v="M"/>
    <s v=""/>
    <s v=""/>
    <n v="66"/>
    <m/>
    <m/>
    <m/>
    <m/>
    <x v="2"/>
    <n v="13348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49"/>
    <m/>
    <n v="55171"/>
    <s v="V-clip adipose"/>
    <s v="835989"/>
    <m/>
    <m/>
    <m/>
    <s v="--"/>
    <m/>
    <s v="M"/>
    <s v="M"/>
    <s v=""/>
    <s v=""/>
    <n v="82"/>
    <n v="18.100000000000001"/>
    <n v="5"/>
    <n v="7"/>
    <n v="2.5"/>
    <x v="1"/>
    <n v="13348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7"/>
    <s v="L"/>
    <n v="82"/>
    <s v="Yes"/>
    <s v=""/>
    <e v="#N/A"/>
    <s v=""/>
    <s v="F"/>
    <n v="2.1599999999999979"/>
    <n v="0.89659954854175017"/>
    <s v=""/>
    <s v=""/>
    <s v="F"/>
    <s v=""/>
    <s v=""/>
    <s v=""/>
    <s v=""/>
  </r>
  <r>
    <d v="2024-07-04T00:00:00"/>
    <n v="12365"/>
    <n v="12275"/>
    <m/>
    <x v="2"/>
    <n v="1650"/>
    <m/>
    <n v="55172"/>
    <s v="V-clip adipose"/>
    <s v="835981"/>
    <m/>
    <m/>
    <m/>
    <s v="--"/>
    <s v="X"/>
    <s v="M"/>
    <s v="M"/>
    <s v=""/>
    <s v=""/>
    <n v="80"/>
    <n v="17.8"/>
    <n v="6.2"/>
    <n v="5.5"/>
    <n v="1.6"/>
    <x v="1"/>
    <n v="13348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73.8"/>
    <s v="L"/>
    <n v="80"/>
    <s v="Yes"/>
    <s v=""/>
    <e v="#N/A"/>
    <s v=""/>
    <s v="F"/>
    <n v="1.5579999999999983"/>
    <n v="0.82606617865811693"/>
    <s v=""/>
    <s v=""/>
    <s v="F"/>
    <s v=""/>
    <s v=""/>
    <s v=""/>
    <s v=""/>
  </r>
  <r>
    <d v="2024-07-04T00:00:00"/>
    <n v="12365"/>
    <n v="12275"/>
    <m/>
    <x v="2"/>
    <n v="1652"/>
    <m/>
    <n v="55173"/>
    <s v="V-clip adipose"/>
    <s v="836051"/>
    <m/>
    <m/>
    <m/>
    <s v="--"/>
    <m/>
    <s v="M"/>
    <s v="M"/>
    <s v=""/>
    <s v=""/>
    <n v="66"/>
    <m/>
    <m/>
    <m/>
    <m/>
    <x v="2"/>
    <n v="13348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53"/>
    <m/>
    <n v="55174"/>
    <s v="V-clip adipose"/>
    <s v="836041"/>
    <m/>
    <m/>
    <m/>
    <s v="--"/>
    <m/>
    <s v="F"/>
    <s v="M"/>
    <s v=""/>
    <s v=""/>
    <n v="73"/>
    <m/>
    <m/>
    <m/>
    <m/>
    <x v="2"/>
    <n v="13348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5"/>
    <m/>
    <x v="2"/>
    <n v="1654"/>
    <m/>
    <n v="55175"/>
    <s v="V-clip adipose"/>
    <s v="836019"/>
    <m/>
    <m/>
    <m/>
    <s v="--"/>
    <m/>
    <s v="F"/>
    <s v="F"/>
    <s v=""/>
    <s v=""/>
    <n v="76"/>
    <n v="16.600000000000001"/>
    <n v="5"/>
    <n v="4.5"/>
    <n v="1.5"/>
    <x v="1"/>
    <n v="13348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1"/>
    <s v="L"/>
    <n v="76"/>
    <s v="Yes"/>
    <s v=""/>
    <e v="#N/A"/>
    <s v=""/>
    <s v="F"/>
    <n v="2.14"/>
    <n v="0.89473061047749025"/>
    <s v=""/>
    <s v=""/>
    <s v="F"/>
    <s v=""/>
    <s v=""/>
    <s v=""/>
    <s v=""/>
  </r>
  <r>
    <d v="2024-07-04T00:00:00"/>
    <n v="12365"/>
    <n v="12275"/>
    <m/>
    <x v="2"/>
    <n v="1656"/>
    <m/>
    <n v="55176"/>
    <s v="V-clip adipose"/>
    <s v="835984"/>
    <m/>
    <m/>
    <m/>
    <s v="--"/>
    <m/>
    <s v="F"/>
    <s v="M"/>
    <s v=""/>
    <s v=""/>
    <n v="62"/>
    <m/>
    <m/>
    <m/>
    <m/>
    <x v="2"/>
    <n v="13349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7"/>
    <m/>
    <x v="2"/>
    <n v="1658"/>
    <m/>
    <n v="55177"/>
    <s v="V-clip adipose"/>
    <s v="835998"/>
    <m/>
    <m/>
    <m/>
    <s v="--"/>
    <m/>
    <s v="F"/>
    <s v="F"/>
    <s v=""/>
    <s v=""/>
    <n v="80.5"/>
    <n v="16"/>
    <n v="5.0999999999999996"/>
    <n v="5"/>
    <n v="1.6"/>
    <x v="1"/>
    <n v="13349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5.400000000000006"/>
    <s v="L"/>
    <n v="80.5"/>
    <s v="Yes"/>
    <s v=""/>
    <e v="#N/A"/>
    <s v=""/>
    <s v="F"/>
    <n v="3.5210000000000035"/>
    <n v="0.97127941293894815"/>
    <s v=""/>
    <s v=""/>
    <s v="F"/>
    <s v=""/>
    <s v=""/>
    <s v=""/>
    <s v=""/>
  </r>
  <r>
    <d v="2024-07-04T00:00:00"/>
    <n v="12365"/>
    <n v="12277"/>
    <m/>
    <x v="2"/>
    <n v="1659"/>
    <m/>
    <n v="55178"/>
    <s v="V-clip adipose"/>
    <s v="835985"/>
    <m/>
    <m/>
    <m/>
    <s v="--"/>
    <m/>
    <s v="F"/>
    <s v="F"/>
    <s v=""/>
    <s v=""/>
    <n v="76"/>
    <n v="15.6"/>
    <n v="5.5"/>
    <n v="5.5"/>
    <n v="2"/>
    <x v="1"/>
    <n v="13349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0.5"/>
    <s v="L"/>
    <n v="76"/>
    <s v="Yes"/>
    <s v=""/>
    <e v="#N/A"/>
    <s v=""/>
    <s v="F"/>
    <n v="0.39000000000000035"/>
    <n v="0.5962826992967879"/>
    <s v=""/>
    <s v=""/>
    <s v="F"/>
    <s v=""/>
    <s v=""/>
    <s v=""/>
    <s v=""/>
  </r>
  <r>
    <d v="2024-07-04T00:00:00"/>
    <n v="12365"/>
    <n v="12277"/>
    <m/>
    <x v="2"/>
    <n v="1701"/>
    <m/>
    <n v="55179"/>
    <s v="V-clip adipose"/>
    <s v="835978"/>
    <m/>
    <m/>
    <m/>
    <s v="--"/>
    <m/>
    <s v="M"/>
    <s v="M"/>
    <s v=""/>
    <s v=""/>
    <n v="60"/>
    <m/>
    <m/>
    <m/>
    <m/>
    <x v="2"/>
    <n v="13349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7"/>
    <m/>
    <x v="2"/>
    <n v="1702"/>
    <m/>
    <n v="55180"/>
    <s v="V-clip adipose"/>
    <s v="835991"/>
    <m/>
    <m/>
    <m/>
    <s v="--"/>
    <s v="X"/>
    <s v="M"/>
    <s v="M"/>
    <s v=""/>
    <s v=""/>
    <n v="91"/>
    <n v="21.5"/>
    <n v="8.3000000000000007"/>
    <n v="6.5"/>
    <n v="2.5"/>
    <x v="1"/>
    <n v="13349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82.7"/>
    <s v="L"/>
    <n v="91"/>
    <s v="Yes"/>
    <s v=""/>
    <e v="#N/A"/>
    <s v=""/>
    <s v="F"/>
    <n v="2.146000000000003"/>
    <n v="0.89529439998717142"/>
    <s v=""/>
    <s v=""/>
    <s v="F"/>
    <s v=""/>
    <s v=""/>
    <s v=""/>
    <s v=""/>
  </r>
  <r>
    <d v="2024-07-04T00:00:00"/>
    <n v="12365"/>
    <n v="12277"/>
    <m/>
    <x v="2"/>
    <n v="1704"/>
    <m/>
    <n v="55181"/>
    <s v="V-clip adipose"/>
    <s v="835994"/>
    <m/>
    <m/>
    <m/>
    <s v="--"/>
    <m/>
    <s v="F"/>
    <s v="M"/>
    <s v=""/>
    <s v=""/>
    <n v="69.5"/>
    <m/>
    <m/>
    <m/>
    <m/>
    <x v="2"/>
    <n v="13349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7"/>
    <m/>
    <x v="2"/>
    <n v="1706"/>
    <m/>
    <n v="55182"/>
    <s v="V-clip adipose"/>
    <s v="836000"/>
    <m/>
    <m/>
    <m/>
    <s v="--"/>
    <m/>
    <s v="F"/>
    <s v="M"/>
    <s v=""/>
    <s v=""/>
    <n v="75"/>
    <m/>
    <m/>
    <m/>
    <m/>
    <x v="2"/>
    <n v="13349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7"/>
    <m/>
    <x v="2"/>
    <n v="1707"/>
    <m/>
    <n v="55183"/>
    <s v="V-clip adipose"/>
    <s v="836038"/>
    <m/>
    <m/>
    <m/>
    <s v="--"/>
    <m/>
    <s v="F"/>
    <s v="F"/>
    <s v=""/>
    <s v=""/>
    <n v="80.5"/>
    <n v="17.8"/>
    <n v="6"/>
    <n v="6.1"/>
    <n v="2.1"/>
    <x v="1"/>
    <n v="13349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74.5"/>
    <s v="L"/>
    <n v="80.5"/>
    <s v="Yes"/>
    <s v=""/>
    <e v="#N/A"/>
    <s v=""/>
    <s v="F"/>
    <n v="1.1910000000000034"/>
    <n v="0.76691986572459625"/>
    <s v=""/>
    <s v=""/>
    <s v="F"/>
    <s v=""/>
    <s v=""/>
    <s v=""/>
    <s v=""/>
  </r>
  <r>
    <d v="2024-07-04T00:00:00"/>
    <n v="12365"/>
    <n v="12277"/>
    <m/>
    <x v="2"/>
    <n v="1709"/>
    <m/>
    <n v="55184"/>
    <s v="V-clip adipose"/>
    <s v="836061"/>
    <m/>
    <m/>
    <m/>
    <s v="--"/>
    <s v="X"/>
    <s v="M"/>
    <s v="M"/>
    <s v=""/>
    <s v=""/>
    <n v="85"/>
    <n v="18.600000000000001"/>
    <n v="7.1"/>
    <n v="7"/>
    <n v="2.2000000000000002"/>
    <x v="1"/>
    <n v="13349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7.900000000000006"/>
    <s v="L"/>
    <n v="85"/>
    <s v="Yes"/>
    <s v=""/>
    <e v="#N/A"/>
    <s v=""/>
    <s v="F"/>
    <n v="1.019999999999998"/>
    <n v="0.73497259946651838"/>
    <s v=""/>
    <s v=""/>
    <s v="F"/>
    <s v=""/>
    <s v=""/>
    <s v=""/>
    <s v=""/>
  </r>
  <r>
    <d v="2024-07-04T00:00:00"/>
    <n v="12365"/>
    <n v="12277"/>
    <m/>
    <x v="2"/>
    <n v="1711"/>
    <m/>
    <n v="55185"/>
    <s v="V-clip adipose"/>
    <s v="836046"/>
    <m/>
    <m/>
    <m/>
    <s v="--"/>
    <m/>
    <s v="F"/>
    <s v="M"/>
    <s v=""/>
    <s v=""/>
    <n v="75"/>
    <m/>
    <m/>
    <m/>
    <m/>
    <x v="2"/>
    <n v="13349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7"/>
    <m/>
    <x v="2"/>
    <n v="1712"/>
    <m/>
    <n v="55186"/>
    <s v="V-clip adipose"/>
    <s v="836064"/>
    <m/>
    <m/>
    <m/>
    <s v="--"/>
    <m/>
    <s v="M"/>
    <s v="M"/>
    <s v=""/>
    <s v=""/>
    <n v="60"/>
    <m/>
    <m/>
    <m/>
    <m/>
    <x v="2"/>
    <n v="13350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4T00:00:00"/>
    <n v="12365"/>
    <n v="12277"/>
    <m/>
    <x v="2"/>
    <n v="1714"/>
    <m/>
    <n v="55187"/>
    <s v="V-clip adipose"/>
    <s v="835975"/>
    <m/>
    <m/>
    <m/>
    <s v="--"/>
    <m/>
    <s v="F"/>
    <s v="M"/>
    <s v=""/>
    <s v=""/>
    <n v="74"/>
    <m/>
    <m/>
    <m/>
    <m/>
    <x v="2"/>
    <m/>
    <s v="1016286"/>
    <m/>
    <m/>
    <m/>
    <m/>
    <m/>
    <m/>
    <m/>
    <m/>
    <m/>
    <m/>
    <m/>
    <n v="1"/>
    <m/>
    <s v="No scales"/>
    <m/>
    <s v="adult"/>
    <s v="1016286"/>
    <x v="7"/>
    <s v=""/>
    <s v=""/>
    <s v=""/>
    <x v="5"/>
    <s v="GH"/>
    <n v="67.380199999999988"/>
    <s v="M"/>
    <n v="74"/>
    <s v="NA"/>
    <s v=""/>
    <s v=""/>
    <s v=""/>
    <s v=""/>
    <s v=""/>
    <s v=""/>
    <s v=""/>
    <s v=""/>
    <s v="M"/>
    <s v="Cranberry"/>
    <s v=""/>
    <s v=""/>
    <s v=""/>
  </r>
  <r>
    <d v="2024-07-04T00:00:00"/>
    <n v="12365"/>
    <n v="12277"/>
    <m/>
    <x v="2"/>
    <n v="1716"/>
    <m/>
    <n v="55188"/>
    <s v="V-clip adipose"/>
    <s v="835997"/>
    <m/>
    <m/>
    <m/>
    <s v="--"/>
    <s v="X"/>
    <s v="M"/>
    <s v="M"/>
    <s v=""/>
    <s v=""/>
    <n v="85"/>
    <n v="18"/>
    <n v="6.6"/>
    <n v="6.8"/>
    <n v="3.5"/>
    <x v="1"/>
    <n v="13350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8.400000000000006"/>
    <s v="L"/>
    <n v="85"/>
    <s v="Yes"/>
    <s v=""/>
    <e v="#N/A"/>
    <s v=""/>
    <s v="F"/>
    <n v="0.67799999999999727"/>
    <n v="0.66329217204828894"/>
    <s v=""/>
    <s v=""/>
    <s v="F"/>
    <s v=""/>
    <s v=""/>
    <s v=""/>
    <s v=""/>
  </r>
  <r>
    <d v="2024-07-04T00:00:00"/>
    <n v="12366"/>
    <n v="12277"/>
    <m/>
    <x v="3"/>
    <n v="1745"/>
    <m/>
    <n v="55189"/>
    <s v="V-clip adipose"/>
    <s v="836023"/>
    <m/>
    <m/>
    <m/>
    <s v="--"/>
    <s v="X"/>
    <s v="M"/>
    <s v="M"/>
    <s v=""/>
    <s v=""/>
    <n v="89"/>
    <n v="19"/>
    <n v="7.5"/>
    <n v="5.9"/>
    <n v="1.9"/>
    <x v="1"/>
    <n v="13350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81.5"/>
    <s v="L"/>
    <n v="89"/>
    <s v="Yes"/>
    <s v=""/>
    <e v="#N/A"/>
    <s v=""/>
    <s v="F"/>
    <n v="3.2339999999999969"/>
    <n v="0.96209389977956383"/>
    <s v=""/>
    <s v=""/>
    <s v="F"/>
    <s v=""/>
    <s v=""/>
    <s v=""/>
    <s v=""/>
  </r>
  <r>
    <d v="2024-07-04T00:00:00"/>
    <n v="12366"/>
    <n v="12277"/>
    <m/>
    <x v="3"/>
    <n v="1747"/>
    <m/>
    <n v="55201"/>
    <s v="V-clip adipose"/>
    <s v="836068"/>
    <m/>
    <m/>
    <m/>
    <s v="--"/>
    <m/>
    <s v="M"/>
    <s v="M"/>
    <s v=""/>
    <s v=""/>
    <n v="66"/>
    <m/>
    <m/>
    <m/>
    <m/>
    <x v="2"/>
    <n v="13350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748"/>
    <m/>
    <n v="55190"/>
    <s v="V-clip adipose"/>
    <s v="836021"/>
    <m/>
    <m/>
    <m/>
    <s v="--"/>
    <s v="X"/>
    <s v="M"/>
    <s v="M"/>
    <s v=""/>
    <s v=""/>
    <n v="62"/>
    <m/>
    <m/>
    <m/>
    <m/>
    <x v="2"/>
    <n v="13350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749"/>
    <m/>
    <n v="55191"/>
    <s v="V-clip adipose"/>
    <s v="835972"/>
    <m/>
    <m/>
    <m/>
    <s v="--"/>
    <m/>
    <s v="F"/>
    <s v="F"/>
    <s v=""/>
    <s v=""/>
    <n v="87"/>
    <m/>
    <m/>
    <m/>
    <m/>
    <x v="1"/>
    <n v="13350"/>
    <s v=""/>
    <n v="6"/>
    <s v="X"/>
    <s v="X"/>
    <m/>
    <d v="2024-09-27T00:00:00"/>
    <m/>
    <m/>
    <m/>
    <m/>
    <m/>
    <m/>
    <n v="1"/>
    <m/>
    <s v="No morph"/>
    <m/>
    <s v="adult"/>
    <s v="6"/>
    <x v="7"/>
    <s v=""/>
    <s v=""/>
    <s v=""/>
    <x v="5"/>
    <s v="GH"/>
    <n v="79.411699999999996"/>
    <s v="L"/>
    <n v="87"/>
    <s v="No"/>
    <s v=""/>
    <e v="#N/A"/>
    <s v=""/>
    <s v=""/>
    <s v=""/>
    <s v=""/>
    <s v=""/>
    <s v=""/>
    <s v="F"/>
    <s v=""/>
    <s v=""/>
    <s v=""/>
    <s v=""/>
  </r>
  <r>
    <d v="2024-07-04T00:00:00"/>
    <n v="12366"/>
    <n v="12277"/>
    <m/>
    <x v="3"/>
    <n v="1751"/>
    <m/>
    <n v="55192"/>
    <s v="V-clip adipose"/>
    <s v="836006"/>
    <m/>
    <m/>
    <m/>
    <s v="--"/>
    <m/>
    <s v="M"/>
    <s v="M"/>
    <s v=""/>
    <s v=""/>
    <n v="52.7"/>
    <m/>
    <m/>
    <m/>
    <m/>
    <x v="2"/>
    <n v="13350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47.667050000000003"/>
    <s v="M"/>
    <n v="52.7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754"/>
    <m/>
    <n v="55193"/>
    <s v="V-clip adipose"/>
    <s v="836011"/>
    <m/>
    <m/>
    <m/>
    <s v="--"/>
    <m/>
    <s v="M"/>
    <s v="M"/>
    <s v=""/>
    <s v=""/>
    <n v="68.5"/>
    <m/>
    <m/>
    <m/>
    <m/>
    <x v="2"/>
    <n v="13350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62.289949999999997"/>
    <s v="M"/>
    <n v="68.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756"/>
    <m/>
    <n v="55194"/>
    <s v="V-clip adipose"/>
    <s v="836022"/>
    <m/>
    <m/>
    <m/>
    <s v="--"/>
    <m/>
    <s v="F"/>
    <s v="M"/>
    <s v=""/>
    <s v=""/>
    <n v="61.5"/>
    <m/>
    <m/>
    <m/>
    <m/>
    <x v="2"/>
    <n v="13350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757"/>
    <m/>
    <n v="55195"/>
    <s v="V-clip adipose"/>
    <s v="836040"/>
    <m/>
    <m/>
    <m/>
    <s v="--"/>
    <m/>
    <s v="M"/>
    <s v="M"/>
    <s v=""/>
    <s v=""/>
    <n v="60"/>
    <m/>
    <m/>
    <m/>
    <m/>
    <x v="2"/>
    <n v="13350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759"/>
    <m/>
    <n v="55196"/>
    <s v="V-clip adipose"/>
    <s v="836171"/>
    <m/>
    <m/>
    <m/>
    <s v="--"/>
    <m/>
    <s v="F"/>
    <s v="M"/>
    <s v=""/>
    <s v=""/>
    <n v="74"/>
    <m/>
    <m/>
    <m/>
    <m/>
    <x v="2"/>
    <n v="13351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800"/>
    <m/>
    <n v="55197"/>
    <s v="V-clip adipose"/>
    <s v="836200"/>
    <m/>
    <m/>
    <m/>
    <s v="--"/>
    <m/>
    <s v="M"/>
    <s v="M"/>
    <s v=""/>
    <s v=""/>
    <n v="64"/>
    <m/>
    <m/>
    <m/>
    <m/>
    <x v="2"/>
    <n v="13351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803"/>
    <m/>
    <n v="55198"/>
    <s v="V-clip adipose"/>
    <s v="836219"/>
    <m/>
    <m/>
    <m/>
    <s v="--"/>
    <m/>
    <s v="F"/>
    <s v="M"/>
    <s v=""/>
    <s v=""/>
    <n v="64"/>
    <m/>
    <m/>
    <m/>
    <m/>
    <x v="2"/>
    <n v="13351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7"/>
    <m/>
    <x v="3"/>
    <n v="1803"/>
    <m/>
    <n v="55199"/>
    <s v="V-clip adipose"/>
    <s v="836230"/>
    <m/>
    <m/>
    <m/>
    <s v="--"/>
    <m/>
    <s v="F"/>
    <s v="F"/>
    <s v=""/>
    <s v=""/>
    <n v="81"/>
    <n v="16.5"/>
    <n v="5.7"/>
    <n v="4.9000000000000004"/>
    <n v="1.6"/>
    <x v="1"/>
    <n v="13351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5.3"/>
    <s v="L"/>
    <n v="81"/>
    <s v="Yes"/>
    <s v=""/>
    <e v="#N/A"/>
    <s v=""/>
    <s v="F"/>
    <n v="3.0359999999999987"/>
    <n v="0.9541742435916799"/>
    <s v=""/>
    <s v=""/>
    <s v="F"/>
    <s v="Kwinageese weir"/>
    <s v=""/>
    <s v=""/>
    <s v=""/>
  </r>
  <r>
    <d v="2024-07-04T00:00:00"/>
    <n v="12366"/>
    <n v="12277"/>
    <m/>
    <x v="3"/>
    <n v="1806"/>
    <m/>
    <n v="55200"/>
    <s v="V-clip adipose"/>
    <s v="836252"/>
    <m/>
    <m/>
    <m/>
    <s v="--"/>
    <m/>
    <s v="M"/>
    <s v="M"/>
    <s v=""/>
    <s v=""/>
    <n v="66"/>
    <m/>
    <m/>
    <m/>
    <m/>
    <x v="2"/>
    <n v="13351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08"/>
    <m/>
    <n v="55202"/>
    <s v="V-clip adipose"/>
    <s v="836268"/>
    <m/>
    <m/>
    <m/>
    <s v="--"/>
    <m/>
    <s v="F"/>
    <s v="F"/>
    <s v=""/>
    <s v=""/>
    <n v="83"/>
    <n v="17.5"/>
    <n v="6.6"/>
    <n v="6"/>
    <n v="2.1"/>
    <x v="1"/>
    <n v="13351"/>
    <s v=""/>
    <n v="6"/>
    <s v="X"/>
    <s v="X"/>
    <m/>
    <d v="2024-09-27T00:00:00"/>
    <m/>
    <m/>
    <m/>
    <m/>
    <m/>
    <m/>
    <n v="1"/>
    <m/>
    <m/>
    <s v="Tag #55201 not recorded on either CTS or Bio; recorded it as a missing tag."/>
    <s v="adult"/>
    <s v="6"/>
    <x v="7"/>
    <s v=""/>
    <s v=""/>
    <s v=""/>
    <x v="5"/>
    <s v="GH"/>
    <n v="76.400000000000006"/>
    <s v="L"/>
    <n v="83"/>
    <s v="Yes"/>
    <s v=""/>
    <e v="#N/A"/>
    <s v=""/>
    <s v="F"/>
    <n v="1.5659999999999981"/>
    <n v="0.82721262877194424"/>
    <s v=""/>
    <s v=""/>
    <s v="F"/>
    <s v=""/>
    <s v=""/>
    <s v=""/>
    <s v=""/>
  </r>
  <r>
    <d v="2024-07-04T00:00:00"/>
    <n v="12366"/>
    <n v="12278"/>
    <m/>
    <x v="3"/>
    <n v="1809"/>
    <m/>
    <n v="55203"/>
    <s v="V-clip adipose"/>
    <s v="836258"/>
    <m/>
    <m/>
    <m/>
    <s v="--"/>
    <m/>
    <s v="M"/>
    <s v="M"/>
    <s v=""/>
    <s v=""/>
    <n v="69"/>
    <m/>
    <m/>
    <m/>
    <m/>
    <x v="2"/>
    <n v="13351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10"/>
    <m/>
    <n v="55204"/>
    <s v="V-clip adipose"/>
    <s v="836264"/>
    <m/>
    <m/>
    <m/>
    <s v="--"/>
    <m/>
    <s v="M"/>
    <s v="M"/>
    <s v=""/>
    <s v=""/>
    <n v="63"/>
    <m/>
    <m/>
    <m/>
    <m/>
    <x v="2"/>
    <n v="13351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14"/>
    <m/>
    <n v="55205"/>
    <s v="V-clip adipose"/>
    <s v="836211"/>
    <m/>
    <m/>
    <m/>
    <s v="--"/>
    <m/>
    <s v="F"/>
    <s v="F"/>
    <s v=""/>
    <s v=""/>
    <n v="90"/>
    <n v="19"/>
    <n v="6.9"/>
    <n v="6"/>
    <n v="2.1"/>
    <x v="1"/>
    <n v="13351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83.1"/>
    <s v="L"/>
    <n v="90"/>
    <s v="Yes"/>
    <s v=""/>
    <e v="#N/A"/>
    <s v=""/>
    <s v="F"/>
    <n v="4.1920000000000028"/>
    <n v="0.98510906907238904"/>
    <s v=""/>
    <s v=""/>
    <s v="F"/>
    <s v=""/>
    <s v=""/>
    <s v=""/>
    <s v=""/>
  </r>
  <r>
    <d v="2024-07-04T00:00:00"/>
    <n v="12366"/>
    <n v="12278"/>
    <m/>
    <x v="3"/>
    <n v="1815"/>
    <m/>
    <n v="55206"/>
    <s v="V-clip adipose"/>
    <s v="836180"/>
    <m/>
    <m/>
    <m/>
    <s v="--"/>
    <m/>
    <s v="M"/>
    <s v="M"/>
    <s v=""/>
    <s v=""/>
    <n v="62"/>
    <m/>
    <m/>
    <m/>
    <m/>
    <x v="2"/>
    <n v="13351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16"/>
    <m/>
    <n v="55207"/>
    <s v="V-clip adipose"/>
    <s v="836220"/>
    <m/>
    <m/>
    <m/>
    <s v="--"/>
    <m/>
    <s v="M"/>
    <s v="M"/>
    <s v=""/>
    <s v=""/>
    <n v="59"/>
    <m/>
    <m/>
    <m/>
    <m/>
    <x v="2"/>
    <n v="13352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17"/>
    <m/>
    <n v="55208"/>
    <s v="V-clip adipose"/>
    <s v="836179"/>
    <m/>
    <m/>
    <m/>
    <s v="--"/>
    <s v="X"/>
    <s v="M"/>
    <s v="M"/>
    <s v=""/>
    <s v=""/>
    <n v="86"/>
    <n v="19.7"/>
    <n v="7.4"/>
    <n v="5.8"/>
    <n v="2.2000000000000002"/>
    <x v="1"/>
    <n v="13352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8.599999999999994"/>
    <s v="L"/>
    <n v="86"/>
    <s v="Yes"/>
    <s v=""/>
    <e v="#N/A"/>
    <s v=""/>
    <s v="F"/>
    <n v="1.8819999999999963"/>
    <n v="0.86784068172668249"/>
    <s v=""/>
    <s v=""/>
    <s v="F"/>
    <s v=""/>
    <s v=""/>
    <s v=""/>
    <s v=""/>
  </r>
  <r>
    <d v="2024-07-04T00:00:00"/>
    <n v="12366"/>
    <n v="12278"/>
    <m/>
    <x v="3"/>
    <n v="1819"/>
    <m/>
    <n v="55209"/>
    <s v="V-clip adipose"/>
    <s v="836215"/>
    <m/>
    <m/>
    <m/>
    <s v="--"/>
    <s v="X"/>
    <s v="M"/>
    <s v="M"/>
    <s v=""/>
    <s v=""/>
    <n v="89"/>
    <n v="22"/>
    <n v="8.5"/>
    <n v="6.1"/>
    <n v="2.4"/>
    <x v="1"/>
    <n v="13352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80.5"/>
    <s v="L"/>
    <n v="89"/>
    <s v="Yes"/>
    <s v=""/>
    <e v="#N/A"/>
    <s v=""/>
    <s v="F"/>
    <n v="1.3879999999999963"/>
    <n v="0.80027276258434943"/>
    <s v=""/>
    <s v=""/>
    <s v="F"/>
    <s v=""/>
    <s v=""/>
    <s v=""/>
    <s v=""/>
  </r>
  <r>
    <d v="2024-07-04T00:00:00"/>
    <n v="12366"/>
    <n v="12278"/>
    <m/>
    <x v="3"/>
    <n v="1820"/>
    <m/>
    <n v="55210"/>
    <s v="V-clip adipose"/>
    <s v="836227"/>
    <m/>
    <m/>
    <m/>
    <s v="--"/>
    <m/>
    <s v="F"/>
    <s v="F"/>
    <s v=""/>
    <s v=""/>
    <n v="79"/>
    <n v="18"/>
    <n v="6.9"/>
    <n v="6"/>
    <n v="2.1"/>
    <x v="1"/>
    <n v="13352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2.099999999999994"/>
    <s v="L"/>
    <n v="79"/>
    <s v="Yes"/>
    <s v=""/>
    <e v="#N/A"/>
    <s v=""/>
    <s v="M"/>
    <n v="-0.53800000000000114"/>
    <n v="0.36865295576584761"/>
    <s v=""/>
    <s v=""/>
    <s v="M"/>
    <s v=""/>
    <s v=""/>
    <s v=""/>
    <s v=""/>
  </r>
  <r>
    <d v="2024-07-04T00:00:00"/>
    <n v="12366"/>
    <n v="12278"/>
    <m/>
    <x v="3"/>
    <n v="1822"/>
    <m/>
    <n v="55211"/>
    <s v="V-clip adipose"/>
    <s v="836229"/>
    <m/>
    <m/>
    <m/>
    <s v="--"/>
    <m/>
    <s v="F"/>
    <s v="F"/>
    <s v=""/>
    <s v=""/>
    <n v="79.5"/>
    <n v="18"/>
    <n v="6.6"/>
    <n v="4.8"/>
    <n v="1.7"/>
    <x v="1"/>
    <n v="13352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2.900000000000006"/>
    <s v="L"/>
    <n v="79.5"/>
    <s v="Yes"/>
    <s v=""/>
    <e v="#N/A"/>
    <s v=""/>
    <s v="F"/>
    <n v="1.2210000000000025"/>
    <n v="0.77223948297209155"/>
    <s v=""/>
    <s v=""/>
    <s v="F"/>
    <s v=""/>
    <s v=""/>
    <s v=""/>
    <s v=""/>
  </r>
  <r>
    <d v="2024-07-04T00:00:00"/>
    <n v="12366"/>
    <n v="12278"/>
    <m/>
    <x v="3"/>
    <n v="1824"/>
    <m/>
    <n v="55212"/>
    <s v="V-clip adipose"/>
    <s v="836226"/>
    <m/>
    <m/>
    <m/>
    <s v="--"/>
    <m/>
    <s v="F"/>
    <s v="M"/>
    <s v=""/>
    <s v=""/>
    <n v="65.5"/>
    <m/>
    <m/>
    <m/>
    <m/>
    <x v="2"/>
    <n v="13352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25"/>
    <m/>
    <n v="55214"/>
    <s v="V-clip adipose"/>
    <s v="836261"/>
    <m/>
    <m/>
    <m/>
    <s v="--"/>
    <m/>
    <s v="F"/>
    <s v="M"/>
    <s v=""/>
    <s v=""/>
    <n v="63"/>
    <m/>
    <m/>
    <m/>
    <m/>
    <x v="2"/>
    <n v="13352"/>
    <s v=""/>
    <n v="7"/>
    <s v="X"/>
    <s v="X"/>
    <m/>
    <d v="2024-09-27T00:00:00"/>
    <m/>
    <m/>
    <m/>
    <m/>
    <m/>
    <m/>
    <n v="1"/>
    <m/>
    <s v="55213 bad tag"/>
    <m/>
    <s v="adult"/>
    <s v="7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26"/>
    <m/>
    <n v="55215"/>
    <s v="V-clip adipose"/>
    <s v="836255"/>
    <m/>
    <m/>
    <m/>
    <s v="--"/>
    <m/>
    <s v="F"/>
    <s v="M"/>
    <s v=""/>
    <s v=""/>
    <n v="73"/>
    <m/>
    <m/>
    <m/>
    <m/>
    <x v="2"/>
    <n v="13352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Damdochax"/>
    <s v=""/>
    <s v=""/>
    <s v=""/>
  </r>
  <r>
    <d v="2024-07-04T00:00:00"/>
    <n v="12366"/>
    <n v="12278"/>
    <m/>
    <x v="3"/>
    <n v="1827"/>
    <m/>
    <n v="55216"/>
    <s v="V-clip adipose"/>
    <s v="836241"/>
    <m/>
    <m/>
    <m/>
    <s v="--"/>
    <m/>
    <s v="F"/>
    <s v="F"/>
    <s v=""/>
    <s v=""/>
    <n v="82"/>
    <n v="18.399999999999999"/>
    <n v="7"/>
    <n v="4.5"/>
    <n v="1.5"/>
    <x v="1"/>
    <n v="13352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5"/>
    <s v="L"/>
    <n v="82"/>
    <s v="Yes"/>
    <s v=""/>
    <e v="#N/A"/>
    <s v=""/>
    <s v="F"/>
    <n v="2.1599999999999979"/>
    <n v="0.89659954854175017"/>
    <s v=""/>
    <s v=""/>
    <s v="F"/>
    <s v=""/>
    <s v=""/>
    <s v=""/>
    <s v=""/>
  </r>
  <r>
    <d v="2024-07-04T00:00:00"/>
    <n v="12366"/>
    <n v="12278"/>
    <m/>
    <x v="3"/>
    <n v="1828"/>
    <m/>
    <n v="55217"/>
    <s v="V-clip adipose"/>
    <s v="836247"/>
    <m/>
    <m/>
    <m/>
    <s v="--"/>
    <m/>
    <s v="F"/>
    <s v="F"/>
    <s v=""/>
    <s v=""/>
    <n v="81.5"/>
    <n v="17.5"/>
    <n v="5.9"/>
    <n v="5.6"/>
    <n v="2.1"/>
    <x v="1"/>
    <n v="13352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5.599999999999994"/>
    <s v="L"/>
    <n v="81.5"/>
    <s v="Yes"/>
    <s v=""/>
    <e v="#N/A"/>
    <s v=""/>
    <s v="F"/>
    <n v="2.0890000000000022"/>
    <n v="0.88982943083206556"/>
    <s v=""/>
    <s v=""/>
    <s v="F"/>
    <s v=""/>
    <s v=""/>
    <s v=""/>
    <s v=""/>
  </r>
  <r>
    <d v="2024-07-04T00:00:00"/>
    <n v="12366"/>
    <n v="12278"/>
    <m/>
    <x v="3"/>
    <n v="1830"/>
    <m/>
    <n v="55218"/>
    <s v="V-clip adipose"/>
    <s v="836260"/>
    <m/>
    <m/>
    <m/>
    <s v="--"/>
    <s v="X"/>
    <s v="M"/>
    <s v="M"/>
    <s v=""/>
    <s v=""/>
    <n v="92"/>
    <n v="22"/>
    <n v="8.8000000000000007"/>
    <n v="6"/>
    <n v="2.2000000000000002"/>
    <x v="1"/>
    <n v="13353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83.2"/>
    <s v="L"/>
    <n v="92"/>
    <s v="Yes"/>
    <s v=""/>
    <e v="#N/A"/>
    <s v=""/>
    <s v="F"/>
    <n v="2.5340000000000016"/>
    <n v="0.92649123945840517"/>
    <s v=""/>
    <s v=""/>
    <s v="F"/>
    <s v=""/>
    <s v=""/>
    <s v=""/>
    <s v=""/>
  </r>
  <r>
    <d v="2024-07-04T00:00:00"/>
    <n v="12366"/>
    <n v="12278"/>
    <m/>
    <x v="3"/>
    <n v="1831"/>
    <m/>
    <n v="55219"/>
    <s v="V-clip adipose"/>
    <s v="836250"/>
    <m/>
    <m/>
    <m/>
    <s v="--"/>
    <m/>
    <s v="M"/>
    <s v="M"/>
    <s v=""/>
    <s v=""/>
    <n v="74"/>
    <m/>
    <m/>
    <m/>
    <m/>
    <x v="2"/>
    <n v="13353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33"/>
    <m/>
    <n v="55220"/>
    <s v="V-clip adipose"/>
    <s v="836221"/>
    <m/>
    <m/>
    <m/>
    <s v="--"/>
    <m/>
    <s v="M"/>
    <s v="M"/>
    <s v=""/>
    <s v=""/>
    <n v="71.5"/>
    <m/>
    <m/>
    <m/>
    <m/>
    <x v="2"/>
    <n v="13353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65.066449999999989"/>
    <s v="M"/>
    <n v="71.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8"/>
    <m/>
    <x v="3"/>
    <n v="1834"/>
    <m/>
    <n v="55221"/>
    <s v="V-clip adipose"/>
    <s v="836251"/>
    <m/>
    <m/>
    <m/>
    <s v="--"/>
    <m/>
    <s v="M"/>
    <s v="M"/>
    <s v=""/>
    <s v=""/>
    <n v="95"/>
    <n v="21.8"/>
    <n v="8.3000000000000007"/>
    <n v="6.2"/>
    <n v="2.1"/>
    <x v="1"/>
    <n v="13353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86.7"/>
    <s v="L"/>
    <n v="95"/>
    <s v="Yes"/>
    <s v=""/>
    <e v="#N/A"/>
    <s v=""/>
    <s v="F"/>
    <n v="4.4140000000000015"/>
    <n v="0.98803816310076142"/>
    <s v=""/>
    <s v=""/>
    <s v="F"/>
    <s v=""/>
    <s v=""/>
    <s v=""/>
    <s v=""/>
  </r>
  <r>
    <d v="2024-07-04T00:00:00"/>
    <n v="12366"/>
    <n v="12278"/>
    <m/>
    <x v="3"/>
    <n v="1835"/>
    <m/>
    <n v="55222"/>
    <s v="V-clip adipose"/>
    <s v="836206"/>
    <m/>
    <m/>
    <m/>
    <s v="--"/>
    <s v="X"/>
    <s v="M"/>
    <s v="M"/>
    <s v=""/>
    <s v=""/>
    <n v="84"/>
    <n v="18.8"/>
    <n v="6.6"/>
    <n v="4.8"/>
    <n v="1.7"/>
    <x v="1"/>
    <n v="13353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7.400000000000006"/>
    <s v="L"/>
    <n v="84"/>
    <s v="Yes"/>
    <s v=""/>
    <e v="#N/A"/>
    <s v=""/>
    <s v="F"/>
    <n v="3.1559999999999979"/>
    <n v="0.95914448862984436"/>
    <s v=""/>
    <s v=""/>
    <s v="F"/>
    <s v=""/>
    <s v=""/>
    <s v=""/>
    <s v=""/>
  </r>
  <r>
    <d v="2024-07-04T00:00:00"/>
    <n v="12366"/>
    <n v="12278"/>
    <m/>
    <x v="3"/>
    <n v="1836"/>
    <m/>
    <n v="55223"/>
    <s v="V-clip adipose"/>
    <s v="836243"/>
    <m/>
    <m/>
    <m/>
    <s v="--"/>
    <m/>
    <s v="F"/>
    <s v="F"/>
    <s v=""/>
    <s v=""/>
    <n v="79"/>
    <n v="16.8"/>
    <n v="5.6"/>
    <n v="5"/>
    <n v="1.8"/>
    <x v="1"/>
    <n v="13353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3.400000000000006"/>
    <s v="L"/>
    <n v="79"/>
    <s v="Yes"/>
    <s v=""/>
    <e v="#N/A"/>
    <s v=""/>
    <s v="F"/>
    <n v="2.0640000000000001"/>
    <n v="0.88735461545922278"/>
    <s v=""/>
    <s v=""/>
    <s v="F"/>
    <s v=""/>
    <s v=""/>
    <s v=""/>
    <s v=""/>
  </r>
  <r>
    <d v="2024-07-04T00:00:00"/>
    <n v="12366"/>
    <n v="12278"/>
    <m/>
    <x v="3"/>
    <n v="1837"/>
    <m/>
    <n v="55224"/>
    <s v="V-clip adipose"/>
    <s v="836237"/>
    <m/>
    <m/>
    <m/>
    <s v="--"/>
    <m/>
    <s v="F"/>
    <s v="F"/>
    <s v=""/>
    <s v=""/>
    <n v="81"/>
    <n v="17"/>
    <n v="5.9"/>
    <n v="4.5"/>
    <n v="1.8"/>
    <x v="1"/>
    <n v="13353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75.099999999999994"/>
    <s v="L"/>
    <n v="81"/>
    <s v="Yes"/>
    <s v=""/>
    <e v="#N/A"/>
    <s v=""/>
    <s v="F"/>
    <n v="2.879999999999999"/>
    <n v="0.94684886360193621"/>
    <s v=""/>
    <s v=""/>
    <s v="F"/>
    <s v=""/>
    <s v=""/>
    <s v=""/>
    <s v=""/>
  </r>
  <r>
    <d v="2024-07-04T00:00:00"/>
    <n v="12366"/>
    <n v="12278"/>
    <m/>
    <x v="3"/>
    <n v="1838"/>
    <m/>
    <n v="55225"/>
    <s v="V-clip adipose"/>
    <s v="836214"/>
    <m/>
    <m/>
    <m/>
    <s v="--"/>
    <m/>
    <s v="F"/>
    <s v="F"/>
    <s v=""/>
    <s v=""/>
    <n v="78"/>
    <n v="16.399999999999999"/>
    <n v="5.5"/>
    <n v="4.5"/>
    <n v="1.6"/>
    <x v="1"/>
    <n v="13353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72.5"/>
    <s v="L"/>
    <n v="78"/>
    <s v="Yes"/>
    <s v=""/>
    <e v="#N/A"/>
    <s v=""/>
    <s v="F"/>
    <n v="2.274"/>
    <n v="0.90670071678892483"/>
    <s v=""/>
    <s v=""/>
    <s v="F"/>
    <s v=""/>
    <s v=""/>
    <s v=""/>
    <s v=""/>
  </r>
  <r>
    <d v="2024-07-04T00:00:00"/>
    <n v="12366"/>
    <n v="12278"/>
    <m/>
    <x v="3"/>
    <n v="1843"/>
    <m/>
    <n v="55226"/>
    <s v="V-clip adipose"/>
    <s v="836175"/>
    <m/>
    <m/>
    <m/>
    <s v="--"/>
    <m/>
    <s v="F"/>
    <s v="M"/>
    <s v=""/>
    <s v=""/>
    <n v="75"/>
    <m/>
    <m/>
    <m/>
    <m/>
    <x v="2"/>
    <n v="13353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Damdochax - Ratbag"/>
    <s v=""/>
    <s v=""/>
    <s v=""/>
  </r>
  <r>
    <d v="2024-07-04T00:00:00"/>
    <n v="12366"/>
    <n v="12278"/>
    <m/>
    <x v="3"/>
    <n v="1844"/>
    <m/>
    <m/>
    <m/>
    <m/>
    <m/>
    <m/>
    <m/>
    <s v="--"/>
    <m/>
    <m/>
    <s v=""/>
    <s v=""/>
    <s v=""/>
    <m/>
    <m/>
    <m/>
    <m/>
    <m/>
    <x v="4"/>
    <n v="13353"/>
    <s v=""/>
    <n v="10"/>
    <s v="X"/>
    <s v="X"/>
    <m/>
    <d v="2024-09-27T00:00:00"/>
    <m/>
    <m/>
    <m/>
    <m/>
    <m/>
    <m/>
    <n v="1"/>
    <m/>
    <m/>
    <s v="Scales found in square 10-50; untagged and not biosampled fish."/>
    <s v=""/>
    <s v="10"/>
    <x v="7"/>
    <s v=""/>
    <s v=""/>
    <s v=""/>
    <x v="5"/>
    <s v="GH"/>
    <s v=""/>
    <s v=""/>
    <s v=""/>
    <s v=""/>
    <s v=""/>
    <e v="#N/A"/>
    <s v=""/>
    <s v=""/>
    <s v=""/>
    <s v=""/>
    <s v=""/>
    <s v=""/>
    <s v=""/>
    <s v=""/>
    <s v=""/>
    <s v=""/>
    <s v=""/>
  </r>
  <r>
    <d v="2024-07-04T00:00:00"/>
    <n v="12366"/>
    <n v="12278"/>
    <m/>
    <x v="3"/>
    <n v="1844"/>
    <m/>
    <n v="55227"/>
    <s v="V-clip adipose"/>
    <s v="836242"/>
    <m/>
    <m/>
    <m/>
    <s v="--"/>
    <m/>
    <s v="M"/>
    <s v="M"/>
    <s v=""/>
    <s v=""/>
    <n v="59"/>
    <m/>
    <m/>
    <m/>
    <m/>
    <x v="2"/>
    <n v="13354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846"/>
    <m/>
    <n v="55228"/>
    <s v="V-clip adipose"/>
    <s v="836262"/>
    <m/>
    <m/>
    <m/>
    <s v="--"/>
    <m/>
    <s v="F"/>
    <s v="F"/>
    <s v=""/>
    <s v=""/>
    <n v="86"/>
    <n v="18"/>
    <n v="6.8"/>
    <n v="4.8"/>
    <n v="1.7"/>
    <x v="1"/>
    <n v="13354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9.2"/>
    <s v="L"/>
    <n v="86"/>
    <s v="Yes"/>
    <s v=""/>
    <e v="#N/A"/>
    <s v=""/>
    <s v="F"/>
    <n v="3.7599999999999971"/>
    <n v="0.97724605653719587"/>
    <s v=""/>
    <s v=""/>
    <s v="F"/>
    <s v=""/>
    <s v=""/>
    <s v=""/>
    <s v=""/>
  </r>
  <r>
    <d v="2024-07-04T00:00:00"/>
    <n v="12366"/>
    <n v="12279"/>
    <m/>
    <x v="3"/>
    <n v="1847"/>
    <m/>
    <n v="55229"/>
    <s v="V-clip adipose"/>
    <s v="836254"/>
    <m/>
    <m/>
    <m/>
    <s v="--"/>
    <m/>
    <s v="M"/>
    <s v="M"/>
    <s v=""/>
    <s v=""/>
    <n v="59"/>
    <m/>
    <m/>
    <m/>
    <m/>
    <x v="2"/>
    <n v="13354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848"/>
    <m/>
    <n v="55230"/>
    <s v="V-clip adipose"/>
    <s v="836253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n v="1"/>
    <m/>
    <s v="No scales"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4T00:00:00"/>
    <n v="12366"/>
    <n v="12279"/>
    <m/>
    <x v="3"/>
    <n v="1849"/>
    <m/>
    <n v="55231"/>
    <s v="V-clip adipose"/>
    <s v="836181"/>
    <m/>
    <m/>
    <m/>
    <s v="--"/>
    <m/>
    <s v="F"/>
    <s v="F"/>
    <s v=""/>
    <s v=""/>
    <n v="77"/>
    <n v="17"/>
    <n v="4.8"/>
    <n v="5.2"/>
    <n v="2.1"/>
    <x v="1"/>
    <n v="13354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2.2"/>
    <s v="L"/>
    <n v="77"/>
    <s v="Yes"/>
    <s v=""/>
    <e v="#N/A"/>
    <s v=""/>
    <s v="F"/>
    <n v="1.8339999999999996"/>
    <n v="0.86223755146451497"/>
    <s v=""/>
    <s v=""/>
    <s v="F"/>
    <s v=""/>
    <s v=""/>
    <s v=""/>
    <s v=""/>
  </r>
  <r>
    <d v="2024-07-04T00:00:00"/>
    <n v="12366"/>
    <n v="12279"/>
    <m/>
    <x v="3"/>
    <n v="1853"/>
    <m/>
    <n v="55232"/>
    <s v="V-clip adipose"/>
    <s v="836199"/>
    <m/>
    <m/>
    <m/>
    <s v="--"/>
    <m/>
    <s v="M"/>
    <s v="M"/>
    <s v=""/>
    <s v=""/>
    <n v="93"/>
    <n v="22.2"/>
    <n v="8.4"/>
    <n v="6.8"/>
    <n v="2.7"/>
    <x v="1"/>
    <n v="13354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84.6"/>
    <s v="L"/>
    <n v="93"/>
    <s v="Yes"/>
    <s v=""/>
    <e v="#N/A"/>
    <s v=""/>
    <s v="F"/>
    <n v="2.5020000000000016"/>
    <n v="0.9242819085303241"/>
    <s v=""/>
    <s v=""/>
    <s v="F"/>
    <s v=""/>
    <s v=""/>
    <s v=""/>
    <s v=""/>
  </r>
  <r>
    <d v="2024-07-04T00:00:00"/>
    <n v="12366"/>
    <n v="12279"/>
    <m/>
    <x v="3"/>
    <n v="1856"/>
    <m/>
    <n v="55233"/>
    <s v="V-clip adipose"/>
    <s v="836240"/>
    <m/>
    <m/>
    <m/>
    <s v="--"/>
    <m/>
    <s v="M"/>
    <s v="M"/>
    <s v=""/>
    <s v=""/>
    <n v="59"/>
    <m/>
    <m/>
    <m/>
    <m/>
    <x v="2"/>
    <n v="13354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857"/>
    <m/>
    <n v="55234"/>
    <s v="V-clip adipose"/>
    <s v="836216"/>
    <m/>
    <m/>
    <m/>
    <s v="--"/>
    <s v="X"/>
    <s v="M"/>
    <s v="M"/>
    <s v=""/>
    <s v=""/>
    <n v="87"/>
    <n v="20.399999999999999"/>
    <n v="8.1"/>
    <n v="5.5"/>
    <n v="2.1"/>
    <x v="1"/>
    <n v="13354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78.900000000000006"/>
    <s v="L"/>
    <n v="87"/>
    <s v="Yes"/>
    <s v=""/>
    <e v="#N/A"/>
    <s v=""/>
    <s v="F"/>
    <n v="1.7059999999999969"/>
    <n v="0.84631674578073079"/>
    <s v=""/>
    <s v=""/>
    <s v="F"/>
    <s v=""/>
    <s v=""/>
    <s v=""/>
    <s v=""/>
  </r>
  <r>
    <d v="2024-07-04T00:00:00"/>
    <n v="12366"/>
    <n v="12279"/>
    <m/>
    <x v="3"/>
    <n v="1858"/>
    <m/>
    <n v="55235"/>
    <s v="V-clip adipose"/>
    <s v="836182"/>
    <m/>
    <m/>
    <m/>
    <s v="--"/>
    <m/>
    <s v="F"/>
    <s v="M"/>
    <s v=""/>
    <s v=""/>
    <n v="74"/>
    <m/>
    <m/>
    <m/>
    <m/>
    <x v="2"/>
    <n v="13354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859"/>
    <m/>
    <n v="55236"/>
    <s v="V-clip adipose"/>
    <s v="836265"/>
    <m/>
    <m/>
    <m/>
    <s v="--"/>
    <m/>
    <s v="F"/>
    <s v="M"/>
    <s v=""/>
    <s v=""/>
    <n v="67"/>
    <m/>
    <m/>
    <m/>
    <m/>
    <x v="2"/>
    <n v="13354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900"/>
    <m/>
    <n v="55237"/>
    <s v="V-clip adipose"/>
    <s v="836184"/>
    <m/>
    <m/>
    <m/>
    <s v="--"/>
    <s v="X"/>
    <s v="M"/>
    <s v="M"/>
    <s v=""/>
    <s v=""/>
    <n v="90"/>
    <n v="21"/>
    <n v="8.1999999999999993"/>
    <n v="6.2"/>
    <n v="2.8"/>
    <x v="1"/>
    <n v="13354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81.8"/>
    <s v="L"/>
    <n v="90"/>
    <s v="Yes"/>
    <s v=""/>
    <e v="#N/A"/>
    <s v=""/>
    <s v="F"/>
    <n v="1.7900000000000049"/>
    <n v="0.85692727651991973"/>
    <s v=""/>
    <s v=""/>
    <s v="F"/>
    <s v=""/>
    <s v=""/>
    <s v=""/>
    <s v=""/>
  </r>
  <r>
    <d v="2024-07-04T00:00:00"/>
    <n v="12366"/>
    <n v="12279"/>
    <m/>
    <x v="3"/>
    <n v="1901"/>
    <m/>
    <n v="55238"/>
    <s v="V-clip adipose"/>
    <s v="836257"/>
    <m/>
    <m/>
    <m/>
    <s v="--"/>
    <m/>
    <s v="F"/>
    <s v="F"/>
    <s v=""/>
    <s v=""/>
    <n v="83"/>
    <n v="17.600000000000001"/>
    <n v="6.5"/>
    <n v="6"/>
    <n v="2.2999999999999998"/>
    <x v="1"/>
    <n v="13355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6.5"/>
    <s v="L"/>
    <n v="83"/>
    <s v="Yes"/>
    <s v=""/>
    <e v="#N/A"/>
    <s v=""/>
    <s v="F"/>
    <n v="1.5219999999999985"/>
    <n v="0.82083280197682584"/>
    <s v=""/>
    <s v=""/>
    <s v="F"/>
    <s v=""/>
    <s v=""/>
    <s v=""/>
    <s v=""/>
  </r>
  <r>
    <d v="2024-07-04T00:00:00"/>
    <n v="12366"/>
    <n v="12279"/>
    <m/>
    <x v="3"/>
    <n v="1902"/>
    <m/>
    <n v="55239"/>
    <s v="V-clip adipose"/>
    <s v="836224"/>
    <m/>
    <m/>
    <m/>
    <s v="--"/>
    <m/>
    <s v="F"/>
    <s v="F"/>
    <s v=""/>
    <s v=""/>
    <n v="79"/>
    <n v="16.899999999999999"/>
    <n v="5.7"/>
    <n v="4.5"/>
    <n v="1.7"/>
    <x v="1"/>
    <n v="13355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3.3"/>
    <s v="L"/>
    <n v="79"/>
    <s v="Yes"/>
    <s v=""/>
    <e v="#N/A"/>
    <s v=""/>
    <s v="F"/>
    <n v="2.3619999999999992"/>
    <n v="0.91388333701758817"/>
    <s v=""/>
    <s v=""/>
    <s v="F"/>
    <s v=""/>
    <s v=""/>
    <s v=""/>
    <s v=""/>
  </r>
  <r>
    <d v="2024-07-04T00:00:00"/>
    <n v="12366"/>
    <n v="12279"/>
    <m/>
    <x v="3"/>
    <n v="1903"/>
    <m/>
    <n v="55240"/>
    <s v="V-clip adipose"/>
    <s v="836169"/>
    <m/>
    <m/>
    <m/>
    <s v="--"/>
    <m/>
    <s v="M"/>
    <s v="M"/>
    <s v=""/>
    <s v=""/>
    <n v="58"/>
    <m/>
    <m/>
    <m/>
    <m/>
    <x v="2"/>
    <n v="13355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905"/>
    <m/>
    <n v="55241"/>
    <s v="V-clip adipose"/>
    <s v="836170"/>
    <m/>
    <m/>
    <m/>
    <s v="--"/>
    <m/>
    <s v="F"/>
    <s v="F"/>
    <s v=""/>
    <s v=""/>
    <n v="78.5"/>
    <n v="17.600000000000001"/>
    <n v="6.2"/>
    <n v="5.5"/>
    <n v="2"/>
    <x v="1"/>
    <n v="13355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2.3"/>
    <s v="L"/>
    <n v="78.5"/>
    <s v="Yes"/>
    <s v=""/>
    <e v="#N/A"/>
    <s v=""/>
    <s v="F"/>
    <n v="0.56900000000000239"/>
    <n v="0.63853239836353182"/>
    <s v=""/>
    <s v=""/>
    <s v="F"/>
    <s v=""/>
    <s v=""/>
    <s v=""/>
    <s v=""/>
  </r>
  <r>
    <d v="2024-07-04T00:00:00"/>
    <n v="12366"/>
    <n v="12279"/>
    <m/>
    <x v="3"/>
    <n v="1907"/>
    <m/>
    <n v="55242"/>
    <s v="V-clip adipose"/>
    <s v="836198"/>
    <m/>
    <m/>
    <m/>
    <s v="--"/>
    <m/>
    <s v="F"/>
    <s v="M"/>
    <s v=""/>
    <s v=""/>
    <n v="60"/>
    <m/>
    <m/>
    <m/>
    <m/>
    <x v="2"/>
    <n v="13355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909"/>
    <m/>
    <n v="55243"/>
    <s v="V-clip adipose"/>
    <s v="836217"/>
    <m/>
    <m/>
    <m/>
    <s v="--"/>
    <m/>
    <s v="M"/>
    <s v="M"/>
    <s v=""/>
    <s v=""/>
    <n v="53"/>
    <m/>
    <m/>
    <m/>
    <m/>
    <x v="2"/>
    <n v="13355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912"/>
    <m/>
    <n v="55244"/>
    <s v="V-clip adipose"/>
    <s v="836234"/>
    <m/>
    <m/>
    <m/>
    <s v="--"/>
    <m/>
    <s v="F"/>
    <s v="F"/>
    <s v=""/>
    <s v=""/>
    <n v="76"/>
    <n v="15.4"/>
    <n v="5"/>
    <n v="4"/>
    <n v="1.4"/>
    <x v="1"/>
    <n v="13355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71"/>
    <s v="L"/>
    <n v="76"/>
    <s v="Yes"/>
    <s v=""/>
    <e v="#N/A"/>
    <s v=""/>
    <s v="F"/>
    <n v="2.5659999999999998"/>
    <n v="0.92864108267598311"/>
    <s v=""/>
    <s v=""/>
    <s v="F"/>
    <s v=""/>
    <s v=""/>
    <s v=""/>
    <s v=""/>
  </r>
  <r>
    <d v="2024-07-04T00:00:00"/>
    <n v="12366"/>
    <n v="12279"/>
    <m/>
    <x v="3"/>
    <n v="1914"/>
    <m/>
    <n v="55245"/>
    <s v="V-clip adipose"/>
    <s v="836209"/>
    <m/>
    <m/>
    <m/>
    <s v="--"/>
    <m/>
    <s v="F"/>
    <s v="F"/>
    <s v=""/>
    <s v=""/>
    <n v="78"/>
    <n v="15.8"/>
    <n v="6.2"/>
    <n v="5"/>
    <n v="2.1"/>
    <x v="1"/>
    <n v="13355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71.8"/>
    <s v="L"/>
    <n v="78"/>
    <s v="Yes"/>
    <s v=""/>
    <e v="#N/A"/>
    <s v=""/>
    <s v="F"/>
    <n v="0.60799999999999876"/>
    <n v="0.64748444016551565"/>
    <s v=""/>
    <s v=""/>
    <s v="F"/>
    <s v=""/>
    <s v=""/>
    <s v=""/>
    <s v=""/>
  </r>
  <r>
    <d v="2024-07-04T00:00:00"/>
    <n v="12366"/>
    <n v="12279"/>
    <m/>
    <x v="3"/>
    <n v="1915"/>
    <m/>
    <n v="55246"/>
    <s v="V-clip adipose"/>
    <s v="836174"/>
    <m/>
    <m/>
    <m/>
    <s v="--"/>
    <m/>
    <s v="M"/>
    <s v="M"/>
    <s v=""/>
    <s v=""/>
    <n v="58.5"/>
    <m/>
    <m/>
    <m/>
    <m/>
    <x v="2"/>
    <n v="13355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53.034950000000002"/>
    <s v="M"/>
    <n v="58.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916"/>
    <m/>
    <n v="55247"/>
    <s v="V-clip adipose"/>
    <s v="836204"/>
    <m/>
    <m/>
    <m/>
    <s v="--"/>
    <m/>
    <s v="M"/>
    <s v="M"/>
    <s v=""/>
    <s v=""/>
    <n v="55"/>
    <m/>
    <m/>
    <m/>
    <m/>
    <x v="2"/>
    <n v="13355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79"/>
    <m/>
    <x v="3"/>
    <n v="1917"/>
    <m/>
    <n v="55248"/>
    <s v="V-clip adipose"/>
    <s v="836238"/>
    <m/>
    <m/>
    <m/>
    <s v="--"/>
    <m/>
    <s v="F"/>
    <s v="F"/>
    <s v=""/>
    <s v=""/>
    <n v="77"/>
    <n v="16.8"/>
    <n v="6.1"/>
    <n v="4.8"/>
    <n v="1.6"/>
    <x v="1"/>
    <n v="13356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0.900000000000006"/>
    <s v="L"/>
    <n v="77"/>
    <s v="Yes"/>
    <s v=""/>
    <e v="#N/A"/>
    <s v=""/>
    <s v="F"/>
    <n v="0.87200000000000011"/>
    <n v="0.70516168591425854"/>
    <s v=""/>
    <s v=""/>
    <s v="F"/>
    <s v=""/>
    <s v=""/>
    <s v=""/>
    <s v=""/>
  </r>
  <r>
    <d v="2024-07-04T00:00:00"/>
    <n v="12366"/>
    <n v="12279"/>
    <m/>
    <x v="3"/>
    <n v="1918"/>
    <m/>
    <n v="55249"/>
    <s v="V-clip adipose"/>
    <s v="836201"/>
    <m/>
    <m/>
    <m/>
    <s v="--"/>
    <m/>
    <s v="F"/>
    <s v="F"/>
    <s v=""/>
    <s v=""/>
    <n v="85"/>
    <n v="17.600000000000001"/>
    <n v="5.9"/>
    <n v="5.0999999999999996"/>
    <n v="1.9"/>
    <x v="1"/>
    <n v="13356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9.099999999999994"/>
    <s v="L"/>
    <n v="85"/>
    <s v="Yes"/>
    <s v=""/>
    <e v="#N/A"/>
    <s v=""/>
    <s v="F"/>
    <n v="4.1059999999999981"/>
    <n v="0.98379344226766219"/>
    <s v=""/>
    <s v=""/>
    <s v="F"/>
    <s v=""/>
    <s v=""/>
    <s v=""/>
    <s v=""/>
  </r>
  <r>
    <d v="2024-07-04T00:00:00"/>
    <n v="12366"/>
    <n v="12279"/>
    <m/>
    <x v="3"/>
    <n v="1920"/>
    <m/>
    <n v="55250"/>
    <s v="no mark applied"/>
    <s v="no pit"/>
    <m/>
    <m/>
    <m/>
    <s v="--"/>
    <m/>
    <s v="M"/>
    <s v="M"/>
    <s v=""/>
    <s v=""/>
    <n v="51"/>
    <m/>
    <m/>
    <m/>
    <m/>
    <x v="2"/>
    <m/>
    <s v="1016286"/>
    <m/>
    <m/>
    <m/>
    <m/>
    <m/>
    <m/>
    <m/>
    <m/>
    <m/>
    <m/>
    <m/>
    <n v="1"/>
    <m/>
    <s v="No PIT, clip, scales"/>
    <m/>
    <s v="adult"/>
    <s v="1016286"/>
    <x v="7"/>
    <s v=""/>
    <s v=""/>
    <s v=""/>
    <x v="5"/>
    <s v="GH"/>
    <n v="46.093699999999998"/>
    <s v="M"/>
    <n v="51"/>
    <s v="NA"/>
    <s v=""/>
    <s v=""/>
    <s v=""/>
    <s v=""/>
    <s v=""/>
    <s v=""/>
    <s v=""/>
    <s v=""/>
    <s v="M"/>
    <s v=""/>
    <s v=""/>
    <s v=""/>
    <s v=""/>
  </r>
  <r>
    <d v="2024-07-04T00:00:00"/>
    <n v="12366"/>
    <n v="12279"/>
    <m/>
    <x v="3"/>
    <n v="1920"/>
    <m/>
    <n v="55251"/>
    <s v="V-clip adipose"/>
    <s v="836203"/>
    <m/>
    <m/>
    <m/>
    <s v="--"/>
    <m/>
    <s v="F"/>
    <s v="F"/>
    <s v=""/>
    <s v=""/>
    <n v="79"/>
    <n v="17.100000000000001"/>
    <n v="5.7"/>
    <n v="4"/>
    <n v="1.2"/>
    <x v="1"/>
    <n v="13356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3.3"/>
    <s v="L"/>
    <n v="79"/>
    <s v="Yes"/>
    <s v=""/>
    <e v="#N/A"/>
    <s v=""/>
    <s v="F"/>
    <n v="3.1319999999999997"/>
    <n v="0.95819358368098806"/>
    <s v=""/>
    <s v=""/>
    <s v="F"/>
    <s v=""/>
    <s v=""/>
    <s v=""/>
    <s v=""/>
  </r>
  <r>
    <d v="2024-07-04T00:00:00"/>
    <n v="12366"/>
    <n v="12279"/>
    <m/>
    <x v="3"/>
    <n v="1921"/>
    <m/>
    <n v="55252"/>
    <s v="V-clip adipose"/>
    <s v="836186"/>
    <m/>
    <m/>
    <m/>
    <s v="--"/>
    <m/>
    <s v="M"/>
    <s v="M"/>
    <s v=""/>
    <s v=""/>
    <n v="64"/>
    <m/>
    <m/>
    <m/>
    <m/>
    <x v="2"/>
    <n v="13356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80"/>
    <m/>
    <x v="3"/>
    <n v="1923"/>
    <m/>
    <n v="55253"/>
    <s v="V-clip adipose"/>
    <s v="836213"/>
    <m/>
    <m/>
    <m/>
    <s v="--"/>
    <m/>
    <s v="M"/>
    <s v="M"/>
    <s v=""/>
    <s v=""/>
    <n v="53"/>
    <m/>
    <m/>
    <m/>
    <m/>
    <x v="2"/>
    <n v="13356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80"/>
    <m/>
    <x v="3"/>
    <n v="1923"/>
    <m/>
    <n v="55254"/>
    <s v="V-clip adipose"/>
    <s v="836244"/>
    <m/>
    <m/>
    <m/>
    <s v="--"/>
    <m/>
    <s v="M"/>
    <s v="M"/>
    <s v=""/>
    <s v=""/>
    <n v="75"/>
    <m/>
    <m/>
    <m/>
    <m/>
    <x v="2"/>
    <n v="13356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80"/>
    <m/>
    <x v="3"/>
    <n v="1924"/>
    <m/>
    <n v="55255"/>
    <s v="V-clip adipose"/>
    <s v="836248"/>
    <m/>
    <m/>
    <m/>
    <s v="--"/>
    <m/>
    <s v="F"/>
    <s v="M"/>
    <s v=""/>
    <s v=""/>
    <n v="71"/>
    <m/>
    <m/>
    <m/>
    <m/>
    <x v="2"/>
    <n v="13356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80"/>
    <m/>
    <x v="3"/>
    <n v="1926"/>
    <m/>
    <n v="55256"/>
    <s v="V-clip adipose"/>
    <s v="836210"/>
    <m/>
    <m/>
    <m/>
    <s v="--"/>
    <m/>
    <s v="F"/>
    <s v="F"/>
    <s v=""/>
    <s v=""/>
    <n v="77"/>
    <n v="17.2"/>
    <n v="5.9"/>
    <n v="5.2"/>
    <n v="2"/>
    <x v="1"/>
    <n v="13356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71.099999999999994"/>
    <s v="L"/>
    <n v="77"/>
    <s v="Yes"/>
    <s v=""/>
    <e v="#N/A"/>
    <s v=""/>
    <s v="F"/>
    <n v="0.51199999999999934"/>
    <n v="0.62527520399908709"/>
    <s v=""/>
    <s v=""/>
    <s v="F"/>
    <s v=""/>
    <s v=""/>
    <s v=""/>
    <s v=""/>
  </r>
  <r>
    <d v="2024-07-04T00:00:00"/>
    <n v="12366"/>
    <n v="12280"/>
    <m/>
    <x v="3"/>
    <n v="1927"/>
    <m/>
    <n v="55257"/>
    <s v="V-clip adipose"/>
    <s v="836172"/>
    <m/>
    <m/>
    <m/>
    <s v="--"/>
    <m/>
    <s v="F"/>
    <s v="M"/>
    <s v=""/>
    <s v=""/>
    <n v="63"/>
    <m/>
    <m/>
    <m/>
    <m/>
    <x v="2"/>
    <n v="13356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80"/>
    <m/>
    <x v="3"/>
    <n v="1928"/>
    <m/>
    <n v="55258"/>
    <s v="V-clip adipose"/>
    <s v="836178"/>
    <m/>
    <m/>
    <m/>
    <s v="--"/>
    <m/>
    <s v="M"/>
    <s v="M"/>
    <s v=""/>
    <s v=""/>
    <n v="63"/>
    <m/>
    <m/>
    <m/>
    <m/>
    <x v="2"/>
    <n v="13356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80"/>
    <m/>
    <x v="3"/>
    <n v="1929"/>
    <m/>
    <n v="55259"/>
    <s v="V-clip adipose"/>
    <s v="836202"/>
    <m/>
    <m/>
    <m/>
    <s v="--"/>
    <m/>
    <s v="F"/>
    <s v="F"/>
    <s v=""/>
    <s v=""/>
    <n v="81"/>
    <n v="17.2"/>
    <n v="6.2"/>
    <n v="5"/>
    <n v="1.8"/>
    <x v="1"/>
    <n v="13357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74.8"/>
    <s v="L"/>
    <n v="81"/>
    <s v="Yes"/>
    <s v=""/>
    <e v="#N/A"/>
    <s v=""/>
    <s v="F"/>
    <n v="2.1559999999999979"/>
    <n v="0.89622812461835477"/>
    <s v=""/>
    <s v=""/>
    <s v="F"/>
    <s v=""/>
    <s v=""/>
    <s v=""/>
    <s v=""/>
  </r>
  <r>
    <d v="2024-07-04T00:00:00"/>
    <n v="12366"/>
    <n v="12280"/>
    <m/>
    <x v="3"/>
    <n v="1931"/>
    <m/>
    <n v="55260"/>
    <s v="V-clip adipose"/>
    <s v="836232"/>
    <m/>
    <m/>
    <m/>
    <s v="--"/>
    <m/>
    <s v="F"/>
    <s v="F"/>
    <s v=""/>
    <s v=""/>
    <n v="79"/>
    <n v="15"/>
    <n v="6"/>
    <n v="4.5"/>
    <n v="1.8"/>
    <x v="1"/>
    <n v="13357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3"/>
    <s v="L"/>
    <n v="79"/>
    <s v="Yes"/>
    <s v=""/>
    <e v="#N/A"/>
    <s v=""/>
    <s v="F"/>
    <n v="1.8919999999999999"/>
    <n v="0.86898340114580397"/>
    <s v=""/>
    <s v=""/>
    <s v="F"/>
    <s v=""/>
    <s v=""/>
    <s v=""/>
    <s v=""/>
  </r>
  <r>
    <d v="2024-07-04T00:00:00"/>
    <n v="12366"/>
    <n v="12280"/>
    <m/>
    <x v="3"/>
    <n v="1932"/>
    <m/>
    <n v="55261"/>
    <s v="V-clip adipose"/>
    <s v="836196"/>
    <m/>
    <m/>
    <m/>
    <s v="--"/>
    <m/>
    <s v="F"/>
    <s v="F"/>
    <s v=""/>
    <s v=""/>
    <n v="76"/>
    <n v="16"/>
    <n v="5"/>
    <n v="4.5999999999999996"/>
    <n v="1.8"/>
    <x v="1"/>
    <n v="13357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1"/>
    <s v="L"/>
    <n v="76"/>
    <s v="Yes"/>
    <s v=""/>
    <e v="#N/A"/>
    <s v=""/>
    <s v="F"/>
    <n v="1.8140000000000001"/>
    <n v="0.85984461587978245"/>
    <s v=""/>
    <s v=""/>
    <s v="F"/>
    <s v=""/>
    <s v=""/>
    <s v=""/>
    <s v=""/>
  </r>
  <r>
    <d v="2024-07-04T00:00:00"/>
    <n v="12366"/>
    <n v="12280"/>
    <m/>
    <x v="3"/>
    <n v="1933"/>
    <m/>
    <n v="55262"/>
    <s v="V-clip adipose"/>
    <s v="836195"/>
    <m/>
    <m/>
    <m/>
    <s v="--"/>
    <s v="X"/>
    <s v="M"/>
    <s v="M"/>
    <s v=""/>
    <s v=""/>
    <n v="66.5"/>
    <m/>
    <m/>
    <m/>
    <m/>
    <x v="2"/>
    <n v="13357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4T00:00:00"/>
    <n v="12366"/>
    <n v="12280"/>
    <m/>
    <x v="3"/>
    <n v="1934"/>
    <m/>
    <n v="55263"/>
    <s v="V-clip adipose"/>
    <s v="836191"/>
    <m/>
    <m/>
    <m/>
    <s v="--"/>
    <m/>
    <s v="M"/>
    <s v="M"/>
    <s v=""/>
    <s v=""/>
    <n v="73"/>
    <m/>
    <m/>
    <m/>
    <m/>
    <x v="2"/>
    <n v="13357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Kwinageese weir"/>
    <s v=""/>
    <s v=""/>
    <s v=""/>
  </r>
  <r>
    <d v="2024-07-04T00:00:00"/>
    <n v="12366"/>
    <n v="12280"/>
    <m/>
    <x v="3"/>
    <n v="1935"/>
    <m/>
    <n v="55264"/>
    <s v="V-clip adipose"/>
    <s v="836192"/>
    <m/>
    <m/>
    <m/>
    <s v="--"/>
    <m/>
    <s v="F"/>
    <s v="F"/>
    <s v=""/>
    <s v=""/>
    <n v="80"/>
    <n v="17"/>
    <n v="5.6"/>
    <n v="5.0999999999999996"/>
    <n v="1.8"/>
    <x v="1"/>
    <n v="13357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74.400000000000006"/>
    <s v="L"/>
    <n v="80"/>
    <s v="Yes"/>
    <s v=""/>
    <e v="#N/A"/>
    <s v=""/>
    <s v="F"/>
    <n v="2.4260000000000002"/>
    <n v="0.91878856777717943"/>
    <s v=""/>
    <s v=""/>
    <s v="F"/>
    <s v=""/>
    <s v=""/>
    <s v=""/>
    <s v=""/>
  </r>
  <r>
    <d v="2024-07-04T00:00:00"/>
    <n v="12366"/>
    <n v="12280"/>
    <m/>
    <x v="3"/>
    <n v="1936"/>
    <m/>
    <n v="55265"/>
    <s v="V-clip adipose"/>
    <s v="836228"/>
    <m/>
    <m/>
    <m/>
    <s v="--"/>
    <s v="X"/>
    <s v="M"/>
    <s v="M"/>
    <s v=""/>
    <s v=""/>
    <n v="89"/>
    <n v="20.9"/>
    <n v="7.8"/>
    <n v="6.5"/>
    <n v="2.5"/>
    <x v="1"/>
    <n v="13357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81.2"/>
    <s v="L"/>
    <n v="89"/>
    <s v="Yes"/>
    <s v=""/>
    <e v="#N/A"/>
    <s v=""/>
    <s v="F"/>
    <n v="1.925999999999997"/>
    <n v="0.87280601899032029"/>
    <s v=""/>
    <s v=""/>
    <s v="F"/>
    <s v=""/>
    <s v=""/>
    <s v=""/>
    <s v=""/>
  </r>
  <r>
    <d v="2024-07-04T00:00:00"/>
    <n v="12367"/>
    <n v="12280"/>
    <m/>
    <x v="4"/>
    <n v="2030"/>
    <m/>
    <n v="55266"/>
    <s v="V-clip adipose"/>
    <s v="836231"/>
    <m/>
    <m/>
    <m/>
    <s v="--"/>
    <m/>
    <s v="M"/>
    <s v="M"/>
    <s v=""/>
    <s v=""/>
    <n v="69.5"/>
    <m/>
    <m/>
    <m/>
    <m/>
    <x v="2"/>
    <n v="13357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0"/>
    <m/>
    <x v="4"/>
    <n v="2032"/>
    <m/>
    <n v="55267"/>
    <s v="V-clip adipose"/>
    <s v="836218"/>
    <m/>
    <m/>
    <m/>
    <s v="--"/>
    <m/>
    <s v="F"/>
    <s v="F"/>
    <s v=""/>
    <s v=""/>
    <n v="83"/>
    <n v="20.3"/>
    <n v="6.6"/>
    <n v="6"/>
    <n v="2.2999999999999998"/>
    <x v="1"/>
    <n v="13357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6.400000000000006"/>
    <s v="L"/>
    <n v="83"/>
    <s v="Yes"/>
    <s v=""/>
    <e v="#N/A"/>
    <s v=""/>
    <s v="F"/>
    <n v="1.3939999999999984"/>
    <n v="0.80123005263201796"/>
    <s v=""/>
    <s v=""/>
    <s v="F"/>
    <s v=""/>
    <s v=""/>
    <s v=""/>
    <s v=""/>
  </r>
  <r>
    <d v="2024-07-04T00:00:00"/>
    <n v="12367"/>
    <n v="12280"/>
    <m/>
    <x v="4"/>
    <n v="2037"/>
    <m/>
    <n v="55268"/>
    <s v="V-clip adipose"/>
    <s v="836235"/>
    <m/>
    <m/>
    <m/>
    <s v="--"/>
    <m/>
    <s v="F"/>
    <s v="F"/>
    <s v=""/>
    <s v=""/>
    <n v="85"/>
    <n v="18.5"/>
    <n v="7"/>
    <n v="4.5"/>
    <n v="1.2"/>
    <x v="1"/>
    <n v="13357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8"/>
    <s v="L"/>
    <n v="85"/>
    <s v="Yes"/>
    <s v=""/>
    <e v="#N/A"/>
    <s v=""/>
    <s v="F"/>
    <n v="3.7079999999999966"/>
    <n v="0.97606062249028258"/>
    <s v=""/>
    <s v=""/>
    <s v="F"/>
    <s v=""/>
    <s v=""/>
    <s v=""/>
    <s v=""/>
  </r>
  <r>
    <d v="2024-07-04T00:00:00"/>
    <n v="12367"/>
    <n v="12280"/>
    <m/>
    <x v="4"/>
    <n v="2038"/>
    <m/>
    <n v="55269"/>
    <s v="V-clip adipose"/>
    <s v="836256"/>
    <m/>
    <m/>
    <m/>
    <s v="--"/>
    <m/>
    <s v="F"/>
    <s v="M"/>
    <s v=""/>
    <s v=""/>
    <n v="67.5"/>
    <m/>
    <m/>
    <m/>
    <m/>
    <x v="2"/>
    <n v="13358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0"/>
    <m/>
    <x v="4"/>
    <n v="2039"/>
    <m/>
    <n v="55270"/>
    <s v="V-clip adipose"/>
    <s v="836246"/>
    <m/>
    <m/>
    <m/>
    <s v="--"/>
    <m/>
    <s v="F"/>
    <s v="M"/>
    <s v=""/>
    <s v=""/>
    <n v="75"/>
    <m/>
    <m/>
    <m/>
    <m/>
    <x v="2"/>
    <n v="13358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0"/>
    <m/>
    <x v="4"/>
    <n v="2040"/>
    <m/>
    <n v="55271"/>
    <s v="V-clip adipose"/>
    <s v="836197"/>
    <m/>
    <m/>
    <m/>
    <s v="--"/>
    <s v="X"/>
    <s v="M"/>
    <s v="M"/>
    <s v=""/>
    <s v=""/>
    <n v="86.5"/>
    <n v="20.9"/>
    <n v="8.8000000000000007"/>
    <n v="6"/>
    <n v="2.4"/>
    <x v="1"/>
    <n v="13358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7.7"/>
    <s v="L"/>
    <n v="86.5"/>
    <s v="Yes"/>
    <s v=""/>
    <e v="#N/A"/>
    <s v=""/>
    <s v="M"/>
    <n v="-3.0000000000001137E-3"/>
    <n v="0.49925000056249946"/>
    <s v=""/>
    <s v=""/>
    <s v="M"/>
    <s v=""/>
    <s v=""/>
    <s v=""/>
    <s v=""/>
  </r>
  <r>
    <d v="2024-07-04T00:00:00"/>
    <n v="12367"/>
    <n v="12280"/>
    <m/>
    <x v="4"/>
    <n v="2041"/>
    <m/>
    <n v="55272"/>
    <s v="V-clip adipose"/>
    <s v="836187"/>
    <m/>
    <m/>
    <m/>
    <s v="--"/>
    <m/>
    <s v="F"/>
    <s v="M"/>
    <s v=""/>
    <s v=""/>
    <n v="66.5"/>
    <m/>
    <m/>
    <m/>
    <m/>
    <x v="2"/>
    <n v="13358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0.438949999999998"/>
    <s v="M"/>
    <n v="66.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0"/>
    <m/>
    <x v="4"/>
    <n v="2041"/>
    <m/>
    <n v="55273"/>
    <s v="V-clip adipose"/>
    <s v="836245"/>
    <m/>
    <m/>
    <m/>
    <s v="--"/>
    <m/>
    <s v="F"/>
    <s v="M"/>
    <s v=""/>
    <s v=""/>
    <n v="72"/>
    <m/>
    <m/>
    <m/>
    <m/>
    <x v="2"/>
    <n v="13358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0"/>
    <m/>
    <x v="4"/>
    <n v="2042"/>
    <m/>
    <n v="55274"/>
    <s v="V-clip adipose"/>
    <s v="836205"/>
    <m/>
    <m/>
    <m/>
    <s v="--"/>
    <m/>
    <s v="M"/>
    <s v="M"/>
    <s v=""/>
    <s v=""/>
    <n v="60.5"/>
    <m/>
    <m/>
    <m/>
    <m/>
    <x v="2"/>
    <n v="13358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0"/>
    <m/>
    <x v="4"/>
    <n v="2044"/>
    <m/>
    <n v="55275"/>
    <s v="V-clip adipose"/>
    <s v="836225"/>
    <m/>
    <m/>
    <m/>
    <s v="--"/>
    <m/>
    <s v="F"/>
    <s v="M"/>
    <s v=""/>
    <s v=""/>
    <n v="72.5"/>
    <m/>
    <m/>
    <m/>
    <m/>
    <x v="2"/>
    <n v="13358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5.991949999999989"/>
    <s v="M"/>
    <n v="72.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0"/>
    <m/>
    <x v="4"/>
    <n v="2045"/>
    <m/>
    <n v="55376"/>
    <s v="V-clip adipose"/>
    <s v="836189"/>
    <m/>
    <m/>
    <m/>
    <s v="--"/>
    <s v="X"/>
    <s v="M"/>
    <s v="M"/>
    <s v=""/>
    <s v=""/>
    <n v="94.5"/>
    <n v="22.8"/>
    <n v="10.4"/>
    <n v="7.2"/>
    <n v="3"/>
    <x v="1"/>
    <n v="13358"/>
    <s v=""/>
    <n v="8"/>
    <s v="X"/>
    <s v="X"/>
    <m/>
    <d v="2024-09-27T00:00:00"/>
    <m/>
    <m/>
    <m/>
    <m/>
    <m/>
    <m/>
    <n v="1"/>
    <m/>
    <s v="tag mixed up 55376 went out early"/>
    <m/>
    <s v="adult"/>
    <s v="8"/>
    <x v="7"/>
    <s v=""/>
    <s v=""/>
    <s v=""/>
    <x v="5"/>
    <s v="GH"/>
    <n v="84.1"/>
    <s v="L"/>
    <n v="94.5"/>
    <s v="Yes"/>
    <s v=""/>
    <e v="#N/A"/>
    <s v=""/>
    <s v="F"/>
    <n v="5.6999999999996831E-2"/>
    <n v="0.51424614306561234"/>
    <s v=""/>
    <s v=""/>
    <s v="F"/>
    <s v=""/>
    <s v=""/>
    <s v=""/>
    <s v=""/>
  </r>
  <r>
    <d v="2024-07-04T00:00:00"/>
    <n v="12367"/>
    <n v="12280"/>
    <m/>
    <x v="4"/>
    <n v="2050"/>
    <m/>
    <n v="55377"/>
    <s v="V-clip adipose"/>
    <s v="836263"/>
    <m/>
    <m/>
    <m/>
    <s v="--"/>
    <m/>
    <s v="M"/>
    <s v="M"/>
    <s v=""/>
    <s v=""/>
    <n v="64.5"/>
    <m/>
    <m/>
    <m/>
    <m/>
    <x v="2"/>
    <n v="13358"/>
    <s v=""/>
    <n v="9"/>
    <s v="X"/>
    <s v="X"/>
    <m/>
    <d v="2024-09-27T00:00:00"/>
    <m/>
    <m/>
    <m/>
    <m/>
    <m/>
    <m/>
    <n v="1"/>
    <m/>
    <s v="tag mixed up 55377 went out early"/>
    <m/>
    <s v="adult"/>
    <s v="9"/>
    <x v="7"/>
    <s v=""/>
    <s v=""/>
    <s v=""/>
    <x v="5"/>
    <s v="GH"/>
    <n v="58.587949999999999"/>
    <s v="M"/>
    <n v="64.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1"/>
    <m/>
    <x v="4"/>
    <n v="2051"/>
    <m/>
    <n v="55276"/>
    <s v="V-clip adipose"/>
    <s v="836193"/>
    <m/>
    <m/>
    <m/>
    <s v="--"/>
    <m/>
    <s v="M"/>
    <s v="M"/>
    <s v=""/>
    <s v=""/>
    <n v="62.5"/>
    <m/>
    <m/>
    <m/>
    <m/>
    <x v="2"/>
    <n v="13358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1"/>
    <m/>
    <x v="4"/>
    <n v="2054"/>
    <m/>
    <n v="55277"/>
    <s v="V-clip adipose"/>
    <s v="836194"/>
    <m/>
    <m/>
    <m/>
    <s v="--"/>
    <m/>
    <s v="M"/>
    <s v="M"/>
    <s v=""/>
    <s v=""/>
    <n v="63"/>
    <m/>
    <m/>
    <m/>
    <m/>
    <x v="2"/>
    <n v="13359"/>
    <s v=""/>
    <n v="1"/>
    <s v="X"/>
    <s v="X"/>
    <m/>
    <d v="2024-09-27T00:00:00"/>
    <m/>
    <s v="GN"/>
    <m/>
    <n v="12"/>
    <m/>
    <m/>
    <n v="1"/>
    <m/>
    <m/>
    <m/>
    <s v="adult"/>
    <s v="1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1"/>
    <m/>
    <x v="4"/>
    <n v="2056"/>
    <m/>
    <n v="55278"/>
    <s v="V-clip adipose"/>
    <s v="836223"/>
    <m/>
    <m/>
    <m/>
    <s v="--"/>
    <m/>
    <s v="M"/>
    <s v="M"/>
    <s v=""/>
    <s v=""/>
    <n v="58"/>
    <m/>
    <m/>
    <m/>
    <m/>
    <x v="2"/>
    <n v="13359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1"/>
    <m/>
    <x v="4"/>
    <n v="2058"/>
    <m/>
    <n v="55279"/>
    <s v="V-clip adipose"/>
    <s v="836207"/>
    <m/>
    <m/>
    <m/>
    <s v="--"/>
    <m/>
    <s v="M"/>
    <s v="M"/>
    <s v=""/>
    <s v=""/>
    <n v="83"/>
    <n v="20.399999999999999"/>
    <n v="8.1"/>
    <n v="5.4"/>
    <n v="1.8"/>
    <x v="1"/>
    <n v="13359"/>
    <s v=""/>
    <n v="3"/>
    <s v="X"/>
    <s v="X"/>
    <m/>
    <d v="2024-09-27T00:00:00"/>
    <m/>
    <s v="GN"/>
    <m/>
    <s v="11, 1"/>
    <m/>
    <m/>
    <n v="1"/>
    <m/>
    <m/>
    <m/>
    <s v="adult"/>
    <s v="3"/>
    <x v="7"/>
    <s v=""/>
    <s v=""/>
    <s v=""/>
    <x v="5"/>
    <s v="GH"/>
    <n v="74.900000000000006"/>
    <s v="L"/>
    <n v="83"/>
    <s v="Yes"/>
    <s v=""/>
    <e v="#N/A"/>
    <s v=""/>
    <s v="F"/>
    <n v="0.31199999999999761"/>
    <n v="0.57737336322687227"/>
    <s v=""/>
    <s v=""/>
    <s v="F"/>
    <s v="Kwinageese weir"/>
    <s v=""/>
    <s v=""/>
    <s v=""/>
  </r>
  <r>
    <d v="2024-07-04T00:00:00"/>
    <n v="12367"/>
    <n v="12281"/>
    <m/>
    <x v="4"/>
    <n v="2059"/>
    <m/>
    <n v="55280"/>
    <s v="V-clip adipose"/>
    <s v="836249"/>
    <m/>
    <m/>
    <m/>
    <s v="--"/>
    <m/>
    <s v="F"/>
    <s v="M"/>
    <s v=""/>
    <s v=""/>
    <n v="64"/>
    <m/>
    <m/>
    <m/>
    <m/>
    <x v="2"/>
    <n v="13359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1"/>
    <m/>
    <x v="4"/>
    <n v="2102"/>
    <m/>
    <n v="55281"/>
    <s v="V-clip adipose"/>
    <s v="836177"/>
    <m/>
    <m/>
    <m/>
    <s v="--"/>
    <m/>
    <s v="F"/>
    <s v="F"/>
    <s v=""/>
    <s v=""/>
    <n v="84.5"/>
    <n v="18.600000000000001"/>
    <n v="7.4"/>
    <n v="5.7"/>
    <n v="1.9"/>
    <x v="1"/>
    <n v="13359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7.099999999999994"/>
    <s v="L"/>
    <n v="84.5"/>
    <s v="Yes"/>
    <s v=""/>
    <e v="#N/A"/>
    <s v=""/>
    <s v="F"/>
    <n v="1.5630000000000002"/>
    <n v="0.82678341207176609"/>
    <s v=""/>
    <s v=""/>
    <s v="F"/>
    <s v=""/>
    <s v=""/>
    <s v=""/>
    <s v=""/>
  </r>
  <r>
    <d v="2024-07-04T00:00:00"/>
    <n v="12367"/>
    <n v="12281"/>
    <m/>
    <x v="4"/>
    <n v="2104"/>
    <m/>
    <n v="55282"/>
    <s v="V-clip adipose"/>
    <s v="836233"/>
    <m/>
    <m/>
    <m/>
    <s v="--"/>
    <m/>
    <s v="F"/>
    <s v="M"/>
    <s v=""/>
    <s v=""/>
    <n v="70"/>
    <m/>
    <m/>
    <m/>
    <m/>
    <x v="2"/>
    <n v="13359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4T00:00:00"/>
    <n v="12367"/>
    <n v="12281"/>
    <m/>
    <x v="4"/>
    <n v="2106"/>
    <m/>
    <n v="55283"/>
    <s v="V-clip adipose"/>
    <s v="836185"/>
    <m/>
    <m/>
    <m/>
    <s v="--"/>
    <m/>
    <s v="F"/>
    <s v="F"/>
    <s v=""/>
    <s v=""/>
    <n v="76"/>
    <n v="17.899999999999999"/>
    <n v="7.4"/>
    <n v="5"/>
    <n v="1.8"/>
    <x v="1"/>
    <n v="13359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8.599999999999994"/>
    <s v="M"/>
    <n v="76"/>
    <s v="Yes"/>
    <s v=""/>
    <e v="#N/A"/>
    <s v=""/>
    <s v="M"/>
    <n v="-1.5300000000000011"/>
    <n v="0.17799368578624633"/>
    <s v=""/>
    <s v=""/>
    <s v="M"/>
    <s v=""/>
    <s v=""/>
    <s v=""/>
    <s v=""/>
  </r>
  <r>
    <d v="2024-07-04T00:00:00"/>
    <n v="12367"/>
    <n v="12281"/>
    <m/>
    <x v="4"/>
    <n v="2108"/>
    <m/>
    <n v="55284"/>
    <s v="V-clip adipose"/>
    <s v="836190"/>
    <m/>
    <m/>
    <m/>
    <s v="--"/>
    <s v="X"/>
    <s v="M"/>
    <s v="M"/>
    <s v=""/>
    <s v=""/>
    <n v="94"/>
    <n v="23.6"/>
    <n v="10"/>
    <n v="8.5"/>
    <n v="3.4"/>
    <x v="1"/>
    <n v="13359"/>
    <s v=""/>
    <n v="8"/>
    <s v="X"/>
    <s v="X"/>
    <m/>
    <d v="2024-09-27T00:00:00"/>
    <m/>
    <s v="FD"/>
    <m/>
    <n v="6"/>
    <m/>
    <m/>
    <n v="1"/>
    <m/>
    <m/>
    <m/>
    <s v="adult"/>
    <s v="8"/>
    <x v="7"/>
    <s v=""/>
    <s v=""/>
    <s v=""/>
    <x v="5"/>
    <s v="GH"/>
    <n v="84"/>
    <s v="L"/>
    <n v="94"/>
    <s v="Yes"/>
    <s v=""/>
    <e v="#N/A"/>
    <s v=""/>
    <s v="M"/>
    <n v="-0.87399999999999833"/>
    <n v="0.2944226674085712"/>
    <s v=""/>
    <s v=""/>
    <s v="M"/>
    <s v=""/>
    <s v=""/>
    <s v=""/>
    <s v=""/>
  </r>
  <r>
    <d v="2024-07-04T00:00:00"/>
    <n v="12367"/>
    <n v="12281"/>
    <m/>
    <x v="4"/>
    <n v="2110"/>
    <m/>
    <n v="55285"/>
    <s v="V-clip adipose"/>
    <s v="836212"/>
    <m/>
    <m/>
    <m/>
    <s v="--"/>
    <m/>
    <s v="M"/>
    <s v="M"/>
    <s v=""/>
    <s v=""/>
    <n v="76"/>
    <n v="18"/>
    <n v="7.4"/>
    <n v="5.3"/>
    <n v="2.1"/>
    <x v="1"/>
    <n v="13359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68.599999999999994"/>
    <s v="M"/>
    <n v="76"/>
    <s v="Yes"/>
    <s v=""/>
    <e v="#N/A"/>
    <s v=""/>
    <s v="M"/>
    <n v="-1.9920000000000009"/>
    <n v="0.12004543281715072"/>
    <s v=""/>
    <s v=""/>
    <s v="M"/>
    <s v=""/>
    <s v=""/>
    <s v=""/>
    <s v=""/>
  </r>
  <r>
    <d v="2024-07-04T00:00:00"/>
    <n v="12367"/>
    <n v="12281"/>
    <m/>
    <x v="4"/>
    <n v="2112"/>
    <m/>
    <n v="55286"/>
    <s v="V-clip adipose"/>
    <s v="836259"/>
    <m/>
    <m/>
    <m/>
    <s v="--"/>
    <m/>
    <s v="F"/>
    <s v="F"/>
    <s v=""/>
    <s v=""/>
    <n v="84"/>
    <n v="17.5"/>
    <n v="6.4"/>
    <n v="5"/>
    <n v="1.7"/>
    <x v="1"/>
    <n v="13359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77.599999999999994"/>
    <s v="L"/>
    <n v="84"/>
    <s v="Yes"/>
    <s v=""/>
    <e v="#N/A"/>
    <s v=""/>
    <s v="F"/>
    <n v="3.275999999999998"/>
    <n v="0.96359622938215617"/>
    <s v=""/>
    <s v=""/>
    <s v="F"/>
    <s v=""/>
    <s v=""/>
    <s v=""/>
    <s v=""/>
  </r>
  <r>
    <d v="2024-07-04T00:00:00"/>
    <n v="12367"/>
    <n v="12281"/>
    <m/>
    <x v="4"/>
    <n v="2113"/>
    <m/>
    <n v="55287"/>
    <s v="V-clip adipose"/>
    <s v="836173"/>
    <m/>
    <m/>
    <m/>
    <s v="--"/>
    <m/>
    <s v="F"/>
    <s v="F"/>
    <s v=""/>
    <s v=""/>
    <n v="87.5"/>
    <n v="19.3"/>
    <n v="7"/>
    <n v="5"/>
    <n v="1.5"/>
    <x v="1"/>
    <n v="13360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80.5"/>
    <s v="L"/>
    <n v="87.5"/>
    <s v="Yes"/>
    <s v=""/>
    <e v="#N/A"/>
    <s v=""/>
    <s v="F"/>
    <n v="4.1849999999999996"/>
    <n v="0.98500603527698394"/>
    <s v=""/>
    <s v=""/>
    <s v="F"/>
    <s v=""/>
    <s v=""/>
    <s v=""/>
    <s v=""/>
  </r>
  <r>
    <d v="2024-07-04T00:00:00"/>
    <n v="12367"/>
    <n v="12281"/>
    <m/>
    <x v="4"/>
    <n v="2114"/>
    <m/>
    <n v="55288"/>
    <s v="V-clip adipose"/>
    <s v="836236"/>
    <m/>
    <m/>
    <m/>
    <s v="--"/>
    <m/>
    <s v="F"/>
    <s v="F"/>
    <s v=""/>
    <s v=""/>
    <n v="84"/>
    <n v="19.399999999999999"/>
    <n v="7.9"/>
    <n v="5.6"/>
    <n v="1.9"/>
    <x v="1"/>
    <n v="13360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76.099999999999994"/>
    <s v="L"/>
    <n v="84"/>
    <s v="Yes"/>
    <s v=""/>
    <e v="#N/A"/>
    <s v=""/>
    <s v="F"/>
    <n v="0.77599999999999847"/>
    <n v="0.6848173827393006"/>
    <s v=""/>
    <s v=""/>
    <s v="F"/>
    <s v=""/>
    <s v=""/>
    <s v=""/>
    <s v=""/>
  </r>
  <r>
    <d v="2024-07-04T00:00:00"/>
    <n v="12367"/>
    <n v="12281"/>
    <m/>
    <x v="4"/>
    <n v="2115"/>
    <m/>
    <n v="55289"/>
    <s v="V-clip adipose"/>
    <s v="836267"/>
    <m/>
    <m/>
    <m/>
    <s v="--"/>
    <m/>
    <s v="F"/>
    <s v="F"/>
    <s v=""/>
    <s v=""/>
    <n v="83"/>
    <n v="17.3"/>
    <n v="6.8"/>
    <n v="6"/>
    <n v="2.2999999999999998"/>
    <x v="1"/>
    <n v="13360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76.2"/>
    <s v="L"/>
    <n v="83"/>
    <s v="Yes"/>
    <s v=""/>
    <e v="#N/A"/>
    <s v=""/>
    <s v="F"/>
    <n v="1.1379999999999981"/>
    <n v="0.75731224738020064"/>
    <s v=""/>
    <s v=""/>
    <s v="F"/>
    <s v=""/>
    <s v=""/>
    <s v=""/>
    <s v=""/>
  </r>
  <r>
    <d v="2024-07-04T00:00:00"/>
    <n v="12368"/>
    <n v="12281"/>
    <m/>
    <x v="2"/>
    <n v="2136"/>
    <m/>
    <n v="55290"/>
    <s v="V-clip adipose"/>
    <s v="836183"/>
    <m/>
    <m/>
    <m/>
    <s v="--"/>
    <m/>
    <s v="F"/>
    <s v="F"/>
    <s v=""/>
    <s v=""/>
    <n v="76"/>
    <n v="18"/>
    <n v="6.6"/>
    <n v="5.5"/>
    <n v="2"/>
    <x v="1"/>
    <n v="13360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69.400000000000006"/>
    <s v="L"/>
    <n v="76"/>
    <s v="Yes"/>
    <s v=""/>
    <e v="#N/A"/>
    <s v=""/>
    <s v="M"/>
    <n v="-1.018"/>
    <n v="0.26541715932383375"/>
    <s v=""/>
    <s v=""/>
    <s v="M"/>
    <s v=""/>
    <s v=""/>
    <s v=""/>
    <s v=""/>
  </r>
  <r>
    <d v="2024-07-04T00:00:00"/>
    <n v="12368"/>
    <n v="12281"/>
    <m/>
    <x v="2"/>
    <n v="2142"/>
    <m/>
    <n v="55291"/>
    <s v="V-clip adipose"/>
    <s v="836208"/>
    <m/>
    <m/>
    <m/>
    <s v="--"/>
    <m/>
    <s v="F"/>
    <s v="M"/>
    <s v=""/>
    <s v=""/>
    <n v="75"/>
    <m/>
    <m/>
    <m/>
    <m/>
    <x v="2"/>
    <n v="13360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4T00:00:00"/>
    <n v="12368"/>
    <n v="12281"/>
    <m/>
    <x v="2"/>
    <n v="2144"/>
    <m/>
    <n v="55292"/>
    <s v="V-clip adipose"/>
    <s v="836266"/>
    <m/>
    <m/>
    <m/>
    <s v="--"/>
    <m/>
    <s v="M"/>
    <s v="M"/>
    <s v=""/>
    <s v=""/>
    <n v="88.5"/>
    <n v="20"/>
    <n v="7.7"/>
    <n v="6.4"/>
    <n v="2.5"/>
    <x v="1"/>
    <n v="13360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80.8"/>
    <s v="L"/>
    <n v="88.5"/>
    <s v="Yes"/>
    <s v=""/>
    <e v="#N/A"/>
    <s v=""/>
    <s v="F"/>
    <n v="1.9070000000000005"/>
    <n v="0.87068173817468919"/>
    <s v=""/>
    <s v=""/>
    <s v="F"/>
    <s v=""/>
    <s v=""/>
    <s v=""/>
    <s v=""/>
  </r>
  <r>
    <d v="2024-07-05T00:00:00"/>
    <n v="12418"/>
    <n v="12244"/>
    <m/>
    <x v="1"/>
    <n v="947"/>
    <m/>
    <n v="42030"/>
    <s v="adipose hole"/>
    <s v="835886"/>
    <m/>
    <m/>
    <m/>
    <s v="--"/>
    <m/>
    <s v="F"/>
    <s v="F"/>
    <s v=""/>
    <s v=""/>
    <n v="82"/>
    <n v="17.8"/>
    <n v="6.1"/>
    <n v="5.5"/>
    <n v="1.8"/>
    <x v="1"/>
    <n v="12396"/>
    <s v="1062124"/>
    <n v="7"/>
    <s v="X"/>
    <m/>
    <m/>
    <d v="2024-07-19T00:00:00"/>
    <n v="626"/>
    <m/>
    <m/>
    <m/>
    <m/>
    <m/>
    <n v="1"/>
    <m/>
    <m/>
    <m/>
    <s v="adult"/>
    <s v="10621247"/>
    <x v="3"/>
    <n v="1.3"/>
    <n v="3"/>
    <n v="2019"/>
    <x v="5"/>
    <s v="GW"/>
    <n v="75.900000000000006"/>
    <s v="L"/>
    <n v="82"/>
    <s v="Yes"/>
    <n v="201"/>
    <n v="122543"/>
    <s v=""/>
    <s v="F"/>
    <n v="2.3739999999999988"/>
    <n v="0.91482306548549364"/>
    <s v=""/>
    <s v=""/>
    <s v="F"/>
    <s v=""/>
    <s v=""/>
    <s v=""/>
    <s v=""/>
  </r>
  <r>
    <d v="2024-07-05T00:00:00"/>
    <n v="12418"/>
    <n v="12244"/>
    <m/>
    <x v="1"/>
    <n v="951"/>
    <m/>
    <n v="42031"/>
    <s v="adipose hole"/>
    <s v="835878"/>
    <m/>
    <m/>
    <m/>
    <s v="--"/>
    <m/>
    <s v="M"/>
    <s v="M"/>
    <s v=""/>
    <s v=""/>
    <n v="63"/>
    <m/>
    <m/>
    <m/>
    <m/>
    <x v="2"/>
    <n v="12396"/>
    <s v="1062124"/>
    <n v="8"/>
    <s v="X"/>
    <m/>
    <m/>
    <d v="2024-07-19T00:00:00"/>
    <n v="627"/>
    <m/>
    <m/>
    <m/>
    <m/>
    <m/>
    <n v="1"/>
    <m/>
    <m/>
    <m/>
    <s v="adult"/>
    <s v="10621248"/>
    <x v="2"/>
    <n v="1.2"/>
    <n v="2"/>
    <n v="2020"/>
    <x v="5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954"/>
    <m/>
    <n v="42032"/>
    <s v="adipose hole"/>
    <s v="835902"/>
    <m/>
    <m/>
    <m/>
    <s v="--"/>
    <m/>
    <s v="M"/>
    <s v="M"/>
    <s v=""/>
    <s v=""/>
    <n v="78"/>
    <n v="17.2"/>
    <n v="6.1"/>
    <n v="5.5"/>
    <n v="1.5"/>
    <x v="1"/>
    <n v="12396"/>
    <s v="1062124"/>
    <n v="9"/>
    <s v="X"/>
    <m/>
    <m/>
    <d v="2024-07-19T00:00:00"/>
    <n v="628"/>
    <m/>
    <m/>
    <m/>
    <m/>
    <m/>
    <n v="1"/>
    <m/>
    <m/>
    <m/>
    <s v="adult"/>
    <s v="10621249"/>
    <x v="8"/>
    <s v="M3"/>
    <n v="3"/>
    <s v=""/>
    <x v="5"/>
    <s v="GW"/>
    <n v="71.900000000000006"/>
    <s v="L"/>
    <n v="78"/>
    <s v="Yes"/>
    <n v="202"/>
    <n v="122543"/>
    <s v=""/>
    <s v="F"/>
    <n v="0.91199999999999992"/>
    <n v="0.71340925020586576"/>
    <s v=""/>
    <s v=""/>
    <s v="F"/>
    <s v=""/>
    <s v=""/>
    <s v=""/>
    <s v=""/>
  </r>
  <r>
    <d v="2024-07-05T00:00:00"/>
    <n v="12418"/>
    <n v="12244"/>
    <m/>
    <x v="1"/>
    <n v="956"/>
    <m/>
    <n v="42033"/>
    <s v="adipose hole"/>
    <s v="835879"/>
    <m/>
    <m/>
    <m/>
    <s v="--"/>
    <m/>
    <s v="F"/>
    <s v="M"/>
    <s v=""/>
    <s v=""/>
    <n v="74"/>
    <m/>
    <m/>
    <m/>
    <m/>
    <x v="2"/>
    <n v="12396"/>
    <s v="1062124"/>
    <n v="10"/>
    <s v="X"/>
    <m/>
    <m/>
    <d v="2024-07-19T00:00:00"/>
    <n v="629"/>
    <m/>
    <m/>
    <m/>
    <m/>
    <m/>
    <n v="1"/>
    <m/>
    <m/>
    <m/>
    <s v="adult"/>
    <s v="106212410"/>
    <x v="3"/>
    <n v="1.3"/>
    <n v="3"/>
    <n v="2019"/>
    <x v="5"/>
    <s v="GW"/>
    <n v="67.380199999999988"/>
    <s v="M"/>
    <n v="74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09"/>
    <m/>
    <n v="42034"/>
    <s v="adipose hole"/>
    <s v="835954"/>
    <m/>
    <m/>
    <m/>
    <s v="--"/>
    <m/>
    <s v="M"/>
    <s v="M"/>
    <s v=""/>
    <s v=""/>
    <n v="80"/>
    <n v="19.5"/>
    <n v="7.9"/>
    <n v="6"/>
    <n v="1.5"/>
    <x v="1"/>
    <n v="12397"/>
    <s v="1062126"/>
    <n v="1"/>
    <s v="X"/>
    <m/>
    <m/>
    <d v="2024-07-19T00:00:00"/>
    <n v="630"/>
    <m/>
    <m/>
    <m/>
    <m/>
    <m/>
    <n v="1"/>
    <m/>
    <m/>
    <m/>
    <s v="adult"/>
    <s v="10621261"/>
    <x v="8"/>
    <s v="M3"/>
    <n v="3"/>
    <s v=""/>
    <x v="5"/>
    <s v="GW"/>
    <n v="72.099999999999994"/>
    <s v="L"/>
    <n v="80"/>
    <s v="Yes"/>
    <s v=""/>
    <n v="122543"/>
    <s v=""/>
    <s v="M"/>
    <n v="-0.87200000000000077"/>
    <n v="0.2948383140857414"/>
    <s v=""/>
    <s v=""/>
    <s v="M"/>
    <s v=""/>
    <s v=""/>
    <s v=""/>
    <s v=""/>
  </r>
  <r>
    <d v="2024-07-05T00:00:00"/>
    <n v="12418"/>
    <n v="12244"/>
    <m/>
    <x v="1"/>
    <n v="1012"/>
    <m/>
    <n v="42035"/>
    <s v="adipose hole"/>
    <s v="835941"/>
    <m/>
    <m/>
    <m/>
    <s v="--"/>
    <m/>
    <s v="F"/>
    <s v="F"/>
    <s v=""/>
    <s v=""/>
    <n v="82"/>
    <n v="18.5"/>
    <n v="6.7"/>
    <n v="5.5"/>
    <n v="1.5"/>
    <x v="1"/>
    <n v="12397"/>
    <s v="1062126"/>
    <n v="2"/>
    <s v="X"/>
    <m/>
    <m/>
    <d v="2024-07-19T00:00:00"/>
    <n v="631"/>
    <m/>
    <m/>
    <m/>
    <m/>
    <m/>
    <n v="1"/>
    <m/>
    <m/>
    <m/>
    <s v="adult"/>
    <s v="10621262"/>
    <x v="3"/>
    <n v="1.3"/>
    <n v="3"/>
    <n v="2019"/>
    <x v="5"/>
    <s v="GW"/>
    <n v="75.3"/>
    <s v="L"/>
    <n v="82"/>
    <s v="Yes"/>
    <s v=""/>
    <n v="122543"/>
    <s v=""/>
    <s v="F"/>
    <n v="1.8639999999999981"/>
    <n v="0.86576249972779251"/>
    <s v=""/>
    <s v=""/>
    <s v="F"/>
    <s v=""/>
    <s v=""/>
    <s v=""/>
    <s v=""/>
  </r>
  <r>
    <d v="2024-07-05T00:00:00"/>
    <n v="12418"/>
    <n v="12244"/>
    <m/>
    <x v="1"/>
    <n v="1017"/>
    <m/>
    <n v="42036"/>
    <s v="adipose hole"/>
    <s v="835891"/>
    <m/>
    <m/>
    <m/>
    <s v="--"/>
    <m/>
    <s v="M"/>
    <s v="M"/>
    <s v=""/>
    <s v=""/>
    <n v="55"/>
    <m/>
    <m/>
    <m/>
    <m/>
    <x v="2"/>
    <n v="12397"/>
    <s v="1062126"/>
    <n v="3"/>
    <s v="X"/>
    <m/>
    <m/>
    <d v="2024-07-19T00:00:00"/>
    <n v="632"/>
    <m/>
    <m/>
    <m/>
    <m/>
    <m/>
    <n v="1"/>
    <m/>
    <m/>
    <m/>
    <s v="adult"/>
    <s v="10621263"/>
    <x v="2"/>
    <n v="1.2"/>
    <n v="2"/>
    <n v="2020"/>
    <x v="5"/>
    <s v="GW"/>
    <n v="49.795699999999997"/>
    <s v="M"/>
    <n v="55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17"/>
    <m/>
    <n v="42037"/>
    <s v="adipose hole"/>
    <s v="835949"/>
    <m/>
    <m/>
    <m/>
    <s v="--"/>
    <m/>
    <s v="M"/>
    <s v="M"/>
    <s v=""/>
    <s v=""/>
    <n v="60.5"/>
    <m/>
    <m/>
    <m/>
    <m/>
    <x v="2"/>
    <n v="12397"/>
    <s v="1062126"/>
    <n v="4"/>
    <s v="X"/>
    <m/>
    <m/>
    <d v="2024-07-19T00:00:00"/>
    <n v="633"/>
    <m/>
    <m/>
    <m/>
    <m/>
    <m/>
    <n v="1"/>
    <m/>
    <m/>
    <m/>
    <s v="adult"/>
    <s v="10621264"/>
    <x v="2"/>
    <n v="1.2"/>
    <n v="2"/>
    <n v="2020"/>
    <x v="5"/>
    <s v="GW"/>
    <n v="54.885950000000001"/>
    <s v="M"/>
    <n v="60.5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23"/>
    <m/>
    <n v="42038"/>
    <s v="adipose hole"/>
    <s v="835901"/>
    <m/>
    <m/>
    <m/>
    <s v="--"/>
    <m/>
    <s v="F"/>
    <s v="M"/>
    <s v=""/>
    <s v=""/>
    <n v="68"/>
    <m/>
    <m/>
    <m/>
    <m/>
    <x v="2"/>
    <n v="12397"/>
    <s v="1062126"/>
    <n v="5"/>
    <s v="X"/>
    <m/>
    <m/>
    <d v="2024-07-19T00:00:00"/>
    <n v="634"/>
    <m/>
    <m/>
    <m/>
    <m/>
    <m/>
    <n v="1"/>
    <m/>
    <m/>
    <m/>
    <s v="adult"/>
    <s v="10621265"/>
    <x v="6"/>
    <s v="M2"/>
    <n v="2"/>
    <s v=""/>
    <x v="5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34"/>
    <m/>
    <n v="42039"/>
    <s v="adipose hole"/>
    <s v="835889"/>
    <m/>
    <m/>
    <m/>
    <s v="--"/>
    <m/>
    <s v="M"/>
    <s v="M"/>
    <s v=""/>
    <s v=""/>
    <n v="64"/>
    <m/>
    <m/>
    <m/>
    <m/>
    <x v="2"/>
    <n v="12397"/>
    <s v="1062126"/>
    <n v="6"/>
    <s v="X"/>
    <m/>
    <m/>
    <d v="2024-07-19T00:00:00"/>
    <n v="635"/>
    <m/>
    <m/>
    <m/>
    <m/>
    <m/>
    <n v="1"/>
    <m/>
    <m/>
    <m/>
    <s v="adult"/>
    <s v="10621266"/>
    <x v="6"/>
    <s v="M2"/>
    <n v="2"/>
    <s v=""/>
    <x v="5"/>
    <s v="GW"/>
    <n v="58.1252"/>
    <s v="M"/>
    <n v="64"/>
    <s v="NA"/>
    <n v="203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35"/>
    <m/>
    <n v="42040"/>
    <s v="adipose hole"/>
    <s v="835939"/>
    <m/>
    <m/>
    <m/>
    <s v="--"/>
    <m/>
    <s v="M"/>
    <s v="M"/>
    <s v=""/>
    <s v=""/>
    <n v="73"/>
    <m/>
    <m/>
    <m/>
    <m/>
    <x v="2"/>
    <n v="12397"/>
    <s v="1062126"/>
    <n v="7"/>
    <s v="X"/>
    <m/>
    <m/>
    <d v="2024-07-19T00:00:00"/>
    <n v="636"/>
    <m/>
    <m/>
    <m/>
    <m/>
    <m/>
    <n v="1"/>
    <m/>
    <m/>
    <m/>
    <s v="adult"/>
    <s v="10621267"/>
    <x v="2"/>
    <n v="1.2"/>
    <n v="2"/>
    <n v="2020"/>
    <x v="5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37"/>
    <m/>
    <n v="42041"/>
    <s v="adipose hole"/>
    <s v="835893"/>
    <m/>
    <m/>
    <m/>
    <s v="--"/>
    <s v="X"/>
    <s v="M"/>
    <s v="M"/>
    <s v=""/>
    <s v=""/>
    <n v="63"/>
    <m/>
    <m/>
    <m/>
    <m/>
    <x v="2"/>
    <n v="12397"/>
    <s v="1062126"/>
    <n v="8"/>
    <s v="X"/>
    <m/>
    <m/>
    <d v="2024-07-19T00:00:00"/>
    <n v="637"/>
    <m/>
    <m/>
    <m/>
    <m/>
    <m/>
    <n v="1"/>
    <m/>
    <s v="sport clip on adi"/>
    <m/>
    <s v="adult"/>
    <s v="10621268"/>
    <x v="2"/>
    <n v="1.2"/>
    <n v="2"/>
    <n v="2020"/>
    <x v="5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44"/>
    <m/>
    <n v="42042"/>
    <s v="adipose hole"/>
    <s v="835881"/>
    <m/>
    <m/>
    <m/>
    <s v="--"/>
    <m/>
    <s v="M"/>
    <s v="M"/>
    <s v=""/>
    <s v=""/>
    <n v="75"/>
    <m/>
    <m/>
    <m/>
    <m/>
    <x v="2"/>
    <n v="12397"/>
    <s v="1062126"/>
    <n v="9"/>
    <s v="X"/>
    <m/>
    <m/>
    <d v="2024-07-19T00:00:00"/>
    <n v="638"/>
    <m/>
    <m/>
    <m/>
    <m/>
    <m/>
    <n v="1"/>
    <m/>
    <m/>
    <m/>
    <s v="adult"/>
    <s v="10621269"/>
    <x v="3"/>
    <n v="1.3"/>
    <n v="3"/>
    <n v="2019"/>
    <x v="5"/>
    <s v="GW"/>
    <n v="68.305699999999987"/>
    <s v="M"/>
    <n v="75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45"/>
    <m/>
    <n v="42043"/>
    <s v="adipose hole"/>
    <s v="835899"/>
    <m/>
    <m/>
    <m/>
    <s v="--"/>
    <m/>
    <s v="F"/>
    <s v="M"/>
    <s v=""/>
    <s v=""/>
    <n v="55"/>
    <m/>
    <m/>
    <m/>
    <m/>
    <x v="2"/>
    <n v="12397"/>
    <s v="1062126"/>
    <n v="10"/>
    <s v="X"/>
    <m/>
    <m/>
    <d v="2024-07-19T00:00:00"/>
    <n v="639"/>
    <s v="GN"/>
    <m/>
    <s v="3,9"/>
    <s v="10"/>
    <m/>
    <n v="1"/>
    <m/>
    <m/>
    <m/>
    <s v="adult"/>
    <s v="106212610"/>
    <x v="2"/>
    <n v="1.2"/>
    <n v="2"/>
    <n v="2020"/>
    <x v="5"/>
    <s v="GW"/>
    <n v="49.795699999999997"/>
    <s v="M"/>
    <n v="55"/>
    <s v="NA"/>
    <n v="204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47"/>
    <m/>
    <n v="42044"/>
    <s v="adipose hole"/>
    <s v="835907"/>
    <m/>
    <m/>
    <m/>
    <s v="--"/>
    <m/>
    <s v="F"/>
    <s v="M"/>
    <s v=""/>
    <s v=""/>
    <n v="63"/>
    <m/>
    <m/>
    <m/>
    <m/>
    <x v="2"/>
    <n v="12400"/>
    <s v="1062127"/>
    <n v="1"/>
    <s v="X"/>
    <m/>
    <m/>
    <d v="2024-07-19T00:00:00"/>
    <n v="640"/>
    <m/>
    <m/>
    <m/>
    <m/>
    <m/>
    <n v="1"/>
    <m/>
    <m/>
    <s v="Scalebook #12400 not in office."/>
    <s v="adult"/>
    <s v="10621271"/>
    <x v="2"/>
    <n v="1.2"/>
    <n v="2"/>
    <n v="2020"/>
    <x v="5"/>
    <s v="GW"/>
    <n v="57.1997"/>
    <s v="M"/>
    <n v="63"/>
    <s v="NA"/>
    <n v="205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48"/>
    <m/>
    <n v="42045"/>
    <s v="adipose hole"/>
    <s v="835898"/>
    <m/>
    <m/>
    <m/>
    <s v="--"/>
    <m/>
    <s v="M"/>
    <s v="M"/>
    <s v=""/>
    <s v=""/>
    <n v="53"/>
    <m/>
    <m/>
    <m/>
    <m/>
    <x v="2"/>
    <n v="12400"/>
    <s v="1062127"/>
    <n v="2"/>
    <s v="X"/>
    <m/>
    <m/>
    <d v="2024-07-19T00:00:00"/>
    <n v="641"/>
    <m/>
    <m/>
    <m/>
    <m/>
    <m/>
    <n v="1"/>
    <m/>
    <m/>
    <m/>
    <s v="adult"/>
    <s v="10621272"/>
    <x v="2"/>
    <n v="1.2"/>
    <n v="2"/>
    <n v="2020"/>
    <x v="5"/>
    <s v="GW"/>
    <n v="47.944699999999997"/>
    <s v="M"/>
    <n v="53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50"/>
    <m/>
    <n v="42046"/>
    <s v="adipose hole"/>
    <s v="835956"/>
    <m/>
    <m/>
    <m/>
    <s v="--"/>
    <m/>
    <s v="F"/>
    <s v="F"/>
    <s v=""/>
    <s v=""/>
    <n v="80.5"/>
    <n v="18.2"/>
    <n v="7"/>
    <n v="5.5"/>
    <n v="1.5"/>
    <x v="1"/>
    <n v="12400"/>
    <s v="1062127"/>
    <n v="3"/>
    <s v="X"/>
    <m/>
    <m/>
    <d v="2024-07-19T00:00:00"/>
    <n v="642"/>
    <m/>
    <m/>
    <m/>
    <m/>
    <m/>
    <n v="1"/>
    <m/>
    <m/>
    <m/>
    <s v="adult"/>
    <s v="10621273"/>
    <x v="3"/>
    <n v="1.3"/>
    <n v="3"/>
    <n v="2019"/>
    <x v="5"/>
    <s v="GW"/>
    <n v="73.5"/>
    <s v="L"/>
    <n v="80.5"/>
    <s v="Yes"/>
    <s v=""/>
    <n v="122543"/>
    <s v=""/>
    <s v="F"/>
    <n v="0.83500000000000174"/>
    <n v="0.69741111439588266"/>
    <s v=""/>
    <s v=""/>
    <s v="F"/>
    <s v=""/>
    <s v=""/>
    <s v=""/>
    <s v=""/>
  </r>
  <r>
    <d v="2024-07-05T00:00:00"/>
    <n v="12418"/>
    <n v="12244"/>
    <m/>
    <x v="1"/>
    <n v="1051"/>
    <m/>
    <n v="42047"/>
    <s v="adipose hole"/>
    <s v="835920"/>
    <m/>
    <m/>
    <m/>
    <s v="--"/>
    <m/>
    <s v="M"/>
    <s v="M"/>
    <s v=""/>
    <s v=""/>
    <n v="77.5"/>
    <n v="17.3"/>
    <n v="6.5"/>
    <n v="5"/>
    <n v="1.6"/>
    <x v="1"/>
    <n v="12400"/>
    <s v="1062127"/>
    <n v="4"/>
    <s v="X"/>
    <m/>
    <m/>
    <d v="2024-07-19T00:00:00"/>
    <n v="643"/>
    <m/>
    <m/>
    <m/>
    <m/>
    <m/>
    <n v="1"/>
    <m/>
    <m/>
    <m/>
    <s v="adult"/>
    <s v="10621274"/>
    <x v="3"/>
    <n v="1.3"/>
    <n v="3"/>
    <n v="2019"/>
    <x v="5"/>
    <s v="GW"/>
    <n v="71"/>
    <s v="L"/>
    <n v="77.5"/>
    <s v="Yes"/>
    <s v=""/>
    <n v="122543"/>
    <s v=""/>
    <s v="F"/>
    <n v="0.43900000000000294"/>
    <n v="0.6080207249853613"/>
    <s v=""/>
    <s v=""/>
    <s v="F"/>
    <s v=""/>
    <s v=""/>
    <s v=""/>
    <s v=""/>
  </r>
  <r>
    <d v="2024-07-05T00:00:00"/>
    <n v="12418"/>
    <n v="12244"/>
    <m/>
    <x v="1"/>
    <n v="1053"/>
    <m/>
    <n v="42048"/>
    <s v="adipose hole"/>
    <s v="835963"/>
    <m/>
    <m/>
    <m/>
    <s v="--"/>
    <m/>
    <s v="M"/>
    <s v="M"/>
    <s v=""/>
    <s v=""/>
    <n v="65"/>
    <m/>
    <m/>
    <m/>
    <m/>
    <x v="2"/>
    <n v="12400"/>
    <s v="1062127"/>
    <n v="5"/>
    <s v="X"/>
    <m/>
    <m/>
    <d v="2024-07-19T00:00:00"/>
    <n v="644"/>
    <m/>
    <m/>
    <m/>
    <m/>
    <m/>
    <n v="1"/>
    <m/>
    <m/>
    <m/>
    <s v="adult"/>
    <s v="10621275"/>
    <x v="6"/>
    <s v="M2"/>
    <n v="2"/>
    <s v=""/>
    <x v="5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55"/>
    <m/>
    <n v="42049"/>
    <s v="adipose hole"/>
    <s v="835947"/>
    <m/>
    <m/>
    <m/>
    <s v="--"/>
    <m/>
    <s v="F"/>
    <s v="F"/>
    <s v=""/>
    <s v=""/>
    <n v="78"/>
    <n v="17.5"/>
    <n v="6.5"/>
    <n v="6"/>
    <n v="1.5"/>
    <x v="1"/>
    <n v="12400"/>
    <s v="1062127"/>
    <n v="6"/>
    <s v="X"/>
    <m/>
    <m/>
    <d v="2024-07-19T00:00:00"/>
    <n v="645"/>
    <m/>
    <m/>
    <m/>
    <m/>
    <m/>
    <n v="1"/>
    <m/>
    <m/>
    <m/>
    <s v="adult"/>
    <s v="10621276"/>
    <x v="3"/>
    <n v="1.3"/>
    <n v="3"/>
    <n v="2019"/>
    <x v="5"/>
    <s v="GW"/>
    <n v="71.5"/>
    <s v="L"/>
    <n v="78"/>
    <s v="Yes"/>
    <s v=""/>
    <n v="122543"/>
    <s v=""/>
    <s v="F"/>
    <n v="5.9999999999999609E-2"/>
    <n v="0.51499550161940999"/>
    <s v=""/>
    <s v=""/>
    <s v="F"/>
    <s v=""/>
    <s v=""/>
    <s v=""/>
    <s v=""/>
  </r>
  <r>
    <d v="2024-07-05T00:00:00"/>
    <n v="12418"/>
    <n v="12244"/>
    <m/>
    <x v="1"/>
    <n v="1057"/>
    <m/>
    <n v="42050"/>
    <s v="adipose hole"/>
    <s v="835916"/>
    <m/>
    <m/>
    <m/>
    <s v="--"/>
    <m/>
    <s v="M"/>
    <s v="M"/>
    <s v=""/>
    <s v=""/>
    <n v="78"/>
    <n v="16.8"/>
    <n v="6"/>
    <n v="5"/>
    <n v="1.5"/>
    <x v="1"/>
    <n v="12400"/>
    <s v="1062127"/>
    <n v="7"/>
    <s v="X"/>
    <m/>
    <m/>
    <d v="2024-07-19T00:00:00"/>
    <n v="646"/>
    <s v="GN"/>
    <m/>
    <s v="12,3"/>
    <s v="9"/>
    <m/>
    <n v="1"/>
    <m/>
    <m/>
    <m/>
    <s v="adult"/>
    <s v="10621277"/>
    <x v="8"/>
    <s v="M3"/>
    <n v="3"/>
    <s v=""/>
    <x v="5"/>
    <s v="GW"/>
    <n v="72"/>
    <s v="L"/>
    <n v="78"/>
    <s v="Yes"/>
    <s v=""/>
    <n v="122543"/>
    <s v=""/>
    <s v="F"/>
    <n v="1.38"/>
    <n v="0.79899100024947067"/>
    <s v=""/>
    <s v=""/>
    <s v="F"/>
    <s v=""/>
    <s v=""/>
    <s v=""/>
    <s v=""/>
  </r>
  <r>
    <d v="2024-07-05T00:00:00"/>
    <n v="12418"/>
    <n v="12244"/>
    <m/>
    <x v="1"/>
    <n v="1058"/>
    <m/>
    <n v="42051"/>
    <s v="adipose hole"/>
    <s v="835966"/>
    <m/>
    <m/>
    <m/>
    <s v="--"/>
    <m/>
    <s v="F"/>
    <s v="M"/>
    <s v=""/>
    <s v=""/>
    <n v="61"/>
    <m/>
    <m/>
    <m/>
    <m/>
    <x v="2"/>
    <n v="12400"/>
    <s v="1062127"/>
    <n v="8"/>
    <s v="X"/>
    <m/>
    <m/>
    <d v="2024-07-19T00:00:00"/>
    <n v="647"/>
    <m/>
    <m/>
    <m/>
    <m/>
    <m/>
    <n v="1"/>
    <m/>
    <m/>
    <m/>
    <s v="adult"/>
    <s v="10621278"/>
    <x v="2"/>
    <n v="1.2"/>
    <n v="2"/>
    <n v="2020"/>
    <x v="5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059"/>
    <m/>
    <n v="42052"/>
    <s v="adipose hole"/>
    <s v="835923"/>
    <m/>
    <m/>
    <m/>
    <s v="--"/>
    <m/>
    <s v="M"/>
    <s v="M"/>
    <s v=""/>
    <s v=""/>
    <n v="66"/>
    <m/>
    <m/>
    <m/>
    <m/>
    <x v="2"/>
    <n v="12400"/>
    <s v="1062127"/>
    <n v="9"/>
    <s v="X"/>
    <m/>
    <m/>
    <d v="2024-07-19T00:00:00"/>
    <n v="648"/>
    <m/>
    <m/>
    <m/>
    <m/>
    <m/>
    <n v="1"/>
    <m/>
    <m/>
    <m/>
    <s v="adult"/>
    <s v="10621279"/>
    <x v="6"/>
    <s v="M2"/>
    <n v="2"/>
    <s v=""/>
    <x v="5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5T00:00:00"/>
    <n v="12418"/>
    <n v="12244"/>
    <m/>
    <x v="1"/>
    <n v="1102"/>
    <m/>
    <n v="42053"/>
    <s v="adipose hole"/>
    <s v="835948"/>
    <m/>
    <m/>
    <m/>
    <s v="--"/>
    <m/>
    <s v="F"/>
    <s v="F"/>
    <s v=""/>
    <s v=""/>
    <n v="83"/>
    <n v="17.5"/>
    <n v="6.6"/>
    <n v="5.5"/>
    <n v="2"/>
    <x v="1"/>
    <n v="12400"/>
    <s v="1062127"/>
    <n v="10"/>
    <s v="X"/>
    <m/>
    <m/>
    <d v="2024-07-19T00:00:00"/>
    <n v="649"/>
    <m/>
    <m/>
    <m/>
    <m/>
    <m/>
    <n v="1"/>
    <m/>
    <m/>
    <m/>
    <s v="adult"/>
    <s v="106212710"/>
    <x v="3"/>
    <n v="1.3"/>
    <n v="3"/>
    <n v="2019"/>
    <x v="5"/>
    <s v="GW"/>
    <n v="76.400000000000006"/>
    <s v="L"/>
    <n v="83"/>
    <s v="Yes"/>
    <n v="206"/>
    <n v="122543"/>
    <s v=""/>
    <s v="F"/>
    <n v="1.991999999999998"/>
    <n v="0.87995456718284903"/>
    <s v=""/>
    <s v=""/>
    <s v="F"/>
    <s v=""/>
    <s v=""/>
    <s v=""/>
    <s v=""/>
  </r>
  <r>
    <d v="2024-07-05T00:00:00"/>
    <n v="12418"/>
    <n v="12244"/>
    <m/>
    <x v="1"/>
    <n v="1103"/>
    <m/>
    <n v="42054"/>
    <s v="adipose hole"/>
    <s v="835888"/>
    <m/>
    <m/>
    <m/>
    <s v="--"/>
    <m/>
    <s v="M"/>
    <s v="M"/>
    <s v=""/>
    <s v=""/>
    <n v="66"/>
    <m/>
    <m/>
    <m/>
    <m/>
    <x v="2"/>
    <n v="12401"/>
    <s v="1062129"/>
    <n v="1"/>
    <s v="X"/>
    <m/>
    <m/>
    <d v="2024-07-19T00:00:00"/>
    <n v="650"/>
    <m/>
    <m/>
    <m/>
    <m/>
    <m/>
    <n v="1"/>
    <m/>
    <m/>
    <s v="Scalebook #12401 not in office"/>
    <s v="adult"/>
    <s v="10621291"/>
    <x v="2"/>
    <n v="1.2"/>
    <n v="2"/>
    <n v="2020"/>
    <x v="5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137"/>
    <m/>
    <n v="42055"/>
    <s v="adipose hole"/>
    <s v="835846"/>
    <m/>
    <m/>
    <m/>
    <s v="--"/>
    <m/>
    <s v="F"/>
    <s v="F"/>
    <s v=""/>
    <s v=""/>
    <n v="76"/>
    <m/>
    <m/>
    <m/>
    <m/>
    <x v="1"/>
    <n v="12401"/>
    <s v="1062129"/>
    <n v="2"/>
    <s v="X"/>
    <m/>
    <m/>
    <d v="2024-07-19T00:00:00"/>
    <n v="651"/>
    <m/>
    <m/>
    <m/>
    <m/>
    <m/>
    <n v="1"/>
    <m/>
    <s v="no morphs"/>
    <m/>
    <s v="adult"/>
    <s v="10621292"/>
    <x v="3"/>
    <n v="1.3"/>
    <n v="3"/>
    <n v="2019"/>
    <x v="5"/>
    <s v="GW"/>
    <n v="69.231199999999987"/>
    <s v="L"/>
    <n v="76"/>
    <s v="No"/>
    <s v=""/>
    <n v="122543"/>
    <s v=""/>
    <s v=""/>
    <s v=""/>
    <s v=""/>
    <s v=""/>
    <s v=""/>
    <s v="F"/>
    <s v=""/>
    <s v=""/>
    <s v=""/>
    <s v=""/>
  </r>
  <r>
    <d v="2024-07-05T00:00:00"/>
    <n v="12419"/>
    <n v="12247"/>
    <m/>
    <x v="0"/>
    <n v="1151"/>
    <m/>
    <n v="42056"/>
    <s v="adipose hole"/>
    <s v="835860"/>
    <m/>
    <m/>
    <m/>
    <s v="--"/>
    <s v="X"/>
    <s v="M"/>
    <s v="M"/>
    <s v=""/>
    <s v=""/>
    <n v="69"/>
    <m/>
    <m/>
    <m/>
    <m/>
    <x v="2"/>
    <n v="12401"/>
    <s v="1062129"/>
    <n v="3"/>
    <s v="X"/>
    <m/>
    <m/>
    <d v="2024-07-19T00:00:00"/>
    <n v="652"/>
    <m/>
    <m/>
    <m/>
    <m/>
    <m/>
    <n v="1"/>
    <m/>
    <m/>
    <m/>
    <s v="adult"/>
    <s v="10621293"/>
    <x v="2"/>
    <n v="1.2"/>
    <n v="2"/>
    <n v="2020"/>
    <x v="5"/>
    <s v="GW"/>
    <n v="62.752699999999997"/>
    <s v="M"/>
    <n v="69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152"/>
    <m/>
    <n v="42057"/>
    <s v="adipose hole"/>
    <s v="835805"/>
    <m/>
    <m/>
    <m/>
    <s v="--"/>
    <m/>
    <s v="M"/>
    <s v="M"/>
    <s v=""/>
    <s v=""/>
    <n v="63"/>
    <m/>
    <m/>
    <m/>
    <m/>
    <x v="2"/>
    <n v="12401"/>
    <s v="1062129"/>
    <n v="4"/>
    <s v="X"/>
    <m/>
    <m/>
    <d v="2024-07-19T00:00:00"/>
    <n v="653"/>
    <m/>
    <m/>
    <m/>
    <m/>
    <m/>
    <n v="1"/>
    <m/>
    <s v="4 scales"/>
    <m/>
    <s v="adult"/>
    <s v="10621294"/>
    <x v="2"/>
    <n v="1.2"/>
    <n v="2"/>
    <n v="2020"/>
    <x v="5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155"/>
    <m/>
    <n v="42058"/>
    <s v="adipose hole"/>
    <s v="835812"/>
    <m/>
    <m/>
    <m/>
    <s v="--"/>
    <m/>
    <s v="M"/>
    <s v="M"/>
    <s v=""/>
    <s v=""/>
    <n v="58"/>
    <m/>
    <m/>
    <m/>
    <m/>
    <x v="2"/>
    <n v="12401"/>
    <s v="1062129"/>
    <n v="5"/>
    <s v="X"/>
    <m/>
    <m/>
    <d v="2024-07-19T00:00:00"/>
    <n v="654"/>
    <s v="GN"/>
    <m/>
    <s v="3,10"/>
    <m/>
    <m/>
    <n v="1"/>
    <m/>
    <s v="est. length"/>
    <m/>
    <s v="adult"/>
    <s v="10621295"/>
    <x v="2"/>
    <n v="1.2"/>
    <n v="2"/>
    <n v="2020"/>
    <x v="5"/>
    <s v="GW"/>
    <n v="52.572200000000002"/>
    <s v="M"/>
    <n v="58"/>
    <s v="NA"/>
    <n v="207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156"/>
    <m/>
    <n v="42059"/>
    <s v="adipose hole"/>
    <s v="835819"/>
    <m/>
    <m/>
    <m/>
    <s v="--"/>
    <m/>
    <s v="M"/>
    <s v="M"/>
    <s v=""/>
    <s v=""/>
    <n v="65"/>
    <m/>
    <m/>
    <m/>
    <m/>
    <x v="2"/>
    <n v="12401"/>
    <s v="1062129"/>
    <n v="6"/>
    <s v="X"/>
    <m/>
    <m/>
    <d v="2024-07-19T00:00:00"/>
    <n v="655"/>
    <m/>
    <m/>
    <m/>
    <m/>
    <m/>
    <n v="1"/>
    <m/>
    <m/>
    <m/>
    <s v="adult"/>
    <s v="10621296"/>
    <x v="5"/>
    <n v="0"/>
    <n v="0"/>
    <s v=""/>
    <x v="5"/>
    <s v="GW"/>
    <n v="59.050699999999999"/>
    <s v="M"/>
    <n v="65"/>
    <s v="NA"/>
    <s v=""/>
    <n v="122543"/>
    <s v=""/>
    <s v=""/>
    <s v=""/>
    <s v=""/>
    <s v=""/>
    <s v=""/>
    <s v="M"/>
    <s v="Kwinageese weir"/>
    <s v=""/>
    <s v=""/>
    <s v=""/>
  </r>
  <r>
    <d v="2024-07-05T00:00:00"/>
    <n v="12419"/>
    <n v="12247"/>
    <m/>
    <x v="0"/>
    <n v="1212"/>
    <m/>
    <n v="42060"/>
    <s v="adipose hole"/>
    <s v="835816"/>
    <m/>
    <m/>
    <m/>
    <s v="--"/>
    <m/>
    <s v="F"/>
    <s v="M"/>
    <s v=""/>
    <s v=""/>
    <n v="67"/>
    <m/>
    <m/>
    <m/>
    <m/>
    <x v="2"/>
    <n v="12401"/>
    <s v="1062129"/>
    <n v="7"/>
    <s v="X"/>
    <m/>
    <m/>
    <d v="2024-07-19T00:00:00"/>
    <m/>
    <m/>
    <m/>
    <m/>
    <m/>
    <m/>
    <n v="4"/>
    <m/>
    <s v="no DNA"/>
    <m/>
    <s v="adult"/>
    <s v="10621297"/>
    <x v="2"/>
    <n v="1.2"/>
    <n v="2"/>
    <n v="2020"/>
    <x v="5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218"/>
    <m/>
    <n v="42061"/>
    <s v="adipose hole"/>
    <s v="835866"/>
    <m/>
    <m/>
    <m/>
    <s v="--"/>
    <s v="X"/>
    <s v="M"/>
    <s v="M"/>
    <s v=""/>
    <s v=""/>
    <n v="92"/>
    <n v="20.8"/>
    <n v="7.4"/>
    <n v="7"/>
    <n v="2.5"/>
    <x v="1"/>
    <n v="12401"/>
    <s v="1062129"/>
    <n v="8"/>
    <s v="X"/>
    <m/>
    <m/>
    <d v="2024-07-19T00:00:00"/>
    <n v="656"/>
    <m/>
    <m/>
    <m/>
    <m/>
    <m/>
    <n v="1"/>
    <m/>
    <m/>
    <m/>
    <s v="adult"/>
    <s v="10621298"/>
    <x v="3"/>
    <n v="1.3"/>
    <n v="3"/>
    <n v="2019"/>
    <x v="5"/>
    <s v="GW"/>
    <n v="84.6"/>
    <s v="L"/>
    <n v="92"/>
    <s v="Yes"/>
    <s v=""/>
    <n v="122543"/>
    <s v=""/>
    <s v="F"/>
    <n v="3.3880000000000012"/>
    <n v="0.96732739352430364"/>
    <s v=""/>
    <s v=""/>
    <s v="F"/>
    <s v=""/>
    <s v=""/>
    <s v=""/>
    <s v=""/>
  </r>
  <r>
    <d v="2024-07-05T00:00:00"/>
    <n v="12419"/>
    <n v="12247"/>
    <m/>
    <x v="0"/>
    <n v="1226"/>
    <m/>
    <n v="42062"/>
    <s v="adipose hole"/>
    <s v="835777"/>
    <m/>
    <m/>
    <m/>
    <s v="--"/>
    <m/>
    <s v="M"/>
    <s v="M"/>
    <s v=""/>
    <s v=""/>
    <n v="64"/>
    <m/>
    <m/>
    <m/>
    <m/>
    <x v="2"/>
    <n v="12401"/>
    <s v="1062129"/>
    <n v="9"/>
    <s v="X"/>
    <m/>
    <m/>
    <d v="2024-07-19T00:00:00"/>
    <n v="657"/>
    <m/>
    <m/>
    <m/>
    <m/>
    <m/>
    <n v="1"/>
    <m/>
    <m/>
    <m/>
    <s v="adult"/>
    <s v="10621299"/>
    <x v="2"/>
    <n v="1.2"/>
    <n v="2"/>
    <n v="2020"/>
    <x v="5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226"/>
    <m/>
    <n v="42063"/>
    <s v="adipose hole"/>
    <s v="835807"/>
    <m/>
    <m/>
    <m/>
    <s v="--"/>
    <m/>
    <s v="F"/>
    <s v="M"/>
    <s v=""/>
    <s v=""/>
    <n v="63"/>
    <m/>
    <m/>
    <m/>
    <m/>
    <x v="2"/>
    <n v="12401"/>
    <s v="1062129"/>
    <n v="10"/>
    <s v="X"/>
    <m/>
    <m/>
    <d v="2024-07-19T00:00:00"/>
    <n v="658"/>
    <s v="HW"/>
    <m/>
    <n v="3"/>
    <m/>
    <m/>
    <n v="1"/>
    <m/>
    <m/>
    <m/>
    <s v="adult"/>
    <s v="106212910"/>
    <x v="2"/>
    <n v="1.2"/>
    <n v="2"/>
    <n v="2020"/>
    <x v="5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230"/>
    <m/>
    <n v="42064"/>
    <s v="adipose hole"/>
    <s v="835806"/>
    <m/>
    <m/>
    <m/>
    <s v="--"/>
    <m/>
    <s v="F"/>
    <s v="M"/>
    <s v=""/>
    <s v=""/>
    <n v="64"/>
    <m/>
    <m/>
    <m/>
    <m/>
    <x v="2"/>
    <n v="12662"/>
    <s v="1062125"/>
    <n v="1"/>
    <s v="X"/>
    <m/>
    <m/>
    <d v="2024-07-19T00:00:00"/>
    <n v="659"/>
    <s v="SCL-H"/>
    <m/>
    <m/>
    <m/>
    <m/>
    <n v="1"/>
    <m/>
    <m/>
    <m/>
    <s v="adult"/>
    <s v="10621251"/>
    <x v="2"/>
    <n v="1.2"/>
    <n v="2"/>
    <n v="2020"/>
    <x v="5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231"/>
    <m/>
    <n v="42065"/>
    <s v="adipose hole"/>
    <s v="835840"/>
    <m/>
    <m/>
    <m/>
    <s v="--"/>
    <m/>
    <s v="M"/>
    <s v="M"/>
    <s v=""/>
    <s v=""/>
    <n v="63"/>
    <m/>
    <m/>
    <m/>
    <m/>
    <x v="2"/>
    <n v="12662"/>
    <s v="1062125"/>
    <n v="2"/>
    <s v="X"/>
    <m/>
    <m/>
    <d v="2024-07-19T00:00:00"/>
    <n v="660"/>
    <m/>
    <m/>
    <m/>
    <m/>
    <m/>
    <n v="1"/>
    <m/>
    <m/>
    <m/>
    <s v="adult"/>
    <s v="10621252"/>
    <x v="8"/>
    <s v="M3"/>
    <n v="3"/>
    <s v=""/>
    <x v="5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5T00:00:00"/>
    <n v="12419"/>
    <n v="12247"/>
    <m/>
    <x v="0"/>
    <n v="1232"/>
    <m/>
    <n v="42066"/>
    <s v="adipose hole"/>
    <s v="835798"/>
    <m/>
    <m/>
    <m/>
    <s v="--"/>
    <m/>
    <s v="M"/>
    <s v="M"/>
    <s v=""/>
    <s v=""/>
    <n v="73"/>
    <m/>
    <m/>
    <m/>
    <m/>
    <x v="2"/>
    <n v="12662"/>
    <s v="1062125"/>
    <n v="3"/>
    <s v="X"/>
    <m/>
    <m/>
    <d v="2024-07-19T00:00:00"/>
    <n v="661"/>
    <m/>
    <m/>
    <m/>
    <m/>
    <m/>
    <n v="1"/>
    <m/>
    <m/>
    <m/>
    <s v="adult"/>
    <s v="10621253"/>
    <x v="2"/>
    <n v="1.2"/>
    <n v="2"/>
    <n v="2020"/>
    <x v="5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532"/>
    <m/>
    <m/>
    <s v="caudal hole"/>
    <m/>
    <m/>
    <m/>
    <m/>
    <s v="--"/>
    <m/>
    <s v="M"/>
    <s v="M"/>
    <s v=""/>
    <s v=""/>
    <n v="44"/>
    <m/>
    <m/>
    <m/>
    <m/>
    <x v="3"/>
    <n v="12662"/>
    <s v="1062125"/>
    <n v="4"/>
    <s v="X"/>
    <m/>
    <m/>
    <d v="2024-07-19T00:00:00"/>
    <m/>
    <m/>
    <m/>
    <m/>
    <m/>
    <m/>
    <n v="1"/>
    <m/>
    <m/>
    <m/>
    <s v="jack"/>
    <s v="10621254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n v="30"/>
    <x v="1"/>
    <n v="1533"/>
    <n v="105"/>
    <n v="42067"/>
    <s v="adipose hole"/>
    <s v="835861"/>
    <n v="340"/>
    <s v="M52 046"/>
    <n v="49"/>
    <s v="340-M52 046-49"/>
    <s v="X"/>
    <s v="M"/>
    <s v="M"/>
    <s v=""/>
    <s v=""/>
    <n v="64"/>
    <m/>
    <m/>
    <m/>
    <m/>
    <x v="2"/>
    <n v="12662"/>
    <s v="1062125"/>
    <n v="5"/>
    <s v="X"/>
    <m/>
    <m/>
    <d v="2024-07-19T00:00:00"/>
    <n v="662"/>
    <m/>
    <m/>
    <m/>
    <m/>
    <m/>
    <n v="1"/>
    <s v="GG"/>
    <m/>
    <m/>
    <s v="adult"/>
    <s v="10621255"/>
    <x v="6"/>
    <s v="M2"/>
    <n v="2"/>
    <s v=""/>
    <x v="5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543"/>
    <m/>
    <m/>
    <s v="caudal hole"/>
    <m/>
    <m/>
    <m/>
    <m/>
    <s v="--"/>
    <m/>
    <s v="M"/>
    <s v="M"/>
    <s v=""/>
    <s v=""/>
    <n v="38"/>
    <m/>
    <m/>
    <m/>
    <m/>
    <x v="3"/>
    <m/>
    <s v="1016286"/>
    <m/>
    <m/>
    <m/>
    <m/>
    <m/>
    <m/>
    <m/>
    <m/>
    <m/>
    <m/>
    <m/>
    <n v="1"/>
    <m/>
    <s v="no scales"/>
    <m/>
    <s v="jack"/>
    <s v="1016286"/>
    <x v="7"/>
    <s v=""/>
    <s v=""/>
    <s v=""/>
    <x v="5"/>
    <s v="GW"/>
    <s v="No MEF"/>
    <s v="L"/>
    <s v="No"/>
    <s v="NA"/>
    <s v=""/>
    <s v=""/>
    <s v=""/>
    <s v=""/>
    <s v=""/>
    <s v=""/>
    <s v=""/>
    <s v=""/>
    <s v="M"/>
    <s v=""/>
    <s v=""/>
    <s v=""/>
    <s v=""/>
  </r>
  <r>
    <d v="2024-07-05T00:00:00"/>
    <n v="12420"/>
    <n v="12247"/>
    <n v="30"/>
    <x v="1"/>
    <n v="1545"/>
    <n v="90"/>
    <n v="42068"/>
    <s v="adipose hole"/>
    <s v="835774"/>
    <n v="380"/>
    <s v="M52 144"/>
    <n v="47"/>
    <s v="380-M52 144-47"/>
    <m/>
    <s v="M"/>
    <s v="M"/>
    <s v=""/>
    <s v=""/>
    <n v="59"/>
    <m/>
    <m/>
    <m/>
    <m/>
    <x v="2"/>
    <n v="12662"/>
    <s v="1062125"/>
    <n v="6"/>
    <s v="X"/>
    <m/>
    <m/>
    <d v="2024-07-19T00:00:00"/>
    <n v="663"/>
    <m/>
    <m/>
    <m/>
    <m/>
    <m/>
    <n v="1"/>
    <s v="GG"/>
    <m/>
    <m/>
    <s v="adult"/>
    <s v="10621256"/>
    <x v="6"/>
    <s v="M2"/>
    <n v="2"/>
    <s v=""/>
    <x v="5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n v="30"/>
    <x v="1"/>
    <n v="1547"/>
    <n v="60"/>
    <n v="42069"/>
    <s v="adipose hole"/>
    <s v="835834"/>
    <n v="420"/>
    <s v="M56 044"/>
    <n v="127"/>
    <s v="420-M56 044-127"/>
    <m/>
    <s v="M"/>
    <s v="M"/>
    <s v=""/>
    <s v=""/>
    <n v="69"/>
    <m/>
    <m/>
    <m/>
    <m/>
    <x v="2"/>
    <n v="12662"/>
    <s v="1062125"/>
    <n v="7"/>
    <s v="X"/>
    <m/>
    <m/>
    <d v="2024-07-19T00:00:00"/>
    <n v="664"/>
    <m/>
    <m/>
    <m/>
    <m/>
    <m/>
    <n v="1"/>
    <s v="GG"/>
    <m/>
    <m/>
    <s v="adult"/>
    <s v="10621257"/>
    <x v="14"/>
    <n v="2.2000000000000002"/>
    <n v="2"/>
    <n v="2019"/>
    <x v="5"/>
    <s v="GW"/>
    <n v="62.752699999999997"/>
    <s v="M"/>
    <n v="69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n v="30"/>
    <x v="1"/>
    <n v="1549"/>
    <n v="72"/>
    <n v="42070"/>
    <s v="adipose hole"/>
    <s v="835833"/>
    <n v="460"/>
    <s v="M58 045"/>
    <n v="48"/>
    <s v="460-M58 045-48"/>
    <m/>
    <s v="F"/>
    <s v="M"/>
    <s v=""/>
    <s v=""/>
    <n v="75"/>
    <m/>
    <m/>
    <m/>
    <m/>
    <x v="2"/>
    <n v="12662"/>
    <s v="1062125"/>
    <n v="8"/>
    <s v="X"/>
    <m/>
    <m/>
    <d v="2024-07-19T00:00:00"/>
    <n v="665"/>
    <m/>
    <m/>
    <m/>
    <m/>
    <m/>
    <n v="1"/>
    <s v="GG"/>
    <m/>
    <m/>
    <s v="adult"/>
    <s v="10621258"/>
    <x v="3"/>
    <n v="1.3"/>
    <n v="3"/>
    <n v="2019"/>
    <x v="5"/>
    <s v="GW"/>
    <n v="68.305699999999987"/>
    <s v="M"/>
    <n v="75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551"/>
    <m/>
    <n v="42071"/>
    <s v="adipose hole"/>
    <s v="835867"/>
    <m/>
    <m/>
    <m/>
    <s v="--"/>
    <m/>
    <s v="F"/>
    <s v="F"/>
    <s v=""/>
    <s v=""/>
    <n v="90.5"/>
    <n v="18.2"/>
    <n v="6.5"/>
    <n v="6.5"/>
    <n v="2"/>
    <x v="1"/>
    <n v="12662"/>
    <s v="1062125"/>
    <n v="9"/>
    <s v="X"/>
    <m/>
    <m/>
    <d v="2024-07-19T00:00:00"/>
    <n v="666"/>
    <m/>
    <m/>
    <m/>
    <m/>
    <m/>
    <n v="1"/>
    <m/>
    <m/>
    <m/>
    <s v="adult"/>
    <s v="10621259"/>
    <x v="3"/>
    <n v="1.3"/>
    <n v="3"/>
    <n v="2019"/>
    <x v="5"/>
    <s v="GW"/>
    <n v="84"/>
    <s v="L"/>
    <n v="90.5"/>
    <s v="Yes"/>
    <s v=""/>
    <n v="122543"/>
    <s v=""/>
    <s v="F"/>
    <n v="4.665"/>
    <n v="0.99066864611499428"/>
    <s v=""/>
    <s v=""/>
    <s v="F"/>
    <s v=""/>
    <s v=""/>
    <s v=""/>
    <s v=""/>
  </r>
  <r>
    <d v="2024-07-05T00:00:00"/>
    <n v="12420"/>
    <n v="12247"/>
    <m/>
    <x v="1"/>
    <n v="1601"/>
    <m/>
    <m/>
    <s v="caudal hole"/>
    <m/>
    <m/>
    <m/>
    <m/>
    <s v="--"/>
    <m/>
    <s v="M"/>
    <s v="M"/>
    <s v=""/>
    <s v=""/>
    <n v="44"/>
    <m/>
    <m/>
    <m/>
    <m/>
    <x v="3"/>
    <n v="12662"/>
    <s v="1062125"/>
    <n v="10"/>
    <s v="X"/>
    <m/>
    <m/>
    <d v="2024-07-19T00:00:00"/>
    <m/>
    <m/>
    <m/>
    <m/>
    <m/>
    <m/>
    <n v="1"/>
    <m/>
    <m/>
    <m/>
    <s v="jack"/>
    <s v="106212510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604"/>
    <m/>
    <n v="42072"/>
    <s v="adipose hole"/>
    <s v="835821"/>
    <m/>
    <m/>
    <m/>
    <s v="--"/>
    <m/>
    <s v="F"/>
    <s v="M"/>
    <s v=""/>
    <s v=""/>
    <n v="57"/>
    <m/>
    <m/>
    <m/>
    <m/>
    <x v="2"/>
    <n v="12665"/>
    <s v="1062128"/>
    <n v="1"/>
    <s v="X"/>
    <m/>
    <m/>
    <d v="2024-07-19T00:00:00"/>
    <n v="667"/>
    <m/>
    <m/>
    <m/>
    <m/>
    <m/>
    <n v="1"/>
    <m/>
    <m/>
    <m/>
    <s v="adult"/>
    <s v="10621281"/>
    <x v="2"/>
    <n v="1.2"/>
    <n v="2"/>
    <n v="2020"/>
    <x v="5"/>
    <s v="GW"/>
    <n v="51.646700000000003"/>
    <s v="M"/>
    <n v="57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605"/>
    <m/>
    <n v="42073"/>
    <s v="adipose hole"/>
    <s v="835810"/>
    <m/>
    <m/>
    <m/>
    <s v="--"/>
    <m/>
    <s v="M"/>
    <s v="M"/>
    <s v=""/>
    <s v=""/>
    <n v="55.5"/>
    <m/>
    <m/>
    <m/>
    <m/>
    <x v="2"/>
    <n v="12665"/>
    <s v="1062128"/>
    <n v="2"/>
    <s v="X"/>
    <m/>
    <m/>
    <d v="2024-07-19T00:00:00"/>
    <n v="668"/>
    <m/>
    <m/>
    <m/>
    <m/>
    <m/>
    <n v="1"/>
    <m/>
    <m/>
    <m/>
    <s v="adult"/>
    <s v="10621282"/>
    <x v="6"/>
    <s v="M2"/>
    <n v="2"/>
    <s v=""/>
    <x v="5"/>
    <s v="GW"/>
    <n v="50.258449999999996"/>
    <s v="M"/>
    <n v="55.5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606"/>
    <m/>
    <n v="42074"/>
    <s v="adipose hole"/>
    <s v="835830"/>
    <m/>
    <m/>
    <m/>
    <s v="--"/>
    <m/>
    <s v="M"/>
    <s v="M"/>
    <s v=""/>
    <s v=""/>
    <n v="66.2"/>
    <m/>
    <m/>
    <m/>
    <m/>
    <x v="2"/>
    <n v="12665"/>
    <s v="1062128"/>
    <n v="3"/>
    <s v="X"/>
    <m/>
    <m/>
    <d v="2024-07-19T00:00:00"/>
    <n v="669"/>
    <m/>
    <m/>
    <m/>
    <m/>
    <m/>
    <n v="1"/>
    <m/>
    <m/>
    <m/>
    <s v="adult"/>
    <s v="10621283"/>
    <x v="5"/>
    <n v="0"/>
    <n v="0"/>
    <s v=""/>
    <x v="5"/>
    <s v="GW"/>
    <n v="60.161300000000004"/>
    <s v="M"/>
    <n v="66.2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610"/>
    <m/>
    <n v="42075"/>
    <s v="adipose hole"/>
    <s v="835827"/>
    <m/>
    <m/>
    <m/>
    <s v="--"/>
    <m/>
    <s v="M"/>
    <s v="M"/>
    <s v=""/>
    <s v=""/>
    <n v="62"/>
    <m/>
    <m/>
    <m/>
    <m/>
    <x v="2"/>
    <n v="12665"/>
    <s v="1062128"/>
    <n v="4"/>
    <s v="X"/>
    <m/>
    <m/>
    <d v="2024-07-19T00:00:00"/>
    <n v="670"/>
    <m/>
    <m/>
    <m/>
    <m/>
    <m/>
    <n v="4"/>
    <m/>
    <m/>
    <m/>
    <s v="adult"/>
    <s v="10621284"/>
    <x v="6"/>
    <s v="M2"/>
    <n v="2"/>
    <s v=""/>
    <x v="5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47"/>
    <m/>
    <x v="1"/>
    <n v="1616"/>
    <m/>
    <m/>
    <s v="caudal hole"/>
    <m/>
    <m/>
    <m/>
    <m/>
    <s v="--"/>
    <m/>
    <s v="M"/>
    <s v="M"/>
    <s v=""/>
    <s v=""/>
    <n v="35"/>
    <m/>
    <m/>
    <m/>
    <m/>
    <x v="3"/>
    <m/>
    <s v="1016286"/>
    <m/>
    <m/>
    <m/>
    <m/>
    <m/>
    <m/>
    <m/>
    <m/>
    <m/>
    <m/>
    <m/>
    <n v="1"/>
    <m/>
    <s v="no scales"/>
    <m/>
    <s v="jack"/>
    <s v="1016286"/>
    <x v="7"/>
    <s v=""/>
    <s v=""/>
    <s v=""/>
    <x v="5"/>
    <s v="GW"/>
    <s v="No MEF"/>
    <s v="L"/>
    <s v="No"/>
    <s v="NA"/>
    <s v=""/>
    <s v=""/>
    <s v=""/>
    <s v=""/>
    <s v=""/>
    <s v=""/>
    <s v=""/>
    <s v=""/>
    <s v="M"/>
    <s v=""/>
    <s v=""/>
    <s v=""/>
    <s v=""/>
  </r>
  <r>
    <d v="2024-07-05T00:00:00"/>
    <n v="12420"/>
    <n v="12250"/>
    <m/>
    <x v="1"/>
    <n v="1619"/>
    <m/>
    <n v="42076"/>
    <s v="adipose hole"/>
    <s v="835829"/>
    <m/>
    <m/>
    <m/>
    <s v="--"/>
    <s v="X"/>
    <s v="M"/>
    <s v="M"/>
    <s v=""/>
    <s v=""/>
    <n v="56"/>
    <m/>
    <m/>
    <m/>
    <m/>
    <x v="2"/>
    <n v="12665"/>
    <s v="1062128"/>
    <n v="5"/>
    <s v="X"/>
    <m/>
    <m/>
    <d v="2024-07-19T00:00:00"/>
    <n v="671"/>
    <m/>
    <m/>
    <m/>
    <m/>
    <m/>
    <n v="1"/>
    <m/>
    <m/>
    <m/>
    <s v="adult"/>
    <s v="10621285"/>
    <x v="2"/>
    <n v="1.2"/>
    <n v="2"/>
    <n v="2020"/>
    <x v="5"/>
    <s v="GW"/>
    <n v="50.721200000000003"/>
    <s v="M"/>
    <n v="56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50"/>
    <m/>
    <x v="1"/>
    <n v="1628"/>
    <m/>
    <n v="42077"/>
    <s v="adipose hole"/>
    <s v="835808"/>
    <m/>
    <m/>
    <m/>
    <s v="--"/>
    <m/>
    <s v="F"/>
    <s v="M"/>
    <s v=""/>
    <s v=""/>
    <n v="58"/>
    <m/>
    <m/>
    <m/>
    <m/>
    <x v="2"/>
    <n v="12665"/>
    <s v="1062128"/>
    <n v="6"/>
    <s v="X"/>
    <m/>
    <m/>
    <d v="2024-07-19T00:00:00"/>
    <n v="672"/>
    <m/>
    <m/>
    <m/>
    <m/>
    <m/>
    <n v="1"/>
    <m/>
    <m/>
    <m/>
    <s v="adult"/>
    <s v="10621286"/>
    <x v="5"/>
    <n v="0"/>
    <n v="0"/>
    <s v=""/>
    <x v="5"/>
    <s v="GW"/>
    <n v="52.572200000000002"/>
    <s v="M"/>
    <n v="58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50"/>
    <m/>
    <x v="1"/>
    <n v="1631"/>
    <m/>
    <n v="42078"/>
    <s v="adipose hole"/>
    <s v="835772"/>
    <m/>
    <m/>
    <m/>
    <s v="--"/>
    <s v="X"/>
    <s v="M"/>
    <s v="M"/>
    <s v=""/>
    <s v=""/>
    <n v="60"/>
    <m/>
    <m/>
    <m/>
    <m/>
    <x v="2"/>
    <n v="12665"/>
    <s v="1062128"/>
    <n v="7"/>
    <s v="X"/>
    <m/>
    <m/>
    <d v="2024-07-19T00:00:00"/>
    <n v="673"/>
    <m/>
    <m/>
    <m/>
    <m/>
    <m/>
    <n v="1"/>
    <m/>
    <m/>
    <m/>
    <s v="adult"/>
    <s v="10621287"/>
    <x v="2"/>
    <n v="1.2"/>
    <n v="2"/>
    <n v="2020"/>
    <x v="5"/>
    <s v="GW"/>
    <n v="54.423200000000001"/>
    <s v="M"/>
    <n v="60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50"/>
    <m/>
    <x v="1"/>
    <n v="1634"/>
    <m/>
    <m/>
    <s v="caudal hole"/>
    <m/>
    <m/>
    <m/>
    <m/>
    <s v="--"/>
    <m/>
    <s v="M"/>
    <s v="M"/>
    <s v=""/>
    <s v=""/>
    <n v="41.5"/>
    <m/>
    <m/>
    <m/>
    <m/>
    <x v="3"/>
    <n v="12665"/>
    <s v="1062128"/>
    <n v="8"/>
    <s v="X"/>
    <m/>
    <m/>
    <d v="2024-07-19T00:00:00"/>
    <m/>
    <m/>
    <m/>
    <m/>
    <m/>
    <m/>
    <n v="1"/>
    <m/>
    <m/>
    <m/>
    <s v="jack"/>
    <s v="10621288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5T00:00:00"/>
    <n v="12420"/>
    <n v="12250"/>
    <m/>
    <x v="1"/>
    <n v="1644"/>
    <m/>
    <n v="42079"/>
    <s v="adipose hole"/>
    <s v="835795"/>
    <m/>
    <m/>
    <m/>
    <s v="--"/>
    <m/>
    <s v="M"/>
    <s v="M"/>
    <s v=""/>
    <s v=""/>
    <n v="62"/>
    <m/>
    <m/>
    <m/>
    <m/>
    <x v="2"/>
    <n v="12665"/>
    <s v="1062128"/>
    <n v="9"/>
    <s v="X"/>
    <m/>
    <m/>
    <d v="2024-07-19T00:00:00"/>
    <n v="674"/>
    <m/>
    <m/>
    <m/>
    <m/>
    <m/>
    <n v="1"/>
    <m/>
    <m/>
    <m/>
    <s v="adult"/>
    <s v="10621289"/>
    <x v="2"/>
    <n v="1.2"/>
    <n v="2"/>
    <n v="2020"/>
    <x v="5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n v="30"/>
    <x v="0"/>
    <n v="1717"/>
    <n v="82"/>
    <n v="42080"/>
    <s v="adipose hole"/>
    <s v="835789"/>
    <n v="500"/>
    <s v="M58 147"/>
    <n v="128"/>
    <s v="500-M58 147-128"/>
    <m/>
    <s v="F"/>
    <s v="M"/>
    <s v=""/>
    <s v=""/>
    <n v="74"/>
    <m/>
    <m/>
    <m/>
    <m/>
    <x v="2"/>
    <n v="12665"/>
    <s v="1062128"/>
    <n v="10"/>
    <s v="X"/>
    <m/>
    <m/>
    <d v="2024-07-19T00:00:00"/>
    <n v="675"/>
    <m/>
    <m/>
    <m/>
    <m/>
    <m/>
    <n v="1"/>
    <s v="FM"/>
    <s v="2 hook removed"/>
    <m/>
    <s v="adult"/>
    <s v="106212810"/>
    <x v="2"/>
    <n v="1.2"/>
    <n v="2"/>
    <n v="2020"/>
    <x v="5"/>
    <s v="GW"/>
    <n v="67.380199999999988"/>
    <s v="M"/>
    <n v="74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n v="30"/>
    <x v="0"/>
    <n v="1725"/>
    <n v="83"/>
    <n v="42081"/>
    <s v="adipose hole"/>
    <s v="835851"/>
    <n v="340"/>
    <s v="M52 047"/>
    <n v="50"/>
    <s v="340-M52 047-50"/>
    <m/>
    <s v="F"/>
    <s v="F"/>
    <s v=""/>
    <s v=""/>
    <n v="75.5"/>
    <n v="17.600000000000001"/>
    <n v="6.7"/>
    <n v="5.5"/>
    <n v="1.2"/>
    <x v="1"/>
    <n v="12667"/>
    <s v="1062131"/>
    <n v="1"/>
    <s v="X"/>
    <m/>
    <m/>
    <d v="2024-07-19T00:00:00"/>
    <n v="676"/>
    <m/>
    <m/>
    <m/>
    <m/>
    <m/>
    <n v="1"/>
    <s v="FM"/>
    <m/>
    <m/>
    <s v="adult"/>
    <s v="10621311"/>
    <x v="3"/>
    <n v="1.3"/>
    <n v="3"/>
    <n v="2019"/>
    <x v="5"/>
    <s v="GW"/>
    <n v="68.8"/>
    <s v="M"/>
    <n v="75.5"/>
    <s v="Yes"/>
    <s v=""/>
    <n v="122543"/>
    <s v=""/>
    <s v="M"/>
    <n v="-0.6730000000000036"/>
    <n v="0.33782541642338509"/>
    <s v=""/>
    <s v=""/>
    <s v="M"/>
    <s v=""/>
    <s v=""/>
    <s v=""/>
    <s v=""/>
  </r>
  <r>
    <d v="2024-07-05T00:00:00"/>
    <n v="12421"/>
    <n v="12250"/>
    <n v="30"/>
    <x v="0"/>
    <n v="1731"/>
    <n v="90"/>
    <n v="42082"/>
    <s v="adipose hole"/>
    <s v="835788"/>
    <n v="380"/>
    <s v="M52 145"/>
    <n v="48"/>
    <s v="380-M52 145-48"/>
    <m/>
    <s v="F"/>
    <s v="F"/>
    <s v=""/>
    <s v=""/>
    <n v="78.5"/>
    <n v="18.899999999999999"/>
    <n v="6.2"/>
    <n v="6"/>
    <n v="1.8"/>
    <x v="1"/>
    <n v="12667"/>
    <s v="1062131"/>
    <n v="2"/>
    <s v="X"/>
    <m/>
    <m/>
    <d v="2024-07-19T00:00:00"/>
    <n v="677"/>
    <m/>
    <m/>
    <m/>
    <m/>
    <m/>
    <n v="1"/>
    <s v="FM"/>
    <m/>
    <m/>
    <s v="adult"/>
    <s v="10621312"/>
    <x v="3"/>
    <n v="1.3"/>
    <n v="3"/>
    <n v="2019"/>
    <x v="5"/>
    <s v="GW"/>
    <n v="72.3"/>
    <s v="L"/>
    <n v="78.5"/>
    <s v="Yes"/>
    <s v=""/>
    <n v="122543"/>
    <s v=""/>
    <s v="F"/>
    <n v="0.40100000000000247"/>
    <n v="0.59892789712974537"/>
    <s v=""/>
    <s v=""/>
    <s v="F"/>
    <s v=""/>
    <s v=""/>
    <s v=""/>
    <s v=""/>
  </r>
  <r>
    <d v="2024-07-05T00:00:00"/>
    <n v="12421"/>
    <n v="12250"/>
    <n v="30"/>
    <x v="0"/>
    <n v="1742"/>
    <n v="100"/>
    <n v="42083"/>
    <s v="adipose hole"/>
    <s v="835796"/>
    <n v="420"/>
    <s v="M56 045"/>
    <n v="128"/>
    <s v="420-M56 045-128"/>
    <m/>
    <s v="M"/>
    <s v="M"/>
    <s v=""/>
    <s v=""/>
    <n v="56.5"/>
    <m/>
    <m/>
    <m/>
    <m/>
    <x v="2"/>
    <n v="12667"/>
    <s v="1062131"/>
    <n v="3"/>
    <s v="X"/>
    <m/>
    <m/>
    <d v="2024-07-19T00:00:00"/>
    <n v="678"/>
    <m/>
    <m/>
    <m/>
    <m/>
    <m/>
    <n v="1"/>
    <s v="FM"/>
    <m/>
    <m/>
    <s v="adult"/>
    <s v="10621313"/>
    <x v="2"/>
    <n v="1.2"/>
    <n v="2"/>
    <n v="2020"/>
    <x v="5"/>
    <s v="GW"/>
    <n v="51.183950000000003"/>
    <s v="M"/>
    <n v="56.5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n v="30"/>
    <x v="0"/>
    <n v="1746"/>
    <n v="90"/>
    <n v="42084"/>
    <s v="adipose hole"/>
    <s v="835848"/>
    <n v="460"/>
    <s v="M58 046"/>
    <n v="49"/>
    <s v="460-M58 046-49"/>
    <m/>
    <s v="M"/>
    <s v="M"/>
    <s v=""/>
    <s v=""/>
    <n v="81.5"/>
    <n v="20.3"/>
    <n v="8.1999999999999993"/>
    <n v="7.4"/>
    <n v="2.5"/>
    <x v="1"/>
    <n v="12667"/>
    <s v="1062131"/>
    <n v="4"/>
    <s v="X"/>
    <m/>
    <m/>
    <d v="2024-07-19T00:00:00"/>
    <n v="679"/>
    <m/>
    <m/>
    <m/>
    <m/>
    <m/>
    <n v="1"/>
    <s v="FM"/>
    <m/>
    <m/>
    <s v="adult"/>
    <s v="10621314"/>
    <x v="8"/>
    <s v="M3"/>
    <n v="3"/>
    <s v=""/>
    <x v="5"/>
    <s v="GW"/>
    <n v="73.3"/>
    <s v="L"/>
    <n v="81.5"/>
    <s v="Yes"/>
    <s v=""/>
    <n v="122543"/>
    <s v=""/>
    <s v="M"/>
    <n v="-2.4229999999999969"/>
    <n v="8.1435562050249183E-2"/>
    <s v=""/>
    <s v=""/>
    <s v="M"/>
    <s v=""/>
    <s v=""/>
    <s v=""/>
    <s v=""/>
  </r>
  <r>
    <d v="2024-07-05T00:00:00"/>
    <n v="12421"/>
    <n v="12250"/>
    <n v="30"/>
    <x v="0"/>
    <n v="1750"/>
    <n v="82"/>
    <n v="42085"/>
    <s v="adipose hole"/>
    <s v="835856"/>
    <n v="500"/>
    <s v="M58 148"/>
    <n v="129"/>
    <s v="500-M58 148-129"/>
    <m/>
    <s v="F"/>
    <s v="M"/>
    <s v=""/>
    <s v=""/>
    <n v="67"/>
    <m/>
    <m/>
    <m/>
    <m/>
    <x v="2"/>
    <n v="12667"/>
    <s v="1062131"/>
    <n v="5"/>
    <s v="X"/>
    <m/>
    <m/>
    <d v="2024-07-19T00:00:00"/>
    <n v="680"/>
    <m/>
    <m/>
    <m/>
    <m/>
    <m/>
    <n v="1"/>
    <m/>
    <m/>
    <m/>
    <s v="adult"/>
    <s v="10621315"/>
    <x v="2"/>
    <n v="1.2"/>
    <n v="2"/>
    <n v="2020"/>
    <x v="5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m/>
    <x v="0"/>
    <n v="1752"/>
    <m/>
    <n v="42086"/>
    <s v="adipose hole"/>
    <s v="835841"/>
    <m/>
    <m/>
    <m/>
    <s v="--"/>
    <m/>
    <s v="M"/>
    <s v="M"/>
    <s v=""/>
    <s v=""/>
    <n v="65.5"/>
    <m/>
    <m/>
    <m/>
    <m/>
    <x v="2"/>
    <n v="12667"/>
    <s v="1062131"/>
    <n v="6"/>
    <s v="X"/>
    <m/>
    <m/>
    <d v="2024-07-19T00:00:00"/>
    <n v="681"/>
    <m/>
    <m/>
    <m/>
    <m/>
    <m/>
    <n v="1"/>
    <m/>
    <m/>
    <m/>
    <s v="adult"/>
    <s v="10621316"/>
    <x v="8"/>
    <s v="M3"/>
    <n v="3"/>
    <s v=""/>
    <x v="5"/>
    <s v="GW"/>
    <n v="59.513449999999999"/>
    <s v="M"/>
    <n v="65.5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m/>
    <x v="0"/>
    <n v="1754"/>
    <m/>
    <n v="42087"/>
    <s v="adipose hole"/>
    <s v="835787"/>
    <m/>
    <m/>
    <m/>
    <s v="--"/>
    <m/>
    <s v="M"/>
    <s v="M"/>
    <s v=""/>
    <s v=""/>
    <n v="60.5"/>
    <m/>
    <m/>
    <m/>
    <m/>
    <x v="2"/>
    <n v="12667"/>
    <s v="1062131"/>
    <n v="7"/>
    <s v="X"/>
    <m/>
    <m/>
    <d v="2024-07-19T00:00:00"/>
    <n v="682"/>
    <m/>
    <m/>
    <m/>
    <m/>
    <m/>
    <n v="1"/>
    <m/>
    <m/>
    <m/>
    <s v="adult"/>
    <s v="10621317"/>
    <x v="2"/>
    <n v="1.2"/>
    <n v="2"/>
    <n v="2020"/>
    <x v="5"/>
    <s v="GW"/>
    <n v="54.885950000000001"/>
    <s v="M"/>
    <n v="60.5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m/>
    <x v="0"/>
    <n v="1755"/>
    <m/>
    <n v="42088"/>
    <s v="adipose hole"/>
    <s v="835842"/>
    <m/>
    <m/>
    <m/>
    <s v="--"/>
    <m/>
    <s v="M"/>
    <s v="M"/>
    <s v=""/>
    <s v=""/>
    <n v="53.5"/>
    <m/>
    <m/>
    <m/>
    <m/>
    <x v="2"/>
    <n v="12667"/>
    <s v="1062131"/>
    <n v="8"/>
    <s v="X"/>
    <m/>
    <m/>
    <d v="2024-07-19T00:00:00"/>
    <n v="683"/>
    <m/>
    <m/>
    <m/>
    <m/>
    <m/>
    <n v="1"/>
    <m/>
    <m/>
    <m/>
    <s v="adult"/>
    <s v="10621318"/>
    <x v="2"/>
    <n v="1.2"/>
    <n v="2"/>
    <n v="2020"/>
    <x v="5"/>
    <s v="GW"/>
    <n v="48.407449999999997"/>
    <s v="M"/>
    <n v="53.5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m/>
    <x v="0"/>
    <n v="1756"/>
    <m/>
    <n v="42089"/>
    <s v="adipose hole"/>
    <s v="835776"/>
    <m/>
    <m/>
    <m/>
    <s v="--"/>
    <m/>
    <s v="M"/>
    <s v="M"/>
    <s v=""/>
    <s v=""/>
    <n v="74"/>
    <m/>
    <m/>
    <m/>
    <m/>
    <x v="2"/>
    <n v="12667"/>
    <s v="1062131"/>
    <n v="9"/>
    <s v="X"/>
    <m/>
    <m/>
    <d v="2024-07-19T00:00:00"/>
    <n v="684"/>
    <m/>
    <m/>
    <m/>
    <m/>
    <m/>
    <n v="1"/>
    <m/>
    <s v="yellow dot"/>
    <m/>
    <s v="adult"/>
    <s v="10621319"/>
    <x v="3"/>
    <n v="1.3"/>
    <n v="3"/>
    <n v="2019"/>
    <x v="5"/>
    <s v="GW"/>
    <n v="67.380199999999988"/>
    <s v="M"/>
    <n v="74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m/>
    <x v="0"/>
    <n v="1805"/>
    <m/>
    <n v="42090"/>
    <s v="adipose hole"/>
    <s v="835858"/>
    <m/>
    <m/>
    <m/>
    <s v="--"/>
    <m/>
    <s v="M"/>
    <s v="M"/>
    <s v=""/>
    <s v=""/>
    <n v="57"/>
    <m/>
    <m/>
    <m/>
    <m/>
    <x v="2"/>
    <n v="12667"/>
    <s v="1062131"/>
    <n v="10"/>
    <s v="X"/>
    <m/>
    <m/>
    <d v="2024-07-19T00:00:00"/>
    <n v="685"/>
    <m/>
    <m/>
    <m/>
    <m/>
    <m/>
    <n v="1"/>
    <m/>
    <m/>
    <m/>
    <s v="adult"/>
    <s v="106213110"/>
    <x v="2"/>
    <n v="1.2"/>
    <n v="2"/>
    <n v="2020"/>
    <x v="5"/>
    <s v="GW"/>
    <n v="51.646700000000003"/>
    <s v="M"/>
    <n v="57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m/>
    <x v="0"/>
    <n v="1810"/>
    <m/>
    <n v="42091"/>
    <s v="adipose hole"/>
    <s v="835859"/>
    <m/>
    <m/>
    <m/>
    <s v="--"/>
    <m/>
    <s v="M"/>
    <s v="M"/>
    <s v=""/>
    <s v=""/>
    <n v="57.5"/>
    <m/>
    <m/>
    <m/>
    <m/>
    <x v="2"/>
    <n v="12670"/>
    <s v="1062132"/>
    <n v="1"/>
    <s v="X"/>
    <m/>
    <m/>
    <d v="2024-07-19T00:00:00"/>
    <n v="686"/>
    <m/>
    <m/>
    <m/>
    <m/>
    <m/>
    <n v="1"/>
    <m/>
    <m/>
    <m/>
    <s v="adult"/>
    <s v="10621321"/>
    <x v="2"/>
    <n v="1.2"/>
    <n v="2"/>
    <n v="2020"/>
    <x v="5"/>
    <s v="GW"/>
    <n v="52.109450000000002"/>
    <s v="M"/>
    <n v="57.5"/>
    <s v="NA"/>
    <s v=""/>
    <n v="122543"/>
    <s v=""/>
    <s v=""/>
    <s v=""/>
    <s v=""/>
    <s v=""/>
    <s v=""/>
    <s v="M"/>
    <s v=""/>
    <s v=""/>
    <s v=""/>
    <s v=""/>
  </r>
  <r>
    <d v="2024-07-05T00:00:00"/>
    <n v="12421"/>
    <n v="12250"/>
    <m/>
    <x v="0"/>
    <n v="1821"/>
    <m/>
    <n v="42092"/>
    <s v="adipose hole"/>
    <s v="835828"/>
    <m/>
    <m/>
    <m/>
    <s v="--"/>
    <m/>
    <s v="M"/>
    <s v="M"/>
    <s v=""/>
    <s v=""/>
    <n v="59.5"/>
    <m/>
    <m/>
    <m/>
    <m/>
    <x v="2"/>
    <n v="12670"/>
    <s v="1062132"/>
    <n v="2"/>
    <s v="X"/>
    <m/>
    <m/>
    <d v="2024-07-19T00:00:00"/>
    <n v="687"/>
    <m/>
    <m/>
    <m/>
    <m/>
    <m/>
    <n v="1"/>
    <m/>
    <m/>
    <m/>
    <s v="adult"/>
    <s v="10621322"/>
    <x v="6"/>
    <s v="M2"/>
    <n v="2"/>
    <s v=""/>
    <x v="5"/>
    <s v="GW"/>
    <n v="53.960450000000002"/>
    <s v="M"/>
    <n v="59.5"/>
    <s v="NA"/>
    <s v=""/>
    <n v="122543"/>
    <s v=""/>
    <s v=""/>
    <s v=""/>
    <s v=""/>
    <s v=""/>
    <s v=""/>
    <s v="M"/>
    <s v=""/>
    <s v=""/>
    <s v=""/>
    <s v=""/>
  </r>
  <r>
    <d v="2024-07-05T00:00:00"/>
    <n v="12422"/>
    <n v="12250"/>
    <m/>
    <x v="1"/>
    <n v="1914"/>
    <m/>
    <n v="42093"/>
    <s v="adipose hole"/>
    <s v="835790"/>
    <m/>
    <m/>
    <m/>
    <s v="--"/>
    <s v="X"/>
    <s v="M"/>
    <s v="M"/>
    <s v=""/>
    <s v=""/>
    <n v="82"/>
    <n v="18.3"/>
    <n v="7"/>
    <n v="7"/>
    <n v="1.4"/>
    <x v="1"/>
    <n v="12670"/>
    <s v="1062132"/>
    <n v="3"/>
    <s v="X"/>
    <m/>
    <m/>
    <d v="2024-07-19T00:00:00"/>
    <n v="688"/>
    <m/>
    <m/>
    <m/>
    <m/>
    <m/>
    <n v="1"/>
    <m/>
    <m/>
    <m/>
    <s v="adult"/>
    <s v="10621323"/>
    <x v="3"/>
    <n v="1.3"/>
    <n v="3"/>
    <n v="2019"/>
    <x v="5"/>
    <s v="GW"/>
    <n v="75"/>
    <s v="L"/>
    <n v="82"/>
    <s v="Yes"/>
    <s v=""/>
    <n v="122543"/>
    <s v=""/>
    <s v="F"/>
    <n v="0.54599999999999738"/>
    <n v="0.63320706348158406"/>
    <s v=""/>
    <s v=""/>
    <s v="F"/>
    <s v=""/>
    <s v=""/>
    <s v=""/>
    <s v=""/>
  </r>
  <r>
    <d v="2024-07-05T00:00:00"/>
    <n v="12422"/>
    <n v="12250"/>
    <m/>
    <x v="1"/>
    <n v="1916"/>
    <m/>
    <n v="42094"/>
    <s v="adipose hole"/>
    <s v="835811"/>
    <m/>
    <m/>
    <m/>
    <s v="--"/>
    <s v="X"/>
    <s v="M"/>
    <s v="M"/>
    <s v=""/>
    <s v=""/>
    <n v="85"/>
    <n v="19.8"/>
    <n v="7.6"/>
    <n v="7.3"/>
    <n v="2.5"/>
    <x v="1"/>
    <n v="12670"/>
    <s v="1062132"/>
    <n v="4"/>
    <s v="X"/>
    <m/>
    <m/>
    <d v="2024-07-19T00:00:00"/>
    <n v="689"/>
    <m/>
    <m/>
    <m/>
    <m/>
    <m/>
    <n v="1"/>
    <m/>
    <m/>
    <m/>
    <s v="adult"/>
    <s v="10621324"/>
    <x v="3"/>
    <n v="1.3"/>
    <n v="3"/>
    <n v="2019"/>
    <x v="5"/>
    <s v="GW"/>
    <n v="77.400000000000006"/>
    <s v="L"/>
    <n v="85"/>
    <s v="Yes"/>
    <s v=""/>
    <n v="122543"/>
    <s v=""/>
    <s v="M"/>
    <n v="-8.2000000000002071E-2"/>
    <n v="0.47951147911483771"/>
    <s v=""/>
    <s v=""/>
    <s v="M"/>
    <s v=""/>
    <s v=""/>
    <s v=""/>
    <s v=""/>
  </r>
  <r>
    <d v="2024-07-05T00:00:00"/>
    <n v="12422"/>
    <n v="12250"/>
    <m/>
    <x v="1"/>
    <n v="1917"/>
    <m/>
    <n v="42095"/>
    <s v="adipose hole"/>
    <s v="835843"/>
    <m/>
    <m/>
    <m/>
    <s v="--"/>
    <m/>
    <s v="F"/>
    <s v="M"/>
    <s v=""/>
    <s v=""/>
    <n v="71"/>
    <m/>
    <m/>
    <m/>
    <m/>
    <x v="2"/>
    <n v="12670"/>
    <s v="1062132"/>
    <n v="5"/>
    <s v="X"/>
    <m/>
    <m/>
    <d v="2024-07-19T00:00:00"/>
    <n v="690"/>
    <m/>
    <m/>
    <m/>
    <m/>
    <m/>
    <n v="1"/>
    <m/>
    <m/>
    <m/>
    <s v="adult"/>
    <s v="10621325"/>
    <x v="2"/>
    <n v="1.2"/>
    <n v="2"/>
    <n v="2020"/>
    <x v="5"/>
    <s v="GW"/>
    <n v="64.603699999999989"/>
    <s v="M"/>
    <n v="71"/>
    <s v="NA"/>
    <s v=""/>
    <n v="122543"/>
    <s v=""/>
    <s v=""/>
    <s v=""/>
    <s v=""/>
    <s v=""/>
    <s v=""/>
    <s v="M"/>
    <s v="Kwinageese weir"/>
    <s v=""/>
    <s v=""/>
    <s v=""/>
  </r>
  <r>
    <d v="2024-07-05T00:00:00"/>
    <n v="12370"/>
    <n v="12282"/>
    <m/>
    <x v="3"/>
    <n v="938"/>
    <m/>
    <n v="55293"/>
    <s v="V-clip adipose"/>
    <s v="836239"/>
    <m/>
    <m/>
    <m/>
    <s v="--"/>
    <s v="X"/>
    <s v="M"/>
    <s v="M"/>
    <s v=""/>
    <s v=""/>
    <n v="67"/>
    <m/>
    <m/>
    <m/>
    <m/>
    <x v="2"/>
    <n v="13360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5T00:00:00"/>
    <n v="12370"/>
    <n v="12282"/>
    <m/>
    <x v="3"/>
    <n v="938"/>
    <m/>
    <n v="55294"/>
    <s v="V-clip adipose"/>
    <s v="836176"/>
    <m/>
    <m/>
    <m/>
    <s v="--"/>
    <m/>
    <s v="F"/>
    <s v="F"/>
    <s v=""/>
    <s v=""/>
    <n v="89"/>
    <n v="19"/>
    <n v="6.7"/>
    <n v="5.8"/>
    <n v="2.2000000000000002"/>
    <x v="1"/>
    <n v="13360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82.3"/>
    <s v="L"/>
    <n v="89"/>
    <s v="Yes"/>
    <s v=""/>
    <e v="#N/A"/>
    <s v=""/>
    <s v="F"/>
    <n v="4.0679999999999961"/>
    <n v="0.98317630254022315"/>
    <s v=""/>
    <s v=""/>
    <s v="F"/>
    <s v=""/>
    <s v=""/>
    <s v=""/>
    <s v=""/>
  </r>
  <r>
    <d v="2024-07-05T00:00:00"/>
    <n v="12370"/>
    <n v="12282"/>
    <m/>
    <x v="3"/>
    <n v="940"/>
    <m/>
    <n v="55295"/>
    <s v="V-clip adipose"/>
    <s v="836188"/>
    <m/>
    <m/>
    <m/>
    <s v="--"/>
    <m/>
    <s v="F"/>
    <s v="F"/>
    <s v=""/>
    <s v=""/>
    <n v="76.5"/>
    <n v="17.100000000000001"/>
    <n v="5.8"/>
    <n v="4.5999999999999996"/>
    <n v="1.4"/>
    <x v="1"/>
    <n v="13360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0.7"/>
    <s v="L"/>
    <n v="76.5"/>
    <s v="Yes"/>
    <s v=""/>
    <e v="#N/A"/>
    <s v=""/>
    <s v="F"/>
    <n v="1.3489999999999973"/>
    <n v="0.79396609235012627"/>
    <s v=""/>
    <s v=""/>
    <s v="F"/>
    <s v=""/>
    <s v=""/>
    <s v=""/>
    <s v=""/>
  </r>
  <r>
    <d v="2024-07-05T00:00:00"/>
    <n v="12370"/>
    <n v="12282"/>
    <m/>
    <x v="3"/>
    <n v="943"/>
    <m/>
    <n v="55296"/>
    <s v="V-clip adipose"/>
    <s v="836222"/>
    <m/>
    <m/>
    <m/>
    <s v="--"/>
    <m/>
    <s v="M"/>
    <s v="M"/>
    <s v=""/>
    <s v=""/>
    <n v="67.5"/>
    <m/>
    <m/>
    <m/>
    <m/>
    <x v="2"/>
    <n v="13360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5T00:00:00"/>
    <n v="12370"/>
    <n v="12282"/>
    <m/>
    <x v="3"/>
    <n v="944"/>
    <m/>
    <n v="55297"/>
    <s v="V-clip adipose"/>
    <s v="836279"/>
    <m/>
    <m/>
    <m/>
    <s v="--"/>
    <s v="X"/>
    <s v="M"/>
    <s v="M"/>
    <s v=""/>
    <s v=""/>
    <n v="89.5"/>
    <n v="21.6"/>
    <n v="8.3000000000000007"/>
    <n v="6.8"/>
    <n v="2.1"/>
    <x v="1"/>
    <n v="13361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5"/>
    <s v="GH"/>
    <n v="81.2"/>
    <s v="L"/>
    <n v="89.5"/>
    <s v="Yes"/>
    <s v=""/>
    <e v="#N/A"/>
    <s v=""/>
    <s v="F"/>
    <n v="1.6409999999999991"/>
    <n v="0.83767096166105592"/>
    <s v=""/>
    <s v=""/>
    <s v="F"/>
    <s v=""/>
    <s v=""/>
    <s v=""/>
    <s v=""/>
  </r>
  <r>
    <d v="2024-07-05T00:00:00"/>
    <n v="12370"/>
    <n v="12282"/>
    <m/>
    <x v="3"/>
    <n v="947"/>
    <m/>
    <n v="55298"/>
    <s v="V-clip adipose"/>
    <s v="836363"/>
    <m/>
    <m/>
    <m/>
    <s v="--"/>
    <m/>
    <s v="M"/>
    <s v="M"/>
    <s v=""/>
    <s v=""/>
    <n v="65.5"/>
    <m/>
    <m/>
    <m/>
    <m/>
    <x v="2"/>
    <n v="13361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5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05T00:00:00"/>
    <n v="12370"/>
    <n v="12282"/>
    <m/>
    <x v="3"/>
    <n v="948"/>
    <m/>
    <n v="55299"/>
    <s v="V-clip adipose"/>
    <s v="836349"/>
    <m/>
    <m/>
    <m/>
    <s v="--"/>
    <m/>
    <s v="F"/>
    <s v="F"/>
    <s v=""/>
    <s v=""/>
    <n v="89.5"/>
    <n v="17.899999999999999"/>
    <n v="6"/>
    <n v="5.8"/>
    <n v="1.4"/>
    <x v="1"/>
    <n v="13361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5"/>
    <s v="GH"/>
    <n v="83.5"/>
    <s v="L"/>
    <n v="89.5"/>
    <s v="Yes"/>
    <s v=""/>
    <e v="#N/A"/>
    <s v=""/>
    <s v="F"/>
    <n v="5.8670000000000009"/>
    <n v="0.99717663926593858"/>
    <s v=""/>
    <s v=""/>
    <s v="F"/>
    <s v="Kwinageese weir"/>
    <s v=""/>
    <s v=""/>
    <s v=""/>
  </r>
  <r>
    <d v="2024-07-05T00:00:00"/>
    <n v="12370"/>
    <n v="12282"/>
    <m/>
    <x v="3"/>
    <n v="948"/>
    <m/>
    <n v="55300"/>
    <s v="V-clip adipose"/>
    <s v="836325"/>
    <m/>
    <m/>
    <m/>
    <s v="--"/>
    <s v="X"/>
    <s v="M"/>
    <s v="M"/>
    <s v=""/>
    <s v=""/>
    <n v="87"/>
    <n v="19.8"/>
    <n v="7.3"/>
    <n v="6.7"/>
    <n v="2.6"/>
    <x v="1"/>
    <n v="13361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5"/>
    <s v="GH"/>
    <n v="79.7"/>
    <s v="L"/>
    <n v="87"/>
    <s v="Yes"/>
    <s v=""/>
    <e v="#N/A"/>
    <s v=""/>
    <s v="F"/>
    <n v="1.4839999999999978"/>
    <n v="0.81517599699545551"/>
    <s v=""/>
    <s v=""/>
    <s v="F"/>
    <s v=""/>
    <s v=""/>
    <s v=""/>
    <s v=""/>
  </r>
  <r>
    <d v="2024-07-05T00:00:00"/>
    <n v="12370"/>
    <n v="12282"/>
    <m/>
    <x v="3"/>
    <n v="953"/>
    <m/>
    <n v="55301"/>
    <s v="V-clip adipose"/>
    <s v="836299"/>
    <m/>
    <m/>
    <m/>
    <s v="--"/>
    <m/>
    <s v="F"/>
    <s v="F"/>
    <s v=""/>
    <s v=""/>
    <n v="82.5"/>
    <n v="16.3"/>
    <n v="5.8"/>
    <n v="5.8"/>
    <n v="1.2"/>
    <x v="1"/>
    <n v="13361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5"/>
    <s v="GH"/>
    <n v="76.7"/>
    <s v="L"/>
    <n v="82.5"/>
    <s v="Yes"/>
    <s v=""/>
    <e v="#N/A"/>
    <s v=""/>
    <s v="F"/>
    <n v="3.2850000000000028"/>
    <n v="0.96391062232249547"/>
    <s v=""/>
    <s v=""/>
    <s v="F"/>
    <s v=""/>
    <s v=""/>
    <s v=""/>
    <s v=""/>
  </r>
  <r>
    <d v="2024-07-05T00:00:00"/>
    <n v="12370"/>
    <n v="12282"/>
    <m/>
    <x v="3"/>
    <n v="956"/>
    <m/>
    <n v="55302"/>
    <s v="V-clip adipose"/>
    <s v="836277"/>
    <m/>
    <m/>
    <m/>
    <s v="--"/>
    <m/>
    <s v="F"/>
    <s v="F"/>
    <s v=""/>
    <s v=""/>
    <n v="75.5"/>
    <n v="16.8"/>
    <n v="5.6"/>
    <n v="5.4"/>
    <n v="1.6"/>
    <x v="1"/>
    <n v="13361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5"/>
    <s v="GH"/>
    <n v="69.900000000000006"/>
    <s v="L"/>
    <n v="75.5"/>
    <s v="Yes"/>
    <s v=""/>
    <e v="#N/A"/>
    <s v=""/>
    <s v="F"/>
    <n v="0.45899999999999719"/>
    <n v="0.61277692154998242"/>
    <s v=""/>
    <s v=""/>
    <s v="F"/>
    <s v=""/>
    <s v=""/>
    <s v=""/>
    <s v=""/>
  </r>
  <r>
    <d v="2024-07-05T00:00:00"/>
    <n v="12370"/>
    <n v="12282"/>
    <m/>
    <x v="3"/>
    <n v="958"/>
    <m/>
    <n v="55303"/>
    <s v="V-clip adipose"/>
    <s v="836282"/>
    <m/>
    <m/>
    <m/>
    <s v="--"/>
    <m/>
    <s v="F"/>
    <s v="F"/>
    <s v=""/>
    <s v=""/>
    <n v="82"/>
    <n v="17.2"/>
    <n v="6.1"/>
    <n v="5.6"/>
    <n v="1.4"/>
    <x v="1"/>
    <n v="13361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5"/>
    <s v="GH"/>
    <n v="75.900000000000006"/>
    <s v="L"/>
    <n v="82"/>
    <s v="Yes"/>
    <s v=""/>
    <e v="#N/A"/>
    <s v=""/>
    <s v="F"/>
    <n v="2.6499999999999995"/>
    <n v="0.93401099050878122"/>
    <s v=""/>
    <s v=""/>
    <s v="F"/>
    <s v=""/>
    <s v=""/>
    <s v=""/>
    <s v=""/>
  </r>
  <r>
    <d v="2024-07-05T00:00:00"/>
    <n v="12370"/>
    <n v="12282"/>
    <m/>
    <x v="3"/>
    <n v="1000"/>
    <m/>
    <n v="55304"/>
    <s v="V-clip adipose"/>
    <s v="836307"/>
    <m/>
    <m/>
    <m/>
    <s v="--"/>
    <m/>
    <s v="M"/>
    <s v="M"/>
    <s v=""/>
    <s v=""/>
    <n v="55"/>
    <m/>
    <m/>
    <m/>
    <m/>
    <x v="2"/>
    <n v="13361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5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5T00:00:00"/>
    <n v="12370"/>
    <n v="12282"/>
    <m/>
    <x v="3"/>
    <n v="1001"/>
    <m/>
    <n v="55305"/>
    <s v="V-clip adipose"/>
    <s v="836278"/>
    <m/>
    <m/>
    <m/>
    <s v="--"/>
    <m/>
    <s v="F"/>
    <s v="F"/>
    <s v=""/>
    <s v=""/>
    <n v="82.9"/>
    <n v="18.600000000000001"/>
    <n v="6"/>
    <n v="6.1"/>
    <n v="1.6"/>
    <x v="1"/>
    <n v="13361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5"/>
    <s v="GH"/>
    <n v="76.900000000000006"/>
    <s v="L"/>
    <n v="82.9"/>
    <s v="Yes"/>
    <s v=""/>
    <e v="#N/A"/>
    <s v=""/>
    <s v="F"/>
    <n v="2.6529999999999996"/>
    <n v="0.93419565331357646"/>
    <s v=""/>
    <s v=""/>
    <s v="F"/>
    <s v=""/>
    <s v=""/>
    <s v=""/>
    <s v=""/>
  </r>
  <r>
    <d v="2024-07-05T00:00:00"/>
    <n v="12370"/>
    <n v="12282"/>
    <m/>
    <x v="3"/>
    <n v="1002"/>
    <m/>
    <n v="55306"/>
    <s v="V-clip adipose"/>
    <s v="836335"/>
    <m/>
    <m/>
    <m/>
    <s v="--"/>
    <s v="X"/>
    <s v="M"/>
    <s v="M"/>
    <s v=""/>
    <s v=""/>
    <n v="73"/>
    <m/>
    <m/>
    <m/>
    <m/>
    <x v="2"/>
    <n v="13361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5T00:00:00"/>
    <n v="12370"/>
    <n v="12282"/>
    <m/>
    <x v="3"/>
    <n v="1003"/>
    <m/>
    <n v="55307"/>
    <s v="V-clip adipose"/>
    <s v="836270"/>
    <m/>
    <m/>
    <m/>
    <s v="--"/>
    <m/>
    <s v="F"/>
    <s v="F"/>
    <s v=""/>
    <s v=""/>
    <n v="87"/>
    <n v="17.3"/>
    <n v="5.8"/>
    <n v="4.9000000000000004"/>
    <n v="1.1000000000000001"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81.2"/>
    <s v="L"/>
    <n v="87"/>
    <s v="Yes"/>
    <s v=""/>
    <s v=""/>
    <s v=""/>
    <s v="F"/>
    <n v="5.9179999999999975"/>
    <n v="0.99731664382231033"/>
    <s v=""/>
    <s v=""/>
    <s v="F"/>
    <s v=""/>
    <s v=""/>
    <s v=""/>
    <s v=""/>
  </r>
  <r>
    <d v="2024-07-05T00:00:00"/>
    <n v="12370"/>
    <n v="12282"/>
    <m/>
    <x v="3"/>
    <n v="1005"/>
    <m/>
    <n v="55308"/>
    <s v="V-clip adipose"/>
    <s v="836367"/>
    <m/>
    <m/>
    <m/>
    <s v="--"/>
    <s v="X"/>
    <s v="M"/>
    <s v="M"/>
    <s v=""/>
    <s v=""/>
    <n v="63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05T00:00:00"/>
    <n v="12370"/>
    <n v="12282"/>
    <m/>
    <x v="3"/>
    <n v="1005"/>
    <m/>
    <n v="55309"/>
    <s v="V-clip adipose"/>
    <s v="836334"/>
    <m/>
    <m/>
    <m/>
    <s v="--"/>
    <s v="X"/>
    <s v="M"/>
    <s v="M"/>
    <s v=""/>
    <s v=""/>
    <n v="88.5"/>
    <m/>
    <m/>
    <m/>
    <m/>
    <x v="1"/>
    <m/>
    <s v="1016286"/>
    <m/>
    <m/>
    <m/>
    <m/>
    <m/>
    <m/>
    <m/>
    <m/>
    <m/>
    <m/>
    <m/>
    <n v="1"/>
    <m/>
    <m/>
    <s v="No morph"/>
    <s v="adult"/>
    <s v="1016286"/>
    <x v="7"/>
    <s v=""/>
    <s v=""/>
    <s v=""/>
    <x v="5"/>
    <s v="GH"/>
    <n v="80.799949999999995"/>
    <s v="L"/>
    <n v="88.5"/>
    <s v="No"/>
    <s v=""/>
    <s v=""/>
    <s v=""/>
    <s v=""/>
    <s v=""/>
    <s v=""/>
    <s v=""/>
    <s v=""/>
    <s v="M"/>
    <s v=""/>
    <s v=""/>
    <s v=""/>
    <s v=""/>
  </r>
  <r>
    <d v="2024-07-05T00:00:00"/>
    <n v="12370"/>
    <n v="12282"/>
    <m/>
    <x v="3"/>
    <n v="1006"/>
    <m/>
    <n v="55310"/>
    <s v="V-clip adipose"/>
    <s v="836317"/>
    <m/>
    <m/>
    <m/>
    <s v="--"/>
    <m/>
    <s v="M"/>
    <s v="M"/>
    <s v=""/>
    <s v=""/>
    <n v="74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7.842949999999988"/>
    <s v="M"/>
    <n v="74.5"/>
    <s v="NA"/>
    <s v=""/>
    <s v=""/>
    <s v=""/>
    <s v=""/>
    <s v=""/>
    <s v=""/>
    <s v=""/>
    <s v=""/>
    <s v="M"/>
    <s v=""/>
    <s v=""/>
    <s v=""/>
    <s v=""/>
  </r>
  <r>
    <d v="2024-07-05T00:00:00"/>
    <n v="12370"/>
    <n v="12282"/>
    <m/>
    <x v="3"/>
    <n v="1008"/>
    <m/>
    <n v="55311"/>
    <s v="V-clip adipose"/>
    <s v="836296"/>
    <m/>
    <m/>
    <m/>
    <s v="--"/>
    <s v="X"/>
    <s v="M"/>
    <s v="M"/>
    <s v=""/>
    <s v=""/>
    <n v="91"/>
    <m/>
    <m/>
    <m/>
    <m/>
    <x v="1"/>
    <m/>
    <s v="1016286"/>
    <m/>
    <m/>
    <m/>
    <m/>
    <m/>
    <m/>
    <m/>
    <m/>
    <m/>
    <m/>
    <m/>
    <n v="1"/>
    <m/>
    <m/>
    <s v="No morph"/>
    <s v="adult"/>
    <s v="1016286"/>
    <x v="7"/>
    <s v=""/>
    <s v=""/>
    <s v=""/>
    <x v="5"/>
    <s v="GH"/>
    <n v="83.113699999999994"/>
    <s v="L"/>
    <n v="91"/>
    <s v="No"/>
    <s v=""/>
    <s v=""/>
    <s v=""/>
    <s v=""/>
    <s v=""/>
    <s v=""/>
    <s v=""/>
    <s v=""/>
    <s v="M"/>
    <s v=""/>
    <s v=""/>
    <s v=""/>
    <s v=""/>
  </r>
  <r>
    <d v="2024-07-05T00:00:00"/>
    <n v="12370"/>
    <n v="12282"/>
    <m/>
    <x v="3"/>
    <n v="1009"/>
    <m/>
    <n v="55312"/>
    <s v="V-clip adipose"/>
    <s v="836346"/>
    <m/>
    <m/>
    <m/>
    <s v="--"/>
    <s v="X"/>
    <s v="M"/>
    <s v="M"/>
    <s v=""/>
    <s v=""/>
    <n v="74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7.380199999999988"/>
    <s v="M"/>
    <n v="74"/>
    <s v="NA"/>
    <s v=""/>
    <s v=""/>
    <s v=""/>
    <s v=""/>
    <s v=""/>
    <s v=""/>
    <s v=""/>
    <s v=""/>
    <s v="M"/>
    <s v=""/>
    <s v=""/>
    <s v=""/>
    <s v=""/>
  </r>
  <r>
    <d v="2024-07-05T00:00:00"/>
    <n v="12370"/>
    <n v="12282"/>
    <m/>
    <x v="3"/>
    <n v="1009"/>
    <m/>
    <n v="55313"/>
    <s v="V-clip adipose"/>
    <s v="836291"/>
    <m/>
    <m/>
    <m/>
    <s v="--"/>
    <m/>
    <s v="F"/>
    <s v="F"/>
    <s v=""/>
    <s v=""/>
    <n v="85.5"/>
    <m/>
    <m/>
    <m/>
    <m/>
    <x v="1"/>
    <m/>
    <s v="1016286"/>
    <m/>
    <m/>
    <m/>
    <m/>
    <m/>
    <m/>
    <m/>
    <m/>
    <m/>
    <m/>
    <m/>
    <n v="1"/>
    <m/>
    <m/>
    <s v="No morph"/>
    <s v="adult"/>
    <s v="1016286"/>
    <x v="7"/>
    <s v=""/>
    <s v=""/>
    <s v=""/>
    <x v="5"/>
    <s v="GH"/>
    <n v="78.023449999999997"/>
    <s v="L"/>
    <n v="85.5"/>
    <s v="No"/>
    <s v=""/>
    <s v=""/>
    <s v=""/>
    <s v=""/>
    <s v=""/>
    <s v=""/>
    <s v=""/>
    <s v=""/>
    <s v="F"/>
    <s v=""/>
    <s v=""/>
    <s v=""/>
    <s v=""/>
  </r>
  <r>
    <d v="2024-07-05T00:00:00"/>
    <n v="12370"/>
    <n v="12282"/>
    <m/>
    <x v="3"/>
    <n v="1011"/>
    <m/>
    <n v="55314"/>
    <s v="V-clip adipose"/>
    <s v="not scanned"/>
    <m/>
    <m/>
    <m/>
    <s v="--"/>
    <m/>
    <s v="F"/>
    <s v="F"/>
    <s v=""/>
    <s v=""/>
    <n v="78.5"/>
    <m/>
    <m/>
    <m/>
    <m/>
    <x v="1"/>
    <m/>
    <s v="1016286"/>
    <m/>
    <m/>
    <m/>
    <m/>
    <m/>
    <m/>
    <m/>
    <m/>
    <m/>
    <m/>
    <m/>
    <n v="1"/>
    <m/>
    <s v="Fish #22 look up tag # from tray APT180809"/>
    <s v="No morph"/>
    <s v="adult"/>
    <s v="1016286"/>
    <x v="7"/>
    <s v=""/>
    <s v=""/>
    <s v=""/>
    <x v="5"/>
    <s v="GH"/>
    <n v="71.544949999999986"/>
    <s v="L"/>
    <n v="78.5"/>
    <s v="No"/>
    <s v=""/>
    <s v=""/>
    <s v=""/>
    <s v=""/>
    <s v=""/>
    <s v=""/>
    <s v=""/>
    <s v=""/>
    <s v="F"/>
    <s v=""/>
    <s v=""/>
    <s v=""/>
    <s v=""/>
  </r>
  <r>
    <d v="2024-07-05T00:00:00"/>
    <n v="12370"/>
    <n v="12282"/>
    <m/>
    <x v="3"/>
    <n v="1012"/>
    <m/>
    <n v="55315"/>
    <s v="V-clip adipose"/>
    <s v="836327"/>
    <m/>
    <m/>
    <m/>
    <s v="--"/>
    <s v="X"/>
    <s v="M"/>
    <s v="M"/>
    <s v=""/>
    <s v=""/>
    <n v="82.5"/>
    <m/>
    <m/>
    <m/>
    <m/>
    <x v="1"/>
    <m/>
    <s v="1016286"/>
    <m/>
    <m/>
    <m/>
    <m/>
    <m/>
    <m/>
    <m/>
    <m/>
    <m/>
    <m/>
    <m/>
    <n v="1"/>
    <m/>
    <m/>
    <s v="No morph"/>
    <s v="adult"/>
    <s v="1016286"/>
    <x v="7"/>
    <s v=""/>
    <s v=""/>
    <s v=""/>
    <x v="5"/>
    <s v="GH"/>
    <n v="75.246949999999998"/>
    <s v="L"/>
    <n v="82.5"/>
    <s v="No"/>
    <s v=""/>
    <s v=""/>
    <s v=""/>
    <s v=""/>
    <s v=""/>
    <s v=""/>
    <s v=""/>
    <s v=""/>
    <s v="M"/>
    <s v=""/>
    <s v=""/>
    <s v=""/>
    <s v=""/>
  </r>
  <r>
    <d v="2024-07-05T00:00:00"/>
    <n v="12370"/>
    <n v="12282"/>
    <m/>
    <x v="3"/>
    <n v="1012"/>
    <m/>
    <n v="55316"/>
    <s v="V-clip adipose"/>
    <s v="836280"/>
    <m/>
    <m/>
    <m/>
    <s v="--"/>
    <s v="X"/>
    <s v="M"/>
    <s v="M"/>
    <s v=""/>
    <s v=""/>
    <n v="55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0.258449999999996"/>
    <s v="M"/>
    <n v="55.5"/>
    <s v="NA"/>
    <s v=""/>
    <s v=""/>
    <s v=""/>
    <s v=""/>
    <s v=""/>
    <s v=""/>
    <s v=""/>
    <s v=""/>
    <s v="M"/>
    <s v=""/>
    <s v=""/>
    <s v=""/>
    <s v=""/>
  </r>
  <r>
    <d v="2024-07-05T00:00:00"/>
    <n v="12370"/>
    <n v="12282"/>
    <m/>
    <x v="3"/>
    <n v="1016"/>
    <m/>
    <n v="55317"/>
    <s v="V-clip adipose"/>
    <s v="836274"/>
    <m/>
    <m/>
    <m/>
    <s v="--"/>
    <m/>
    <s v="F"/>
    <s v="F"/>
    <s v=""/>
    <s v=""/>
    <n v="77"/>
    <m/>
    <m/>
    <m/>
    <m/>
    <x v="1"/>
    <m/>
    <s v="1016286"/>
    <m/>
    <m/>
    <m/>
    <m/>
    <m/>
    <m/>
    <m/>
    <m/>
    <m/>
    <m/>
    <m/>
    <n v="1"/>
    <m/>
    <m/>
    <s v="No morph"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039"/>
    <m/>
    <n v="55318"/>
    <s v="V-clip adipose"/>
    <s v="836283"/>
    <m/>
    <m/>
    <m/>
    <s v="--"/>
    <m/>
    <s v="M"/>
    <s v="M"/>
    <s v=""/>
    <s v=""/>
    <n v="60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4.885950000000001"/>
    <s v="M"/>
    <n v="60.5"/>
    <s v="NA"/>
    <s v=""/>
    <s v=""/>
    <s v=""/>
    <s v=""/>
    <s v=""/>
    <s v=""/>
    <s v=""/>
    <s v=""/>
    <s v="M"/>
    <s v="Kwinageese weir"/>
    <s v=""/>
    <s v=""/>
    <s v=""/>
  </r>
  <r>
    <d v="2024-07-05T00:00:00"/>
    <n v="12371"/>
    <n v="12283"/>
    <m/>
    <x v="4"/>
    <n v="1043"/>
    <m/>
    <n v="55319"/>
    <s v="V-clip adipose"/>
    <s v="836344"/>
    <m/>
    <m/>
    <m/>
    <s v="--"/>
    <s v="X"/>
    <s v="M"/>
    <s v="M"/>
    <s v=""/>
    <s v=""/>
    <n v="66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Damdochax"/>
    <s v=""/>
    <s v=""/>
    <s v=""/>
  </r>
  <r>
    <d v="2024-07-05T00:00:00"/>
    <n v="12371"/>
    <n v="12283"/>
    <m/>
    <x v="4"/>
    <n v="1044"/>
    <m/>
    <n v="55320"/>
    <s v="V-clip adipose"/>
    <s v="836306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046"/>
    <m/>
    <n v="55321"/>
    <s v="V-clip adipose"/>
    <s v="836276"/>
    <m/>
    <m/>
    <m/>
    <s v="--"/>
    <s v="X"/>
    <s v="M"/>
    <s v="M"/>
    <s v=""/>
    <s v=""/>
    <n v="51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46.556449999999998"/>
    <s v="M"/>
    <n v="51.5"/>
    <s v="NA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047"/>
    <m/>
    <n v="55322"/>
    <s v="V-clip adipose"/>
    <s v="836301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048"/>
    <m/>
    <n v="55323"/>
    <s v="V-clip adipose"/>
    <s v="836350"/>
    <m/>
    <m/>
    <m/>
    <s v="--"/>
    <s v="X"/>
    <s v="M"/>
    <s v="M"/>
    <s v=""/>
    <s v=""/>
    <n v="76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9.231199999999987"/>
    <s v="L"/>
    <n v="76"/>
    <s v="No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050"/>
    <m/>
    <n v="55324"/>
    <s v="V-clip adipose"/>
    <s v="836364"/>
    <m/>
    <m/>
    <m/>
    <s v="--"/>
    <s v="X"/>
    <s v="M"/>
    <s v="M"/>
    <s v=""/>
    <s v=""/>
    <n v="68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1.827199999999998"/>
    <s v="M"/>
    <n v="68"/>
    <s v="NA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050"/>
    <m/>
    <n v="55325"/>
    <s v="V-clip adipose"/>
    <s v="836289"/>
    <m/>
    <m/>
    <m/>
    <s v="--"/>
    <m/>
    <s v="M"/>
    <s v="M"/>
    <s v=""/>
    <s v=""/>
    <n v="52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47.481949999999998"/>
    <s v="M"/>
    <n v="52.5"/>
    <s v="NA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051"/>
    <m/>
    <n v="55326"/>
    <s v="V-clip adipose"/>
    <s v="836320"/>
    <m/>
    <m/>
    <m/>
    <s v="--"/>
    <m/>
    <s v="F"/>
    <s v="F"/>
    <s v=""/>
    <s v=""/>
    <n v="75.900000000000006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9.138649999999998"/>
    <s v="L"/>
    <n v="75.900000000000006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052"/>
    <m/>
    <n v="55327"/>
    <s v="V-clip adipose"/>
    <s v="836368"/>
    <m/>
    <m/>
    <m/>
    <s v="--"/>
    <m/>
    <s v="F"/>
    <s v="F"/>
    <s v=""/>
    <s v=""/>
    <n v="79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2.470449999999985"/>
    <s v="L"/>
    <n v="79.5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053"/>
    <m/>
    <n v="55328"/>
    <s v="V-clip adipose"/>
    <s v="836336"/>
    <m/>
    <m/>
    <m/>
    <s v="--"/>
    <s v="X"/>
    <s v="M"/>
    <s v="M"/>
    <s v=""/>
    <s v=""/>
    <n v="80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3.395949999999999"/>
    <s v="L"/>
    <n v="80.5"/>
    <s v="No"/>
    <s v=""/>
    <s v=""/>
    <s v=""/>
    <s v=""/>
    <s v=""/>
    <s v=""/>
    <s v=""/>
    <s v=""/>
    <s v="M"/>
    <s v="Kwinageese weir"/>
    <s v=""/>
    <s v=""/>
    <s v=""/>
  </r>
  <r>
    <d v="2024-07-05T00:00:00"/>
    <n v="12371"/>
    <n v="12283"/>
    <m/>
    <x v="4"/>
    <n v="1054"/>
    <m/>
    <n v="55329"/>
    <s v="no mark applied"/>
    <s v="836339"/>
    <m/>
    <m/>
    <m/>
    <s v="--"/>
    <m/>
    <s v="F"/>
    <s v="F"/>
    <s v=""/>
    <s v=""/>
    <n v="81.5"/>
    <m/>
    <m/>
    <m/>
    <m/>
    <x v="1"/>
    <m/>
    <s v="1016286"/>
    <m/>
    <m/>
    <m/>
    <m/>
    <m/>
    <m/>
    <s v="OW"/>
    <m/>
    <m/>
    <m/>
    <m/>
    <n v="1"/>
    <m/>
    <s v="no v-clip"/>
    <m/>
    <s v="adult"/>
    <s v="1016286"/>
    <x v="7"/>
    <s v=""/>
    <s v=""/>
    <s v=""/>
    <x v="5"/>
    <s v="GH"/>
    <n v="74.321449999999999"/>
    <s v="L"/>
    <n v="81.5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055"/>
    <m/>
    <n v="55330"/>
    <s v="V-clip adipose"/>
    <s v="836353"/>
    <m/>
    <m/>
    <m/>
    <s v="--"/>
    <s v="X"/>
    <s v="M"/>
    <s v="M"/>
    <s v=""/>
    <s v=""/>
    <n v="91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83.576449999999994"/>
    <s v="L"/>
    <n v="91.5"/>
    <s v="No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056"/>
    <m/>
    <n v="55331"/>
    <s v="V-clip adipose"/>
    <s v="836271"/>
    <m/>
    <m/>
    <m/>
    <s v="--"/>
    <m/>
    <s v="M"/>
    <s v="M"/>
    <s v=""/>
    <s v=""/>
    <n v="51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46.556449999999998"/>
    <s v="M"/>
    <n v="51.5"/>
    <s v="NA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058"/>
    <m/>
    <n v="55332"/>
    <s v="V-clip adipose"/>
    <s v="836341"/>
    <m/>
    <m/>
    <m/>
    <s v="--"/>
    <m/>
    <s v="M"/>
    <s v="M"/>
    <s v=""/>
    <s v=""/>
    <n v="51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46.556449999999998"/>
    <s v="M"/>
    <n v="51.5"/>
    <s v="NA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100"/>
    <m/>
    <n v="55333"/>
    <s v="V-clip adipose"/>
    <s v="836347"/>
    <m/>
    <m/>
    <m/>
    <s v="--"/>
    <m/>
    <s v="F"/>
    <s v="F"/>
    <s v=""/>
    <s v=""/>
    <n v="83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6.172449999999998"/>
    <s v="L"/>
    <n v="83.5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102"/>
    <m/>
    <n v="55334"/>
    <s v="V-clip adipose"/>
    <s v="836310"/>
    <m/>
    <m/>
    <m/>
    <s v="--"/>
    <m/>
    <s v="F"/>
    <s v="F"/>
    <s v=""/>
    <s v=""/>
    <n v="80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3.395949999999999"/>
    <s v="L"/>
    <n v="80.5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103"/>
    <m/>
    <n v="55335"/>
    <s v="V-clip adipose"/>
    <s v="836323"/>
    <m/>
    <m/>
    <m/>
    <s v="--"/>
    <m/>
    <s v="F"/>
    <s v="F"/>
    <s v=""/>
    <s v=""/>
    <n v="8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7.560699999999997"/>
    <s v="L"/>
    <n v="85"/>
    <s v="No"/>
    <s v=""/>
    <s v=""/>
    <s v=""/>
    <s v=""/>
    <s v=""/>
    <s v=""/>
    <s v=""/>
    <s v=""/>
    <s v="F"/>
    <s v="Cranberry"/>
    <s v=""/>
    <s v=""/>
    <s v=""/>
  </r>
  <r>
    <d v="2024-07-05T00:00:00"/>
    <n v="12371"/>
    <n v="12283"/>
    <m/>
    <x v="4"/>
    <n v="1104"/>
    <m/>
    <n v="55336"/>
    <s v="no mark applied"/>
    <s v="836337"/>
    <m/>
    <m/>
    <m/>
    <s v="--"/>
    <m/>
    <s v="F"/>
    <s v="F"/>
    <s v=""/>
    <s v=""/>
    <n v="91"/>
    <m/>
    <m/>
    <m/>
    <m/>
    <x v="1"/>
    <m/>
    <s v="1016286"/>
    <m/>
    <m/>
    <m/>
    <m/>
    <m/>
    <m/>
    <m/>
    <m/>
    <m/>
    <m/>
    <m/>
    <n v="1"/>
    <m/>
    <s v="no v-clip"/>
    <m/>
    <s v="adult"/>
    <s v="1016286"/>
    <x v="7"/>
    <s v=""/>
    <s v=""/>
    <s v=""/>
    <x v="5"/>
    <s v="GH"/>
    <n v="83.113699999999994"/>
    <s v="L"/>
    <n v="91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105"/>
    <m/>
    <n v="55337"/>
    <s v="V-clip adipose"/>
    <s v="836331"/>
    <m/>
    <m/>
    <m/>
    <s v="--"/>
    <s v="X"/>
    <s v="M"/>
    <s v="M"/>
    <s v=""/>
    <s v=""/>
    <n v="82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5.246949999999998"/>
    <s v="L"/>
    <n v="82.5"/>
    <s v="No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107"/>
    <m/>
    <n v="55338"/>
    <s v="V-clip adipose"/>
    <s v="836328"/>
    <m/>
    <m/>
    <m/>
    <s v="--"/>
    <s v="X"/>
    <s v="M"/>
    <s v="M"/>
    <s v=""/>
    <s v=""/>
    <n v="87.5"/>
    <m/>
    <m/>
    <m/>
    <m/>
    <x v="1"/>
    <m/>
    <s v="1016286"/>
    <m/>
    <m/>
    <m/>
    <m/>
    <m/>
    <m/>
    <s v="OW"/>
    <m/>
    <m/>
    <m/>
    <m/>
    <n v="1"/>
    <m/>
    <m/>
    <m/>
    <s v="adult"/>
    <s v="1016286"/>
    <x v="7"/>
    <s v=""/>
    <s v=""/>
    <s v=""/>
    <x v="5"/>
    <s v="GH"/>
    <n v="79.874449999999996"/>
    <s v="L"/>
    <n v="87.5"/>
    <s v="No"/>
    <s v=""/>
    <s v=""/>
    <s v=""/>
    <s v=""/>
    <s v=""/>
    <s v=""/>
    <s v=""/>
    <s v=""/>
    <s v="M"/>
    <s v=""/>
    <s v=""/>
    <s v=""/>
    <s v=""/>
  </r>
  <r>
    <d v="2024-07-05T00:00:00"/>
    <n v="12371"/>
    <n v="12283"/>
    <m/>
    <x v="4"/>
    <n v="1108"/>
    <m/>
    <n v="55339"/>
    <s v="V-clip adipose"/>
    <s v="836305"/>
    <m/>
    <m/>
    <m/>
    <s v="--"/>
    <s v="X"/>
    <s v="F"/>
    <s v="F"/>
    <s v=""/>
    <s v=""/>
    <n v="87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9.874449999999996"/>
    <s v="L"/>
    <n v="87.5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110"/>
    <m/>
    <n v="55340"/>
    <s v="V-clip adipose"/>
    <s v="836312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5T00:00:00"/>
    <n v="12371"/>
    <n v="12283"/>
    <m/>
    <x v="4"/>
    <n v="1111"/>
    <m/>
    <n v="55341"/>
    <s v="V-clip adipose"/>
    <s v="836316"/>
    <m/>
    <m/>
    <m/>
    <s v="--"/>
    <s v="X"/>
    <s v="M"/>
    <s v="M"/>
    <s v=""/>
    <s v=""/>
    <n v="79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2.470449999999985"/>
    <s v="L"/>
    <n v="79.5"/>
    <s v="No"/>
    <s v=""/>
    <s v=""/>
    <s v=""/>
    <s v=""/>
    <s v=""/>
    <s v=""/>
    <s v=""/>
    <s v=""/>
    <s v="M"/>
    <s v=""/>
    <s v=""/>
    <s v=""/>
    <s v=""/>
  </r>
  <r>
    <d v="2024-07-05T00:00:00"/>
    <n v="12372"/>
    <n v="12283"/>
    <m/>
    <x v="2"/>
    <n v="1136"/>
    <m/>
    <n v="55342"/>
    <s v="V-clip adipose"/>
    <s v="836332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Kwinageese weir"/>
    <s v=""/>
    <s v=""/>
    <s v=""/>
  </r>
  <r>
    <d v="2024-07-05T00:00:00"/>
    <n v="12372"/>
    <n v="12284"/>
    <m/>
    <x v="2"/>
    <n v="1138"/>
    <m/>
    <n v="55343"/>
    <s v="V-clip adipose"/>
    <s v="836355"/>
    <m/>
    <m/>
    <m/>
    <s v="--"/>
    <m/>
    <s v="F"/>
    <s v="F"/>
    <s v=""/>
    <s v=""/>
    <n v="85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8.023449999999997"/>
    <s v="L"/>
    <n v="85.5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140"/>
    <m/>
    <n v="55344"/>
    <s v="V-clip adipose"/>
    <s v="836356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141"/>
    <m/>
    <n v="55345"/>
    <s v="V-clip adipose"/>
    <s v="836329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41"/>
    <m/>
    <n v="55346"/>
    <s v="V-clip adipose"/>
    <s v="836318"/>
    <m/>
    <m/>
    <m/>
    <s v="--"/>
    <m/>
    <s v="F"/>
    <s v="F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933199999999985"/>
    <s v="L"/>
    <n v="80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142"/>
    <m/>
    <n v="55347"/>
    <s v="V-clip adipose"/>
    <s v="836333"/>
    <m/>
    <m/>
    <m/>
    <s v="--"/>
    <m/>
    <s v="M"/>
    <s v="M"/>
    <s v=""/>
    <s v=""/>
    <n v="76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9.231199999999987"/>
    <s v="L"/>
    <n v="76"/>
    <s v="No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44"/>
    <m/>
    <n v="55348"/>
    <s v="V-clip adipose"/>
    <s v="836290"/>
    <m/>
    <m/>
    <m/>
    <s v="--"/>
    <m/>
    <s v="F"/>
    <s v="F"/>
    <s v=""/>
    <s v=""/>
    <n v="76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9.693949999999987"/>
    <s v="L"/>
    <n v="76.5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145"/>
    <m/>
    <n v="55349"/>
    <s v="V-clip adipose"/>
    <s v="836321"/>
    <m/>
    <m/>
    <m/>
    <s v="--"/>
    <m/>
    <s v="M"/>
    <s v="M"/>
    <s v=""/>
    <s v=""/>
    <n v="7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529199999999989"/>
    <s v="M"/>
    <n v="72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46"/>
    <m/>
    <n v="55350"/>
    <s v="V-clip adipose"/>
    <s v="836275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147"/>
    <m/>
    <n v="55351"/>
    <s v="V-clip adipose"/>
    <s v="836324"/>
    <m/>
    <m/>
    <m/>
    <s v="--"/>
    <m/>
    <s v="M"/>
    <s v="M"/>
    <s v=""/>
    <s v=""/>
    <n v="5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1.646700000000003"/>
    <s v="M"/>
    <n v="57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48"/>
    <m/>
    <n v="55352"/>
    <s v="V-clip adipose"/>
    <s v="836292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48"/>
    <m/>
    <n v="55353"/>
    <s v="V-clip adipose"/>
    <s v="836303"/>
    <m/>
    <m/>
    <m/>
    <s v="--"/>
    <m/>
    <s v="F"/>
    <s v="F"/>
    <s v=""/>
    <s v=""/>
    <n v="8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7.560699999999997"/>
    <s v="L"/>
    <n v="85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149"/>
    <m/>
    <n v="55354"/>
    <s v="V-clip adipose"/>
    <s v="836313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1"/>
    <m/>
    <n v="55355"/>
    <s v="V-clip adipose"/>
    <s v="836315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2"/>
    <m/>
    <n v="55356"/>
    <s v="V-clip adipose"/>
    <s v="836330"/>
    <m/>
    <m/>
    <m/>
    <s v="--"/>
    <m/>
    <s v="M"/>
    <s v="M"/>
    <s v=""/>
    <s v=""/>
    <n v="7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529199999999989"/>
    <s v="M"/>
    <n v="72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2"/>
    <m/>
    <n v="55357"/>
    <s v="V-clip adipose"/>
    <s v="836348"/>
    <m/>
    <m/>
    <m/>
    <s v="--"/>
    <m/>
    <s v="M"/>
    <s v="M"/>
    <s v=""/>
    <s v=""/>
    <n v="6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4"/>
    <m/>
    <n v="55358"/>
    <s v="V-clip adipose"/>
    <s v="836359"/>
    <m/>
    <m/>
    <m/>
    <s v="--"/>
    <m/>
    <s v="M"/>
    <s v="M"/>
    <s v=""/>
    <s v=""/>
    <n v="72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991949999999989"/>
    <s v="M"/>
    <n v="72.5"/>
    <s v="NA"/>
    <s v=""/>
    <s v=""/>
    <s v=""/>
    <s v=""/>
    <s v=""/>
    <s v=""/>
    <s v=""/>
    <s v=""/>
    <s v="M"/>
    <s v="Kwinageese weir"/>
    <s v=""/>
    <s v=""/>
    <s v=""/>
  </r>
  <r>
    <d v="2024-07-05T00:00:00"/>
    <n v="12372"/>
    <n v="12284"/>
    <m/>
    <x v="2"/>
    <n v="1154"/>
    <m/>
    <n v="55359"/>
    <s v="V-clip adipose"/>
    <s v="836360"/>
    <m/>
    <m/>
    <m/>
    <s v="--"/>
    <m/>
    <s v="M"/>
    <s v="M"/>
    <s v=""/>
    <s v=""/>
    <n v="75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8.768449999999987"/>
    <s v="M"/>
    <n v="75.5"/>
    <s v="No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5"/>
    <m/>
    <n v="55360"/>
    <s v="V-clip adipose"/>
    <s v="836300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6"/>
    <m/>
    <n v="55361"/>
    <s v="V-clip adipose"/>
    <s v="836357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7"/>
    <m/>
    <n v="55362"/>
    <s v="V-clip adipose"/>
    <s v="836285"/>
    <m/>
    <m/>
    <m/>
    <s v="--"/>
    <m/>
    <s v="M"/>
    <s v="M"/>
    <s v=""/>
    <s v=""/>
    <n v="6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0.901699999999998"/>
    <s v="M"/>
    <n v="67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158"/>
    <m/>
    <n v="55363"/>
    <s v="V-clip adipose"/>
    <s v="836288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159"/>
    <m/>
    <n v="55364"/>
    <s v="V-clip adipose"/>
    <s v="836297"/>
    <m/>
    <m/>
    <m/>
    <s v="--"/>
    <m/>
    <s v="F"/>
    <s v="F"/>
    <s v=""/>
    <s v=""/>
    <n v="77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201"/>
    <m/>
    <n v="55365"/>
    <s v="V-clip adipose"/>
    <s v="836319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4"/>
    <m/>
    <x v="2"/>
    <n v="1202"/>
    <m/>
    <n v="55366"/>
    <s v="V-clip adipose"/>
    <s v="836343"/>
    <m/>
    <m/>
    <m/>
    <s v="--"/>
    <m/>
    <s v="F"/>
    <s v="F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933199999999985"/>
    <s v="L"/>
    <n v="80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4"/>
    <m/>
    <x v="2"/>
    <n v="1203"/>
    <m/>
    <n v="55367"/>
    <s v="V-clip adipose"/>
    <s v="836308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04"/>
    <m/>
    <n v="55368"/>
    <s v="V-clip adipose"/>
    <s v="836309"/>
    <m/>
    <m/>
    <m/>
    <s v="--"/>
    <m/>
    <s v="M"/>
    <s v="M"/>
    <s v=""/>
    <s v=""/>
    <n v="63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7.66245"/>
    <s v="M"/>
    <n v="63.5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04"/>
    <m/>
    <n v="55369"/>
    <s v="V-clip adipose"/>
    <s v="836352"/>
    <m/>
    <m/>
    <m/>
    <s v="--"/>
    <m/>
    <s v="M"/>
    <s v="M"/>
    <s v=""/>
    <s v=""/>
    <n v="73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6.917449999999988"/>
    <s v="M"/>
    <n v="73.5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05"/>
    <m/>
    <n v="55370"/>
    <s v="V-clip adipose"/>
    <s v="836322"/>
    <m/>
    <m/>
    <m/>
    <s v="--"/>
    <m/>
    <s v="M"/>
    <s v="M"/>
    <s v=""/>
    <s v=""/>
    <n v="7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3.678199999999997"/>
    <s v="M"/>
    <n v="70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06"/>
    <m/>
    <n v="55371"/>
    <s v="V-clip adipose"/>
    <s v="836338"/>
    <m/>
    <m/>
    <m/>
    <s v="--"/>
    <m/>
    <s v="F"/>
    <s v="F"/>
    <s v=""/>
    <s v=""/>
    <n v="76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9.231199999999987"/>
    <s v="L"/>
    <n v="76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07"/>
    <m/>
    <n v="55372"/>
    <s v="V-clip adipose"/>
    <s v="836287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10"/>
    <m/>
    <n v="55373"/>
    <s v="V-clip adipose"/>
    <s v="836326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10"/>
    <m/>
    <n v="55374"/>
    <s v="V-clip adipose"/>
    <s v="836281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11"/>
    <m/>
    <n v="55375"/>
    <s v="V-clip adipose"/>
    <s v="836340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11"/>
    <m/>
    <n v="55378"/>
    <s v="no mark applied"/>
    <s v="836314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m/>
    <m/>
    <s v="tags 55376 and 55377 were missing ( use  yesterday - Jul4th). No V-Clip"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13"/>
    <m/>
    <n v="55379"/>
    <s v="V-clip adipose"/>
    <s v="836273"/>
    <m/>
    <m/>
    <m/>
    <s v="--"/>
    <m/>
    <s v="M"/>
    <s v="M"/>
    <s v=""/>
    <s v=""/>
    <n v="62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73695"/>
    <s v="M"/>
    <n v="62.5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14"/>
    <m/>
    <n v="55380"/>
    <s v="V-clip adipose"/>
    <s v="836295"/>
    <m/>
    <m/>
    <m/>
    <s v="--"/>
    <m/>
    <s v="M"/>
    <s v="M"/>
    <s v=""/>
    <s v=""/>
    <n v="61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811450000000001"/>
    <s v="M"/>
    <n v="61.5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15"/>
    <m/>
    <n v="55381"/>
    <s v="V-clip adipose"/>
    <s v="836269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16"/>
    <m/>
    <n v="55382"/>
    <s v="V-clip adipose"/>
    <s v="836361"/>
    <m/>
    <m/>
    <m/>
    <s v="--"/>
    <m/>
    <s v="F"/>
    <s v="F"/>
    <s v=""/>
    <s v=""/>
    <n v="77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16"/>
    <m/>
    <n v="55383"/>
    <s v="V-clip adipose"/>
    <s v="836298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17"/>
    <m/>
    <n v="55384"/>
    <s v="V-clip adipose"/>
    <s v="836286"/>
    <m/>
    <m/>
    <m/>
    <s v="--"/>
    <m/>
    <s v="F"/>
    <s v="F"/>
    <s v=""/>
    <s v=""/>
    <n v="81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321449999999999"/>
    <s v="L"/>
    <n v="81.5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18"/>
    <m/>
    <n v="55385"/>
    <s v="V-clip adipose"/>
    <s v="836293"/>
    <m/>
    <m/>
    <m/>
    <s v="--"/>
    <m/>
    <s v="M"/>
    <s v="M"/>
    <s v=""/>
    <s v=""/>
    <n v="57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2.109450000000002"/>
    <s v="M"/>
    <n v="57.5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19"/>
    <m/>
    <n v="55386"/>
    <s v="V-clip adipose"/>
    <s v="836302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20"/>
    <m/>
    <n v="55387"/>
    <s v="V-clip adipose"/>
    <s v="836294"/>
    <m/>
    <m/>
    <m/>
    <s v="--"/>
    <m/>
    <s v="M"/>
    <s v="M"/>
    <s v=""/>
    <s v=""/>
    <n v="73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6.917449999999988"/>
    <s v="M"/>
    <n v="73.5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21"/>
    <m/>
    <n v="55388"/>
    <s v="V-clip adipose"/>
    <s v="836366"/>
    <m/>
    <m/>
    <m/>
    <s v="--"/>
    <m/>
    <s v="F"/>
    <s v="F"/>
    <s v=""/>
    <s v=""/>
    <n v="82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5.246949999999998"/>
    <s v="L"/>
    <n v="82.5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21"/>
    <m/>
    <n v="55389"/>
    <s v="V-clip adipose"/>
    <s v="836354"/>
    <m/>
    <m/>
    <m/>
    <s v="--"/>
    <m/>
    <s v="F"/>
    <s v="F"/>
    <s v=""/>
    <s v=""/>
    <n v="84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22"/>
    <m/>
    <n v="55390"/>
    <s v="V-clip adipose"/>
    <s v="836342"/>
    <m/>
    <m/>
    <m/>
    <s v="--"/>
    <m/>
    <s v="M"/>
    <s v="M"/>
    <s v=""/>
    <s v=""/>
    <n v="7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529199999999989"/>
    <s v="M"/>
    <n v="72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23"/>
    <m/>
    <n v="55391"/>
    <s v="V-clip adipose"/>
    <s v="836345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23"/>
    <m/>
    <n v="55392"/>
    <s v="V-clip adipose"/>
    <s v="836358"/>
    <m/>
    <m/>
    <m/>
    <s v="--"/>
    <m/>
    <s v="F"/>
    <s v="F"/>
    <s v=""/>
    <s v=""/>
    <n v="88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80.337199999999996"/>
    <s v="L"/>
    <n v="88"/>
    <s v="No"/>
    <s v=""/>
    <s v=""/>
    <s v=""/>
    <s v=""/>
    <s v=""/>
    <s v=""/>
    <s v=""/>
    <s v=""/>
    <s v="F"/>
    <s v=""/>
    <s v=""/>
    <s v=""/>
    <s v=""/>
  </r>
  <r>
    <d v="2024-07-05T00:00:00"/>
    <n v="12372"/>
    <n v="12285"/>
    <m/>
    <x v="2"/>
    <n v="1225"/>
    <m/>
    <n v="55393"/>
    <s v="V-clip adipose"/>
    <s v="836304"/>
    <m/>
    <m/>
    <m/>
    <s v="--"/>
    <m/>
    <s v="M"/>
    <s v="M"/>
    <s v=""/>
    <s v=""/>
    <n v="6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05T00:00:00"/>
    <n v="12372"/>
    <n v="12285"/>
    <m/>
    <x v="2"/>
    <n v="1226"/>
    <m/>
    <n v="55394"/>
    <s v="V-clip adipose"/>
    <s v="836272"/>
    <m/>
    <m/>
    <m/>
    <s v="--"/>
    <m/>
    <s v="M"/>
    <s v="M"/>
    <s v=""/>
    <s v=""/>
    <n v="78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1.082199999999986"/>
    <s v="L"/>
    <n v="78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349"/>
    <m/>
    <n v="55395"/>
    <s v="V-clip adipose"/>
    <s v="836284"/>
    <m/>
    <m/>
    <m/>
    <s v="--"/>
    <s v="X"/>
    <s v="M"/>
    <s v="M"/>
    <s v=""/>
    <s v=""/>
    <n v="83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5.709699999999998"/>
    <s v="L"/>
    <n v="83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351"/>
    <m/>
    <n v="55396"/>
    <s v="V-clip adipose"/>
    <s v="836311"/>
    <m/>
    <m/>
    <m/>
    <s v="--"/>
    <m/>
    <s v="F"/>
    <s v="F"/>
    <s v=""/>
    <s v=""/>
    <n v="82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5.246949999999998"/>
    <s v="L"/>
    <n v="82.5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352"/>
    <m/>
    <n v="55397"/>
    <s v="V-clip adipose"/>
    <s v="836365"/>
    <m/>
    <m/>
    <m/>
    <s v="--"/>
    <s v="X"/>
    <s v="M"/>
    <s v="M"/>
    <s v=""/>
    <s v=""/>
    <n v="77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353"/>
    <m/>
    <n v="55398"/>
    <s v="V-clip adipose"/>
    <s v="836351"/>
    <m/>
    <m/>
    <m/>
    <s v="--"/>
    <m/>
    <s v="M"/>
    <s v="M"/>
    <s v=""/>
    <s v=""/>
    <n v="80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395949999999999"/>
    <s v="L"/>
    <n v="80.5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354"/>
    <m/>
    <n v="55399"/>
    <s v="V-clip adipose"/>
    <s v="836402"/>
    <m/>
    <m/>
    <m/>
    <s v="--"/>
    <m/>
    <s v="F"/>
    <s v="F"/>
    <s v=""/>
    <s v=""/>
    <n v="83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6.172449999999998"/>
    <s v="L"/>
    <n v="83.5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355"/>
    <m/>
    <n v="55400"/>
    <s v="V-clip adipose"/>
    <s v="836445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356"/>
    <m/>
    <n v="55401"/>
    <s v="V-clip adipose"/>
    <s v="836370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358"/>
    <m/>
    <n v="55402"/>
    <s v="V-clip adipose"/>
    <s v="836441"/>
    <m/>
    <m/>
    <m/>
    <s v="--"/>
    <m/>
    <s v="M"/>
    <s v="M"/>
    <s v=""/>
    <s v=""/>
    <n v="71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066449999999989"/>
    <s v="M"/>
    <n v="71.5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359"/>
    <m/>
    <n v="55403"/>
    <s v="V-clip adipose"/>
    <s v="836382"/>
    <m/>
    <m/>
    <m/>
    <s v="--"/>
    <m/>
    <s v="F"/>
    <s v="F"/>
    <s v=""/>
    <s v=""/>
    <n v="77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619449999999986"/>
    <s v="L"/>
    <n v="77.5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402"/>
    <m/>
    <n v="55404"/>
    <s v="V-clip adipose"/>
    <s v="836374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403"/>
    <m/>
    <n v="55405"/>
    <s v="V-clip adipose"/>
    <s v="836398"/>
    <m/>
    <m/>
    <m/>
    <s v="--"/>
    <m/>
    <s v="F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04"/>
    <m/>
    <n v="55406"/>
    <s v="V-clip adipose"/>
    <s v="836420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405"/>
    <m/>
    <n v="55407"/>
    <s v="V-clip adipose"/>
    <s v="836375"/>
    <m/>
    <m/>
    <m/>
    <s v="--"/>
    <s v="X"/>
    <s v="M"/>
    <s v="M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933199999999985"/>
    <s v="L"/>
    <n v="80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06"/>
    <m/>
    <n v="55408"/>
    <s v="V-clip adipose"/>
    <s v="836423"/>
    <m/>
    <m/>
    <m/>
    <s v="--"/>
    <m/>
    <s v="M"/>
    <s v="M"/>
    <s v=""/>
    <s v=""/>
    <n v="58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034950000000002"/>
    <s v="M"/>
    <n v="58.5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07"/>
    <m/>
    <n v="55409"/>
    <s v="V-clip adipose"/>
    <s v="836450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409"/>
    <m/>
    <n v="55410"/>
    <s v="V-clip adipose"/>
    <s v="836388"/>
    <m/>
    <m/>
    <m/>
    <s v="--"/>
    <m/>
    <s v="F"/>
    <s v="F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933199999999985"/>
    <s v="L"/>
    <n v="80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410"/>
    <m/>
    <n v="55411"/>
    <s v="V-clip adipose"/>
    <s v="836389"/>
    <m/>
    <m/>
    <m/>
    <s v="--"/>
    <m/>
    <s v="F"/>
    <s v="F"/>
    <s v=""/>
    <s v=""/>
    <n v="84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411"/>
    <m/>
    <n v="55412"/>
    <s v="V-clip adipose"/>
    <s v="836425"/>
    <m/>
    <m/>
    <m/>
    <s v="--"/>
    <m/>
    <s v="F"/>
    <s v="M"/>
    <s v=""/>
    <s v=""/>
    <n v="7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6.454699999999988"/>
    <s v="M"/>
    <n v="73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13"/>
    <m/>
    <n v="55413"/>
    <s v="V-clip adipose"/>
    <s v="836443"/>
    <m/>
    <m/>
    <m/>
    <s v="--"/>
    <s v="X"/>
    <s v="M"/>
    <s v="M"/>
    <s v=""/>
    <s v=""/>
    <n v="84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14"/>
    <m/>
    <n v="55414"/>
    <s v="V-clip adipose"/>
    <s v="836371"/>
    <m/>
    <m/>
    <m/>
    <s v="--"/>
    <s v="X"/>
    <s v="M"/>
    <s v="M"/>
    <s v=""/>
    <s v=""/>
    <n v="81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321449999999999"/>
    <s v="L"/>
    <n v="81.5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15"/>
    <m/>
    <n v="55415"/>
    <s v="V-clip adipose"/>
    <s v="836434"/>
    <m/>
    <m/>
    <m/>
    <s v="--"/>
    <m/>
    <s v="M"/>
    <s v="M"/>
    <s v=""/>
    <s v=""/>
    <n v="78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1.082199999999986"/>
    <s v="L"/>
    <n v="78"/>
    <s v="No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16"/>
    <m/>
    <n v="55416"/>
    <s v="V-clip adipose"/>
    <s v="836418"/>
    <m/>
    <m/>
    <m/>
    <s v="--"/>
    <m/>
    <s v="M"/>
    <s v="M"/>
    <s v=""/>
    <s v=""/>
    <n v="59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960450000000002"/>
    <s v="M"/>
    <n v="59.5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17"/>
    <m/>
    <n v="55417"/>
    <s v="V-clip adipose"/>
    <s v="836451"/>
    <m/>
    <m/>
    <m/>
    <s v="--"/>
    <m/>
    <s v="F"/>
    <s v="F"/>
    <s v=""/>
    <s v=""/>
    <n v="78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1.544949999999986"/>
    <s v="L"/>
    <n v="78.5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6"/>
    <m/>
    <x v="3"/>
    <n v="1418"/>
    <m/>
    <n v="55418"/>
    <s v="V-clip adipose"/>
    <s v="836427"/>
    <m/>
    <m/>
    <m/>
    <s v="--"/>
    <m/>
    <s v="F"/>
    <s v="M"/>
    <s v=""/>
    <s v=""/>
    <n v="7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6.454699999999988"/>
    <s v="M"/>
    <n v="73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6"/>
    <m/>
    <x v="3"/>
    <n v="1419"/>
    <m/>
    <n v="55419"/>
    <s v="V-clip adipose"/>
    <s v="836414"/>
    <m/>
    <m/>
    <m/>
    <s v="--"/>
    <m/>
    <s v="M"/>
    <s v="M"/>
    <s v=""/>
    <s v=""/>
    <n v="62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73695"/>
    <s v="M"/>
    <n v="62.5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7"/>
    <m/>
    <x v="3"/>
    <n v="1420"/>
    <m/>
    <n v="55420"/>
    <s v="V-clip adipose"/>
    <s v="836453"/>
    <m/>
    <m/>
    <m/>
    <s v="--"/>
    <m/>
    <s v="F"/>
    <s v="F"/>
    <s v=""/>
    <s v=""/>
    <n v="83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6.172449999999998"/>
    <s v="L"/>
    <n v="83.5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7"/>
    <m/>
    <x v="3"/>
    <n v="1421"/>
    <m/>
    <n v="55421"/>
    <s v="V-clip adipose"/>
    <s v="836440"/>
    <m/>
    <m/>
    <m/>
    <s v="--"/>
    <m/>
    <s v="M"/>
    <s v="M"/>
    <s v=""/>
    <s v=""/>
    <n v="69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2.752699999999997"/>
    <s v="M"/>
    <n v="69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7"/>
    <m/>
    <x v="3"/>
    <n v="1422"/>
    <m/>
    <n v="55422"/>
    <s v="V-clip adipose"/>
    <s v="836395"/>
    <m/>
    <m/>
    <m/>
    <s v="--"/>
    <m/>
    <s v="F"/>
    <s v="M"/>
    <s v=""/>
    <s v=""/>
    <n v="7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8.305699999999987"/>
    <s v="M"/>
    <n v="75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7"/>
    <m/>
    <x v="3"/>
    <n v="1423"/>
    <m/>
    <n v="55423"/>
    <s v="V-clip adipose"/>
    <s v="836452"/>
    <m/>
    <m/>
    <m/>
    <s v="--"/>
    <m/>
    <s v="M"/>
    <s v="M"/>
    <s v=""/>
    <s v=""/>
    <n v="56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0.721200000000003"/>
    <s v="M"/>
    <n v="56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7"/>
    <m/>
    <x v="3"/>
    <n v="1424"/>
    <m/>
    <n v="55424"/>
    <s v="V-clip adipose"/>
    <s v="836386"/>
    <m/>
    <m/>
    <m/>
    <s v="--"/>
    <m/>
    <s v="F"/>
    <s v="F"/>
    <s v=""/>
    <s v=""/>
    <n v="78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1.082199999999986"/>
    <s v="L"/>
    <n v="78"/>
    <s v="No"/>
    <s v=""/>
    <s v=""/>
    <s v=""/>
    <s v=""/>
    <s v=""/>
    <s v=""/>
    <s v=""/>
    <s v=""/>
    <s v="F"/>
    <s v=""/>
    <s v=""/>
    <s v=""/>
    <s v=""/>
  </r>
  <r>
    <d v="2024-07-05T00:00:00"/>
    <n v="12373"/>
    <n v="12287"/>
    <m/>
    <x v="3"/>
    <n v="1424"/>
    <m/>
    <n v="55425"/>
    <s v="V-clip adipose"/>
    <s v="836416"/>
    <m/>
    <m/>
    <m/>
    <s v="--"/>
    <m/>
    <s v="M"/>
    <s v="M"/>
    <s v=""/>
    <s v=""/>
    <n v="58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2.572200000000002"/>
    <s v="M"/>
    <n v="58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7"/>
    <m/>
    <x v="3"/>
    <n v="1426"/>
    <m/>
    <n v="55426"/>
    <s v="V-clip adipose"/>
    <s v="836417"/>
    <m/>
    <m/>
    <m/>
    <s v="--"/>
    <m/>
    <s v="F"/>
    <s v="M"/>
    <s v=""/>
    <s v=""/>
    <n v="74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7.380199999999988"/>
    <s v="M"/>
    <n v="74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7"/>
    <m/>
    <x v="3"/>
    <n v="1433"/>
    <m/>
    <n v="55427"/>
    <s v="V-clip adipose"/>
    <s v="836393"/>
    <m/>
    <m/>
    <m/>
    <s v="--"/>
    <m/>
    <s v="M"/>
    <s v="M"/>
    <s v=""/>
    <s v=""/>
    <n v="59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3.960450000000002"/>
    <s v="M"/>
    <n v="59.5"/>
    <s v="NA"/>
    <s v=""/>
    <s v=""/>
    <s v=""/>
    <s v=""/>
    <s v=""/>
    <s v=""/>
    <s v=""/>
    <s v=""/>
    <s v="M"/>
    <s v=""/>
    <s v=""/>
    <s v=""/>
    <s v=""/>
  </r>
  <r>
    <d v="2024-07-05T00:00:00"/>
    <n v="12373"/>
    <n v="12287"/>
    <m/>
    <x v="3"/>
    <n v="1433"/>
    <m/>
    <n v="55428"/>
    <s v="V-clip adipose"/>
    <s v="836400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5T00:00:00"/>
    <n v="12374"/>
    <n v="12287"/>
    <m/>
    <x v="4"/>
    <n v="1455"/>
    <m/>
    <n v="55429"/>
    <s v="V-clip adipose"/>
    <s v="836468"/>
    <m/>
    <m/>
    <m/>
    <s v="--"/>
    <s v="X"/>
    <s v="M"/>
    <s v="M"/>
    <s v=""/>
    <s v=""/>
    <n v="64"/>
    <m/>
    <m/>
    <m/>
    <m/>
    <x v="2"/>
    <n v="13362"/>
    <s v="1062187"/>
    <n v="1"/>
    <s v="X"/>
    <m/>
    <s v="X"/>
    <d v="2024-09-27T00:00:00"/>
    <m/>
    <m/>
    <m/>
    <m/>
    <m/>
    <m/>
    <n v="1"/>
    <m/>
    <m/>
    <m/>
    <s v="adult"/>
    <s v="10621871"/>
    <x v="2"/>
    <n v="1.2"/>
    <n v="2"/>
    <n v="2020"/>
    <x v="5"/>
    <s v="GH"/>
    <n v="58.1252"/>
    <s v="M"/>
    <n v="64"/>
    <s v="NA"/>
    <s v=""/>
    <n v="127871"/>
    <s v=""/>
    <s v=""/>
    <s v=""/>
    <s v=""/>
    <s v=""/>
    <s v=""/>
    <s v="M"/>
    <s v="Damdochax"/>
    <s v=""/>
    <s v=""/>
    <s v=""/>
  </r>
  <r>
    <d v="2024-07-05T00:00:00"/>
    <n v="12374"/>
    <n v="12287"/>
    <m/>
    <x v="4"/>
    <n v="1457"/>
    <m/>
    <n v="55430"/>
    <s v="V-clip adipose"/>
    <s v="836369"/>
    <m/>
    <m/>
    <m/>
    <s v="--"/>
    <m/>
    <s v="M"/>
    <s v="M"/>
    <s v=""/>
    <s v=""/>
    <n v="72.5"/>
    <m/>
    <m/>
    <m/>
    <m/>
    <x v="2"/>
    <n v="13362"/>
    <s v="1062187"/>
    <n v="2"/>
    <s v="X"/>
    <m/>
    <s v="X"/>
    <d v="2024-09-27T00:00:00"/>
    <m/>
    <m/>
    <m/>
    <m/>
    <m/>
    <m/>
    <n v="1"/>
    <m/>
    <m/>
    <m/>
    <s v="adult"/>
    <s v="10621872"/>
    <x v="2"/>
    <n v="1.2"/>
    <n v="2"/>
    <n v="2020"/>
    <x v="5"/>
    <s v="GH"/>
    <n v="65.991949999999989"/>
    <s v="M"/>
    <n v="72.5"/>
    <s v="NA"/>
    <s v=""/>
    <n v="127871"/>
    <s v=""/>
    <s v=""/>
    <s v=""/>
    <s v=""/>
    <s v=""/>
    <s v=""/>
    <s v="M"/>
    <s v=""/>
    <s v=""/>
    <s v=""/>
    <s v=""/>
  </r>
  <r>
    <d v="2024-07-05T00:00:00"/>
    <n v="12374"/>
    <n v="12287"/>
    <m/>
    <x v="4"/>
    <n v="1458"/>
    <m/>
    <n v="55431"/>
    <s v="V-clip adipose"/>
    <s v="836380"/>
    <m/>
    <m/>
    <m/>
    <s v="--"/>
    <m/>
    <s v="F"/>
    <s v="M"/>
    <s v=""/>
    <s v=""/>
    <n v="73"/>
    <m/>
    <m/>
    <m/>
    <m/>
    <x v="2"/>
    <n v="13362"/>
    <s v="1062187"/>
    <n v="3"/>
    <s v="X"/>
    <m/>
    <s v="X"/>
    <d v="2024-09-27T00:00:00"/>
    <m/>
    <m/>
    <m/>
    <m/>
    <m/>
    <m/>
    <n v="1"/>
    <m/>
    <m/>
    <m/>
    <s v="adult"/>
    <s v="10621873"/>
    <x v="14"/>
    <n v="2.2000000000000002"/>
    <n v="2"/>
    <n v="2019"/>
    <x v="5"/>
    <s v="GH"/>
    <n v="66.454699999999988"/>
    <s v="M"/>
    <n v="73"/>
    <s v="NA"/>
    <s v=""/>
    <n v="127871"/>
    <s v=""/>
    <s v=""/>
    <s v=""/>
    <s v=""/>
    <s v=""/>
    <s v=""/>
    <s v="M"/>
    <s v=""/>
    <s v=""/>
    <s v=""/>
    <s v=""/>
  </r>
  <r>
    <d v="2024-07-05T00:00:00"/>
    <n v="12374"/>
    <n v="12287"/>
    <m/>
    <x v="4"/>
    <n v="1500"/>
    <m/>
    <n v="55432"/>
    <s v="V-clip adipose"/>
    <s v="836422"/>
    <m/>
    <m/>
    <m/>
    <s v="--"/>
    <s v="X"/>
    <s v="M"/>
    <s v="M"/>
    <s v=""/>
    <s v=""/>
    <n v="71"/>
    <m/>
    <m/>
    <m/>
    <m/>
    <x v="2"/>
    <n v="13362"/>
    <s v="1062187"/>
    <n v="4"/>
    <s v="X"/>
    <m/>
    <s v="X"/>
    <d v="2024-09-27T00:00:00"/>
    <m/>
    <m/>
    <m/>
    <m/>
    <m/>
    <m/>
    <n v="1"/>
    <m/>
    <m/>
    <m/>
    <s v="adult"/>
    <s v="10621874"/>
    <x v="14"/>
    <n v="2.2000000000000002"/>
    <n v="2"/>
    <n v="2019"/>
    <x v="5"/>
    <s v="GH"/>
    <n v="64.603699999999989"/>
    <s v="M"/>
    <n v="71"/>
    <s v="NA"/>
    <s v=""/>
    <n v="127871"/>
    <s v=""/>
    <s v=""/>
    <s v=""/>
    <s v=""/>
    <s v=""/>
    <s v=""/>
    <s v="M"/>
    <s v=""/>
    <s v=""/>
    <s v=""/>
    <s v=""/>
  </r>
  <r>
    <d v="2024-07-05T00:00:00"/>
    <n v="12374"/>
    <n v="12287"/>
    <m/>
    <x v="4"/>
    <n v="1502"/>
    <m/>
    <n v="55433"/>
    <s v="V-clip adipose"/>
    <s v="836463"/>
    <m/>
    <m/>
    <m/>
    <s v="--"/>
    <m/>
    <s v="F"/>
    <s v="F"/>
    <s v=""/>
    <s v=""/>
    <n v="80.5"/>
    <m/>
    <m/>
    <m/>
    <m/>
    <x v="1"/>
    <n v="13362"/>
    <s v="1062187"/>
    <n v="5"/>
    <s v="X"/>
    <m/>
    <s v="X"/>
    <d v="2024-09-27T00:00:00"/>
    <m/>
    <m/>
    <m/>
    <m/>
    <m/>
    <m/>
    <n v="1"/>
    <m/>
    <m/>
    <m/>
    <s v="adult"/>
    <s v="10621875"/>
    <x v="3"/>
    <n v="1.3"/>
    <n v="3"/>
    <n v="2019"/>
    <x v="5"/>
    <s v="GH"/>
    <n v="73.395949999999999"/>
    <s v="L"/>
    <n v="80.5"/>
    <s v="No"/>
    <s v=""/>
    <n v="127871"/>
    <s v=""/>
    <s v=""/>
    <s v=""/>
    <s v=""/>
    <s v=""/>
    <s v=""/>
    <s v="F"/>
    <s v=""/>
    <s v=""/>
    <s v=""/>
    <s v=""/>
  </r>
  <r>
    <d v="2024-07-05T00:00:00"/>
    <n v="12374"/>
    <n v="12287"/>
    <m/>
    <x v="4"/>
    <n v="1504"/>
    <m/>
    <n v="55434"/>
    <s v="V-clip adipose"/>
    <s v="836381"/>
    <m/>
    <m/>
    <m/>
    <s v="--"/>
    <m/>
    <s v="F"/>
    <s v="F"/>
    <s v=""/>
    <s v=""/>
    <n v="76.5"/>
    <m/>
    <m/>
    <m/>
    <m/>
    <x v="1"/>
    <n v="13362"/>
    <s v="1062187"/>
    <n v="6"/>
    <s v="X"/>
    <m/>
    <s v="X"/>
    <d v="2024-09-27T00:00:00"/>
    <m/>
    <m/>
    <m/>
    <m/>
    <m/>
    <m/>
    <n v="1"/>
    <m/>
    <m/>
    <m/>
    <s v="adult"/>
    <s v="10621876"/>
    <x v="3"/>
    <n v="1.3"/>
    <n v="3"/>
    <n v="2019"/>
    <x v="5"/>
    <s v="GH"/>
    <n v="69.693949999999987"/>
    <s v="L"/>
    <n v="76.5"/>
    <s v="No"/>
    <s v=""/>
    <n v="127871"/>
    <s v=""/>
    <s v=""/>
    <s v=""/>
    <s v=""/>
    <s v=""/>
    <s v=""/>
    <s v="F"/>
    <s v=""/>
    <s v=""/>
    <s v=""/>
    <s v=""/>
  </r>
  <r>
    <d v="2024-07-05T00:00:00"/>
    <n v="12374"/>
    <n v="12287"/>
    <m/>
    <x v="4"/>
    <n v="1509"/>
    <m/>
    <n v="55435"/>
    <s v="V-clip adipose"/>
    <s v="836442"/>
    <m/>
    <m/>
    <m/>
    <s v="--"/>
    <s v="X"/>
    <s v="M"/>
    <s v="M"/>
    <s v=""/>
    <s v=""/>
    <n v="72"/>
    <m/>
    <m/>
    <m/>
    <m/>
    <x v="2"/>
    <n v="13362"/>
    <s v="1062187"/>
    <n v="7"/>
    <s v="X"/>
    <m/>
    <s v="X"/>
    <d v="2024-09-27T00:00:00"/>
    <m/>
    <m/>
    <m/>
    <m/>
    <m/>
    <m/>
    <n v="1"/>
    <m/>
    <m/>
    <m/>
    <s v="adult"/>
    <s v="10621877"/>
    <x v="3"/>
    <n v="1.3"/>
    <n v="3"/>
    <n v="2019"/>
    <x v="5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05T00:00:00"/>
    <n v="12374"/>
    <n v="12287"/>
    <m/>
    <x v="4"/>
    <n v="1510"/>
    <m/>
    <n v="55436"/>
    <s v="V-clip adipose"/>
    <s v="836438"/>
    <m/>
    <m/>
    <m/>
    <s v="--"/>
    <m/>
    <s v="F"/>
    <s v="F"/>
    <s v=""/>
    <s v=""/>
    <n v="78"/>
    <m/>
    <m/>
    <m/>
    <m/>
    <x v="1"/>
    <n v="13362"/>
    <s v="1062187"/>
    <n v="8"/>
    <s v="X"/>
    <m/>
    <s v="X"/>
    <d v="2024-09-27T00:00:00"/>
    <m/>
    <m/>
    <m/>
    <m/>
    <m/>
    <m/>
    <n v="1"/>
    <m/>
    <m/>
    <m/>
    <s v="adult"/>
    <s v="10621878"/>
    <x v="3"/>
    <n v="1.3"/>
    <n v="3"/>
    <n v="2019"/>
    <x v="5"/>
    <s v="GH"/>
    <n v="71.082199999999986"/>
    <s v="L"/>
    <n v="78"/>
    <s v="No"/>
    <s v=""/>
    <n v="127871"/>
    <s v=""/>
    <s v=""/>
    <s v=""/>
    <s v=""/>
    <s v=""/>
    <s v=""/>
    <s v="F"/>
    <s v=""/>
    <s v=""/>
    <s v=""/>
    <s v=""/>
  </r>
  <r>
    <d v="2024-07-05T00:00:00"/>
    <n v="12374"/>
    <n v="12287"/>
    <m/>
    <x v="4"/>
    <n v="1511"/>
    <m/>
    <n v="55437"/>
    <s v="V-clip adipose"/>
    <s v="not scanned"/>
    <m/>
    <m/>
    <m/>
    <s v="--"/>
    <m/>
    <s v="F"/>
    <s v="F"/>
    <s v=""/>
    <s v=""/>
    <n v="84"/>
    <m/>
    <m/>
    <m/>
    <m/>
    <x v="1"/>
    <n v="13362"/>
    <s v="1062187"/>
    <n v="9"/>
    <s v="X"/>
    <m/>
    <s v="X"/>
    <d v="2024-09-27T00:00:00"/>
    <m/>
    <m/>
    <m/>
    <m/>
    <m/>
    <m/>
    <n v="1"/>
    <m/>
    <s v="bad PIT 836428 tray 180810"/>
    <m/>
    <s v="adult"/>
    <s v="10621879"/>
    <x v="3"/>
    <n v="1.3"/>
    <n v="3"/>
    <n v="2019"/>
    <x v="5"/>
    <s v="GH"/>
    <n v="76.635199999999998"/>
    <s v="L"/>
    <n v="84"/>
    <s v="No"/>
    <s v=""/>
    <n v="127871"/>
    <s v=""/>
    <s v=""/>
    <s v=""/>
    <s v=""/>
    <s v=""/>
    <s v=""/>
    <s v="F"/>
    <s v=""/>
    <s v=""/>
    <s v=""/>
    <s v=""/>
  </r>
  <r>
    <d v="2024-07-05T00:00:00"/>
    <n v="12374"/>
    <n v="12287"/>
    <m/>
    <x v="4"/>
    <n v="1513"/>
    <m/>
    <n v="55438"/>
    <s v="V-clip adipose"/>
    <s v="836424"/>
    <m/>
    <m/>
    <m/>
    <s v="--"/>
    <s v="X"/>
    <s v="M"/>
    <s v="M"/>
    <s v=""/>
    <s v=""/>
    <n v="72"/>
    <m/>
    <m/>
    <m/>
    <m/>
    <x v="2"/>
    <n v="13362"/>
    <s v="1062187"/>
    <n v="10"/>
    <s v="X"/>
    <m/>
    <s v="X"/>
    <d v="2024-09-27T00:00:00"/>
    <m/>
    <m/>
    <m/>
    <m/>
    <m/>
    <m/>
    <n v="1"/>
    <m/>
    <m/>
    <m/>
    <s v="adult"/>
    <s v="106218710"/>
    <x v="3"/>
    <n v="1.3"/>
    <n v="3"/>
    <n v="2019"/>
    <x v="5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05T00:00:00"/>
    <n v="12374"/>
    <n v="12287"/>
    <m/>
    <x v="4"/>
    <n v="1514"/>
    <m/>
    <n v="55439"/>
    <s v="V-clip adipose"/>
    <s v="836439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5T00:00:00"/>
    <n v="12374"/>
    <n v="12287"/>
    <m/>
    <x v="4"/>
    <n v="1516"/>
    <m/>
    <n v="55440"/>
    <s v="V-clip adipose"/>
    <s v="836421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7"/>
    <m/>
    <x v="4"/>
    <n v="1516"/>
    <m/>
    <n v="55441"/>
    <s v="V-clip adipose"/>
    <s v="836411"/>
    <m/>
    <m/>
    <m/>
    <s v="--"/>
    <s v="X"/>
    <s v="M"/>
    <s v="M"/>
    <s v=""/>
    <s v=""/>
    <n v="60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7"/>
    <m/>
    <x v="4"/>
    <n v="1518"/>
    <m/>
    <n v="55442"/>
    <s v="V-clip adipose"/>
    <s v="836446"/>
    <m/>
    <m/>
    <m/>
    <s v="--"/>
    <s v="X"/>
    <s v="M"/>
    <s v="M"/>
    <s v=""/>
    <s v=""/>
    <n v="79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M"/>
    <s v=""/>
    <s v=""/>
    <s v=""/>
    <s v=""/>
  </r>
  <r>
    <d v="2024-07-05T00:00:00"/>
    <n v="12374"/>
    <n v="12287"/>
    <m/>
    <x v="4"/>
    <n v="1518"/>
    <m/>
    <n v="55443"/>
    <s v="V-clip adipose"/>
    <s v="836454"/>
    <m/>
    <m/>
    <m/>
    <s v="--"/>
    <s v="X"/>
    <s v="M"/>
    <s v="M"/>
    <s v=""/>
    <s v=""/>
    <n v="6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7"/>
    <m/>
    <x v="4"/>
    <n v="1519"/>
    <m/>
    <n v="55444"/>
    <s v="V-clip adipose"/>
    <s v="836460"/>
    <m/>
    <m/>
    <m/>
    <s v="--"/>
    <m/>
    <s v="F"/>
    <s v="M"/>
    <s v=""/>
    <s v=""/>
    <n v="72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5.529199999999989"/>
    <s v="M"/>
    <n v="72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8"/>
    <m/>
    <x v="4"/>
    <n v="1521"/>
    <m/>
    <n v="55445"/>
    <s v="V-clip adipose"/>
    <s v="836449"/>
    <m/>
    <m/>
    <m/>
    <s v="--"/>
    <s v="X"/>
    <s v="M"/>
    <s v="M"/>
    <s v=""/>
    <s v=""/>
    <n v="62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8"/>
    <m/>
    <x v="4"/>
    <n v="1522"/>
    <m/>
    <n v="55446"/>
    <s v="V-clip adipose"/>
    <s v="836415"/>
    <m/>
    <m/>
    <m/>
    <s v="--"/>
    <s v="X"/>
    <s v="M"/>
    <s v="M"/>
    <s v=""/>
    <s v=""/>
    <n v="63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8"/>
    <m/>
    <x v="4"/>
    <n v="1523"/>
    <m/>
    <n v="55447"/>
    <s v="V-clip adipose"/>
    <s v="836387"/>
    <m/>
    <m/>
    <m/>
    <s v="--"/>
    <m/>
    <s v="F"/>
    <s v="F"/>
    <s v=""/>
    <s v=""/>
    <n v="84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7.097949999999997"/>
    <s v="L"/>
    <n v="84.5"/>
    <s v="No"/>
    <s v=""/>
    <s v=""/>
    <s v=""/>
    <s v=""/>
    <s v=""/>
    <s v=""/>
    <s v=""/>
    <s v=""/>
    <s v="F"/>
    <s v=""/>
    <s v=""/>
    <s v=""/>
    <s v=""/>
  </r>
  <r>
    <d v="2024-07-05T00:00:00"/>
    <n v="12374"/>
    <n v="12288"/>
    <m/>
    <x v="4"/>
    <n v="1524"/>
    <m/>
    <n v="55448"/>
    <s v="V-clip adipose"/>
    <s v="836408"/>
    <m/>
    <m/>
    <m/>
    <s v="--"/>
    <m/>
    <s v="F"/>
    <s v="F"/>
    <s v=""/>
    <s v=""/>
    <n v="82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5.246949999999998"/>
    <s v="L"/>
    <n v="82.5"/>
    <s v="No"/>
    <s v=""/>
    <s v=""/>
    <s v=""/>
    <s v=""/>
    <s v=""/>
    <s v=""/>
    <s v=""/>
    <s v=""/>
    <s v="F"/>
    <s v=""/>
    <s v=""/>
    <s v=""/>
    <s v=""/>
  </r>
  <r>
    <d v="2024-07-05T00:00:00"/>
    <n v="12374"/>
    <n v="12288"/>
    <m/>
    <x v="4"/>
    <n v="1525"/>
    <m/>
    <n v="55449"/>
    <s v="V-clip adipose"/>
    <s v="836378"/>
    <m/>
    <m/>
    <m/>
    <s v="--"/>
    <s v="X"/>
    <s v="M"/>
    <s v="M"/>
    <s v=""/>
    <s v=""/>
    <n v="72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5.991949999999989"/>
    <s v="M"/>
    <n v="72.5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8"/>
    <m/>
    <x v="4"/>
    <n v="1526"/>
    <m/>
    <n v="55450"/>
    <s v="V-clip adipose"/>
    <s v="836399"/>
    <m/>
    <m/>
    <m/>
    <s v="--"/>
    <s v="X"/>
    <s v="M"/>
    <s v="M"/>
    <s v=""/>
    <s v=""/>
    <n v="65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9.513449999999999"/>
    <s v="M"/>
    <n v="65.5"/>
    <s v="NA"/>
    <s v=""/>
    <s v=""/>
    <s v=""/>
    <s v=""/>
    <s v=""/>
    <s v=""/>
    <s v=""/>
    <s v=""/>
    <s v="M"/>
    <s v=""/>
    <s v=""/>
    <s v=""/>
    <s v=""/>
  </r>
  <r>
    <d v="2024-07-05T00:00:00"/>
    <n v="12374"/>
    <n v="12288"/>
    <m/>
    <x v="4"/>
    <n v="1527"/>
    <m/>
    <n v="55451"/>
    <s v="V-clip adipose"/>
    <s v="836404"/>
    <m/>
    <m/>
    <m/>
    <s v="--"/>
    <s v="X"/>
    <s v="M"/>
    <s v="M"/>
    <s v=""/>
    <s v=""/>
    <n v="84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M"/>
    <s v=""/>
    <s v=""/>
    <s v=""/>
    <s v=""/>
  </r>
  <r>
    <d v="2024-07-05T00:00:00"/>
    <n v="12374"/>
    <n v="12288"/>
    <m/>
    <x v="4"/>
    <n v="1528"/>
    <m/>
    <n v="55452"/>
    <s v="V-clip adipose"/>
    <s v="836464"/>
    <m/>
    <m/>
    <m/>
    <s v="--"/>
    <s v="X"/>
    <s v="M"/>
    <s v="M"/>
    <s v=""/>
    <s v=""/>
    <n v="68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1.827199999999998"/>
    <s v="M"/>
    <n v="68"/>
    <s v="NA"/>
    <s v=""/>
    <s v=""/>
    <s v=""/>
    <s v=""/>
    <s v=""/>
    <s v=""/>
    <s v=""/>
    <s v=""/>
    <s v="M"/>
    <s v="Kwinageese weir"/>
    <s v=""/>
    <s v=""/>
    <s v=""/>
  </r>
  <r>
    <d v="2024-07-05T00:00:00"/>
    <n v="12374"/>
    <n v="12288"/>
    <m/>
    <x v="4"/>
    <n v="1529"/>
    <m/>
    <n v="55453"/>
    <s v="V-clip adipose"/>
    <s v="836462"/>
    <m/>
    <m/>
    <m/>
    <s v="--"/>
    <s v="X"/>
    <s v="M"/>
    <s v="M"/>
    <s v=""/>
    <s v=""/>
    <n v="68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1.827199999999998"/>
    <s v="M"/>
    <n v="68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07"/>
    <m/>
    <n v="55454"/>
    <s v="V-clip adipose"/>
    <s v="836385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08"/>
    <m/>
    <n v="55455"/>
    <s v="V-clip adipose"/>
    <s v="836390"/>
    <m/>
    <m/>
    <m/>
    <s v="--"/>
    <m/>
    <s v="F"/>
    <s v="F"/>
    <s v=""/>
    <s v=""/>
    <n v="88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80.799949999999995"/>
    <s v="L"/>
    <n v="88.5"/>
    <s v="No"/>
    <s v=""/>
    <s v=""/>
    <s v=""/>
    <s v=""/>
    <s v=""/>
    <s v=""/>
    <s v=""/>
    <s v=""/>
    <s v="F"/>
    <s v=""/>
    <s v=""/>
    <s v=""/>
    <s v=""/>
  </r>
  <r>
    <d v="2024-07-05T00:00:00"/>
    <n v="12375"/>
    <n v="12288"/>
    <m/>
    <x v="2"/>
    <n v="1609"/>
    <m/>
    <n v="55456"/>
    <s v="V-clip adipose"/>
    <s v="836447"/>
    <m/>
    <m/>
    <m/>
    <s v="--"/>
    <m/>
    <s v="M"/>
    <s v="M"/>
    <s v=""/>
    <s v=""/>
    <n v="53.4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48.314900000000002"/>
    <s v="M"/>
    <n v="53.4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11"/>
    <m/>
    <n v="55457"/>
    <s v="V-clip adipose"/>
    <s v="836377"/>
    <m/>
    <m/>
    <m/>
    <s v="--"/>
    <m/>
    <s v="M"/>
    <s v="M"/>
    <s v=""/>
    <s v=""/>
    <n v="72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5.991949999999989"/>
    <s v="M"/>
    <n v="72.5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12"/>
    <m/>
    <n v="55458"/>
    <s v="V-clip adipose"/>
    <s v="836457"/>
    <m/>
    <m/>
    <m/>
    <s v="--"/>
    <m/>
    <s v="F"/>
    <s v="F"/>
    <s v=""/>
    <s v=""/>
    <n v="81"/>
    <m/>
    <m/>
    <m/>
    <m/>
    <x v="1"/>
    <m/>
    <s v="1016286"/>
    <m/>
    <m/>
    <m/>
    <m/>
    <m/>
    <m/>
    <s v="GN"/>
    <m/>
    <n v="12"/>
    <m/>
    <m/>
    <n v="1"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5T00:00:00"/>
    <n v="12375"/>
    <n v="12288"/>
    <m/>
    <x v="2"/>
    <n v="1612"/>
    <m/>
    <n v="55459"/>
    <s v="V-clip adipose"/>
    <s v="836401"/>
    <m/>
    <m/>
    <m/>
    <s v="--"/>
    <m/>
    <s v="F"/>
    <s v="M"/>
    <s v=""/>
    <s v=""/>
    <n v="66.3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0.25385"/>
    <s v="M"/>
    <n v="66.3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13"/>
    <m/>
    <n v="55460"/>
    <s v="V-clip adipose"/>
    <s v="836458"/>
    <m/>
    <m/>
    <m/>
    <s v="--"/>
    <m/>
    <s v="M"/>
    <s v="M"/>
    <s v=""/>
    <s v=""/>
    <n v="68.900000000000006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2.660150000000002"/>
    <s v="M"/>
    <n v="68.900000000000006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14"/>
    <m/>
    <n v="55461"/>
    <s v="V-clip adipose"/>
    <s v="836444"/>
    <m/>
    <m/>
    <m/>
    <s v="--"/>
    <m/>
    <s v="M"/>
    <s v="M"/>
    <s v=""/>
    <s v=""/>
    <n v="67.7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1.549550000000004"/>
    <s v="M"/>
    <n v="67.7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14"/>
    <m/>
    <n v="55462"/>
    <s v="V-clip adipose"/>
    <s v="836391"/>
    <m/>
    <m/>
    <m/>
    <s v="--"/>
    <m/>
    <s v="F"/>
    <s v="M"/>
    <s v=""/>
    <s v=""/>
    <n v="72.7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6.177049999999994"/>
    <s v="M"/>
    <n v="72.7"/>
    <s v="NA"/>
    <s v=""/>
    <s v=""/>
    <s v=""/>
    <s v=""/>
    <s v=""/>
    <s v=""/>
    <s v=""/>
    <s v=""/>
    <s v="M"/>
    <s v=""/>
    <s v=""/>
    <s v=""/>
    <s v=""/>
  </r>
  <r>
    <d v="2024-07-05T00:00:00"/>
    <n v="12375"/>
    <n v="12288"/>
    <m/>
    <x v="2"/>
    <n v="1616"/>
    <m/>
    <n v="55463"/>
    <s v="V-clip adipose"/>
    <s v="836435"/>
    <m/>
    <m/>
    <m/>
    <s v="--"/>
    <m/>
    <s v="F"/>
    <s v="M"/>
    <s v=""/>
    <s v=""/>
    <n v="72.900000000000006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6.36215"/>
    <s v="M"/>
    <n v="72.900000000000006"/>
    <s v="NA"/>
    <s v=""/>
    <s v=""/>
    <s v=""/>
    <s v=""/>
    <s v=""/>
    <s v=""/>
    <s v=""/>
    <s v=""/>
    <s v="M"/>
    <s v="Kwinageese weir"/>
    <s v=""/>
    <s v=""/>
    <s v=""/>
  </r>
  <r>
    <d v="2024-07-05T00:00:00"/>
    <n v="12375"/>
    <n v="12288"/>
    <m/>
    <x v="2"/>
    <n v="1619"/>
    <m/>
    <n v="55464"/>
    <s v="V-clip adipose"/>
    <s v="836392"/>
    <m/>
    <m/>
    <m/>
    <s v="--"/>
    <m/>
    <s v="F"/>
    <s v="M"/>
    <s v=""/>
    <s v=""/>
    <n v="74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7.842949999999988"/>
    <s v="M"/>
    <n v="74.5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8"/>
    <m/>
    <x v="3"/>
    <n v="1744"/>
    <m/>
    <n v="55465"/>
    <s v="V-clip adipose"/>
    <s v="836429"/>
    <m/>
    <m/>
    <m/>
    <s v="--"/>
    <m/>
    <s v="F"/>
    <s v="M"/>
    <s v=""/>
    <s v=""/>
    <n v="66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0.438949999999998"/>
    <s v="M"/>
    <n v="66.5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8"/>
    <m/>
    <x v="3"/>
    <n v="1744"/>
    <m/>
    <n v="55466"/>
    <s v="V-clip adipose"/>
    <s v="836456"/>
    <m/>
    <m/>
    <m/>
    <s v="--"/>
    <m/>
    <s v="M"/>
    <s v="M"/>
    <s v=""/>
    <s v=""/>
    <n v="86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8.486199999999997"/>
    <s v="L"/>
    <n v="86"/>
    <s v="No"/>
    <s v=""/>
    <s v=""/>
    <s v=""/>
    <s v=""/>
    <s v=""/>
    <s v=""/>
    <s v=""/>
    <s v=""/>
    <s v="M"/>
    <s v=""/>
    <s v=""/>
    <s v=""/>
    <s v=""/>
  </r>
  <r>
    <d v="2024-07-05T00:00:00"/>
    <n v="12376"/>
    <n v="12288"/>
    <m/>
    <x v="3"/>
    <n v="1746"/>
    <m/>
    <n v="55467"/>
    <s v="V-clip adipose"/>
    <s v="836379"/>
    <m/>
    <m/>
    <m/>
    <s v="--"/>
    <s v="X"/>
    <s v="M"/>
    <s v="M"/>
    <s v=""/>
    <s v=""/>
    <n v="76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9.231199999999987"/>
    <s v="L"/>
    <n v="76"/>
    <s v="No"/>
    <s v=""/>
    <s v=""/>
    <s v=""/>
    <s v=""/>
    <s v=""/>
    <s v=""/>
    <s v=""/>
    <s v=""/>
    <s v="M"/>
    <s v=""/>
    <s v=""/>
    <s v=""/>
    <s v=""/>
  </r>
  <r>
    <d v="2024-07-05T00:00:00"/>
    <n v="12376"/>
    <n v="12288"/>
    <m/>
    <x v="3"/>
    <n v="1748"/>
    <m/>
    <n v="55468"/>
    <s v="V-clip adipose"/>
    <s v="836437"/>
    <m/>
    <m/>
    <m/>
    <s v="--"/>
    <s v="X"/>
    <s v="M"/>
    <s v="M"/>
    <s v=""/>
    <s v=""/>
    <n v="69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2.752699999999997"/>
    <s v="M"/>
    <n v="69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8"/>
    <m/>
    <x v="3"/>
    <n v="1749"/>
    <m/>
    <n v="55469"/>
    <s v="V-clip adipose"/>
    <s v="836405"/>
    <m/>
    <m/>
    <m/>
    <s v="--"/>
    <m/>
    <s v="M"/>
    <s v="M"/>
    <s v=""/>
    <s v=""/>
    <n v="60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750"/>
    <m/>
    <n v="55470"/>
    <s v="V-clip adipose"/>
    <s v="836419"/>
    <m/>
    <m/>
    <m/>
    <s v="--"/>
    <m/>
    <s v="F"/>
    <s v="M"/>
    <s v=""/>
    <s v=""/>
    <n v="61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751"/>
    <m/>
    <n v="55471"/>
    <s v="V-clip adipose"/>
    <s v="836396"/>
    <m/>
    <m/>
    <m/>
    <s v="--"/>
    <m/>
    <s v="F"/>
    <s v="F"/>
    <s v=""/>
    <s v=""/>
    <n v="78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1.544949999999986"/>
    <s v="L"/>
    <n v="78.5"/>
    <s v="No"/>
    <s v=""/>
    <s v=""/>
    <s v=""/>
    <s v=""/>
    <s v=""/>
    <s v=""/>
    <s v=""/>
    <s v=""/>
    <s v="F"/>
    <s v=""/>
    <s v=""/>
    <s v=""/>
    <s v=""/>
  </r>
  <r>
    <d v="2024-07-05T00:00:00"/>
    <n v="12376"/>
    <n v="12289"/>
    <m/>
    <x v="3"/>
    <n v="1755"/>
    <m/>
    <n v="55473"/>
    <s v="V-clip adipose"/>
    <s v="836459"/>
    <m/>
    <m/>
    <m/>
    <s v="--"/>
    <m/>
    <s v="F"/>
    <s v="F"/>
    <s v=""/>
    <s v=""/>
    <n v="83.5"/>
    <m/>
    <m/>
    <m/>
    <m/>
    <x v="1"/>
    <m/>
    <s v="1016286"/>
    <m/>
    <m/>
    <m/>
    <m/>
    <m/>
    <m/>
    <m/>
    <m/>
    <m/>
    <m/>
    <m/>
    <n v="1"/>
    <m/>
    <s v="tag 55472 bad tag"/>
    <m/>
    <s v="adult"/>
    <s v="1016286"/>
    <x v="7"/>
    <s v=""/>
    <s v=""/>
    <s v=""/>
    <x v="5"/>
    <s v="GH"/>
    <n v="76.172449999999998"/>
    <s v="L"/>
    <n v="83.5"/>
    <s v="No"/>
    <s v=""/>
    <s v=""/>
    <s v=""/>
    <s v=""/>
    <s v=""/>
    <s v=""/>
    <s v=""/>
    <s v=""/>
    <s v="F"/>
    <s v=""/>
    <s v=""/>
    <s v=""/>
    <s v=""/>
  </r>
  <r>
    <d v="2024-07-05T00:00:00"/>
    <n v="12376"/>
    <n v="12289"/>
    <m/>
    <x v="3"/>
    <n v="1756"/>
    <m/>
    <n v="55474"/>
    <s v="V-clip adipose"/>
    <s v="836410"/>
    <m/>
    <m/>
    <m/>
    <s v="--"/>
    <m/>
    <s v="F"/>
    <s v="F"/>
    <s v=""/>
    <s v=""/>
    <n v="84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F"/>
    <s v=""/>
    <s v=""/>
    <s v=""/>
    <s v=""/>
  </r>
  <r>
    <d v="2024-07-05T00:00:00"/>
    <n v="12376"/>
    <n v="12289"/>
    <m/>
    <x v="3"/>
    <n v="1756"/>
    <m/>
    <n v="55475"/>
    <s v="V-clip adipose"/>
    <s v="836466"/>
    <m/>
    <m/>
    <m/>
    <s v="--"/>
    <m/>
    <s v="F"/>
    <s v="M"/>
    <s v=""/>
    <s v=""/>
    <n v="66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758"/>
    <m/>
    <n v="55476"/>
    <s v="V-clip adipose"/>
    <s v="836376"/>
    <m/>
    <m/>
    <m/>
    <s v="--"/>
    <m/>
    <s v="F"/>
    <s v="M"/>
    <s v=""/>
    <s v=""/>
    <n v="63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758"/>
    <m/>
    <n v="55477"/>
    <s v="V-clip adipose"/>
    <s v="836467"/>
    <m/>
    <m/>
    <m/>
    <s v="--"/>
    <m/>
    <s v="F"/>
    <s v="F"/>
    <s v=""/>
    <s v=""/>
    <n v="8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7.560699999999997"/>
    <s v="L"/>
    <n v="85"/>
    <s v="No"/>
    <s v=""/>
    <s v=""/>
    <s v=""/>
    <s v=""/>
    <s v=""/>
    <s v=""/>
    <s v=""/>
    <s v=""/>
    <s v="F"/>
    <s v=""/>
    <s v=""/>
    <s v=""/>
    <s v=""/>
  </r>
  <r>
    <d v="2024-07-05T00:00:00"/>
    <n v="12376"/>
    <n v="12289"/>
    <m/>
    <x v="3"/>
    <n v="1759"/>
    <m/>
    <n v="55478"/>
    <s v="V-clip adipose"/>
    <s v="836432"/>
    <m/>
    <m/>
    <m/>
    <s v="--"/>
    <m/>
    <s v="M"/>
    <s v="M"/>
    <s v=""/>
    <s v=""/>
    <n v="52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47.019199999999998"/>
    <s v="M"/>
    <n v="52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759"/>
    <m/>
    <n v="55479"/>
    <s v="V-clip adipose"/>
    <s v="836413"/>
    <m/>
    <m/>
    <m/>
    <s v="--"/>
    <m/>
    <s v="F"/>
    <s v="M"/>
    <s v=""/>
    <s v=""/>
    <n v="73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6.454699999999988"/>
    <s v="M"/>
    <n v="73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800"/>
    <m/>
    <n v="55480"/>
    <s v="V-clip adipose"/>
    <s v="836406"/>
    <m/>
    <m/>
    <m/>
    <s v="--"/>
    <s v="X"/>
    <s v="M"/>
    <s v="M"/>
    <s v=""/>
    <s v=""/>
    <n v="79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801"/>
    <m/>
    <n v="55481"/>
    <s v="V-clip adipose"/>
    <s v="836433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5T00:00:00"/>
    <n v="12376"/>
    <n v="12289"/>
    <m/>
    <x v="3"/>
    <n v="1802"/>
    <m/>
    <n v="55482"/>
    <s v="V-clip adipose"/>
    <s v="836394"/>
    <m/>
    <m/>
    <m/>
    <s v="--"/>
    <m/>
    <s v="F"/>
    <s v="F"/>
    <s v=""/>
    <s v=""/>
    <n v="89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81.725449999999995"/>
    <s v="L"/>
    <n v="89.5"/>
    <s v="No"/>
    <s v=""/>
    <s v=""/>
    <s v=""/>
    <s v=""/>
    <s v=""/>
    <s v=""/>
    <s v=""/>
    <s v=""/>
    <s v="F"/>
    <s v=""/>
    <s v=""/>
    <s v=""/>
    <s v=""/>
  </r>
  <r>
    <d v="2024-07-05T00:00:00"/>
    <n v="12376"/>
    <n v="12289"/>
    <m/>
    <x v="3"/>
    <n v="1803"/>
    <m/>
    <n v="55483"/>
    <s v="V-clip adipose"/>
    <s v="836431"/>
    <m/>
    <m/>
    <m/>
    <s v="--"/>
    <m/>
    <s v="F"/>
    <s v="F"/>
    <s v=""/>
    <s v=""/>
    <n v="80.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3.395949999999999"/>
    <s v="L"/>
    <n v="80.5"/>
    <s v="No"/>
    <s v=""/>
    <s v=""/>
    <s v=""/>
    <s v=""/>
    <s v=""/>
    <s v=""/>
    <s v=""/>
    <s v=""/>
    <s v="F"/>
    <s v=""/>
    <s v=""/>
    <s v=""/>
    <s v=""/>
  </r>
  <r>
    <d v="2024-07-05T00:00:00"/>
    <n v="12376"/>
    <n v="12289"/>
    <m/>
    <x v="3"/>
    <n v="1803"/>
    <m/>
    <n v="55484"/>
    <s v="V-clip adipose"/>
    <s v="836409"/>
    <m/>
    <m/>
    <m/>
    <s v="--"/>
    <s v="X"/>
    <s v="F"/>
    <s v="F"/>
    <s v=""/>
    <s v=""/>
    <n v="85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7.560699999999997"/>
    <s v="L"/>
    <n v="85"/>
    <s v="No"/>
    <s v=""/>
    <s v=""/>
    <s v=""/>
    <s v=""/>
    <s v=""/>
    <s v=""/>
    <s v=""/>
    <s v=""/>
    <s v="F"/>
    <s v=""/>
    <s v=""/>
    <s v=""/>
    <s v=""/>
  </r>
  <r>
    <d v="2024-07-05T00:00:00"/>
    <n v="12376"/>
    <n v="12289"/>
    <m/>
    <x v="3"/>
    <n v="1804"/>
    <m/>
    <n v="55485"/>
    <s v="V-clip adipose"/>
    <s v="836373"/>
    <m/>
    <m/>
    <m/>
    <s v="--"/>
    <m/>
    <s v="F"/>
    <s v="F"/>
    <s v=""/>
    <s v=""/>
    <n v="76"/>
    <m/>
    <m/>
    <m/>
    <m/>
    <x v="1"/>
    <m/>
    <s v="1016286"/>
    <m/>
    <m/>
    <m/>
    <m/>
    <m/>
    <m/>
    <s v="HW"/>
    <m/>
    <n v="6"/>
    <m/>
    <m/>
    <n v="1"/>
    <m/>
    <m/>
    <m/>
    <s v="adult"/>
    <s v="1016286"/>
    <x v="7"/>
    <s v=""/>
    <s v=""/>
    <s v=""/>
    <x v="5"/>
    <s v="GH"/>
    <n v="69.231199999999987"/>
    <s v="L"/>
    <n v="76"/>
    <s v="No"/>
    <s v=""/>
    <s v=""/>
    <s v=""/>
    <s v=""/>
    <s v=""/>
    <s v=""/>
    <s v=""/>
    <s v=""/>
    <s v="F"/>
    <s v=""/>
    <s v=""/>
    <s v=""/>
    <s v=""/>
  </r>
  <r>
    <d v="2024-07-05T00:00:00"/>
    <n v="12377"/>
    <n v="12289"/>
    <m/>
    <x v="4"/>
    <n v="1822"/>
    <m/>
    <n v="55486"/>
    <s v="V-clip adipose"/>
    <s v="836436"/>
    <m/>
    <m/>
    <m/>
    <s v="--"/>
    <m/>
    <s v="M"/>
    <s v="M"/>
    <s v=""/>
    <s v=""/>
    <n v="60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23"/>
    <m/>
    <n v="55487"/>
    <s v="V-clip adipose"/>
    <s v="836383"/>
    <m/>
    <m/>
    <m/>
    <s v="--"/>
    <m/>
    <s v="M"/>
    <s v="M"/>
    <s v=""/>
    <s v=""/>
    <n v="67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0.901699999999998"/>
    <s v="M"/>
    <n v="67"/>
    <s v="NA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25"/>
    <m/>
    <n v="55488"/>
    <s v="V-clip adipose"/>
    <s v="836397"/>
    <m/>
    <m/>
    <m/>
    <s v="--"/>
    <m/>
    <s v="M"/>
    <s v="M"/>
    <s v=""/>
    <s v=""/>
    <n v="78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1.082199999999986"/>
    <s v="L"/>
    <n v="78"/>
    <s v="No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25"/>
    <m/>
    <n v="55489"/>
    <s v="V-clip adipose"/>
    <s v="836372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5T00:00:00"/>
    <n v="12377"/>
    <n v="12289"/>
    <m/>
    <x v="4"/>
    <n v="1828"/>
    <m/>
    <n v="55490"/>
    <s v="V-clip adipose"/>
    <s v="836455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30"/>
    <m/>
    <n v="55491"/>
    <s v="V-clip adipose"/>
    <s v="836403"/>
    <m/>
    <m/>
    <m/>
    <s v="--"/>
    <m/>
    <s v="M"/>
    <s v="M"/>
    <s v=""/>
    <s v=""/>
    <n v="71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4.603699999999989"/>
    <s v="M"/>
    <n v="71"/>
    <s v="NA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33"/>
    <m/>
    <n v="55492"/>
    <s v="V-clip adipose"/>
    <s v="836461"/>
    <m/>
    <m/>
    <m/>
    <s v="--"/>
    <s v="X"/>
    <s v="M"/>
    <s v="M"/>
    <s v=""/>
    <s v=""/>
    <n v="92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84.039199999999994"/>
    <s v="L"/>
    <n v="92"/>
    <s v="No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34"/>
    <m/>
    <n v="55493"/>
    <s v="V-clip adipose"/>
    <s v="836407"/>
    <m/>
    <m/>
    <m/>
    <s v="--"/>
    <m/>
    <s v="M"/>
    <s v="M"/>
    <s v=""/>
    <s v=""/>
    <n v="66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35"/>
    <m/>
    <n v="55494"/>
    <s v="V-clip adipose"/>
    <s v="836430"/>
    <m/>
    <m/>
    <m/>
    <s v="--"/>
    <m/>
    <s v="M"/>
    <s v="M"/>
    <s v=""/>
    <s v=""/>
    <n v="54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49.332949999999997"/>
    <s v="M"/>
    <n v="54.5"/>
    <s v="NA"/>
    <s v=""/>
    <s v=""/>
    <s v=""/>
    <s v=""/>
    <s v=""/>
    <s v=""/>
    <s v=""/>
    <s v=""/>
    <s v="M"/>
    <s v=""/>
    <s v=""/>
    <s v=""/>
    <s v=""/>
  </r>
  <r>
    <d v="2024-07-05T00:00:00"/>
    <n v="12377"/>
    <n v="12289"/>
    <m/>
    <x v="4"/>
    <n v="1838"/>
    <m/>
    <n v="55495"/>
    <s v="V-clip adipose"/>
    <s v="836448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5T00:00:00"/>
    <n v="12378"/>
    <n v="12290"/>
    <m/>
    <x v="2"/>
    <n v="1857"/>
    <m/>
    <n v="55496"/>
    <s v="V-clip adipose"/>
    <s v="836426"/>
    <m/>
    <m/>
    <m/>
    <s v="--"/>
    <s v="X"/>
    <s v="M"/>
    <s v="M"/>
    <s v=""/>
    <s v=""/>
    <n v="74"/>
    <m/>
    <m/>
    <m/>
    <m/>
    <x v="2"/>
    <m/>
    <s v="1016286"/>
    <m/>
    <m/>
    <m/>
    <m/>
    <m/>
    <m/>
    <m/>
    <m/>
    <m/>
    <m/>
    <m/>
    <n v="1"/>
    <m/>
    <s v="no scales"/>
    <m/>
    <s v="adult"/>
    <s v="1016286"/>
    <x v="7"/>
    <s v=""/>
    <s v=""/>
    <s v=""/>
    <x v="5"/>
    <s v="GH"/>
    <n v="67.380199999999988"/>
    <s v="M"/>
    <n v="74"/>
    <s v="NA"/>
    <s v=""/>
    <s v=""/>
    <s v=""/>
    <s v=""/>
    <s v=""/>
    <s v=""/>
    <s v=""/>
    <s v=""/>
    <s v="M"/>
    <s v=""/>
    <s v=""/>
    <s v=""/>
    <s v=""/>
  </r>
  <r>
    <d v="2024-07-05T00:00:00"/>
    <n v="12378"/>
    <n v="12290"/>
    <m/>
    <x v="2"/>
    <n v="1858"/>
    <m/>
    <n v="55497"/>
    <s v="V-clip adipose"/>
    <s v="836384"/>
    <m/>
    <m/>
    <m/>
    <s v="--"/>
    <m/>
    <s v="M"/>
    <s v="M"/>
    <s v=""/>
    <s v=""/>
    <n v="69"/>
    <m/>
    <m/>
    <m/>
    <m/>
    <x v="2"/>
    <n v="13363"/>
    <s v="1062188"/>
    <n v="1"/>
    <s v="X"/>
    <m/>
    <s v="X"/>
    <d v="2024-09-27T00:00:00"/>
    <m/>
    <m/>
    <m/>
    <m/>
    <m/>
    <m/>
    <n v="1"/>
    <m/>
    <m/>
    <m/>
    <s v="adult"/>
    <s v="10621881"/>
    <x v="2"/>
    <n v="1.2"/>
    <n v="2"/>
    <n v="2020"/>
    <x v="5"/>
    <s v="GH"/>
    <n v="62.752699999999997"/>
    <s v="M"/>
    <n v="69"/>
    <s v="NA"/>
    <s v=""/>
    <n v="127871"/>
    <s v=""/>
    <s v=""/>
    <s v=""/>
    <s v=""/>
    <s v=""/>
    <s v=""/>
    <s v="M"/>
    <s v=""/>
    <s v=""/>
    <s v=""/>
    <s v=""/>
  </r>
  <r>
    <d v="2024-07-05T00:00:00"/>
    <n v="12378"/>
    <n v="12290"/>
    <m/>
    <x v="2"/>
    <n v="1859"/>
    <m/>
    <n v="55498"/>
    <s v="V-clip adipose"/>
    <s v="836465"/>
    <m/>
    <m/>
    <m/>
    <s v="--"/>
    <m/>
    <s v="F"/>
    <s v="F"/>
    <s v=""/>
    <s v=""/>
    <n v="80"/>
    <m/>
    <m/>
    <m/>
    <m/>
    <x v="1"/>
    <n v="13363"/>
    <s v="1062188"/>
    <n v="2"/>
    <s v="X"/>
    <m/>
    <s v="X"/>
    <d v="2024-09-27T00:00:00"/>
    <m/>
    <m/>
    <m/>
    <m/>
    <m/>
    <m/>
    <n v="1"/>
    <m/>
    <m/>
    <m/>
    <s v="adult"/>
    <s v="10621882"/>
    <x v="3"/>
    <n v="1.3"/>
    <n v="3"/>
    <n v="2019"/>
    <x v="5"/>
    <s v="GH"/>
    <n v="72.933199999999985"/>
    <s v="L"/>
    <n v="80"/>
    <s v="No"/>
    <s v=""/>
    <n v="127871"/>
    <s v=""/>
    <s v=""/>
    <s v=""/>
    <s v=""/>
    <s v=""/>
    <s v=""/>
    <s v="F"/>
    <s v=""/>
    <s v=""/>
    <s v=""/>
    <s v=""/>
  </r>
  <r>
    <d v="2024-07-05T00:00:00"/>
    <n v="12378"/>
    <n v="12290"/>
    <m/>
    <x v="2"/>
    <n v="1900"/>
    <m/>
    <n v="55499"/>
    <s v="V-clip adipose"/>
    <s v="836412"/>
    <m/>
    <m/>
    <m/>
    <s v="--"/>
    <m/>
    <s v="M"/>
    <s v="M"/>
    <s v=""/>
    <s v=""/>
    <n v="57"/>
    <m/>
    <m/>
    <m/>
    <m/>
    <x v="2"/>
    <n v="13363"/>
    <s v="1062188"/>
    <n v="3"/>
    <s v="X"/>
    <m/>
    <s v="X"/>
    <d v="2024-09-27T00:00:00"/>
    <m/>
    <m/>
    <m/>
    <m/>
    <m/>
    <m/>
    <n v="1"/>
    <m/>
    <m/>
    <m/>
    <s v="adult"/>
    <s v="10621883"/>
    <x v="2"/>
    <n v="1.2"/>
    <n v="2"/>
    <n v="2020"/>
    <x v="5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05T00:00:00"/>
    <n v="12378"/>
    <n v="12290"/>
    <m/>
    <x v="2"/>
    <n v="1902"/>
    <m/>
    <n v="55500"/>
    <s v="V-clip adipose"/>
    <s v="836573"/>
    <m/>
    <m/>
    <m/>
    <s v="--"/>
    <m/>
    <s v="F"/>
    <s v="F"/>
    <s v=""/>
    <s v=""/>
    <n v="76"/>
    <n v="16.5"/>
    <n v="6.5"/>
    <n v="5"/>
    <n v="1.5"/>
    <x v="1"/>
    <n v="13363"/>
    <s v="1062188"/>
    <n v="4"/>
    <s v="X"/>
    <m/>
    <s v="X"/>
    <d v="2024-09-27T00:00:00"/>
    <m/>
    <m/>
    <m/>
    <m/>
    <m/>
    <m/>
    <n v="1"/>
    <m/>
    <m/>
    <m/>
    <s v="adult"/>
    <s v="10621884"/>
    <x v="3"/>
    <n v="1.3"/>
    <n v="3"/>
    <n v="2019"/>
    <x v="5"/>
    <s v="GH"/>
    <n v="69.5"/>
    <s v="L"/>
    <n v="76"/>
    <s v="Yes"/>
    <s v=""/>
    <n v="127871"/>
    <s v=""/>
    <s v="M"/>
    <n v="-0.12000000000000011"/>
    <n v="0.47003594823542821"/>
    <s v=""/>
    <s v=""/>
    <s v="M"/>
    <s v=""/>
    <s v=""/>
    <s v=""/>
    <s v=""/>
  </r>
  <r>
    <d v="2024-07-05T00:00:00"/>
    <n v="12378"/>
    <n v="12290"/>
    <m/>
    <x v="2"/>
    <n v="1903"/>
    <m/>
    <n v="55501"/>
    <s v="V-clip adipose"/>
    <s v="836593"/>
    <m/>
    <m/>
    <m/>
    <s v="--"/>
    <m/>
    <s v="M"/>
    <s v="M"/>
    <s v=""/>
    <s v=""/>
    <n v="56"/>
    <m/>
    <m/>
    <m/>
    <m/>
    <x v="2"/>
    <n v="13363"/>
    <s v="1062188"/>
    <n v="5"/>
    <s v="X"/>
    <m/>
    <s v="X"/>
    <d v="2024-09-27T00:00:00"/>
    <m/>
    <m/>
    <m/>
    <m/>
    <m/>
    <m/>
    <n v="1"/>
    <m/>
    <m/>
    <m/>
    <s v="adult"/>
    <s v="10621885"/>
    <x v="5"/>
    <n v="0"/>
    <n v="0"/>
    <s v=""/>
    <x v="5"/>
    <s v="GH"/>
    <n v="50.721200000000003"/>
    <s v="M"/>
    <n v="56"/>
    <s v="NA"/>
    <s v=""/>
    <n v="127871"/>
    <s v=""/>
    <s v=""/>
    <s v=""/>
    <s v=""/>
    <s v=""/>
    <s v=""/>
    <s v="M"/>
    <s v=""/>
    <s v=""/>
    <s v=""/>
    <s v=""/>
  </r>
  <r>
    <d v="2024-07-05T00:00:00"/>
    <n v="12378"/>
    <n v="12290"/>
    <m/>
    <x v="2"/>
    <n v="1905"/>
    <m/>
    <n v="55502"/>
    <s v="V-clip adipose"/>
    <s v="836589"/>
    <m/>
    <m/>
    <m/>
    <s v="--"/>
    <m/>
    <s v="F"/>
    <s v="F"/>
    <s v=""/>
    <s v=""/>
    <n v="83"/>
    <n v="18"/>
    <n v="6.6"/>
    <n v="5"/>
    <n v="1.7"/>
    <x v="1"/>
    <n v="13363"/>
    <s v="1062188"/>
    <n v="6"/>
    <s v="X"/>
    <m/>
    <s v="X"/>
    <d v="2024-09-27T00:00:00"/>
    <m/>
    <m/>
    <m/>
    <m/>
    <m/>
    <m/>
    <n v="1"/>
    <m/>
    <m/>
    <m/>
    <s v="adult"/>
    <s v="10621886"/>
    <x v="3"/>
    <n v="1.3"/>
    <n v="3"/>
    <n v="2019"/>
    <x v="5"/>
    <s v="GH"/>
    <n v="76.400000000000006"/>
    <s v="L"/>
    <n v="83"/>
    <s v="Yes"/>
    <s v=""/>
    <n v="127871"/>
    <s v=""/>
    <s v="F"/>
    <n v="2.5899999999999981"/>
    <n v="0.9302152171234197"/>
    <s v=""/>
    <s v=""/>
    <s v="F"/>
    <s v=""/>
    <s v=""/>
    <s v=""/>
    <s v=""/>
  </r>
  <r>
    <d v="2024-07-05T00:00:00"/>
    <n v="12378"/>
    <n v="12290"/>
    <m/>
    <x v="2"/>
    <n v="1907"/>
    <m/>
    <n v="55503"/>
    <s v="V-clip adipose"/>
    <s v="836625"/>
    <m/>
    <m/>
    <m/>
    <s v="--"/>
    <m/>
    <s v="F"/>
    <s v="F"/>
    <s v=""/>
    <s v=""/>
    <n v="85"/>
    <n v="19.7"/>
    <n v="8"/>
    <n v="6.1"/>
    <n v="2.2000000000000002"/>
    <x v="1"/>
    <n v="13363"/>
    <s v="1062188"/>
    <n v="7"/>
    <s v="X"/>
    <m/>
    <s v="X"/>
    <d v="2024-09-27T00:00:00"/>
    <m/>
    <m/>
    <m/>
    <m/>
    <m/>
    <m/>
    <n v="1"/>
    <m/>
    <m/>
    <m/>
    <s v="adult"/>
    <s v="10621887"/>
    <x v="3"/>
    <n v="1.3"/>
    <n v="3"/>
    <n v="2019"/>
    <x v="5"/>
    <s v="GH"/>
    <n v="77"/>
    <s v="L"/>
    <n v="85"/>
    <s v="Yes"/>
    <s v=""/>
    <n v="127871"/>
    <s v=""/>
    <s v="F"/>
    <n v="0.47999999999999798"/>
    <n v="0.61774787476924853"/>
    <s v=""/>
    <s v=""/>
    <s v="F"/>
    <s v=""/>
    <s v=""/>
    <s v=""/>
    <s v=""/>
  </r>
  <r>
    <d v="2024-07-05T00:00:00"/>
    <n v="12378"/>
    <n v="12290"/>
    <m/>
    <x v="2"/>
    <n v="1909"/>
    <m/>
    <n v="55504"/>
    <s v="V-clip adipose"/>
    <s v="836581"/>
    <m/>
    <m/>
    <m/>
    <s v="--"/>
    <m/>
    <s v="M"/>
    <s v="M"/>
    <s v=""/>
    <s v=""/>
    <n v="80"/>
    <n v="19.5"/>
    <n v="8"/>
    <n v="5"/>
    <n v="2"/>
    <x v="1"/>
    <n v="13363"/>
    <s v="1062188"/>
    <n v="8"/>
    <s v="X"/>
    <m/>
    <s v="X"/>
    <d v="2024-09-27T00:00:00"/>
    <m/>
    <m/>
    <m/>
    <m/>
    <m/>
    <m/>
    <n v="1"/>
    <m/>
    <m/>
    <m/>
    <s v="adult"/>
    <s v="10621888"/>
    <x v="3"/>
    <n v="1.3"/>
    <n v="3"/>
    <n v="2019"/>
    <x v="5"/>
    <s v="GH"/>
    <n v="72"/>
    <s v="L"/>
    <n v="80"/>
    <s v="Yes"/>
    <s v=""/>
    <n v="127871"/>
    <s v=""/>
    <s v="M"/>
    <n v="-0.75000000000000111"/>
    <n v="0.3208213008246068"/>
    <s v=""/>
    <s v=""/>
    <s v="M"/>
    <s v=""/>
    <s v=""/>
    <s v=""/>
    <s v=""/>
  </r>
  <r>
    <d v="2024-07-05T00:00:00"/>
    <n v="12378"/>
    <n v="12290"/>
    <m/>
    <x v="2"/>
    <n v="1910"/>
    <m/>
    <n v="55505"/>
    <s v="V-clip adipose"/>
    <s v="836636"/>
    <m/>
    <m/>
    <m/>
    <s v="--"/>
    <m/>
    <s v="M"/>
    <s v="M"/>
    <s v=""/>
    <s v=""/>
    <n v="68"/>
    <m/>
    <m/>
    <m/>
    <m/>
    <x v="2"/>
    <m/>
    <s v="1016286"/>
    <m/>
    <m/>
    <m/>
    <m/>
    <m/>
    <m/>
    <m/>
    <m/>
    <m/>
    <m/>
    <m/>
    <n v="1"/>
    <m/>
    <s v="no scales"/>
    <m/>
    <s v="adult"/>
    <s v="1016286"/>
    <x v="7"/>
    <s v=""/>
    <s v=""/>
    <s v=""/>
    <x v="5"/>
    <s v="GH"/>
    <n v="61.827199999999998"/>
    <s v="M"/>
    <n v="68"/>
    <s v="NA"/>
    <s v=""/>
    <s v=""/>
    <s v=""/>
    <s v=""/>
    <s v=""/>
    <s v=""/>
    <s v=""/>
    <s v=""/>
    <s v="M"/>
    <s v=""/>
    <s v=""/>
    <s v=""/>
    <s v=""/>
  </r>
  <r>
    <d v="2024-07-05T00:00:00"/>
    <n v="12378"/>
    <n v="12290"/>
    <m/>
    <x v="2"/>
    <n v="1911"/>
    <m/>
    <n v="55506"/>
    <s v="V-clip adipose"/>
    <s v="836590"/>
    <m/>
    <m/>
    <m/>
    <s v="--"/>
    <m/>
    <s v="M"/>
    <s v="M"/>
    <s v=""/>
    <s v=""/>
    <n v="55"/>
    <m/>
    <m/>
    <m/>
    <m/>
    <x v="2"/>
    <n v="13363"/>
    <s v="1062188"/>
    <n v="9"/>
    <s v="X"/>
    <m/>
    <s v="X"/>
    <d v="2024-09-27T00:00:00"/>
    <m/>
    <m/>
    <m/>
    <m/>
    <m/>
    <m/>
    <n v="1"/>
    <m/>
    <m/>
    <m/>
    <s v="adult"/>
    <s v="10621889"/>
    <x v="2"/>
    <n v="1.2"/>
    <n v="2"/>
    <n v="2020"/>
    <x v="5"/>
    <s v="GH"/>
    <n v="49.795699999999997"/>
    <s v="M"/>
    <n v="55"/>
    <s v="NA"/>
    <s v=""/>
    <n v="127871"/>
    <s v=""/>
    <s v=""/>
    <s v=""/>
    <s v=""/>
    <s v=""/>
    <s v=""/>
    <s v="M"/>
    <s v=""/>
    <s v=""/>
    <s v=""/>
    <s v=""/>
  </r>
  <r>
    <d v="2024-07-05T00:00:00"/>
    <n v="12378"/>
    <n v="12290"/>
    <m/>
    <x v="2"/>
    <n v="1912"/>
    <m/>
    <n v="55507"/>
    <s v="V-clip adipose"/>
    <s v="836595"/>
    <m/>
    <m/>
    <m/>
    <s v="--"/>
    <m/>
    <s v="M"/>
    <s v="M"/>
    <s v=""/>
    <s v=""/>
    <n v="58"/>
    <m/>
    <m/>
    <m/>
    <m/>
    <x v="2"/>
    <n v="13363"/>
    <s v="1062188"/>
    <n v="10"/>
    <s v="X"/>
    <m/>
    <s v="X"/>
    <d v="2024-09-27T00:00:00"/>
    <m/>
    <m/>
    <m/>
    <m/>
    <m/>
    <m/>
    <n v="1"/>
    <m/>
    <m/>
    <m/>
    <s v="adult"/>
    <s v="106218810"/>
    <x v="8"/>
    <s v="M3"/>
    <n v="3"/>
    <s v=""/>
    <x v="5"/>
    <s v="GH"/>
    <n v="52.572200000000002"/>
    <s v="M"/>
    <n v="58"/>
    <s v="NA"/>
    <s v=""/>
    <n v="127871"/>
    <s v=""/>
    <s v=""/>
    <s v=""/>
    <s v=""/>
    <s v=""/>
    <s v=""/>
    <s v="M"/>
    <s v=""/>
    <s v=""/>
    <s v=""/>
    <s v=""/>
  </r>
  <r>
    <d v="2024-07-05T00:00:00"/>
    <n v="12379"/>
    <n v="12290"/>
    <m/>
    <x v="3"/>
    <n v="1931"/>
    <m/>
    <n v="55508"/>
    <s v="V-clip adipose"/>
    <s v="836658"/>
    <m/>
    <m/>
    <m/>
    <s v="--"/>
    <m/>
    <s v="M"/>
    <s v="M"/>
    <s v=""/>
    <s v=""/>
    <n v="69.900000000000006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63.585650000000008"/>
    <s v="M"/>
    <n v="69.900000000000006"/>
    <s v="NA"/>
    <s v=""/>
    <s v=""/>
    <s v=""/>
    <s v=""/>
    <s v=""/>
    <s v=""/>
    <s v=""/>
    <s v=""/>
    <s v="M"/>
    <s v="Kwinageese weir"/>
    <s v=""/>
    <s v=""/>
    <s v=""/>
  </r>
  <r>
    <d v="2024-07-05T00:00:00"/>
    <n v="12379"/>
    <n v="12290"/>
    <m/>
    <x v="3"/>
    <n v="1931"/>
    <m/>
    <n v="55509"/>
    <s v="V-clip adipose"/>
    <s v="836660"/>
    <m/>
    <m/>
    <m/>
    <s v="--"/>
    <s v="X"/>
    <s v="M"/>
    <s v="M"/>
    <s v=""/>
    <s v=""/>
    <n v="77"/>
    <m/>
    <m/>
    <m/>
    <m/>
    <x v="1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M"/>
    <s v=""/>
    <s v=""/>
    <s v=""/>
    <s v=""/>
  </r>
  <r>
    <d v="2024-07-06T00:00:00"/>
    <n v="12424"/>
    <n v="12302"/>
    <m/>
    <x v="1"/>
    <n v="932"/>
    <m/>
    <n v="42096"/>
    <s v="adipose hole"/>
    <s v="835784"/>
    <m/>
    <m/>
    <m/>
    <s v="--"/>
    <m/>
    <s v="M"/>
    <s v="M"/>
    <s v=""/>
    <s v=""/>
    <n v="65"/>
    <m/>
    <m/>
    <m/>
    <m/>
    <x v="2"/>
    <m/>
    <s v="1016286"/>
    <m/>
    <s v="X"/>
    <m/>
    <m/>
    <d v="2024-07-19T00:00:00"/>
    <n v="691"/>
    <m/>
    <m/>
    <m/>
    <m/>
    <m/>
    <n v="1"/>
    <m/>
    <m/>
    <s v="Duplicate scale number. GG data"/>
    <s v="adult"/>
    <s v="1016286"/>
    <x v="7"/>
    <s v=""/>
    <s v=""/>
    <s v=""/>
    <x v="5"/>
    <s v="GW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424"/>
    <n v="12302"/>
    <m/>
    <x v="1"/>
    <n v="932"/>
    <m/>
    <n v="42097"/>
    <s v="adipose hole"/>
    <s v="836591"/>
    <m/>
    <m/>
    <m/>
    <s v="--"/>
    <m/>
    <s v="F"/>
    <s v="M"/>
    <s v=""/>
    <s v=""/>
    <n v="56"/>
    <m/>
    <m/>
    <m/>
    <m/>
    <x v="2"/>
    <n v="12670"/>
    <s v="1062132"/>
    <n v="6"/>
    <s v="X"/>
    <m/>
    <m/>
    <d v="2024-07-19T00:00:00"/>
    <n v="692"/>
    <m/>
    <m/>
    <m/>
    <m/>
    <m/>
    <n v="1"/>
    <m/>
    <m/>
    <s v="re-size based on PIT recap at Kwinageese"/>
    <s v="adult"/>
    <s v="10621326"/>
    <x v="2"/>
    <n v="1.2"/>
    <n v="2"/>
    <n v="2020"/>
    <x v="5"/>
    <s v="GW"/>
    <n v="50.721200000000003"/>
    <s v="M"/>
    <n v="56"/>
    <s v="NA"/>
    <s v=""/>
    <n v="122543"/>
    <s v=""/>
    <s v=""/>
    <s v=""/>
    <s v=""/>
    <s v=""/>
    <s v=""/>
    <s v="M"/>
    <s v="Kwinageese weir"/>
    <s v=""/>
    <s v=""/>
    <s v=""/>
  </r>
  <r>
    <d v="2024-07-06T00:00:00"/>
    <n v="12424"/>
    <n v="12302"/>
    <m/>
    <x v="1"/>
    <n v="932"/>
    <m/>
    <m/>
    <s v="adipose hole"/>
    <s v="835781"/>
    <m/>
    <m/>
    <m/>
    <s v="--"/>
    <m/>
    <s v="F"/>
    <s v="M"/>
    <s v=""/>
    <s v=""/>
    <n v="73"/>
    <m/>
    <m/>
    <m/>
    <m/>
    <x v="2"/>
    <n v="12670"/>
    <s v="1062132"/>
    <n v="7"/>
    <s v="X"/>
    <m/>
    <m/>
    <d v="2024-07-19T00:00:00"/>
    <m/>
    <m/>
    <m/>
    <m/>
    <m/>
    <m/>
    <n v="1"/>
    <m/>
    <s v="missing tag 42098"/>
    <m/>
    <s v="adult"/>
    <s v="10621327"/>
    <x v="2"/>
    <n v="1.2"/>
    <n v="2"/>
    <n v="2020"/>
    <x v="5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932"/>
    <m/>
    <n v="42099"/>
    <s v="adipose hole"/>
    <s v="835825"/>
    <m/>
    <m/>
    <m/>
    <s v="--"/>
    <m/>
    <s v="M"/>
    <s v="M"/>
    <s v=""/>
    <s v=""/>
    <n v="58"/>
    <m/>
    <m/>
    <m/>
    <m/>
    <x v="2"/>
    <n v="12670"/>
    <s v="1062132"/>
    <n v="8"/>
    <s v="X"/>
    <m/>
    <m/>
    <d v="2024-07-19T00:00:00"/>
    <n v="693"/>
    <m/>
    <m/>
    <m/>
    <m/>
    <m/>
    <n v="1"/>
    <m/>
    <m/>
    <m/>
    <s v="adult"/>
    <s v="10621328"/>
    <x v="2"/>
    <n v="1.2"/>
    <n v="2"/>
    <n v="2020"/>
    <x v="5"/>
    <s v="GW"/>
    <n v="52.572200000000002"/>
    <s v="M"/>
    <n v="58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942"/>
    <m/>
    <n v="42100"/>
    <s v="adipose hole"/>
    <s v="835832"/>
    <m/>
    <m/>
    <m/>
    <s v="--"/>
    <m/>
    <s v="F"/>
    <s v="F"/>
    <s v=""/>
    <s v=""/>
    <n v="81"/>
    <n v="17.3"/>
    <n v="6"/>
    <n v="4.4000000000000004"/>
    <n v="1.5"/>
    <x v="1"/>
    <n v="12670"/>
    <s v="1062132"/>
    <n v="9"/>
    <s v="X"/>
    <m/>
    <m/>
    <d v="2024-07-19T00:00:00"/>
    <n v="694"/>
    <m/>
    <m/>
    <m/>
    <m/>
    <m/>
    <n v="1"/>
    <m/>
    <m/>
    <m/>
    <s v="adult"/>
    <s v="10621329"/>
    <x v="8"/>
    <s v="M3"/>
    <n v="3"/>
    <s v=""/>
    <x v="5"/>
    <s v="GW"/>
    <n v="75"/>
    <s v="L"/>
    <n v="81"/>
    <s v="Yes"/>
    <s v=""/>
    <n v="122543"/>
    <s v=""/>
    <s v="F"/>
    <n v="3.0779999999999985"/>
    <n v="0.95597608971118753"/>
    <s v=""/>
    <s v=""/>
    <s v="F"/>
    <s v=""/>
    <s v=""/>
    <s v=""/>
    <s v=""/>
  </r>
  <r>
    <d v="2024-07-06T00:00:00"/>
    <n v="12424"/>
    <n v="12302"/>
    <m/>
    <x v="1"/>
    <n v="942"/>
    <m/>
    <n v="42101"/>
    <s v="adipose hole"/>
    <s v="835845"/>
    <m/>
    <m/>
    <m/>
    <s v="--"/>
    <m/>
    <s v="M"/>
    <s v="M"/>
    <s v=""/>
    <s v=""/>
    <n v="62"/>
    <m/>
    <m/>
    <m/>
    <m/>
    <x v="2"/>
    <n v="12670"/>
    <s v="1062132"/>
    <n v="10"/>
    <s v="X"/>
    <m/>
    <m/>
    <d v="2024-07-19T00:00:00"/>
    <n v="695"/>
    <m/>
    <m/>
    <m/>
    <m/>
    <m/>
    <n v="1"/>
    <m/>
    <m/>
    <m/>
    <s v="adult"/>
    <s v="106213210"/>
    <x v="2"/>
    <n v="1.2"/>
    <n v="2"/>
    <n v="2020"/>
    <x v="5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942"/>
    <m/>
    <n v="42102"/>
    <s v="adipose hole"/>
    <s v="835824"/>
    <m/>
    <m/>
    <m/>
    <s v="--"/>
    <m/>
    <s v="M"/>
    <s v="M"/>
    <s v=""/>
    <s v=""/>
    <n v="59.5"/>
    <m/>
    <m/>
    <m/>
    <m/>
    <x v="2"/>
    <n v="12666"/>
    <s v="1062130"/>
    <n v="1"/>
    <s v="X"/>
    <m/>
    <m/>
    <d v="2024-07-19T00:00:00"/>
    <n v="696"/>
    <m/>
    <m/>
    <m/>
    <m/>
    <m/>
    <n v="1"/>
    <m/>
    <m/>
    <m/>
    <s v="adult"/>
    <s v="10621301"/>
    <x v="2"/>
    <n v="1.2"/>
    <n v="2"/>
    <n v="2020"/>
    <x v="5"/>
    <s v="GW"/>
    <n v="53.960450000000002"/>
    <s v="M"/>
    <n v="59.5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942"/>
    <m/>
    <n v="42103"/>
    <s v="adipose hole"/>
    <s v="835820"/>
    <m/>
    <m/>
    <m/>
    <s v="--"/>
    <m/>
    <s v="F"/>
    <s v="M"/>
    <s v=""/>
    <s v=""/>
    <n v="70.5"/>
    <m/>
    <m/>
    <m/>
    <m/>
    <x v="2"/>
    <n v="12666"/>
    <s v="1062130"/>
    <n v="2"/>
    <s v="X"/>
    <m/>
    <m/>
    <d v="2024-07-19T00:00:00"/>
    <n v="697"/>
    <s v="GN"/>
    <m/>
    <s v="&quot;3-9&quot;"/>
    <m/>
    <m/>
    <n v="1"/>
    <m/>
    <m/>
    <m/>
    <s v="adult"/>
    <s v="10621302"/>
    <x v="2"/>
    <n v="1.2"/>
    <n v="2"/>
    <n v="2020"/>
    <x v="5"/>
    <s v="GW"/>
    <n v="64.140949999999989"/>
    <s v="M"/>
    <n v="70.5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1004"/>
    <m/>
    <n v="42104"/>
    <s v="adipose hole"/>
    <s v="835809"/>
    <m/>
    <m/>
    <m/>
    <s v="--"/>
    <m/>
    <s v="F"/>
    <s v="M"/>
    <s v=""/>
    <s v=""/>
    <n v="64.5"/>
    <m/>
    <m/>
    <m/>
    <m/>
    <x v="2"/>
    <n v="12666"/>
    <s v="1062130"/>
    <n v="3"/>
    <s v="X"/>
    <m/>
    <m/>
    <d v="2024-07-19T00:00:00"/>
    <n v="698"/>
    <m/>
    <m/>
    <m/>
    <m/>
    <m/>
    <n v="1"/>
    <m/>
    <m/>
    <m/>
    <s v="adult"/>
    <s v="10621303"/>
    <x v="2"/>
    <n v="1.2"/>
    <n v="2"/>
    <n v="2020"/>
    <x v="5"/>
    <s v="GW"/>
    <n v="58.587949999999999"/>
    <s v="M"/>
    <n v="64.5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1004"/>
    <m/>
    <n v="42105"/>
    <s v="adipose hole"/>
    <s v="835857"/>
    <m/>
    <m/>
    <m/>
    <s v="--"/>
    <m/>
    <s v="F"/>
    <s v="F"/>
    <s v=""/>
    <s v=""/>
    <n v="87.5"/>
    <n v="18"/>
    <n v="6.3"/>
    <n v="4.5"/>
    <n v="1.6"/>
    <x v="1"/>
    <n v="12666"/>
    <s v="1062130"/>
    <n v="4"/>
    <s v="X"/>
    <m/>
    <m/>
    <d v="2024-07-19T00:00:00"/>
    <n v="699"/>
    <m/>
    <m/>
    <m/>
    <m/>
    <m/>
    <n v="1"/>
    <m/>
    <m/>
    <m/>
    <s v="adult"/>
    <s v="10621304"/>
    <x v="6"/>
    <s v="M2"/>
    <n v="2"/>
    <s v=""/>
    <x v="5"/>
    <s v="GW"/>
    <n v="81.2"/>
    <s v="L"/>
    <n v="87.5"/>
    <s v="Yes"/>
    <s v=""/>
    <n v="122543"/>
    <s v=""/>
    <s v="F"/>
    <n v="5.335"/>
    <n v="0.99520320998443168"/>
    <s v=""/>
    <s v=""/>
    <s v="F"/>
    <s v=""/>
    <s v=""/>
    <s v=""/>
    <s v=""/>
  </r>
  <r>
    <d v="2024-07-06T00:00:00"/>
    <n v="12424"/>
    <n v="12302"/>
    <m/>
    <x v="1"/>
    <n v="1004"/>
    <m/>
    <n v="42106"/>
    <s v="adipose hole"/>
    <s v="835847"/>
    <m/>
    <m/>
    <m/>
    <s v="--"/>
    <m/>
    <s v="F"/>
    <s v="M"/>
    <s v=""/>
    <s v=""/>
    <n v="64.5"/>
    <m/>
    <m/>
    <m/>
    <m/>
    <x v="2"/>
    <n v="12666"/>
    <s v="1062130"/>
    <n v="5"/>
    <s v="X"/>
    <m/>
    <m/>
    <d v="2024-07-19T00:00:00"/>
    <n v="700"/>
    <m/>
    <m/>
    <m/>
    <m/>
    <m/>
    <n v="1"/>
    <m/>
    <m/>
    <m/>
    <s v="adult"/>
    <s v="10621305"/>
    <x v="2"/>
    <n v="1.2"/>
    <n v="2"/>
    <n v="2020"/>
    <x v="5"/>
    <s v="GW"/>
    <n v="58.587949999999999"/>
    <s v="M"/>
    <n v="64.5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1004"/>
    <m/>
    <n v="42108"/>
    <s v="adipose hole"/>
    <s v="835865"/>
    <m/>
    <m/>
    <m/>
    <s v="--"/>
    <m/>
    <s v="M"/>
    <s v="M"/>
    <s v=""/>
    <s v=""/>
    <n v="65.5"/>
    <m/>
    <m/>
    <m/>
    <m/>
    <x v="2"/>
    <n v="12666"/>
    <s v="1062130"/>
    <n v="6"/>
    <s v="X"/>
    <m/>
    <m/>
    <d v="2024-07-19T00:00:00"/>
    <n v="701"/>
    <m/>
    <m/>
    <m/>
    <m/>
    <m/>
    <n v="1"/>
    <m/>
    <s v="missing tag 42107"/>
    <m/>
    <s v="adult"/>
    <s v="10621306"/>
    <x v="2"/>
    <n v="1.2"/>
    <n v="2"/>
    <n v="2020"/>
    <x v="5"/>
    <s v="GW"/>
    <n v="59.513449999999999"/>
    <s v="M"/>
    <n v="65.5"/>
    <s v="NA"/>
    <s v=""/>
    <n v="122543"/>
    <s v=""/>
    <s v=""/>
    <s v=""/>
    <s v=""/>
    <s v=""/>
    <s v=""/>
    <s v="M"/>
    <s v=""/>
    <s v=""/>
    <s v=""/>
    <s v=""/>
  </r>
  <r>
    <d v="2024-07-06T00:00:00"/>
    <n v="12424"/>
    <n v="12302"/>
    <m/>
    <x v="1"/>
    <n v="1016"/>
    <m/>
    <n v="42109"/>
    <s v="adipose hole"/>
    <s v="835862"/>
    <m/>
    <m/>
    <m/>
    <s v="--"/>
    <m/>
    <s v="M"/>
    <s v="M"/>
    <s v=""/>
    <s v=""/>
    <n v="68"/>
    <m/>
    <m/>
    <m/>
    <m/>
    <x v="2"/>
    <n v="12666"/>
    <s v="1062130"/>
    <n v="7"/>
    <s v="X"/>
    <m/>
    <m/>
    <d v="2024-07-19T00:00:00"/>
    <n v="702"/>
    <m/>
    <m/>
    <m/>
    <m/>
    <m/>
    <n v="1"/>
    <m/>
    <m/>
    <m/>
    <s v="adult"/>
    <s v="10621307"/>
    <x v="2"/>
    <n v="1.2"/>
    <n v="2"/>
    <n v="2020"/>
    <x v="5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06T00:00:00"/>
    <n v="12425"/>
    <n v="12302"/>
    <m/>
    <x v="0"/>
    <n v="1050"/>
    <m/>
    <n v="42110"/>
    <s v="adipose hole"/>
    <s v="835782"/>
    <m/>
    <m/>
    <m/>
    <s v="--"/>
    <m/>
    <s v="M"/>
    <s v="M"/>
    <s v=""/>
    <s v=""/>
    <n v="66"/>
    <m/>
    <m/>
    <m/>
    <m/>
    <x v="2"/>
    <n v="12666"/>
    <s v="1062130"/>
    <n v="8"/>
    <s v="X"/>
    <m/>
    <m/>
    <d v="2024-07-19T00:00:00"/>
    <n v="703"/>
    <m/>
    <m/>
    <m/>
    <m/>
    <m/>
    <m/>
    <m/>
    <m/>
    <m/>
    <s v="adult"/>
    <s v="10621308"/>
    <x v="2"/>
    <n v="1.2"/>
    <n v="2"/>
    <n v="2020"/>
    <x v="5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6T00:00:00"/>
    <n v="12425"/>
    <n v="12302"/>
    <m/>
    <x v="0"/>
    <n v="1050"/>
    <m/>
    <n v="42111"/>
    <s v="adipose hole"/>
    <s v="835780"/>
    <m/>
    <m/>
    <m/>
    <s v="--"/>
    <m/>
    <s v="M"/>
    <s v="M"/>
    <s v=""/>
    <s v=""/>
    <n v="68"/>
    <m/>
    <m/>
    <m/>
    <m/>
    <x v="2"/>
    <n v="12666"/>
    <s v="1062130"/>
    <n v="9"/>
    <s v="X"/>
    <m/>
    <m/>
    <d v="2024-07-19T00:00:00"/>
    <n v="704"/>
    <m/>
    <m/>
    <m/>
    <m/>
    <m/>
    <m/>
    <m/>
    <m/>
    <m/>
    <s v="adult"/>
    <s v="10621309"/>
    <x v="2"/>
    <n v="1.2"/>
    <n v="2"/>
    <n v="2020"/>
    <x v="5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06T00:00:00"/>
    <n v="12425"/>
    <n v="12302"/>
    <m/>
    <x v="0"/>
    <n v="1050"/>
    <m/>
    <n v="42112"/>
    <s v="adipose hole"/>
    <s v="835849"/>
    <m/>
    <m/>
    <m/>
    <s v="--"/>
    <m/>
    <s v="F"/>
    <s v="M"/>
    <s v=""/>
    <s v=""/>
    <n v="74"/>
    <m/>
    <m/>
    <m/>
    <m/>
    <x v="2"/>
    <n v="12666"/>
    <s v="1062130"/>
    <n v="10"/>
    <s v="X"/>
    <m/>
    <m/>
    <d v="2024-07-19T00:00:00"/>
    <n v="705"/>
    <m/>
    <m/>
    <m/>
    <m/>
    <m/>
    <m/>
    <m/>
    <m/>
    <m/>
    <s v="adult"/>
    <s v="106213010"/>
    <x v="3"/>
    <n v="1.3"/>
    <n v="3"/>
    <n v="2019"/>
    <x v="5"/>
    <s v="GW"/>
    <n v="67.380199999999988"/>
    <s v="M"/>
    <n v="74"/>
    <s v="NA"/>
    <s v=""/>
    <n v="122543"/>
    <s v=""/>
    <s v=""/>
    <s v=""/>
    <s v=""/>
    <s v=""/>
    <s v=""/>
    <s v="M"/>
    <s v=""/>
    <s v=""/>
    <s v=""/>
    <s v=""/>
  </r>
  <r>
    <d v="2024-07-06T00:00:00"/>
    <n v="12425"/>
    <n v="12302"/>
    <m/>
    <x v="0"/>
    <n v="1050"/>
    <m/>
    <n v="42113"/>
    <s v="adipose hole"/>
    <s v="835868"/>
    <m/>
    <m/>
    <m/>
    <s v="--"/>
    <m/>
    <s v="M"/>
    <s v="M"/>
    <s v=""/>
    <s v=""/>
    <n v="68"/>
    <m/>
    <m/>
    <m/>
    <m/>
    <x v="2"/>
    <n v="12672"/>
    <s v="1062133"/>
    <n v="1"/>
    <s v="X"/>
    <m/>
    <m/>
    <d v="2024-07-19T00:00:00"/>
    <n v="706"/>
    <m/>
    <m/>
    <m/>
    <m/>
    <m/>
    <m/>
    <m/>
    <m/>
    <m/>
    <s v="adult"/>
    <s v="10621331"/>
    <x v="6"/>
    <s v="M2"/>
    <n v="2"/>
    <s v=""/>
    <x v="5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06T00:00:00"/>
    <n v="12425"/>
    <n v="12302"/>
    <m/>
    <x v="0"/>
    <n v="1050"/>
    <m/>
    <n v="42114"/>
    <s v="adipose hole"/>
    <s v="835838"/>
    <m/>
    <m/>
    <m/>
    <s v="--"/>
    <m/>
    <s v="M"/>
    <s v="M"/>
    <s v=""/>
    <s v=""/>
    <n v="68"/>
    <m/>
    <m/>
    <m/>
    <m/>
    <x v="2"/>
    <n v="12672"/>
    <s v="1062133"/>
    <n v="2"/>
    <s v="X"/>
    <m/>
    <m/>
    <d v="2024-07-19T00:00:00"/>
    <n v="707"/>
    <m/>
    <m/>
    <m/>
    <m/>
    <m/>
    <m/>
    <m/>
    <m/>
    <m/>
    <s v="adult"/>
    <s v="10621332"/>
    <x v="2"/>
    <n v="1.2"/>
    <n v="2"/>
    <n v="2020"/>
    <x v="5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06T00:00:00"/>
    <n v="12425"/>
    <n v="12302"/>
    <m/>
    <x v="0"/>
    <n v="1118"/>
    <m/>
    <n v="42115"/>
    <s v="adipose hole"/>
    <s v="835804"/>
    <m/>
    <m/>
    <m/>
    <s v="--"/>
    <m/>
    <s v="F"/>
    <s v="F"/>
    <s v=""/>
    <s v=""/>
    <n v="82"/>
    <n v="17"/>
    <n v="6"/>
    <n v="4"/>
    <n v="1.5"/>
    <x v="1"/>
    <n v="12672"/>
    <s v="1062133"/>
    <n v="3"/>
    <s v="X"/>
    <m/>
    <m/>
    <d v="2024-07-19T00:00:00"/>
    <n v="708"/>
    <m/>
    <m/>
    <m/>
    <m/>
    <m/>
    <m/>
    <m/>
    <m/>
    <m/>
    <s v="adult"/>
    <s v="10621333"/>
    <x v="3"/>
    <n v="1.3"/>
    <n v="3"/>
    <n v="2019"/>
    <x v="5"/>
    <s v="GW"/>
    <n v="76"/>
    <s v="L"/>
    <n v="82"/>
    <s v="Yes"/>
    <s v=""/>
    <n v="122543"/>
    <s v=""/>
    <s v="F"/>
    <n v="3.7799999999999985"/>
    <n v="0.97768656130096765"/>
    <s v=""/>
    <s v=""/>
    <s v="F"/>
    <s v=""/>
    <s v=""/>
    <s v=""/>
    <s v=""/>
  </r>
  <r>
    <d v="2024-07-06T00:00:00"/>
    <n v="12426"/>
    <n v="12302"/>
    <n v="31"/>
    <x v="1"/>
    <n v="1530"/>
    <n v="84"/>
    <n v="42116"/>
    <s v="adipose hole"/>
    <s v="835818"/>
    <n v="340"/>
    <s v="M52 048"/>
    <n v="52"/>
    <s v="340-M52 048-52"/>
    <m/>
    <s v="M"/>
    <s v="M"/>
    <s v=""/>
    <s v=""/>
    <n v="69"/>
    <m/>
    <m/>
    <m/>
    <m/>
    <x v="2"/>
    <n v="12672"/>
    <s v="1062133"/>
    <n v="4"/>
    <s v="X"/>
    <m/>
    <m/>
    <d v="2024-07-19T00:00:00"/>
    <n v="709"/>
    <m/>
    <m/>
    <m/>
    <m/>
    <m/>
    <n v="1"/>
    <s v="CG"/>
    <m/>
    <m/>
    <s v="adult"/>
    <s v="10621334"/>
    <x v="2"/>
    <n v="1.2"/>
    <n v="2"/>
    <n v="2020"/>
    <x v="5"/>
    <s v="GW"/>
    <n v="62.752699999999997"/>
    <s v="M"/>
    <n v="69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2"/>
    <m/>
    <x v="1"/>
    <n v="1550"/>
    <m/>
    <m/>
    <s v="caudal hole"/>
    <m/>
    <m/>
    <m/>
    <m/>
    <s v="--"/>
    <m/>
    <s v="M"/>
    <s v="M"/>
    <s v=""/>
    <s v=""/>
    <n v="30"/>
    <m/>
    <m/>
    <m/>
    <m/>
    <x v="3"/>
    <n v="12672"/>
    <s v="1062133"/>
    <n v="5"/>
    <s v="X"/>
    <m/>
    <m/>
    <d v="2024-07-19T00:00:00"/>
    <m/>
    <m/>
    <m/>
    <m/>
    <m/>
    <m/>
    <m/>
    <m/>
    <s v="JACK"/>
    <m/>
    <s v="jack"/>
    <s v="10621335"/>
    <x v="5"/>
    <n v="0"/>
    <n v="0"/>
    <s v="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2"/>
    <m/>
    <x v="1"/>
    <n v="1553"/>
    <m/>
    <m/>
    <s v="caudal hole"/>
    <m/>
    <m/>
    <m/>
    <m/>
    <s v="--"/>
    <m/>
    <s v="M"/>
    <s v="M"/>
    <s v=""/>
    <s v=""/>
    <n v="46"/>
    <m/>
    <m/>
    <m/>
    <m/>
    <x v="3"/>
    <n v="12672"/>
    <s v="1062133"/>
    <n v="6"/>
    <s v="X"/>
    <m/>
    <m/>
    <d v="2024-07-19T00:00:00"/>
    <m/>
    <m/>
    <m/>
    <m/>
    <m/>
    <m/>
    <m/>
    <m/>
    <s v="JACK"/>
    <m/>
    <s v="jack"/>
    <s v="10621336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2"/>
    <m/>
    <x v="1"/>
    <n v="1557"/>
    <m/>
    <m/>
    <s v="caudal hole"/>
    <m/>
    <m/>
    <m/>
    <m/>
    <s v="--"/>
    <m/>
    <s v="M"/>
    <s v="M"/>
    <s v=""/>
    <s v=""/>
    <n v="37"/>
    <m/>
    <m/>
    <m/>
    <m/>
    <x v="3"/>
    <n v="12672"/>
    <s v="1062133"/>
    <n v="7"/>
    <s v="X"/>
    <m/>
    <m/>
    <d v="2024-07-19T00:00:00"/>
    <m/>
    <m/>
    <m/>
    <m/>
    <m/>
    <m/>
    <m/>
    <m/>
    <s v="JACK"/>
    <m/>
    <s v="jack"/>
    <s v="10621337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2"/>
    <n v="31"/>
    <x v="1"/>
    <n v="1559"/>
    <n v="84"/>
    <n v="42117"/>
    <s v="adipose hole"/>
    <s v="835863"/>
    <n v="380"/>
    <s v="M52 146"/>
    <n v="49"/>
    <s v="380-M52 146-49"/>
    <m/>
    <s v="F"/>
    <s v="M"/>
    <s v=""/>
    <s v=""/>
    <n v="66"/>
    <m/>
    <m/>
    <m/>
    <m/>
    <x v="2"/>
    <n v="12672"/>
    <s v="1062133"/>
    <n v="8"/>
    <s v="X"/>
    <m/>
    <m/>
    <d v="2024-07-19T00:00:00"/>
    <n v="710"/>
    <m/>
    <m/>
    <m/>
    <m/>
    <m/>
    <n v="1"/>
    <s v="CG"/>
    <m/>
    <m/>
    <s v="adult"/>
    <s v="10621338"/>
    <x v="2"/>
    <n v="1.2"/>
    <n v="2"/>
    <n v="2020"/>
    <x v="5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2"/>
    <m/>
    <x v="1"/>
    <n v="1604"/>
    <m/>
    <m/>
    <s v="caudal hole"/>
    <m/>
    <m/>
    <m/>
    <m/>
    <s v="--"/>
    <m/>
    <s v="M"/>
    <s v="M"/>
    <s v=""/>
    <s v=""/>
    <n v="36"/>
    <m/>
    <m/>
    <m/>
    <m/>
    <x v="3"/>
    <n v="12672"/>
    <s v="1062133"/>
    <n v="9"/>
    <s v="X"/>
    <m/>
    <m/>
    <d v="2024-07-19T00:00:00"/>
    <m/>
    <m/>
    <m/>
    <m/>
    <m/>
    <m/>
    <m/>
    <m/>
    <s v="JACK"/>
    <m/>
    <s v="jack"/>
    <s v="10621339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5"/>
    <n v="31"/>
    <x v="1"/>
    <n v="1608"/>
    <n v="84"/>
    <n v="42118"/>
    <s v="adipose hole"/>
    <s v="835837"/>
    <n v="420"/>
    <s v="M56 046"/>
    <n v="129"/>
    <s v="420-M56 046-129"/>
    <m/>
    <s v="F"/>
    <s v="F"/>
    <s v=""/>
    <s v=""/>
    <n v="85"/>
    <n v="18.2"/>
    <n v="5.8"/>
    <n v="5"/>
    <n v="1.8"/>
    <x v="1"/>
    <n v="12672"/>
    <s v="1062133"/>
    <n v="10"/>
    <s v="X"/>
    <m/>
    <m/>
    <d v="2024-07-19T00:00:00"/>
    <n v="711"/>
    <m/>
    <m/>
    <m/>
    <m/>
    <m/>
    <n v="1"/>
    <s v="CG"/>
    <m/>
    <m/>
    <s v="adult"/>
    <s v="106213310"/>
    <x v="3"/>
    <n v="1.3"/>
    <n v="3"/>
    <n v="2019"/>
    <x v="5"/>
    <s v="GW"/>
    <n v="79.2"/>
    <s v="L"/>
    <n v="85"/>
    <s v="Yes"/>
    <s v=""/>
    <n v="122543"/>
    <s v=""/>
    <s v="F"/>
    <n v="4.3879999999999981"/>
    <n v="0.98772694404104899"/>
    <s v=""/>
    <s v=""/>
    <s v="F"/>
    <s v=""/>
    <s v=""/>
    <s v=""/>
    <s v=""/>
  </r>
  <r>
    <d v="2024-07-06T00:00:00"/>
    <n v="12426"/>
    <n v="12305"/>
    <n v="31"/>
    <x v="1"/>
    <n v="1610"/>
    <n v="84"/>
    <n v="42119"/>
    <s v="adipose hole"/>
    <s v="835791"/>
    <n v="460"/>
    <s v="M58 047"/>
    <n v="50"/>
    <s v="460-M58 047-50"/>
    <m/>
    <s v="M"/>
    <s v="M"/>
    <s v=""/>
    <s v=""/>
    <n v="68"/>
    <m/>
    <m/>
    <m/>
    <m/>
    <x v="2"/>
    <n v="12676"/>
    <s v="1062134"/>
    <n v="1"/>
    <s v="X"/>
    <m/>
    <m/>
    <d v="2024-07-19T00:00:00"/>
    <n v="712"/>
    <m/>
    <m/>
    <m/>
    <m/>
    <m/>
    <n v="1"/>
    <s v="CG"/>
    <m/>
    <m/>
    <s v="adult"/>
    <s v="10621341"/>
    <x v="2"/>
    <n v="1.2"/>
    <n v="2"/>
    <n v="2020"/>
    <x v="5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5"/>
    <n v="31"/>
    <x v="1"/>
    <n v="1614"/>
    <n v="84"/>
    <n v="42120"/>
    <s v="adipose hole"/>
    <s v="835864"/>
    <n v="500"/>
    <s v="M58 149"/>
    <n v="130"/>
    <s v="500-M58 149-130"/>
    <m/>
    <s v="F"/>
    <s v="M"/>
    <s v=""/>
    <s v=""/>
    <n v="51"/>
    <m/>
    <m/>
    <m/>
    <m/>
    <x v="2"/>
    <n v="12676"/>
    <s v="1062134"/>
    <n v="2"/>
    <s v="X"/>
    <m/>
    <m/>
    <d v="2024-07-19T00:00:00"/>
    <n v="713"/>
    <m/>
    <m/>
    <m/>
    <m/>
    <m/>
    <n v="1"/>
    <s v="CG"/>
    <m/>
    <m/>
    <s v="adult"/>
    <s v="10621342"/>
    <x v="2"/>
    <n v="1.2"/>
    <n v="2"/>
    <n v="2020"/>
    <x v="5"/>
    <s v="GW"/>
    <n v="46.093699999999998"/>
    <s v="M"/>
    <n v="51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5"/>
    <m/>
    <x v="1"/>
    <n v="1616"/>
    <m/>
    <n v="42121"/>
    <s v="adipose hole"/>
    <s v="835797"/>
    <m/>
    <m/>
    <m/>
    <s v="--"/>
    <m/>
    <s v="F"/>
    <s v="M"/>
    <s v=""/>
    <s v=""/>
    <n v="74"/>
    <m/>
    <m/>
    <m/>
    <m/>
    <x v="2"/>
    <n v="12676"/>
    <s v="1062134"/>
    <n v="3"/>
    <s v="X"/>
    <m/>
    <m/>
    <d v="2024-07-19T00:00:00"/>
    <n v="714"/>
    <m/>
    <m/>
    <m/>
    <m/>
    <m/>
    <m/>
    <m/>
    <m/>
    <m/>
    <s v="adult"/>
    <s v="10621343"/>
    <x v="2"/>
    <n v="1.2"/>
    <n v="2"/>
    <n v="2020"/>
    <x v="5"/>
    <s v="GW"/>
    <n v="67.380199999999988"/>
    <s v="M"/>
    <n v="74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5"/>
    <m/>
    <x v="1"/>
    <n v="1620"/>
    <m/>
    <n v="42122"/>
    <s v="adipose hole"/>
    <s v="835855"/>
    <m/>
    <m/>
    <m/>
    <s v="--"/>
    <m/>
    <s v="F"/>
    <s v="F"/>
    <s v=""/>
    <s v=""/>
    <n v="92"/>
    <n v="20"/>
    <n v="6.7"/>
    <n v="6.3"/>
    <n v="2.5"/>
    <x v="1"/>
    <n v="12676"/>
    <s v="1062134"/>
    <n v="4"/>
    <s v="X"/>
    <m/>
    <m/>
    <d v="2024-07-19T00:00:00"/>
    <n v="715"/>
    <m/>
    <m/>
    <m/>
    <m/>
    <m/>
    <m/>
    <m/>
    <m/>
    <m/>
    <s v="adult"/>
    <s v="10621344"/>
    <x v="3"/>
    <n v="1.3"/>
    <n v="3"/>
    <n v="2019"/>
    <x v="5"/>
    <s v="GW"/>
    <n v="85.3"/>
    <s v="L"/>
    <n v="92"/>
    <s v="Yes"/>
    <s v=""/>
    <n v="122543"/>
    <s v=""/>
    <s v="F"/>
    <n v="4.7600000000000033"/>
    <n v="0.9915071371483557"/>
    <s v=""/>
    <s v=""/>
    <s v="F"/>
    <s v=""/>
    <s v=""/>
    <s v=""/>
    <s v=""/>
  </r>
  <r>
    <d v="2024-07-06T00:00:00"/>
    <n v="12426"/>
    <n v="12305"/>
    <m/>
    <x v="1"/>
    <n v="1629"/>
    <m/>
    <n v="42123"/>
    <s v="adipose hole"/>
    <s v="835800"/>
    <m/>
    <m/>
    <m/>
    <s v="--"/>
    <s v="X"/>
    <s v="M"/>
    <s v="M"/>
    <s v=""/>
    <s v=""/>
    <n v="86"/>
    <n v="20.399999999999999"/>
    <n v="8"/>
    <n v="6.6"/>
    <n v="2.4"/>
    <x v="1"/>
    <n v="12676"/>
    <s v="1062134"/>
    <n v="5"/>
    <s v="X"/>
    <m/>
    <m/>
    <d v="2024-07-19T00:00:00"/>
    <n v="716"/>
    <m/>
    <m/>
    <m/>
    <m/>
    <m/>
    <m/>
    <m/>
    <m/>
    <m/>
    <s v="adult"/>
    <s v="10621345"/>
    <x v="3"/>
    <n v="1.3"/>
    <n v="3"/>
    <n v="2019"/>
    <x v="5"/>
    <s v="GW"/>
    <n v="78"/>
    <s v="L"/>
    <n v="86"/>
    <s v="Yes"/>
    <s v=""/>
    <n v="122543"/>
    <s v=""/>
    <s v="F"/>
    <n v="0.39799999999999702"/>
    <n v="0.59820704391939861"/>
    <s v=""/>
    <s v=""/>
    <s v="F"/>
    <s v=""/>
    <s v=""/>
    <s v=""/>
    <s v=""/>
  </r>
  <r>
    <d v="2024-07-06T00:00:00"/>
    <n v="12426"/>
    <n v="12305"/>
    <m/>
    <x v="1"/>
    <n v="1639"/>
    <m/>
    <n v="42124"/>
    <s v="adipose hole"/>
    <s v="835852"/>
    <m/>
    <m/>
    <m/>
    <s v="--"/>
    <s v="X"/>
    <s v="M"/>
    <s v="M"/>
    <s v=""/>
    <s v=""/>
    <n v="71"/>
    <m/>
    <m/>
    <m/>
    <m/>
    <x v="2"/>
    <n v="12676"/>
    <s v="1062134"/>
    <n v="6"/>
    <s v="X"/>
    <m/>
    <m/>
    <d v="2024-07-19T00:00:00"/>
    <n v="717"/>
    <m/>
    <m/>
    <m/>
    <m/>
    <m/>
    <m/>
    <m/>
    <m/>
    <m/>
    <s v="adult"/>
    <s v="10621346"/>
    <x v="2"/>
    <n v="1.2"/>
    <n v="2"/>
    <n v="2020"/>
    <x v="5"/>
    <s v="GW"/>
    <n v="64.603699999999989"/>
    <s v="M"/>
    <n v="71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5"/>
    <m/>
    <x v="1"/>
    <n v="1641"/>
    <m/>
    <n v="42125"/>
    <s v="adipose hole"/>
    <s v="835850"/>
    <m/>
    <m/>
    <m/>
    <s v="--"/>
    <s v="X"/>
    <s v="M"/>
    <s v="M"/>
    <s v=""/>
    <s v=""/>
    <n v="62"/>
    <m/>
    <m/>
    <m/>
    <m/>
    <x v="2"/>
    <n v="12676"/>
    <s v="1062134"/>
    <n v="7"/>
    <s v="X"/>
    <m/>
    <m/>
    <d v="2024-07-19T00:00:00"/>
    <n v="718"/>
    <m/>
    <m/>
    <m/>
    <m/>
    <m/>
    <m/>
    <m/>
    <m/>
    <m/>
    <s v="adult"/>
    <s v="10621347"/>
    <x v="2"/>
    <n v="1.2"/>
    <n v="2"/>
    <n v="2020"/>
    <x v="5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5"/>
    <m/>
    <x v="1"/>
    <n v="1642"/>
    <m/>
    <m/>
    <s v="caudal hole"/>
    <m/>
    <m/>
    <m/>
    <m/>
    <s v="--"/>
    <m/>
    <s v="M"/>
    <s v="M"/>
    <s v=""/>
    <s v=""/>
    <n v="42"/>
    <m/>
    <m/>
    <m/>
    <m/>
    <x v="3"/>
    <n v="12676"/>
    <s v="1062134"/>
    <n v="8"/>
    <s v="X"/>
    <m/>
    <m/>
    <d v="2024-07-19T00:00:00"/>
    <m/>
    <m/>
    <m/>
    <m/>
    <m/>
    <m/>
    <m/>
    <m/>
    <s v="JACK"/>
    <m/>
    <s v="jack"/>
    <s v="10621348"/>
    <x v="10"/>
    <n v="1.1000000000000001"/>
    <n v="1"/>
    <n v="2021"/>
    <x v="5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6T00:00:00"/>
    <n v="12426"/>
    <n v="12305"/>
    <m/>
    <x v="1"/>
    <n v="1646"/>
    <m/>
    <n v="42126"/>
    <s v="adipose hole"/>
    <s v="835801"/>
    <m/>
    <m/>
    <m/>
    <s v="--"/>
    <s v="X"/>
    <s v="M"/>
    <s v="M"/>
    <s v=""/>
    <s v=""/>
    <n v="54"/>
    <m/>
    <m/>
    <m/>
    <m/>
    <x v="2"/>
    <n v="12676"/>
    <s v="1062134"/>
    <n v="9"/>
    <s v="X"/>
    <m/>
    <m/>
    <d v="2024-07-19T00:00:00"/>
    <n v="719"/>
    <m/>
    <m/>
    <m/>
    <m/>
    <m/>
    <m/>
    <m/>
    <m/>
    <m/>
    <s v="adult"/>
    <s v="10621349"/>
    <x v="2"/>
    <n v="1.2"/>
    <n v="2"/>
    <n v="2020"/>
    <x v="5"/>
    <s v="GW"/>
    <n v="48.870199999999997"/>
    <s v="M"/>
    <n v="54"/>
    <s v="NA"/>
    <s v=""/>
    <n v="122543"/>
    <s v=""/>
    <s v=""/>
    <s v=""/>
    <s v=""/>
    <s v=""/>
    <s v=""/>
    <s v="M"/>
    <s v=""/>
    <s v=""/>
    <s v=""/>
    <s v=""/>
  </r>
  <r>
    <d v="2024-07-06T00:00:00"/>
    <n v="12427"/>
    <n v="12305"/>
    <n v="31"/>
    <x v="0"/>
    <n v="1734"/>
    <n v="120"/>
    <n v="42128"/>
    <s v="adipose hole"/>
    <s v="no pit"/>
    <n v="340"/>
    <s v="M52 049"/>
    <n v="53"/>
    <s v="340-M52 049-53"/>
    <m/>
    <s v="M"/>
    <s v="M"/>
    <s v=""/>
    <s v=""/>
    <n v="55"/>
    <m/>
    <m/>
    <m/>
    <m/>
    <x v="2"/>
    <n v="12676"/>
    <s v="1062134"/>
    <n v="10"/>
    <s v="X"/>
    <m/>
    <m/>
    <d v="2024-07-19T00:00:00"/>
    <n v="720"/>
    <m/>
    <m/>
    <m/>
    <m/>
    <m/>
    <n v="1"/>
    <s v="CG"/>
    <s v="NO PIT"/>
    <s v="missing tag 42127"/>
    <s v="adult"/>
    <s v="106213410"/>
    <x v="2"/>
    <n v="1.2"/>
    <n v="2"/>
    <n v="2020"/>
    <x v="5"/>
    <s v="GW"/>
    <n v="49.795699999999997"/>
    <s v="M"/>
    <n v="55"/>
    <s v="NA"/>
    <s v=""/>
    <n v="122543"/>
    <s v=""/>
    <s v=""/>
    <s v=""/>
    <s v=""/>
    <s v=""/>
    <s v=""/>
    <s v="M"/>
    <s v=""/>
    <s v=""/>
    <s v=""/>
    <s v=""/>
  </r>
  <r>
    <d v="2024-07-06T00:00:00"/>
    <n v="12427"/>
    <n v="12305"/>
    <n v="31"/>
    <x v="0"/>
    <n v="1742"/>
    <n v="89"/>
    <n v="42129"/>
    <s v="adipose hole"/>
    <s v="835854"/>
    <n v="380"/>
    <s v="M52 147"/>
    <n v="50"/>
    <s v="380-M52 147-50"/>
    <m/>
    <s v="M"/>
    <s v="M"/>
    <s v=""/>
    <s v=""/>
    <n v="63"/>
    <m/>
    <m/>
    <m/>
    <m/>
    <x v="2"/>
    <n v="12678"/>
    <s v="1062135"/>
    <n v="1"/>
    <s v="X"/>
    <m/>
    <m/>
    <d v="2024-07-19T00:00:00"/>
    <n v="721"/>
    <m/>
    <m/>
    <m/>
    <m/>
    <m/>
    <n v="1"/>
    <s v="CG"/>
    <m/>
    <m/>
    <s v="adult"/>
    <s v="10621351"/>
    <x v="2"/>
    <n v="1.2"/>
    <n v="2"/>
    <n v="2020"/>
    <x v="5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6T00:00:00"/>
    <n v="12428"/>
    <n v="12305"/>
    <n v="31"/>
    <x v="1"/>
    <n v="1852"/>
    <n v="90"/>
    <n v="42130"/>
    <s v="adipose hole"/>
    <s v="835794"/>
    <n v="420"/>
    <s v="M56 047"/>
    <n v="130"/>
    <s v="420-M56 047-130"/>
    <m/>
    <s v="F"/>
    <s v="F"/>
    <s v=""/>
    <s v=""/>
    <n v="79"/>
    <n v="16.8"/>
    <n v="5.0999999999999996"/>
    <n v="5.9"/>
    <n v="1.5"/>
    <x v="1"/>
    <n v="12678"/>
    <s v="1062135"/>
    <n v="2"/>
    <s v="X"/>
    <m/>
    <m/>
    <d v="2024-07-19T00:00:00"/>
    <n v="722"/>
    <m/>
    <m/>
    <m/>
    <m/>
    <m/>
    <n v="1"/>
    <s v="CG"/>
    <m/>
    <m/>
    <s v="adult"/>
    <s v="10621352"/>
    <x v="3"/>
    <n v="1.3"/>
    <n v="3"/>
    <n v="2019"/>
    <x v="5"/>
    <s v="GW"/>
    <n v="73.900000000000006"/>
    <s v="L"/>
    <n v="79"/>
    <s v="Yes"/>
    <s v=""/>
    <n v="122543"/>
    <s v=""/>
    <s v="F"/>
    <n v="2.3499999999999996"/>
    <n v="0.91293422755972864"/>
    <s v=""/>
    <s v=""/>
    <s v="F"/>
    <s v=""/>
    <s v=""/>
    <s v=""/>
    <s v=""/>
  </r>
  <r>
    <d v="2024-07-06T00:00:00"/>
    <n v="12429"/>
    <n v="12305"/>
    <n v="31"/>
    <x v="0"/>
    <n v="1930"/>
    <n v="90"/>
    <n v="42131"/>
    <s v="adipose hole"/>
    <s v="835783"/>
    <n v="460"/>
    <s v="M58 048"/>
    <n v="52"/>
    <s v="460-M58 048-52"/>
    <m/>
    <s v="M"/>
    <s v="M"/>
    <s v=""/>
    <s v=""/>
    <n v="61"/>
    <m/>
    <m/>
    <m/>
    <m/>
    <x v="2"/>
    <n v="12678"/>
    <s v="1062135"/>
    <n v="3"/>
    <s v="X"/>
    <m/>
    <m/>
    <d v="2024-07-19T00:00:00"/>
    <n v="723"/>
    <m/>
    <m/>
    <m/>
    <m/>
    <m/>
    <n v="1"/>
    <s v="CG"/>
    <m/>
    <s v="no measurements recorded."/>
    <s v="adult"/>
    <s v="10621353"/>
    <x v="2"/>
    <n v="1.2"/>
    <n v="2"/>
    <n v="2020"/>
    <x v="5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6T00:00:00"/>
    <n v="12380"/>
    <n v="12291"/>
    <m/>
    <x v="3"/>
    <n v="1001"/>
    <m/>
    <n v="55510"/>
    <s v="V-clip adipose"/>
    <s v="836639"/>
    <m/>
    <m/>
    <m/>
    <s v="--"/>
    <m/>
    <s v="M"/>
    <s v="M"/>
    <s v=""/>
    <s v=""/>
    <n v="67.5"/>
    <m/>
    <m/>
    <m/>
    <m/>
    <x v="2"/>
    <n v="13364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03"/>
    <m/>
    <n v="55512"/>
    <s v="V-clip adipose"/>
    <s v="836583"/>
    <m/>
    <m/>
    <m/>
    <s v="--"/>
    <m/>
    <s v="M"/>
    <s v="M"/>
    <s v=""/>
    <s v=""/>
    <n v="54.5"/>
    <m/>
    <m/>
    <m/>
    <m/>
    <x v="2"/>
    <n v="13364"/>
    <s v=""/>
    <n v="2"/>
    <s v="X"/>
    <s v="X"/>
    <m/>
    <d v="2024-09-27T00:00:00"/>
    <m/>
    <m/>
    <m/>
    <m/>
    <m/>
    <m/>
    <m/>
    <m/>
    <s v="55511 bad tag"/>
    <m/>
    <s v="adult"/>
    <s v="2"/>
    <x v="7"/>
    <s v=""/>
    <s v=""/>
    <s v=""/>
    <x v="5"/>
    <s v="GH"/>
    <n v="49.332949999999997"/>
    <s v="M"/>
    <n v="54.5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07"/>
    <m/>
    <n v="55513"/>
    <s v="V-clip adipose"/>
    <s v="836594"/>
    <m/>
    <m/>
    <m/>
    <s v="--"/>
    <m/>
    <s v="M"/>
    <s v="M"/>
    <s v=""/>
    <s v=""/>
    <n v="68"/>
    <m/>
    <m/>
    <m/>
    <m/>
    <x v="2"/>
    <n v="13364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09"/>
    <m/>
    <n v="55515"/>
    <s v="V-clip adipose"/>
    <s v="836662"/>
    <m/>
    <m/>
    <m/>
    <s v="--"/>
    <m/>
    <s v="M"/>
    <s v="M"/>
    <s v=""/>
    <s v=""/>
    <n v="60.5"/>
    <m/>
    <m/>
    <m/>
    <m/>
    <x v="2"/>
    <n v="13364"/>
    <s v=""/>
    <n v="4"/>
    <s v="X"/>
    <s v="X"/>
    <m/>
    <d v="2024-09-27T00:00:00"/>
    <m/>
    <m/>
    <m/>
    <m/>
    <m/>
    <m/>
    <m/>
    <m/>
    <s v="55514 bad tag"/>
    <m/>
    <s v="adult"/>
    <s v="4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12"/>
    <m/>
    <n v="55516"/>
    <s v="V-clip adipose"/>
    <s v="836605"/>
    <m/>
    <m/>
    <m/>
    <s v="--"/>
    <m/>
    <s v="F"/>
    <s v="F"/>
    <s v=""/>
    <s v=""/>
    <n v="85"/>
    <n v="17.399999999999999"/>
    <n v="6"/>
    <n v="5"/>
    <n v="1.7"/>
    <x v="1"/>
    <n v="13364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9"/>
    <s v="L"/>
    <n v="85"/>
    <s v="Yes"/>
    <s v=""/>
    <e v="#N/A"/>
    <s v=""/>
    <s v="F"/>
    <n v="4.2179999999999982"/>
    <n v="0.98548569648493645"/>
    <s v=""/>
    <s v=""/>
    <s v="F"/>
    <s v=""/>
    <s v=""/>
    <s v=""/>
    <s v=""/>
  </r>
  <r>
    <d v="2024-07-06T00:00:00"/>
    <n v="12380"/>
    <n v="12291"/>
    <m/>
    <x v="3"/>
    <n v="1015"/>
    <m/>
    <n v="55517"/>
    <s v="V-clip adipose"/>
    <s v="836628"/>
    <m/>
    <m/>
    <m/>
    <s v="--"/>
    <m/>
    <s v="M"/>
    <s v="M"/>
    <s v=""/>
    <s v=""/>
    <n v="61"/>
    <m/>
    <m/>
    <m/>
    <m/>
    <x v="2"/>
    <n v="13364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17"/>
    <m/>
    <n v="55518"/>
    <s v="V-clip adipose"/>
    <s v="836623"/>
    <m/>
    <m/>
    <m/>
    <s v="--"/>
    <s v="X"/>
    <s v="M"/>
    <s v="M"/>
    <s v=""/>
    <s v=""/>
    <n v="70"/>
    <m/>
    <m/>
    <m/>
    <m/>
    <x v="2"/>
    <n v="13364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25"/>
    <m/>
    <n v="55519"/>
    <s v="V-clip adipose"/>
    <s v="836632"/>
    <m/>
    <m/>
    <m/>
    <s v="--"/>
    <m/>
    <s v="M"/>
    <s v="M"/>
    <s v=""/>
    <s v=""/>
    <n v="57"/>
    <m/>
    <m/>
    <m/>
    <m/>
    <x v="2"/>
    <n v="13364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27"/>
    <m/>
    <n v="55520"/>
    <s v="V-clip adipose"/>
    <s v="836645"/>
    <m/>
    <m/>
    <m/>
    <s v="--"/>
    <m/>
    <s v="M"/>
    <s v="M"/>
    <s v=""/>
    <s v=""/>
    <n v="66"/>
    <m/>
    <m/>
    <m/>
    <m/>
    <x v="2"/>
    <n v="13364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29"/>
    <m/>
    <n v="55521"/>
    <s v="V-clip adipose"/>
    <s v="836624"/>
    <m/>
    <m/>
    <m/>
    <s v="--"/>
    <m/>
    <s v="M"/>
    <s v="M"/>
    <s v=""/>
    <s v=""/>
    <n v="73"/>
    <m/>
    <m/>
    <m/>
    <m/>
    <x v="2"/>
    <n v="13364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6T00:00:00"/>
    <n v="12380"/>
    <n v="12291"/>
    <m/>
    <x v="3"/>
    <n v="1033"/>
    <m/>
    <n v="55522"/>
    <s v="V-clip adipose"/>
    <s v="836659"/>
    <m/>
    <m/>
    <m/>
    <s v="--"/>
    <m/>
    <s v="F"/>
    <s v="M"/>
    <s v=""/>
    <s v=""/>
    <n v="68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2.289949999999997"/>
    <s v="M"/>
    <n v="68.5"/>
    <s v="NA"/>
    <s v=""/>
    <s v=""/>
    <s v=""/>
    <s v=""/>
    <s v=""/>
    <s v=""/>
    <s v=""/>
    <s v=""/>
    <s v="M"/>
    <s v=""/>
    <s v=""/>
    <s v=""/>
    <s v=""/>
  </r>
  <r>
    <d v="2024-07-06T00:00:00"/>
    <n v="12380"/>
    <n v="12291"/>
    <m/>
    <x v="3"/>
    <n v="1034"/>
    <m/>
    <n v="55523"/>
    <s v="V-clip adipose"/>
    <s v="836649"/>
    <m/>
    <m/>
    <m/>
    <s v="--"/>
    <m/>
    <s v="F"/>
    <s v="F"/>
    <s v=""/>
    <s v=""/>
    <n v="77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619449999999986"/>
    <s v="L"/>
    <n v="77.5"/>
    <s v="No"/>
    <s v=""/>
    <s v=""/>
    <s v=""/>
    <s v=""/>
    <s v=""/>
    <s v=""/>
    <s v=""/>
    <s v=""/>
    <s v="F"/>
    <s v=""/>
    <s v=""/>
    <s v=""/>
    <s v=""/>
  </r>
  <r>
    <d v="2024-07-06T00:00:00"/>
    <n v="12380"/>
    <n v="12291"/>
    <m/>
    <x v="3"/>
    <n v="1036"/>
    <m/>
    <n v="55524"/>
    <s v="V-clip adipose"/>
    <s v="836614"/>
    <m/>
    <m/>
    <m/>
    <s v="--"/>
    <m/>
    <s v="M"/>
    <s v="M"/>
    <s v=""/>
    <s v=""/>
    <n v="5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7.944699999999997"/>
    <s v="M"/>
    <n v="53"/>
    <s v="NA"/>
    <s v=""/>
    <s v=""/>
    <s v=""/>
    <s v=""/>
    <s v=""/>
    <s v=""/>
    <s v=""/>
    <s v=""/>
    <s v="M"/>
    <s v="Kwinageese weir"/>
    <s v=""/>
    <s v=""/>
    <s v=""/>
  </r>
  <r>
    <d v="2024-07-06T00:00:00"/>
    <n v="12380"/>
    <n v="12291"/>
    <m/>
    <x v="3"/>
    <n v="1038"/>
    <m/>
    <n v="55525"/>
    <s v="V-clip adipose"/>
    <s v="836653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6T00:00:00"/>
    <n v="12380"/>
    <n v="12291"/>
    <m/>
    <x v="3"/>
    <n v="1039"/>
    <m/>
    <n v="55526"/>
    <s v="V-clip adipose"/>
    <s v="836655"/>
    <m/>
    <m/>
    <m/>
    <s v="--"/>
    <m/>
    <s v="F"/>
    <s v="F"/>
    <s v=""/>
    <s v=""/>
    <n v="84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7.097949999999997"/>
    <s v="L"/>
    <n v="84.5"/>
    <s v="No"/>
    <s v=""/>
    <s v=""/>
    <s v=""/>
    <s v=""/>
    <s v=""/>
    <s v=""/>
    <s v=""/>
    <s v=""/>
    <s v="F"/>
    <s v=""/>
    <s v=""/>
    <s v=""/>
    <s v=""/>
  </r>
  <r>
    <d v="2024-07-06T00:00:00"/>
    <n v="12380"/>
    <n v="12291"/>
    <m/>
    <x v="3"/>
    <n v="1040"/>
    <m/>
    <n v="55527"/>
    <s v="V-clip adipose"/>
    <s v="836630"/>
    <m/>
    <m/>
    <m/>
    <s v="--"/>
    <m/>
    <s v="M"/>
    <s v="M"/>
    <s v=""/>
    <s v=""/>
    <n v="58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034950000000002"/>
    <s v="M"/>
    <n v="58.5"/>
    <s v="NA"/>
    <s v=""/>
    <s v=""/>
    <s v=""/>
    <s v=""/>
    <s v=""/>
    <s v=""/>
    <s v=""/>
    <s v=""/>
    <s v="M"/>
    <s v=""/>
    <s v=""/>
    <s v=""/>
    <s v=""/>
  </r>
  <r>
    <d v="2024-07-06T00:00:00"/>
    <n v="12380"/>
    <n v="12291"/>
    <m/>
    <x v="3"/>
    <n v="1041"/>
    <m/>
    <n v="55528"/>
    <s v="V-clip adipose"/>
    <s v="836596"/>
    <m/>
    <m/>
    <m/>
    <s v="--"/>
    <m/>
    <s v="M"/>
    <s v="M"/>
    <s v=""/>
    <s v=""/>
    <n v="6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1"/>
    <m/>
    <x v="4"/>
    <n v="1103"/>
    <m/>
    <n v="55529"/>
    <s v="V-clip adipose"/>
    <s v="836638"/>
    <m/>
    <m/>
    <m/>
    <s v="--"/>
    <m/>
    <s v="M"/>
    <s v="M"/>
    <s v=""/>
    <s v=""/>
    <n v="71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066449999999989"/>
    <s v="M"/>
    <n v="71.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1"/>
    <m/>
    <x v="4"/>
    <n v="1105"/>
    <m/>
    <n v="55530"/>
    <s v="V-clip adipose"/>
    <s v="836642"/>
    <m/>
    <m/>
    <m/>
    <s v="--"/>
    <m/>
    <s v="M"/>
    <s v="M"/>
    <s v=""/>
    <s v=""/>
    <n v="6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0.901699999999998"/>
    <s v="M"/>
    <n v="67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1"/>
    <m/>
    <x v="4"/>
    <n v="1106"/>
    <m/>
    <n v="55531"/>
    <s v="V-clip adipose"/>
    <s v="836579"/>
    <m/>
    <m/>
    <m/>
    <s v="--"/>
    <m/>
    <s v="M"/>
    <s v="M"/>
    <s v=""/>
    <s v=""/>
    <n v="66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0.438949999999998"/>
    <s v="M"/>
    <n v="66.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1"/>
    <m/>
    <x v="4"/>
    <n v="1108"/>
    <m/>
    <n v="55532"/>
    <s v="V-clip adipose"/>
    <s v="836612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1"/>
    <m/>
    <x v="4"/>
    <n v="1109"/>
    <m/>
    <n v="55533"/>
    <s v="V-clip adipose"/>
    <s v="836646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1"/>
    <m/>
    <x v="4"/>
    <n v="1111"/>
    <m/>
    <n v="55534"/>
    <s v="V-clip adipose"/>
    <s v="836664"/>
    <m/>
    <m/>
    <m/>
    <s v="--"/>
    <m/>
    <s v="F"/>
    <s v="F"/>
    <s v=""/>
    <s v=""/>
    <n v="79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007699999999986"/>
    <s v="L"/>
    <n v="79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1"/>
    <m/>
    <x v="4"/>
    <n v="1112"/>
    <m/>
    <n v="55535"/>
    <s v="V-clip adipose"/>
    <s v="836629"/>
    <m/>
    <m/>
    <m/>
    <s v="--"/>
    <s v="X"/>
    <s v="M"/>
    <s v="M"/>
    <s v=""/>
    <s v=""/>
    <n v="88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80.337199999999996"/>
    <s v="L"/>
    <n v="88"/>
    <s v="No"/>
    <s v=""/>
    <s v=""/>
    <s v=""/>
    <s v=""/>
    <s v=""/>
    <s v=""/>
    <s v=""/>
    <s v=""/>
    <s v="M"/>
    <s v=""/>
    <s v=""/>
    <s v=""/>
    <s v=""/>
  </r>
  <r>
    <d v="2024-07-06T00:00:00"/>
    <n v="12381"/>
    <n v="12291"/>
    <m/>
    <x v="4"/>
    <n v="1116"/>
    <m/>
    <n v="55536"/>
    <s v="V-clip adipose"/>
    <s v="836582"/>
    <m/>
    <m/>
    <m/>
    <s v="--"/>
    <m/>
    <s v="M"/>
    <s v="M"/>
    <s v=""/>
    <s v=""/>
    <n v="69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3.215449999999997"/>
    <s v="M"/>
    <n v="69.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19"/>
    <m/>
    <n v="55537"/>
    <s v="V-clip adipose"/>
    <s v="836551"/>
    <m/>
    <m/>
    <m/>
    <s v="--"/>
    <s v="X"/>
    <s v="M"/>
    <s v="M"/>
    <s v=""/>
    <s v=""/>
    <n v="7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6.454699999999988"/>
    <s v="M"/>
    <n v="73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23"/>
    <m/>
    <n v="55538"/>
    <s v="V-clip adipose"/>
    <s v="836647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25"/>
    <m/>
    <n v="55539"/>
    <s v="V-clip adipose"/>
    <s v="836597"/>
    <m/>
    <m/>
    <m/>
    <s v="--"/>
    <m/>
    <s v="M"/>
    <s v="M"/>
    <s v=""/>
    <s v=""/>
    <n v="58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2.572200000000002"/>
    <s v="M"/>
    <n v="58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26"/>
    <m/>
    <n v="55540"/>
    <s v="V-clip adipose"/>
    <s v="836657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27"/>
    <m/>
    <n v="55541"/>
    <s v="V-clip adipose"/>
    <s v="836634"/>
    <m/>
    <m/>
    <m/>
    <s v="--"/>
    <m/>
    <s v="F"/>
    <s v="F"/>
    <s v=""/>
    <s v=""/>
    <n v="81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321449999999999"/>
    <s v="L"/>
    <n v="81.5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28"/>
    <m/>
    <m/>
    <s v="V-clip adipose"/>
    <s v="836669"/>
    <m/>
    <m/>
    <m/>
    <s v="--"/>
    <m/>
    <s v="F"/>
    <s v="M"/>
    <s v=""/>
    <s v=""/>
    <n v="71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066449999999989"/>
    <s v="M"/>
    <n v="71.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31"/>
    <m/>
    <n v="55542"/>
    <s v="V-clip adipose"/>
    <s v="836572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34"/>
    <m/>
    <n v="55543"/>
    <s v="V-clip adipose"/>
    <s v="836598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36"/>
    <m/>
    <n v="55544"/>
    <s v="V-clip adipose"/>
    <s v="836592"/>
    <m/>
    <m/>
    <m/>
    <s v="--"/>
    <m/>
    <s v="F"/>
    <s v="F"/>
    <s v=""/>
    <s v=""/>
    <n v="77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619449999999986"/>
    <s v="L"/>
    <n v="77.5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37"/>
    <m/>
    <n v="55545"/>
    <s v="V-clip adipose"/>
    <s v="836571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39"/>
    <m/>
    <n v="55546"/>
    <s v="V-clip adipose"/>
    <s v="836654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41"/>
    <m/>
    <n v="55547"/>
    <s v="V-clip adipose"/>
    <s v="836577"/>
    <m/>
    <m/>
    <m/>
    <s v="--"/>
    <m/>
    <s v="F"/>
    <s v="F"/>
    <s v=""/>
    <s v=""/>
    <n v="84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43"/>
    <m/>
    <n v="55548"/>
    <s v="V-clip adipose"/>
    <s v="836584"/>
    <m/>
    <m/>
    <m/>
    <s v="--"/>
    <m/>
    <s v="F"/>
    <s v="F"/>
    <s v=""/>
    <s v=""/>
    <n v="84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45"/>
    <m/>
    <n v="55549"/>
    <s v="V-clip adipose"/>
    <s v="836600"/>
    <m/>
    <m/>
    <m/>
    <s v="--"/>
    <m/>
    <s v="F"/>
    <s v="F"/>
    <s v=""/>
    <s v=""/>
    <n v="89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81.262699999999995"/>
    <s v="L"/>
    <n v="89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46"/>
    <m/>
    <n v="55550"/>
    <s v="V-clip adipose"/>
    <s v="836635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50"/>
    <m/>
    <n v="55551"/>
    <s v="V-clip adipose"/>
    <s v="836580"/>
    <m/>
    <m/>
    <m/>
    <s v="--"/>
    <m/>
    <s v="M"/>
    <s v="M"/>
    <s v=""/>
    <s v=""/>
    <n v="69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2.752699999999997"/>
    <s v="M"/>
    <n v="69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54"/>
    <m/>
    <n v="55552"/>
    <s v="V-clip adipose"/>
    <s v="836606"/>
    <m/>
    <m/>
    <m/>
    <s v="--"/>
    <m/>
    <s v="F"/>
    <s v="M"/>
    <s v=""/>
    <s v=""/>
    <n v="71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5.066449999999989"/>
    <s v="M"/>
    <n v="71.5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55"/>
    <m/>
    <n v="55553"/>
    <s v="V-clip adipose"/>
    <s v="836603"/>
    <m/>
    <m/>
    <m/>
    <s v="--"/>
    <m/>
    <s v="F"/>
    <s v="M"/>
    <s v=""/>
    <s v=""/>
    <n v="7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7.380199999999988"/>
    <s v="M"/>
    <n v="74"/>
    <s v="NA"/>
    <s v=""/>
    <s v=""/>
    <s v=""/>
    <s v=""/>
    <s v=""/>
    <s v=""/>
    <s v=""/>
    <s v=""/>
    <s v="M"/>
    <s v=""/>
    <s v=""/>
    <s v=""/>
    <s v=""/>
  </r>
  <r>
    <d v="2024-07-06T00:00:00"/>
    <n v="12381"/>
    <n v="12292"/>
    <m/>
    <x v="4"/>
    <n v="1156"/>
    <m/>
    <n v="55554"/>
    <s v="V-clip adipose"/>
    <s v="836569"/>
    <m/>
    <m/>
    <m/>
    <s v="--"/>
    <m/>
    <s v="F"/>
    <s v="F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933199999999985"/>
    <s v="L"/>
    <n v="80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57"/>
    <m/>
    <n v="55555"/>
    <s v="V-clip adipose"/>
    <s v="836608"/>
    <m/>
    <m/>
    <m/>
    <s v="--"/>
    <m/>
    <s v="F"/>
    <s v="F"/>
    <s v=""/>
    <s v=""/>
    <n v="79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470449999999985"/>
    <s v="L"/>
    <n v="79.5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159"/>
    <m/>
    <n v="55556"/>
    <s v="V-clip adipose"/>
    <s v="836621"/>
    <m/>
    <m/>
    <m/>
    <s v="--"/>
    <m/>
    <s v="F"/>
    <s v="F"/>
    <s v=""/>
    <s v=""/>
    <n v="80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395949999999999"/>
    <s v="L"/>
    <n v="80.5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200"/>
    <m/>
    <n v="55557"/>
    <s v="V-clip adipose"/>
    <s v="836588"/>
    <m/>
    <m/>
    <m/>
    <s v="--"/>
    <m/>
    <s v="F"/>
    <s v="F"/>
    <s v=""/>
    <s v=""/>
    <n v="8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7.560699999999997"/>
    <s v="L"/>
    <n v="85"/>
    <s v="No"/>
    <s v=""/>
    <s v=""/>
    <s v=""/>
    <s v=""/>
    <s v=""/>
    <s v=""/>
    <s v=""/>
    <s v=""/>
    <s v="F"/>
    <s v=""/>
    <s v=""/>
    <s v=""/>
    <s v=""/>
  </r>
  <r>
    <d v="2024-07-06T00:00:00"/>
    <n v="12381"/>
    <n v="12292"/>
    <m/>
    <x v="4"/>
    <n v="1202"/>
    <m/>
    <n v="55558"/>
    <s v="V-clip adipose"/>
    <s v="836613"/>
    <m/>
    <m/>
    <m/>
    <s v="--"/>
    <m/>
    <s v="F"/>
    <s v="F"/>
    <s v=""/>
    <s v=""/>
    <n v="83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5.709699999999998"/>
    <s v="L"/>
    <n v="83"/>
    <s v="No"/>
    <s v=""/>
    <s v=""/>
    <s v=""/>
    <s v=""/>
    <s v=""/>
    <s v=""/>
    <s v=""/>
    <s v=""/>
    <s v="F"/>
    <s v=""/>
    <s v=""/>
    <s v=""/>
    <s v=""/>
  </r>
  <r>
    <d v="2024-07-06T00:00:00"/>
    <n v="12382"/>
    <n v="12292"/>
    <m/>
    <x v="2"/>
    <n v="1231"/>
    <m/>
    <n v="55559"/>
    <s v="V-clip adipose"/>
    <s v="836570"/>
    <m/>
    <m/>
    <m/>
    <s v="--"/>
    <m/>
    <s v="M"/>
    <s v="M"/>
    <s v=""/>
    <s v=""/>
    <n v="59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497700000000002"/>
    <s v="M"/>
    <n v="59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2"/>
    <m/>
    <x v="2"/>
    <n v="1232"/>
    <m/>
    <n v="55560"/>
    <s v="V-clip adipose"/>
    <s v="836587"/>
    <m/>
    <m/>
    <m/>
    <s v="--"/>
    <m/>
    <s v="F"/>
    <s v="F"/>
    <s v=""/>
    <s v=""/>
    <n v="77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F"/>
    <s v=""/>
    <s v=""/>
    <s v=""/>
    <s v=""/>
  </r>
  <r>
    <d v="2024-07-06T00:00:00"/>
    <n v="12382"/>
    <n v="12294"/>
    <m/>
    <x v="2"/>
    <n v="1234"/>
    <m/>
    <n v="55561"/>
    <s v="V-clip adipose"/>
    <s v="836617"/>
    <m/>
    <m/>
    <m/>
    <s v="--"/>
    <m/>
    <s v="F"/>
    <s v="F"/>
    <s v=""/>
    <s v=""/>
    <n v="82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5.246949999999998"/>
    <s v="L"/>
    <n v="82.5"/>
    <s v="No"/>
    <s v=""/>
    <s v=""/>
    <s v=""/>
    <s v=""/>
    <s v=""/>
    <s v=""/>
    <s v=""/>
    <s v=""/>
    <s v="F"/>
    <s v=""/>
    <s v=""/>
    <s v=""/>
    <s v=""/>
  </r>
  <r>
    <d v="2024-07-06T00:00:00"/>
    <n v="12382"/>
    <n v="12294"/>
    <m/>
    <x v="2"/>
    <n v="1236"/>
    <m/>
    <n v="55562"/>
    <s v="V-clip adipose"/>
    <s v="836586"/>
    <m/>
    <m/>
    <m/>
    <s v="--"/>
    <m/>
    <s v="M"/>
    <s v="M"/>
    <s v=""/>
    <s v=""/>
    <n v="5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1.646700000000003"/>
    <s v="M"/>
    <n v="57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44"/>
    <m/>
    <n v="55563"/>
    <s v="V-clip adipose"/>
    <s v="836668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Kwinageese weir"/>
    <s v=""/>
    <s v=""/>
    <s v=""/>
  </r>
  <r>
    <d v="2024-07-06T00:00:00"/>
    <n v="12382"/>
    <n v="12294"/>
    <m/>
    <x v="2"/>
    <n v="1245"/>
    <m/>
    <n v="55564"/>
    <s v="V-clip adipose"/>
    <s v="836615"/>
    <m/>
    <m/>
    <m/>
    <s v="--"/>
    <m/>
    <s v="M"/>
    <s v="M"/>
    <s v=""/>
    <s v=""/>
    <n v="5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8.870199999999997"/>
    <s v="M"/>
    <n v="54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46"/>
    <m/>
    <n v="55565"/>
    <s v="V-clip adipose"/>
    <s v="836641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49"/>
    <m/>
    <n v="55566"/>
    <s v="V-clip adipose"/>
    <s v="836599"/>
    <m/>
    <m/>
    <m/>
    <s v="--"/>
    <m/>
    <s v="F"/>
    <s v="F"/>
    <s v=""/>
    <s v=""/>
    <n v="8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7.560699999999997"/>
    <s v="L"/>
    <n v="85"/>
    <s v="No"/>
    <s v=""/>
    <s v=""/>
    <s v=""/>
    <s v=""/>
    <s v=""/>
    <s v=""/>
    <s v=""/>
    <s v=""/>
    <s v="F"/>
    <s v="Damdochax - Tag Alone"/>
    <s v=""/>
    <s v=""/>
    <s v=""/>
  </r>
  <r>
    <d v="2024-07-06T00:00:00"/>
    <n v="12382"/>
    <n v="12294"/>
    <m/>
    <x v="2"/>
    <n v="1250"/>
    <m/>
    <n v="55567"/>
    <s v="V-clip adipose"/>
    <s v="836585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51"/>
    <m/>
    <n v="55568"/>
    <s v="V-clip adipose"/>
    <s v="836609"/>
    <m/>
    <m/>
    <m/>
    <s v="--"/>
    <m/>
    <s v="M"/>
    <s v="M"/>
    <s v=""/>
    <s v=""/>
    <n v="5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1.646700000000003"/>
    <s v="M"/>
    <n v="57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52"/>
    <m/>
    <n v="55569"/>
    <s v="V-clip adipose"/>
    <s v="836578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56"/>
    <m/>
    <n v="55570"/>
    <s v="V-clip adipose"/>
    <s v="836631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2"/>
    <n v="12294"/>
    <m/>
    <x v="2"/>
    <n v="1257"/>
    <m/>
    <n v="55571"/>
    <s v="V-clip adipose"/>
    <s v="836576"/>
    <m/>
    <m/>
    <m/>
    <s v="--"/>
    <m/>
    <s v="M"/>
    <s v="M"/>
    <s v=""/>
    <s v=""/>
    <n v="6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59"/>
    <m/>
    <n v="55572"/>
    <s v="V-clip adipose"/>
    <s v="836619"/>
    <m/>
    <m/>
    <m/>
    <s v="--"/>
    <m/>
    <s v="M"/>
    <s v="M"/>
    <s v=""/>
    <s v=""/>
    <n v="6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259"/>
    <m/>
    <n v="55573"/>
    <s v="V-clip adipose"/>
    <s v="836656"/>
    <m/>
    <m/>
    <m/>
    <s v="--"/>
    <m/>
    <s v="M"/>
    <s v="M"/>
    <s v=""/>
    <s v=""/>
    <n v="6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5.348700000000001"/>
    <s v="M"/>
    <n v="61"/>
    <s v="NA"/>
    <s v=""/>
    <s v=""/>
    <s v=""/>
    <s v=""/>
    <s v=""/>
    <s v=""/>
    <s v=""/>
    <s v=""/>
    <s v="M"/>
    <s v=""/>
    <s v=""/>
    <s v=""/>
    <s v=""/>
  </r>
  <r>
    <d v="2024-07-06T00:00:00"/>
    <n v="12382"/>
    <n v="12294"/>
    <m/>
    <x v="2"/>
    <n v="1301"/>
    <m/>
    <n v="55574"/>
    <s v="V-clip adipose"/>
    <s v="836644"/>
    <m/>
    <m/>
    <m/>
    <s v="--"/>
    <m/>
    <s v="F"/>
    <s v="F"/>
    <s v=""/>
    <s v=""/>
    <n v="77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F"/>
    <s v=""/>
    <s v=""/>
    <s v=""/>
    <s v=""/>
  </r>
  <r>
    <d v="2024-07-06T00:00:00"/>
    <n v="12382"/>
    <n v="12294"/>
    <m/>
    <x v="2"/>
    <n v="1306"/>
    <m/>
    <n v="55575"/>
    <s v="V-clip adipose"/>
    <s v="836611"/>
    <m/>
    <m/>
    <m/>
    <s v="--"/>
    <m/>
    <s v="M"/>
    <s v="M"/>
    <s v=""/>
    <s v=""/>
    <n v="5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7.019199999999998"/>
    <s v="M"/>
    <n v="52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22"/>
    <m/>
    <n v="55576"/>
    <s v="V-clip adipose"/>
    <s v="836637"/>
    <m/>
    <m/>
    <m/>
    <s v="--"/>
    <m/>
    <s v="F"/>
    <s v="M"/>
    <s v=""/>
    <s v=""/>
    <n v="7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4.603699999999989"/>
    <s v="M"/>
    <n v="71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24"/>
    <m/>
    <n v="55577"/>
    <s v="V-clip adipose"/>
    <s v="836640"/>
    <m/>
    <m/>
    <m/>
    <s v="--"/>
    <m/>
    <s v="M"/>
    <s v="M"/>
    <s v=""/>
    <s v=""/>
    <n v="59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497700000000002"/>
    <s v="M"/>
    <n v="59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25"/>
    <m/>
    <n v="55578"/>
    <s v="V-clip adipose"/>
    <s v="836666"/>
    <m/>
    <m/>
    <m/>
    <s v="--"/>
    <m/>
    <s v="M"/>
    <s v="M"/>
    <s v=""/>
    <s v=""/>
    <n v="5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7.019199999999998"/>
    <s v="M"/>
    <n v="52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27"/>
    <m/>
    <n v="55579"/>
    <s v="V-clip adipose"/>
    <s v="836601"/>
    <m/>
    <m/>
    <m/>
    <s v="--"/>
    <m/>
    <s v="M"/>
    <s v="M"/>
    <s v=""/>
    <s v=""/>
    <n v="59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497700000000002"/>
    <s v="M"/>
    <n v="59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30"/>
    <m/>
    <n v="55580"/>
    <s v="V-clip adipose"/>
    <s v="836661"/>
    <m/>
    <m/>
    <m/>
    <s v="--"/>
    <m/>
    <s v="M"/>
    <s v="M"/>
    <s v=""/>
    <s v=""/>
    <n v="5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6.093699999999998"/>
    <s v="M"/>
    <n v="51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31"/>
    <m/>
    <n v="55581"/>
    <s v="V-clip adipose"/>
    <s v="836602"/>
    <m/>
    <m/>
    <m/>
    <s v="--"/>
    <m/>
    <s v="F"/>
    <s v="M"/>
    <s v=""/>
    <s v=""/>
    <n v="69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3.215449999999997"/>
    <s v="M"/>
    <n v="69.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32"/>
    <m/>
    <n v="55582"/>
    <s v="V-clip adipose"/>
    <s v="836604"/>
    <m/>
    <m/>
    <m/>
    <s v="--"/>
    <m/>
    <s v="M"/>
    <s v="M"/>
    <s v=""/>
    <s v=""/>
    <n v="68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1.827199999999998"/>
    <s v="M"/>
    <n v="68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34"/>
    <m/>
    <n v="55583"/>
    <s v="V-clip adipose"/>
    <s v="836643"/>
    <m/>
    <m/>
    <m/>
    <s v="--"/>
    <m/>
    <s v="F"/>
    <s v="F"/>
    <s v=""/>
    <s v=""/>
    <n v="84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7.097949999999997"/>
    <s v="L"/>
    <n v="84.5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4"/>
    <m/>
    <x v="3"/>
    <n v="1435"/>
    <m/>
    <n v="55584"/>
    <s v="V-clip adipose"/>
    <s v="836616"/>
    <m/>
    <m/>
    <m/>
    <s v="--"/>
    <s v="X"/>
    <s v="M"/>
    <s v="M"/>
    <s v=""/>
    <s v=""/>
    <n v="73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6.917449999999988"/>
    <s v="M"/>
    <n v="73.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4"/>
    <m/>
    <x v="3"/>
    <n v="1439"/>
    <m/>
    <n v="55585"/>
    <s v="V-clip adipose"/>
    <s v="836633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440"/>
    <m/>
    <n v="55586"/>
    <s v="V-clip adipose"/>
    <s v="836648"/>
    <m/>
    <m/>
    <m/>
    <s v="--"/>
    <m/>
    <s v="F"/>
    <s v="F"/>
    <s v=""/>
    <s v=""/>
    <n v="78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1.082199999999986"/>
    <s v="L"/>
    <n v="78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5"/>
    <m/>
    <x v="3"/>
    <n v="1442"/>
    <m/>
    <n v="55587"/>
    <s v="V-clip adipose"/>
    <s v="836665"/>
    <m/>
    <m/>
    <m/>
    <s v="--"/>
    <m/>
    <s v="F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443"/>
    <m/>
    <n v="55588"/>
    <s v="V-clip adipose"/>
    <s v="836610"/>
    <m/>
    <m/>
    <m/>
    <s v="--"/>
    <s v="X"/>
    <s v="M"/>
    <s v="M"/>
    <s v=""/>
    <s v=""/>
    <n v="6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445"/>
    <m/>
    <n v="55589"/>
    <s v="V-clip adipose"/>
    <s v="836574"/>
    <m/>
    <m/>
    <m/>
    <s v="--"/>
    <s v="X"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447"/>
    <m/>
    <n v="55590"/>
    <s v="V-clip adipose"/>
    <s v="836651"/>
    <m/>
    <m/>
    <m/>
    <s v="--"/>
    <m/>
    <s v="F"/>
    <s v="F"/>
    <s v=""/>
    <s v=""/>
    <n v="87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9.411699999999996"/>
    <s v="L"/>
    <n v="87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5"/>
    <m/>
    <x v="3"/>
    <n v="1448"/>
    <m/>
    <n v="55591"/>
    <s v="V-clip adipose"/>
    <s v="836620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449"/>
    <m/>
    <n v="55592"/>
    <s v="V-clip adipose"/>
    <s v="836607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5"/>
    <m/>
    <x v="3"/>
    <n v="1453"/>
    <m/>
    <n v="55593"/>
    <s v="V-clip adipose"/>
    <s v="836618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5"/>
    <m/>
    <x v="3"/>
    <n v="1454"/>
    <m/>
    <n v="55594"/>
    <s v="V-clip adipose"/>
    <s v="836575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5"/>
    <m/>
    <x v="3"/>
    <n v="1458"/>
    <m/>
    <n v="55595"/>
    <s v="V-clip adipose"/>
    <s v="836622"/>
    <m/>
    <m/>
    <m/>
    <s v="--"/>
    <m/>
    <s v="M"/>
    <s v="M"/>
    <s v=""/>
    <s v=""/>
    <n v="59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960450000000002"/>
    <s v="M"/>
    <n v="59.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502"/>
    <m/>
    <n v="55596"/>
    <s v="V-clip adipose"/>
    <s v="836627"/>
    <m/>
    <m/>
    <m/>
    <s v="--"/>
    <m/>
    <s v="F"/>
    <s v="M"/>
    <s v=""/>
    <s v=""/>
    <n v="65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513449999999999"/>
    <s v="M"/>
    <n v="65.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504"/>
    <m/>
    <n v="55597"/>
    <s v="V-clip adipose"/>
    <s v="836626"/>
    <m/>
    <m/>
    <m/>
    <s v="--"/>
    <m/>
    <s v="M"/>
    <s v="M"/>
    <s v=""/>
    <s v=""/>
    <n v="65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513449999999999"/>
    <s v="M"/>
    <n v="65.5"/>
    <s v="NA"/>
    <s v=""/>
    <s v=""/>
    <s v=""/>
    <s v=""/>
    <s v=""/>
    <s v=""/>
    <s v=""/>
    <s v=""/>
    <s v="M"/>
    <s v=""/>
    <s v=""/>
    <s v=""/>
    <s v=""/>
  </r>
  <r>
    <d v="2024-07-06T00:00:00"/>
    <n v="12383"/>
    <n v="12295"/>
    <m/>
    <x v="3"/>
    <n v="1506"/>
    <m/>
    <n v="55598"/>
    <s v="V-clip adipose"/>
    <s v="836667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s v="damaged adipose"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5"/>
    <m/>
    <x v="3"/>
    <n v="1507"/>
    <m/>
    <n v="55599"/>
    <s v="V-clip adipose"/>
    <s v="836663"/>
    <m/>
    <m/>
    <m/>
    <s v="--"/>
    <m/>
    <s v="F"/>
    <s v="F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933199999999985"/>
    <s v="L"/>
    <n v="80"/>
    <s v="No"/>
    <s v=""/>
    <s v=""/>
    <s v=""/>
    <s v=""/>
    <s v=""/>
    <s v=""/>
    <s v=""/>
    <s v=""/>
    <s v="F"/>
    <s v=""/>
    <s v=""/>
    <s v=""/>
    <s v=""/>
  </r>
  <r>
    <d v="2024-07-06T00:00:00"/>
    <n v="12383"/>
    <n v="12295"/>
    <m/>
    <x v="3"/>
    <n v="1509"/>
    <m/>
    <n v="55600"/>
    <s v="V-clip adipose"/>
    <s v="836650"/>
    <m/>
    <m/>
    <m/>
    <s v="--"/>
    <s v="X"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5"/>
    <m/>
    <x v="4"/>
    <n v="1607"/>
    <m/>
    <n v="55601"/>
    <s v="V-clip adipose"/>
    <s v="836964"/>
    <m/>
    <m/>
    <m/>
    <s v="--"/>
    <m/>
    <s v="M"/>
    <s v="M"/>
    <s v=""/>
    <s v=""/>
    <n v="62.5"/>
    <m/>
    <m/>
    <m/>
    <m/>
    <x v="2"/>
    <n v="13365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6T00:00:00"/>
    <n v="12384"/>
    <n v="12295"/>
    <m/>
    <x v="4"/>
    <n v="1609"/>
    <m/>
    <n v="55602"/>
    <s v="V-clip adipose"/>
    <s v="836877"/>
    <m/>
    <m/>
    <m/>
    <s v="--"/>
    <s v="X"/>
    <s v="M"/>
    <s v="M"/>
    <s v=""/>
    <s v=""/>
    <n v="61.5"/>
    <m/>
    <m/>
    <m/>
    <m/>
    <x v="2"/>
    <n v="13365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06T00:00:00"/>
    <n v="12384"/>
    <n v="12295"/>
    <m/>
    <x v="4"/>
    <n v="1611"/>
    <m/>
    <n v="55603"/>
    <s v="V-clip adipose"/>
    <s v="836901"/>
    <m/>
    <m/>
    <m/>
    <s v="--"/>
    <s v="X"/>
    <s v="M"/>
    <s v="M"/>
    <s v=""/>
    <s v=""/>
    <n v="74"/>
    <m/>
    <m/>
    <m/>
    <m/>
    <x v="2"/>
    <n v="13365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06T00:00:00"/>
    <n v="12384"/>
    <n v="12295"/>
    <m/>
    <x v="4"/>
    <n v="1612"/>
    <m/>
    <n v="55604"/>
    <s v="V-clip adipose"/>
    <s v="836873"/>
    <m/>
    <m/>
    <m/>
    <s v="--"/>
    <m/>
    <s v="F"/>
    <s v="F"/>
    <s v=""/>
    <s v=""/>
    <n v="82.5"/>
    <n v="17.5"/>
    <n v="6"/>
    <n v="5"/>
    <n v="1.6"/>
    <x v="1"/>
    <n v="13365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76.5"/>
    <s v="L"/>
    <n v="82.5"/>
    <s v="Yes"/>
    <s v=""/>
    <e v="#N/A"/>
    <s v=""/>
    <s v="F"/>
    <n v="3.2290000000000019"/>
    <n v="0.96191113174142051"/>
    <s v=""/>
    <s v=""/>
    <s v="F"/>
    <s v=""/>
    <s v=""/>
    <s v=""/>
    <s v=""/>
  </r>
  <r>
    <d v="2024-07-06T00:00:00"/>
    <n v="12384"/>
    <n v="12295"/>
    <m/>
    <x v="4"/>
    <n v="1617"/>
    <m/>
    <n v="55605"/>
    <s v="V-clip adipose"/>
    <s v="836918"/>
    <m/>
    <m/>
    <m/>
    <s v="--"/>
    <s v="X"/>
    <s v="M"/>
    <s v="M"/>
    <s v=""/>
    <s v=""/>
    <n v="83.5"/>
    <n v="18.5"/>
    <n v="7"/>
    <n v="5.5"/>
    <n v="2.6"/>
    <x v="1"/>
    <n v="13365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76.5"/>
    <s v="L"/>
    <n v="83.5"/>
    <s v="Yes"/>
    <s v=""/>
    <e v="#N/A"/>
    <s v=""/>
    <s v="F"/>
    <n v="1.1790000000000007"/>
    <n v="0.76476795346653037"/>
    <s v=""/>
    <s v=""/>
    <s v="F"/>
    <s v=""/>
    <s v=""/>
    <s v=""/>
    <s v=""/>
  </r>
  <r>
    <d v="2024-07-06T00:00:00"/>
    <n v="12384"/>
    <n v="12295"/>
    <m/>
    <x v="4"/>
    <n v="1619"/>
    <m/>
    <n v="55606"/>
    <s v="V-clip adipose"/>
    <s v="836940"/>
    <m/>
    <m/>
    <m/>
    <s v="--"/>
    <m/>
    <s v="M"/>
    <s v="M"/>
    <s v=""/>
    <s v=""/>
    <n v="68"/>
    <m/>
    <m/>
    <m/>
    <m/>
    <x v="2"/>
    <n v="13365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6T00:00:00"/>
    <n v="12384"/>
    <n v="12295"/>
    <m/>
    <x v="4"/>
    <n v="1621"/>
    <m/>
    <n v="55607"/>
    <s v="V-clip adipose"/>
    <s v="836945"/>
    <m/>
    <m/>
    <m/>
    <s v="--"/>
    <m/>
    <s v="M"/>
    <s v="M"/>
    <s v=""/>
    <s v=""/>
    <n v="63"/>
    <m/>
    <m/>
    <m/>
    <m/>
    <x v="2"/>
    <n v="13365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6T00:00:00"/>
    <n v="12384"/>
    <n v="12295"/>
    <m/>
    <x v="4"/>
    <n v="1623"/>
    <m/>
    <n v="55608"/>
    <s v="V-clip adipose"/>
    <s v="836881"/>
    <m/>
    <m/>
    <m/>
    <s v="--"/>
    <m/>
    <s v="F"/>
    <s v="F"/>
    <s v=""/>
    <s v=""/>
    <n v="89.5"/>
    <n v="18.600000000000001"/>
    <n v="6"/>
    <n v="5.5"/>
    <n v="1.8"/>
    <x v="1"/>
    <n v="1336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83.5"/>
    <s v="L"/>
    <n v="89.5"/>
    <s v="Yes"/>
    <s v=""/>
    <e v="#N/A"/>
    <s v=""/>
    <s v="F"/>
    <n v="5.7270000000000003"/>
    <n v="0.99675373943704426"/>
    <s v=""/>
    <s v=""/>
    <s v="F"/>
    <s v=""/>
    <s v=""/>
    <s v=""/>
    <s v=""/>
  </r>
  <r>
    <d v="2024-07-06T00:00:00"/>
    <n v="12384"/>
    <n v="12295"/>
    <m/>
    <x v="4"/>
    <n v="1625"/>
    <m/>
    <n v="55609"/>
    <s v="V-clip adipose"/>
    <s v="836879"/>
    <m/>
    <m/>
    <m/>
    <s v="--"/>
    <m/>
    <s v="M"/>
    <s v="M"/>
    <s v=""/>
    <s v=""/>
    <n v="60.5"/>
    <m/>
    <m/>
    <m/>
    <m/>
    <x v="2"/>
    <n v="1336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06T00:00:00"/>
    <n v="12384"/>
    <n v="12295"/>
    <m/>
    <x v="4"/>
    <n v="1628"/>
    <m/>
    <n v="55610"/>
    <s v="V-clip adipose"/>
    <s v="836896"/>
    <m/>
    <m/>
    <m/>
    <s v="--"/>
    <m/>
    <s v="F"/>
    <s v="F"/>
    <s v=""/>
    <s v=""/>
    <n v="80"/>
    <n v="17.399999999999999"/>
    <n v="6"/>
    <n v="4"/>
    <n v="1.7"/>
    <x v="1"/>
    <n v="1336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74"/>
    <s v="L"/>
    <n v="80"/>
    <s v="Yes"/>
    <s v=""/>
    <e v="#N/A"/>
    <s v=""/>
    <s v="F"/>
    <n v="2.7479999999999993"/>
    <n v="0.939800297908291"/>
    <s v=""/>
    <s v=""/>
    <s v="F"/>
    <s v=""/>
    <s v=""/>
    <s v=""/>
    <s v=""/>
  </r>
  <r>
    <d v="2024-07-06T00:00:00"/>
    <n v="12384"/>
    <n v="12296"/>
    <m/>
    <x v="4"/>
    <n v="1631"/>
    <m/>
    <n v="55611"/>
    <s v="V-clip adipose"/>
    <n v="836956"/>
    <m/>
    <m/>
    <m/>
    <s v="--"/>
    <m/>
    <s v="F"/>
    <s v="F"/>
    <s v=""/>
    <s v=""/>
    <n v="76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9.231199999999987"/>
    <s v="L"/>
    <n v="76"/>
    <s v="No"/>
    <s v=""/>
    <s v=""/>
    <s v=""/>
    <s v=""/>
    <s v=""/>
    <s v=""/>
    <s v=""/>
    <s v=""/>
    <s v="F"/>
    <s v=""/>
    <s v=""/>
    <s v=""/>
    <s v=""/>
  </r>
  <r>
    <d v="2024-07-06T00:00:00"/>
    <n v="12384"/>
    <n v="12296"/>
    <m/>
    <x v="4"/>
    <n v="1634"/>
    <m/>
    <n v="55612"/>
    <s v="V-clip adipose"/>
    <n v="836892"/>
    <m/>
    <m/>
    <m/>
    <s v="--"/>
    <s v="X"/>
    <s v="M"/>
    <s v="M"/>
    <s v=""/>
    <s v=""/>
    <n v="7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3.678199999999997"/>
    <s v="M"/>
    <n v="70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36"/>
    <m/>
    <n v="55613"/>
    <s v="V-clip adipose"/>
    <n v="836870"/>
    <m/>
    <m/>
    <m/>
    <s v="--"/>
    <m/>
    <s v="M"/>
    <s v="M"/>
    <s v=""/>
    <s v=""/>
    <n v="7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3.678199999999997"/>
    <s v="M"/>
    <n v="70"/>
    <s v="NA"/>
    <s v=""/>
    <s v=""/>
    <s v=""/>
    <s v=""/>
    <s v=""/>
    <s v=""/>
    <s v=""/>
    <s v=""/>
    <s v="M"/>
    <s v="Kwinageese weir"/>
    <s v=""/>
    <s v=""/>
    <s v=""/>
  </r>
  <r>
    <d v="2024-07-06T00:00:00"/>
    <n v="12384"/>
    <n v="12296"/>
    <m/>
    <x v="4"/>
    <n v="1637"/>
    <m/>
    <n v="55614"/>
    <s v="V-clip adipose"/>
    <n v="836950"/>
    <m/>
    <m/>
    <m/>
    <s v="--"/>
    <s v="X"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40"/>
    <m/>
    <n v="55615"/>
    <s v="V-clip adipose"/>
    <n v="836909"/>
    <m/>
    <m/>
    <m/>
    <s v="--"/>
    <m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s v="damaged adipose"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42"/>
    <m/>
    <n v="55616"/>
    <s v="V-clip adipose"/>
    <n v="836968"/>
    <m/>
    <m/>
    <m/>
    <s v="--"/>
    <m/>
    <s v="M"/>
    <s v="M"/>
    <s v=""/>
    <s v=""/>
    <n v="5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9.795699999999997"/>
    <s v="M"/>
    <n v="55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44"/>
    <m/>
    <n v="55617"/>
    <s v="V-clip adipose"/>
    <n v="836948"/>
    <m/>
    <m/>
    <m/>
    <s v="--"/>
    <m/>
    <s v="M"/>
    <s v="M"/>
    <s v=""/>
    <s v=""/>
    <n v="64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587949999999999"/>
    <s v="M"/>
    <n v="64.5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48"/>
    <m/>
    <n v="55618"/>
    <s v="V-clip adipose"/>
    <n v="836902"/>
    <m/>
    <m/>
    <m/>
    <s v="--"/>
    <s v="X"/>
    <s v="M"/>
    <s v="M"/>
    <s v=""/>
    <s v=""/>
    <n v="88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80.337199999999996"/>
    <s v="L"/>
    <n v="88"/>
    <s v="No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50"/>
    <m/>
    <n v="55619"/>
    <s v="V-clip adipose"/>
    <n v="836929"/>
    <m/>
    <m/>
    <m/>
    <s v="--"/>
    <m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55"/>
    <m/>
    <n v="55620"/>
    <s v="V-clip adipose"/>
    <n v="836876"/>
    <m/>
    <m/>
    <m/>
    <s v="--"/>
    <s v="X"/>
    <s v="M"/>
    <s v="M"/>
    <s v=""/>
    <s v=""/>
    <n v="8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7.560699999999997"/>
    <s v="L"/>
    <n v="85"/>
    <s v="No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56"/>
    <m/>
    <n v="55621"/>
    <s v="V-clip adipose"/>
    <n v="836946"/>
    <m/>
    <m/>
    <m/>
    <s v="--"/>
    <s v="X"/>
    <s v="M"/>
    <s v="M"/>
    <s v=""/>
    <s v=""/>
    <n v="68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2.289949999999997"/>
    <s v="M"/>
    <n v="68.5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658"/>
    <m/>
    <n v="55622"/>
    <s v="V-clip adipose"/>
    <n v="836961"/>
    <m/>
    <m/>
    <m/>
    <s v="--"/>
    <m/>
    <s v="F"/>
    <s v="M"/>
    <s v=""/>
    <s v=""/>
    <n v="69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2.752699999999997"/>
    <s v="M"/>
    <n v="69"/>
    <s v="NA"/>
    <s v=""/>
    <s v=""/>
    <s v=""/>
    <s v=""/>
    <s v=""/>
    <s v=""/>
    <s v=""/>
    <s v=""/>
    <s v="M"/>
    <s v="Kwinageese weir"/>
    <s v=""/>
    <s v=""/>
    <s v=""/>
  </r>
  <r>
    <d v="2024-07-06T00:00:00"/>
    <n v="12384"/>
    <n v="12296"/>
    <m/>
    <x v="4"/>
    <n v="1700"/>
    <m/>
    <n v="55623"/>
    <s v="V-clip adipose"/>
    <n v="836955"/>
    <m/>
    <m/>
    <m/>
    <s v="--"/>
    <m/>
    <s v="M"/>
    <s v="M"/>
    <s v=""/>
    <s v=""/>
    <n v="6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0.901699999999998"/>
    <s v="M"/>
    <n v="67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702"/>
    <m/>
    <n v="55624"/>
    <s v="V-clip adipose"/>
    <n v="836947"/>
    <m/>
    <m/>
    <m/>
    <s v="--"/>
    <m/>
    <s v="M"/>
    <s v="M"/>
    <s v=""/>
    <s v=""/>
    <n v="5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0.721200000000003"/>
    <s v="M"/>
    <n v="56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703"/>
    <m/>
    <n v="55625"/>
    <s v="V-clip adipose"/>
    <n v="836949"/>
    <m/>
    <m/>
    <m/>
    <s v="--"/>
    <m/>
    <s v="M"/>
    <s v="M"/>
    <s v=""/>
    <s v=""/>
    <n v="5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0.721200000000003"/>
    <s v="M"/>
    <n v="56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704"/>
    <m/>
    <n v="55626"/>
    <s v="V-clip adipose"/>
    <n v="836957"/>
    <m/>
    <m/>
    <m/>
    <s v="--"/>
    <m/>
    <s v="M"/>
    <s v="M"/>
    <s v=""/>
    <s v=""/>
    <n v="58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2.572200000000002"/>
    <s v="M"/>
    <n v="58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705"/>
    <m/>
    <n v="55627"/>
    <s v="V-clip adipose"/>
    <n v="836888"/>
    <m/>
    <m/>
    <m/>
    <s v="--"/>
    <m/>
    <s v="F"/>
    <s v="F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2.933199999999985"/>
    <s v="L"/>
    <n v="80"/>
    <s v="No"/>
    <s v=""/>
    <s v=""/>
    <s v=""/>
    <s v=""/>
    <s v=""/>
    <s v=""/>
    <s v=""/>
    <s v=""/>
    <s v="F"/>
    <s v=""/>
    <s v=""/>
    <s v=""/>
    <s v=""/>
  </r>
  <r>
    <d v="2024-07-06T00:00:00"/>
    <n v="12384"/>
    <n v="12296"/>
    <m/>
    <x v="4"/>
    <n v="1708"/>
    <m/>
    <n v="55628"/>
    <s v="V-clip adipose"/>
    <n v="836913"/>
    <m/>
    <m/>
    <m/>
    <s v="--"/>
    <m/>
    <s v="M"/>
    <s v="M"/>
    <s v=""/>
    <s v=""/>
    <n v="6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0.901699999999998"/>
    <s v="M"/>
    <n v="67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709"/>
    <m/>
    <n v="55629"/>
    <s v="V-clip adipose"/>
    <n v="836962"/>
    <m/>
    <m/>
    <m/>
    <s v="--"/>
    <m/>
    <s v="M"/>
    <s v="M"/>
    <s v=""/>
    <s v=""/>
    <n v="5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7.944699999999997"/>
    <s v="M"/>
    <n v="53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711"/>
    <m/>
    <n v="55630"/>
    <s v="V-clip adipose"/>
    <n v="836920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4"/>
    <n v="12296"/>
    <m/>
    <x v="4"/>
    <n v="1712"/>
    <m/>
    <n v="55631"/>
    <s v="V-clip adipose"/>
    <n v="836952"/>
    <m/>
    <m/>
    <m/>
    <s v="--"/>
    <m/>
    <s v="M"/>
    <s v="M"/>
    <s v=""/>
    <s v=""/>
    <n v="5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7.944699999999997"/>
    <s v="M"/>
    <n v="53"/>
    <s v="NA"/>
    <s v=""/>
    <s v=""/>
    <s v=""/>
    <s v=""/>
    <s v=""/>
    <s v=""/>
    <s v=""/>
    <s v=""/>
    <s v="M"/>
    <s v=""/>
    <s v=""/>
    <s v=""/>
    <s v=""/>
  </r>
  <r>
    <d v="2024-07-06T00:00:00"/>
    <n v="12384"/>
    <n v="12296"/>
    <m/>
    <x v="4"/>
    <n v="1713"/>
    <m/>
    <n v="55632"/>
    <s v="V-clip adipose"/>
    <n v="836895"/>
    <m/>
    <m/>
    <m/>
    <s v="--"/>
    <m/>
    <s v="F"/>
    <s v="M"/>
    <s v=""/>
    <s v=""/>
    <n v="69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3.215449999999997"/>
    <s v="M"/>
    <n v="69.5"/>
    <s v="NA"/>
    <s v=""/>
    <s v=""/>
    <s v=""/>
    <s v=""/>
    <s v=""/>
    <s v=""/>
    <s v=""/>
    <s v=""/>
    <s v="M"/>
    <s v=""/>
    <s v=""/>
    <s v=""/>
    <s v=""/>
  </r>
  <r>
    <d v="2024-07-06T00:00:00"/>
    <n v="12385"/>
    <n v="12296"/>
    <m/>
    <x v="2"/>
    <n v="1737"/>
    <m/>
    <n v="55633"/>
    <s v="V-clip adipose"/>
    <n v="836899"/>
    <m/>
    <m/>
    <m/>
    <s v="--"/>
    <m/>
    <s v="M"/>
    <s v="M"/>
    <s v=""/>
    <s v=""/>
    <n v="68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1.827199999999998"/>
    <s v="M"/>
    <n v="68"/>
    <s v="NA"/>
    <s v=""/>
    <s v=""/>
    <s v=""/>
    <s v=""/>
    <s v=""/>
    <s v=""/>
    <s v=""/>
    <s v=""/>
    <s v="M"/>
    <s v=""/>
    <s v=""/>
    <s v=""/>
    <s v=""/>
  </r>
  <r>
    <d v="2024-07-06T00:00:00"/>
    <n v="12385"/>
    <n v="12296"/>
    <m/>
    <x v="2"/>
    <n v="1743"/>
    <m/>
    <n v="55634"/>
    <s v="V-clip adipose"/>
    <n v="836930"/>
    <m/>
    <m/>
    <m/>
    <s v="--"/>
    <m/>
    <s v="M"/>
    <s v="M"/>
    <s v=""/>
    <s v=""/>
    <n v="59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3.497700000000002"/>
    <s v="M"/>
    <n v="59"/>
    <s v="NA"/>
    <s v=""/>
    <s v=""/>
    <s v=""/>
    <s v=""/>
    <s v=""/>
    <s v=""/>
    <s v=""/>
    <s v=""/>
    <s v="M"/>
    <s v=""/>
    <s v=""/>
    <s v=""/>
    <s v=""/>
  </r>
  <r>
    <d v="2024-07-06T00:00:00"/>
    <n v="12385"/>
    <n v="12296"/>
    <m/>
    <x v="2"/>
    <n v="1744"/>
    <m/>
    <n v="55635"/>
    <s v="V-clip adipose"/>
    <n v="836928"/>
    <m/>
    <m/>
    <m/>
    <s v="--"/>
    <m/>
    <s v="F"/>
    <s v="F"/>
    <s v=""/>
    <s v=""/>
    <n v="88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80.337199999999996"/>
    <s v="L"/>
    <n v="88"/>
    <s v="No"/>
    <s v=""/>
    <s v=""/>
    <s v=""/>
    <s v=""/>
    <s v=""/>
    <s v=""/>
    <s v=""/>
    <s v=""/>
    <s v="F"/>
    <s v=""/>
    <s v=""/>
    <s v=""/>
    <s v=""/>
  </r>
  <r>
    <d v="2024-07-06T00:00:00"/>
    <n v="12385"/>
    <n v="12297"/>
    <m/>
    <x v="2"/>
    <n v="1746"/>
    <m/>
    <n v="55636"/>
    <s v="V-clip adipose"/>
    <s v="836910"/>
    <m/>
    <m/>
    <m/>
    <s v="--"/>
    <m/>
    <s v="M"/>
    <s v="M"/>
    <s v=""/>
    <s v=""/>
    <n v="7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8.305699999999987"/>
    <s v="M"/>
    <n v="75"/>
    <s v="NA"/>
    <s v=""/>
    <s v=""/>
    <s v=""/>
    <s v=""/>
    <s v=""/>
    <s v=""/>
    <s v=""/>
    <s v=""/>
    <s v="M"/>
    <s v=""/>
    <s v=""/>
    <s v=""/>
    <s v=""/>
  </r>
  <r>
    <d v="2024-07-06T00:00:00"/>
    <n v="12385"/>
    <n v="12297"/>
    <m/>
    <x v="2"/>
    <n v="1747"/>
    <m/>
    <n v="55637"/>
    <s v="V-clip adipose"/>
    <s v="836900"/>
    <m/>
    <m/>
    <m/>
    <s v="--"/>
    <m/>
    <s v="F"/>
    <s v="F"/>
    <s v=""/>
    <s v=""/>
    <n v="80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395949999999999"/>
    <s v="L"/>
    <n v="80.5"/>
    <s v="No"/>
    <s v=""/>
    <s v=""/>
    <s v=""/>
    <s v=""/>
    <s v=""/>
    <s v=""/>
    <s v=""/>
    <s v=""/>
    <s v="F"/>
    <s v=""/>
    <s v=""/>
    <s v=""/>
    <s v=""/>
  </r>
  <r>
    <d v="2024-07-06T00:00:00"/>
    <n v="12385"/>
    <n v="12297"/>
    <m/>
    <x v="2"/>
    <n v="1748"/>
    <m/>
    <n v="55638"/>
    <s v="V-clip adipose"/>
    <s v="836943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5"/>
    <n v="12297"/>
    <m/>
    <x v="2"/>
    <n v="1749"/>
    <m/>
    <n v="55639"/>
    <s v="V-clip adipose"/>
    <s v="836887"/>
    <m/>
    <m/>
    <m/>
    <s v="--"/>
    <m/>
    <s v="F"/>
    <s v="F"/>
    <s v=""/>
    <s v=""/>
    <n v="84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6.635199999999998"/>
    <s v="L"/>
    <n v="84"/>
    <s v="No"/>
    <s v=""/>
    <s v=""/>
    <s v=""/>
    <s v=""/>
    <s v=""/>
    <s v=""/>
    <s v=""/>
    <s v=""/>
    <s v="F"/>
    <s v=""/>
    <s v=""/>
    <s v=""/>
    <s v=""/>
  </r>
  <r>
    <d v="2024-07-06T00:00:00"/>
    <n v="12385"/>
    <n v="12297"/>
    <m/>
    <x v="2"/>
    <n v="1752"/>
    <m/>
    <n v="55640"/>
    <s v="V-clip adipose"/>
    <s v="836923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6T00:00:00"/>
    <n v="12385"/>
    <n v="12297"/>
    <m/>
    <x v="2"/>
    <n v="1754"/>
    <m/>
    <n v="55641"/>
    <s v="V-clip adipose"/>
    <s v="836911"/>
    <m/>
    <m/>
    <m/>
    <s v="--"/>
    <s v="X"/>
    <s v="M"/>
    <s v="M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M"/>
    <s v=""/>
    <s v=""/>
    <s v=""/>
    <s v=""/>
  </r>
  <r>
    <d v="2024-07-06T00:00:00"/>
    <n v="12385"/>
    <n v="12297"/>
    <m/>
    <x v="2"/>
    <n v="1756"/>
    <m/>
    <n v="55642"/>
    <s v="V-clip adipose"/>
    <s v="836944"/>
    <m/>
    <m/>
    <m/>
    <s v="--"/>
    <m/>
    <s v="F"/>
    <s v="M"/>
    <s v=""/>
    <s v=""/>
    <n v="62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73695"/>
    <s v="M"/>
    <n v="62.5"/>
    <s v="NA"/>
    <s v=""/>
    <s v=""/>
    <s v=""/>
    <s v=""/>
    <s v=""/>
    <s v=""/>
    <s v=""/>
    <s v=""/>
    <s v="M"/>
    <s v="Kwinageese weir"/>
    <s v=""/>
    <s v=""/>
    <s v=""/>
  </r>
  <r>
    <d v="2024-07-06T00:00:00"/>
    <n v="12385"/>
    <n v="12297"/>
    <m/>
    <x v="2"/>
    <n v="1757"/>
    <m/>
    <n v="55643"/>
    <s v="V-clip adipose"/>
    <s v="836966"/>
    <m/>
    <m/>
    <m/>
    <s v="--"/>
    <s v="X"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6T00:00:00"/>
    <n v="12386"/>
    <n v="12297"/>
    <m/>
    <x v="4"/>
    <n v="1837"/>
    <m/>
    <n v="55644"/>
    <s v="V-clip adipose"/>
    <s v="836933"/>
    <m/>
    <m/>
    <m/>
    <s v="--"/>
    <s v="X"/>
    <s v="M"/>
    <s v="M"/>
    <s v=""/>
    <s v=""/>
    <n v="76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9.231199999999987"/>
    <s v="L"/>
    <n v="76"/>
    <s v="No"/>
    <s v=""/>
    <s v=""/>
    <s v=""/>
    <s v=""/>
    <s v=""/>
    <s v=""/>
    <s v=""/>
    <s v=""/>
    <s v="M"/>
    <s v=""/>
    <s v=""/>
    <s v=""/>
    <s v=""/>
  </r>
  <r>
    <d v="2024-07-06T00:00:00"/>
    <n v="12386"/>
    <n v="12297"/>
    <m/>
    <x v="4"/>
    <n v="1838"/>
    <m/>
    <n v="55645"/>
    <s v="V-clip adipose"/>
    <s v="836875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6T00:00:00"/>
    <n v="12386"/>
    <n v="12297"/>
    <m/>
    <x v="4"/>
    <n v="1839"/>
    <m/>
    <n v="55646"/>
    <s v="V-clip adipose"/>
    <s v="836951"/>
    <m/>
    <m/>
    <m/>
    <s v="--"/>
    <m/>
    <s v="F"/>
    <s v="F"/>
    <s v=""/>
    <s v=""/>
    <n v="81.5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321449999999999"/>
    <s v="L"/>
    <n v="81.5"/>
    <s v="No"/>
    <s v=""/>
    <s v=""/>
    <s v=""/>
    <s v=""/>
    <s v=""/>
    <s v=""/>
    <s v=""/>
    <s v=""/>
    <s v="F"/>
    <s v=""/>
    <s v=""/>
    <s v=""/>
    <s v=""/>
  </r>
  <r>
    <d v="2024-07-06T00:00:00"/>
    <n v="12386"/>
    <n v="12297"/>
    <m/>
    <x v="4"/>
    <n v="1841"/>
    <m/>
    <n v="55647"/>
    <s v="V-clip adipose"/>
    <s v="836965"/>
    <m/>
    <m/>
    <m/>
    <s v="--"/>
    <m/>
    <s v="M"/>
    <s v="M"/>
    <s v=""/>
    <s v=""/>
    <n v="6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56.2742"/>
    <s v="M"/>
    <n v="62"/>
    <s v="NA"/>
    <s v=""/>
    <s v=""/>
    <s v=""/>
    <s v=""/>
    <s v=""/>
    <s v=""/>
    <s v=""/>
    <s v=""/>
    <s v="M"/>
    <s v="Kwinageese weir"/>
    <s v=""/>
    <s v=""/>
    <s v=""/>
  </r>
  <r>
    <d v="2024-07-06T00:00:00"/>
    <n v="12386"/>
    <n v="12297"/>
    <m/>
    <x v="4"/>
    <n v="1842"/>
    <m/>
    <n v="55648"/>
    <s v="V-clip adipose"/>
    <s v="836886"/>
    <m/>
    <m/>
    <m/>
    <s v="--"/>
    <m/>
    <s v="M"/>
    <s v="M"/>
    <s v=""/>
    <s v=""/>
    <n v="70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4.140949999999989"/>
    <s v="M"/>
    <n v="70.5"/>
    <s v="NA"/>
    <s v=""/>
    <s v=""/>
    <s v=""/>
    <s v=""/>
    <s v=""/>
    <s v=""/>
    <s v=""/>
    <s v=""/>
    <s v="M"/>
    <s v=""/>
    <s v=""/>
    <s v=""/>
    <s v=""/>
  </r>
  <r>
    <d v="2024-07-06T00:00:00"/>
    <n v="12386"/>
    <n v="12297"/>
    <m/>
    <x v="4"/>
    <n v="1843"/>
    <m/>
    <n v="55649"/>
    <s v="V-clip adipose"/>
    <s v="836969"/>
    <m/>
    <m/>
    <m/>
    <s v="--"/>
    <m/>
    <s v="F"/>
    <s v="F"/>
    <s v=""/>
    <s v=""/>
    <n v="86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8.486199999999997"/>
    <s v="L"/>
    <n v="86"/>
    <s v="No"/>
    <s v=""/>
    <s v=""/>
    <s v=""/>
    <s v=""/>
    <s v=""/>
    <s v=""/>
    <s v=""/>
    <s v=""/>
    <s v="F"/>
    <s v=""/>
    <s v=""/>
    <s v=""/>
    <s v=""/>
  </r>
  <r>
    <d v="2024-07-06T00:00:00"/>
    <n v="12386"/>
    <n v="12297"/>
    <m/>
    <x v="4"/>
    <n v="1845"/>
    <m/>
    <n v="55650"/>
    <s v="V-clip adipose"/>
    <s v="836963"/>
    <m/>
    <m/>
    <m/>
    <s v="--"/>
    <m/>
    <s v="F"/>
    <s v="F"/>
    <s v=""/>
    <s v=""/>
    <n v="81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3.858699999999999"/>
    <s v="L"/>
    <n v="81"/>
    <s v="No"/>
    <s v=""/>
    <s v=""/>
    <s v=""/>
    <s v=""/>
    <s v=""/>
    <s v=""/>
    <s v=""/>
    <s v=""/>
    <s v="F"/>
    <s v=""/>
    <s v=""/>
    <s v=""/>
    <s v=""/>
  </r>
  <r>
    <d v="2024-07-06T00:00:00"/>
    <n v="12386"/>
    <n v="12297"/>
    <m/>
    <x v="4"/>
    <n v="1846"/>
    <m/>
    <n v="55651"/>
    <s v="V-clip adipose"/>
    <s v="836960"/>
    <m/>
    <m/>
    <m/>
    <s v="--"/>
    <s v="X"/>
    <s v="M"/>
    <s v="M"/>
    <s v=""/>
    <s v=""/>
    <n v="87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9.411699999999996"/>
    <s v="L"/>
    <n v="87"/>
    <s v="No"/>
    <s v=""/>
    <s v=""/>
    <s v=""/>
    <s v=""/>
    <s v=""/>
    <s v=""/>
    <s v=""/>
    <s v=""/>
    <s v="M"/>
    <s v=""/>
    <s v=""/>
    <s v=""/>
    <s v=""/>
  </r>
  <r>
    <d v="2024-07-06T00:00:00"/>
    <n v="12386"/>
    <n v="12297"/>
    <m/>
    <x v="4"/>
    <n v="1848"/>
    <m/>
    <n v="55652"/>
    <s v="V-clip adipose"/>
    <s v="836959"/>
    <m/>
    <m/>
    <m/>
    <s v="--"/>
    <m/>
    <s v="F"/>
    <s v="F"/>
    <s v=""/>
    <s v=""/>
    <n v="77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0.156699999999987"/>
    <s v="L"/>
    <n v="77"/>
    <s v="No"/>
    <s v=""/>
    <s v=""/>
    <s v=""/>
    <s v=""/>
    <s v=""/>
    <s v=""/>
    <s v=""/>
    <s v=""/>
    <s v="F"/>
    <s v=""/>
    <s v=""/>
    <s v=""/>
    <s v=""/>
  </r>
  <r>
    <d v="2024-07-06T00:00:00"/>
    <n v="12386"/>
    <n v="12297"/>
    <m/>
    <x v="4"/>
    <n v="1850"/>
    <m/>
    <n v="55653"/>
    <s v="no mark applied"/>
    <s v="no pit"/>
    <m/>
    <m/>
    <m/>
    <s v="--"/>
    <m/>
    <s v="M"/>
    <s v="M"/>
    <s v=""/>
    <s v=""/>
    <n v="63"/>
    <m/>
    <m/>
    <m/>
    <m/>
    <x v="2"/>
    <m/>
    <s v="1016286"/>
    <m/>
    <m/>
    <m/>
    <m/>
    <m/>
    <m/>
    <m/>
    <m/>
    <m/>
    <m/>
    <m/>
    <m/>
    <m/>
    <s v="no pit; no clip"/>
    <m/>
    <s v="adult"/>
    <s v="1016286"/>
    <x v="7"/>
    <s v=""/>
    <s v=""/>
    <s v=""/>
    <x v="5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06T00:00:00"/>
    <n v="12386"/>
    <n v="12297"/>
    <m/>
    <x v="4"/>
    <n v="1851"/>
    <m/>
    <n v="55654"/>
    <s v="V-clip adipose"/>
    <s v="836915"/>
    <m/>
    <m/>
    <m/>
    <s v="--"/>
    <m/>
    <s v="F"/>
    <s v="M"/>
    <s v=""/>
    <s v=""/>
    <n v="68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61.827199999999998"/>
    <s v="M"/>
    <n v="68"/>
    <s v="NA"/>
    <s v=""/>
    <s v=""/>
    <s v=""/>
    <s v=""/>
    <s v=""/>
    <s v=""/>
    <s v=""/>
    <s v=""/>
    <s v="M"/>
    <s v=""/>
    <s v=""/>
    <s v=""/>
    <s v=""/>
  </r>
  <r>
    <d v="2024-07-06T00:00:00"/>
    <n v="12386"/>
    <n v="12297"/>
    <m/>
    <x v="4"/>
    <n v="1853"/>
    <m/>
    <n v="55655"/>
    <s v="V-clip adipose"/>
    <s v="836882"/>
    <m/>
    <m/>
    <m/>
    <s v="--"/>
    <m/>
    <s v="M"/>
    <s v="M"/>
    <s v=""/>
    <s v=""/>
    <n v="5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48.870199999999997"/>
    <s v="M"/>
    <n v="54"/>
    <s v="NA"/>
    <s v=""/>
    <s v=""/>
    <s v=""/>
    <s v=""/>
    <s v=""/>
    <s v=""/>
    <s v=""/>
    <s v=""/>
    <s v="M"/>
    <s v=""/>
    <s v=""/>
    <s v=""/>
    <s v=""/>
  </r>
  <r>
    <d v="2024-07-06T00:00:00"/>
    <n v="12387"/>
    <n v="12297"/>
    <m/>
    <x v="2"/>
    <n v="1912"/>
    <m/>
    <n v="55656"/>
    <s v="V-clip adipose"/>
    <s v="836926"/>
    <m/>
    <m/>
    <m/>
    <s v="--"/>
    <m/>
    <s v="M"/>
    <s v="M"/>
    <s v=""/>
    <s v=""/>
    <n v="62"/>
    <m/>
    <m/>
    <m/>
    <m/>
    <x v="2"/>
    <n v="1336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5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6T00:00:00"/>
    <n v="12387"/>
    <n v="12297"/>
    <m/>
    <x v="2"/>
    <n v="1913"/>
    <m/>
    <n v="55657"/>
    <s v="V-clip adipose"/>
    <s v="836884"/>
    <m/>
    <m/>
    <m/>
    <s v="--"/>
    <m/>
    <s v="M"/>
    <s v="M"/>
    <s v=""/>
    <s v=""/>
    <n v="62.5"/>
    <m/>
    <m/>
    <m/>
    <m/>
    <x v="2"/>
    <n v="1336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5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6T00:00:00"/>
    <n v="12388"/>
    <n v="12297"/>
    <m/>
    <x v="3"/>
    <n v="1929"/>
    <m/>
    <n v="55658"/>
    <s v="V-clip adipose"/>
    <s v="836903"/>
    <m/>
    <m/>
    <m/>
    <s v="--"/>
    <m/>
    <s v="M"/>
    <s v="M"/>
    <s v=""/>
    <s v=""/>
    <n v="65"/>
    <m/>
    <m/>
    <m/>
    <m/>
    <x v="2"/>
    <n v="1336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5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6T00:00:00"/>
    <n v="12388"/>
    <n v="12297"/>
    <m/>
    <x v="3"/>
    <n v="1932"/>
    <m/>
    <n v="55659"/>
    <s v="V-clip adipose"/>
    <s v="836912"/>
    <m/>
    <m/>
    <m/>
    <s v="--"/>
    <m/>
    <s v="M"/>
    <s v="M"/>
    <s v=""/>
    <s v=""/>
    <n v="68"/>
    <m/>
    <m/>
    <m/>
    <m/>
    <x v="2"/>
    <n v="1336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5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6T00:00:00"/>
    <n v="12388"/>
    <n v="12297"/>
    <m/>
    <x v="3"/>
    <n v="1937"/>
    <m/>
    <n v="55660"/>
    <s v="V-clip adipose"/>
    <s v="836967"/>
    <m/>
    <m/>
    <m/>
    <s v="--"/>
    <s v="X"/>
    <s v="M"/>
    <s v="M"/>
    <s v=""/>
    <s v=""/>
    <n v="97"/>
    <n v="22.5"/>
    <n v="9.3000000000000007"/>
    <n v="7"/>
    <n v="3"/>
    <x v="1"/>
    <n v="1336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5"/>
    <s v="GH"/>
    <n v="87.7"/>
    <s v="L"/>
    <n v="97"/>
    <s v="Yes"/>
    <s v=""/>
    <e v="#N/A"/>
    <s v=""/>
    <s v="F"/>
    <n v="2.6759999999999993"/>
    <n v="0.93559551696190657"/>
    <s v=""/>
    <s v=""/>
    <s v="F"/>
    <s v=""/>
    <s v=""/>
    <s v=""/>
    <s v=""/>
  </r>
  <r>
    <d v="2024-07-06T00:00:00"/>
    <n v="12388"/>
    <n v="12298"/>
    <m/>
    <x v="3"/>
    <n v="1938"/>
    <m/>
    <n v="55661"/>
    <s v="V-clip adipose"/>
    <s v="836872"/>
    <m/>
    <m/>
    <m/>
    <s v="--"/>
    <m/>
    <s v="F"/>
    <s v="M"/>
    <s v=""/>
    <s v=""/>
    <n v="54"/>
    <m/>
    <m/>
    <m/>
    <m/>
    <x v="2"/>
    <n v="1336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5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6T00:00:00"/>
    <n v="12388"/>
    <n v="12298"/>
    <m/>
    <x v="3"/>
    <n v="1941"/>
    <m/>
    <n v="55662"/>
    <s v="V-clip adipose"/>
    <s v="836893"/>
    <m/>
    <m/>
    <m/>
    <s v="--"/>
    <m/>
    <s v="F"/>
    <s v="M"/>
    <s v=""/>
    <s v=""/>
    <n v="72.5"/>
    <m/>
    <m/>
    <m/>
    <m/>
    <x v="2"/>
    <n v="1336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5"/>
    <s v="GH"/>
    <n v="65.991949999999989"/>
    <s v="M"/>
    <n v="72.5"/>
    <s v="NA"/>
    <s v=""/>
    <e v="#N/A"/>
    <s v=""/>
    <s v=""/>
    <s v=""/>
    <s v=""/>
    <s v=""/>
    <s v=""/>
    <s v="M"/>
    <s v=""/>
    <s v=""/>
    <s v=""/>
    <s v=""/>
  </r>
  <r>
    <d v="2024-07-06T00:00:00"/>
    <n v="12388"/>
    <n v="12298"/>
    <m/>
    <x v="3"/>
    <n v="1943"/>
    <m/>
    <n v="55663"/>
    <s v="V-clip adipose"/>
    <s v="836885"/>
    <m/>
    <m/>
    <m/>
    <s v="--"/>
    <m/>
    <s v="F"/>
    <s v="F"/>
    <s v=""/>
    <s v=""/>
    <n v="84"/>
    <n v="18.5"/>
    <n v="6.5"/>
    <n v="4.5"/>
    <n v="1.9"/>
    <x v="1"/>
    <n v="1336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5"/>
    <s v="GH"/>
    <n v="77.5"/>
    <s v="L"/>
    <n v="84"/>
    <s v="Yes"/>
    <s v=""/>
    <e v="#N/A"/>
    <s v=""/>
    <s v="F"/>
    <n v="3.3159999999999976"/>
    <n v="0.96497364459582347"/>
    <s v=""/>
    <s v=""/>
    <s v="F"/>
    <s v=""/>
    <s v=""/>
    <s v=""/>
    <s v=""/>
  </r>
  <r>
    <d v="2024-07-06T00:00:00"/>
    <n v="12388"/>
    <n v="12298"/>
    <m/>
    <x v="3"/>
    <n v="1951"/>
    <m/>
    <n v="55664"/>
    <s v="V-clip adipose"/>
    <s v="836931"/>
    <m/>
    <m/>
    <m/>
    <s v="--"/>
    <s v="X"/>
    <s v="M"/>
    <s v="M"/>
    <s v=""/>
    <s v=""/>
    <n v="69"/>
    <m/>
    <m/>
    <m/>
    <m/>
    <x v="2"/>
    <n v="1336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5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6T00:00:00"/>
    <n v="12388"/>
    <n v="12298"/>
    <m/>
    <x v="3"/>
    <n v="1952"/>
    <m/>
    <n v="55665"/>
    <s v="V-clip adipose"/>
    <s v="836925"/>
    <m/>
    <m/>
    <m/>
    <s v="--"/>
    <m/>
    <s v="F"/>
    <s v="M"/>
    <s v=""/>
    <s v=""/>
    <n v="73"/>
    <m/>
    <m/>
    <m/>
    <m/>
    <x v="2"/>
    <n v="1336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5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06T00:00:00"/>
    <n v="12388"/>
    <n v="12298"/>
    <m/>
    <x v="3"/>
    <n v="1956"/>
    <m/>
    <n v="55666"/>
    <s v="V-clip adipose"/>
    <s v="836883"/>
    <m/>
    <m/>
    <m/>
    <s v="--"/>
    <m/>
    <s v="F"/>
    <s v="F"/>
    <s v=""/>
    <s v=""/>
    <n v="82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5"/>
    <s v="GH"/>
    <n v="74.784199999999998"/>
    <s v="L"/>
    <n v="82"/>
    <s v="No"/>
    <s v=""/>
    <s v=""/>
    <s v=""/>
    <s v=""/>
    <s v=""/>
    <s v=""/>
    <s v=""/>
    <s v=""/>
    <s v="F"/>
    <s v=""/>
    <s v=""/>
    <s v=""/>
    <s v=""/>
  </r>
  <r>
    <d v="2024-07-07T00:00:00"/>
    <n v="12430"/>
    <n v="12307"/>
    <m/>
    <x v="1"/>
    <n v="937"/>
    <m/>
    <n v="42132"/>
    <s v="adipose hole"/>
    <s v="835802"/>
    <m/>
    <m/>
    <m/>
    <s v="--"/>
    <s v="X"/>
    <s v="M"/>
    <s v="M"/>
    <s v=""/>
    <s v=""/>
    <n v="76"/>
    <n v="17.600000000000001"/>
    <n v="6"/>
    <n v="5"/>
    <n v="1.8"/>
    <x v="1"/>
    <n v="12678"/>
    <s v="1062135"/>
    <n v="4"/>
    <s v="X"/>
    <m/>
    <m/>
    <d v="2024-07-19T00:00:00"/>
    <n v="724"/>
    <m/>
    <m/>
    <m/>
    <m/>
    <m/>
    <n v="1"/>
    <m/>
    <m/>
    <m/>
    <s v="adult"/>
    <s v="10621354"/>
    <x v="3"/>
    <n v="1.3"/>
    <n v="3"/>
    <n v="2019"/>
    <x v="6"/>
    <s v="GW"/>
    <n v="70"/>
    <s v="L"/>
    <n v="76"/>
    <s v="Yes"/>
    <s v=""/>
    <n v="122543"/>
    <s v=""/>
    <s v="F"/>
    <n v="0.26200000000000045"/>
    <n v="0.56512787239084039"/>
    <s v=""/>
    <s v=""/>
    <s v="F"/>
    <s v=""/>
    <s v=""/>
    <s v=""/>
    <s v=""/>
  </r>
  <r>
    <d v="2024-07-07T00:00:00"/>
    <n v="12430"/>
    <n v="12307"/>
    <m/>
    <x v="1"/>
    <n v="1018"/>
    <m/>
    <n v="42133"/>
    <s v="adipose hole"/>
    <s v="835793"/>
    <m/>
    <m/>
    <m/>
    <s v="--"/>
    <m/>
    <s v="M"/>
    <s v="M"/>
    <s v=""/>
    <s v=""/>
    <n v="68"/>
    <m/>
    <m/>
    <m/>
    <m/>
    <x v="2"/>
    <n v="12678"/>
    <s v="1062135"/>
    <n v="5"/>
    <s v="X"/>
    <m/>
    <m/>
    <d v="2024-07-19T00:00:00"/>
    <n v="725"/>
    <m/>
    <m/>
    <m/>
    <m/>
    <m/>
    <n v="1"/>
    <m/>
    <m/>
    <m/>
    <s v="adult"/>
    <s v="10621355"/>
    <x v="2"/>
    <n v="1.2"/>
    <n v="2"/>
    <n v="2020"/>
    <x v="6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07T00:00:00"/>
    <n v="12430"/>
    <n v="12307"/>
    <m/>
    <x v="1"/>
    <n v="1020"/>
    <m/>
    <n v="42134"/>
    <s v="adipose hole"/>
    <s v="835775"/>
    <m/>
    <m/>
    <m/>
    <s v="--"/>
    <m/>
    <s v="M"/>
    <s v="M"/>
    <s v=""/>
    <s v=""/>
    <n v="66"/>
    <m/>
    <m/>
    <m/>
    <m/>
    <x v="2"/>
    <n v="12678"/>
    <s v="1062135"/>
    <n v="6"/>
    <s v="X"/>
    <m/>
    <m/>
    <d v="2024-07-19T00:00:00"/>
    <n v="726"/>
    <m/>
    <m/>
    <m/>
    <m/>
    <m/>
    <n v="1"/>
    <m/>
    <m/>
    <m/>
    <s v="adult"/>
    <s v="10621356"/>
    <x v="2"/>
    <n v="1.2"/>
    <n v="2"/>
    <n v="2020"/>
    <x v="6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7T00:00:00"/>
    <n v="12430"/>
    <n v="12307"/>
    <m/>
    <x v="1"/>
    <n v="1027"/>
    <m/>
    <n v="42135"/>
    <s v="adipose hole"/>
    <s v="835815"/>
    <m/>
    <m/>
    <m/>
    <s v="--"/>
    <m/>
    <s v="F"/>
    <s v="M"/>
    <s v=""/>
    <s v=""/>
    <n v="59"/>
    <m/>
    <m/>
    <m/>
    <m/>
    <x v="2"/>
    <n v="12678"/>
    <s v="1062135"/>
    <n v="7"/>
    <s v="X"/>
    <m/>
    <m/>
    <d v="2024-07-19T00:00:00"/>
    <n v="727"/>
    <m/>
    <m/>
    <m/>
    <m/>
    <m/>
    <n v="1"/>
    <m/>
    <m/>
    <m/>
    <s v="adult"/>
    <s v="10621357"/>
    <x v="6"/>
    <s v="M2"/>
    <n v="2"/>
    <s v=""/>
    <x v="6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7-07T00:00:00"/>
    <n v="12431"/>
    <n v="12307"/>
    <m/>
    <x v="0"/>
    <n v="1100"/>
    <m/>
    <m/>
    <s v="caudal hole"/>
    <m/>
    <m/>
    <m/>
    <m/>
    <s v="--"/>
    <m/>
    <s v="M"/>
    <s v="M"/>
    <s v=""/>
    <s v=""/>
    <n v="46"/>
    <m/>
    <m/>
    <m/>
    <m/>
    <x v="3"/>
    <n v="12678"/>
    <s v="1062135"/>
    <n v="8"/>
    <s v="X"/>
    <m/>
    <m/>
    <d v="2024-07-19T00:00:00"/>
    <m/>
    <m/>
    <m/>
    <m/>
    <m/>
    <m/>
    <n v="1"/>
    <m/>
    <m/>
    <m/>
    <s v="jack"/>
    <s v="10621358"/>
    <x v="2"/>
    <n v="1.2"/>
    <n v="2"/>
    <n v="2020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7T00:00:00"/>
    <n v="12431"/>
    <n v="12307"/>
    <m/>
    <x v="0"/>
    <n v="1130"/>
    <m/>
    <m/>
    <s v="caudal hole"/>
    <m/>
    <m/>
    <m/>
    <m/>
    <s v="--"/>
    <m/>
    <s v="M"/>
    <s v="M"/>
    <s v=""/>
    <s v=""/>
    <n v="48"/>
    <m/>
    <m/>
    <m/>
    <m/>
    <x v="3"/>
    <n v="12678"/>
    <s v="1062135"/>
    <n v="9"/>
    <s v="X"/>
    <m/>
    <m/>
    <d v="2024-07-19T00:00:00"/>
    <m/>
    <m/>
    <m/>
    <m/>
    <m/>
    <m/>
    <n v="1"/>
    <m/>
    <m/>
    <m/>
    <s v="jack"/>
    <s v="10621359"/>
    <x v="2"/>
    <n v="1.2"/>
    <n v="2"/>
    <n v="2020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7T00:00:00"/>
    <n v="12431"/>
    <n v="12307"/>
    <m/>
    <x v="0"/>
    <n v="1134"/>
    <m/>
    <n v="42136"/>
    <s v="adipose hole"/>
    <s v="835785"/>
    <m/>
    <m/>
    <m/>
    <s v="--"/>
    <m/>
    <s v="M"/>
    <s v="M"/>
    <s v=""/>
    <s v=""/>
    <n v="53"/>
    <m/>
    <m/>
    <m/>
    <m/>
    <x v="2"/>
    <n v="12678"/>
    <s v="1062135"/>
    <n v="10"/>
    <s v="X"/>
    <m/>
    <m/>
    <d v="2024-07-19T00:00:00"/>
    <n v="728"/>
    <m/>
    <m/>
    <m/>
    <m/>
    <m/>
    <n v="1"/>
    <m/>
    <m/>
    <m/>
    <s v="adult"/>
    <s v="106213510"/>
    <x v="2"/>
    <n v="1.2"/>
    <n v="2"/>
    <n v="2020"/>
    <x v="6"/>
    <s v="GW"/>
    <n v="47.944699999999997"/>
    <s v="M"/>
    <n v="53"/>
    <s v="NA"/>
    <s v=""/>
    <n v="122543"/>
    <s v=""/>
    <s v=""/>
    <s v=""/>
    <s v=""/>
    <s v=""/>
    <s v=""/>
    <s v="M"/>
    <s v=""/>
    <s v=""/>
    <s v=""/>
    <s v=""/>
  </r>
  <r>
    <d v="2024-07-07T00:00:00"/>
    <n v="12431"/>
    <n v="12307"/>
    <m/>
    <x v="0"/>
    <n v="1137"/>
    <m/>
    <m/>
    <s v="caudal hole"/>
    <m/>
    <m/>
    <m/>
    <m/>
    <s v="--"/>
    <m/>
    <s v="M"/>
    <s v="M"/>
    <s v=""/>
    <s v=""/>
    <n v="41"/>
    <m/>
    <m/>
    <m/>
    <m/>
    <x v="3"/>
    <n v="12686"/>
    <s v="1062136"/>
    <n v="1"/>
    <s v="X"/>
    <m/>
    <m/>
    <d v="2024-07-19T00:00:00"/>
    <m/>
    <m/>
    <m/>
    <m/>
    <m/>
    <m/>
    <n v="1"/>
    <m/>
    <m/>
    <m/>
    <s v="jack"/>
    <s v="10621361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7T00:00:00"/>
    <n v="12431"/>
    <n v="12307"/>
    <m/>
    <x v="0"/>
    <n v="1142"/>
    <m/>
    <m/>
    <s v="caudal hole"/>
    <m/>
    <m/>
    <m/>
    <m/>
    <s v="--"/>
    <m/>
    <s v="M"/>
    <s v="M"/>
    <s v=""/>
    <s v=""/>
    <n v="38"/>
    <m/>
    <m/>
    <m/>
    <m/>
    <x v="3"/>
    <n v="12686"/>
    <s v="1062136"/>
    <n v="2"/>
    <s v="X"/>
    <m/>
    <m/>
    <d v="2024-07-19T00:00:00"/>
    <m/>
    <m/>
    <m/>
    <m/>
    <m/>
    <m/>
    <n v="1"/>
    <m/>
    <m/>
    <m/>
    <s v="jack"/>
    <s v="10621362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7T00:00:00"/>
    <n v="12432"/>
    <n v="12307"/>
    <n v="32"/>
    <x v="0"/>
    <n v="1531"/>
    <n v="74"/>
    <n v="42137"/>
    <s v="adipose hole"/>
    <s v="835836"/>
    <n v="380"/>
    <s v="M52 148"/>
    <n v="52"/>
    <s v="380-M52 148-52"/>
    <m/>
    <s v="M"/>
    <s v="M"/>
    <s v=""/>
    <s v=""/>
    <n v="61"/>
    <m/>
    <m/>
    <m/>
    <m/>
    <x v="2"/>
    <n v="12686"/>
    <s v="1062136"/>
    <n v="3"/>
    <s v="X"/>
    <m/>
    <m/>
    <d v="2024-07-19T00:00:00"/>
    <n v="729"/>
    <m/>
    <m/>
    <m/>
    <m/>
    <m/>
    <n v="1"/>
    <s v="BA"/>
    <m/>
    <m/>
    <s v="adult"/>
    <s v="10621363"/>
    <x v="6"/>
    <s v="M2"/>
    <n v="2"/>
    <s v=""/>
    <x v="6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7T00:00:00"/>
    <n v="12432"/>
    <n v="12307"/>
    <m/>
    <x v="0"/>
    <n v="1540"/>
    <m/>
    <n v="42138"/>
    <s v="adipose hole"/>
    <s v="835803"/>
    <m/>
    <m/>
    <m/>
    <s v="--"/>
    <m/>
    <s v="F"/>
    <s v="M"/>
    <s v=""/>
    <s v=""/>
    <n v="60"/>
    <m/>
    <m/>
    <m/>
    <m/>
    <x v="2"/>
    <n v="12686"/>
    <s v="1062136"/>
    <n v="4"/>
    <s v="X"/>
    <m/>
    <m/>
    <d v="2024-07-19T00:00:00"/>
    <m/>
    <m/>
    <m/>
    <m/>
    <m/>
    <m/>
    <n v="1"/>
    <m/>
    <m/>
    <m/>
    <s v="adult"/>
    <s v="10621364"/>
    <x v="2"/>
    <n v="1.2"/>
    <n v="2"/>
    <n v="2020"/>
    <x v="6"/>
    <s v="GW"/>
    <n v="54.423200000000001"/>
    <s v="M"/>
    <n v="60"/>
    <s v="NA"/>
    <s v=""/>
    <n v="122543"/>
    <s v=""/>
    <s v=""/>
    <s v=""/>
    <s v=""/>
    <s v=""/>
    <s v=""/>
    <s v="M"/>
    <s v=""/>
    <s v=""/>
    <s v=""/>
    <s v=""/>
  </r>
  <r>
    <d v="2024-07-07T00:00:00"/>
    <n v="12432"/>
    <n v="12307"/>
    <m/>
    <x v="0"/>
    <n v="1545"/>
    <m/>
    <m/>
    <s v="caudal hole"/>
    <m/>
    <m/>
    <m/>
    <m/>
    <s v="--"/>
    <m/>
    <s v="M"/>
    <s v="M"/>
    <s v=""/>
    <s v=""/>
    <n v="43"/>
    <m/>
    <m/>
    <m/>
    <m/>
    <x v="3"/>
    <n v="12686"/>
    <s v="1062136"/>
    <n v="5"/>
    <s v="X"/>
    <m/>
    <m/>
    <d v="2024-07-19T00:00:00"/>
    <m/>
    <m/>
    <m/>
    <m/>
    <m/>
    <m/>
    <n v="1"/>
    <m/>
    <m/>
    <m/>
    <s v="jack"/>
    <s v="10621365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7T00:00:00"/>
    <n v="12432"/>
    <n v="12307"/>
    <n v="32"/>
    <x v="0"/>
    <n v="1555"/>
    <n v="77"/>
    <n v="42139"/>
    <s v="adipose hole"/>
    <s v="835839"/>
    <n v="420"/>
    <s v="M56 048"/>
    <n v="131"/>
    <s v="420-M56 048-131"/>
    <m/>
    <s v="F"/>
    <s v="M"/>
    <s v=""/>
    <s v=""/>
    <n v="63"/>
    <m/>
    <m/>
    <m/>
    <m/>
    <x v="2"/>
    <n v="12686"/>
    <s v="1062136"/>
    <n v="6"/>
    <s v="X"/>
    <m/>
    <m/>
    <d v="2024-07-19T00:00:00"/>
    <n v="730"/>
    <m/>
    <m/>
    <m/>
    <m/>
    <m/>
    <n v="1"/>
    <s v="BA"/>
    <m/>
    <m/>
    <s v="adult"/>
    <s v="10621366"/>
    <x v="2"/>
    <n v="1.2"/>
    <n v="2"/>
    <n v="2020"/>
    <x v="6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07T00:00:00"/>
    <n v="12432"/>
    <n v="12307"/>
    <n v="32"/>
    <x v="0"/>
    <n v="1612"/>
    <n v="78"/>
    <n v="42140"/>
    <s v="adipose hole"/>
    <s v="835769"/>
    <n v="460"/>
    <s v="M58 049"/>
    <n v="53"/>
    <s v="460-M58 049-53"/>
    <m/>
    <s v="F"/>
    <s v="M"/>
    <s v=""/>
    <s v=""/>
    <n v="65"/>
    <m/>
    <m/>
    <m/>
    <m/>
    <x v="2"/>
    <n v="12686"/>
    <s v="1062136"/>
    <n v="7"/>
    <s v="X"/>
    <m/>
    <m/>
    <d v="2024-07-19T00:00:00"/>
    <n v="731"/>
    <m/>
    <m/>
    <m/>
    <m/>
    <m/>
    <n v="1"/>
    <s v="BA"/>
    <m/>
    <m/>
    <s v="adult"/>
    <s v="10621367"/>
    <x v="2"/>
    <n v="1.2"/>
    <n v="2"/>
    <n v="2020"/>
    <x v="6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7-07T00:00:00"/>
    <n v="12432"/>
    <n v="12307"/>
    <n v="32"/>
    <x v="0"/>
    <n v="1618"/>
    <n v="80"/>
    <n v="42141"/>
    <s v="adipose hole"/>
    <s v="835771"/>
    <n v="500"/>
    <s v="M58 151"/>
    <n v="132"/>
    <s v="500-M58 151-132"/>
    <m/>
    <s v="M"/>
    <s v="M"/>
    <s v=""/>
    <s v=""/>
    <n v="66"/>
    <m/>
    <m/>
    <m/>
    <m/>
    <x v="2"/>
    <n v="12686"/>
    <s v="1062136"/>
    <n v="8"/>
    <s v="X"/>
    <m/>
    <m/>
    <d v="2024-07-19T00:00:00"/>
    <n v="732"/>
    <m/>
    <m/>
    <m/>
    <m/>
    <m/>
    <n v="1"/>
    <s v="BA"/>
    <m/>
    <m/>
    <s v="adult"/>
    <s v="10621368"/>
    <x v="2"/>
    <n v="1.2"/>
    <n v="2"/>
    <n v="2020"/>
    <x v="6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m/>
    <x v="1"/>
    <n v="1721"/>
    <m/>
    <n v="42142"/>
    <s v="adipose hole"/>
    <s v="835831"/>
    <m/>
    <m/>
    <m/>
    <s v="--"/>
    <m/>
    <s v="M"/>
    <s v="M"/>
    <s v=""/>
    <s v=""/>
    <n v="61"/>
    <m/>
    <m/>
    <m/>
    <m/>
    <x v="2"/>
    <n v="12686"/>
    <s v="1062136"/>
    <n v="9"/>
    <s v="X"/>
    <m/>
    <m/>
    <d v="2024-07-19T00:00:00"/>
    <n v="733"/>
    <m/>
    <m/>
    <m/>
    <m/>
    <m/>
    <n v="1"/>
    <m/>
    <m/>
    <m/>
    <s v="adult"/>
    <s v="10621369"/>
    <x v="2"/>
    <n v="1.2"/>
    <n v="2"/>
    <n v="2020"/>
    <x v="6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n v="32"/>
    <x v="1"/>
    <n v="1732"/>
    <n v="81"/>
    <n v="42143"/>
    <s v="adipose hole"/>
    <s v="835826"/>
    <n v="340"/>
    <s v="M52 050"/>
    <n v="54"/>
    <s v="340-M52 050-54"/>
    <m/>
    <s v="M"/>
    <s v="M"/>
    <s v=""/>
    <s v=""/>
    <n v="62"/>
    <m/>
    <m/>
    <m/>
    <m/>
    <x v="2"/>
    <n v="12686"/>
    <s v="1062136"/>
    <n v="10"/>
    <s v="X"/>
    <m/>
    <m/>
    <d v="2024-07-19T00:00:00"/>
    <n v="734"/>
    <m/>
    <m/>
    <m/>
    <m/>
    <m/>
    <n v="1"/>
    <s v="CG"/>
    <m/>
    <m/>
    <s v="adult"/>
    <s v="106213610"/>
    <x v="2"/>
    <n v="1.2"/>
    <n v="2"/>
    <n v="2020"/>
    <x v="6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n v="32"/>
    <x v="1"/>
    <n v="1736"/>
    <n v="80"/>
    <n v="42144"/>
    <s v="adipose hole"/>
    <s v="835770"/>
    <n v="380"/>
    <s v="M52 149"/>
    <n v="53"/>
    <s v="380-M52 149-53"/>
    <m/>
    <s v="F"/>
    <s v="M"/>
    <s v=""/>
    <s v=""/>
    <n v="69.5"/>
    <m/>
    <m/>
    <m/>
    <m/>
    <x v="2"/>
    <n v="12689"/>
    <s v="1062137"/>
    <n v="1"/>
    <s v="X"/>
    <m/>
    <m/>
    <d v="2024-07-19T00:00:00"/>
    <n v="735"/>
    <m/>
    <m/>
    <m/>
    <m/>
    <m/>
    <n v="1"/>
    <s v="CG"/>
    <m/>
    <m/>
    <s v="adult"/>
    <s v="10621371"/>
    <x v="2"/>
    <n v="1.2"/>
    <n v="2"/>
    <n v="2020"/>
    <x v="6"/>
    <s v="GW"/>
    <n v="63.215449999999997"/>
    <s v="M"/>
    <n v="69.5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n v="32"/>
    <x v="1"/>
    <n v="1745"/>
    <n v="81"/>
    <n v="42145"/>
    <s v="adipose hole"/>
    <s v="835799"/>
    <n v="420"/>
    <s v="M56 049"/>
    <n v="132"/>
    <s v="420-M56 049-132"/>
    <m/>
    <s v="M"/>
    <s v="M"/>
    <s v=""/>
    <s v=""/>
    <n v="60.5"/>
    <m/>
    <m/>
    <m/>
    <m/>
    <x v="2"/>
    <n v="12689"/>
    <s v="1062137"/>
    <n v="2"/>
    <s v="X"/>
    <m/>
    <m/>
    <d v="2024-07-19T00:00:00"/>
    <m/>
    <m/>
    <m/>
    <m/>
    <m/>
    <m/>
    <n v="1"/>
    <s v="CG"/>
    <s v="no DNA"/>
    <m/>
    <s v="adult"/>
    <s v="10621372"/>
    <x v="2"/>
    <n v="1.2"/>
    <n v="2"/>
    <n v="2020"/>
    <x v="6"/>
    <s v="GW"/>
    <n v="54.885950000000001"/>
    <s v="M"/>
    <n v="60.5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n v="32"/>
    <x v="1"/>
    <n v="1755"/>
    <n v="81"/>
    <n v="42146"/>
    <s v="adipose hole"/>
    <s v="835823"/>
    <n v="460"/>
    <s v="M58 051"/>
    <n v="54"/>
    <s v="460-M58 051-54"/>
    <m/>
    <s v="M"/>
    <s v="M"/>
    <s v=""/>
    <s v=""/>
    <n v="52.5"/>
    <m/>
    <m/>
    <m/>
    <m/>
    <x v="2"/>
    <n v="12689"/>
    <s v="1062137"/>
    <n v="3"/>
    <s v="X"/>
    <m/>
    <m/>
    <d v="2024-07-19T00:00:00"/>
    <n v="736"/>
    <m/>
    <m/>
    <m/>
    <m/>
    <m/>
    <n v="1"/>
    <s v="CG"/>
    <m/>
    <m/>
    <s v="adult"/>
    <s v="10621373"/>
    <x v="5"/>
    <n v="0"/>
    <n v="0"/>
    <s v=""/>
    <x v="6"/>
    <s v="GW"/>
    <n v="47.481949999999998"/>
    <s v="M"/>
    <n v="52.5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m/>
    <x v="1"/>
    <n v="1816"/>
    <m/>
    <n v="42147"/>
    <s v="adipose hole"/>
    <s v="835817"/>
    <m/>
    <m/>
    <m/>
    <s v="--"/>
    <m/>
    <s v="M"/>
    <s v="M"/>
    <s v=""/>
    <s v=""/>
    <n v="53.5"/>
    <m/>
    <m/>
    <m/>
    <m/>
    <x v="2"/>
    <n v="12689"/>
    <s v="1062137"/>
    <n v="4"/>
    <s v="X"/>
    <m/>
    <m/>
    <d v="2024-07-19T00:00:00"/>
    <n v="737"/>
    <m/>
    <m/>
    <m/>
    <m/>
    <m/>
    <n v="1"/>
    <m/>
    <m/>
    <m/>
    <s v="adult"/>
    <s v="10621374"/>
    <x v="6"/>
    <s v="M2"/>
    <n v="2"/>
    <s v=""/>
    <x v="6"/>
    <s v="GW"/>
    <n v="48.407449999999997"/>
    <s v="M"/>
    <n v="53.5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m/>
    <x v="1"/>
    <n v="1827"/>
    <m/>
    <n v="42148"/>
    <s v="adipose hole"/>
    <s v="835813"/>
    <m/>
    <m/>
    <m/>
    <s v="--"/>
    <m/>
    <s v="M"/>
    <s v="M"/>
    <s v=""/>
    <s v=""/>
    <n v="65"/>
    <m/>
    <m/>
    <m/>
    <m/>
    <x v="2"/>
    <n v="12689"/>
    <s v="1062137"/>
    <n v="5"/>
    <s v="X"/>
    <m/>
    <m/>
    <d v="2024-07-19T00:00:00"/>
    <n v="738"/>
    <m/>
    <m/>
    <m/>
    <m/>
    <m/>
    <n v="1"/>
    <m/>
    <m/>
    <m/>
    <s v="adult"/>
    <s v="10621375"/>
    <x v="2"/>
    <n v="1.2"/>
    <n v="2"/>
    <n v="2020"/>
    <x v="6"/>
    <s v="GW"/>
    <n v="59.050699999999999"/>
    <s v="M"/>
    <n v="65"/>
    <s v="NA"/>
    <s v=""/>
    <n v="122543"/>
    <s v=""/>
    <s v=""/>
    <s v=""/>
    <s v=""/>
    <s v=""/>
    <s v=""/>
    <s v="M"/>
    <s v="Damdochax"/>
    <s v=""/>
    <s v=""/>
    <s v=""/>
  </r>
  <r>
    <d v="2024-07-07T00:00:00"/>
    <n v="12433"/>
    <n v="12307"/>
    <m/>
    <x v="1"/>
    <n v="1831"/>
    <m/>
    <n v="42149"/>
    <s v="adipose hole"/>
    <s v="835844"/>
    <m/>
    <m/>
    <m/>
    <s v="--"/>
    <m/>
    <s v="F"/>
    <s v="M"/>
    <s v=""/>
    <s v=""/>
    <n v="66.5"/>
    <m/>
    <m/>
    <m/>
    <m/>
    <x v="2"/>
    <n v="12689"/>
    <s v="1062137"/>
    <n v="6"/>
    <s v="X"/>
    <m/>
    <m/>
    <d v="2024-07-19T00:00:00"/>
    <n v="739"/>
    <m/>
    <m/>
    <m/>
    <m/>
    <m/>
    <n v="1"/>
    <m/>
    <m/>
    <m/>
    <s v="adult"/>
    <s v="10621376"/>
    <x v="2"/>
    <n v="1.2"/>
    <n v="2"/>
    <n v="2020"/>
    <x v="6"/>
    <s v="GW"/>
    <n v="60.438949999999998"/>
    <s v="M"/>
    <n v="66.5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m/>
    <x v="1"/>
    <n v="1835"/>
    <m/>
    <n v="42150"/>
    <s v="adipose hole"/>
    <s v="835814"/>
    <m/>
    <m/>
    <m/>
    <s v="--"/>
    <m/>
    <s v="M"/>
    <s v="M"/>
    <s v=""/>
    <s v=""/>
    <n v="61"/>
    <m/>
    <m/>
    <m/>
    <m/>
    <x v="2"/>
    <n v="12689"/>
    <s v="1062137"/>
    <n v="7"/>
    <s v="X"/>
    <m/>
    <m/>
    <d v="2024-07-19T00:00:00"/>
    <n v="740"/>
    <m/>
    <m/>
    <m/>
    <m/>
    <m/>
    <n v="1"/>
    <m/>
    <m/>
    <m/>
    <s v="adult"/>
    <s v="10621377"/>
    <x v="2"/>
    <n v="1.2"/>
    <n v="2"/>
    <n v="2020"/>
    <x v="6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07T00:00:00"/>
    <n v="12433"/>
    <n v="12307"/>
    <m/>
    <x v="1"/>
    <n v="1840"/>
    <m/>
    <n v="42151"/>
    <s v="adipose hole"/>
    <s v="835779"/>
    <m/>
    <m/>
    <m/>
    <s v="--"/>
    <m/>
    <s v="F"/>
    <s v="F"/>
    <s v=""/>
    <s v=""/>
    <n v="76"/>
    <n v="17.5"/>
    <n v="6.5"/>
    <n v="5.5"/>
    <m/>
    <x v="1"/>
    <n v="12689"/>
    <s v="1062137"/>
    <n v="8"/>
    <s v="X"/>
    <m/>
    <m/>
    <d v="2024-07-19T00:00:00"/>
    <n v="741"/>
    <m/>
    <m/>
    <m/>
    <m/>
    <m/>
    <n v="1"/>
    <m/>
    <m/>
    <m/>
    <s v="adult"/>
    <s v="10621378"/>
    <x v="8"/>
    <s v="M3"/>
    <n v="3"/>
    <s v=""/>
    <x v="6"/>
    <s v="GW"/>
    <n v="69.5"/>
    <s v="L"/>
    <n v="76"/>
    <s v="No"/>
    <s v=""/>
    <n v="122543"/>
    <s v=""/>
    <s v=""/>
    <s v=""/>
    <s v=""/>
    <s v=""/>
    <s v=""/>
    <s v="F"/>
    <s v=""/>
    <s v=""/>
    <s v=""/>
    <s v=""/>
  </r>
  <r>
    <d v="2024-07-07T00:00:00"/>
    <n v="12389"/>
    <n v="12299"/>
    <m/>
    <x v="3"/>
    <n v="932"/>
    <m/>
    <n v="55667"/>
    <s v="V-clip adipose"/>
    <s v="836908"/>
    <m/>
    <m/>
    <m/>
    <s v="--"/>
    <m/>
    <s v="F"/>
    <s v="M"/>
    <s v=""/>
    <s v=""/>
    <n v="65.5"/>
    <m/>
    <m/>
    <m/>
    <m/>
    <x v="2"/>
    <n v="13367"/>
    <s v="1062189"/>
    <n v="1"/>
    <s v="X"/>
    <m/>
    <s v="X"/>
    <d v="2024-09-27T00:00:00"/>
    <m/>
    <m/>
    <m/>
    <m/>
    <m/>
    <m/>
    <n v="1"/>
    <m/>
    <m/>
    <m/>
    <s v="adult"/>
    <s v="10621891"/>
    <x v="2"/>
    <n v="1.2"/>
    <n v="2"/>
    <n v="2020"/>
    <x v="6"/>
    <s v="GH"/>
    <n v="59.513449999999999"/>
    <s v="M"/>
    <n v="65.5"/>
    <s v="NA"/>
    <s v=""/>
    <n v="127871"/>
    <s v=""/>
    <s v=""/>
    <s v=""/>
    <s v=""/>
    <s v=""/>
    <s v=""/>
    <s v="M"/>
    <s v=""/>
    <s v=""/>
    <s v=""/>
    <s v=""/>
  </r>
  <r>
    <d v="2024-07-07T00:00:00"/>
    <n v="12389"/>
    <n v="12299"/>
    <m/>
    <x v="3"/>
    <n v="938"/>
    <m/>
    <n v="55668"/>
    <s v="V-clip adipose"/>
    <s v="836927"/>
    <m/>
    <m/>
    <m/>
    <s v="--"/>
    <m/>
    <s v="F"/>
    <s v="F"/>
    <s v=""/>
    <s v=""/>
    <n v="84.5"/>
    <n v="18"/>
    <n v="7"/>
    <n v="5.5"/>
    <n v="1.7"/>
    <x v="1"/>
    <n v="13367"/>
    <s v="1062189"/>
    <n v="2"/>
    <s v="X"/>
    <m/>
    <s v="X"/>
    <d v="2024-09-27T00:00:00"/>
    <m/>
    <m/>
    <m/>
    <m/>
    <m/>
    <m/>
    <n v="1"/>
    <m/>
    <m/>
    <m/>
    <s v="adult"/>
    <s v="10621892"/>
    <x v="3"/>
    <n v="1.3"/>
    <n v="3"/>
    <n v="2019"/>
    <x v="6"/>
    <s v="GH"/>
    <n v="77.5"/>
    <s v="L"/>
    <n v="84.5"/>
    <s v="Yes"/>
    <s v=""/>
    <n v="127871"/>
    <s v=""/>
    <s v="F"/>
    <n v="2.3830000000000009"/>
    <n v="0.91552174871917191"/>
    <s v=""/>
    <s v=""/>
    <s v="F"/>
    <s v=""/>
    <s v=""/>
    <s v=""/>
    <s v=""/>
  </r>
  <r>
    <d v="2024-07-07T00:00:00"/>
    <n v="12389"/>
    <n v="12299"/>
    <m/>
    <x v="3"/>
    <n v="940"/>
    <m/>
    <n v="55669"/>
    <s v="V-clip adipose"/>
    <s v="836936"/>
    <m/>
    <m/>
    <m/>
    <s v="--"/>
    <m/>
    <s v="F"/>
    <s v="F"/>
    <s v=""/>
    <s v=""/>
    <n v="79.5"/>
    <n v="17"/>
    <n v="6.5"/>
    <n v="5"/>
    <n v="1.8"/>
    <x v="1"/>
    <n v="13367"/>
    <s v="1062189"/>
    <n v="3"/>
    <s v="X"/>
    <m/>
    <s v="X"/>
    <d v="2024-09-27T00:00:00"/>
    <m/>
    <m/>
    <m/>
    <m/>
    <m/>
    <m/>
    <n v="1"/>
    <m/>
    <m/>
    <m/>
    <s v="adult"/>
    <s v="10621893"/>
    <x v="3"/>
    <n v="1.3"/>
    <n v="3"/>
    <n v="2019"/>
    <x v="6"/>
    <s v="GH"/>
    <n v="73"/>
    <s v="L"/>
    <n v="79.5"/>
    <s v="Yes"/>
    <s v=""/>
    <n v="127871"/>
    <s v=""/>
    <s v="F"/>
    <n v="1.1270000000000024"/>
    <n v="0.75528483488368225"/>
    <s v=""/>
    <s v=""/>
    <s v="F"/>
    <s v=""/>
    <s v=""/>
    <s v=""/>
    <s v=""/>
  </r>
  <r>
    <d v="2024-07-07T00:00:00"/>
    <n v="12389"/>
    <n v="12299"/>
    <m/>
    <x v="3"/>
    <n v="941"/>
    <m/>
    <n v="55670"/>
    <s v="V-clip adipose"/>
    <s v="836935"/>
    <m/>
    <m/>
    <m/>
    <s v="--"/>
    <m/>
    <s v="M"/>
    <s v="M"/>
    <s v=""/>
    <s v=""/>
    <n v="70"/>
    <m/>
    <m/>
    <m/>
    <m/>
    <x v="2"/>
    <n v="13367"/>
    <s v="1062189"/>
    <n v="4"/>
    <s v="X"/>
    <m/>
    <s v="X"/>
    <d v="2024-09-27T00:00:00"/>
    <m/>
    <m/>
    <m/>
    <m/>
    <m/>
    <m/>
    <n v="1"/>
    <m/>
    <m/>
    <m/>
    <s v="adult"/>
    <s v="10621894"/>
    <x v="5"/>
    <n v="0"/>
    <n v="0"/>
    <s v=""/>
    <x v="6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07T00:00:00"/>
    <n v="12389"/>
    <n v="12299"/>
    <m/>
    <x v="3"/>
    <n v="946"/>
    <m/>
    <n v="55671"/>
    <s v="V-clip adipose"/>
    <s v="836921"/>
    <m/>
    <m/>
    <m/>
    <s v="--"/>
    <s v="X"/>
    <s v="M"/>
    <s v="M"/>
    <s v=""/>
    <s v=""/>
    <n v="63.5"/>
    <m/>
    <m/>
    <m/>
    <m/>
    <x v="2"/>
    <n v="13367"/>
    <s v="1062189"/>
    <n v="5"/>
    <s v="X"/>
    <m/>
    <s v="X"/>
    <d v="2024-09-27T00:00:00"/>
    <m/>
    <m/>
    <m/>
    <m/>
    <m/>
    <m/>
    <n v="1"/>
    <m/>
    <m/>
    <m/>
    <s v="adult"/>
    <s v="10621895"/>
    <x v="2"/>
    <n v="1.2"/>
    <n v="2"/>
    <n v="2020"/>
    <x v="6"/>
    <s v="GH"/>
    <n v="57.66245"/>
    <s v="M"/>
    <n v="63.5"/>
    <s v="NA"/>
    <s v=""/>
    <n v="127871"/>
    <s v=""/>
    <s v=""/>
    <s v=""/>
    <s v=""/>
    <s v=""/>
    <s v=""/>
    <s v="M"/>
    <s v=""/>
    <s v=""/>
    <s v=""/>
    <s v=""/>
  </r>
  <r>
    <d v="2024-07-07T00:00:00"/>
    <n v="12389"/>
    <n v="12299"/>
    <m/>
    <x v="3"/>
    <n v="954"/>
    <m/>
    <n v="55672"/>
    <s v="V-clip adipose"/>
    <s v="836906"/>
    <m/>
    <m/>
    <m/>
    <s v="--"/>
    <m/>
    <s v="M"/>
    <s v="M"/>
    <s v=""/>
    <s v=""/>
    <n v="59"/>
    <m/>
    <m/>
    <m/>
    <m/>
    <x v="2"/>
    <n v="13367"/>
    <s v="1062189"/>
    <n v="6"/>
    <s v="X"/>
    <m/>
    <s v="X"/>
    <d v="2024-09-27T00:00:00"/>
    <m/>
    <m/>
    <m/>
    <m/>
    <m/>
    <m/>
    <n v="1"/>
    <m/>
    <m/>
    <m/>
    <s v="adult"/>
    <s v="10621896"/>
    <x v="2"/>
    <n v="1.2"/>
    <n v="2"/>
    <n v="2020"/>
    <x v="6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7-07T00:00:00"/>
    <n v="12389"/>
    <n v="12299"/>
    <m/>
    <x v="3"/>
    <n v="956"/>
    <m/>
    <n v="55673"/>
    <s v="V-clip adipose"/>
    <s v="836907"/>
    <m/>
    <m/>
    <m/>
    <s v="--"/>
    <s v="X"/>
    <s v="M"/>
    <s v="M"/>
    <s v=""/>
    <s v=""/>
    <n v="76.5"/>
    <n v="17.5"/>
    <n v="7"/>
    <n v="5"/>
    <n v="2.4"/>
    <x v="1"/>
    <n v="13367"/>
    <s v="1062189"/>
    <n v="7"/>
    <s v="X"/>
    <m/>
    <s v="X"/>
    <d v="2024-09-27T00:00:00"/>
    <m/>
    <m/>
    <m/>
    <m/>
    <m/>
    <m/>
    <n v="1"/>
    <m/>
    <m/>
    <m/>
    <s v="adult"/>
    <s v="10621897"/>
    <x v="2"/>
    <n v="1.2"/>
    <n v="2"/>
    <n v="2020"/>
    <x v="6"/>
    <s v="GH"/>
    <n v="69.5"/>
    <s v="L"/>
    <n v="76.5"/>
    <s v="Yes"/>
    <s v=""/>
    <n v="127871"/>
    <s v=""/>
    <s v="M"/>
    <n v="-1.3190000000000044"/>
    <n v="0.21098471553070403"/>
    <s v=""/>
    <s v=""/>
    <s v="M"/>
    <s v=""/>
    <s v=""/>
    <s v=""/>
    <s v=""/>
  </r>
  <r>
    <d v="2024-07-07T00:00:00"/>
    <n v="12390"/>
    <n v="12299"/>
    <m/>
    <x v="4"/>
    <n v="1025"/>
    <m/>
    <n v="55674"/>
    <s v="V-clip adipose"/>
    <s v="836914"/>
    <m/>
    <m/>
    <m/>
    <s v="--"/>
    <m/>
    <s v="M"/>
    <s v="M"/>
    <s v=""/>
    <s v=""/>
    <n v="66.3"/>
    <m/>
    <m/>
    <m/>
    <m/>
    <x v="2"/>
    <n v="13367"/>
    <s v="1062189"/>
    <n v="8"/>
    <s v="X"/>
    <m/>
    <s v="X"/>
    <d v="2024-09-27T00:00:00"/>
    <m/>
    <m/>
    <m/>
    <m/>
    <m/>
    <m/>
    <n v="1"/>
    <m/>
    <m/>
    <m/>
    <s v="adult"/>
    <s v="10621898"/>
    <x v="2"/>
    <n v="1.2"/>
    <n v="2"/>
    <n v="2020"/>
    <x v="6"/>
    <s v="GH"/>
    <n v="60.25385"/>
    <s v="M"/>
    <n v="66.3"/>
    <s v="NA"/>
    <s v=""/>
    <n v="127871"/>
    <s v=""/>
    <s v=""/>
    <s v=""/>
    <s v=""/>
    <s v=""/>
    <s v=""/>
    <s v="M"/>
    <s v=""/>
    <s v=""/>
    <s v=""/>
    <s v=""/>
  </r>
  <r>
    <d v="2024-07-07T00:00:00"/>
    <n v="12390"/>
    <n v="12299"/>
    <m/>
    <x v="4"/>
    <n v="1026"/>
    <m/>
    <n v="55675"/>
    <s v="V-clip adipose"/>
    <s v="836941"/>
    <m/>
    <m/>
    <m/>
    <s v="--"/>
    <s v="X"/>
    <s v="M"/>
    <s v="M"/>
    <s v=""/>
    <s v=""/>
    <n v="65.5"/>
    <m/>
    <m/>
    <m/>
    <m/>
    <x v="2"/>
    <n v="13367"/>
    <s v="1062189"/>
    <n v="9"/>
    <s v="X"/>
    <m/>
    <s v="X"/>
    <d v="2024-09-27T00:00:00"/>
    <m/>
    <m/>
    <m/>
    <m/>
    <m/>
    <m/>
    <n v="1"/>
    <m/>
    <m/>
    <m/>
    <s v="adult"/>
    <s v="10621899"/>
    <x v="6"/>
    <s v="M2"/>
    <n v="2"/>
    <s v=""/>
    <x v="6"/>
    <s v="GH"/>
    <n v="59.513449999999999"/>
    <s v="M"/>
    <n v="65.5"/>
    <s v="NA"/>
    <s v=""/>
    <n v="127871"/>
    <s v=""/>
    <s v=""/>
    <s v=""/>
    <s v=""/>
    <s v=""/>
    <s v=""/>
    <s v="M"/>
    <s v=""/>
    <s v=""/>
    <s v=""/>
    <s v=""/>
  </r>
  <r>
    <d v="2024-07-07T00:00:00"/>
    <n v="12390"/>
    <n v="12299"/>
    <m/>
    <x v="4"/>
    <n v="1029"/>
    <m/>
    <n v="55676"/>
    <s v="V-clip adipose"/>
    <s v="836932"/>
    <m/>
    <m/>
    <m/>
    <s v="--"/>
    <m/>
    <s v="F"/>
    <s v="M"/>
    <s v=""/>
    <s v=""/>
    <n v="67"/>
    <m/>
    <m/>
    <m/>
    <m/>
    <x v="2"/>
    <n v="13367"/>
    <s v="1062189"/>
    <n v="10"/>
    <s v="X"/>
    <m/>
    <s v="X"/>
    <d v="2024-09-27T00:00:00"/>
    <m/>
    <m/>
    <m/>
    <m/>
    <m/>
    <m/>
    <n v="1"/>
    <m/>
    <m/>
    <m/>
    <s v="adult"/>
    <s v="106218910"/>
    <x v="2"/>
    <n v="1.2"/>
    <n v="2"/>
    <n v="2020"/>
    <x v="6"/>
    <s v="GH"/>
    <n v="60.901699999999998"/>
    <s v="M"/>
    <n v="67"/>
    <s v="NA"/>
    <s v=""/>
    <n v="127871"/>
    <s v=""/>
    <s v=""/>
    <s v=""/>
    <s v=""/>
    <s v=""/>
    <s v=""/>
    <s v="M"/>
    <s v=""/>
    <s v=""/>
    <s v=""/>
    <s v=""/>
  </r>
  <r>
    <d v="2024-07-07T00:00:00"/>
    <n v="12390"/>
    <n v="12299"/>
    <m/>
    <x v="4"/>
    <n v="1032"/>
    <m/>
    <n v="55677"/>
    <s v="V-clip adipose"/>
    <s v="836916"/>
    <m/>
    <m/>
    <m/>
    <s v="--"/>
    <m/>
    <s v="M"/>
    <s v="M"/>
    <s v=""/>
    <s v=""/>
    <n v="56"/>
    <m/>
    <m/>
    <m/>
    <m/>
    <x v="2"/>
    <n v="13368"/>
    <s v=""/>
    <n v="1"/>
    <s v="X"/>
    <s v="X"/>
    <m/>
    <d v="2024-09-27T00:00:00"/>
    <m/>
    <s v="HW"/>
    <m/>
    <n v="7"/>
    <m/>
    <m/>
    <n v="1"/>
    <m/>
    <m/>
    <m/>
    <s v="adult"/>
    <s v="1"/>
    <x v="7"/>
    <s v=""/>
    <s v=""/>
    <s v=""/>
    <x v="6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07T00:00:00"/>
    <n v="12390"/>
    <n v="12299"/>
    <m/>
    <x v="4"/>
    <n v="1035"/>
    <m/>
    <n v="55678"/>
    <s v="V-clip adipose"/>
    <s v="836874"/>
    <m/>
    <m/>
    <m/>
    <s v="--"/>
    <m/>
    <s v="M"/>
    <s v="M"/>
    <s v=""/>
    <s v=""/>
    <n v="57"/>
    <m/>
    <m/>
    <m/>
    <m/>
    <x v="2"/>
    <n v="13368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6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7T00:00:00"/>
    <n v="12390"/>
    <n v="12299"/>
    <m/>
    <x v="4"/>
    <n v="1035"/>
    <m/>
    <n v="55679"/>
    <s v="V-clip adipose"/>
    <s v="836938"/>
    <m/>
    <m/>
    <m/>
    <s v="--"/>
    <s v="X"/>
    <s v="M"/>
    <s v="M"/>
    <s v=""/>
    <s v=""/>
    <n v="64"/>
    <m/>
    <m/>
    <m/>
    <m/>
    <x v="2"/>
    <n v="13368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6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7T00:00:00"/>
    <n v="12390"/>
    <n v="12299"/>
    <m/>
    <x v="4"/>
    <n v="1036"/>
    <m/>
    <n v="55680"/>
    <s v="V-clip adipose"/>
    <s v="836890"/>
    <m/>
    <m/>
    <m/>
    <s v="--"/>
    <m/>
    <s v="M"/>
    <s v="M"/>
    <s v=""/>
    <s v=""/>
    <n v="51.5"/>
    <m/>
    <m/>
    <m/>
    <m/>
    <x v="2"/>
    <n v="13368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6"/>
    <s v="GH"/>
    <n v="46.556449999999998"/>
    <s v="M"/>
    <n v="51.5"/>
    <s v="NA"/>
    <s v=""/>
    <e v="#N/A"/>
    <s v=""/>
    <s v=""/>
    <s v=""/>
    <s v=""/>
    <s v=""/>
    <s v=""/>
    <s v="M"/>
    <s v=""/>
    <s v=""/>
    <s v=""/>
    <s v=""/>
  </r>
  <r>
    <d v="2024-07-07T00:00:00"/>
    <n v="12390"/>
    <n v="12299"/>
    <m/>
    <x v="4"/>
    <n v="1038"/>
    <m/>
    <n v="55681"/>
    <s v="V-clip adipose"/>
    <s v="836942"/>
    <m/>
    <m/>
    <m/>
    <s v="--"/>
    <m/>
    <s v="F"/>
    <s v="F"/>
    <s v=""/>
    <s v=""/>
    <n v="82"/>
    <n v="18"/>
    <n v="7"/>
    <n v="5.5"/>
    <n v="1.7"/>
    <x v="1"/>
    <n v="13368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6"/>
    <s v="GH"/>
    <n v="75"/>
    <s v="L"/>
    <n v="82"/>
    <s v="Yes"/>
    <s v=""/>
    <e v="#N/A"/>
    <s v=""/>
    <s v="F"/>
    <n v="1.3079999999999978"/>
    <n v="0.78717829106260784"/>
    <s v=""/>
    <s v=""/>
    <s v="F"/>
    <s v=""/>
    <s v=""/>
    <s v=""/>
    <s v=""/>
  </r>
  <r>
    <d v="2024-07-07T00:00:00"/>
    <n v="12390"/>
    <n v="12299"/>
    <m/>
    <x v="4"/>
    <n v="1041"/>
    <m/>
    <n v="55682"/>
    <s v="V-clip adipose"/>
    <s v="836905"/>
    <m/>
    <m/>
    <m/>
    <s v="--"/>
    <m/>
    <s v="M"/>
    <s v="M"/>
    <s v=""/>
    <s v=""/>
    <n v="55"/>
    <m/>
    <m/>
    <m/>
    <m/>
    <x v="2"/>
    <n v="13368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6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7T00:00:00"/>
    <n v="12390"/>
    <n v="12299"/>
    <m/>
    <x v="4"/>
    <n v="1048"/>
    <m/>
    <n v="55683"/>
    <s v="V-clip adipose"/>
    <s v="836922"/>
    <m/>
    <m/>
    <m/>
    <s v="--"/>
    <m/>
    <s v="F"/>
    <s v="F"/>
    <s v=""/>
    <s v=""/>
    <n v="75.5"/>
    <n v="16"/>
    <n v="6.5"/>
    <n v="4.8"/>
    <n v="1.7"/>
    <x v="1"/>
    <n v="13368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6"/>
    <s v="GH"/>
    <n v="69"/>
    <s v="L"/>
    <n v="75.5"/>
    <s v="Yes"/>
    <s v=""/>
    <e v="#N/A"/>
    <s v=""/>
    <s v="M"/>
    <n v="-0.37100000000000333"/>
    <n v="0.40829940842978024"/>
    <s v=""/>
    <s v=""/>
    <s v="M"/>
    <s v=""/>
    <s v=""/>
    <s v=""/>
    <s v=""/>
  </r>
  <r>
    <d v="2024-07-07T00:00:00"/>
    <n v="12391"/>
    <n v="12299"/>
    <m/>
    <x v="2"/>
    <n v="1126"/>
    <m/>
    <n v="55684"/>
    <s v="V-clip adipose"/>
    <s v="836954"/>
    <m/>
    <m/>
    <m/>
    <s v="--"/>
    <s v="X"/>
    <s v="M"/>
    <s v="M"/>
    <s v=""/>
    <s v=""/>
    <n v="84.5"/>
    <n v="19.5"/>
    <n v="7.8"/>
    <n v="5.3"/>
    <n v="2"/>
    <x v="1"/>
    <n v="13368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6"/>
    <s v="GH"/>
    <n v="76.7"/>
    <s v="L"/>
    <n v="84.5"/>
    <s v="Yes"/>
    <s v=""/>
    <e v="#N/A"/>
    <s v=""/>
    <s v="F"/>
    <n v="1.2370000000000017"/>
    <n v="0.77504138918892762"/>
    <s v=""/>
    <s v=""/>
    <s v="F"/>
    <s v=""/>
    <s v=""/>
    <s v=""/>
    <s v=""/>
  </r>
  <r>
    <d v="2024-07-07T00:00:00"/>
    <n v="12391"/>
    <n v="12299"/>
    <m/>
    <x v="2"/>
    <n v="1128"/>
    <m/>
    <n v="55685"/>
    <s v="V-clip adipose"/>
    <s v="836934"/>
    <m/>
    <m/>
    <m/>
    <s v="--"/>
    <s v="X"/>
    <s v="M"/>
    <s v="M"/>
    <s v=""/>
    <s v=""/>
    <n v="55.5"/>
    <m/>
    <m/>
    <m/>
    <m/>
    <x v="2"/>
    <n v="13368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6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07T00:00:00"/>
    <n v="12391"/>
    <n v="12299"/>
    <m/>
    <x v="2"/>
    <n v="1131"/>
    <m/>
    <n v="55686"/>
    <s v="V-clip adipose"/>
    <s v="836878"/>
    <m/>
    <m/>
    <m/>
    <s v="--"/>
    <m/>
    <s v="F"/>
    <s v="F"/>
    <s v=""/>
    <s v=""/>
    <n v="78"/>
    <n v="16.5"/>
    <n v="5.7"/>
    <n v="3.5"/>
    <n v="1.4"/>
    <x v="1"/>
    <n v="13368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6"/>
    <s v="GH"/>
    <n v="72.3"/>
    <s v="L"/>
    <n v="78"/>
    <s v="Yes"/>
    <s v=""/>
    <e v="#N/A"/>
    <s v=""/>
    <s v="F"/>
    <n v="2.87"/>
    <n v="0.94634334799282804"/>
    <s v=""/>
    <s v=""/>
    <s v="F"/>
    <s v=""/>
    <s v=""/>
    <s v=""/>
    <s v=""/>
  </r>
  <r>
    <d v="2024-07-07T00:00:00"/>
    <n v="12391"/>
    <n v="12299"/>
    <m/>
    <x v="2"/>
    <n v="1137"/>
    <m/>
    <n v="55687"/>
    <s v="V-clip adipose"/>
    <s v="836939"/>
    <m/>
    <m/>
    <m/>
    <s v="--"/>
    <s v="X"/>
    <s v="M"/>
    <s v="M"/>
    <s v=""/>
    <s v=""/>
    <n v="56.5"/>
    <m/>
    <m/>
    <m/>
    <m/>
    <x v="2"/>
    <n v="13369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6"/>
    <s v="GH"/>
    <n v="51.183950000000003"/>
    <s v="M"/>
    <n v="56.5"/>
    <s v="NA"/>
    <s v=""/>
    <e v="#N/A"/>
    <s v=""/>
    <s v=""/>
    <s v=""/>
    <s v=""/>
    <s v=""/>
    <s v=""/>
    <s v="M"/>
    <s v=""/>
    <s v=""/>
    <s v=""/>
    <s v=""/>
  </r>
  <r>
    <d v="2024-07-07T00:00:00"/>
    <n v="12391"/>
    <n v="12299"/>
    <m/>
    <x v="2"/>
    <n v="1138"/>
    <m/>
    <n v="55688"/>
    <s v="V-clip adipose"/>
    <s v="836917"/>
    <m/>
    <m/>
    <m/>
    <s v="--"/>
    <s v="X"/>
    <s v="M"/>
    <s v="M"/>
    <s v=""/>
    <s v=""/>
    <n v="76.5"/>
    <n v="17.8"/>
    <n v="6.9"/>
    <n v="5.9"/>
    <n v="2.2000000000000002"/>
    <x v="1"/>
    <n v="13369"/>
    <s v=""/>
    <n v="2"/>
    <s v="X"/>
    <s v="X"/>
    <m/>
    <d v="2024-09-27T00:00:00"/>
    <m/>
    <s v="GN"/>
    <m/>
    <n v="12"/>
    <m/>
    <m/>
    <n v="1"/>
    <m/>
    <m/>
    <m/>
    <s v="adult"/>
    <s v="2"/>
    <x v="7"/>
    <s v=""/>
    <s v=""/>
    <s v=""/>
    <x v="6"/>
    <s v="GH"/>
    <n v="69.599999999999994"/>
    <s v="L"/>
    <n v="76.5"/>
    <s v="Yes"/>
    <s v=""/>
    <e v="#N/A"/>
    <s v=""/>
    <s v="M"/>
    <n v="-1.6310000000000044"/>
    <n v="0.16369341729719572"/>
    <s v=""/>
    <s v=""/>
    <s v="M"/>
    <s v=""/>
    <s v=""/>
    <s v=""/>
    <s v=""/>
  </r>
  <r>
    <d v="2024-07-07T00:00:00"/>
    <n v="12391"/>
    <n v="12299"/>
    <m/>
    <x v="2"/>
    <n v="1141"/>
    <m/>
    <n v="55689"/>
    <s v="V-clip adipose"/>
    <s v="836904"/>
    <m/>
    <m/>
    <m/>
    <s v="--"/>
    <m/>
    <s v="F"/>
    <s v="F"/>
    <s v=""/>
    <s v=""/>
    <n v="85"/>
    <n v="18.899999999999999"/>
    <n v="7"/>
    <n v="5.0999999999999996"/>
    <n v="1.6"/>
    <x v="1"/>
    <n v="13369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6"/>
    <s v="GH"/>
    <n v="78"/>
    <s v="L"/>
    <n v="85"/>
    <s v="Yes"/>
    <s v=""/>
    <e v="#N/A"/>
    <s v=""/>
    <s v="F"/>
    <n v="2.9559999999999969"/>
    <n v="0.95054630029974396"/>
    <s v=""/>
    <s v=""/>
    <s v="F"/>
    <s v=""/>
    <s v=""/>
    <s v=""/>
    <s v=""/>
  </r>
  <r>
    <d v="2024-07-07T00:00:00"/>
    <n v="12391"/>
    <n v="12299"/>
    <m/>
    <x v="2"/>
    <n v="1147"/>
    <m/>
    <n v="55690"/>
    <s v="V-clip adipose"/>
    <s v="836897"/>
    <m/>
    <m/>
    <m/>
    <s v="--"/>
    <s v="X"/>
    <s v="M"/>
    <s v="M"/>
    <s v=""/>
    <s v=""/>
    <n v="84.5"/>
    <n v="18.5"/>
    <n v="6.7"/>
    <n v="4.5999999999999996"/>
    <n v="1.9"/>
    <x v="1"/>
    <n v="13369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6"/>
    <s v="GH"/>
    <n v="77.8"/>
    <s v="L"/>
    <n v="84.5"/>
    <s v="Yes"/>
    <s v=""/>
    <e v="#N/A"/>
    <s v=""/>
    <s v="F"/>
    <n v="3.2070000000000012"/>
    <n v="0.96109685149111512"/>
    <s v=""/>
    <s v=""/>
    <s v="F"/>
    <s v=""/>
    <s v=""/>
    <s v=""/>
    <s v=""/>
  </r>
  <r>
    <d v="2024-07-07T00:00:00"/>
    <n v="12391"/>
    <n v="12299"/>
    <m/>
    <x v="2"/>
    <n v="1150"/>
    <m/>
    <n v="55691"/>
    <s v="V-clip adipose"/>
    <s v="836889"/>
    <m/>
    <m/>
    <m/>
    <s v="--"/>
    <m/>
    <s v="F"/>
    <s v="M"/>
    <s v=""/>
    <s v=""/>
    <n v="66"/>
    <m/>
    <m/>
    <m/>
    <m/>
    <x v="2"/>
    <n v="13369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6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7T00:00:00"/>
    <n v="12391"/>
    <n v="12352"/>
    <m/>
    <x v="2"/>
    <n v="1151"/>
    <m/>
    <n v="55692"/>
    <s v="V-clip adipose"/>
    <s v="836953"/>
    <m/>
    <m/>
    <m/>
    <s v="--"/>
    <s v="X"/>
    <s v="M"/>
    <s v="M"/>
    <s v=""/>
    <s v=""/>
    <n v="71"/>
    <m/>
    <m/>
    <m/>
    <m/>
    <x v="2"/>
    <n v="13369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6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7T00:00:00"/>
    <n v="12391"/>
    <n v="12352"/>
    <m/>
    <x v="2"/>
    <n v="1158"/>
    <m/>
    <n v="55693"/>
    <s v="V-clip adipose"/>
    <s v="836898"/>
    <m/>
    <m/>
    <m/>
    <s v="--"/>
    <m/>
    <s v="F"/>
    <s v="F"/>
    <s v=""/>
    <s v=""/>
    <n v="93"/>
    <n v="19.8"/>
    <n v="6.6"/>
    <n v="5.5"/>
    <n v="2.1"/>
    <x v="1"/>
    <n v="13369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6"/>
    <s v="GH"/>
    <n v="86.4"/>
    <s v="L"/>
    <n v="93"/>
    <s v="Yes"/>
    <s v=""/>
    <e v="#N/A"/>
    <s v=""/>
    <s v="F"/>
    <n v="6.2060000000000022"/>
    <n v="0.99798677075896147"/>
    <s v=""/>
    <s v=""/>
    <s v="F"/>
    <s v=""/>
    <s v=""/>
    <s v=""/>
    <s v=""/>
  </r>
  <r>
    <d v="2024-07-07T00:00:00"/>
    <n v="12391"/>
    <n v="12352"/>
    <m/>
    <x v="2"/>
    <n v="1200"/>
    <m/>
    <n v="55694"/>
    <s v="V-clip adipose"/>
    <s v="836958"/>
    <m/>
    <m/>
    <m/>
    <s v="--"/>
    <m/>
    <s v="F"/>
    <s v="M"/>
    <s v=""/>
    <s v=""/>
    <n v="55.5"/>
    <m/>
    <m/>
    <m/>
    <m/>
    <x v="2"/>
    <n v="13369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6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07T00:00:00"/>
    <n v="12392"/>
    <n v="12352"/>
    <m/>
    <x v="4"/>
    <n v="1549"/>
    <m/>
    <n v="55695"/>
    <s v="V-clip adipose"/>
    <s v="836924"/>
    <m/>
    <m/>
    <m/>
    <s v="--"/>
    <s v="X"/>
    <s v="M"/>
    <s v="M"/>
    <s v=""/>
    <s v=""/>
    <n v="67.5"/>
    <m/>
    <m/>
    <m/>
    <m/>
    <x v="2"/>
    <n v="13369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6"/>
    <s v="GH"/>
    <n v="61.364449999999998"/>
    <s v="M"/>
    <n v="67.5"/>
    <s v="NA"/>
    <s v=""/>
    <e v="#N/A"/>
    <s v=""/>
    <s v=""/>
    <s v=""/>
    <s v=""/>
    <s v=""/>
    <s v=""/>
    <s v="M"/>
    <s v=""/>
    <s v=""/>
    <s v=""/>
    <s v=""/>
  </r>
  <r>
    <d v="2024-07-07T00:00:00"/>
    <n v="12392"/>
    <n v="12352"/>
    <m/>
    <x v="4"/>
    <n v="1552"/>
    <m/>
    <n v="55696"/>
    <s v="V-clip adipose"/>
    <s v="836937"/>
    <m/>
    <m/>
    <m/>
    <s v="--"/>
    <m/>
    <s v="M"/>
    <s v="M"/>
    <s v=""/>
    <s v=""/>
    <n v="62.5"/>
    <m/>
    <m/>
    <m/>
    <m/>
    <x v="2"/>
    <n v="13369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6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7T00:00:00"/>
    <n v="12392"/>
    <n v="12352"/>
    <m/>
    <x v="4"/>
    <n v="1555"/>
    <m/>
    <n v="55697"/>
    <s v="V-clip adipose"/>
    <s v="836871"/>
    <m/>
    <m/>
    <m/>
    <s v="--"/>
    <s v="X"/>
    <s v="M"/>
    <s v="M"/>
    <s v=""/>
    <s v=""/>
    <n v="75"/>
    <n v="18.5"/>
    <n v="7.5"/>
    <n v="5"/>
    <n v="1.8"/>
    <x v="2"/>
    <n v="13371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6"/>
    <s v="GH"/>
    <n v="67.5"/>
    <s v="M"/>
    <n v="75"/>
    <s v="NA"/>
    <s v=""/>
    <e v="#N/A"/>
    <s v=""/>
    <s v=""/>
    <s v=""/>
    <s v=""/>
    <s v=""/>
    <s v=""/>
    <s v="M"/>
    <s v=""/>
    <s v=""/>
    <s v=""/>
    <s v=""/>
  </r>
  <r>
    <d v="2024-07-07T00:00:00"/>
    <n v="12392"/>
    <n v="12352"/>
    <m/>
    <x v="4"/>
    <n v="1557"/>
    <m/>
    <n v="55698"/>
    <s v="V-clip adipose"/>
    <s v="836919"/>
    <m/>
    <m/>
    <m/>
    <s v="--"/>
    <s v="X"/>
    <s v="M"/>
    <s v="M"/>
    <s v=""/>
    <s v=""/>
    <n v="64"/>
    <m/>
    <m/>
    <m/>
    <m/>
    <x v="2"/>
    <n v="13371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6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7T00:00:00"/>
    <n v="12392"/>
    <n v="12352"/>
    <m/>
    <x v="4"/>
    <n v="1558"/>
    <m/>
    <n v="55699"/>
    <s v="V-clip adipose"/>
    <s v="836880"/>
    <m/>
    <m/>
    <m/>
    <s v="--"/>
    <s v="X"/>
    <s v="M"/>
    <s v="M"/>
    <s v=""/>
    <s v=""/>
    <n v="61"/>
    <m/>
    <m/>
    <m/>
    <m/>
    <x v="2"/>
    <n v="13371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6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7T00:00:00"/>
    <n v="12392"/>
    <n v="12352"/>
    <m/>
    <x v="4"/>
    <n v="1601"/>
    <m/>
    <n v="55700"/>
    <s v="V-clip adipose"/>
    <s v="836891"/>
    <m/>
    <m/>
    <m/>
    <s v="--"/>
    <m/>
    <s v="F"/>
    <s v="F"/>
    <s v=""/>
    <s v=""/>
    <n v="85"/>
    <n v="19"/>
    <n v="7"/>
    <n v="5.5"/>
    <n v="1.8"/>
    <x v="1"/>
    <n v="13371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6"/>
    <s v="GH"/>
    <n v="78"/>
    <s v="L"/>
    <n v="85"/>
    <s v="Yes"/>
    <s v=""/>
    <e v="#N/A"/>
    <s v=""/>
    <s v="F"/>
    <n v="2.5119999999999969"/>
    <n v="0.92497879458244614"/>
    <s v=""/>
    <s v=""/>
    <s v="F"/>
    <s v=""/>
    <s v=""/>
    <s v=""/>
    <s v=""/>
  </r>
  <r>
    <d v="2024-07-07T00:00:00"/>
    <n v="12392"/>
    <n v="12352"/>
    <m/>
    <x v="4"/>
    <n v="1609"/>
    <m/>
    <n v="55701"/>
    <s v="V-clip adipose"/>
    <s v="836894"/>
    <m/>
    <m/>
    <m/>
    <s v="--"/>
    <m/>
    <s v="M"/>
    <s v="M"/>
    <s v=""/>
    <s v=""/>
    <n v="78"/>
    <n v="18"/>
    <n v="7.3"/>
    <n v="5.5"/>
    <n v="1.7"/>
    <x v="1"/>
    <n v="13371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6"/>
    <s v="GH"/>
    <n v="70.7"/>
    <s v="L"/>
    <n v="78"/>
    <s v="Yes"/>
    <s v=""/>
    <e v="#N/A"/>
    <s v=""/>
    <s v="M"/>
    <n v="-0.7959999999999996"/>
    <n v="0.31088180720848074"/>
    <s v=""/>
    <s v=""/>
    <s v="M"/>
    <s v=""/>
    <s v=""/>
    <s v=""/>
    <s v=""/>
  </r>
  <r>
    <d v="2024-07-07T00:00:00"/>
    <n v="12392"/>
    <n v="12352"/>
    <m/>
    <x v="4"/>
    <n v="1611"/>
    <m/>
    <n v="55702"/>
    <s v="V-clip adipose"/>
    <s v="836804"/>
    <m/>
    <m/>
    <m/>
    <s v="--"/>
    <m/>
    <s v="F"/>
    <s v="F"/>
    <s v=""/>
    <s v=""/>
    <n v="78"/>
    <n v="15"/>
    <n v="5"/>
    <n v="5"/>
    <n v="2"/>
    <x v="1"/>
    <n v="13371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6"/>
    <s v="GH"/>
    <n v="73"/>
    <s v="L"/>
    <n v="78"/>
    <s v="Yes"/>
    <s v=""/>
    <e v="#N/A"/>
    <s v=""/>
    <s v="F"/>
    <n v="2.2299999999999995"/>
    <n v="0.90291135901350095"/>
    <s v=""/>
    <s v=""/>
    <s v="F"/>
    <s v=""/>
    <s v=""/>
    <s v=""/>
    <s v=""/>
  </r>
  <r>
    <d v="2024-07-07T00:00:00"/>
    <n v="12393"/>
    <n v="12352"/>
    <m/>
    <x v="2"/>
    <n v="1653"/>
    <m/>
    <n v="55703"/>
    <s v="V-clip adipose"/>
    <s v="836787"/>
    <m/>
    <m/>
    <m/>
    <s v="--"/>
    <s v="X"/>
    <s v="M"/>
    <s v="M"/>
    <s v=""/>
    <s v=""/>
    <n v="81.5"/>
    <m/>
    <m/>
    <m/>
    <m/>
    <x v="1"/>
    <n v="13371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6"/>
    <s v="GH"/>
    <n v="74.321449999999999"/>
    <s v="L"/>
    <n v="81.5"/>
    <s v="No"/>
    <s v=""/>
    <e v="#N/A"/>
    <s v=""/>
    <s v=""/>
    <s v=""/>
    <s v=""/>
    <s v=""/>
    <s v=""/>
    <s v="M"/>
    <s v=""/>
    <s v=""/>
    <s v=""/>
    <s v=""/>
  </r>
  <r>
    <d v="2024-07-07T00:00:00"/>
    <n v="12393"/>
    <n v="12352"/>
    <m/>
    <x v="2"/>
    <n v="1700"/>
    <m/>
    <n v="55704"/>
    <s v="V-clip adipose"/>
    <s v="836790"/>
    <m/>
    <m/>
    <m/>
    <s v="--"/>
    <s v="X"/>
    <s v="M"/>
    <s v="M"/>
    <s v=""/>
    <s v=""/>
    <n v="58.5"/>
    <m/>
    <m/>
    <m/>
    <m/>
    <x v="2"/>
    <n v="13371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6"/>
    <s v="GH"/>
    <n v="53.034950000000002"/>
    <s v="M"/>
    <n v="58.5"/>
    <s v="NA"/>
    <s v=""/>
    <e v="#N/A"/>
    <s v=""/>
    <s v=""/>
    <s v=""/>
    <s v=""/>
    <s v=""/>
    <s v=""/>
    <s v="M"/>
    <s v=""/>
    <s v=""/>
    <s v=""/>
    <s v=""/>
  </r>
  <r>
    <d v="2024-07-07T00:00:00"/>
    <n v="12393"/>
    <n v="12352"/>
    <m/>
    <x v="2"/>
    <n v="1702"/>
    <m/>
    <n v="55705"/>
    <s v="V-clip adipose"/>
    <s v="836823"/>
    <m/>
    <m/>
    <m/>
    <s v="--"/>
    <s v="X"/>
    <s v="M"/>
    <s v="M"/>
    <s v=""/>
    <s v=""/>
    <n v="62"/>
    <m/>
    <m/>
    <m/>
    <m/>
    <x v="2"/>
    <n v="13371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6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7T00:00:00"/>
    <n v="12393"/>
    <n v="12352"/>
    <m/>
    <x v="2"/>
    <n v="1705"/>
    <m/>
    <n v="55706"/>
    <s v="V-clip adipose"/>
    <s v="836838"/>
    <m/>
    <m/>
    <m/>
    <s v="--"/>
    <s v="X"/>
    <s v="M"/>
    <s v="M"/>
    <s v=""/>
    <s v=""/>
    <n v="60.5"/>
    <m/>
    <m/>
    <m/>
    <m/>
    <x v="2"/>
    <n v="13371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6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07T00:00:00"/>
    <n v="12393"/>
    <n v="12352"/>
    <m/>
    <x v="2"/>
    <n v="1710"/>
    <m/>
    <n v="55707"/>
    <s v="V-clip adipose"/>
    <s v="836851"/>
    <m/>
    <m/>
    <m/>
    <s v="--"/>
    <m/>
    <s v="F"/>
    <s v="F"/>
    <s v=""/>
    <s v=""/>
    <n v="80.5"/>
    <n v="17.5"/>
    <n v="6.5"/>
    <n v="4.8"/>
    <n v="1.7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4"/>
    <s v="L"/>
    <n v="80.5"/>
    <s v="Yes"/>
    <s v=""/>
    <s v=""/>
    <s v=""/>
    <s v="F"/>
    <n v="1.7790000000000024"/>
    <n v="0.85557334224321213"/>
    <s v=""/>
    <s v=""/>
    <s v="F"/>
    <s v=""/>
    <s v=""/>
    <s v=""/>
    <s v=""/>
  </r>
  <r>
    <d v="2024-07-07T00:00:00"/>
    <n v="12393"/>
    <n v="12352"/>
    <m/>
    <x v="2"/>
    <n v="1712"/>
    <m/>
    <n v="55708"/>
    <s v="V-clip adipose"/>
    <s v="836853"/>
    <m/>
    <m/>
    <m/>
    <s v="--"/>
    <m/>
    <s v="F"/>
    <s v="F"/>
    <s v=""/>
    <s v=""/>
    <n v="86"/>
    <n v="19"/>
    <n v="7.1"/>
    <n v="5.7"/>
    <n v="1.6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8.900000000000006"/>
    <s v="L"/>
    <n v="86"/>
    <s v="Yes"/>
    <s v=""/>
    <s v=""/>
    <s v=""/>
    <s v="F"/>
    <n v="2.8499999999999979"/>
    <n v="0.94531868278405917"/>
    <s v=""/>
    <s v=""/>
    <s v="F"/>
    <s v=""/>
    <s v=""/>
    <s v=""/>
    <s v=""/>
  </r>
  <r>
    <d v="2024-07-07T00:00:00"/>
    <n v="12393"/>
    <n v="12352"/>
    <m/>
    <x v="2"/>
    <n v="1714"/>
    <m/>
    <n v="55709"/>
    <s v="V-clip adipose"/>
    <s v="836829"/>
    <m/>
    <m/>
    <m/>
    <s v="--"/>
    <m/>
    <s v="F"/>
    <s v="M"/>
    <s v=""/>
    <s v=""/>
    <n v="70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4.140949999999989"/>
    <s v="M"/>
    <n v="70.5"/>
    <s v="NA"/>
    <s v=""/>
    <s v=""/>
    <s v=""/>
    <s v=""/>
    <s v=""/>
    <s v=""/>
    <s v=""/>
    <s v=""/>
    <s v="M"/>
    <s v=""/>
    <s v=""/>
    <s v=""/>
    <s v=""/>
  </r>
  <r>
    <d v="2024-07-07T00:00:00"/>
    <n v="12393"/>
    <n v="12352"/>
    <m/>
    <x v="2"/>
    <n v="1715"/>
    <m/>
    <n v="55710"/>
    <s v="V-clip adipose"/>
    <s v="836868"/>
    <m/>
    <m/>
    <m/>
    <s v="--"/>
    <s v="X"/>
    <s v="M"/>
    <s v="M"/>
    <s v=""/>
    <s v=""/>
    <n v="7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8.305699999999987"/>
    <s v="M"/>
    <n v="75"/>
    <s v="NA"/>
    <s v=""/>
    <s v=""/>
    <s v=""/>
    <s v=""/>
    <s v=""/>
    <s v=""/>
    <s v=""/>
    <s v=""/>
    <s v="M"/>
    <s v=""/>
    <s v=""/>
    <s v=""/>
    <s v=""/>
  </r>
  <r>
    <d v="2024-07-07T00:00:00"/>
    <n v="12393"/>
    <n v="12352"/>
    <m/>
    <x v="2"/>
    <n v="1716"/>
    <m/>
    <n v="55711"/>
    <s v="V-clip adipose"/>
    <s v="836867"/>
    <m/>
    <m/>
    <m/>
    <s v="--"/>
    <s v="X"/>
    <s v="M"/>
    <s v="M"/>
    <s v=""/>
    <s v=""/>
    <n v="88"/>
    <m/>
    <m/>
    <m/>
    <m/>
    <x v="1"/>
    <m/>
    <s v="1016286"/>
    <m/>
    <m/>
    <m/>
    <m/>
    <m/>
    <m/>
    <s v="OW"/>
    <m/>
    <m/>
    <s v="9"/>
    <m/>
    <m/>
    <m/>
    <m/>
    <m/>
    <s v="adult"/>
    <s v="1016286"/>
    <x v="7"/>
    <s v=""/>
    <s v=""/>
    <s v=""/>
    <x v="6"/>
    <s v="GH"/>
    <n v="80.337199999999996"/>
    <s v="L"/>
    <n v="88"/>
    <s v="No"/>
    <s v=""/>
    <s v=""/>
    <s v=""/>
    <s v=""/>
    <s v=""/>
    <s v=""/>
    <s v=""/>
    <s v=""/>
    <s v="M"/>
    <s v=""/>
    <s v=""/>
    <s v=""/>
    <s v=""/>
  </r>
  <r>
    <d v="2024-07-07T00:00:00"/>
    <n v="12394"/>
    <n v="12352"/>
    <m/>
    <x v="3"/>
    <n v="1727"/>
    <m/>
    <n v="55712"/>
    <s v="V-clip adipose"/>
    <s v="836810"/>
    <m/>
    <m/>
    <m/>
    <s v="--"/>
    <s v="X"/>
    <s v="M"/>
    <s v="M"/>
    <s v=""/>
    <s v=""/>
    <n v="67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0.901699999999998"/>
    <s v="M"/>
    <n v="67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2"/>
    <m/>
    <x v="3"/>
    <n v="1730"/>
    <m/>
    <n v="55713"/>
    <s v="V-clip adipose"/>
    <s v="836794"/>
    <m/>
    <m/>
    <m/>
    <s v="--"/>
    <s v="X"/>
    <s v="M"/>
    <s v="M"/>
    <s v=""/>
    <s v=""/>
    <n v="58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3.034950000000002"/>
    <s v="M"/>
    <n v="58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2"/>
    <m/>
    <x v="3"/>
    <n v="1731"/>
    <m/>
    <n v="55714"/>
    <s v="V-clip adipose"/>
    <s v="836852"/>
    <m/>
    <m/>
    <m/>
    <s v="--"/>
    <s v="X"/>
    <s v="M"/>
    <s v="M"/>
    <s v=""/>
    <s v=""/>
    <n v="82.5"/>
    <n v="18.5"/>
    <n v="6.5"/>
    <n v="5.5"/>
    <n v="1.8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6"/>
    <s v="L"/>
    <n v="82.5"/>
    <s v="Yes"/>
    <s v=""/>
    <s v=""/>
    <s v=""/>
    <s v="F"/>
    <n v="2.0770000000000017"/>
    <n v="0.88864751991274493"/>
    <s v=""/>
    <s v=""/>
    <s v="F"/>
    <s v=""/>
    <s v=""/>
    <s v=""/>
    <s v=""/>
  </r>
  <r>
    <d v="2024-07-07T00:00:00"/>
    <n v="12394"/>
    <n v="12352"/>
    <m/>
    <x v="3"/>
    <n v="1732"/>
    <m/>
    <n v="55715"/>
    <s v="V-clip adipose"/>
    <s v="no pit"/>
    <m/>
    <m/>
    <m/>
    <s v="--"/>
    <m/>
    <s v="F"/>
    <s v="F"/>
    <s v=""/>
    <s v=""/>
    <n v="79.5"/>
    <m/>
    <m/>
    <m/>
    <m/>
    <x v="1"/>
    <m/>
    <s v="1016286"/>
    <m/>
    <m/>
    <m/>
    <m/>
    <m/>
    <m/>
    <m/>
    <m/>
    <m/>
    <m/>
    <m/>
    <m/>
    <m/>
    <s v="bad pit tag"/>
    <m/>
    <s v="adult"/>
    <s v="1016286"/>
    <x v="7"/>
    <s v=""/>
    <s v=""/>
    <s v=""/>
    <x v="6"/>
    <s v="GH"/>
    <n v="72.470449999999985"/>
    <s v="L"/>
    <n v="79.5"/>
    <s v="No"/>
    <s v=""/>
    <s v=""/>
    <s v=""/>
    <s v=""/>
    <s v=""/>
    <s v=""/>
    <s v=""/>
    <s v=""/>
    <s v="F"/>
    <s v=""/>
    <s v=""/>
    <s v=""/>
    <s v=""/>
  </r>
  <r>
    <d v="2024-07-07T00:00:00"/>
    <n v="12394"/>
    <n v="12352"/>
    <m/>
    <x v="3"/>
    <n v="1736"/>
    <m/>
    <n v="55716"/>
    <s v="V-clip adipose"/>
    <s v="836812"/>
    <m/>
    <m/>
    <m/>
    <s v="--"/>
    <m/>
    <s v="M"/>
    <s v="M"/>
    <s v=""/>
    <s v=""/>
    <n v="68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1.827199999999998"/>
    <s v="M"/>
    <n v="68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38"/>
    <m/>
    <n v="55717"/>
    <s v="V-clip adipose"/>
    <s v="836866"/>
    <m/>
    <m/>
    <m/>
    <s v="--"/>
    <s v="X"/>
    <s v="M"/>
    <s v="M"/>
    <s v=""/>
    <s v=""/>
    <n v="63.1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7.292250000000003"/>
    <s v="M"/>
    <n v="63.1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39"/>
    <m/>
    <n v="55718"/>
    <s v="V-clip adipose"/>
    <s v="836828"/>
    <m/>
    <m/>
    <m/>
    <s v="--"/>
    <s v="X"/>
    <s v="M"/>
    <s v="M"/>
    <s v=""/>
    <s v=""/>
    <n v="65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9.513449999999999"/>
    <s v="M"/>
    <n v="65.5"/>
    <s v="NA"/>
    <s v=""/>
    <s v=""/>
    <s v=""/>
    <s v=""/>
    <s v=""/>
    <s v=""/>
    <s v=""/>
    <s v=""/>
    <s v="M"/>
    <s v="Kwinageese weir"/>
    <s v=""/>
    <s v=""/>
    <s v=""/>
  </r>
  <r>
    <d v="2024-07-07T00:00:00"/>
    <n v="12394"/>
    <n v="12353"/>
    <m/>
    <x v="3"/>
    <n v="1740"/>
    <m/>
    <n v="55719"/>
    <s v="V-clip adipose"/>
    <s v="836814"/>
    <m/>
    <m/>
    <m/>
    <s v="--"/>
    <m/>
    <s v="F"/>
    <s v="M"/>
    <s v=""/>
    <s v=""/>
    <n v="66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9.976199999999999"/>
    <s v="M"/>
    <n v="66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41"/>
    <m/>
    <n v="55720"/>
    <s v="V-clip adipose"/>
    <s v="836782"/>
    <m/>
    <m/>
    <m/>
    <s v="--"/>
    <m/>
    <s v="M"/>
    <s v="M"/>
    <s v=""/>
    <s v=""/>
    <n v="81"/>
    <n v="19"/>
    <n v="7.5"/>
    <n v="5.5"/>
    <n v="2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3.5"/>
    <s v="L"/>
    <n v="81"/>
    <s v="Yes"/>
    <s v=""/>
    <s v=""/>
    <s v=""/>
    <s v="M"/>
    <n v="-2.0000000000000684E-2"/>
    <n v="0.49500016666000018"/>
    <s v=""/>
    <s v=""/>
    <s v="M"/>
    <s v=""/>
    <s v=""/>
    <s v=""/>
    <s v=""/>
  </r>
  <r>
    <d v="2024-07-07T00:00:00"/>
    <n v="12394"/>
    <n v="12353"/>
    <m/>
    <x v="3"/>
    <n v="1742"/>
    <m/>
    <n v="55721"/>
    <s v="V-clip adipose"/>
    <s v="836789"/>
    <m/>
    <m/>
    <m/>
    <s v="--"/>
    <m/>
    <s v="M"/>
    <s v="M"/>
    <s v=""/>
    <s v=""/>
    <n v="56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1.183950000000003"/>
    <s v="M"/>
    <n v="56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43"/>
    <m/>
    <n v="55722"/>
    <s v="V-clip adipose"/>
    <s v="836808"/>
    <m/>
    <m/>
    <m/>
    <s v="--"/>
    <m/>
    <s v="F"/>
    <s v="F"/>
    <s v=""/>
    <s v=""/>
    <n v="76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9.231199999999987"/>
    <s v="L"/>
    <n v="76"/>
    <s v="No"/>
    <s v=""/>
    <s v=""/>
    <s v=""/>
    <s v=""/>
    <s v=""/>
    <s v=""/>
    <s v=""/>
    <s v=""/>
    <s v="F"/>
    <s v=""/>
    <s v=""/>
    <s v=""/>
    <s v=""/>
  </r>
  <r>
    <d v="2024-07-07T00:00:00"/>
    <n v="12394"/>
    <n v="12353"/>
    <m/>
    <x v="3"/>
    <n v="1745"/>
    <m/>
    <n v="55723"/>
    <s v="V-clip adipose"/>
    <s v="836850"/>
    <m/>
    <m/>
    <m/>
    <s v="--"/>
    <s v="X"/>
    <s v="M"/>
    <s v="M"/>
    <s v=""/>
    <s v=""/>
    <n v="7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3.678199999999997"/>
    <s v="M"/>
    <n v="70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46"/>
    <m/>
    <n v="55724"/>
    <s v="V-clip adipose"/>
    <s v="836848"/>
    <m/>
    <m/>
    <m/>
    <s v="--"/>
    <s v="X"/>
    <s v="M"/>
    <s v="M"/>
    <s v=""/>
    <s v=""/>
    <n v="79"/>
    <n v="17"/>
    <n v="6"/>
    <n v="5"/>
    <n v="1.8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3"/>
    <s v="L"/>
    <n v="79"/>
    <s v="Yes"/>
    <s v=""/>
    <s v=""/>
    <s v=""/>
    <s v="F"/>
    <n v="1.5519999999999996"/>
    <n v="0.82520240628487918"/>
    <s v=""/>
    <s v=""/>
    <s v="F"/>
    <s v=""/>
    <s v=""/>
    <s v=""/>
    <s v=""/>
  </r>
  <r>
    <d v="2024-07-07T00:00:00"/>
    <n v="12394"/>
    <n v="12353"/>
    <m/>
    <x v="3"/>
    <n v="1747"/>
    <m/>
    <n v="55725"/>
    <s v="V-clip adipose"/>
    <s v="836788"/>
    <m/>
    <m/>
    <m/>
    <s v="--"/>
    <s v="X"/>
    <s v="M"/>
    <s v="M"/>
    <s v=""/>
    <s v=""/>
    <n v="76"/>
    <n v="18"/>
    <n v="7.5"/>
    <n v="5"/>
    <n v="2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8.5"/>
    <s v="M"/>
    <n v="76"/>
    <s v="Yes"/>
    <s v=""/>
    <s v=""/>
    <s v=""/>
    <s v="M"/>
    <n v="-1.8299999999999994"/>
    <n v="0.1382382731724941"/>
    <s v=""/>
    <s v=""/>
    <s v="M"/>
    <s v=""/>
    <s v=""/>
    <s v=""/>
    <s v=""/>
  </r>
  <r>
    <d v="2024-07-07T00:00:00"/>
    <n v="12394"/>
    <n v="12353"/>
    <m/>
    <x v="3"/>
    <n v="1748"/>
    <m/>
    <n v="55726"/>
    <s v="V-clip adipose"/>
    <s v="836832"/>
    <m/>
    <m/>
    <m/>
    <s v="--"/>
    <m/>
    <s v="M"/>
    <s v="M"/>
    <s v=""/>
    <s v=""/>
    <n v="69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2.752699999999997"/>
    <s v="M"/>
    <n v="69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49"/>
    <m/>
    <n v="55727"/>
    <s v="V-clip adipose"/>
    <s v="836770"/>
    <m/>
    <m/>
    <m/>
    <s v="--"/>
    <s v="X"/>
    <s v="M"/>
    <s v="M"/>
    <s v=""/>
    <s v=""/>
    <n v="6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4.423200000000001"/>
    <s v="M"/>
    <n v="60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0"/>
    <m/>
    <n v="55728"/>
    <s v="V-clip adipose"/>
    <s v="836778"/>
    <m/>
    <m/>
    <m/>
    <s v="--"/>
    <s v="X"/>
    <s v="M"/>
    <s v="M"/>
    <s v=""/>
    <s v=""/>
    <n v="7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8.305699999999987"/>
    <s v="M"/>
    <n v="7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1"/>
    <m/>
    <n v="55729"/>
    <s v="V-clip adipose"/>
    <s v="836805"/>
    <m/>
    <m/>
    <m/>
    <s v="--"/>
    <m/>
    <s v="M"/>
    <s v="M"/>
    <s v=""/>
    <s v=""/>
    <n v="59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3.960450000000002"/>
    <s v="M"/>
    <n v="59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2"/>
    <m/>
    <n v="55730"/>
    <s v="V-clip adipose"/>
    <s v="836831"/>
    <m/>
    <m/>
    <m/>
    <s v="--"/>
    <m/>
    <s v="F"/>
    <s v="F"/>
    <s v=""/>
    <s v=""/>
    <n v="80"/>
    <m/>
    <m/>
    <m/>
    <m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2.933199999999985"/>
    <s v="L"/>
    <n v="80"/>
    <s v="No"/>
    <s v=""/>
    <s v=""/>
    <s v=""/>
    <s v=""/>
    <s v=""/>
    <s v=""/>
    <s v=""/>
    <s v=""/>
    <s v="F"/>
    <s v=""/>
    <s v=""/>
    <s v=""/>
    <s v=""/>
  </r>
  <r>
    <d v="2024-07-07T00:00:00"/>
    <n v="12394"/>
    <n v="12353"/>
    <m/>
    <x v="3"/>
    <n v="1753"/>
    <m/>
    <n v="55731"/>
    <s v="V-clip adipose"/>
    <s v="836781"/>
    <m/>
    <m/>
    <m/>
    <s v="--"/>
    <m/>
    <s v="M"/>
    <s v="M"/>
    <s v=""/>
    <s v=""/>
    <n v="56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1.183950000000003"/>
    <s v="M"/>
    <n v="56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4"/>
    <m/>
    <n v="55732"/>
    <s v="V-clip adipose"/>
    <s v="836837"/>
    <m/>
    <m/>
    <m/>
    <s v="--"/>
    <s v="X"/>
    <s v="F"/>
    <s v="M"/>
    <s v=""/>
    <s v=""/>
    <n v="73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6.917449999999988"/>
    <s v="M"/>
    <n v="73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5"/>
    <m/>
    <n v="55733"/>
    <s v="V-clip adipose"/>
    <s v="836780"/>
    <m/>
    <m/>
    <m/>
    <s v="--"/>
    <m/>
    <s v="F"/>
    <s v="M"/>
    <s v=""/>
    <s v=""/>
    <n v="58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3.034950000000002"/>
    <s v="M"/>
    <n v="58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6"/>
    <m/>
    <n v="55734"/>
    <s v="V-clip adipose"/>
    <s v="836841"/>
    <m/>
    <m/>
    <m/>
    <s v="--"/>
    <s v="X"/>
    <s v="M"/>
    <s v="M"/>
    <s v=""/>
    <s v=""/>
    <n v="6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9.050699999999999"/>
    <s v="M"/>
    <n v="6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7"/>
    <m/>
    <n v="55735"/>
    <s v="V-clip adipose"/>
    <s v="836795"/>
    <m/>
    <m/>
    <m/>
    <s v="--"/>
    <s v="X"/>
    <s v="M"/>
    <s v="M"/>
    <s v=""/>
    <s v=""/>
    <n v="62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7"/>
    <m/>
    <n v="55736"/>
    <s v="V-clip adipose"/>
    <s v="836774"/>
    <m/>
    <m/>
    <m/>
    <s v="--"/>
    <s v="X"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8.1252"/>
    <s v="M"/>
    <n v="64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759"/>
    <m/>
    <n v="55737"/>
    <s v="V-clip adipose"/>
    <s v="836772"/>
    <m/>
    <m/>
    <m/>
    <s v="--"/>
    <s v="X"/>
    <s v="F"/>
    <s v="F"/>
    <s v=""/>
    <s v=""/>
    <n v="82.5"/>
    <n v="19"/>
    <n v="7.5"/>
    <n v="4.5"/>
    <n v="1.3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5"/>
    <s v="L"/>
    <n v="82.5"/>
    <s v="Yes"/>
    <s v=""/>
    <s v=""/>
    <s v=""/>
    <s v="F"/>
    <n v="1.9070000000000025"/>
    <n v="0.8706817381746893"/>
    <s v=""/>
    <s v=""/>
    <s v="F"/>
    <s v=""/>
    <s v=""/>
    <s v=""/>
    <s v=""/>
  </r>
  <r>
    <d v="2024-07-07T00:00:00"/>
    <n v="12394"/>
    <n v="12353"/>
    <m/>
    <x v="3"/>
    <n v="1800"/>
    <m/>
    <n v="55738"/>
    <s v="V-clip adipose"/>
    <s v="836857"/>
    <m/>
    <m/>
    <m/>
    <s v="--"/>
    <m/>
    <s v="F"/>
    <s v="M"/>
    <s v=""/>
    <s v=""/>
    <n v="57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2.109450000000002"/>
    <s v="M"/>
    <n v="57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3"/>
    <m/>
    <x v="3"/>
    <n v="1804"/>
    <m/>
    <n v="55739"/>
    <s v="V-clip adipose"/>
    <s v="836859"/>
    <m/>
    <m/>
    <m/>
    <s v="--"/>
    <s v="X"/>
    <s v="M"/>
    <s v="M"/>
    <s v=""/>
    <s v=""/>
    <n v="79"/>
    <n v="18"/>
    <n v="7"/>
    <n v="5"/>
    <n v="1.7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2"/>
    <s v="L"/>
    <n v="79"/>
    <s v="Yes"/>
    <s v=""/>
    <s v=""/>
    <s v=""/>
    <s v="F"/>
    <n v="0.35799999999999854"/>
    <n v="0.5885562043858289"/>
    <s v=""/>
    <s v=""/>
    <s v="F"/>
    <s v=""/>
    <s v=""/>
    <s v=""/>
    <s v=""/>
  </r>
  <r>
    <d v="2024-07-07T00:00:00"/>
    <n v="12394"/>
    <n v="12353"/>
    <m/>
    <x v="3"/>
    <n v="1806"/>
    <m/>
    <n v="55740"/>
    <s v="V-clip adipose"/>
    <s v="836824"/>
    <m/>
    <m/>
    <m/>
    <s v="--"/>
    <s v="X"/>
    <s v="M"/>
    <s v="M"/>
    <s v=""/>
    <s v=""/>
    <n v="6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58.1252"/>
    <s v="M"/>
    <n v="64"/>
    <s v="NA"/>
    <s v=""/>
    <s v=""/>
    <s v=""/>
    <s v=""/>
    <s v=""/>
    <s v=""/>
    <s v=""/>
    <s v=""/>
    <s v="M"/>
    <s v="Kwinageese weir"/>
    <s v=""/>
    <s v=""/>
    <s v=""/>
  </r>
  <r>
    <d v="2024-07-07T00:00:00"/>
    <n v="12394"/>
    <n v="12353"/>
    <m/>
    <x v="3"/>
    <n v="1806"/>
    <m/>
    <n v="55741"/>
    <s v="V-clip adipose"/>
    <s v="836773"/>
    <m/>
    <m/>
    <m/>
    <s v="--"/>
    <s v="X"/>
    <s v="M"/>
    <s v="M"/>
    <s v=""/>
    <s v=""/>
    <n v="54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48.870199999999997"/>
    <s v="M"/>
    <n v="54"/>
    <s v="NA"/>
    <s v=""/>
    <s v=""/>
    <s v=""/>
    <s v=""/>
    <s v=""/>
    <s v=""/>
    <s v=""/>
    <s v=""/>
    <s v="M"/>
    <s v="Kwinageese weir"/>
    <s v=""/>
    <s v=""/>
    <s v=""/>
  </r>
  <r>
    <d v="2024-07-07T00:00:00"/>
    <n v="12394"/>
    <n v="12354"/>
    <m/>
    <x v="3"/>
    <n v="1807"/>
    <m/>
    <n v="55742"/>
    <s v="V-clip adipose"/>
    <s v="836803"/>
    <m/>
    <m/>
    <m/>
    <s v="--"/>
    <s v="X"/>
    <s v="M"/>
    <s v="M"/>
    <s v=""/>
    <s v=""/>
    <n v="70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3.678199999999997"/>
    <s v="M"/>
    <n v="70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4"/>
    <m/>
    <x v="3"/>
    <n v="1809"/>
    <m/>
    <n v="55743"/>
    <s v="V-clip adipose"/>
    <s v="836784"/>
    <m/>
    <m/>
    <m/>
    <s v="--"/>
    <m/>
    <s v="F"/>
    <s v="M"/>
    <s v=""/>
    <s v=""/>
    <n v="66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0.438949999999998"/>
    <s v="M"/>
    <n v="66.5"/>
    <s v="NA"/>
    <s v=""/>
    <s v=""/>
    <s v=""/>
    <s v=""/>
    <s v=""/>
    <s v=""/>
    <s v=""/>
    <s v=""/>
    <s v="M"/>
    <s v=""/>
    <s v=""/>
    <s v=""/>
    <s v=""/>
  </r>
  <r>
    <d v="2024-07-07T00:00:00"/>
    <n v="12394"/>
    <n v="12354"/>
    <m/>
    <x v="3"/>
    <n v="1810"/>
    <m/>
    <n v="55744"/>
    <s v="V-clip adipose"/>
    <s v="836836"/>
    <m/>
    <m/>
    <m/>
    <s v="--"/>
    <m/>
    <s v="F"/>
    <s v="F"/>
    <s v=""/>
    <s v=""/>
    <n v="78.5"/>
    <n v="18"/>
    <n v="7"/>
    <n v="5.5"/>
    <n v="2"/>
    <x v="1"/>
    <m/>
    <s v="1016286"/>
    <m/>
    <m/>
    <m/>
    <m/>
    <m/>
    <m/>
    <s v="HW"/>
    <m/>
    <s v="6,3"/>
    <m/>
    <m/>
    <m/>
    <m/>
    <m/>
    <m/>
    <s v="adult"/>
    <s v="1016286"/>
    <x v="7"/>
    <s v=""/>
    <s v=""/>
    <s v=""/>
    <x v="6"/>
    <s v="GH"/>
    <n v="71.5"/>
    <s v="L"/>
    <n v="78.5"/>
    <s v="Yes"/>
    <s v=""/>
    <s v=""/>
    <s v=""/>
    <s v="M"/>
    <n v="-0.45499999999999763"/>
    <n v="0.38817263099826343"/>
    <s v=""/>
    <s v=""/>
    <s v="M"/>
    <s v=""/>
    <s v=""/>
    <s v=""/>
    <s v=""/>
  </r>
  <r>
    <d v="2024-07-07T00:00:00"/>
    <n v="12394"/>
    <n v="12354"/>
    <m/>
    <x v="3"/>
    <n v="1811"/>
    <m/>
    <n v="55745"/>
    <s v="V-clip adipose"/>
    <s v="836849"/>
    <m/>
    <m/>
    <m/>
    <s v="--"/>
    <s v="X"/>
    <s v="M"/>
    <s v="M"/>
    <s v=""/>
    <s v=""/>
    <n v="84"/>
    <n v="19"/>
    <n v="7"/>
    <n v="6"/>
    <n v="2.2000000000000002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7"/>
    <s v="L"/>
    <n v="84"/>
    <s v="Yes"/>
    <s v=""/>
    <s v=""/>
    <s v=""/>
    <s v="F"/>
    <n v="1.3979999999999972"/>
    <n v="0.80186632694543769"/>
    <s v=""/>
    <s v=""/>
    <s v="F"/>
    <s v=""/>
    <s v=""/>
    <s v=""/>
    <s v=""/>
  </r>
  <r>
    <d v="2024-07-07T00:00:00"/>
    <n v="12394"/>
    <n v="12354"/>
    <m/>
    <x v="3"/>
    <n v="1812"/>
    <m/>
    <n v="55746"/>
    <s v="V-clip adipose"/>
    <s v="836802"/>
    <m/>
    <m/>
    <m/>
    <s v="--"/>
    <m/>
    <s v="F"/>
    <s v="F"/>
    <s v=""/>
    <s v=""/>
    <n v="76"/>
    <n v="15"/>
    <n v="5"/>
    <n v="4"/>
    <n v="1.5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1"/>
    <s v="L"/>
    <n v="76"/>
    <s v="Yes"/>
    <s v=""/>
    <s v=""/>
    <s v=""/>
    <s v="F"/>
    <n v="2.48"/>
    <n v="0.92272779786334014"/>
    <s v=""/>
    <s v=""/>
    <s v="F"/>
    <s v=""/>
    <s v=""/>
    <s v=""/>
    <s v=""/>
  </r>
  <r>
    <d v="2024-07-07T00:00:00"/>
    <n v="12395"/>
    <n v="12354"/>
    <m/>
    <x v="4"/>
    <n v="1835"/>
    <m/>
    <n v="55747"/>
    <s v="V-clip adipose"/>
    <s v="836819"/>
    <m/>
    <m/>
    <m/>
    <s v="--"/>
    <m/>
    <s v="F"/>
    <s v="F"/>
    <s v=""/>
    <s v=""/>
    <n v="79"/>
    <n v="17"/>
    <n v="6"/>
    <n v="4"/>
    <n v="1.4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3"/>
    <s v="L"/>
    <n v="79"/>
    <s v="Yes"/>
    <s v=""/>
    <s v=""/>
    <s v=""/>
    <s v="F"/>
    <n v="2.5759999999999996"/>
    <n v="0.92930091707846929"/>
    <s v=""/>
    <s v=""/>
    <s v="F"/>
    <s v=""/>
    <s v=""/>
    <s v=""/>
    <s v=""/>
  </r>
  <r>
    <d v="2024-07-07T00:00:00"/>
    <n v="12396"/>
    <n v="12354"/>
    <m/>
    <x v="2"/>
    <n v="1858"/>
    <m/>
    <n v="55748"/>
    <s v="V-clip adipose"/>
    <s v="836785"/>
    <m/>
    <m/>
    <m/>
    <s v="--"/>
    <s v="X"/>
    <s v="M"/>
    <s v="M"/>
    <s v=""/>
    <s v=""/>
    <n v="62"/>
    <m/>
    <m/>
    <m/>
    <m/>
    <x v="2"/>
    <m/>
    <s v="1016286"/>
    <m/>
    <m/>
    <m/>
    <m/>
    <m/>
    <m/>
    <s v="HW"/>
    <m/>
    <n v="9"/>
    <m/>
    <m/>
    <m/>
    <m/>
    <m/>
    <m/>
    <s v="adult"/>
    <s v="1016286"/>
    <x v="7"/>
    <s v=""/>
    <s v=""/>
    <s v=""/>
    <x v="6"/>
    <s v="GH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7T00:00:00"/>
    <n v="12396"/>
    <n v="12354"/>
    <m/>
    <x v="2"/>
    <n v="1900"/>
    <m/>
    <n v="55749"/>
    <s v="V-clip adipose"/>
    <s v="836799"/>
    <m/>
    <m/>
    <m/>
    <s v="--"/>
    <m/>
    <s v="F"/>
    <s v="F"/>
    <s v=""/>
    <s v=""/>
    <n v="83"/>
    <n v="18.5"/>
    <n v="7"/>
    <n v="5"/>
    <n v="1.6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76"/>
    <s v="L"/>
    <n v="83"/>
    <s v="Yes"/>
    <s v=""/>
    <s v=""/>
    <s v=""/>
    <s v="F"/>
    <n v="2.163999999999997"/>
    <n v="0.89696979588076309"/>
    <s v=""/>
    <s v=""/>
    <s v="F"/>
    <s v=""/>
    <s v=""/>
    <s v=""/>
    <s v=""/>
  </r>
  <r>
    <d v="2024-07-07T00:00:00"/>
    <n v="12397"/>
    <n v="12354"/>
    <m/>
    <x v="3"/>
    <n v="1914"/>
    <m/>
    <n v="55750"/>
    <s v="V-clip adipose"/>
    <s v="836818"/>
    <m/>
    <m/>
    <m/>
    <s v="--"/>
    <s v="X"/>
    <s v="M"/>
    <s v="M"/>
    <s v=""/>
    <s v=""/>
    <n v="67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61.364449999999998"/>
    <s v="M"/>
    <n v="67.5"/>
    <s v="NA"/>
    <s v=""/>
    <s v=""/>
    <s v=""/>
    <s v=""/>
    <s v=""/>
    <s v=""/>
    <s v=""/>
    <s v=""/>
    <s v="M"/>
    <s v=""/>
    <s v=""/>
    <s v=""/>
    <s v=""/>
  </r>
  <r>
    <d v="2024-07-07T00:00:00"/>
    <n v="12397"/>
    <n v="12354"/>
    <m/>
    <x v="3"/>
    <n v="1918"/>
    <m/>
    <n v="55751"/>
    <s v="V-clip adipose"/>
    <s v="836820"/>
    <m/>
    <m/>
    <m/>
    <s v="--"/>
    <s v="X"/>
    <s v="M"/>
    <s v="M"/>
    <s v=""/>
    <s v=""/>
    <n v="94"/>
    <n v="21"/>
    <n v="7.5"/>
    <n v="6"/>
    <n v="2.5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6"/>
    <s v="GH"/>
    <n v="86.5"/>
    <s v="L"/>
    <n v="94"/>
    <s v="Yes"/>
    <s v=""/>
    <s v=""/>
    <s v=""/>
    <s v="F"/>
    <n v="4.8000000000000025"/>
    <n v="0.99183742884684012"/>
    <s v=""/>
    <s v=""/>
    <s v="F"/>
    <s v=""/>
    <s v=""/>
    <s v=""/>
    <s v=""/>
  </r>
  <r>
    <d v="2024-07-08T00:00:00"/>
    <n v="12434"/>
    <n v="12312"/>
    <m/>
    <x v="1"/>
    <n v="912"/>
    <m/>
    <m/>
    <s v="caudal hole"/>
    <m/>
    <m/>
    <m/>
    <m/>
    <s v="--"/>
    <m/>
    <s v="M"/>
    <s v="M"/>
    <s v=""/>
    <s v=""/>
    <n v="42.5"/>
    <m/>
    <m/>
    <m/>
    <m/>
    <x v="3"/>
    <n v="12689"/>
    <s v="1062137"/>
    <n v="9"/>
    <s v="X"/>
    <m/>
    <m/>
    <d v="2024-07-19T00:00:00"/>
    <m/>
    <m/>
    <m/>
    <m/>
    <m/>
    <m/>
    <n v="1"/>
    <m/>
    <m/>
    <m/>
    <s v="jack"/>
    <s v="10621379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13"/>
    <m/>
    <n v="42152"/>
    <s v="adipose hole"/>
    <s v="835835"/>
    <m/>
    <m/>
    <m/>
    <s v="--"/>
    <m/>
    <s v="M"/>
    <s v="M"/>
    <s v=""/>
    <s v=""/>
    <n v="62.5"/>
    <m/>
    <m/>
    <m/>
    <m/>
    <x v="2"/>
    <n v="12689"/>
    <s v="1062137"/>
    <n v="10"/>
    <s v="X"/>
    <m/>
    <m/>
    <d v="2024-07-19T00:00:00"/>
    <n v="742"/>
    <m/>
    <m/>
    <m/>
    <m/>
    <m/>
    <n v="1"/>
    <m/>
    <m/>
    <m/>
    <s v="adult"/>
    <s v="106213710"/>
    <x v="6"/>
    <s v="M2"/>
    <n v="2"/>
    <s v=""/>
    <x v="6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20"/>
    <m/>
    <n v="42153"/>
    <s v="adipose hole"/>
    <s v="835773"/>
    <m/>
    <m/>
    <m/>
    <s v="--"/>
    <m/>
    <s v="M"/>
    <s v="M"/>
    <s v=""/>
    <s v=""/>
    <n v="72"/>
    <m/>
    <m/>
    <m/>
    <m/>
    <x v="2"/>
    <n v="12602"/>
    <s v="1062138"/>
    <n v="1"/>
    <s v="X"/>
    <m/>
    <m/>
    <d v="2024-07-19T00:00:00"/>
    <n v="743"/>
    <m/>
    <m/>
    <m/>
    <m/>
    <m/>
    <n v="1"/>
    <m/>
    <m/>
    <m/>
    <s v="adult"/>
    <s v="10621381"/>
    <x v="2"/>
    <n v="1.2"/>
    <n v="2"/>
    <n v="2020"/>
    <x v="6"/>
    <s v="GW"/>
    <n v="65.529199999999989"/>
    <s v="M"/>
    <n v="72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23"/>
    <m/>
    <m/>
    <s v="caudal hole"/>
    <m/>
    <m/>
    <m/>
    <m/>
    <s v="--"/>
    <m/>
    <s v="M"/>
    <s v="M"/>
    <s v=""/>
    <s v=""/>
    <n v="37.5"/>
    <m/>
    <m/>
    <m/>
    <m/>
    <x v="3"/>
    <n v="12602"/>
    <s v="1062138"/>
    <n v="2"/>
    <s v="X"/>
    <m/>
    <m/>
    <d v="2024-07-19T00:00:00"/>
    <m/>
    <m/>
    <m/>
    <m/>
    <m/>
    <m/>
    <n v="1"/>
    <m/>
    <m/>
    <m/>
    <s v="jack"/>
    <s v="10621382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24"/>
    <m/>
    <n v="42154"/>
    <s v="adipose hole"/>
    <s v="835778"/>
    <m/>
    <m/>
    <m/>
    <s v="--"/>
    <m/>
    <s v="F"/>
    <s v="M"/>
    <s v=""/>
    <s v=""/>
    <n v="74.5"/>
    <m/>
    <m/>
    <m/>
    <m/>
    <x v="2"/>
    <n v="12602"/>
    <s v="1062138"/>
    <n v="3"/>
    <s v="X"/>
    <m/>
    <m/>
    <d v="2024-07-19T00:00:00"/>
    <n v="744"/>
    <m/>
    <m/>
    <m/>
    <m/>
    <m/>
    <n v="1"/>
    <m/>
    <m/>
    <m/>
    <s v="adult"/>
    <s v="10621383"/>
    <x v="2"/>
    <n v="1.2"/>
    <n v="2"/>
    <n v="2020"/>
    <x v="6"/>
    <s v="GW"/>
    <n v="67.842949999999988"/>
    <s v="M"/>
    <n v="74.5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29"/>
    <m/>
    <m/>
    <s v="caudal hole"/>
    <m/>
    <m/>
    <m/>
    <m/>
    <s v="--"/>
    <m/>
    <s v="M"/>
    <s v="M"/>
    <s v=""/>
    <s v=""/>
    <n v="38.5"/>
    <m/>
    <m/>
    <m/>
    <m/>
    <x v="3"/>
    <n v="12602"/>
    <s v="1062138"/>
    <n v="4"/>
    <s v="X"/>
    <m/>
    <m/>
    <d v="2024-07-19T00:00:00"/>
    <m/>
    <m/>
    <m/>
    <m/>
    <m/>
    <m/>
    <n v="1"/>
    <m/>
    <m/>
    <m/>
    <s v="jack"/>
    <s v="10621384"/>
    <x v="4"/>
    <s v="M1"/>
    <n v="1"/>
    <s v="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38"/>
    <m/>
    <m/>
    <s v="caudal hole"/>
    <m/>
    <m/>
    <m/>
    <m/>
    <s v="--"/>
    <m/>
    <s v="M"/>
    <s v="M"/>
    <s v=""/>
    <s v=""/>
    <n v="37.5"/>
    <m/>
    <m/>
    <m/>
    <m/>
    <x v="3"/>
    <n v="12602"/>
    <s v="1062138"/>
    <n v="5"/>
    <s v="X"/>
    <m/>
    <m/>
    <d v="2024-07-19T00:00:00"/>
    <m/>
    <m/>
    <m/>
    <m/>
    <m/>
    <m/>
    <n v="1"/>
    <m/>
    <m/>
    <m/>
    <s v="jack"/>
    <s v="10621385"/>
    <x v="4"/>
    <s v="M1"/>
    <n v="1"/>
    <s v="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40"/>
    <m/>
    <m/>
    <s v="caudal hole"/>
    <m/>
    <m/>
    <m/>
    <m/>
    <s v="--"/>
    <m/>
    <s v="M"/>
    <s v="M"/>
    <s v=""/>
    <s v=""/>
    <n v="46.5"/>
    <m/>
    <m/>
    <m/>
    <m/>
    <x v="3"/>
    <n v="12602"/>
    <s v="1062138"/>
    <n v="6"/>
    <s v="X"/>
    <m/>
    <m/>
    <d v="2024-07-19T00:00:00"/>
    <m/>
    <m/>
    <m/>
    <m/>
    <m/>
    <m/>
    <n v="1"/>
    <m/>
    <m/>
    <m/>
    <s v="jack"/>
    <s v="10621386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42"/>
    <m/>
    <n v="42155"/>
    <s v="adipose hole"/>
    <s v="835786"/>
    <m/>
    <m/>
    <m/>
    <s v="--"/>
    <m/>
    <s v="M"/>
    <s v="M"/>
    <s v=""/>
    <s v=""/>
    <n v="72.5"/>
    <m/>
    <m/>
    <m/>
    <m/>
    <x v="2"/>
    <n v="12602"/>
    <s v="1062138"/>
    <n v="7"/>
    <s v="X"/>
    <m/>
    <m/>
    <d v="2024-07-19T00:00:00"/>
    <n v="745"/>
    <m/>
    <m/>
    <m/>
    <m/>
    <m/>
    <n v="1"/>
    <m/>
    <m/>
    <m/>
    <s v="adult"/>
    <s v="10621387"/>
    <x v="2"/>
    <n v="1.2"/>
    <n v="2"/>
    <n v="2020"/>
    <x v="6"/>
    <s v="GW"/>
    <n v="65.991949999999989"/>
    <s v="M"/>
    <n v="72.5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45"/>
    <m/>
    <n v="42156"/>
    <s v="adipose hole"/>
    <s v="835792"/>
    <m/>
    <m/>
    <m/>
    <s v="--"/>
    <m/>
    <s v="M"/>
    <s v="M"/>
    <s v=""/>
    <s v=""/>
    <n v="62.5"/>
    <m/>
    <m/>
    <m/>
    <m/>
    <x v="2"/>
    <n v="12602"/>
    <s v="1062138"/>
    <n v="8"/>
    <s v="X"/>
    <m/>
    <m/>
    <d v="2024-07-19T00:00:00"/>
    <n v="746"/>
    <m/>
    <m/>
    <m/>
    <m/>
    <m/>
    <n v="1"/>
    <m/>
    <m/>
    <m/>
    <s v="adult"/>
    <s v="10621388"/>
    <x v="2"/>
    <n v="1.2"/>
    <n v="2"/>
    <n v="2020"/>
    <x v="6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7-08T00:00:00"/>
    <n v="12434"/>
    <n v="12312"/>
    <m/>
    <x v="1"/>
    <n v="947"/>
    <m/>
    <n v="42157"/>
    <s v="adipose hole"/>
    <s v="835822"/>
    <m/>
    <m/>
    <m/>
    <s v="--"/>
    <m/>
    <s v="M"/>
    <s v="M"/>
    <s v=""/>
    <s v=""/>
    <n v="71.5"/>
    <m/>
    <m/>
    <m/>
    <m/>
    <x v="2"/>
    <n v="12602"/>
    <s v="1062138"/>
    <n v="9"/>
    <s v="X"/>
    <m/>
    <m/>
    <d v="2024-07-19T00:00:00"/>
    <n v="747"/>
    <m/>
    <m/>
    <m/>
    <m/>
    <m/>
    <n v="1"/>
    <m/>
    <m/>
    <m/>
    <s v="adult"/>
    <s v="10621389"/>
    <x v="2"/>
    <n v="1.2"/>
    <n v="2"/>
    <n v="2020"/>
    <x v="6"/>
    <s v="GW"/>
    <n v="65.066449999999989"/>
    <s v="M"/>
    <n v="71.5"/>
    <s v="NA"/>
    <s v=""/>
    <n v="122543"/>
    <s v=""/>
    <s v=""/>
    <s v=""/>
    <s v=""/>
    <s v=""/>
    <s v=""/>
    <s v="M"/>
    <s v=""/>
    <s v=""/>
    <s v=""/>
    <s v=""/>
  </r>
  <r>
    <d v="2024-07-08T00:00:00"/>
    <n v="12435"/>
    <n v="12312"/>
    <m/>
    <x v="0"/>
    <n v="1017"/>
    <m/>
    <n v="42158"/>
    <s v="adipose hole"/>
    <s v="837053"/>
    <m/>
    <m/>
    <m/>
    <s v="--"/>
    <m/>
    <s v="M"/>
    <s v="M"/>
    <s v=""/>
    <s v=""/>
    <n v="53"/>
    <m/>
    <m/>
    <m/>
    <m/>
    <x v="2"/>
    <n v="12602"/>
    <s v="1062138"/>
    <n v="10"/>
    <s v="X"/>
    <m/>
    <m/>
    <d v="2024-07-19T00:00:00"/>
    <n v="748"/>
    <m/>
    <m/>
    <m/>
    <m/>
    <m/>
    <n v="1"/>
    <m/>
    <m/>
    <m/>
    <s v="adult"/>
    <s v="106213810"/>
    <x v="6"/>
    <s v="M2"/>
    <n v="2"/>
    <s v=""/>
    <x v="6"/>
    <s v="GW"/>
    <n v="47.944699999999997"/>
    <s v="M"/>
    <n v="53"/>
    <s v="NA"/>
    <s v=""/>
    <n v="122543"/>
    <s v=""/>
    <s v=""/>
    <s v=""/>
    <s v=""/>
    <s v=""/>
    <s v=""/>
    <s v="M"/>
    <s v=""/>
    <s v=""/>
    <s v=""/>
    <s v=""/>
  </r>
  <r>
    <d v="2024-07-08T00:00:00"/>
    <n v="12435"/>
    <n v="12312"/>
    <m/>
    <x v="0"/>
    <n v="1022"/>
    <m/>
    <n v="42159"/>
    <s v="adipose hole"/>
    <s v="837064"/>
    <m/>
    <m/>
    <m/>
    <s v="--"/>
    <m/>
    <s v="F"/>
    <s v="M"/>
    <s v=""/>
    <s v=""/>
    <n v="66"/>
    <m/>
    <m/>
    <m/>
    <m/>
    <x v="2"/>
    <n v="12606"/>
    <s v="1062139"/>
    <n v="1"/>
    <s v="X"/>
    <m/>
    <m/>
    <d v="2024-07-19T00:00:00"/>
    <n v="749"/>
    <m/>
    <m/>
    <m/>
    <m/>
    <m/>
    <n v="1"/>
    <m/>
    <m/>
    <m/>
    <s v="adult"/>
    <s v="10621391"/>
    <x v="2"/>
    <n v="1.2"/>
    <n v="2"/>
    <n v="2020"/>
    <x v="6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08T00:00:00"/>
    <n v="12435"/>
    <n v="12312"/>
    <m/>
    <x v="0"/>
    <n v="1046"/>
    <m/>
    <n v="42160"/>
    <s v="adipose hole"/>
    <s v="836986"/>
    <m/>
    <m/>
    <m/>
    <s v="--"/>
    <m/>
    <s v="M"/>
    <s v="M"/>
    <s v=""/>
    <s v=""/>
    <n v="64"/>
    <m/>
    <m/>
    <m/>
    <m/>
    <x v="2"/>
    <n v="12606"/>
    <s v="1062139"/>
    <n v="2"/>
    <s v="X"/>
    <m/>
    <m/>
    <d v="2024-07-19T00:00:00"/>
    <n v="750"/>
    <m/>
    <m/>
    <m/>
    <m/>
    <m/>
    <n v="1"/>
    <m/>
    <m/>
    <m/>
    <s v="adult"/>
    <s v="10621392"/>
    <x v="2"/>
    <n v="1.2"/>
    <n v="2"/>
    <n v="2020"/>
    <x v="6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08T00:00:00"/>
    <n v="12435"/>
    <n v="12312"/>
    <m/>
    <x v="0"/>
    <n v="1048"/>
    <m/>
    <n v="42161"/>
    <s v="adipose hole"/>
    <s v="837057"/>
    <m/>
    <m/>
    <m/>
    <s v="--"/>
    <m/>
    <s v="F"/>
    <s v="F"/>
    <s v=""/>
    <s v=""/>
    <n v="83"/>
    <n v="16.8"/>
    <n v="5.7"/>
    <n v="5.5"/>
    <n v="2"/>
    <x v="1"/>
    <n v="12606"/>
    <s v="1062139"/>
    <n v="3"/>
    <s v="X"/>
    <m/>
    <m/>
    <d v="2024-07-19T00:00:00"/>
    <n v="612"/>
    <m/>
    <m/>
    <m/>
    <m/>
    <m/>
    <n v="1"/>
    <m/>
    <m/>
    <m/>
    <s v="adult"/>
    <s v="10621393"/>
    <x v="3"/>
    <n v="1.3"/>
    <n v="3"/>
    <n v="2019"/>
    <x v="6"/>
    <s v="GW"/>
    <n v="77.3"/>
    <s v="L"/>
    <n v="83"/>
    <s v="Yes"/>
    <s v=""/>
    <n v="122543"/>
    <s v=""/>
    <s v="F"/>
    <n v="3.1439999999999992"/>
    <n v="0.95867165304288238"/>
    <s v=""/>
    <s v=""/>
    <s v="F"/>
    <s v=""/>
    <s v=""/>
    <n v="0"/>
    <n v="0"/>
  </r>
  <r>
    <d v="2024-07-08T00:00:00"/>
    <n v="12435"/>
    <n v="12312"/>
    <m/>
    <x v="0"/>
    <n v="1051"/>
    <m/>
    <n v="42162"/>
    <s v="adipose hole"/>
    <s v="836992"/>
    <m/>
    <m/>
    <m/>
    <s v="--"/>
    <m/>
    <s v="F"/>
    <s v="F"/>
    <s v=""/>
    <s v=""/>
    <n v="88"/>
    <n v="17.8"/>
    <n v="5.8"/>
    <n v="5.4"/>
    <n v="1.7"/>
    <x v="1"/>
    <n v="12606"/>
    <s v="1062139"/>
    <n v="4"/>
    <s v="X"/>
    <m/>
    <m/>
    <d v="2024-07-19T00:00:00"/>
    <n v="613"/>
    <m/>
    <m/>
    <m/>
    <m/>
    <m/>
    <n v="1"/>
    <m/>
    <m/>
    <m/>
    <s v="adult"/>
    <s v="10621394"/>
    <x v="8"/>
    <s v="M3"/>
    <n v="3"/>
    <s v=""/>
    <x v="6"/>
    <s v="GW"/>
    <n v="82.2"/>
    <s v="L"/>
    <n v="88"/>
    <s v="Yes"/>
    <n v="236"/>
    <n v="122543"/>
    <s v=""/>
    <s v="F"/>
    <n v="5.4919999999999973"/>
    <n v="0.99589730471401505"/>
    <s v=""/>
    <s v=""/>
    <s v="F"/>
    <s v=""/>
    <s v=""/>
    <n v="0"/>
    <n v="0"/>
  </r>
  <r>
    <d v="2024-07-08T00:00:00"/>
    <n v="12436"/>
    <n v="12312"/>
    <n v="33"/>
    <x v="0"/>
    <n v="1537"/>
    <n v="83"/>
    <n v="42163"/>
    <s v="adipose hole"/>
    <s v="836981"/>
    <n v="500"/>
    <s v="M58 150"/>
    <n v="131"/>
    <s v="500-M58 150-131"/>
    <m/>
    <s v="M"/>
    <s v="M"/>
    <s v=""/>
    <s v=""/>
    <n v="57"/>
    <m/>
    <m/>
    <m/>
    <m/>
    <x v="2"/>
    <n v="12606"/>
    <s v="1062139"/>
    <n v="5"/>
    <s v="X"/>
    <m/>
    <m/>
    <d v="2024-07-19T00:00:00"/>
    <n v="614"/>
    <m/>
    <m/>
    <m/>
    <m/>
    <m/>
    <n v="1"/>
    <s v="GG"/>
    <m/>
    <m/>
    <s v="adult"/>
    <s v="10621395"/>
    <x v="2"/>
    <n v="1.2"/>
    <n v="2"/>
    <n v="2020"/>
    <x v="6"/>
    <s v="GW"/>
    <n v="51.646700000000003"/>
    <s v="M"/>
    <n v="57"/>
    <s v="NA"/>
    <n v="458"/>
    <n v="122543"/>
    <s v=""/>
    <s v=""/>
    <s v=""/>
    <s v=""/>
    <s v=""/>
    <s v=""/>
    <s v="M"/>
    <s v=""/>
    <s v=""/>
    <n v="0"/>
    <n v="0"/>
  </r>
  <r>
    <d v="2024-07-08T00:00:00"/>
    <n v="12437"/>
    <n v="12312"/>
    <n v="33"/>
    <x v="1"/>
    <n v="1614"/>
    <n v="90"/>
    <n v="42164"/>
    <s v="adipose hole"/>
    <s v="837006"/>
    <n v="340"/>
    <s v="M52 051"/>
    <n v="55"/>
    <s v="340-M52 051-55"/>
    <m/>
    <s v="M"/>
    <s v="M"/>
    <s v=""/>
    <s v=""/>
    <n v="71"/>
    <m/>
    <m/>
    <m/>
    <m/>
    <x v="2"/>
    <n v="12606"/>
    <s v="1062139"/>
    <n v="6"/>
    <s v="X"/>
    <m/>
    <m/>
    <d v="2024-07-19T00:00:00"/>
    <n v="615"/>
    <m/>
    <m/>
    <m/>
    <m/>
    <m/>
    <n v="1"/>
    <s v="GG"/>
    <m/>
    <m/>
    <s v="adult"/>
    <s v="10621396"/>
    <x v="2"/>
    <n v="1.2"/>
    <n v="2"/>
    <n v="2020"/>
    <x v="6"/>
    <s v="GW"/>
    <n v="64.603699999999989"/>
    <s v="M"/>
    <n v="71"/>
    <s v="NA"/>
    <n v="459"/>
    <n v="122543"/>
    <s v=""/>
    <s v=""/>
    <s v=""/>
    <s v=""/>
    <s v=""/>
    <s v=""/>
    <s v="M"/>
    <s v=""/>
    <s v=""/>
    <s v=""/>
    <s v=""/>
  </r>
  <r>
    <d v="2024-07-08T00:00:00"/>
    <n v="12437"/>
    <n v="12312"/>
    <m/>
    <x v="1"/>
    <n v="1628"/>
    <m/>
    <n v="42165"/>
    <s v="adipose hole"/>
    <s v="837009"/>
    <m/>
    <m/>
    <m/>
    <s v="--"/>
    <m/>
    <s v="M"/>
    <s v="M"/>
    <s v=""/>
    <s v=""/>
    <n v="66"/>
    <m/>
    <m/>
    <m/>
    <m/>
    <x v="2"/>
    <n v="12606"/>
    <s v="1062139"/>
    <n v="7"/>
    <s v="X"/>
    <m/>
    <m/>
    <d v="2024-07-19T00:00:00"/>
    <n v="616"/>
    <m/>
    <m/>
    <m/>
    <m/>
    <m/>
    <n v="1"/>
    <m/>
    <m/>
    <m/>
    <s v="adult"/>
    <s v="10621397"/>
    <x v="2"/>
    <n v="1.2"/>
    <n v="2"/>
    <n v="2020"/>
    <x v="6"/>
    <s v="GW"/>
    <n v="59.976199999999999"/>
    <s v="M"/>
    <n v="66"/>
    <s v="NA"/>
    <n v="237"/>
    <n v="122543"/>
    <s v=""/>
    <s v=""/>
    <s v=""/>
    <s v=""/>
    <s v=""/>
    <s v=""/>
    <s v="M"/>
    <s v=""/>
    <s v=""/>
    <n v="0"/>
    <n v="0"/>
  </r>
  <r>
    <d v="2024-07-08T00:00:00"/>
    <n v="12437"/>
    <n v="12312"/>
    <m/>
    <x v="1"/>
    <n v="1628"/>
    <m/>
    <n v="42166"/>
    <s v="adipose hole"/>
    <s v="no pit"/>
    <m/>
    <m/>
    <m/>
    <s v="--"/>
    <m/>
    <m/>
    <s v=""/>
    <s v=""/>
    <s v=""/>
    <m/>
    <m/>
    <m/>
    <m/>
    <m/>
    <x v="4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6"/>
    <s v="GW"/>
    <s v=""/>
    <s v=""/>
    <s v=""/>
    <s v=""/>
    <s v=""/>
    <s v=""/>
    <s v=""/>
    <s v=""/>
    <s v=""/>
    <s v=""/>
    <s v=""/>
    <s v=""/>
    <s v=""/>
    <s v=""/>
    <s v=""/>
    <s v=""/>
    <s v=""/>
  </r>
  <r>
    <d v="2024-07-08T00:00:00"/>
    <n v="12437"/>
    <n v="12312"/>
    <m/>
    <x v="1"/>
    <n v="1636"/>
    <m/>
    <n v="42167"/>
    <s v="adipose hole"/>
    <s v="837013"/>
    <m/>
    <m/>
    <m/>
    <s v="--"/>
    <m/>
    <s v="F"/>
    <s v="F"/>
    <s v=""/>
    <s v=""/>
    <n v="84"/>
    <n v="17.899999999999999"/>
    <n v="6.2"/>
    <n v="6.1"/>
    <n v="1.6"/>
    <x v="1"/>
    <n v="12606"/>
    <s v="1062139"/>
    <n v="8"/>
    <s v="X"/>
    <m/>
    <m/>
    <d v="2024-07-19T00:00:00"/>
    <n v="617"/>
    <m/>
    <m/>
    <m/>
    <m/>
    <m/>
    <n v="1"/>
    <m/>
    <m/>
    <m/>
    <s v="adult"/>
    <s v="10621398"/>
    <x v="3"/>
    <n v="1.3"/>
    <n v="3"/>
    <n v="2019"/>
    <x v="6"/>
    <s v="GW"/>
    <n v="77.8"/>
    <s v="L"/>
    <n v="84"/>
    <s v="Yes"/>
    <n v="238"/>
    <n v="122543"/>
    <s v=""/>
    <s v="F"/>
    <n v="2.8699999999999983"/>
    <n v="0.94634334799282804"/>
    <s v=""/>
    <s v=""/>
    <s v="F"/>
    <s v="Damdochax"/>
    <s v=""/>
    <s v=""/>
    <s v=""/>
  </r>
  <r>
    <d v="2024-07-08T00:00:00"/>
    <n v="12437"/>
    <n v="12312"/>
    <m/>
    <x v="1"/>
    <n v="1642"/>
    <m/>
    <n v="42168"/>
    <s v="adipose hole"/>
    <s v="837045"/>
    <m/>
    <m/>
    <m/>
    <s v="--"/>
    <s v="X"/>
    <s v="M"/>
    <s v="M"/>
    <s v=""/>
    <s v=""/>
    <n v="91.5"/>
    <n v="20.6"/>
    <n v="7.6"/>
    <n v="7"/>
    <n v="3"/>
    <x v="1"/>
    <n v="12606"/>
    <s v="1062139"/>
    <n v="9"/>
    <s v="X"/>
    <m/>
    <m/>
    <d v="2024-07-19T00:00:00"/>
    <n v="618"/>
    <m/>
    <m/>
    <m/>
    <m/>
    <m/>
    <n v="1"/>
    <m/>
    <m/>
    <m/>
    <s v="adult"/>
    <s v="10621399"/>
    <x v="3"/>
    <n v="1.3"/>
    <n v="3"/>
    <n v="2019"/>
    <x v="6"/>
    <s v="GW"/>
    <n v="83.9"/>
    <s v="L"/>
    <n v="91.5"/>
    <s v="Yes"/>
    <s v=""/>
    <n v="122543"/>
    <s v=""/>
    <s v="F"/>
    <n v="2.4869999999999992"/>
    <n v="0.92322543174799865"/>
    <s v=""/>
    <s v=""/>
    <s v="F"/>
    <s v=""/>
    <s v=""/>
    <n v="0"/>
    <n v="0"/>
  </r>
  <r>
    <d v="2024-07-08T00:00:00"/>
    <n v="12437"/>
    <n v="12312"/>
    <m/>
    <x v="1"/>
    <n v="1646"/>
    <m/>
    <n v="42169"/>
    <s v="adipose hole"/>
    <s v="836987"/>
    <m/>
    <m/>
    <m/>
    <s v="--"/>
    <m/>
    <s v="M"/>
    <s v="M"/>
    <s v=""/>
    <s v=""/>
    <n v="71"/>
    <m/>
    <m/>
    <m/>
    <m/>
    <x v="2"/>
    <n v="12606"/>
    <s v="1062139"/>
    <n v="10"/>
    <s v="X"/>
    <m/>
    <m/>
    <d v="2024-07-19T00:00:00"/>
    <n v="619"/>
    <m/>
    <m/>
    <m/>
    <m/>
    <m/>
    <n v="1"/>
    <m/>
    <m/>
    <m/>
    <s v="adult"/>
    <s v="106213910"/>
    <x v="2"/>
    <n v="1.2"/>
    <n v="2"/>
    <n v="2020"/>
    <x v="6"/>
    <s v="GW"/>
    <n v="64.603699999999989"/>
    <s v="M"/>
    <n v="71"/>
    <s v="NA"/>
    <s v=""/>
    <n v="122543"/>
    <s v=""/>
    <s v=""/>
    <s v=""/>
    <s v=""/>
    <s v=""/>
    <s v=""/>
    <s v="M"/>
    <s v=""/>
    <s v=""/>
    <n v="0"/>
    <n v="0"/>
  </r>
  <r>
    <d v="2024-07-08T00:00:00"/>
    <n v="12437"/>
    <n v="12312"/>
    <m/>
    <x v="1"/>
    <n v="1654"/>
    <m/>
    <n v="42170"/>
    <s v="adipose hole"/>
    <s v="837039"/>
    <m/>
    <m/>
    <m/>
    <s v="--"/>
    <m/>
    <s v="M"/>
    <s v="M"/>
    <s v=""/>
    <s v=""/>
    <n v="64"/>
    <m/>
    <m/>
    <m/>
    <m/>
    <x v="2"/>
    <n v="12609"/>
    <s v="1062140"/>
    <n v="1"/>
    <s v="X"/>
    <m/>
    <m/>
    <d v="2024-07-19T00:00:00"/>
    <n v="620"/>
    <m/>
    <m/>
    <m/>
    <m/>
    <m/>
    <n v="1"/>
    <m/>
    <m/>
    <m/>
    <s v="adult"/>
    <s v="10621401"/>
    <x v="2"/>
    <n v="1.2"/>
    <n v="2"/>
    <n v="2020"/>
    <x v="6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08T00:00:00"/>
    <n v="12437"/>
    <n v="12312"/>
    <m/>
    <x v="1"/>
    <n v="1655"/>
    <m/>
    <n v="42171"/>
    <s v="adipose hole"/>
    <s v="837033"/>
    <m/>
    <m/>
    <m/>
    <s v="--"/>
    <m/>
    <s v="M"/>
    <s v="M"/>
    <s v=""/>
    <s v=""/>
    <n v="59"/>
    <m/>
    <m/>
    <m/>
    <m/>
    <x v="2"/>
    <n v="12609"/>
    <s v="1062140"/>
    <n v="2"/>
    <s v="X"/>
    <m/>
    <m/>
    <d v="2024-07-19T00:00:00"/>
    <n v="621"/>
    <m/>
    <m/>
    <m/>
    <m/>
    <m/>
    <n v="1"/>
    <m/>
    <m/>
    <m/>
    <s v="adult"/>
    <s v="10621402"/>
    <x v="2"/>
    <n v="1.2"/>
    <n v="2"/>
    <n v="2020"/>
    <x v="6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7-08T00:00:00"/>
    <n v="12437"/>
    <n v="12315"/>
    <m/>
    <x v="1"/>
    <n v="1701"/>
    <m/>
    <n v="42172"/>
    <s v="adipose hole"/>
    <s v="837051"/>
    <m/>
    <m/>
    <m/>
    <s v="--"/>
    <m/>
    <s v="M"/>
    <s v="M"/>
    <s v=""/>
    <s v=""/>
    <n v="70"/>
    <m/>
    <m/>
    <m/>
    <m/>
    <x v="2"/>
    <n v="12609"/>
    <s v="1062140"/>
    <n v="3"/>
    <s v="X"/>
    <m/>
    <m/>
    <d v="2024-07-19T00:00:00"/>
    <n v="622"/>
    <m/>
    <m/>
    <m/>
    <m/>
    <m/>
    <m/>
    <m/>
    <m/>
    <m/>
    <s v="adult"/>
    <s v="10621403"/>
    <x v="6"/>
    <s v="M2"/>
    <n v="2"/>
    <s v=""/>
    <x v="6"/>
    <s v="GW"/>
    <n v="63.678199999999997"/>
    <s v="M"/>
    <n v="70"/>
    <s v="NA"/>
    <n v="239"/>
    <n v="122543"/>
    <s v=""/>
    <s v=""/>
    <s v=""/>
    <s v=""/>
    <s v=""/>
    <s v=""/>
    <s v="M"/>
    <s v="Kwinageese weir"/>
    <s v="NO"/>
    <n v="0"/>
    <n v="0"/>
  </r>
  <r>
    <d v="2024-07-08T00:00:00"/>
    <n v="12398"/>
    <n v="12356"/>
    <m/>
    <x v="3"/>
    <n v="916"/>
    <m/>
    <n v="55752"/>
    <s v="V-clip adipose"/>
    <s v="836839"/>
    <m/>
    <m/>
    <m/>
    <s v="--"/>
    <m/>
    <s v="F"/>
    <s v="M"/>
    <s v=""/>
    <s v=""/>
    <n v="64"/>
    <m/>
    <m/>
    <m/>
    <m/>
    <x v="2"/>
    <n v="13392"/>
    <s v="1062190"/>
    <n v="1"/>
    <s v="X"/>
    <m/>
    <s v="X"/>
    <d v="2024-09-27T00:00:00"/>
    <m/>
    <m/>
    <m/>
    <m/>
    <m/>
    <m/>
    <n v="1"/>
    <m/>
    <m/>
    <m/>
    <s v="adult"/>
    <s v="10621901"/>
    <x v="2"/>
    <n v="1.2"/>
    <n v="2"/>
    <n v="2020"/>
    <x v="6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08T00:00:00"/>
    <n v="12398"/>
    <n v="12356"/>
    <m/>
    <x v="3"/>
    <n v="927"/>
    <m/>
    <n v="55753"/>
    <s v="V-clip adipose"/>
    <s v="836869"/>
    <m/>
    <m/>
    <m/>
    <s v="--"/>
    <m/>
    <s v="M"/>
    <s v="M"/>
    <s v=""/>
    <s v=""/>
    <n v="52.5"/>
    <m/>
    <m/>
    <m/>
    <m/>
    <x v="2"/>
    <n v="13392"/>
    <s v="1062190"/>
    <n v="2"/>
    <s v="X"/>
    <m/>
    <s v="X"/>
    <d v="2024-09-27T00:00:00"/>
    <m/>
    <m/>
    <m/>
    <m/>
    <m/>
    <m/>
    <n v="1"/>
    <m/>
    <m/>
    <m/>
    <s v="adult"/>
    <s v="10621902"/>
    <x v="2"/>
    <n v="1.2"/>
    <n v="2"/>
    <n v="2020"/>
    <x v="6"/>
    <s v="GH"/>
    <n v="47.481949999999998"/>
    <s v="M"/>
    <n v="52.5"/>
    <s v="NA"/>
    <s v=""/>
    <n v="127871"/>
    <s v=""/>
    <s v=""/>
    <s v=""/>
    <s v=""/>
    <s v=""/>
    <s v=""/>
    <s v="M"/>
    <s v=""/>
    <s v=""/>
    <s v=""/>
    <s v=""/>
  </r>
  <r>
    <d v="2024-07-08T00:00:00"/>
    <n v="12398"/>
    <n v="12356"/>
    <m/>
    <x v="3"/>
    <n v="932"/>
    <m/>
    <n v="55754"/>
    <s v="V-clip adipose"/>
    <s v="836843"/>
    <m/>
    <m/>
    <m/>
    <s v="--"/>
    <m/>
    <s v="F"/>
    <s v="M"/>
    <s v=""/>
    <s v=""/>
    <n v="57"/>
    <m/>
    <m/>
    <m/>
    <m/>
    <x v="2"/>
    <n v="13392"/>
    <s v="1062190"/>
    <n v="3"/>
    <s v="X"/>
    <m/>
    <s v="X"/>
    <d v="2024-09-27T00:00:00"/>
    <m/>
    <m/>
    <m/>
    <m/>
    <m/>
    <m/>
    <n v="1"/>
    <m/>
    <m/>
    <m/>
    <s v="adult"/>
    <s v="10621903"/>
    <x v="6"/>
    <s v="M2"/>
    <n v="2"/>
    <s v=""/>
    <x v="6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08T00:00:00"/>
    <n v="12398"/>
    <n v="12356"/>
    <m/>
    <x v="3"/>
    <n v="933"/>
    <m/>
    <n v="55755"/>
    <s v="V-clip adipose"/>
    <s v="836798"/>
    <m/>
    <m/>
    <m/>
    <s v="--"/>
    <m/>
    <s v="M"/>
    <s v="M"/>
    <s v=""/>
    <s v=""/>
    <n v="56"/>
    <m/>
    <m/>
    <m/>
    <m/>
    <x v="2"/>
    <n v="13392"/>
    <s v="1062190"/>
    <n v="4"/>
    <s v="X"/>
    <m/>
    <s v="X"/>
    <d v="2024-09-27T00:00:00"/>
    <m/>
    <m/>
    <m/>
    <m/>
    <m/>
    <m/>
    <n v="1"/>
    <m/>
    <m/>
    <m/>
    <s v="adult"/>
    <s v="10621904"/>
    <x v="5"/>
    <n v="0"/>
    <n v="0"/>
    <s v=""/>
    <x v="6"/>
    <s v="GH"/>
    <n v="50.721200000000003"/>
    <s v="M"/>
    <n v="56"/>
    <s v="NA"/>
    <s v=""/>
    <n v="127871"/>
    <s v=""/>
    <s v=""/>
    <s v=""/>
    <s v=""/>
    <s v=""/>
    <s v=""/>
    <s v="M"/>
    <s v=""/>
    <s v=""/>
    <s v=""/>
    <s v=""/>
  </r>
  <r>
    <d v="2024-07-08T00:00:00"/>
    <n v="12399"/>
    <n v="12356"/>
    <m/>
    <x v="4"/>
    <n v="1044"/>
    <m/>
    <n v="55756"/>
    <s v="V-clip adipose"/>
    <s v="836797"/>
    <m/>
    <m/>
    <m/>
    <s v="--"/>
    <m/>
    <s v="F"/>
    <s v="F"/>
    <s v=""/>
    <s v=""/>
    <n v="78.5"/>
    <n v="17.2"/>
    <n v="6"/>
    <n v="5.2"/>
    <n v="1.58"/>
    <x v="1"/>
    <n v="13392"/>
    <s v="1062190"/>
    <n v="5"/>
    <s v="X"/>
    <m/>
    <s v="X"/>
    <d v="2024-09-27T00:00:00"/>
    <m/>
    <m/>
    <m/>
    <m/>
    <m/>
    <m/>
    <n v="1"/>
    <m/>
    <m/>
    <m/>
    <s v="adult"/>
    <s v="10621905"/>
    <x v="8"/>
    <s v="M3"/>
    <n v="3"/>
    <s v=""/>
    <x v="6"/>
    <s v="GH"/>
    <n v="72.5"/>
    <s v="L"/>
    <n v="78.5"/>
    <s v="Yes"/>
    <s v=""/>
    <n v="127871"/>
    <s v=""/>
    <s v="F"/>
    <n v="1.3902000000000032"/>
    <n v="0.80062417009249887"/>
    <s v=""/>
    <s v=""/>
    <s v="F"/>
    <s v=""/>
    <s v=""/>
    <s v=""/>
    <s v=""/>
  </r>
  <r>
    <d v="2024-07-08T00:00:00"/>
    <n v="12399"/>
    <n v="12356"/>
    <m/>
    <x v="4"/>
    <n v="1048"/>
    <m/>
    <n v="55757"/>
    <s v="V-clip adipose"/>
    <s v="836830"/>
    <m/>
    <m/>
    <m/>
    <s v="--"/>
    <m/>
    <s v="M"/>
    <s v="M"/>
    <s v=""/>
    <s v=""/>
    <n v="59"/>
    <m/>
    <m/>
    <m/>
    <m/>
    <x v="2"/>
    <n v="13392"/>
    <s v="1062190"/>
    <n v="6"/>
    <s v="X"/>
    <m/>
    <s v="X"/>
    <d v="2024-09-27T00:00:00"/>
    <m/>
    <m/>
    <m/>
    <m/>
    <m/>
    <m/>
    <n v="1"/>
    <m/>
    <m/>
    <m/>
    <s v="adult"/>
    <s v="10621906"/>
    <x v="2"/>
    <n v="1.2"/>
    <n v="2"/>
    <n v="2020"/>
    <x v="6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7-08T00:00:00"/>
    <n v="12399"/>
    <n v="12356"/>
    <m/>
    <x v="4"/>
    <n v="1049"/>
    <m/>
    <n v="55758"/>
    <s v="V-clip adipose"/>
    <s v="836817"/>
    <m/>
    <m/>
    <m/>
    <s v="--"/>
    <m/>
    <s v="M"/>
    <s v="M"/>
    <s v=""/>
    <s v=""/>
    <n v="53"/>
    <m/>
    <m/>
    <m/>
    <m/>
    <x v="2"/>
    <n v="13392"/>
    <s v="1062190"/>
    <n v="7"/>
    <s v="X"/>
    <m/>
    <s v="X"/>
    <d v="2024-09-27T00:00:00"/>
    <m/>
    <m/>
    <m/>
    <m/>
    <m/>
    <m/>
    <n v="1"/>
    <m/>
    <m/>
    <m/>
    <s v="adult"/>
    <s v="10621907"/>
    <x v="6"/>
    <s v="M2"/>
    <n v="2"/>
    <s v=""/>
    <x v="6"/>
    <s v="GH"/>
    <n v="47.944699999999997"/>
    <s v="M"/>
    <n v="53"/>
    <s v="NA"/>
    <s v=""/>
    <n v="127871"/>
    <s v=""/>
    <s v=""/>
    <s v=""/>
    <s v=""/>
    <s v=""/>
    <s v=""/>
    <s v="M"/>
    <s v=""/>
    <s v=""/>
    <s v=""/>
    <s v=""/>
  </r>
  <r>
    <d v="2024-07-08T00:00:00"/>
    <n v="12399"/>
    <n v="12356"/>
    <m/>
    <x v="4"/>
    <n v="1052"/>
    <m/>
    <n v="55759"/>
    <s v="V-clip adipose"/>
    <s v="836825"/>
    <m/>
    <m/>
    <m/>
    <s v="--"/>
    <m/>
    <s v="F"/>
    <s v="M"/>
    <s v=""/>
    <s v=""/>
    <n v="66"/>
    <m/>
    <m/>
    <m/>
    <m/>
    <x v="2"/>
    <n v="13392"/>
    <s v="1062190"/>
    <n v="8"/>
    <s v="X"/>
    <m/>
    <s v="X"/>
    <d v="2024-09-27T00:00:00"/>
    <m/>
    <m/>
    <m/>
    <m/>
    <m/>
    <m/>
    <n v="1"/>
    <m/>
    <m/>
    <m/>
    <s v="adult"/>
    <s v="10621908"/>
    <x v="2"/>
    <n v="1.2"/>
    <n v="2"/>
    <n v="2020"/>
    <x v="6"/>
    <s v="GH"/>
    <n v="59.976199999999999"/>
    <s v="M"/>
    <n v="66"/>
    <s v="NA"/>
    <s v=""/>
    <n v="127871"/>
    <s v=""/>
    <s v=""/>
    <s v=""/>
    <s v=""/>
    <s v=""/>
    <s v=""/>
    <s v="M"/>
    <s v=""/>
    <s v=""/>
    <s v=""/>
    <s v=""/>
  </r>
  <r>
    <d v="2024-07-08T00:00:00"/>
    <n v="12400"/>
    <n v="12356"/>
    <m/>
    <x v="2"/>
    <n v="1117"/>
    <m/>
    <n v="55760"/>
    <s v="V-clip adipose"/>
    <s v="836821"/>
    <m/>
    <m/>
    <m/>
    <s v="--"/>
    <s v="X"/>
    <s v="M"/>
    <s v="M"/>
    <s v=""/>
    <s v=""/>
    <n v="84.5"/>
    <n v="18.5"/>
    <n v="6.5"/>
    <n v="5.5"/>
    <n v="1.9"/>
    <x v="1"/>
    <n v="13392"/>
    <s v="1062190"/>
    <n v="9"/>
    <s v="X"/>
    <m/>
    <s v="X"/>
    <d v="2024-09-27T00:00:00"/>
    <m/>
    <m/>
    <m/>
    <m/>
    <m/>
    <m/>
    <n v="1"/>
    <m/>
    <m/>
    <m/>
    <s v="adult"/>
    <s v="10621909"/>
    <x v="3"/>
    <n v="1.3"/>
    <n v="3"/>
    <n v="2019"/>
    <x v="6"/>
    <s v="GH"/>
    <n v="78"/>
    <s v="L"/>
    <n v="84.5"/>
    <s v="Yes"/>
    <s v=""/>
    <n v="127871"/>
    <s v=""/>
    <s v="F"/>
    <n v="2.8510000000000013"/>
    <n v="0.94537035104167666"/>
    <s v=""/>
    <s v=""/>
    <s v="F"/>
    <s v=""/>
    <s v=""/>
    <s v=""/>
    <s v=""/>
  </r>
  <r>
    <d v="2024-07-08T00:00:00"/>
    <n v="12400"/>
    <n v="12356"/>
    <m/>
    <x v="2"/>
    <n v="1119"/>
    <m/>
    <n v="55761"/>
    <s v="V-clip adipose"/>
    <s v="836793"/>
    <m/>
    <m/>
    <m/>
    <s v="--"/>
    <m/>
    <s v="M"/>
    <s v="M"/>
    <s v=""/>
    <s v=""/>
    <n v="64"/>
    <m/>
    <m/>
    <m/>
    <m/>
    <x v="2"/>
    <n v="13392"/>
    <s v="1062190"/>
    <n v="10"/>
    <s v="X"/>
    <m/>
    <s v="X"/>
    <d v="2024-09-27T00:00:00"/>
    <m/>
    <m/>
    <m/>
    <m/>
    <m/>
    <m/>
    <n v="1"/>
    <m/>
    <m/>
    <m/>
    <s v="adult"/>
    <s v="106219010"/>
    <x v="2"/>
    <n v="1.2"/>
    <n v="2"/>
    <n v="2020"/>
    <x v="6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08T00:00:00"/>
    <n v="12400"/>
    <n v="12356"/>
    <m/>
    <x v="2"/>
    <n v="1126"/>
    <m/>
    <n v="55762"/>
    <s v="V-clip adipose"/>
    <s v="no pit"/>
    <m/>
    <m/>
    <m/>
    <s v="--"/>
    <m/>
    <s v="M"/>
    <s v="M"/>
    <s v=""/>
    <s v=""/>
    <n v="63"/>
    <m/>
    <m/>
    <m/>
    <m/>
    <x v="2"/>
    <m/>
    <s v="1016286"/>
    <m/>
    <m/>
    <m/>
    <m/>
    <m/>
    <m/>
    <m/>
    <m/>
    <m/>
    <m/>
    <m/>
    <n v="1"/>
    <m/>
    <s v="tag only"/>
    <m/>
    <s v="adult"/>
    <s v="1016286"/>
    <x v="7"/>
    <s v=""/>
    <s v=""/>
    <s v=""/>
    <x v="6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08T00:00:00"/>
    <n v="12400"/>
    <n v="12356"/>
    <m/>
    <x v="2"/>
    <n v="1130"/>
    <m/>
    <n v="55763"/>
    <s v="V-clip adipose"/>
    <s v="836775"/>
    <m/>
    <m/>
    <m/>
    <s v="--"/>
    <m/>
    <s v="M"/>
    <s v="M"/>
    <s v=""/>
    <s v=""/>
    <n v="55"/>
    <m/>
    <m/>
    <m/>
    <m/>
    <x v="2"/>
    <n v="13393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6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8T00:00:00"/>
    <n v="12501"/>
    <n v="12356"/>
    <m/>
    <x v="4"/>
    <n v="1607"/>
    <m/>
    <n v="55764"/>
    <s v="V-clip adipose"/>
    <s v="836771"/>
    <m/>
    <m/>
    <m/>
    <s v="--"/>
    <m/>
    <s v="M"/>
    <s v="M"/>
    <s v=""/>
    <s v=""/>
    <n v="61"/>
    <m/>
    <m/>
    <m/>
    <m/>
    <x v="2"/>
    <n v="13393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08T00:00:00"/>
    <n v="12501"/>
    <n v="12356"/>
    <m/>
    <x v="4"/>
    <n v="1611"/>
    <m/>
    <n v="55765"/>
    <s v="V-clip adipose"/>
    <s v="no pit"/>
    <m/>
    <m/>
    <m/>
    <s v="--"/>
    <m/>
    <s v="F"/>
    <s v="M"/>
    <s v=""/>
    <s v=""/>
    <n v="69"/>
    <m/>
    <m/>
    <m/>
    <m/>
    <x v="2"/>
    <m/>
    <s v="1016286"/>
    <m/>
    <m/>
    <m/>
    <m/>
    <m/>
    <m/>
    <m/>
    <m/>
    <m/>
    <m/>
    <m/>
    <m/>
    <m/>
    <s v="no pit , no scales"/>
    <m/>
    <s v="adult"/>
    <s v="1016286"/>
    <x v="7"/>
    <s v=""/>
    <s v=""/>
    <s v=""/>
    <x v="6"/>
    <s v="GH"/>
    <n v="62.752699999999997"/>
    <s v="M"/>
    <n v="69"/>
    <s v="NA"/>
    <s v=""/>
    <s v=""/>
    <s v=""/>
    <s v=""/>
    <s v=""/>
    <s v=""/>
    <s v=""/>
    <s v=""/>
    <s v="M"/>
    <s v=""/>
    <s v=""/>
    <s v=""/>
    <s v=""/>
  </r>
  <r>
    <d v="2024-07-08T00:00:00"/>
    <n v="12501"/>
    <n v="12356"/>
    <m/>
    <x v="4"/>
    <n v="1612"/>
    <m/>
    <n v="55766"/>
    <s v="V-clip adipose"/>
    <s v="836792"/>
    <m/>
    <m/>
    <m/>
    <s v="--"/>
    <s v="X"/>
    <s v="M"/>
    <s v="M"/>
    <s v=""/>
    <s v=""/>
    <n v="59"/>
    <m/>
    <m/>
    <m/>
    <m/>
    <x v="2"/>
    <n v="13393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8T00:00:00"/>
    <n v="12501"/>
    <n v="12356"/>
    <m/>
    <x v="4"/>
    <n v="1617"/>
    <m/>
    <n v="55767"/>
    <s v="V-clip adipose"/>
    <s v="836856"/>
    <m/>
    <m/>
    <m/>
    <s v="--"/>
    <m/>
    <s v="M"/>
    <s v="M"/>
    <s v=""/>
    <s v=""/>
    <n v="66"/>
    <m/>
    <m/>
    <m/>
    <m/>
    <x v="2"/>
    <n v="13393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8T00:00:00"/>
    <n v="12501"/>
    <n v="12356"/>
    <m/>
    <x v="4"/>
    <n v="1622"/>
    <m/>
    <n v="55768"/>
    <s v="V-clip adipose"/>
    <s v="836842"/>
    <m/>
    <m/>
    <m/>
    <s v="--"/>
    <m/>
    <s v="F"/>
    <s v="F"/>
    <s v=""/>
    <s v=""/>
    <n v="81"/>
    <m/>
    <m/>
    <m/>
    <m/>
    <x v="1"/>
    <n v="13393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73.858699999999999"/>
    <s v="L"/>
    <n v="81"/>
    <s v="No"/>
    <s v=""/>
    <e v="#N/A"/>
    <s v=""/>
    <s v=""/>
    <s v=""/>
    <s v=""/>
    <s v=""/>
    <s v=""/>
    <s v="F"/>
    <s v=""/>
    <s v=""/>
    <s v=""/>
    <s v=""/>
  </r>
  <r>
    <d v="2024-07-08T00:00:00"/>
    <n v="12502"/>
    <n v="12356"/>
    <m/>
    <x v="2"/>
    <n v="1646"/>
    <m/>
    <n v="55769"/>
    <s v="V-clip adipose"/>
    <s v="836786"/>
    <m/>
    <m/>
    <m/>
    <s v="--"/>
    <m/>
    <s v="M"/>
    <s v="M"/>
    <s v=""/>
    <s v=""/>
    <n v="60"/>
    <m/>
    <m/>
    <m/>
    <m/>
    <x v="2"/>
    <n v="13393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6"/>
    <m/>
    <x v="2"/>
    <n v="1647"/>
    <m/>
    <n v="55770"/>
    <s v="V-clip adipose"/>
    <s v="836800"/>
    <m/>
    <m/>
    <m/>
    <s v="--"/>
    <s v="X"/>
    <s v="M"/>
    <s v="M"/>
    <s v=""/>
    <s v=""/>
    <n v="71"/>
    <m/>
    <m/>
    <m/>
    <m/>
    <x v="2"/>
    <n v="13393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6"/>
    <m/>
    <x v="2"/>
    <n v="1650"/>
    <m/>
    <n v="55771"/>
    <s v="V-clip adipose"/>
    <s v="836783"/>
    <m/>
    <m/>
    <m/>
    <s v="--"/>
    <m/>
    <s v="M"/>
    <s v="M"/>
    <s v=""/>
    <s v=""/>
    <n v="66"/>
    <m/>
    <m/>
    <m/>
    <m/>
    <x v="2"/>
    <n v="13393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6"/>
    <m/>
    <x v="2"/>
    <n v="1652"/>
    <m/>
    <n v="55772"/>
    <s v="V-clip adipose"/>
    <s v="836864"/>
    <m/>
    <m/>
    <m/>
    <s v="--"/>
    <m/>
    <s v="F"/>
    <s v="F"/>
    <s v=""/>
    <s v=""/>
    <n v="83"/>
    <n v="18.2"/>
    <n v="7"/>
    <n v="4.5"/>
    <n v="1.7"/>
    <x v="1"/>
    <n v="13393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6"/>
    <s v="GH"/>
    <n v="76"/>
    <s v="L"/>
    <n v="83"/>
    <s v="Yes"/>
    <s v=""/>
    <e v="#N/A"/>
    <s v=""/>
    <s v="F"/>
    <n v="2.4179999999999975"/>
    <n v="0.9181896352788238"/>
    <s v=""/>
    <s v=""/>
    <s v="F"/>
    <s v=""/>
    <s v=""/>
    <s v=""/>
    <s v=""/>
  </r>
  <r>
    <d v="2024-07-08T00:00:00"/>
    <n v="12502"/>
    <n v="12356"/>
    <m/>
    <x v="2"/>
    <n v="1658"/>
    <m/>
    <n v="55773"/>
    <s v="V-clip adipose"/>
    <s v="836863"/>
    <m/>
    <m/>
    <m/>
    <s v="--"/>
    <m/>
    <s v="M"/>
    <s v="M"/>
    <s v=""/>
    <s v=""/>
    <n v="56"/>
    <m/>
    <m/>
    <m/>
    <m/>
    <x v="2"/>
    <n v="13393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6"/>
    <m/>
    <x v="2"/>
    <n v="1700"/>
    <m/>
    <n v="55774"/>
    <s v="V-clip adipose"/>
    <s v="836815"/>
    <m/>
    <m/>
    <m/>
    <s v="--"/>
    <s v="X"/>
    <s v="M"/>
    <s v="M"/>
    <s v=""/>
    <s v=""/>
    <n v="65"/>
    <m/>
    <m/>
    <m/>
    <m/>
    <x v="2"/>
    <n v="13394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6"/>
    <m/>
    <x v="2"/>
    <n v="1702"/>
    <m/>
    <n v="55775"/>
    <s v="V-clip adipose"/>
    <s v="836862"/>
    <m/>
    <m/>
    <m/>
    <s v="--"/>
    <m/>
    <s v="M"/>
    <s v="M"/>
    <s v=""/>
    <s v=""/>
    <n v="55"/>
    <m/>
    <m/>
    <m/>
    <m/>
    <x v="2"/>
    <n v="13394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6"/>
    <m/>
    <x v="2"/>
    <n v="1702"/>
    <m/>
    <n v="55776"/>
    <s v="V-clip adipose"/>
    <s v="836801"/>
    <m/>
    <m/>
    <m/>
    <s v="--"/>
    <m/>
    <s v="M"/>
    <s v="M"/>
    <s v=""/>
    <s v=""/>
    <n v="54"/>
    <m/>
    <m/>
    <m/>
    <m/>
    <x v="2"/>
    <n v="13394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8"/>
    <m/>
    <x v="2"/>
    <n v="1705"/>
    <m/>
    <n v="55777"/>
    <s v="V-clip adipose"/>
    <s v="836776"/>
    <m/>
    <m/>
    <m/>
    <s v="--"/>
    <m/>
    <s v="M"/>
    <s v="M"/>
    <s v=""/>
    <s v=""/>
    <n v="73.5"/>
    <m/>
    <m/>
    <m/>
    <m/>
    <x v="2"/>
    <n v="13394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6"/>
    <s v="GH"/>
    <n v="66.917449999999988"/>
    <s v="M"/>
    <n v="73.5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8"/>
    <m/>
    <x v="2"/>
    <n v="1709"/>
    <m/>
    <n v="55778"/>
    <s v="V-clip adipose"/>
    <s v="836834"/>
    <m/>
    <m/>
    <m/>
    <s v="--"/>
    <m/>
    <s v="M"/>
    <s v="M"/>
    <s v=""/>
    <s v=""/>
    <n v="58"/>
    <m/>
    <m/>
    <m/>
    <m/>
    <x v="2"/>
    <n v="13394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6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8T00:00:00"/>
    <n v="12502"/>
    <n v="12358"/>
    <m/>
    <x v="2"/>
    <n v="1713"/>
    <m/>
    <n v="55779"/>
    <s v="V-clip adipose"/>
    <s v="836840"/>
    <m/>
    <m/>
    <m/>
    <s v="--"/>
    <m/>
    <s v="F"/>
    <s v="M"/>
    <s v=""/>
    <s v=""/>
    <n v="71.5"/>
    <m/>
    <m/>
    <m/>
    <m/>
    <x v="2"/>
    <n v="13394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6"/>
    <s v="GH"/>
    <n v="65.066449999999989"/>
    <s v="M"/>
    <n v="71.5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713"/>
    <m/>
    <n v="55780"/>
    <s v="V-clip adipose"/>
    <s v="836847"/>
    <m/>
    <m/>
    <m/>
    <s v="--"/>
    <m/>
    <s v="F"/>
    <s v="M"/>
    <s v=""/>
    <s v=""/>
    <n v="68"/>
    <m/>
    <m/>
    <m/>
    <m/>
    <x v="2"/>
    <n v="13394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6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746"/>
    <m/>
    <n v="55781"/>
    <s v="V-clip adipose"/>
    <s v="836854"/>
    <m/>
    <m/>
    <m/>
    <s v="--"/>
    <m/>
    <s v="F"/>
    <s v="F"/>
    <s v=""/>
    <s v=""/>
    <n v="84"/>
    <n v="16.5"/>
    <n v="5.5"/>
    <n v="5"/>
    <n v="1.9"/>
    <x v="1"/>
    <n v="13394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6"/>
    <s v="GH"/>
    <n v="78.5"/>
    <s v="L"/>
    <n v="84"/>
    <s v="Yes"/>
    <s v=""/>
    <e v="#N/A"/>
    <s v=""/>
    <s v="F"/>
    <n v="4.2559999999999985"/>
    <n v="0.98601932589741492"/>
    <s v=""/>
    <s v=""/>
    <s v="F"/>
    <s v=""/>
    <s v=""/>
    <s v=""/>
    <s v=""/>
  </r>
  <r>
    <d v="2024-07-08T00:00:00"/>
    <n v="12503"/>
    <n v="12358"/>
    <m/>
    <x v="3"/>
    <n v="1750"/>
    <m/>
    <n v="55782"/>
    <s v="V-clip adipose"/>
    <s v="836816"/>
    <m/>
    <m/>
    <m/>
    <s v="--"/>
    <m/>
    <s v="F"/>
    <s v="F"/>
    <s v=""/>
    <s v=""/>
    <n v="76"/>
    <n v="17.5"/>
    <n v="6.5"/>
    <n v="5.5"/>
    <n v="1.5"/>
    <x v="1"/>
    <n v="13394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6"/>
    <s v="GH"/>
    <n v="69.5"/>
    <s v="L"/>
    <n v="76"/>
    <s v="Yes"/>
    <s v=""/>
    <e v="#N/A"/>
    <s v=""/>
    <s v="M"/>
    <n v="-0.45999999999999996"/>
    <n v="0.38698582386066455"/>
    <s v=""/>
    <s v=""/>
    <s v="M"/>
    <s v=""/>
    <s v=""/>
    <s v=""/>
    <s v=""/>
  </r>
  <r>
    <d v="2024-07-08T00:00:00"/>
    <n v="12503"/>
    <n v="12358"/>
    <m/>
    <x v="3"/>
    <n v="1756"/>
    <m/>
    <n v="55783"/>
    <s v="V-clip adipose"/>
    <s v="836861"/>
    <m/>
    <m/>
    <m/>
    <s v="--"/>
    <s v="X"/>
    <s v="M"/>
    <s v="M"/>
    <s v=""/>
    <s v=""/>
    <n v="85"/>
    <n v="21"/>
    <n v="8"/>
    <n v="6"/>
    <n v="2"/>
    <x v="1"/>
    <n v="13394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6"/>
    <s v="GH"/>
    <n v="77"/>
    <s v="L"/>
    <n v="85"/>
    <s v="Yes"/>
    <s v=""/>
    <e v="#N/A"/>
    <s v=""/>
    <s v="F"/>
    <n v="0.71999999999999775"/>
    <n v="0.67260701706775994"/>
    <s v=""/>
    <s v=""/>
    <s v="F"/>
    <s v=""/>
    <s v=""/>
    <s v=""/>
    <s v=""/>
  </r>
  <r>
    <d v="2024-07-08T00:00:00"/>
    <n v="12503"/>
    <n v="12358"/>
    <m/>
    <x v="3"/>
    <n v="1756"/>
    <m/>
    <n v="55784"/>
    <s v="V-clip adipose"/>
    <s v="836811"/>
    <m/>
    <m/>
    <m/>
    <s v="--"/>
    <m/>
    <s v="M"/>
    <s v="M"/>
    <s v=""/>
    <s v=""/>
    <n v="65.5"/>
    <m/>
    <m/>
    <m/>
    <m/>
    <x v="2"/>
    <n v="13395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6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03"/>
    <m/>
    <n v="55785"/>
    <s v="V-clip adipose"/>
    <s v="836779"/>
    <m/>
    <m/>
    <m/>
    <s v="--"/>
    <m/>
    <s v="M"/>
    <s v="M"/>
    <s v=""/>
    <s v=""/>
    <n v="54"/>
    <m/>
    <m/>
    <m/>
    <m/>
    <x v="2"/>
    <n v="13395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6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06"/>
    <m/>
    <n v="55786"/>
    <s v="V-clip adipose"/>
    <s v="836855"/>
    <m/>
    <m/>
    <m/>
    <s v="--"/>
    <s v="X"/>
    <s v="M"/>
    <s v="M"/>
    <s v=""/>
    <s v=""/>
    <n v="70"/>
    <m/>
    <m/>
    <m/>
    <m/>
    <x v="2"/>
    <n v="13395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6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08"/>
    <m/>
    <n v="55787"/>
    <s v="V-clip adipose"/>
    <s v="836844"/>
    <m/>
    <m/>
    <m/>
    <s v="--"/>
    <m/>
    <s v="M"/>
    <s v="M"/>
    <s v=""/>
    <s v=""/>
    <n v="68"/>
    <m/>
    <m/>
    <m/>
    <m/>
    <x v="2"/>
    <n v="13395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6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11"/>
    <m/>
    <n v="55788"/>
    <s v="V-clip adipose"/>
    <s v="836865"/>
    <m/>
    <m/>
    <m/>
    <s v="--"/>
    <m/>
    <s v="M"/>
    <s v="M"/>
    <s v=""/>
    <s v=""/>
    <n v="54"/>
    <m/>
    <m/>
    <m/>
    <m/>
    <x v="2"/>
    <n v="13395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6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14"/>
    <m/>
    <n v="55789"/>
    <s v="V-clip adipose"/>
    <s v="836845"/>
    <m/>
    <m/>
    <m/>
    <s v="--"/>
    <s v="X"/>
    <s v="M"/>
    <s v="M"/>
    <s v=""/>
    <s v=""/>
    <n v="79"/>
    <n v="17.7"/>
    <n v="6.5"/>
    <n v="5"/>
    <n v="1.9"/>
    <x v="1"/>
    <n v="13395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6"/>
    <s v="GH"/>
    <n v="72.5"/>
    <s v="L"/>
    <n v="79"/>
    <s v="Yes"/>
    <s v=""/>
    <e v="#N/A"/>
    <s v=""/>
    <s v="F"/>
    <n v="0.82599999999999918"/>
    <n v="0.69550848717353952"/>
    <s v=""/>
    <s v=""/>
    <s v="F"/>
    <s v=""/>
    <s v=""/>
    <s v=""/>
    <s v=""/>
  </r>
  <r>
    <d v="2024-07-08T00:00:00"/>
    <n v="12503"/>
    <n v="12358"/>
    <m/>
    <x v="3"/>
    <n v="1816"/>
    <m/>
    <n v="55790"/>
    <s v="V-clip adipose"/>
    <s v="836858"/>
    <m/>
    <m/>
    <m/>
    <s v="--"/>
    <s v="X"/>
    <s v="M"/>
    <s v="M"/>
    <s v=""/>
    <s v=""/>
    <n v="70"/>
    <m/>
    <m/>
    <m/>
    <m/>
    <x v="2"/>
    <n v="13395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6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27"/>
    <m/>
    <n v="55791"/>
    <s v="V-clip adipose"/>
    <s v="836835"/>
    <m/>
    <m/>
    <m/>
    <s v="--"/>
    <m/>
    <s v="M"/>
    <s v="M"/>
    <s v=""/>
    <s v=""/>
    <n v="52"/>
    <m/>
    <m/>
    <m/>
    <m/>
    <x v="2"/>
    <n v="13395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6"/>
    <s v="GH"/>
    <n v="47.019199999999998"/>
    <s v="M"/>
    <n v="52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29"/>
    <m/>
    <n v="55792"/>
    <s v="V-clip adipose"/>
    <s v="836777"/>
    <m/>
    <m/>
    <m/>
    <s v="--"/>
    <m/>
    <s v="M"/>
    <s v="M"/>
    <s v=""/>
    <s v=""/>
    <n v="72"/>
    <m/>
    <m/>
    <m/>
    <m/>
    <x v="2"/>
    <n v="13395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6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35"/>
    <m/>
    <n v="55793"/>
    <s v="V-clip adipose"/>
    <s v="836822"/>
    <m/>
    <m/>
    <m/>
    <s v="--"/>
    <s v="X"/>
    <s v="M"/>
    <s v="M"/>
    <s v=""/>
    <s v=""/>
    <n v="90"/>
    <n v="21"/>
    <n v="8.5"/>
    <n v="6"/>
    <n v="2"/>
    <x v="1"/>
    <n v="13395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6"/>
    <s v="GH"/>
    <n v="81.5"/>
    <s v="L"/>
    <n v="90"/>
    <s v="Yes"/>
    <s v=""/>
    <e v="#N/A"/>
    <s v=""/>
    <s v="F"/>
    <n v="2.2300000000000031"/>
    <n v="0.90291135901350139"/>
    <s v=""/>
    <s v=""/>
    <s v="F"/>
    <s v=""/>
    <s v=""/>
    <s v=""/>
    <s v=""/>
  </r>
  <r>
    <d v="2024-07-08T00:00:00"/>
    <n v="12503"/>
    <n v="12358"/>
    <m/>
    <x v="3"/>
    <n v="1837"/>
    <m/>
    <n v="55794"/>
    <s v="V-clip adipose"/>
    <s v="836827"/>
    <m/>
    <m/>
    <m/>
    <s v="--"/>
    <m/>
    <s v="M"/>
    <s v="M"/>
    <s v=""/>
    <s v=""/>
    <n v="75.5"/>
    <m/>
    <m/>
    <m/>
    <m/>
    <x v="1"/>
    <n v="13396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6"/>
    <s v="GH"/>
    <n v="68.768449999999987"/>
    <s v="M"/>
    <n v="75.5"/>
    <s v="No"/>
    <s v=""/>
    <e v="#N/A"/>
    <s v=""/>
    <s v=""/>
    <s v=""/>
    <s v=""/>
    <s v=""/>
    <s v=""/>
    <s v="M"/>
    <s v=""/>
    <s v=""/>
    <s v=""/>
    <s v=""/>
  </r>
  <r>
    <d v="2024-07-08T00:00:00"/>
    <n v="12503"/>
    <n v="12358"/>
    <m/>
    <x v="3"/>
    <n v="1839"/>
    <m/>
    <n v="55795"/>
    <s v="V-clip adipose"/>
    <s v="836809"/>
    <m/>
    <m/>
    <m/>
    <s v="--"/>
    <m/>
    <s v="F"/>
    <s v="F"/>
    <s v=""/>
    <s v=""/>
    <n v="83"/>
    <n v="18.5"/>
    <n v="6.5"/>
    <n v="5"/>
    <n v="1.5"/>
    <x v="1"/>
    <n v="13396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6"/>
    <s v="GH"/>
    <n v="76.5"/>
    <s v="L"/>
    <n v="83"/>
    <s v="Yes"/>
    <s v=""/>
    <e v="#N/A"/>
    <s v=""/>
    <s v="F"/>
    <n v="2.8899999999999979"/>
    <n v="0.94734988156469702"/>
    <s v=""/>
    <s v=""/>
    <s v="F"/>
    <s v=""/>
    <s v=""/>
    <s v=""/>
    <s v=""/>
  </r>
  <r>
    <d v="2024-07-08T00:00:00"/>
    <n v="12504"/>
    <n v="12358"/>
    <m/>
    <x v="4"/>
    <n v="1855"/>
    <m/>
    <n v="55796"/>
    <s v="V-clip adipose"/>
    <s v="836846"/>
    <m/>
    <m/>
    <m/>
    <s v="--"/>
    <m/>
    <s v="M"/>
    <s v="M"/>
    <s v=""/>
    <s v=""/>
    <n v="58"/>
    <m/>
    <m/>
    <m/>
    <m/>
    <x v="2"/>
    <n v="13396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6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08T00:00:00"/>
    <n v="12504"/>
    <n v="12358"/>
    <m/>
    <x v="4"/>
    <n v="1856"/>
    <m/>
    <n v="55797"/>
    <s v="V-clip adipose"/>
    <s v="836813"/>
    <m/>
    <m/>
    <m/>
    <s v="--"/>
    <m/>
    <s v="F"/>
    <s v="F"/>
    <s v=""/>
    <s v=""/>
    <n v="79"/>
    <n v="18.5"/>
    <n v="6.8"/>
    <n v="6"/>
    <n v="1.9"/>
    <x v="1"/>
    <n v="13396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6"/>
    <s v="GH"/>
    <n v="72.2"/>
    <s v="L"/>
    <n v="79"/>
    <s v="Yes"/>
    <s v=""/>
    <e v="#N/A"/>
    <s v=""/>
    <s v="M"/>
    <n v="-0.23800000000000088"/>
    <n v="0.44077927799765176"/>
    <s v=""/>
    <s v=""/>
    <s v="M"/>
    <s v=""/>
    <s v=""/>
    <s v=""/>
    <s v=""/>
  </r>
  <r>
    <d v="2024-07-08T00:00:00"/>
    <n v="12504"/>
    <n v="12358"/>
    <m/>
    <x v="4"/>
    <n v="1856"/>
    <m/>
    <n v="55798"/>
    <s v="V-clip adipose"/>
    <s v="836796"/>
    <m/>
    <m/>
    <m/>
    <s v="--"/>
    <m/>
    <s v="M"/>
    <s v="M"/>
    <s v=""/>
    <s v=""/>
    <n v="56"/>
    <m/>
    <m/>
    <m/>
    <m/>
    <x v="2"/>
    <n v="13396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6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08T00:00:00"/>
    <n v="12504"/>
    <n v="12358"/>
    <m/>
    <x v="4"/>
    <n v="1907"/>
    <m/>
    <n v="55799"/>
    <s v="V-clip adipose"/>
    <s v="836806"/>
    <m/>
    <m/>
    <m/>
    <s v="--"/>
    <s v="X"/>
    <s v="M"/>
    <s v="M"/>
    <s v=""/>
    <s v=""/>
    <n v="70"/>
    <m/>
    <m/>
    <m/>
    <m/>
    <x v="2"/>
    <n v="13396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6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08T00:00:00"/>
    <n v="12505"/>
    <n v="12358"/>
    <m/>
    <x v="2"/>
    <n v="1923"/>
    <m/>
    <n v="55800"/>
    <s v="V-clip adipose"/>
    <s v="836826"/>
    <m/>
    <m/>
    <m/>
    <s v="--"/>
    <s v="X"/>
    <s v="M"/>
    <s v="M"/>
    <s v=""/>
    <s v=""/>
    <n v="79"/>
    <n v="19"/>
    <n v="4.5"/>
    <n v="5"/>
    <n v="1.8"/>
    <x v="1"/>
    <n v="13396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6"/>
    <s v="GH"/>
    <n v="74.5"/>
    <s v="L"/>
    <n v="79"/>
    <s v="Yes"/>
    <s v=""/>
    <e v="#N/A"/>
    <s v=""/>
    <s v="F"/>
    <n v="3.4719999999999995"/>
    <n v="0.96988049808648813"/>
    <s v=""/>
    <s v=""/>
    <s v="F"/>
    <s v=""/>
    <s v=""/>
    <s v=""/>
    <s v=""/>
  </r>
  <r>
    <d v="2024-07-09T00:00:00"/>
    <n v="12438"/>
    <n v="12317"/>
    <m/>
    <x v="1"/>
    <n v="949"/>
    <m/>
    <m/>
    <s v="caudal hole"/>
    <m/>
    <m/>
    <m/>
    <m/>
    <s v="--"/>
    <m/>
    <s v="M"/>
    <s v="M"/>
    <s v=""/>
    <s v=""/>
    <n v="41"/>
    <m/>
    <m/>
    <m/>
    <m/>
    <x v="3"/>
    <n v="12609"/>
    <s v="1062140"/>
    <n v="4"/>
    <s v="X"/>
    <m/>
    <m/>
    <d v="2024-07-19T00:00:00"/>
    <m/>
    <m/>
    <m/>
    <m/>
    <m/>
    <m/>
    <n v="1"/>
    <m/>
    <s v="JACK"/>
    <m/>
    <s v="jack"/>
    <s v="10621404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9T00:00:00"/>
    <n v="12438"/>
    <n v="12317"/>
    <m/>
    <x v="1"/>
    <n v="949"/>
    <m/>
    <n v="42173"/>
    <s v="adipose hole"/>
    <s v="837016"/>
    <m/>
    <m/>
    <m/>
    <s v="--"/>
    <s v="X"/>
    <s v="M"/>
    <s v="M"/>
    <s v=""/>
    <s v=""/>
    <n v="53"/>
    <m/>
    <m/>
    <m/>
    <m/>
    <x v="2"/>
    <n v="12609"/>
    <s v="1062140"/>
    <n v="5"/>
    <s v="X"/>
    <m/>
    <m/>
    <d v="2024-07-19T00:00:00"/>
    <n v="623"/>
    <m/>
    <m/>
    <m/>
    <m/>
    <m/>
    <n v="1"/>
    <m/>
    <m/>
    <m/>
    <s v="adult"/>
    <s v="10621405"/>
    <x v="2"/>
    <n v="1.2"/>
    <n v="2"/>
    <n v="2020"/>
    <x v="6"/>
    <s v="GW"/>
    <n v="47.944699999999997"/>
    <s v="M"/>
    <n v="53"/>
    <s v="NA"/>
    <n v="240"/>
    <n v="122543"/>
    <s v=""/>
    <s v=""/>
    <s v=""/>
    <s v=""/>
    <s v=""/>
    <s v=""/>
    <s v="M"/>
    <s v=""/>
    <s v=""/>
    <n v="0"/>
    <n v="0"/>
  </r>
  <r>
    <d v="2024-07-09T00:00:00"/>
    <n v="12438"/>
    <n v="12317"/>
    <m/>
    <x v="1"/>
    <n v="949"/>
    <m/>
    <m/>
    <s v="caudal hole"/>
    <m/>
    <m/>
    <m/>
    <m/>
    <s v="--"/>
    <m/>
    <s v="M"/>
    <s v="M"/>
    <s v=""/>
    <s v=""/>
    <n v="42.5"/>
    <m/>
    <m/>
    <m/>
    <m/>
    <x v="3"/>
    <n v="12609"/>
    <s v="1062140"/>
    <n v="6"/>
    <s v="X"/>
    <m/>
    <m/>
    <d v="2024-07-19T00:00:00"/>
    <m/>
    <m/>
    <m/>
    <m/>
    <m/>
    <m/>
    <n v="1"/>
    <m/>
    <s v="JACK"/>
    <m/>
    <s v="jack"/>
    <s v="10621406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9T00:00:00"/>
    <n v="12438"/>
    <n v="12317"/>
    <m/>
    <x v="1"/>
    <n v="953"/>
    <m/>
    <n v="42174"/>
    <s v="adipose hole"/>
    <s v="837015"/>
    <m/>
    <m/>
    <m/>
    <s v="--"/>
    <m/>
    <s v="F"/>
    <s v="M"/>
    <s v=""/>
    <s v=""/>
    <n v="61.5"/>
    <m/>
    <m/>
    <m/>
    <m/>
    <x v="2"/>
    <n v="12609"/>
    <s v="1062140"/>
    <n v="7"/>
    <s v="X"/>
    <m/>
    <m/>
    <d v="2024-07-19T00:00:00"/>
    <n v="624"/>
    <m/>
    <m/>
    <m/>
    <m/>
    <m/>
    <n v="1"/>
    <m/>
    <m/>
    <m/>
    <s v="adult"/>
    <s v="10621407"/>
    <x v="2"/>
    <n v="1.2"/>
    <n v="2"/>
    <n v="2020"/>
    <x v="6"/>
    <s v="GW"/>
    <n v="55.811450000000001"/>
    <s v="M"/>
    <n v="61.5"/>
    <s v="NA"/>
    <n v="241"/>
    <n v="122543"/>
    <s v=""/>
    <s v=""/>
    <s v=""/>
    <s v=""/>
    <s v=""/>
    <s v=""/>
    <s v="M"/>
    <s v=""/>
    <s v=""/>
    <s v=""/>
    <s v=""/>
  </r>
  <r>
    <d v="2024-07-09T00:00:00"/>
    <n v="12438"/>
    <n v="12317"/>
    <m/>
    <x v="1"/>
    <n v="953"/>
    <m/>
    <m/>
    <s v="caudal hole"/>
    <m/>
    <m/>
    <m/>
    <m/>
    <s v="--"/>
    <m/>
    <s v="M"/>
    <s v="M"/>
    <s v=""/>
    <s v=""/>
    <n v="39.5"/>
    <m/>
    <m/>
    <m/>
    <m/>
    <x v="3"/>
    <n v="12609"/>
    <s v="1062140"/>
    <n v="8"/>
    <s v="X"/>
    <m/>
    <m/>
    <d v="2024-07-19T00:00:00"/>
    <m/>
    <m/>
    <m/>
    <m/>
    <m/>
    <m/>
    <n v="1"/>
    <m/>
    <s v="JACK"/>
    <m/>
    <s v="jack"/>
    <s v="10621408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9T00:00:00"/>
    <n v="12438"/>
    <n v="12317"/>
    <m/>
    <x v="1"/>
    <n v="1006"/>
    <m/>
    <n v="42175"/>
    <s v="adipose hole"/>
    <s v="837002"/>
    <m/>
    <m/>
    <m/>
    <s v="--"/>
    <m/>
    <s v="F"/>
    <s v="M"/>
    <s v=""/>
    <s v=""/>
    <n v="56.5"/>
    <m/>
    <m/>
    <m/>
    <m/>
    <x v="2"/>
    <n v="12609"/>
    <s v="1062140"/>
    <n v="9"/>
    <s v="X"/>
    <m/>
    <m/>
    <d v="2024-07-19T00:00:00"/>
    <n v="625"/>
    <m/>
    <m/>
    <m/>
    <m/>
    <m/>
    <n v="1"/>
    <m/>
    <m/>
    <m/>
    <s v="adult"/>
    <s v="10621409"/>
    <x v="2"/>
    <n v="1.2"/>
    <n v="2"/>
    <n v="2020"/>
    <x v="6"/>
    <s v="GW"/>
    <n v="51.183950000000003"/>
    <s v="M"/>
    <n v="56.5"/>
    <s v="NA"/>
    <s v=""/>
    <n v="122543"/>
    <s v=""/>
    <s v=""/>
    <s v=""/>
    <s v=""/>
    <s v=""/>
    <s v=""/>
    <s v="M"/>
    <s v=""/>
    <s v=""/>
    <n v="0"/>
    <n v="0"/>
  </r>
  <r>
    <d v="2024-07-09T00:00:00"/>
    <n v="12438"/>
    <n v="12317"/>
    <m/>
    <x v="1"/>
    <n v="1012"/>
    <m/>
    <n v="42176"/>
    <s v="adipose hole"/>
    <s v="837061"/>
    <m/>
    <m/>
    <m/>
    <s v="--"/>
    <m/>
    <s v="F"/>
    <s v="M"/>
    <s v=""/>
    <s v=""/>
    <n v="65.5"/>
    <m/>
    <m/>
    <m/>
    <m/>
    <x v="2"/>
    <n v="12609"/>
    <s v="1062140"/>
    <n v="10"/>
    <s v="X"/>
    <m/>
    <m/>
    <d v="2024-07-19T00:00:00"/>
    <n v="751"/>
    <m/>
    <m/>
    <m/>
    <m/>
    <m/>
    <n v="1"/>
    <m/>
    <m/>
    <m/>
    <s v="adult"/>
    <s v="106214010"/>
    <x v="2"/>
    <n v="1.2"/>
    <n v="2"/>
    <n v="2020"/>
    <x v="6"/>
    <s v="GW"/>
    <n v="59.513449999999999"/>
    <s v="M"/>
    <n v="65.5"/>
    <s v="NA"/>
    <s v=""/>
    <n v="122543"/>
    <s v=""/>
    <s v=""/>
    <s v=""/>
    <s v=""/>
    <s v=""/>
    <s v=""/>
    <s v="M"/>
    <s v=""/>
    <s v=""/>
    <s v=""/>
    <s v=""/>
  </r>
  <r>
    <d v="2024-07-09T00:00:00"/>
    <n v="12438"/>
    <n v="12317"/>
    <m/>
    <x v="1"/>
    <n v="1016"/>
    <m/>
    <n v="42177"/>
    <s v="adipose hole"/>
    <s v="836996"/>
    <m/>
    <m/>
    <m/>
    <s v="--"/>
    <s v="X"/>
    <s v="M"/>
    <s v="M"/>
    <s v=""/>
    <s v=""/>
    <n v="60"/>
    <m/>
    <m/>
    <m/>
    <m/>
    <x v="2"/>
    <n v="12691"/>
    <s v="1062141"/>
    <n v="1"/>
    <s v="X"/>
    <m/>
    <m/>
    <d v="2024-07-19T00:00:00"/>
    <n v="752"/>
    <m/>
    <m/>
    <m/>
    <m/>
    <m/>
    <n v="1"/>
    <m/>
    <m/>
    <m/>
    <s v="adult"/>
    <s v="10621411"/>
    <x v="2"/>
    <n v="1.2"/>
    <n v="2"/>
    <n v="2020"/>
    <x v="6"/>
    <s v="GW"/>
    <n v="54.423200000000001"/>
    <s v="M"/>
    <n v="60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032"/>
    <m/>
    <n v="42178"/>
    <s v="adipose hole"/>
    <s v="837021"/>
    <m/>
    <m/>
    <m/>
    <s v="--"/>
    <m/>
    <s v="F"/>
    <s v="M"/>
    <s v=""/>
    <s v=""/>
    <n v="59.5"/>
    <m/>
    <m/>
    <m/>
    <m/>
    <x v="2"/>
    <n v="12691"/>
    <s v="1062141"/>
    <n v="2"/>
    <s v="X"/>
    <m/>
    <m/>
    <d v="2024-07-19T00:00:00"/>
    <n v="753"/>
    <m/>
    <m/>
    <m/>
    <m/>
    <m/>
    <n v="1"/>
    <m/>
    <m/>
    <m/>
    <s v="adult"/>
    <s v="10621412"/>
    <x v="2"/>
    <n v="1.2"/>
    <n v="2"/>
    <n v="2020"/>
    <x v="6"/>
    <s v="GW"/>
    <n v="53.960450000000002"/>
    <s v="M"/>
    <n v="59.5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032"/>
    <m/>
    <n v="42179"/>
    <s v="adipose hole"/>
    <s v="837046"/>
    <m/>
    <m/>
    <m/>
    <s v="--"/>
    <s v="X"/>
    <s v="M"/>
    <s v="M"/>
    <s v=""/>
    <s v=""/>
    <n v="74.5"/>
    <m/>
    <m/>
    <m/>
    <m/>
    <x v="2"/>
    <n v="12691"/>
    <s v="1062141"/>
    <n v="3"/>
    <s v="X"/>
    <m/>
    <m/>
    <d v="2024-07-19T00:00:00"/>
    <n v="754"/>
    <m/>
    <m/>
    <m/>
    <m/>
    <m/>
    <n v="1"/>
    <m/>
    <m/>
    <m/>
    <s v="adult"/>
    <s v="10621413"/>
    <x v="2"/>
    <n v="1.2"/>
    <n v="2"/>
    <n v="2020"/>
    <x v="6"/>
    <s v="GW"/>
    <n v="67.842949999999988"/>
    <s v="M"/>
    <n v="74.5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050"/>
    <m/>
    <n v="42180"/>
    <s v="adipose hole"/>
    <s v="837035"/>
    <m/>
    <m/>
    <m/>
    <s v="--"/>
    <m/>
    <s v="F"/>
    <s v="M"/>
    <s v=""/>
    <s v=""/>
    <n v="59"/>
    <m/>
    <m/>
    <m/>
    <m/>
    <x v="2"/>
    <n v="12691"/>
    <s v="1062141"/>
    <n v="4"/>
    <s v="X"/>
    <m/>
    <m/>
    <d v="2024-07-19T00:00:00"/>
    <n v="755"/>
    <m/>
    <m/>
    <m/>
    <m/>
    <m/>
    <n v="1"/>
    <m/>
    <m/>
    <m/>
    <s v="adult"/>
    <s v="10621414"/>
    <x v="2"/>
    <n v="1.2"/>
    <n v="2"/>
    <n v="2020"/>
    <x v="6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050"/>
    <m/>
    <n v="42181"/>
    <s v="adipose hole"/>
    <s v="836993"/>
    <m/>
    <m/>
    <m/>
    <s v="--"/>
    <s v="X"/>
    <s v="M"/>
    <s v="M"/>
    <s v=""/>
    <s v=""/>
    <n v="71"/>
    <m/>
    <m/>
    <m/>
    <m/>
    <x v="2"/>
    <n v="12691"/>
    <s v="1062141"/>
    <n v="5"/>
    <s v="X"/>
    <m/>
    <m/>
    <d v="2024-07-19T00:00:00"/>
    <n v="756"/>
    <m/>
    <m/>
    <m/>
    <m/>
    <m/>
    <n v="1"/>
    <m/>
    <m/>
    <m/>
    <s v="adult"/>
    <s v="10621415"/>
    <x v="2"/>
    <n v="1.2"/>
    <n v="2"/>
    <n v="2020"/>
    <x v="6"/>
    <s v="GW"/>
    <n v="64.603699999999989"/>
    <s v="M"/>
    <n v="71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055"/>
    <m/>
    <m/>
    <s v="caudal hole"/>
    <m/>
    <m/>
    <m/>
    <m/>
    <s v="--"/>
    <m/>
    <s v="M"/>
    <s v="M"/>
    <s v=""/>
    <s v=""/>
    <n v="35"/>
    <m/>
    <m/>
    <m/>
    <m/>
    <x v="3"/>
    <n v="12691"/>
    <s v="1062141"/>
    <n v="6"/>
    <s v="X"/>
    <m/>
    <m/>
    <d v="2024-07-19T00:00:00"/>
    <m/>
    <m/>
    <m/>
    <m/>
    <m/>
    <m/>
    <n v="1"/>
    <m/>
    <s v="JACK"/>
    <m/>
    <s v="jack"/>
    <s v="10621416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055"/>
    <m/>
    <n v="42182"/>
    <s v="adipose hole"/>
    <s v="836972"/>
    <m/>
    <m/>
    <m/>
    <s v="--"/>
    <m/>
    <s v="F"/>
    <s v="M"/>
    <s v=""/>
    <s v=""/>
    <n v="62.5"/>
    <m/>
    <m/>
    <m/>
    <m/>
    <x v="2"/>
    <n v="12691"/>
    <s v="1062141"/>
    <n v="7"/>
    <s v="X"/>
    <m/>
    <m/>
    <d v="2024-07-19T00:00:00"/>
    <n v="757"/>
    <m/>
    <m/>
    <m/>
    <m/>
    <m/>
    <n v="1"/>
    <m/>
    <m/>
    <m/>
    <s v="adult"/>
    <s v="10621417"/>
    <x v="2"/>
    <n v="1.2"/>
    <n v="2"/>
    <n v="2020"/>
    <x v="6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055"/>
    <m/>
    <n v="42183"/>
    <s v="adipose hole"/>
    <s v="837069"/>
    <m/>
    <m/>
    <m/>
    <s v="--"/>
    <s v="X"/>
    <s v="M"/>
    <s v="M"/>
    <s v=""/>
    <s v=""/>
    <n v="50.5"/>
    <m/>
    <m/>
    <m/>
    <m/>
    <x v="2"/>
    <n v="12691"/>
    <s v="1062141"/>
    <n v="8"/>
    <s v="X"/>
    <m/>
    <m/>
    <d v="2024-07-19T00:00:00"/>
    <n v="758"/>
    <s v="GN"/>
    <s v="SCL-H"/>
    <s v="3,7,4,8"/>
    <m/>
    <m/>
    <n v="1"/>
    <m/>
    <m/>
    <m/>
    <s v="adult"/>
    <s v="10621418"/>
    <x v="4"/>
    <s v="M1"/>
    <n v="1"/>
    <s v=""/>
    <x v="6"/>
    <s v="GW"/>
    <n v="45.630949999999999"/>
    <s v="M"/>
    <n v="50.5"/>
    <s v="NA"/>
    <s v=""/>
    <n v="122543"/>
    <s v=""/>
    <s v=""/>
    <s v=""/>
    <s v=""/>
    <s v=""/>
    <s v=""/>
    <s v="M"/>
    <s v=""/>
    <s v=""/>
    <s v=""/>
    <s v=""/>
  </r>
  <r>
    <d v="2024-07-09T00:00:00"/>
    <n v="12439"/>
    <n v="12317"/>
    <m/>
    <x v="0"/>
    <n v="1110"/>
    <m/>
    <m/>
    <s v="caudal hole"/>
    <m/>
    <m/>
    <m/>
    <m/>
    <s v="--"/>
    <m/>
    <s v="M"/>
    <s v="M"/>
    <s v=""/>
    <s v=""/>
    <n v="41"/>
    <m/>
    <m/>
    <m/>
    <m/>
    <x v="3"/>
    <n v="12691"/>
    <s v="1062141"/>
    <n v="9"/>
    <s v="X"/>
    <m/>
    <m/>
    <d v="2024-07-19T00:00:00"/>
    <m/>
    <m/>
    <m/>
    <m/>
    <m/>
    <m/>
    <n v="1"/>
    <m/>
    <s v="JACK"/>
    <m/>
    <s v="jack"/>
    <s v="10621419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09T00:00:00"/>
    <n v="12440"/>
    <n v="12317"/>
    <m/>
    <x v="0"/>
    <n v="1547"/>
    <m/>
    <n v="42184"/>
    <s v="adipose hole"/>
    <s v="837040"/>
    <m/>
    <m/>
    <m/>
    <s v="--"/>
    <m/>
    <s v="F"/>
    <s v="M"/>
    <s v=""/>
    <s v=""/>
    <n v="63.5"/>
    <m/>
    <m/>
    <m/>
    <m/>
    <x v="2"/>
    <n v="12691"/>
    <s v="1062141"/>
    <n v="10"/>
    <s v="X"/>
    <m/>
    <m/>
    <d v="2024-07-19T00:00:00"/>
    <n v="759"/>
    <m/>
    <m/>
    <m/>
    <m/>
    <m/>
    <n v="1"/>
    <m/>
    <m/>
    <m/>
    <s v="adult"/>
    <s v="106214110"/>
    <x v="2"/>
    <n v="1.2"/>
    <n v="2"/>
    <n v="2020"/>
    <x v="6"/>
    <s v="GW"/>
    <n v="57.66245"/>
    <s v="M"/>
    <n v="63.5"/>
    <s v="NA"/>
    <s v=""/>
    <n v="122543"/>
    <s v=""/>
    <s v=""/>
    <s v=""/>
    <s v=""/>
    <s v=""/>
    <s v=""/>
    <s v="M"/>
    <s v=""/>
    <s v=""/>
    <s v=""/>
    <s v=""/>
  </r>
  <r>
    <d v="2024-07-09T00:00:00"/>
    <n v="12440"/>
    <n v="12317"/>
    <m/>
    <x v="0"/>
    <n v="1622"/>
    <m/>
    <n v="42185"/>
    <s v="adipose hole"/>
    <s v="837037"/>
    <m/>
    <m/>
    <m/>
    <s v="--"/>
    <s v="X"/>
    <s v="M"/>
    <s v="M"/>
    <s v=""/>
    <s v=""/>
    <n v="67"/>
    <m/>
    <m/>
    <m/>
    <m/>
    <x v="2"/>
    <n v="12695"/>
    <s v="1062142"/>
    <n v="1"/>
    <s v="X"/>
    <m/>
    <m/>
    <d v="2024-07-19T00:00:00"/>
    <n v="760"/>
    <m/>
    <m/>
    <m/>
    <m/>
    <m/>
    <n v="1"/>
    <m/>
    <m/>
    <m/>
    <s v="adult"/>
    <s v="10621421"/>
    <x v="2"/>
    <n v="1.2"/>
    <n v="2"/>
    <n v="2020"/>
    <x v="6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09T00:00:00"/>
    <n v="12440"/>
    <n v="12317"/>
    <m/>
    <x v="0"/>
    <n v="1633"/>
    <m/>
    <n v="42186"/>
    <s v="adipose hole"/>
    <s v="837010"/>
    <m/>
    <m/>
    <m/>
    <s v="--"/>
    <s v="X"/>
    <s v="M"/>
    <s v="M"/>
    <s v=""/>
    <s v=""/>
    <n v="55.5"/>
    <m/>
    <m/>
    <m/>
    <m/>
    <x v="2"/>
    <n v="12695"/>
    <s v="1062142"/>
    <n v="2"/>
    <s v="X"/>
    <m/>
    <m/>
    <d v="2024-07-19T00:00:00"/>
    <n v="761"/>
    <m/>
    <m/>
    <m/>
    <m/>
    <m/>
    <n v="1"/>
    <m/>
    <m/>
    <m/>
    <s v="adult"/>
    <s v="10621422"/>
    <x v="6"/>
    <s v="M2"/>
    <n v="2"/>
    <s v=""/>
    <x v="6"/>
    <s v="GW"/>
    <n v="50.258449999999996"/>
    <s v="M"/>
    <n v="55.5"/>
    <s v="NA"/>
    <s v=""/>
    <n v="122543"/>
    <s v=""/>
    <s v=""/>
    <s v=""/>
    <s v=""/>
    <s v=""/>
    <s v=""/>
    <s v="M"/>
    <s v=""/>
    <s v=""/>
    <s v=""/>
    <s v=""/>
  </r>
  <r>
    <d v="2024-07-09T00:00:00"/>
    <n v="12441"/>
    <n v="12317"/>
    <m/>
    <x v="1"/>
    <n v="1757"/>
    <m/>
    <n v="42187"/>
    <s v="adipose hole"/>
    <s v="836973"/>
    <m/>
    <m/>
    <m/>
    <s v="--"/>
    <s v="X"/>
    <s v="M"/>
    <s v="M"/>
    <s v=""/>
    <s v=""/>
    <n v="62"/>
    <m/>
    <m/>
    <m/>
    <m/>
    <x v="2"/>
    <m/>
    <s v="1016286"/>
    <m/>
    <m/>
    <m/>
    <m/>
    <m/>
    <n v="762"/>
    <m/>
    <m/>
    <m/>
    <m/>
    <m/>
    <n v="1"/>
    <m/>
    <s v="no scales"/>
    <m/>
    <s v="adult"/>
    <s v="1016286"/>
    <x v="7"/>
    <s v=""/>
    <s v=""/>
    <s v=""/>
    <x v="6"/>
    <s v="GW"/>
    <n v="56.2742"/>
    <s v="M"/>
    <n v="62"/>
    <s v="NA"/>
    <s v=""/>
    <s v=""/>
    <s v=""/>
    <s v=""/>
    <s v=""/>
    <s v=""/>
    <s v=""/>
    <s v=""/>
    <s v="M"/>
    <s v=""/>
    <s v=""/>
    <s v=""/>
    <s v=""/>
  </r>
  <r>
    <d v="2024-07-09T00:00:00"/>
    <n v="12441"/>
    <n v="12317"/>
    <m/>
    <x v="1"/>
    <n v="1814"/>
    <m/>
    <n v="42188"/>
    <s v="adipose hole"/>
    <s v="837014"/>
    <m/>
    <m/>
    <m/>
    <s v="--"/>
    <s v="X"/>
    <s v="M"/>
    <s v="M"/>
    <s v=""/>
    <s v=""/>
    <n v="71.5"/>
    <m/>
    <m/>
    <m/>
    <m/>
    <x v="2"/>
    <n v="12695"/>
    <s v="1062142"/>
    <n v="3"/>
    <s v="X"/>
    <m/>
    <m/>
    <d v="2024-07-19T00:00:00"/>
    <n v="763"/>
    <m/>
    <m/>
    <m/>
    <m/>
    <m/>
    <n v="1"/>
    <m/>
    <m/>
    <m/>
    <s v="adult"/>
    <s v="10621423"/>
    <x v="2"/>
    <n v="1.2"/>
    <n v="2"/>
    <n v="2020"/>
    <x v="6"/>
    <s v="GW"/>
    <n v="65.066449999999989"/>
    <s v="M"/>
    <n v="71.5"/>
    <s v="NA"/>
    <s v=""/>
    <n v="122543"/>
    <s v=""/>
    <s v=""/>
    <s v=""/>
    <s v=""/>
    <s v=""/>
    <s v=""/>
    <s v="M"/>
    <s v=""/>
    <s v=""/>
    <s v=""/>
    <s v=""/>
  </r>
  <r>
    <d v="2024-07-09T00:00:00"/>
    <n v="12441"/>
    <n v="12317"/>
    <m/>
    <x v="1"/>
    <n v="1822"/>
    <m/>
    <n v="42189"/>
    <s v="adipose hole"/>
    <s v="836978"/>
    <m/>
    <m/>
    <m/>
    <s v="--"/>
    <m/>
    <s v="F"/>
    <s v="F"/>
    <s v=""/>
    <s v=""/>
    <n v="79"/>
    <n v="16.899999999999999"/>
    <n v="5.9"/>
    <n v="4.4000000000000004"/>
    <n v="1"/>
    <x v="1"/>
    <n v="12695"/>
    <s v="1062142"/>
    <n v="4"/>
    <s v="X"/>
    <m/>
    <m/>
    <d v="2024-07-19T00:00:00"/>
    <n v="764"/>
    <m/>
    <m/>
    <m/>
    <m/>
    <m/>
    <n v="1"/>
    <m/>
    <m/>
    <m/>
    <s v="adult"/>
    <s v="10621424"/>
    <x v="3"/>
    <n v="1.3"/>
    <n v="3"/>
    <n v="2019"/>
    <x v="6"/>
    <s v="GW"/>
    <n v="73.099999999999994"/>
    <s v="L"/>
    <n v="79"/>
    <s v="Yes"/>
    <s v=""/>
    <n v="122543"/>
    <s v=""/>
    <s v="F"/>
    <n v="2.7759999999999989"/>
    <n v="0.94136504627197204"/>
    <s v=""/>
    <s v=""/>
    <s v="F"/>
    <s v=""/>
    <s v=""/>
    <s v=""/>
    <s v=""/>
  </r>
  <r>
    <d v="2024-07-09T00:00:00"/>
    <n v="12441"/>
    <n v="12317"/>
    <m/>
    <x v="1"/>
    <n v="1832"/>
    <m/>
    <n v="42190"/>
    <s v="adipose hole"/>
    <s v="836970"/>
    <m/>
    <m/>
    <m/>
    <s v="--"/>
    <s v="X"/>
    <s v="M"/>
    <s v="M"/>
    <s v=""/>
    <s v=""/>
    <n v="62"/>
    <m/>
    <m/>
    <m/>
    <m/>
    <x v="2"/>
    <n v="12695"/>
    <s v="1062142"/>
    <n v="5"/>
    <s v="X"/>
    <m/>
    <m/>
    <d v="2024-07-19T00:00:00"/>
    <n v="765"/>
    <m/>
    <m/>
    <m/>
    <m/>
    <m/>
    <n v="1"/>
    <m/>
    <m/>
    <m/>
    <s v="adult"/>
    <s v="10621425"/>
    <x v="2"/>
    <n v="1.2"/>
    <n v="2"/>
    <n v="2020"/>
    <x v="6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09T00:00:00"/>
    <n v="12441"/>
    <n v="12317"/>
    <m/>
    <x v="1"/>
    <n v="1835"/>
    <m/>
    <n v="42191"/>
    <s v="adipose hole"/>
    <s v="837019"/>
    <m/>
    <m/>
    <m/>
    <s v="--"/>
    <s v="X"/>
    <s v="M"/>
    <s v="M"/>
    <s v=""/>
    <s v=""/>
    <n v="85"/>
    <n v="18.399999999999999"/>
    <n v="6.3"/>
    <n v="5.5"/>
    <n v="2"/>
    <x v="1"/>
    <n v="12695"/>
    <s v="1062142"/>
    <n v="6"/>
    <s v="X"/>
    <m/>
    <m/>
    <d v="2024-07-19T00:00:00"/>
    <n v="766"/>
    <m/>
    <m/>
    <m/>
    <m/>
    <m/>
    <n v="1"/>
    <m/>
    <m/>
    <m/>
    <s v="adult"/>
    <s v="10621426"/>
    <x v="3"/>
    <n v="1.3"/>
    <n v="3"/>
    <n v="2019"/>
    <x v="6"/>
    <s v="GW"/>
    <n v="78.7"/>
    <s v="L"/>
    <n v="85"/>
    <s v="Yes"/>
    <s v=""/>
    <n v="122543"/>
    <s v=""/>
    <s v="F"/>
    <n v="3.235999999999998"/>
    <n v="0.96216677086427915"/>
    <s v=""/>
    <s v=""/>
    <s v="F"/>
    <s v=""/>
    <s v=""/>
    <s v=""/>
    <s v=""/>
  </r>
  <r>
    <d v="2024-07-09T00:00:00"/>
    <n v="12507"/>
    <n v="12359"/>
    <m/>
    <x v="3"/>
    <n v="941"/>
    <m/>
    <n v="55801"/>
    <s v="V-clip adipose"/>
    <s v="836807"/>
    <m/>
    <m/>
    <m/>
    <s v="--"/>
    <s v="X"/>
    <s v="M"/>
    <s v="M"/>
    <s v=""/>
    <s v=""/>
    <n v="59"/>
    <m/>
    <m/>
    <m/>
    <m/>
    <x v="2"/>
    <n v="1339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53.497700000000002"/>
    <s v="M"/>
    <n v="59"/>
    <s v="NA"/>
    <s v=""/>
    <e v="#N/A"/>
    <s v=""/>
    <s v=""/>
    <s v=""/>
    <s v=""/>
    <s v=""/>
    <s v=""/>
    <s v="M"/>
    <s v="Kwinageese weir"/>
    <s v=""/>
    <s v=""/>
    <s v=""/>
  </r>
  <r>
    <d v="2024-07-09T00:00:00"/>
    <n v="12507"/>
    <n v="12359"/>
    <m/>
    <x v="3"/>
    <n v="946"/>
    <m/>
    <n v="55802"/>
    <s v="V-clip adipose"/>
    <s v="836791"/>
    <m/>
    <m/>
    <m/>
    <s v="--"/>
    <m/>
    <s v="M"/>
    <s v="M"/>
    <s v=""/>
    <s v=""/>
    <n v="67"/>
    <m/>
    <m/>
    <m/>
    <m/>
    <x v="2"/>
    <n v="1339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09T00:00:00"/>
    <n v="12507"/>
    <n v="12359"/>
    <m/>
    <x v="3"/>
    <n v="1001"/>
    <m/>
    <n v="55803"/>
    <s v="V-clip adipose"/>
    <s v="836833"/>
    <m/>
    <m/>
    <m/>
    <s v="--"/>
    <m/>
    <s v="F"/>
    <s v="F"/>
    <s v=""/>
    <s v=""/>
    <n v="86"/>
    <n v="18.7"/>
    <n v="6.5"/>
    <n v="6.2"/>
    <n v="2"/>
    <x v="1"/>
    <n v="1339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79.5"/>
    <s v="L"/>
    <n v="86"/>
    <s v="Yes"/>
    <s v=""/>
    <e v="#N/A"/>
    <s v=""/>
    <s v="F"/>
    <n v="2.9339999999999975"/>
    <n v="0.94950181275883161"/>
    <s v=""/>
    <s v=""/>
    <s v="F"/>
    <s v=""/>
    <s v=""/>
    <s v=""/>
    <s v=""/>
  </r>
  <r>
    <d v="2024-07-09T00:00:00"/>
    <n v="12508"/>
    <n v="12359"/>
    <m/>
    <x v="4"/>
    <n v="1029"/>
    <m/>
    <n v="55804"/>
    <s v="V-clip adipose"/>
    <s v="836737"/>
    <m/>
    <m/>
    <m/>
    <s v="--"/>
    <m/>
    <s v="F"/>
    <s v="F"/>
    <s v=""/>
    <s v=""/>
    <n v="83.5"/>
    <n v="17.5"/>
    <n v="6.5"/>
    <n v="5"/>
    <n v="2"/>
    <x v="1"/>
    <n v="13397"/>
    <s v="1062191"/>
    <n v="1"/>
    <s v="X"/>
    <m/>
    <s v="X"/>
    <d v="2024-09-27T00:00:00"/>
    <m/>
    <m/>
    <m/>
    <m/>
    <m/>
    <m/>
    <m/>
    <m/>
    <m/>
    <m/>
    <s v="adult"/>
    <s v="10621911"/>
    <x v="8"/>
    <s v="M3"/>
    <n v="3"/>
    <s v=""/>
    <x v="6"/>
    <s v="GH"/>
    <n v="77"/>
    <s v="L"/>
    <n v="83.5"/>
    <s v="Yes"/>
    <s v=""/>
    <n v="127871"/>
    <s v=""/>
    <s v="F"/>
    <n v="2.6750000000000016"/>
    <n v="0.93553523416241036"/>
    <s v=""/>
    <s v=""/>
    <s v="F"/>
    <s v=""/>
    <s v=""/>
    <s v=""/>
    <s v=""/>
  </r>
  <r>
    <d v="2024-07-09T00:00:00"/>
    <n v="12508"/>
    <n v="12359"/>
    <m/>
    <x v="4"/>
    <n v="1032"/>
    <m/>
    <n v="55805"/>
    <s v="V-clip adipose"/>
    <s v="836742"/>
    <m/>
    <m/>
    <m/>
    <s v="--"/>
    <s v="X"/>
    <s v="M"/>
    <s v="M"/>
    <s v=""/>
    <s v=""/>
    <n v="60"/>
    <m/>
    <m/>
    <m/>
    <m/>
    <x v="2"/>
    <n v="13397"/>
    <s v="1062191"/>
    <n v="2"/>
    <s v="X"/>
    <m/>
    <s v="X"/>
    <d v="2024-09-27T00:00:00"/>
    <m/>
    <m/>
    <m/>
    <m/>
    <m/>
    <m/>
    <m/>
    <m/>
    <m/>
    <m/>
    <s v="adult"/>
    <s v="10621912"/>
    <x v="2"/>
    <n v="1.2"/>
    <n v="2"/>
    <n v="2020"/>
    <x v="6"/>
    <s v="GH"/>
    <n v="54.423200000000001"/>
    <s v="M"/>
    <n v="60"/>
    <s v="NA"/>
    <s v=""/>
    <n v="127871"/>
    <s v=""/>
    <s v=""/>
    <s v=""/>
    <s v=""/>
    <s v=""/>
    <s v=""/>
    <s v="M"/>
    <s v=""/>
    <s v=""/>
    <s v=""/>
    <s v=""/>
  </r>
  <r>
    <d v="2024-07-09T00:00:00"/>
    <n v="12508"/>
    <n v="12359"/>
    <m/>
    <x v="4"/>
    <n v="1037"/>
    <m/>
    <n v="55806"/>
    <s v="V-clip adipose"/>
    <s v="836735"/>
    <m/>
    <m/>
    <m/>
    <s v="--"/>
    <s v="X"/>
    <s v="M"/>
    <s v="M"/>
    <s v=""/>
    <s v=""/>
    <n v="61"/>
    <m/>
    <m/>
    <m/>
    <m/>
    <x v="2"/>
    <n v="13397"/>
    <s v="1062191"/>
    <n v="3"/>
    <s v="X"/>
    <m/>
    <s v="X"/>
    <d v="2024-09-27T00:00:00"/>
    <m/>
    <m/>
    <m/>
    <m/>
    <m/>
    <m/>
    <m/>
    <m/>
    <m/>
    <m/>
    <s v="adult"/>
    <s v="10621913"/>
    <x v="2"/>
    <n v="1.2"/>
    <n v="2"/>
    <n v="2020"/>
    <x v="6"/>
    <s v="GH"/>
    <n v="55.348700000000001"/>
    <s v="M"/>
    <n v="61"/>
    <s v="NA"/>
    <s v=""/>
    <n v="127871"/>
    <s v=""/>
    <s v=""/>
    <s v=""/>
    <s v=""/>
    <s v=""/>
    <s v=""/>
    <s v="M"/>
    <s v=""/>
    <s v=""/>
    <s v=""/>
    <s v=""/>
  </r>
  <r>
    <d v="2024-07-09T00:00:00"/>
    <n v="12508"/>
    <n v="12359"/>
    <m/>
    <x v="4"/>
    <n v="1045"/>
    <m/>
    <n v="55807"/>
    <s v="V-clip adipose"/>
    <s v="836685"/>
    <m/>
    <m/>
    <m/>
    <s v="--"/>
    <m/>
    <s v="F"/>
    <s v="F"/>
    <s v=""/>
    <s v=""/>
    <n v="78.5"/>
    <n v="17"/>
    <n v="6.5"/>
    <n v="4"/>
    <n v="1.5"/>
    <x v="1"/>
    <n v="13397"/>
    <s v="1062191"/>
    <n v="4"/>
    <s v="X"/>
    <m/>
    <s v="X"/>
    <d v="2024-09-27T00:00:00"/>
    <m/>
    <m/>
    <m/>
    <m/>
    <m/>
    <m/>
    <m/>
    <m/>
    <m/>
    <m/>
    <s v="adult"/>
    <s v="10621914"/>
    <x v="3"/>
    <n v="1.3"/>
    <n v="3"/>
    <n v="2019"/>
    <x v="6"/>
    <s v="GH"/>
    <n v="72"/>
    <s v="L"/>
    <n v="78.5"/>
    <s v="Yes"/>
    <s v=""/>
    <n v="127871"/>
    <s v=""/>
    <s v="F"/>
    <n v="1.6350000000000029"/>
    <n v="0.83685343785943134"/>
    <s v=""/>
    <s v=""/>
    <s v="F"/>
    <s v=""/>
    <s v=""/>
    <s v=""/>
    <s v=""/>
  </r>
  <r>
    <d v="2024-07-09T00:00:00"/>
    <n v="12508"/>
    <n v="12359"/>
    <m/>
    <x v="4"/>
    <n v="1048"/>
    <m/>
    <n v="55808"/>
    <s v="V-clip adipose"/>
    <s v="836706"/>
    <m/>
    <m/>
    <m/>
    <s v="--"/>
    <m/>
    <s v="M"/>
    <s v="M"/>
    <s v=""/>
    <s v=""/>
    <n v="68"/>
    <m/>
    <m/>
    <m/>
    <m/>
    <x v="2"/>
    <n v="13397"/>
    <s v="1062191"/>
    <n v="5"/>
    <s v="X"/>
    <m/>
    <s v="X"/>
    <d v="2024-09-27T00:00:00"/>
    <m/>
    <m/>
    <m/>
    <m/>
    <m/>
    <m/>
    <m/>
    <m/>
    <m/>
    <m/>
    <s v="adult"/>
    <s v="10621915"/>
    <x v="6"/>
    <s v="M2"/>
    <n v="2"/>
    <s v=""/>
    <x v="6"/>
    <s v="GH"/>
    <n v="61.827199999999998"/>
    <s v="M"/>
    <n v="68"/>
    <s v="NA"/>
    <s v=""/>
    <n v="127871"/>
    <s v=""/>
    <s v=""/>
    <s v=""/>
    <s v=""/>
    <s v=""/>
    <s v=""/>
    <s v="M"/>
    <s v=""/>
    <s v=""/>
    <s v=""/>
    <s v=""/>
  </r>
  <r>
    <d v="2024-07-09T00:00:00"/>
    <n v="12509"/>
    <n v="12359"/>
    <m/>
    <x v="2"/>
    <n v="1114"/>
    <m/>
    <n v="55809"/>
    <s v="V-clip adipose"/>
    <s v="836745"/>
    <m/>
    <m/>
    <m/>
    <s v="--"/>
    <s v="X"/>
    <s v="M"/>
    <s v="M"/>
    <s v=""/>
    <s v=""/>
    <n v="63"/>
    <m/>
    <m/>
    <m/>
    <m/>
    <x v="2"/>
    <n v="13397"/>
    <s v="1062191"/>
    <n v="6"/>
    <s v="X"/>
    <m/>
    <s v="X"/>
    <d v="2024-09-27T00:00:00"/>
    <m/>
    <m/>
    <m/>
    <m/>
    <m/>
    <m/>
    <m/>
    <m/>
    <m/>
    <m/>
    <s v="adult"/>
    <s v="10621916"/>
    <x v="2"/>
    <n v="1.2"/>
    <n v="2"/>
    <n v="2020"/>
    <x v="6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09T00:00:00"/>
    <n v="12509"/>
    <n v="12359"/>
    <m/>
    <x v="2"/>
    <n v="1127"/>
    <m/>
    <n v="55810"/>
    <s v="V-clip adipose"/>
    <s v="836766"/>
    <m/>
    <m/>
    <m/>
    <s v="--"/>
    <m/>
    <s v="F"/>
    <s v="F"/>
    <s v=""/>
    <s v=""/>
    <n v="86"/>
    <n v="18.8"/>
    <n v="7"/>
    <n v="5.2"/>
    <n v="1.8"/>
    <x v="1"/>
    <n v="13397"/>
    <s v="1062191"/>
    <n v="7"/>
    <s v="X"/>
    <m/>
    <s v="X"/>
    <d v="2024-09-27T00:00:00"/>
    <m/>
    <m/>
    <m/>
    <m/>
    <m/>
    <m/>
    <m/>
    <m/>
    <m/>
    <m/>
    <s v="adult"/>
    <s v="10621917"/>
    <x v="3"/>
    <n v="1.3"/>
    <n v="3"/>
    <n v="2019"/>
    <x v="6"/>
    <s v="GH"/>
    <n v="79"/>
    <s v="L"/>
    <n v="86"/>
    <s v="Yes"/>
    <s v=""/>
    <n v="127871"/>
    <s v=""/>
    <s v="F"/>
    <n v="3.1459999999999964"/>
    <n v="0.95875082102166731"/>
    <s v=""/>
    <s v=""/>
    <s v="F"/>
    <s v=""/>
    <s v=""/>
    <s v=""/>
    <s v=""/>
  </r>
  <r>
    <d v="2024-07-09T00:00:00"/>
    <n v="12510"/>
    <n v="12359"/>
    <m/>
    <x v="3"/>
    <n v="1523"/>
    <m/>
    <n v="55811"/>
    <s v="V-clip adipose"/>
    <s v="836760"/>
    <m/>
    <m/>
    <m/>
    <s v="--"/>
    <m/>
    <s v="M"/>
    <s v="M"/>
    <s v=""/>
    <s v=""/>
    <n v="60"/>
    <m/>
    <m/>
    <m/>
    <m/>
    <x v="2"/>
    <n v="13397"/>
    <s v="1062191"/>
    <n v="8"/>
    <s v="X"/>
    <m/>
    <s v="X"/>
    <d v="2024-09-27T00:00:00"/>
    <m/>
    <m/>
    <m/>
    <m/>
    <m/>
    <m/>
    <m/>
    <m/>
    <m/>
    <m/>
    <s v="adult"/>
    <s v="10621918"/>
    <x v="2"/>
    <n v="1.2"/>
    <n v="2"/>
    <n v="2020"/>
    <x v="6"/>
    <s v="GH"/>
    <n v="54.423200000000001"/>
    <s v="M"/>
    <n v="60"/>
    <s v="NA"/>
    <s v=""/>
    <n v="127871"/>
    <s v=""/>
    <s v=""/>
    <s v=""/>
    <s v=""/>
    <s v=""/>
    <s v=""/>
    <s v="M"/>
    <s v=""/>
    <s v=""/>
    <s v=""/>
    <s v=""/>
  </r>
  <r>
    <d v="2024-07-09T00:00:00"/>
    <n v="12510"/>
    <n v="12359"/>
    <m/>
    <x v="3"/>
    <n v="1525"/>
    <m/>
    <n v="55812"/>
    <s v="V-clip adipose"/>
    <s v="836705"/>
    <m/>
    <m/>
    <m/>
    <s v="--"/>
    <m/>
    <s v="F"/>
    <s v="M"/>
    <s v=""/>
    <s v=""/>
    <n v="59"/>
    <m/>
    <m/>
    <m/>
    <m/>
    <x v="2"/>
    <n v="13397"/>
    <s v="1062191"/>
    <n v="9"/>
    <s v="X"/>
    <m/>
    <s v="X"/>
    <d v="2024-09-27T00:00:00"/>
    <m/>
    <m/>
    <m/>
    <m/>
    <m/>
    <m/>
    <m/>
    <m/>
    <m/>
    <m/>
    <s v="adult"/>
    <s v="10621919"/>
    <x v="2"/>
    <n v="1.2"/>
    <n v="2"/>
    <n v="2020"/>
    <x v="6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7-09T00:00:00"/>
    <n v="12510"/>
    <n v="12359"/>
    <m/>
    <x v="3"/>
    <n v="1528"/>
    <m/>
    <n v="55813"/>
    <s v="V-clip adipose"/>
    <s v="836740"/>
    <m/>
    <m/>
    <m/>
    <s v="--"/>
    <m/>
    <s v="F"/>
    <s v="M"/>
    <s v=""/>
    <s v=""/>
    <n v="67"/>
    <m/>
    <m/>
    <m/>
    <m/>
    <x v="2"/>
    <n v="13397"/>
    <s v="1062191"/>
    <n v="10"/>
    <s v="X"/>
    <m/>
    <s v="X"/>
    <d v="2024-09-27T00:00:00"/>
    <m/>
    <m/>
    <m/>
    <m/>
    <m/>
    <m/>
    <m/>
    <m/>
    <m/>
    <m/>
    <s v="adult"/>
    <s v="106219110"/>
    <x v="2"/>
    <n v="1.2"/>
    <n v="2"/>
    <n v="2020"/>
    <x v="6"/>
    <s v="GH"/>
    <n v="60.901699999999998"/>
    <s v="M"/>
    <n v="67"/>
    <s v="NA"/>
    <s v=""/>
    <n v="127871"/>
    <s v=""/>
    <s v=""/>
    <s v=""/>
    <s v=""/>
    <s v=""/>
    <s v=""/>
    <s v="M"/>
    <s v=""/>
    <s v=""/>
    <s v=""/>
    <s v=""/>
  </r>
  <r>
    <d v="2024-07-09T00:00:00"/>
    <n v="12510"/>
    <n v="12359"/>
    <m/>
    <x v="3"/>
    <n v="1533"/>
    <m/>
    <n v="55814"/>
    <s v="V-clip adipose"/>
    <s v="836741"/>
    <m/>
    <m/>
    <m/>
    <s v="--"/>
    <s v="X"/>
    <s v="M"/>
    <s v="M"/>
    <s v=""/>
    <s v=""/>
    <n v="74.5"/>
    <m/>
    <m/>
    <m/>
    <m/>
    <x v="2"/>
    <n v="13398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09T00:00:00"/>
    <n v="12510"/>
    <n v="12359"/>
    <m/>
    <x v="3"/>
    <n v="1534"/>
    <m/>
    <n v="55815"/>
    <s v="V-clip adipose"/>
    <s v="836697"/>
    <m/>
    <m/>
    <m/>
    <s v="--"/>
    <m/>
    <s v="M"/>
    <s v="M"/>
    <s v=""/>
    <s v=""/>
    <n v="64"/>
    <m/>
    <m/>
    <m/>
    <m/>
    <x v="2"/>
    <n v="13398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09T00:00:00"/>
    <n v="12510"/>
    <n v="12359"/>
    <m/>
    <x v="3"/>
    <n v="1538"/>
    <m/>
    <n v="55816"/>
    <s v="V-clip adipose"/>
    <s v="836694"/>
    <m/>
    <m/>
    <m/>
    <s v="--"/>
    <m/>
    <s v="F"/>
    <s v="F"/>
    <s v=""/>
    <s v=""/>
    <n v="75.5"/>
    <n v="16.2"/>
    <n v="5.3"/>
    <n v="5.0999999999999996"/>
    <n v="1.5"/>
    <x v="1"/>
    <n v="13398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70.2"/>
    <s v="L"/>
    <n v="75.5"/>
    <s v="Yes"/>
    <s v=""/>
    <e v="#N/A"/>
    <s v=""/>
    <s v="F"/>
    <n v="1.1329999999999973"/>
    <n v="0.75639211345175961"/>
    <s v=""/>
    <s v=""/>
    <s v="F"/>
    <s v=""/>
    <s v=""/>
    <s v=""/>
    <s v=""/>
  </r>
  <r>
    <d v="2024-07-09T00:00:00"/>
    <n v="12510"/>
    <n v="12359"/>
    <m/>
    <x v="3"/>
    <n v="1544"/>
    <m/>
    <n v="55817"/>
    <s v="V-clip adipose"/>
    <s v="836689"/>
    <m/>
    <m/>
    <m/>
    <s v="--"/>
    <m/>
    <s v="M"/>
    <s v="M"/>
    <s v=""/>
    <s v=""/>
    <n v="50.5"/>
    <m/>
    <m/>
    <m/>
    <m/>
    <x v="2"/>
    <n v="13398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45.630949999999999"/>
    <s v="M"/>
    <n v="50.5"/>
    <s v="NA"/>
    <s v=""/>
    <e v="#N/A"/>
    <s v=""/>
    <s v=""/>
    <s v=""/>
    <s v=""/>
    <s v=""/>
    <s v=""/>
    <s v="M"/>
    <s v=""/>
    <s v=""/>
    <s v=""/>
    <s v=""/>
  </r>
  <r>
    <d v="2024-07-09T00:00:00"/>
    <n v="12510"/>
    <n v="12359"/>
    <m/>
    <x v="3"/>
    <n v="1545"/>
    <m/>
    <n v="55818"/>
    <s v="V-clip adipose"/>
    <s v="836761"/>
    <m/>
    <m/>
    <m/>
    <s v="--"/>
    <m/>
    <s v="F"/>
    <s v="M"/>
    <s v=""/>
    <s v=""/>
    <n v="74.5"/>
    <m/>
    <m/>
    <m/>
    <m/>
    <x v="2"/>
    <n v="13398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09T00:00:00"/>
    <n v="12510"/>
    <n v="12359"/>
    <m/>
    <x v="3"/>
    <n v="1549"/>
    <m/>
    <n v="55819"/>
    <s v="V-clip adipose"/>
    <s v="836696"/>
    <m/>
    <m/>
    <m/>
    <s v="--"/>
    <m/>
    <s v="F"/>
    <s v="F"/>
    <s v=""/>
    <s v=""/>
    <n v="88"/>
    <n v="18.7"/>
    <n v="6.5"/>
    <n v="6.5"/>
    <n v="2.1"/>
    <x v="1"/>
    <n v="13398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81.5"/>
    <s v="L"/>
    <n v="88"/>
    <s v="Yes"/>
    <s v=""/>
    <e v="#N/A"/>
    <s v=""/>
    <s v="F"/>
    <n v="3.5039999999999969"/>
    <n v="0.97080136731581523"/>
    <s v=""/>
    <s v=""/>
    <s v="F"/>
    <s v=""/>
    <s v=""/>
    <s v=""/>
    <s v=""/>
  </r>
  <r>
    <d v="2024-07-09T00:00:00"/>
    <n v="12510"/>
    <n v="12359"/>
    <m/>
    <x v="3"/>
    <n v="1553"/>
    <m/>
    <n v="55820"/>
    <s v="V-clip adipose"/>
    <s v="836724"/>
    <m/>
    <m/>
    <m/>
    <s v="--"/>
    <m/>
    <s v="F"/>
    <s v="F"/>
    <s v=""/>
    <s v=""/>
    <n v="83.5"/>
    <n v="17"/>
    <n v="6"/>
    <n v="5.5"/>
    <n v="1.5"/>
    <x v="1"/>
    <n v="13398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77.5"/>
    <s v="L"/>
    <n v="83.5"/>
    <s v="Yes"/>
    <s v=""/>
    <e v="#N/A"/>
    <s v=""/>
    <s v="F"/>
    <n v="3.405000000000002"/>
    <n v="0.96786043274534772"/>
    <s v=""/>
    <s v=""/>
    <s v="F"/>
    <s v=""/>
    <s v=""/>
    <s v=""/>
    <s v=""/>
  </r>
  <r>
    <d v="2024-07-09T00:00:00"/>
    <n v="12510"/>
    <n v="12359"/>
    <m/>
    <x v="3"/>
    <n v="1554"/>
    <m/>
    <n v="55821"/>
    <s v="V-clip adipose"/>
    <s v="836682"/>
    <m/>
    <m/>
    <m/>
    <s v="--"/>
    <m/>
    <s v="M"/>
    <s v="M"/>
    <s v=""/>
    <s v=""/>
    <n v="59"/>
    <m/>
    <m/>
    <m/>
    <m/>
    <x v="2"/>
    <n v="13398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9T00:00:00"/>
    <n v="12511"/>
    <n v="12359"/>
    <m/>
    <x v="4"/>
    <n v="1616"/>
    <m/>
    <n v="55822"/>
    <s v="V-clip adipose"/>
    <s v="836708"/>
    <m/>
    <m/>
    <m/>
    <s v="--"/>
    <m/>
    <s v="F"/>
    <s v="F"/>
    <s v=""/>
    <s v=""/>
    <n v="76.5"/>
    <n v="16.600000000000001"/>
    <n v="5.8"/>
    <n v="5.5"/>
    <n v="1.8"/>
    <x v="1"/>
    <n v="13398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70.7"/>
    <s v="L"/>
    <n v="76.5"/>
    <s v="Yes"/>
    <s v=""/>
    <e v="#N/A"/>
    <s v=""/>
    <s v="F"/>
    <n v="0.39299999999999713"/>
    <n v="0.59700467913824684"/>
    <s v=""/>
    <s v=""/>
    <s v="F"/>
    <s v=""/>
    <s v=""/>
    <s v=""/>
    <s v=""/>
  </r>
  <r>
    <d v="2024-07-09T00:00:00"/>
    <n v="12511"/>
    <n v="12359"/>
    <m/>
    <x v="4"/>
    <n v="1618"/>
    <m/>
    <n v="55823"/>
    <s v="V-clip adipose"/>
    <s v="836725"/>
    <m/>
    <m/>
    <m/>
    <s v="--"/>
    <m/>
    <s v="M"/>
    <s v="M"/>
    <s v=""/>
    <s v=""/>
    <n v="57.5"/>
    <m/>
    <m/>
    <m/>
    <m/>
    <x v="2"/>
    <n v="13398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52.109450000000002"/>
    <s v="M"/>
    <n v="57.5"/>
    <s v="NA"/>
    <s v=""/>
    <e v="#N/A"/>
    <s v=""/>
    <s v=""/>
    <s v=""/>
    <s v=""/>
    <s v=""/>
    <s v=""/>
    <s v="M"/>
    <s v=""/>
    <s v=""/>
    <s v=""/>
    <s v=""/>
  </r>
  <r>
    <d v="2024-07-09T00:00:00"/>
    <n v="12511"/>
    <n v="12359"/>
    <m/>
    <x v="4"/>
    <n v="1623"/>
    <m/>
    <n v="55824"/>
    <s v="V-clip adipose"/>
    <s v="836734"/>
    <m/>
    <m/>
    <m/>
    <s v="--"/>
    <m/>
    <s v="F"/>
    <s v="F"/>
    <s v=""/>
    <s v=""/>
    <n v="80"/>
    <n v="17.3"/>
    <n v="6"/>
    <n v="4"/>
    <n v="1.5"/>
    <x v="1"/>
    <n v="1339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74"/>
    <s v="L"/>
    <n v="80"/>
    <s v="Yes"/>
    <s v=""/>
    <e v="#N/A"/>
    <s v=""/>
    <s v="F"/>
    <n v="2.919999999999999"/>
    <n v="0.94882629908290839"/>
    <s v=""/>
    <s v=""/>
    <s v="F"/>
    <s v=""/>
    <s v=""/>
    <s v=""/>
    <s v=""/>
  </r>
  <r>
    <d v="2024-07-09T00:00:00"/>
    <n v="12511"/>
    <n v="12359"/>
    <m/>
    <x v="4"/>
    <n v="1630"/>
    <m/>
    <n v="55825"/>
    <s v="V-clip adipose"/>
    <s v="836702"/>
    <m/>
    <m/>
    <m/>
    <s v="--"/>
    <m/>
    <s v="M"/>
    <s v="M"/>
    <s v=""/>
    <s v=""/>
    <n v="55.5"/>
    <m/>
    <m/>
    <m/>
    <m/>
    <x v="2"/>
    <n v="1339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08"/>
    <m/>
    <n v="55826"/>
    <s v="V-clip adipose"/>
    <s v="836673"/>
    <m/>
    <m/>
    <m/>
    <s v="--"/>
    <s v="X"/>
    <s v="M"/>
    <s v="M"/>
    <s v=""/>
    <s v=""/>
    <n v="69"/>
    <m/>
    <m/>
    <m/>
    <m/>
    <x v="2"/>
    <n v="1339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13"/>
    <m/>
    <n v="55827"/>
    <s v="V-clip adipose"/>
    <s v="836758"/>
    <m/>
    <m/>
    <m/>
    <s v="--"/>
    <m/>
    <s v="M"/>
    <s v="M"/>
    <s v=""/>
    <s v=""/>
    <n v="63"/>
    <m/>
    <m/>
    <m/>
    <m/>
    <x v="2"/>
    <n v="1339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14"/>
    <m/>
    <n v="55828"/>
    <s v="V-clip adipose"/>
    <s v="836675"/>
    <m/>
    <m/>
    <m/>
    <s v="--"/>
    <m/>
    <s v="M"/>
    <s v="M"/>
    <s v=""/>
    <s v=""/>
    <n v="62"/>
    <m/>
    <m/>
    <m/>
    <m/>
    <x v="2"/>
    <n v="1339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17"/>
    <m/>
    <n v="55829"/>
    <s v="V-clip adipose"/>
    <s v="836752"/>
    <m/>
    <m/>
    <m/>
    <s v="--"/>
    <m/>
    <s v="F"/>
    <s v="F"/>
    <s v=""/>
    <s v=""/>
    <n v="83"/>
    <n v="17.5"/>
    <n v="5.9"/>
    <n v="5.7"/>
    <n v="2"/>
    <x v="1"/>
    <n v="1339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77.099999999999994"/>
    <s v="L"/>
    <n v="83"/>
    <s v="Yes"/>
    <s v=""/>
    <e v="#N/A"/>
    <s v=""/>
    <s v="F"/>
    <n v="2.7519999999999989"/>
    <n v="0.94002620298644057"/>
    <s v=""/>
    <s v=""/>
    <s v="F"/>
    <s v=""/>
    <s v=""/>
    <s v=""/>
    <s v=""/>
  </r>
  <r>
    <d v="2024-07-09T00:00:00"/>
    <n v="12512"/>
    <n v="12360"/>
    <m/>
    <x v="2"/>
    <n v="1718"/>
    <m/>
    <n v="55830"/>
    <s v="V-clip adipose"/>
    <s v="836739"/>
    <m/>
    <m/>
    <m/>
    <s v="--"/>
    <m/>
    <s v="F"/>
    <s v="M"/>
    <s v=""/>
    <s v=""/>
    <n v="57"/>
    <m/>
    <m/>
    <m/>
    <m/>
    <x v="2"/>
    <n v="1339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19"/>
    <m/>
    <n v="55831"/>
    <s v="V-clip adipose"/>
    <s v="836701"/>
    <m/>
    <m/>
    <m/>
    <s v="--"/>
    <m/>
    <s v="M"/>
    <s v="M"/>
    <s v=""/>
    <s v=""/>
    <n v="53"/>
    <m/>
    <m/>
    <m/>
    <m/>
    <x v="2"/>
    <n v="13399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20"/>
    <m/>
    <n v="55832"/>
    <s v="V-clip adipose"/>
    <s v="836750"/>
    <m/>
    <m/>
    <m/>
    <s v="--"/>
    <m/>
    <s v="M"/>
    <s v="M"/>
    <s v=""/>
    <s v=""/>
    <n v="57"/>
    <m/>
    <m/>
    <m/>
    <m/>
    <x v="2"/>
    <m/>
    <s v="1016286"/>
    <m/>
    <m/>
    <m/>
    <m/>
    <m/>
    <m/>
    <m/>
    <m/>
    <m/>
    <m/>
    <m/>
    <m/>
    <m/>
    <m/>
    <s v="No DNA"/>
    <s v="adult"/>
    <s v="1016286"/>
    <x v="7"/>
    <s v=""/>
    <s v=""/>
    <s v=""/>
    <x v="6"/>
    <s v="GH"/>
    <n v="51.646700000000003"/>
    <s v="M"/>
    <n v="57"/>
    <s v="NA"/>
    <s v=""/>
    <s v=""/>
    <s v=""/>
    <s v=""/>
    <s v=""/>
    <s v=""/>
    <s v=""/>
    <s v=""/>
    <s v="M"/>
    <s v=""/>
    <s v=""/>
    <s v=""/>
    <s v=""/>
  </r>
  <r>
    <d v="2024-07-09T00:00:00"/>
    <n v="12512"/>
    <n v="12360"/>
    <m/>
    <x v="2"/>
    <n v="1723"/>
    <m/>
    <n v="55833"/>
    <s v="V-clip adipose"/>
    <s v="836738"/>
    <m/>
    <m/>
    <m/>
    <s v="--"/>
    <m/>
    <s v="M"/>
    <s v="M"/>
    <s v=""/>
    <s v=""/>
    <n v="51"/>
    <m/>
    <m/>
    <m/>
    <m/>
    <x v="2"/>
    <n v="1339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46.093699999999998"/>
    <s v="M"/>
    <n v="51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27"/>
    <m/>
    <n v="55834"/>
    <s v="V-clip adipose"/>
    <s v="836743"/>
    <m/>
    <m/>
    <m/>
    <s v="--"/>
    <m/>
    <s v="M"/>
    <s v="M"/>
    <s v=""/>
    <s v=""/>
    <n v="59"/>
    <m/>
    <m/>
    <m/>
    <m/>
    <x v="2"/>
    <n v="1339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28"/>
    <m/>
    <n v="55835"/>
    <s v="V-clip adipose"/>
    <s v="836709"/>
    <m/>
    <m/>
    <m/>
    <s v="--"/>
    <m/>
    <s v="F"/>
    <s v="M"/>
    <s v=""/>
    <s v=""/>
    <n v="60"/>
    <m/>
    <m/>
    <m/>
    <m/>
    <x v="2"/>
    <n v="13400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09T00:00:00"/>
    <n v="12512"/>
    <n v="12360"/>
    <m/>
    <x v="2"/>
    <n v="1736"/>
    <m/>
    <n v="55836"/>
    <s v="V-clip adipose"/>
    <s v="836674"/>
    <m/>
    <m/>
    <m/>
    <s v="--"/>
    <s v="X"/>
    <s v="M"/>
    <s v="M"/>
    <s v=""/>
    <s v=""/>
    <n v="75"/>
    <m/>
    <m/>
    <m/>
    <m/>
    <x v="2"/>
    <n v="13400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68.305699999999987"/>
    <s v="M"/>
    <n v="75"/>
    <s v="NA"/>
    <s v=""/>
    <e v="#N/A"/>
    <s v=""/>
    <s v=""/>
    <s v=""/>
    <s v=""/>
    <s v=""/>
    <s v=""/>
    <s v="M"/>
    <s v=""/>
    <s v=""/>
    <s v=""/>
    <s v=""/>
  </r>
  <r>
    <d v="2024-07-09T00:00:00"/>
    <n v="12513"/>
    <n v="12360"/>
    <m/>
    <x v="4"/>
    <n v="1754"/>
    <m/>
    <n v="55837"/>
    <s v="V-clip adipose"/>
    <s v="836677"/>
    <m/>
    <m/>
    <m/>
    <s v="--"/>
    <m/>
    <s v="M"/>
    <s v="M"/>
    <s v=""/>
    <s v=""/>
    <n v="62.5"/>
    <m/>
    <m/>
    <m/>
    <m/>
    <x v="2"/>
    <n v="13400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09T00:00:00"/>
    <n v="12514"/>
    <n v="12360"/>
    <m/>
    <x v="3"/>
    <n v="1818"/>
    <m/>
    <n v="55838"/>
    <s v="V-clip adipose"/>
    <s v="836769"/>
    <m/>
    <m/>
    <m/>
    <s v="--"/>
    <m/>
    <s v="M"/>
    <s v="M"/>
    <s v=""/>
    <s v=""/>
    <n v="62"/>
    <m/>
    <m/>
    <m/>
    <m/>
    <x v="2"/>
    <n v="13400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09T00:00:00"/>
    <n v="12514"/>
    <n v="12360"/>
    <m/>
    <x v="3"/>
    <n v="1821"/>
    <m/>
    <n v="55839"/>
    <s v="V-clip adipose"/>
    <s v="836699"/>
    <m/>
    <m/>
    <m/>
    <s v="--"/>
    <s v="X"/>
    <s v="M"/>
    <s v="M"/>
    <s v=""/>
    <s v=""/>
    <n v="72"/>
    <m/>
    <m/>
    <m/>
    <m/>
    <x v="2"/>
    <n v="13400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09T00:00:00"/>
    <n v="12514"/>
    <n v="12360"/>
    <m/>
    <x v="3"/>
    <n v="1824"/>
    <m/>
    <n v="55840"/>
    <s v="V-clip adipose"/>
    <s v="836747"/>
    <m/>
    <m/>
    <m/>
    <s v="--"/>
    <s v="X"/>
    <s v="M"/>
    <s v="M"/>
    <s v=""/>
    <s v=""/>
    <n v="65"/>
    <m/>
    <m/>
    <m/>
    <m/>
    <x v="2"/>
    <n v="13400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09T00:00:00"/>
    <n v="12514"/>
    <n v="12360"/>
    <m/>
    <x v="3"/>
    <n v="1828"/>
    <m/>
    <n v="55841"/>
    <s v="V-clip adipose"/>
    <s v="836671"/>
    <m/>
    <m/>
    <m/>
    <s v="--"/>
    <s v="X"/>
    <s v="M"/>
    <s v="M"/>
    <s v=""/>
    <s v=""/>
    <n v="65.5"/>
    <m/>
    <m/>
    <m/>
    <m/>
    <x v="2"/>
    <n v="13400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09T00:00:00"/>
    <n v="12514"/>
    <n v="12360"/>
    <m/>
    <x v="3"/>
    <n v="1831"/>
    <m/>
    <n v="55842"/>
    <s v="V-clip adipose"/>
    <s v="836730"/>
    <m/>
    <m/>
    <m/>
    <s v="--"/>
    <s v="X"/>
    <s v="M"/>
    <s v="M"/>
    <s v=""/>
    <s v=""/>
    <n v="56.5"/>
    <m/>
    <m/>
    <m/>
    <m/>
    <x v="2"/>
    <n v="13400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51.183950000000003"/>
    <s v="M"/>
    <n v="56.5"/>
    <s v="NA"/>
    <s v=""/>
    <e v="#N/A"/>
    <s v=""/>
    <s v=""/>
    <s v=""/>
    <s v=""/>
    <s v=""/>
    <s v=""/>
    <s v="M"/>
    <s v=""/>
    <s v=""/>
    <s v=""/>
    <s v=""/>
  </r>
  <r>
    <d v="2024-07-09T00:00:00"/>
    <n v="12514"/>
    <n v="12360"/>
    <m/>
    <x v="3"/>
    <n v="1833"/>
    <m/>
    <n v="55843"/>
    <s v="V-clip adipose"/>
    <s v="836723"/>
    <m/>
    <m/>
    <m/>
    <s v="--"/>
    <s v="X"/>
    <s v="M"/>
    <s v="M"/>
    <s v=""/>
    <s v=""/>
    <n v="67"/>
    <m/>
    <m/>
    <m/>
    <m/>
    <x v="2"/>
    <n v="13400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10T00:00:00"/>
    <n v="12442"/>
    <n v="12322"/>
    <m/>
    <x v="1"/>
    <n v="921"/>
    <m/>
    <m/>
    <s v="caudal hole"/>
    <m/>
    <m/>
    <m/>
    <m/>
    <s v="--"/>
    <m/>
    <s v="M"/>
    <s v="M"/>
    <s v=""/>
    <s v=""/>
    <n v="43"/>
    <m/>
    <m/>
    <m/>
    <m/>
    <x v="3"/>
    <n v="12695"/>
    <s v="1062142"/>
    <n v="7"/>
    <s v="X"/>
    <m/>
    <m/>
    <d v="2024-07-19T00:00:00"/>
    <m/>
    <m/>
    <m/>
    <m/>
    <m/>
    <m/>
    <n v="1"/>
    <m/>
    <s v="JACK"/>
    <m/>
    <s v="jack"/>
    <s v="10621427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22"/>
    <m/>
    <m/>
    <s v="caudal hole"/>
    <m/>
    <m/>
    <m/>
    <m/>
    <s v="--"/>
    <m/>
    <s v="M"/>
    <s v="M"/>
    <s v=""/>
    <s v=""/>
    <n v="48"/>
    <m/>
    <m/>
    <m/>
    <m/>
    <x v="3"/>
    <n v="12695"/>
    <s v="1062142"/>
    <n v="8"/>
    <s v="X"/>
    <m/>
    <m/>
    <d v="2024-07-19T00:00:00"/>
    <m/>
    <m/>
    <m/>
    <m/>
    <m/>
    <m/>
    <n v="1"/>
    <m/>
    <s v="JACK"/>
    <m/>
    <s v="jack"/>
    <s v="10621428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33"/>
    <m/>
    <n v="42192"/>
    <s v="adipose hole"/>
    <s v="837000"/>
    <m/>
    <m/>
    <m/>
    <s v="--"/>
    <m/>
    <s v="F"/>
    <s v="M"/>
    <s v=""/>
    <s v=""/>
    <n v="53"/>
    <m/>
    <m/>
    <m/>
    <m/>
    <x v="2"/>
    <n v="12695"/>
    <s v="1062142"/>
    <n v="9"/>
    <s v="X"/>
    <m/>
    <m/>
    <d v="2024-07-19T00:00:00"/>
    <n v="767"/>
    <m/>
    <m/>
    <m/>
    <m/>
    <m/>
    <n v="1"/>
    <m/>
    <m/>
    <m/>
    <s v="adult"/>
    <s v="10621429"/>
    <x v="10"/>
    <n v="1.1000000000000001"/>
    <n v="1"/>
    <n v="2021"/>
    <x v="6"/>
    <s v="GW"/>
    <n v="47.944699999999997"/>
    <s v="M"/>
    <n v="53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38"/>
    <m/>
    <n v="42193"/>
    <s v="adipose hole"/>
    <s v="837027"/>
    <m/>
    <m/>
    <m/>
    <s v="--"/>
    <m/>
    <s v="F"/>
    <s v="M"/>
    <s v=""/>
    <s v=""/>
    <n v="61.5"/>
    <m/>
    <m/>
    <m/>
    <m/>
    <x v="2"/>
    <n v="12695"/>
    <s v="1062142"/>
    <n v="10"/>
    <s v="X"/>
    <m/>
    <m/>
    <d v="2024-07-19T00:00:00"/>
    <n v="768"/>
    <m/>
    <m/>
    <m/>
    <m/>
    <m/>
    <n v="1"/>
    <m/>
    <m/>
    <m/>
    <s v="adult"/>
    <s v="106214210"/>
    <x v="2"/>
    <n v="1.2"/>
    <n v="2"/>
    <n v="2020"/>
    <x v="6"/>
    <s v="GW"/>
    <n v="55.811450000000001"/>
    <s v="M"/>
    <n v="61.5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39"/>
    <m/>
    <n v="42194"/>
    <s v="adipose hole"/>
    <s v="837063"/>
    <m/>
    <m/>
    <m/>
    <s v="--"/>
    <m/>
    <s v="M"/>
    <s v="M"/>
    <s v=""/>
    <s v=""/>
    <n v="60"/>
    <m/>
    <m/>
    <m/>
    <m/>
    <x v="2"/>
    <n v="12701"/>
    <s v="1062144"/>
    <n v="1"/>
    <s v="X"/>
    <m/>
    <m/>
    <d v="2024-07-19T00:00:00"/>
    <n v="769"/>
    <m/>
    <m/>
    <m/>
    <m/>
    <m/>
    <n v="1"/>
    <m/>
    <m/>
    <m/>
    <s v="adult"/>
    <s v="10621441"/>
    <x v="2"/>
    <n v="1.2"/>
    <n v="2"/>
    <n v="2020"/>
    <x v="6"/>
    <s v="GW"/>
    <n v="54.423200000000001"/>
    <s v="M"/>
    <n v="60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40"/>
    <m/>
    <n v="42195"/>
    <s v="adipose hole"/>
    <s v="836979"/>
    <m/>
    <m/>
    <m/>
    <s v="--"/>
    <m/>
    <s v="M"/>
    <s v="M"/>
    <s v=""/>
    <s v=""/>
    <n v="58.5"/>
    <m/>
    <m/>
    <m/>
    <m/>
    <x v="2"/>
    <n v="12701"/>
    <s v="1062144"/>
    <n v="2"/>
    <s v="X"/>
    <m/>
    <m/>
    <d v="2024-07-19T00:00:00"/>
    <n v="770"/>
    <m/>
    <m/>
    <m/>
    <m/>
    <m/>
    <n v="1"/>
    <m/>
    <m/>
    <m/>
    <s v="adult"/>
    <s v="10621442"/>
    <x v="2"/>
    <n v="1.2"/>
    <n v="2"/>
    <n v="2020"/>
    <x v="6"/>
    <s v="GW"/>
    <n v="53.034950000000002"/>
    <s v="M"/>
    <n v="58.5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43"/>
    <m/>
    <m/>
    <s v="caudal hole"/>
    <m/>
    <m/>
    <m/>
    <m/>
    <s v="--"/>
    <m/>
    <s v="M"/>
    <s v="M"/>
    <s v=""/>
    <s v=""/>
    <n v="36.5"/>
    <m/>
    <m/>
    <m/>
    <m/>
    <x v="3"/>
    <n v="12701"/>
    <s v="1062144"/>
    <n v="3"/>
    <s v="X"/>
    <m/>
    <m/>
    <d v="2024-07-19T00:00:00"/>
    <m/>
    <m/>
    <m/>
    <m/>
    <m/>
    <m/>
    <n v="1"/>
    <m/>
    <s v="JACK"/>
    <m/>
    <s v="jack"/>
    <s v="10621443"/>
    <x v="4"/>
    <s v="M1"/>
    <n v="1"/>
    <s v="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50"/>
    <m/>
    <n v="42196"/>
    <s v="adipose hole"/>
    <s v="837042"/>
    <m/>
    <m/>
    <m/>
    <s v="--"/>
    <m/>
    <s v="F"/>
    <s v="M"/>
    <s v=""/>
    <s v=""/>
    <n v="71.5"/>
    <m/>
    <m/>
    <m/>
    <m/>
    <x v="2"/>
    <n v="12701"/>
    <s v="1062144"/>
    <n v="4"/>
    <s v="X"/>
    <m/>
    <m/>
    <d v="2024-07-19T00:00:00"/>
    <n v="771"/>
    <m/>
    <m/>
    <m/>
    <m/>
    <m/>
    <n v="1"/>
    <m/>
    <m/>
    <m/>
    <s v="adult"/>
    <s v="10621444"/>
    <x v="2"/>
    <n v="1.2"/>
    <n v="2"/>
    <n v="2020"/>
    <x v="6"/>
    <s v="GW"/>
    <n v="65.066449999999989"/>
    <s v="M"/>
    <n v="71.5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50"/>
    <m/>
    <m/>
    <s v="caudal hole"/>
    <m/>
    <m/>
    <m/>
    <m/>
    <s v="--"/>
    <m/>
    <s v="M"/>
    <s v="M"/>
    <s v=""/>
    <s v=""/>
    <n v="43.5"/>
    <m/>
    <m/>
    <m/>
    <m/>
    <x v="3"/>
    <n v="12701"/>
    <s v="1062144"/>
    <n v="5"/>
    <s v="X"/>
    <m/>
    <m/>
    <d v="2024-07-19T00:00:00"/>
    <m/>
    <m/>
    <m/>
    <m/>
    <m/>
    <m/>
    <n v="1"/>
    <m/>
    <s v="JACK"/>
    <m/>
    <s v="jack"/>
    <s v="10621445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954"/>
    <m/>
    <n v="42197"/>
    <s v="adipose hole"/>
    <s v="837062"/>
    <m/>
    <m/>
    <m/>
    <s v="--"/>
    <m/>
    <s v="F"/>
    <s v="F"/>
    <s v=""/>
    <s v=""/>
    <n v="79"/>
    <m/>
    <m/>
    <m/>
    <m/>
    <x v="1"/>
    <n v="12701"/>
    <s v="1062144"/>
    <n v="6"/>
    <s v="X"/>
    <m/>
    <m/>
    <d v="2024-07-19T00:00:00"/>
    <n v="772"/>
    <m/>
    <m/>
    <m/>
    <m/>
    <m/>
    <n v="1"/>
    <m/>
    <m/>
    <m/>
    <s v="adult"/>
    <s v="10621446"/>
    <x v="3"/>
    <n v="1.3"/>
    <n v="3"/>
    <n v="2019"/>
    <x v="6"/>
    <s v="GW"/>
    <n v="72.007699999999986"/>
    <s v="L"/>
    <n v="79"/>
    <s v="No"/>
    <s v=""/>
    <n v="122543"/>
    <s v=""/>
    <s v=""/>
    <s v=""/>
    <s v=""/>
    <s v=""/>
    <s v=""/>
    <s v="F"/>
    <s v=""/>
    <s v=""/>
    <s v=""/>
    <s v=""/>
  </r>
  <r>
    <d v="2024-07-10T00:00:00"/>
    <n v="12442"/>
    <n v="12322"/>
    <m/>
    <x v="1"/>
    <n v="957"/>
    <m/>
    <m/>
    <s v="caudal hole"/>
    <m/>
    <m/>
    <m/>
    <m/>
    <s v="--"/>
    <m/>
    <s v="M"/>
    <s v="M"/>
    <s v=""/>
    <s v=""/>
    <n v="46.5"/>
    <m/>
    <m/>
    <m/>
    <m/>
    <x v="3"/>
    <n v="12701"/>
    <s v="1062144"/>
    <n v="7"/>
    <s v="X"/>
    <m/>
    <m/>
    <d v="2024-07-19T00:00:00"/>
    <m/>
    <m/>
    <m/>
    <m/>
    <m/>
    <m/>
    <n v="1"/>
    <m/>
    <s v="JACK"/>
    <m/>
    <s v="jack"/>
    <s v="10621447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1010"/>
    <m/>
    <n v="42198"/>
    <s v="adipose hole"/>
    <s v="837026"/>
    <m/>
    <m/>
    <m/>
    <s v="--"/>
    <m/>
    <s v="M"/>
    <s v="M"/>
    <s v=""/>
    <s v=""/>
    <n v="54.5"/>
    <m/>
    <m/>
    <m/>
    <m/>
    <x v="2"/>
    <n v="12701"/>
    <s v="1062144"/>
    <n v="8"/>
    <s v="X"/>
    <m/>
    <m/>
    <d v="2024-07-19T00:00:00"/>
    <n v="773"/>
    <m/>
    <m/>
    <m/>
    <m/>
    <m/>
    <n v="1"/>
    <m/>
    <m/>
    <m/>
    <s v="adult"/>
    <s v="10621448"/>
    <x v="4"/>
    <s v="M1"/>
    <n v="1"/>
    <s v=""/>
    <x v="6"/>
    <s v="GW"/>
    <n v="49.332949999999997"/>
    <s v="M"/>
    <n v="54.5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1015"/>
    <m/>
    <n v="42199"/>
    <s v="adipose hole"/>
    <s v="836994"/>
    <m/>
    <m/>
    <m/>
    <s v="--"/>
    <m/>
    <s v="M"/>
    <s v="M"/>
    <s v=""/>
    <s v=""/>
    <n v="55.5"/>
    <m/>
    <m/>
    <m/>
    <m/>
    <x v="2"/>
    <n v="12701"/>
    <s v="1062144"/>
    <n v="9"/>
    <s v="X"/>
    <m/>
    <m/>
    <d v="2024-07-19T00:00:00"/>
    <n v="774"/>
    <m/>
    <m/>
    <m/>
    <m/>
    <m/>
    <n v="1"/>
    <m/>
    <m/>
    <m/>
    <s v="adult"/>
    <s v="10621449"/>
    <x v="15"/>
    <n v="0.2"/>
    <n v="2"/>
    <n v="2021"/>
    <x v="6"/>
    <s v="GW"/>
    <n v="50.258449999999996"/>
    <s v="M"/>
    <n v="55.5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1018"/>
    <m/>
    <n v="42200"/>
    <s v="adipose hole"/>
    <s v="837038"/>
    <m/>
    <m/>
    <m/>
    <s v="--"/>
    <m/>
    <s v="F"/>
    <s v="M"/>
    <s v=""/>
    <s v=""/>
    <n v="70.5"/>
    <m/>
    <m/>
    <m/>
    <m/>
    <x v="2"/>
    <n v="12701"/>
    <s v="1062144"/>
    <n v="10"/>
    <s v="X"/>
    <m/>
    <m/>
    <d v="2024-07-19T00:00:00"/>
    <n v="775"/>
    <m/>
    <m/>
    <m/>
    <m/>
    <m/>
    <n v="1"/>
    <m/>
    <m/>
    <m/>
    <s v="adult"/>
    <s v="106214410"/>
    <x v="6"/>
    <s v="M2"/>
    <n v="2"/>
    <s v=""/>
    <x v="6"/>
    <s v="GW"/>
    <n v="64.140949999999989"/>
    <s v="M"/>
    <n v="70.5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1020"/>
    <m/>
    <n v="42202"/>
    <s v="adipose hole"/>
    <s v="837032"/>
    <m/>
    <m/>
    <m/>
    <s v="--"/>
    <m/>
    <s v="M"/>
    <s v="M"/>
    <s v=""/>
    <s v=""/>
    <n v="56"/>
    <m/>
    <m/>
    <m/>
    <m/>
    <x v="2"/>
    <n v="12611"/>
    <s v="1062143"/>
    <n v="1"/>
    <s v="X"/>
    <m/>
    <m/>
    <d v="2024-07-19T00:00:00"/>
    <n v="776"/>
    <m/>
    <m/>
    <m/>
    <m/>
    <m/>
    <n v="1"/>
    <m/>
    <s v="42201 bad tag"/>
    <m/>
    <s v="adult"/>
    <s v="10621431"/>
    <x v="2"/>
    <n v="1.2"/>
    <n v="2"/>
    <n v="2020"/>
    <x v="6"/>
    <s v="GW"/>
    <n v="50.721200000000003"/>
    <s v="M"/>
    <n v="56"/>
    <s v="NA"/>
    <s v=""/>
    <n v="122543"/>
    <s v=""/>
    <s v=""/>
    <s v=""/>
    <s v=""/>
    <s v=""/>
    <s v=""/>
    <s v="M"/>
    <s v=""/>
    <s v=""/>
    <s v=""/>
    <s v=""/>
  </r>
  <r>
    <d v="2024-07-10T00:00:00"/>
    <n v="12442"/>
    <n v="12322"/>
    <m/>
    <x v="1"/>
    <n v="1025"/>
    <m/>
    <n v="42203"/>
    <s v="adipose hole"/>
    <s v="836989"/>
    <m/>
    <m/>
    <m/>
    <s v="--"/>
    <m/>
    <s v="M"/>
    <s v="M"/>
    <s v=""/>
    <s v=""/>
    <n v="52"/>
    <m/>
    <m/>
    <m/>
    <m/>
    <x v="2"/>
    <n v="12611"/>
    <s v="1062143"/>
    <n v="2"/>
    <s v="X"/>
    <m/>
    <m/>
    <d v="2024-07-19T00:00:00"/>
    <n v="777"/>
    <m/>
    <m/>
    <m/>
    <m/>
    <m/>
    <n v="1"/>
    <m/>
    <m/>
    <m/>
    <s v="adult"/>
    <s v="10621432"/>
    <x v="10"/>
    <n v="1.1000000000000001"/>
    <n v="1"/>
    <n v="2021"/>
    <x v="6"/>
    <s v="GW"/>
    <n v="47.019199999999998"/>
    <s v="M"/>
    <n v="52"/>
    <s v="NA"/>
    <s v=""/>
    <n v="122543"/>
    <s v=""/>
    <s v=""/>
    <s v=""/>
    <s v=""/>
    <s v=""/>
    <s v=""/>
    <s v="M"/>
    <s v=""/>
    <s v=""/>
    <s v=""/>
    <s v=""/>
  </r>
  <r>
    <d v="2024-07-10T00:00:00"/>
    <n v="12443"/>
    <n v="12322"/>
    <m/>
    <x v="0"/>
    <n v="1100"/>
    <m/>
    <n v="42204"/>
    <s v="adipose hole"/>
    <s v="837047"/>
    <m/>
    <m/>
    <m/>
    <s v="--"/>
    <m/>
    <s v="M"/>
    <s v="M"/>
    <s v=""/>
    <s v=""/>
    <n v="56"/>
    <m/>
    <m/>
    <m/>
    <m/>
    <x v="2"/>
    <n v="12611"/>
    <s v="1062143"/>
    <n v="3"/>
    <s v="X"/>
    <m/>
    <m/>
    <d v="2024-07-19T00:00:00"/>
    <n v="778"/>
    <m/>
    <m/>
    <m/>
    <m/>
    <m/>
    <n v="1"/>
    <m/>
    <m/>
    <m/>
    <s v="adult"/>
    <s v="10621433"/>
    <x v="2"/>
    <n v="1.2"/>
    <n v="2"/>
    <n v="2020"/>
    <x v="6"/>
    <s v="GW"/>
    <n v="50.721200000000003"/>
    <s v="M"/>
    <n v="56"/>
    <s v="NA"/>
    <s v=""/>
    <n v="122543"/>
    <s v=""/>
    <s v=""/>
    <s v=""/>
    <s v=""/>
    <s v=""/>
    <s v=""/>
    <s v="M"/>
    <s v=""/>
    <s v=""/>
    <s v=""/>
    <s v=""/>
  </r>
  <r>
    <d v="2024-07-10T00:00:00"/>
    <n v="12444"/>
    <n v="12322"/>
    <m/>
    <x v="1"/>
    <n v="1623"/>
    <m/>
    <n v="42205"/>
    <s v="adipose hole"/>
    <s v="836983"/>
    <m/>
    <m/>
    <m/>
    <s v="--"/>
    <m/>
    <s v="F"/>
    <s v="M"/>
    <s v=""/>
    <s v=""/>
    <n v="74.5"/>
    <m/>
    <m/>
    <m/>
    <m/>
    <x v="2"/>
    <n v="12611"/>
    <s v="1062143"/>
    <n v="4"/>
    <s v="X"/>
    <m/>
    <m/>
    <d v="2024-07-19T00:00:00"/>
    <n v="779"/>
    <m/>
    <m/>
    <m/>
    <m/>
    <m/>
    <n v="1"/>
    <m/>
    <m/>
    <m/>
    <s v="adult"/>
    <s v="10621434"/>
    <x v="3"/>
    <n v="1.3"/>
    <n v="3"/>
    <n v="2019"/>
    <x v="6"/>
    <s v="GW"/>
    <n v="67.842949999999988"/>
    <s v="M"/>
    <n v="74.5"/>
    <s v="NA"/>
    <s v=""/>
    <n v="122543"/>
    <s v=""/>
    <s v=""/>
    <s v=""/>
    <s v=""/>
    <s v=""/>
    <s v=""/>
    <s v="M"/>
    <s v=""/>
    <s v=""/>
    <s v=""/>
    <s v=""/>
  </r>
  <r>
    <d v="2024-07-10T00:00:00"/>
    <n v="12444"/>
    <n v="12322"/>
    <m/>
    <x v="1"/>
    <n v="1700"/>
    <m/>
    <n v="42206"/>
    <s v="adipose hole"/>
    <s v="837022"/>
    <m/>
    <m/>
    <m/>
    <s v="--"/>
    <m/>
    <s v="M"/>
    <s v="M"/>
    <s v=""/>
    <s v=""/>
    <n v="64"/>
    <m/>
    <m/>
    <m/>
    <m/>
    <x v="2"/>
    <n v="12611"/>
    <s v="1062143"/>
    <n v="5"/>
    <s v="X"/>
    <m/>
    <m/>
    <d v="2024-07-19T00:00:00"/>
    <n v="780"/>
    <m/>
    <m/>
    <m/>
    <m/>
    <m/>
    <n v="1"/>
    <m/>
    <m/>
    <m/>
    <s v="adult"/>
    <s v="10621435"/>
    <x v="2"/>
    <n v="1.2"/>
    <n v="2"/>
    <n v="2020"/>
    <x v="6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10T00:00:00"/>
    <n v="12444"/>
    <n v="12322"/>
    <n v="34"/>
    <x v="1"/>
    <n v="1706"/>
    <n v="60"/>
    <n v="42207"/>
    <s v="adipose hole"/>
    <s v="836995"/>
    <n v="380"/>
    <s v="M52 150"/>
    <n v="54"/>
    <s v="380-M52 150-54"/>
    <m/>
    <s v="F"/>
    <s v="M"/>
    <s v=""/>
    <s v=""/>
    <n v="57"/>
    <m/>
    <m/>
    <m/>
    <m/>
    <x v="2"/>
    <n v="12611"/>
    <s v="1062143"/>
    <n v="6"/>
    <s v="X"/>
    <m/>
    <m/>
    <d v="2024-07-19T00:00:00"/>
    <n v="781"/>
    <m/>
    <m/>
    <m/>
    <m/>
    <m/>
    <n v="1"/>
    <s v="CN"/>
    <m/>
    <m/>
    <s v="adult"/>
    <s v="10621436"/>
    <x v="2"/>
    <n v="1.2"/>
    <n v="2"/>
    <n v="2020"/>
    <x v="6"/>
    <s v="GW"/>
    <n v="51.646700000000003"/>
    <s v="M"/>
    <n v="57"/>
    <s v="NA"/>
    <s v=""/>
    <n v="122543"/>
    <s v=""/>
    <s v=""/>
    <s v=""/>
    <s v=""/>
    <s v=""/>
    <s v=""/>
    <s v="M"/>
    <s v=""/>
    <s v=""/>
    <s v=""/>
    <s v=""/>
  </r>
  <r>
    <d v="2024-07-10T00:00:00"/>
    <n v="12444"/>
    <n v="12322"/>
    <n v="34"/>
    <x v="1"/>
    <n v="1738"/>
    <n v="86"/>
    <n v="42208"/>
    <s v="adipose hole"/>
    <s v="836990"/>
    <n v="420"/>
    <s v="M56 050"/>
    <n v="133"/>
    <s v="420-M56 050-133"/>
    <m/>
    <s v="F"/>
    <s v="M"/>
    <s v=""/>
    <s v=""/>
    <n v="64"/>
    <m/>
    <m/>
    <m/>
    <m/>
    <x v="2"/>
    <n v="12611"/>
    <s v="1062143"/>
    <n v="7"/>
    <s v="X"/>
    <m/>
    <m/>
    <d v="2024-07-19T00:00:00"/>
    <n v="782"/>
    <m/>
    <m/>
    <m/>
    <m/>
    <m/>
    <n v="1"/>
    <s v="CN"/>
    <m/>
    <m/>
    <s v="adult"/>
    <s v="10621437"/>
    <x v="2"/>
    <n v="1.2"/>
    <n v="2"/>
    <n v="2020"/>
    <x v="6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10T00:00:00"/>
    <n v="12444"/>
    <n v="12322"/>
    <n v="34"/>
    <x v="1"/>
    <n v="1826"/>
    <n v="60"/>
    <n v="42209"/>
    <s v="adipose hole"/>
    <s v="837030"/>
    <n v="460"/>
    <s v="M58 052"/>
    <n v="55"/>
    <s v="460-M58 052-55"/>
    <m/>
    <s v="F"/>
    <s v="F"/>
    <s v=""/>
    <s v=""/>
    <n v="80.5"/>
    <n v="17.2"/>
    <n v="6.5"/>
    <n v="5"/>
    <n v="1.5"/>
    <x v="1"/>
    <n v="12611"/>
    <s v="1062143"/>
    <n v="8"/>
    <s v="X"/>
    <m/>
    <m/>
    <d v="2024-07-19T00:00:00"/>
    <n v="783"/>
    <m/>
    <m/>
    <m/>
    <m/>
    <m/>
    <n v="1"/>
    <s v="CN"/>
    <m/>
    <m/>
    <s v="adult"/>
    <s v="10621438"/>
    <x v="3"/>
    <n v="1.3"/>
    <n v="3"/>
    <n v="2019"/>
    <x v="6"/>
    <s v="GW"/>
    <n v="74"/>
    <s v="L"/>
    <n v="80.5"/>
    <s v="Yes"/>
    <s v=""/>
    <n v="122543"/>
    <s v=""/>
    <s v="F"/>
    <n v="1.8150000000000022"/>
    <n v="0.85996508437222763"/>
    <s v=""/>
    <s v=""/>
    <s v="F"/>
    <s v=""/>
    <s v=""/>
    <s v=""/>
    <s v=""/>
  </r>
  <r>
    <d v="2024-07-10T00:00:00"/>
    <n v="12444"/>
    <n v="12322"/>
    <m/>
    <x v="1"/>
    <n v="1850"/>
    <m/>
    <n v="42210"/>
    <s v="adipose hole"/>
    <s v="837054"/>
    <m/>
    <m/>
    <m/>
    <s v="--"/>
    <m/>
    <s v="M"/>
    <s v="M"/>
    <s v=""/>
    <s v=""/>
    <n v="60"/>
    <m/>
    <m/>
    <m/>
    <m/>
    <x v="2"/>
    <n v="12611"/>
    <s v="1062143"/>
    <n v="9"/>
    <s v="X"/>
    <m/>
    <m/>
    <d v="2024-07-19T00:00:00"/>
    <n v="784"/>
    <m/>
    <m/>
    <m/>
    <m/>
    <m/>
    <n v="1"/>
    <s v="CN"/>
    <m/>
    <m/>
    <s v="adult"/>
    <s v="10621439"/>
    <x v="2"/>
    <n v="1.2"/>
    <n v="2"/>
    <n v="2020"/>
    <x v="6"/>
    <s v="GW"/>
    <n v="54.423200000000001"/>
    <s v="M"/>
    <n v="60"/>
    <s v="NA"/>
    <s v=""/>
    <n v="122543"/>
    <s v=""/>
    <s v=""/>
    <s v=""/>
    <s v=""/>
    <s v=""/>
    <s v=""/>
    <s v="M"/>
    <s v=""/>
    <s v=""/>
    <s v=""/>
    <s v=""/>
  </r>
  <r>
    <d v="2024-07-10T00:00:00"/>
    <n v="12445"/>
    <n v="12322"/>
    <n v="34"/>
    <x v="0"/>
    <n v="2031"/>
    <n v="120"/>
    <n v="42211"/>
    <s v="adipose hole"/>
    <s v="837067"/>
    <n v="500"/>
    <s v="M58 152"/>
    <n v="133"/>
    <s v="500-M58 152-133"/>
    <s v="X"/>
    <s v="M"/>
    <s v="M"/>
    <s v=""/>
    <s v=""/>
    <n v="68"/>
    <m/>
    <m/>
    <m/>
    <m/>
    <x v="2"/>
    <n v="12611"/>
    <s v="1062143"/>
    <n v="10"/>
    <s v="X"/>
    <m/>
    <m/>
    <d v="2024-07-19T00:00:00"/>
    <n v="785"/>
    <m/>
    <m/>
    <m/>
    <m/>
    <m/>
    <n v="1"/>
    <m/>
    <m/>
    <m/>
    <s v="adult"/>
    <s v="106214310"/>
    <x v="2"/>
    <n v="1.2"/>
    <n v="2"/>
    <n v="2020"/>
    <x v="6"/>
    <s v="GW"/>
    <n v="61.827199999999998"/>
    <s v="M"/>
    <n v="68"/>
    <s v="NA"/>
    <s v=""/>
    <n v="122543"/>
    <s v=""/>
    <s v=""/>
    <s v=""/>
    <s v=""/>
    <s v=""/>
    <s v=""/>
    <s v="M"/>
    <s v=""/>
    <s v=""/>
    <s v=""/>
    <s v=""/>
  </r>
  <r>
    <d v="2024-07-10T00:00:00"/>
    <n v="12445"/>
    <n v="12322"/>
    <m/>
    <x v="0"/>
    <n v="2048"/>
    <m/>
    <n v="42212"/>
    <s v="adipose hole"/>
    <s v="836985"/>
    <m/>
    <m/>
    <m/>
    <s v="--"/>
    <m/>
    <s v="M"/>
    <s v="M"/>
    <s v=""/>
    <s v=""/>
    <n v="60"/>
    <m/>
    <m/>
    <m/>
    <m/>
    <x v="2"/>
    <n v="12617"/>
    <s v="1062145"/>
    <n v="1"/>
    <s v="X"/>
    <m/>
    <m/>
    <d v="2024-07-19T00:00:00"/>
    <n v="786"/>
    <m/>
    <m/>
    <m/>
    <m/>
    <m/>
    <n v="1"/>
    <m/>
    <m/>
    <m/>
    <s v="adult"/>
    <s v="10621451"/>
    <x v="2"/>
    <n v="1.2"/>
    <n v="2"/>
    <n v="2020"/>
    <x v="6"/>
    <s v="GW"/>
    <n v="54.423200000000001"/>
    <s v="M"/>
    <n v="60"/>
    <s v="NA"/>
    <s v=""/>
    <n v="122543"/>
    <s v=""/>
    <s v=""/>
    <s v=""/>
    <s v=""/>
    <s v=""/>
    <s v=""/>
    <s v="M"/>
    <s v=""/>
    <s v=""/>
    <s v=""/>
    <s v=""/>
  </r>
  <r>
    <d v="2024-07-10T00:00:00"/>
    <n v="12515"/>
    <n v="12361"/>
    <m/>
    <x v="3"/>
    <n v="925"/>
    <m/>
    <n v="55844"/>
    <s v="V-clip adipose"/>
    <s v="836754"/>
    <m/>
    <m/>
    <m/>
    <s v="--"/>
    <s v="X"/>
    <s v="M"/>
    <s v="M"/>
    <s v=""/>
    <s v=""/>
    <n v="57"/>
    <m/>
    <m/>
    <m/>
    <m/>
    <x v="2"/>
    <n v="13400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10T00:00:00"/>
    <n v="12515"/>
    <n v="12361"/>
    <m/>
    <x v="3"/>
    <n v="930"/>
    <m/>
    <n v="55845"/>
    <s v="V-clip adipose"/>
    <s v="836731"/>
    <m/>
    <m/>
    <m/>
    <s v="--"/>
    <s v="X"/>
    <s v="M"/>
    <s v="M"/>
    <s v=""/>
    <s v=""/>
    <n v="62"/>
    <m/>
    <m/>
    <m/>
    <m/>
    <x v="2"/>
    <n v="1340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10T00:00:00"/>
    <n v="12515"/>
    <n v="12361"/>
    <m/>
    <x v="3"/>
    <n v="934"/>
    <m/>
    <n v="55846"/>
    <s v="V-clip adipose"/>
    <s v="836744"/>
    <m/>
    <m/>
    <m/>
    <s v="--"/>
    <s v="X"/>
    <s v="M"/>
    <s v="M"/>
    <s v=""/>
    <s v=""/>
    <n v="81.5"/>
    <n v="19"/>
    <n v="7.3"/>
    <n v="5.5"/>
    <n v="1.5"/>
    <x v="1"/>
    <n v="13401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74.2"/>
    <s v="L"/>
    <n v="81.5"/>
    <s v="Yes"/>
    <s v=""/>
    <e v="#N/A"/>
    <s v=""/>
    <s v="F"/>
    <n v="0.88100000000000289"/>
    <n v="0.70702940279538518"/>
    <s v=""/>
    <s v=""/>
    <s v="F"/>
    <s v=""/>
    <s v=""/>
    <s v=""/>
    <s v=""/>
  </r>
  <r>
    <d v="2024-07-10T00:00:00"/>
    <n v="12515"/>
    <n v="12361"/>
    <m/>
    <x v="3"/>
    <n v="936"/>
    <m/>
    <n v="55847"/>
    <s v="V-clip adipose"/>
    <s v="836767"/>
    <m/>
    <m/>
    <m/>
    <s v="--"/>
    <m/>
    <s v="M"/>
    <s v="M"/>
    <s v=""/>
    <s v=""/>
    <n v="72.5"/>
    <m/>
    <m/>
    <m/>
    <m/>
    <x v="2"/>
    <n v="1340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65.991949999999989"/>
    <s v="M"/>
    <n v="72.5"/>
    <s v="NA"/>
    <s v=""/>
    <e v="#N/A"/>
    <s v=""/>
    <s v=""/>
    <s v=""/>
    <s v=""/>
    <s v=""/>
    <s v=""/>
    <s v="M"/>
    <s v=""/>
    <s v=""/>
    <s v=""/>
    <s v=""/>
  </r>
  <r>
    <d v="2024-07-10T00:00:00"/>
    <n v="12515"/>
    <n v="12361"/>
    <m/>
    <x v="3"/>
    <n v="940"/>
    <m/>
    <n v="55848"/>
    <s v="V-clip adipose"/>
    <s v="836763"/>
    <m/>
    <m/>
    <m/>
    <s v="--"/>
    <s v="X"/>
    <s v="F"/>
    <s v="F"/>
    <s v=""/>
    <s v=""/>
    <n v="83"/>
    <n v="18.5"/>
    <n v="6.5"/>
    <n v="5.5"/>
    <n v="1.8"/>
    <x v="1"/>
    <n v="1340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76.5"/>
    <s v="L"/>
    <n v="83"/>
    <s v="Yes"/>
    <s v=""/>
    <e v="#N/A"/>
    <s v=""/>
    <s v="F"/>
    <n v="2.291999999999998"/>
    <n v="0.90821231166050453"/>
    <s v=""/>
    <s v=""/>
    <s v="F"/>
    <s v=""/>
    <s v=""/>
    <s v=""/>
    <s v=""/>
  </r>
  <r>
    <d v="2024-07-10T00:00:00"/>
    <n v="12517"/>
    <n v="12361"/>
    <m/>
    <x v="2"/>
    <n v="1038"/>
    <m/>
    <n v="55849"/>
    <s v="V-clip adipose"/>
    <s v="836732"/>
    <m/>
    <m/>
    <m/>
    <s v="--"/>
    <m/>
    <s v="M"/>
    <s v="M"/>
    <s v=""/>
    <s v=""/>
    <n v="62"/>
    <m/>
    <m/>
    <m/>
    <m/>
    <x v="2"/>
    <n v="1340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10T00:00:00"/>
    <n v="12517"/>
    <n v="12361"/>
    <m/>
    <x v="2"/>
    <n v="1056"/>
    <m/>
    <n v="55850"/>
    <s v="V-clip adipose"/>
    <s v="836688"/>
    <m/>
    <m/>
    <m/>
    <s v="--"/>
    <s v="X"/>
    <s v="M"/>
    <s v="M"/>
    <s v=""/>
    <s v=""/>
    <n v="71"/>
    <m/>
    <m/>
    <m/>
    <m/>
    <x v="2"/>
    <n v="13401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64.603699999999989"/>
    <s v="M"/>
    <n v="71"/>
    <s v="NA"/>
    <s v=""/>
    <e v="#N/A"/>
    <s v=""/>
    <s v=""/>
    <s v=""/>
    <s v=""/>
    <s v=""/>
    <s v=""/>
    <s v="M"/>
    <s v="Kwinageese weir"/>
    <s v=""/>
    <s v=""/>
    <s v=""/>
  </r>
  <r>
    <d v="2024-07-10T00:00:00"/>
    <n v="12517"/>
    <n v="12361"/>
    <m/>
    <x v="2"/>
    <n v="1058"/>
    <m/>
    <n v="55851"/>
    <s v="V-clip adipose"/>
    <s v="836722"/>
    <m/>
    <m/>
    <m/>
    <s v="--"/>
    <m/>
    <s v="F"/>
    <s v="F"/>
    <s v=""/>
    <s v=""/>
    <n v="84"/>
    <n v="16.8"/>
    <n v="5.5"/>
    <n v="5.5"/>
    <n v="2"/>
    <x v="1"/>
    <n v="1340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78.5"/>
    <s v="L"/>
    <n v="84"/>
    <s v="Yes"/>
    <s v=""/>
    <e v="#N/A"/>
    <s v=""/>
    <s v="F"/>
    <n v="3.8299999999999992"/>
    <n v="0.97875167728898649"/>
    <s v=""/>
    <s v=""/>
    <s v="F"/>
    <s v=""/>
    <s v=""/>
    <s v=""/>
    <s v=""/>
  </r>
  <r>
    <d v="2024-07-10T00:00:00"/>
    <n v="12518"/>
    <n v="12361"/>
    <m/>
    <x v="4"/>
    <n v="1606"/>
    <m/>
    <n v="55852"/>
    <s v="V-clip adipose"/>
    <s v="836714"/>
    <m/>
    <m/>
    <m/>
    <s v="--"/>
    <m/>
    <s v="M"/>
    <s v="M"/>
    <s v=""/>
    <s v=""/>
    <n v="70"/>
    <m/>
    <m/>
    <m/>
    <m/>
    <x v="2"/>
    <n v="1340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10T00:00:00"/>
    <n v="12519"/>
    <n v="12361"/>
    <m/>
    <x v="2"/>
    <n v="1651"/>
    <m/>
    <n v="55853"/>
    <s v="V-clip adipose"/>
    <s v="836693"/>
    <m/>
    <m/>
    <m/>
    <s v="--"/>
    <m/>
    <s v="F"/>
    <s v="F"/>
    <s v=""/>
    <s v=""/>
    <n v="78"/>
    <n v="18"/>
    <n v="6.5"/>
    <n v="5"/>
    <n v="1.5"/>
    <x v="1"/>
    <n v="13401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71.5"/>
    <s v="L"/>
    <n v="78"/>
    <s v="Yes"/>
    <s v=""/>
    <e v="#N/A"/>
    <s v=""/>
    <s v="F"/>
    <n v="0.73999999999999932"/>
    <n v="0.67699585623852288"/>
    <s v=""/>
    <s v=""/>
    <s v="F"/>
    <s v=""/>
    <s v=""/>
    <s v=""/>
    <s v=""/>
  </r>
  <r>
    <d v="2024-07-10T00:00:00"/>
    <n v="12519"/>
    <n v="12361"/>
    <m/>
    <x v="2"/>
    <n v="1654"/>
    <m/>
    <n v="55854"/>
    <s v="V-clip adipose"/>
    <s v="836704"/>
    <m/>
    <m/>
    <m/>
    <s v="--"/>
    <m/>
    <s v="M"/>
    <s v="M"/>
    <s v=""/>
    <s v=""/>
    <n v="60"/>
    <m/>
    <m/>
    <m/>
    <m/>
    <x v="2"/>
    <n v="1340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10T00:00:00"/>
    <n v="12519"/>
    <n v="12361"/>
    <m/>
    <x v="2"/>
    <n v="1657"/>
    <m/>
    <n v="55855"/>
    <s v="V-clip adipose"/>
    <s v="836672"/>
    <m/>
    <m/>
    <m/>
    <s v="--"/>
    <m/>
    <s v="M"/>
    <s v="M"/>
    <s v=""/>
    <s v=""/>
    <n v="72"/>
    <m/>
    <m/>
    <m/>
    <m/>
    <x v="2"/>
    <n v="13402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10T00:00:00"/>
    <n v="12519"/>
    <n v="12361"/>
    <m/>
    <x v="2"/>
    <n v="1700"/>
    <m/>
    <n v="55856"/>
    <s v="V-clip adipose"/>
    <s v="836728"/>
    <m/>
    <m/>
    <m/>
    <s v="--"/>
    <m/>
    <s v="F"/>
    <s v="F"/>
    <s v=""/>
    <s v=""/>
    <n v="81"/>
    <n v="16.5"/>
    <n v="5.5"/>
    <n v="5.6"/>
    <n v="2.1"/>
    <x v="1"/>
    <n v="13402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75.5"/>
    <s v="L"/>
    <n v="81"/>
    <s v="Yes"/>
    <s v=""/>
    <e v="#N/A"/>
    <s v=""/>
    <s v="F"/>
    <n v="2.3859999999999992"/>
    <n v="0.91575348470037365"/>
    <s v=""/>
    <s v=""/>
    <s v="F"/>
    <s v=""/>
    <s v=""/>
    <s v=""/>
    <s v=""/>
  </r>
  <r>
    <d v="2024-07-10T00:00:00"/>
    <n v="12519"/>
    <n v="12361"/>
    <m/>
    <x v="2"/>
    <n v="1702"/>
    <m/>
    <n v="55857"/>
    <s v="V-clip adipose"/>
    <s v="836720"/>
    <m/>
    <m/>
    <m/>
    <s v="--"/>
    <m/>
    <s v="M"/>
    <s v="M"/>
    <s v=""/>
    <s v=""/>
    <n v="51"/>
    <m/>
    <m/>
    <m/>
    <m/>
    <x v="2"/>
    <n v="13402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46.093699999999998"/>
    <s v="M"/>
    <n v="51"/>
    <s v="NA"/>
    <s v=""/>
    <e v="#N/A"/>
    <s v=""/>
    <s v=""/>
    <s v=""/>
    <s v=""/>
    <s v=""/>
    <s v=""/>
    <s v="M"/>
    <s v=""/>
    <s v=""/>
    <s v=""/>
    <s v=""/>
  </r>
  <r>
    <d v="2024-07-10T00:00:00"/>
    <n v="12520"/>
    <n v="12361"/>
    <m/>
    <x v="3"/>
    <n v="1716"/>
    <m/>
    <n v="55858"/>
    <s v="V-clip adipose"/>
    <s v="836712"/>
    <m/>
    <m/>
    <m/>
    <s v="--"/>
    <m/>
    <s v="M"/>
    <s v="M"/>
    <s v=""/>
    <s v=""/>
    <n v="66"/>
    <m/>
    <m/>
    <m/>
    <m/>
    <x v="2"/>
    <n v="13402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10T00:00:00"/>
    <n v="12520"/>
    <n v="12361"/>
    <m/>
    <x v="3"/>
    <n v="1723"/>
    <m/>
    <n v="55859"/>
    <s v="V-clip adipose"/>
    <s v="836762"/>
    <m/>
    <m/>
    <m/>
    <s v="--"/>
    <m/>
    <s v="M"/>
    <s v="M"/>
    <s v=""/>
    <s v=""/>
    <n v="53"/>
    <m/>
    <m/>
    <m/>
    <m/>
    <x v="2"/>
    <n v="13402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10T00:00:00"/>
    <n v="12520"/>
    <n v="12361"/>
    <m/>
    <x v="3"/>
    <n v="1725"/>
    <m/>
    <n v="55860"/>
    <s v="V-clip adipose"/>
    <s v="836757"/>
    <m/>
    <m/>
    <m/>
    <s v="--"/>
    <s v="X"/>
    <s v="M"/>
    <s v="M"/>
    <s v=""/>
    <s v=""/>
    <n v="65.5"/>
    <m/>
    <m/>
    <m/>
    <m/>
    <x v="2"/>
    <n v="13402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59.513449999999999"/>
    <s v="M"/>
    <n v="65.5"/>
    <s v="NA"/>
    <s v=""/>
    <e v="#N/A"/>
    <s v=""/>
    <s v=""/>
    <s v=""/>
    <s v=""/>
    <s v=""/>
    <s v=""/>
    <s v="M"/>
    <s v=""/>
    <s v=""/>
    <s v=""/>
    <s v=""/>
  </r>
  <r>
    <d v="2024-07-10T00:00:00"/>
    <n v="12520"/>
    <n v="12361"/>
    <m/>
    <x v="3"/>
    <n v="1726"/>
    <m/>
    <n v="55861"/>
    <s v="V-clip adipose"/>
    <s v="836768"/>
    <m/>
    <m/>
    <m/>
    <s v="--"/>
    <s v="X"/>
    <s v="M"/>
    <s v="M"/>
    <s v=""/>
    <s v=""/>
    <n v="73"/>
    <m/>
    <m/>
    <m/>
    <m/>
    <x v="2"/>
    <n v="13402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10T00:00:00"/>
    <n v="12520"/>
    <n v="12361"/>
    <m/>
    <x v="3"/>
    <n v="1737"/>
    <m/>
    <n v="55862"/>
    <s v="V-clip adipose"/>
    <s v="836755"/>
    <m/>
    <m/>
    <m/>
    <s v="--"/>
    <m/>
    <s v="F"/>
    <s v="F"/>
    <s v=""/>
    <s v=""/>
    <n v="76"/>
    <n v="15.5"/>
    <n v="5"/>
    <n v="4.5"/>
    <n v="2"/>
    <x v="1"/>
    <n v="13402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71"/>
    <s v="L"/>
    <n v="76"/>
    <s v="Yes"/>
    <s v=""/>
    <e v="#N/A"/>
    <s v=""/>
    <s v="F"/>
    <n v="1.7100000000000002"/>
    <n v="0.84683628423491386"/>
    <s v=""/>
    <s v=""/>
    <s v="F"/>
    <s v=""/>
    <s v=""/>
    <s v=""/>
    <s v=""/>
  </r>
  <r>
    <d v="2024-07-11T00:00:00"/>
    <n v="12447"/>
    <n v="12328"/>
    <m/>
    <x v="0"/>
    <n v="1109"/>
    <m/>
    <n v="42213"/>
    <s v="adipose hole"/>
    <s v="836971"/>
    <m/>
    <m/>
    <m/>
    <s v="--"/>
    <s v="X"/>
    <s v="M"/>
    <s v="M"/>
    <s v=""/>
    <s v=""/>
    <n v="73"/>
    <m/>
    <m/>
    <m/>
    <m/>
    <x v="2"/>
    <n v="12617"/>
    <s v="1062145"/>
    <n v="2"/>
    <s v="X"/>
    <m/>
    <m/>
    <d v="2024-07-19T00:00:00"/>
    <n v="787"/>
    <m/>
    <m/>
    <m/>
    <m/>
    <m/>
    <n v="1"/>
    <m/>
    <m/>
    <m/>
    <s v="adult"/>
    <s v="10621452"/>
    <x v="2"/>
    <n v="1.2"/>
    <n v="2"/>
    <n v="2020"/>
    <x v="6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11T00:00:00"/>
    <n v="12447"/>
    <n v="12328"/>
    <m/>
    <x v="0"/>
    <n v="1118"/>
    <m/>
    <m/>
    <s v="caudal hole"/>
    <m/>
    <m/>
    <m/>
    <m/>
    <s v="--"/>
    <m/>
    <s v="M"/>
    <s v="M"/>
    <s v=""/>
    <s v=""/>
    <n v="45"/>
    <m/>
    <m/>
    <m/>
    <m/>
    <x v="3"/>
    <n v="12617"/>
    <s v="1062145"/>
    <n v="3"/>
    <s v="X"/>
    <m/>
    <m/>
    <d v="2024-07-19T00:00:00"/>
    <m/>
    <m/>
    <m/>
    <m/>
    <m/>
    <m/>
    <n v="1"/>
    <m/>
    <s v="Jack"/>
    <m/>
    <s v="jack"/>
    <s v="10621453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1T00:00:00"/>
    <n v="12448"/>
    <n v="12328"/>
    <n v="35"/>
    <x v="1"/>
    <n v="1531"/>
    <n v="72"/>
    <n v="42214"/>
    <s v="adipose hole"/>
    <s v="837029"/>
    <n v="340"/>
    <s v="M52 052"/>
    <n v="57"/>
    <s v="340-M52 052-57"/>
    <m/>
    <s v="M"/>
    <s v="M"/>
    <s v=""/>
    <s v=""/>
    <n v="53"/>
    <m/>
    <m/>
    <m/>
    <m/>
    <x v="2"/>
    <n v="12617"/>
    <s v="1062145"/>
    <n v="4"/>
    <s v="X"/>
    <m/>
    <m/>
    <d v="2024-07-19T00:00:00"/>
    <n v="788"/>
    <m/>
    <m/>
    <m/>
    <m/>
    <m/>
    <n v="1"/>
    <s v="BA"/>
    <s v="Radio"/>
    <m/>
    <s v="adult"/>
    <s v="10621454"/>
    <x v="2"/>
    <n v="1.2"/>
    <n v="2"/>
    <n v="2020"/>
    <x v="6"/>
    <s v="GW"/>
    <n v="47.944699999999997"/>
    <s v="M"/>
    <n v="53"/>
    <s v="NA"/>
    <s v=""/>
    <n v="122543"/>
    <s v=""/>
    <s v=""/>
    <s v=""/>
    <s v=""/>
    <s v=""/>
    <s v=""/>
    <s v="M"/>
    <s v=""/>
    <s v=""/>
    <s v=""/>
    <s v=""/>
  </r>
  <r>
    <d v="2024-07-11T00:00:00"/>
    <n v="12448"/>
    <n v="12328"/>
    <m/>
    <x v="1"/>
    <n v="1549"/>
    <m/>
    <m/>
    <s v="caudal hole"/>
    <m/>
    <m/>
    <m/>
    <m/>
    <s v="--"/>
    <m/>
    <s v="M"/>
    <s v="M"/>
    <s v=""/>
    <s v=""/>
    <n v="35"/>
    <m/>
    <m/>
    <m/>
    <m/>
    <x v="3"/>
    <n v="12617"/>
    <s v="1062145"/>
    <n v="5"/>
    <s v="X"/>
    <m/>
    <m/>
    <d v="2024-07-19T00:00:00"/>
    <m/>
    <m/>
    <m/>
    <m/>
    <m/>
    <m/>
    <n v="1"/>
    <m/>
    <s v="Jack"/>
    <m/>
    <s v="jack"/>
    <s v="10621455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1T00:00:00"/>
    <n v="12448"/>
    <n v="12328"/>
    <m/>
    <x v="1"/>
    <n v="1549"/>
    <m/>
    <m/>
    <s v="caudal hole"/>
    <m/>
    <m/>
    <m/>
    <m/>
    <s v="--"/>
    <m/>
    <s v="M"/>
    <s v="M"/>
    <s v=""/>
    <s v=""/>
    <n v="40"/>
    <m/>
    <m/>
    <m/>
    <m/>
    <x v="3"/>
    <n v="12617"/>
    <s v="1062145"/>
    <n v="6"/>
    <s v="X"/>
    <m/>
    <m/>
    <d v="2024-07-19T00:00:00"/>
    <m/>
    <m/>
    <m/>
    <m/>
    <m/>
    <m/>
    <n v="1"/>
    <m/>
    <s v="Jack"/>
    <m/>
    <s v="jack"/>
    <s v="10621456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1T00:00:00"/>
    <n v="12448"/>
    <n v="12328"/>
    <m/>
    <x v="1"/>
    <n v="1628"/>
    <m/>
    <m/>
    <s v="caudal hole"/>
    <m/>
    <m/>
    <m/>
    <m/>
    <s v="--"/>
    <m/>
    <s v="M"/>
    <s v="M"/>
    <s v=""/>
    <s v=""/>
    <n v="44.5"/>
    <m/>
    <m/>
    <m/>
    <m/>
    <x v="3"/>
    <n v="12617"/>
    <s v="1062145"/>
    <n v="7"/>
    <s v="X"/>
    <m/>
    <m/>
    <d v="2024-07-19T00:00:00"/>
    <m/>
    <m/>
    <m/>
    <m/>
    <m/>
    <m/>
    <n v="1"/>
    <m/>
    <s v="Jack"/>
    <m/>
    <s v="jack"/>
    <s v="10621457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1T00:00:00"/>
    <n v="12448"/>
    <n v="12328"/>
    <m/>
    <x v="1"/>
    <n v="1629"/>
    <m/>
    <m/>
    <s v="caudal hole"/>
    <m/>
    <m/>
    <m/>
    <m/>
    <s v="--"/>
    <m/>
    <s v="M"/>
    <s v="M"/>
    <s v=""/>
    <s v=""/>
    <n v="47"/>
    <m/>
    <m/>
    <m/>
    <m/>
    <x v="3"/>
    <n v="12617"/>
    <s v="1062145"/>
    <n v="8"/>
    <s v="X"/>
    <m/>
    <m/>
    <d v="2024-07-19T00:00:00"/>
    <m/>
    <m/>
    <m/>
    <m/>
    <m/>
    <m/>
    <n v="1"/>
    <m/>
    <s v="Jack"/>
    <m/>
    <s v="jack"/>
    <s v="10621458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1T00:00:00"/>
    <n v="12448"/>
    <n v="12328"/>
    <m/>
    <x v="1"/>
    <n v="1657"/>
    <m/>
    <n v="42215"/>
    <s v="adipose hole"/>
    <s v="837031"/>
    <m/>
    <m/>
    <m/>
    <s v="--"/>
    <m/>
    <s v="F"/>
    <s v="M"/>
    <s v=""/>
    <s v=""/>
    <n v="65"/>
    <m/>
    <m/>
    <m/>
    <m/>
    <x v="2"/>
    <n v="12617"/>
    <s v="1062145"/>
    <n v="9"/>
    <s v="X"/>
    <m/>
    <m/>
    <d v="2024-07-19T00:00:00"/>
    <n v="789"/>
    <m/>
    <m/>
    <m/>
    <m/>
    <m/>
    <n v="1"/>
    <m/>
    <m/>
    <m/>
    <s v="adult"/>
    <s v="10621459"/>
    <x v="2"/>
    <n v="1.2"/>
    <n v="2"/>
    <n v="2020"/>
    <x v="6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7-11T00:00:00"/>
    <n v="12449"/>
    <n v="12328"/>
    <n v="35"/>
    <x v="0"/>
    <n v="1746"/>
    <n v="62"/>
    <n v="42216"/>
    <s v="adipose hole"/>
    <s v="837018"/>
    <n v="340"/>
    <s v="M52 053"/>
    <n v="58"/>
    <s v="340-M52 053-58"/>
    <s v="X"/>
    <s v="M"/>
    <s v="M"/>
    <s v=""/>
    <s v=""/>
    <n v="67"/>
    <m/>
    <m/>
    <m/>
    <m/>
    <x v="2"/>
    <n v="12617"/>
    <s v="1062145"/>
    <n v="10"/>
    <s v="X"/>
    <m/>
    <m/>
    <d v="2024-07-19T00:00:00"/>
    <n v="790"/>
    <m/>
    <m/>
    <m/>
    <m/>
    <m/>
    <n v="1"/>
    <s v="BA"/>
    <s v="Radio"/>
    <m/>
    <s v="adult"/>
    <s v="106214510"/>
    <x v="2"/>
    <n v="1.2"/>
    <n v="2"/>
    <n v="2020"/>
    <x v="6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11T00:00:00"/>
    <n v="12521"/>
    <n v="12363"/>
    <m/>
    <x v="3"/>
    <n v="926"/>
    <m/>
    <n v="55863"/>
    <s v="V-clip adipose"/>
    <s v="836759"/>
    <m/>
    <m/>
    <m/>
    <s v="--"/>
    <m/>
    <s v="M"/>
    <s v="M"/>
    <s v=""/>
    <s v=""/>
    <n v="56"/>
    <m/>
    <m/>
    <m/>
    <m/>
    <x v="2"/>
    <n v="13402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11T00:00:00"/>
    <n v="12522"/>
    <n v="12363"/>
    <m/>
    <x v="4"/>
    <n v="1011"/>
    <m/>
    <n v="55864"/>
    <s v="V-clip adipose"/>
    <s v="836718"/>
    <m/>
    <m/>
    <m/>
    <s v="--"/>
    <s v="X"/>
    <s v="M"/>
    <s v="M"/>
    <s v=""/>
    <s v=""/>
    <n v="91"/>
    <n v="21"/>
    <n v="9"/>
    <n v="6.7"/>
    <n v="2.8"/>
    <x v="1"/>
    <n v="13402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82"/>
    <s v="L"/>
    <n v="91"/>
    <s v="Yes"/>
    <s v=""/>
    <e v="#N/A"/>
    <s v=""/>
    <s v="F"/>
    <n v="0.85600000000000387"/>
    <n v="0.70182426280857435"/>
    <s v=""/>
    <s v=""/>
    <s v="F"/>
    <s v=""/>
    <s v=""/>
    <s v=""/>
    <s v=""/>
  </r>
  <r>
    <d v="2024-07-11T00:00:00"/>
    <n v="12522"/>
    <n v="12363"/>
    <m/>
    <x v="4"/>
    <n v="1013"/>
    <m/>
    <n v="55865"/>
    <s v="V-clip adipose"/>
    <s v="836729"/>
    <m/>
    <m/>
    <m/>
    <s v="--"/>
    <m/>
    <s v="F"/>
    <s v="M"/>
    <s v=""/>
    <s v=""/>
    <n v="74"/>
    <m/>
    <m/>
    <m/>
    <m/>
    <x v="2"/>
    <n v="13403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11T00:00:00"/>
    <n v="12522"/>
    <n v="12363"/>
    <m/>
    <x v="4"/>
    <n v="1016"/>
    <m/>
    <n v="55866"/>
    <s v="V-clip adipose"/>
    <s v="836726"/>
    <m/>
    <m/>
    <m/>
    <s v="--"/>
    <m/>
    <s v="M"/>
    <s v="M"/>
    <s v=""/>
    <s v=""/>
    <n v="55"/>
    <m/>
    <m/>
    <m/>
    <m/>
    <x v="2"/>
    <n v="13403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11T00:00:00"/>
    <n v="12522"/>
    <n v="12363"/>
    <m/>
    <x v="4"/>
    <n v="1018"/>
    <m/>
    <n v="55867"/>
    <s v="V-clip adipose"/>
    <s v="836676"/>
    <m/>
    <m/>
    <m/>
    <s v="--"/>
    <m/>
    <s v="M"/>
    <s v="M"/>
    <s v=""/>
    <s v=""/>
    <n v="56"/>
    <m/>
    <m/>
    <m/>
    <m/>
    <x v="2"/>
    <n v="13403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11T00:00:00"/>
    <n v="12522"/>
    <n v="12363"/>
    <m/>
    <x v="4"/>
    <n v="1020"/>
    <m/>
    <n v="55868"/>
    <s v="V-clip adipose"/>
    <s v="836680"/>
    <m/>
    <m/>
    <m/>
    <s v="--"/>
    <m/>
    <s v="F"/>
    <s v="M"/>
    <s v=""/>
    <s v=""/>
    <n v="73"/>
    <m/>
    <m/>
    <m/>
    <m/>
    <x v="2"/>
    <n v="13403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11T00:00:00"/>
    <n v="12522"/>
    <n v="12363"/>
    <m/>
    <x v="4"/>
    <n v="1025"/>
    <m/>
    <n v="55869"/>
    <s v="V-clip adipose"/>
    <s v="836700"/>
    <m/>
    <m/>
    <m/>
    <s v="--"/>
    <m/>
    <s v="M"/>
    <s v="M"/>
    <s v=""/>
    <s v=""/>
    <n v="62"/>
    <m/>
    <m/>
    <m/>
    <m/>
    <x v="2"/>
    <n v="13403"/>
    <s v=""/>
    <n v="5"/>
    <s v="X"/>
    <s v="X"/>
    <m/>
    <d v="2024-09-27T00:00:00"/>
    <m/>
    <s v="SCL-M"/>
    <m/>
    <m/>
    <m/>
    <m/>
    <m/>
    <m/>
    <m/>
    <m/>
    <s v="adult"/>
    <s v="5"/>
    <x v="7"/>
    <s v=""/>
    <s v=""/>
    <s v=""/>
    <x v="6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11T00:00:00"/>
    <n v="12523"/>
    <n v="12363"/>
    <m/>
    <x v="2"/>
    <n v="1051"/>
    <m/>
    <n v="55870"/>
    <s v="V-clip adipose"/>
    <s v="836733"/>
    <m/>
    <m/>
    <m/>
    <s v="--"/>
    <m/>
    <s v="M"/>
    <s v="M"/>
    <s v=""/>
    <s v=""/>
    <n v="65"/>
    <m/>
    <m/>
    <m/>
    <m/>
    <x v="2"/>
    <n v="13403"/>
    <s v=""/>
    <n v="6"/>
    <s v="X"/>
    <s v="X"/>
    <m/>
    <d v="2024-09-27T00:00:00"/>
    <m/>
    <s v="GN"/>
    <m/>
    <n v="12"/>
    <m/>
    <m/>
    <m/>
    <m/>
    <m/>
    <m/>
    <s v="adult"/>
    <s v="6"/>
    <x v="7"/>
    <s v=""/>
    <s v=""/>
    <s v=""/>
    <x v="6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11T00:00:00"/>
    <n v="12523"/>
    <n v="12363"/>
    <m/>
    <x v="2"/>
    <n v="1053"/>
    <m/>
    <n v="55871"/>
    <s v="V-clip adipose"/>
    <s v="836753"/>
    <m/>
    <m/>
    <m/>
    <s v="--"/>
    <m/>
    <s v="M"/>
    <s v="M"/>
    <s v=""/>
    <s v=""/>
    <n v="66"/>
    <m/>
    <m/>
    <m/>
    <m/>
    <x v="2"/>
    <n v="13403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11T00:00:00"/>
    <n v="12526"/>
    <n v="12363"/>
    <m/>
    <x v="3"/>
    <n v="1719"/>
    <m/>
    <n v="55872"/>
    <s v="V-clip adipose"/>
    <s v="836716"/>
    <m/>
    <m/>
    <m/>
    <s v="--"/>
    <m/>
    <s v="M"/>
    <s v="M"/>
    <s v=""/>
    <s v=""/>
    <n v="61.5"/>
    <m/>
    <m/>
    <m/>
    <m/>
    <x v="2"/>
    <n v="13403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12T00:00:00"/>
    <n v="12527"/>
    <n v="12364"/>
    <m/>
    <x v="3"/>
    <n v="929"/>
    <m/>
    <n v="55873"/>
    <s v="V-clip adipose"/>
    <s v="836764"/>
    <m/>
    <m/>
    <m/>
    <s v="--"/>
    <m/>
    <s v="M"/>
    <s v="M"/>
    <s v=""/>
    <s v=""/>
    <n v="59.5"/>
    <m/>
    <m/>
    <m/>
    <m/>
    <x v="2"/>
    <n v="13403"/>
    <s v=""/>
    <n v="9"/>
    <s v="X"/>
    <s v="X"/>
    <m/>
    <d v="2024-09-27T00:00:00"/>
    <m/>
    <s v="GN"/>
    <s v="SCL-M"/>
    <n v="12"/>
    <m/>
    <m/>
    <m/>
    <m/>
    <m/>
    <m/>
    <s v="adult"/>
    <s v="9"/>
    <x v="7"/>
    <s v=""/>
    <s v=""/>
    <s v=""/>
    <x v="6"/>
    <s v="GH"/>
    <n v="53.960450000000002"/>
    <s v="M"/>
    <n v="59.5"/>
    <s v="NA"/>
    <s v=""/>
    <e v="#N/A"/>
    <s v=""/>
    <s v=""/>
    <s v=""/>
    <s v=""/>
    <s v=""/>
    <s v=""/>
    <s v="M"/>
    <s v="Kwinageese weir"/>
    <s v=""/>
    <s v=""/>
    <s v=""/>
  </r>
  <r>
    <d v="2024-07-12T00:00:00"/>
    <n v="12527"/>
    <n v="12364"/>
    <m/>
    <x v="3"/>
    <n v="936"/>
    <m/>
    <n v="55874"/>
    <s v="V-clip adipose"/>
    <s v="836670"/>
    <m/>
    <m/>
    <m/>
    <s v="--"/>
    <m/>
    <s v="M"/>
    <s v="M"/>
    <s v=""/>
    <s v=""/>
    <n v="51"/>
    <m/>
    <m/>
    <m/>
    <m/>
    <x v="2"/>
    <n v="13403"/>
    <s v=""/>
    <n v="10"/>
    <s v="X"/>
    <s v="X"/>
    <m/>
    <d v="2024-09-27T00:00:00"/>
    <m/>
    <s v="GN"/>
    <s v="SCL-M"/>
    <m/>
    <m/>
    <m/>
    <m/>
    <m/>
    <m/>
    <m/>
    <s v="adult"/>
    <s v="10"/>
    <x v="7"/>
    <s v=""/>
    <s v=""/>
    <s v=""/>
    <x v="6"/>
    <s v="GH"/>
    <n v="46.093699999999998"/>
    <s v="M"/>
    <n v="51"/>
    <s v="NA"/>
    <s v=""/>
    <e v="#N/A"/>
    <s v=""/>
    <s v=""/>
    <s v=""/>
    <s v=""/>
    <s v=""/>
    <s v=""/>
    <s v="M"/>
    <s v=""/>
    <s v=""/>
    <s v=""/>
    <s v=""/>
  </r>
  <r>
    <d v="2024-07-12T00:00:00"/>
    <n v="12528"/>
    <n v="12364"/>
    <m/>
    <x v="4"/>
    <n v="1026"/>
    <m/>
    <n v="55875"/>
    <s v="V-clip adipose"/>
    <s v="836692"/>
    <m/>
    <m/>
    <m/>
    <s v="--"/>
    <m/>
    <s v="F"/>
    <s v="F"/>
    <s v=""/>
    <s v=""/>
    <n v="87"/>
    <n v="18"/>
    <n v="6"/>
    <n v="5.4"/>
    <n v="1.5"/>
    <x v="1"/>
    <n v="13404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81"/>
    <s v="L"/>
    <n v="87"/>
    <s v="Yes"/>
    <s v=""/>
    <e v="#N/A"/>
    <s v=""/>
    <s v="F"/>
    <n v="4.9779999999999971"/>
    <n v="0.9931592931479355"/>
    <s v=""/>
    <s v=""/>
    <s v="F"/>
    <s v=""/>
    <s v=""/>
    <s v=""/>
    <s v=""/>
  </r>
  <r>
    <d v="2024-07-12T00:00:00"/>
    <n v="12529"/>
    <n v="12364"/>
    <m/>
    <x v="2"/>
    <n v="1055"/>
    <m/>
    <n v="55876"/>
    <s v="V-clip adipose"/>
    <s v="836679"/>
    <m/>
    <m/>
    <m/>
    <s v="--"/>
    <s v="X"/>
    <s v="M"/>
    <s v="M"/>
    <s v=""/>
    <s v=""/>
    <n v="90"/>
    <n v="19.899999999999999"/>
    <n v="5.9"/>
    <n v="7.2"/>
    <n v="2.7"/>
    <x v="1"/>
    <n v="13404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84.1"/>
    <s v="L"/>
    <n v="90"/>
    <s v="Yes"/>
    <s v=""/>
    <e v="#N/A"/>
    <s v=""/>
    <s v="F"/>
    <n v="4.1400000000000032"/>
    <n v="0.9843267119339516"/>
    <s v=""/>
    <s v=""/>
    <s v="F"/>
    <s v=""/>
    <s v=""/>
    <s v=""/>
    <s v=""/>
  </r>
  <r>
    <d v="2024-07-12T00:00:00"/>
    <n v="12531"/>
    <n v="12364"/>
    <m/>
    <x v="2"/>
    <n v="1656"/>
    <m/>
    <n v="55877"/>
    <s v="V-clip adipose"/>
    <s v="836686"/>
    <m/>
    <m/>
    <m/>
    <s v="--"/>
    <m/>
    <s v="F"/>
    <s v="M"/>
    <s v=""/>
    <s v=""/>
    <n v="65"/>
    <m/>
    <m/>
    <m/>
    <m/>
    <x v="2"/>
    <n v="13404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12T00:00:00"/>
    <n v="12531"/>
    <n v="12364"/>
    <m/>
    <x v="2"/>
    <n v="1700"/>
    <m/>
    <n v="55878"/>
    <s v="V-clip adipose"/>
    <s v="no pit"/>
    <m/>
    <m/>
    <m/>
    <s v="--"/>
    <m/>
    <s v="F"/>
    <s v="F"/>
    <s v=""/>
    <s v=""/>
    <n v="84"/>
    <n v="17.399999999999999"/>
    <n v="6"/>
    <n v="5.5"/>
    <n v="1.7"/>
    <x v="1"/>
    <n v="13404"/>
    <s v=""/>
    <n v="4"/>
    <s v="X"/>
    <s v="X"/>
    <m/>
    <d v="2024-09-27T00:00:00"/>
    <m/>
    <m/>
    <m/>
    <m/>
    <m/>
    <m/>
    <m/>
    <m/>
    <s v="no pit"/>
    <m/>
    <s v="adult"/>
    <s v="4"/>
    <x v="7"/>
    <s v=""/>
    <s v=""/>
    <s v=""/>
    <x v="6"/>
    <s v="GH"/>
    <n v="78"/>
    <s v="L"/>
    <n v="84"/>
    <s v="Yes"/>
    <s v=""/>
    <e v="#N/A"/>
    <s v=""/>
    <s v="F"/>
    <n v="3.4479999999999986"/>
    <n v="0.96917144036298919"/>
    <s v=""/>
    <s v=""/>
    <s v="F"/>
    <s v=""/>
    <s v=""/>
    <s v=""/>
    <s v=""/>
  </r>
  <r>
    <d v="2024-07-12T00:00:00"/>
    <n v="12531"/>
    <n v="12364"/>
    <m/>
    <x v="2"/>
    <n v="1703"/>
    <m/>
    <n v="55879"/>
    <s v="V-clip adipose"/>
    <s v="836719"/>
    <m/>
    <m/>
    <m/>
    <s v="--"/>
    <m/>
    <s v="M"/>
    <s v="M"/>
    <s v=""/>
    <s v=""/>
    <n v="57"/>
    <m/>
    <m/>
    <m/>
    <m/>
    <x v="2"/>
    <n v="13404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12T00:00:00"/>
    <n v="12532"/>
    <n v="12364"/>
    <m/>
    <x v="3"/>
    <n v="1719"/>
    <m/>
    <n v="55880"/>
    <s v="no mark applied"/>
    <s v="no pit"/>
    <m/>
    <m/>
    <m/>
    <s v="--"/>
    <m/>
    <s v="F"/>
    <s v="M"/>
    <s v=""/>
    <s v=""/>
    <n v="72"/>
    <m/>
    <m/>
    <m/>
    <m/>
    <x v="2"/>
    <m/>
    <s v="1016286"/>
    <m/>
    <m/>
    <m/>
    <m/>
    <m/>
    <m/>
    <m/>
    <m/>
    <m/>
    <m/>
    <m/>
    <m/>
    <m/>
    <s v="no scale no pit"/>
    <m/>
    <s v="adult"/>
    <s v="1016286"/>
    <x v="7"/>
    <s v=""/>
    <s v=""/>
    <s v=""/>
    <x v="6"/>
    <s v="GH"/>
    <n v="65.529199999999989"/>
    <s v="M"/>
    <n v="72"/>
    <s v="NA"/>
    <s v=""/>
    <s v=""/>
    <s v=""/>
    <s v=""/>
    <s v=""/>
    <s v=""/>
    <s v=""/>
    <s v=""/>
    <s v="M"/>
    <s v=""/>
    <s v=""/>
    <s v=""/>
    <s v=""/>
  </r>
  <r>
    <d v="2024-07-12T00:00:00"/>
    <n v="12532"/>
    <n v="12364"/>
    <m/>
    <x v="3"/>
    <n v="1722"/>
    <m/>
    <n v="55881"/>
    <s v="V-clip adipose"/>
    <s v="836715"/>
    <m/>
    <m/>
    <m/>
    <s v="--"/>
    <m/>
    <s v="F"/>
    <s v="F"/>
    <s v=""/>
    <s v=""/>
    <n v="78"/>
    <n v="16.899999999999999"/>
    <n v="5.4"/>
    <n v="5.6"/>
    <n v="1.3"/>
    <x v="1"/>
    <n v="13404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72.599999999999994"/>
    <s v="L"/>
    <n v="78"/>
    <s v="Yes"/>
    <s v=""/>
    <e v="#N/A"/>
    <s v=""/>
    <s v="F"/>
    <n v="1.9119999999999993"/>
    <n v="0.87124367075818165"/>
    <s v=""/>
    <s v=""/>
    <s v="F"/>
    <s v=""/>
    <s v=""/>
    <s v=""/>
    <s v=""/>
  </r>
  <r>
    <d v="2024-07-12T00:00:00"/>
    <n v="12450"/>
    <n v="12333"/>
    <m/>
    <x v="1"/>
    <n v="1036"/>
    <m/>
    <n v="42217"/>
    <s v="adipose hole"/>
    <s v="837012"/>
    <m/>
    <m/>
    <m/>
    <s v="--"/>
    <s v="X"/>
    <s v="M"/>
    <s v="M"/>
    <s v=""/>
    <s v=""/>
    <n v="67"/>
    <m/>
    <m/>
    <m/>
    <m/>
    <x v="2"/>
    <n v="12628"/>
    <s v="1062146"/>
    <n v="1"/>
    <s v="X"/>
    <m/>
    <m/>
    <d v="2024-07-19T00:00:00"/>
    <n v="791"/>
    <m/>
    <m/>
    <m/>
    <m/>
    <m/>
    <n v="1"/>
    <m/>
    <m/>
    <m/>
    <s v="adult"/>
    <s v="10621461"/>
    <x v="3"/>
    <n v="1.3"/>
    <n v="3"/>
    <n v="2019"/>
    <x v="6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12T00:00:00"/>
    <n v="12450"/>
    <n v="12333"/>
    <m/>
    <x v="1"/>
    <n v="1036"/>
    <m/>
    <n v="42218"/>
    <s v="adipose hole"/>
    <s v="836999"/>
    <m/>
    <m/>
    <m/>
    <s v="--"/>
    <m/>
    <s v="F"/>
    <s v="F"/>
    <s v=""/>
    <s v=""/>
    <n v="79.5"/>
    <m/>
    <m/>
    <m/>
    <m/>
    <x v="1"/>
    <n v="12628"/>
    <s v="1062146"/>
    <n v="2"/>
    <s v="X"/>
    <m/>
    <m/>
    <d v="2024-07-19T00:00:00"/>
    <n v="792"/>
    <m/>
    <m/>
    <m/>
    <m/>
    <m/>
    <n v="1"/>
    <m/>
    <s v="No morph"/>
    <m/>
    <s v="adult"/>
    <s v="10621462"/>
    <x v="3"/>
    <n v="1.3"/>
    <n v="3"/>
    <n v="2019"/>
    <x v="6"/>
    <s v="GW"/>
    <n v="72.470449999999985"/>
    <s v="L"/>
    <n v="79.5"/>
    <s v="No"/>
    <s v=""/>
    <n v="122543"/>
    <s v=""/>
    <s v=""/>
    <s v=""/>
    <s v=""/>
    <s v=""/>
    <s v=""/>
    <s v="F"/>
    <s v=""/>
    <s v=""/>
    <s v=""/>
    <s v=""/>
  </r>
  <r>
    <d v="2024-07-12T00:00:00"/>
    <n v="12450"/>
    <n v="12333"/>
    <m/>
    <x v="1"/>
    <n v="1047"/>
    <m/>
    <n v="42219"/>
    <s v="adipose hole"/>
    <s v="837068"/>
    <m/>
    <m/>
    <m/>
    <s v="--"/>
    <s v="X"/>
    <s v="M"/>
    <s v="M"/>
    <s v=""/>
    <s v=""/>
    <n v="69"/>
    <m/>
    <m/>
    <m/>
    <m/>
    <x v="2"/>
    <n v="12628"/>
    <s v="1062146"/>
    <n v="3"/>
    <s v="X"/>
    <m/>
    <m/>
    <d v="2024-07-19T00:00:00"/>
    <n v="793"/>
    <m/>
    <m/>
    <m/>
    <m/>
    <m/>
    <n v="1"/>
    <m/>
    <m/>
    <m/>
    <s v="adult"/>
    <s v="10621463"/>
    <x v="2"/>
    <n v="1.2"/>
    <n v="2"/>
    <n v="2020"/>
    <x v="6"/>
    <s v="GW"/>
    <n v="62.752699999999997"/>
    <s v="M"/>
    <n v="69"/>
    <s v="NA"/>
    <s v=""/>
    <n v="122543"/>
    <s v=""/>
    <s v=""/>
    <s v=""/>
    <s v=""/>
    <s v=""/>
    <s v=""/>
    <s v="M"/>
    <s v=""/>
    <s v=""/>
    <s v=""/>
    <s v=""/>
  </r>
  <r>
    <d v="2024-07-12T00:00:00"/>
    <n v="12450"/>
    <n v="12333"/>
    <m/>
    <x v="1"/>
    <n v="1047"/>
    <m/>
    <n v="42220"/>
    <s v="adipose hole"/>
    <s v="836982"/>
    <m/>
    <m/>
    <m/>
    <s v="--"/>
    <s v="X"/>
    <s v="M"/>
    <s v="M"/>
    <s v=""/>
    <s v=""/>
    <n v="67"/>
    <m/>
    <m/>
    <m/>
    <m/>
    <x v="2"/>
    <n v="12628"/>
    <s v="1062146"/>
    <n v="4"/>
    <s v="X"/>
    <m/>
    <m/>
    <d v="2024-07-19T00:00:00"/>
    <n v="794"/>
    <m/>
    <m/>
    <m/>
    <m/>
    <m/>
    <n v="1"/>
    <m/>
    <m/>
    <m/>
    <s v="adult"/>
    <s v="10621464"/>
    <x v="2"/>
    <n v="1.2"/>
    <n v="2"/>
    <n v="2020"/>
    <x v="6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12T00:00:00"/>
    <n v="12450"/>
    <n v="12333"/>
    <m/>
    <x v="1"/>
    <n v="1047"/>
    <m/>
    <n v="42221"/>
    <s v="adipose hole"/>
    <s v="836980"/>
    <m/>
    <m/>
    <m/>
    <s v="--"/>
    <s v="X"/>
    <s v="M"/>
    <s v="M"/>
    <s v=""/>
    <s v=""/>
    <n v="64"/>
    <m/>
    <m/>
    <m/>
    <m/>
    <x v="2"/>
    <n v="12628"/>
    <s v="1062146"/>
    <n v="5"/>
    <s v="X"/>
    <m/>
    <m/>
    <d v="2024-07-19T00:00:00"/>
    <n v="795"/>
    <m/>
    <m/>
    <m/>
    <m/>
    <m/>
    <n v="1"/>
    <m/>
    <m/>
    <m/>
    <s v="adult"/>
    <s v="10621465"/>
    <x v="2"/>
    <n v="1.2"/>
    <n v="2"/>
    <n v="2020"/>
    <x v="6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12T00:00:00"/>
    <n v="12450"/>
    <n v="12333"/>
    <m/>
    <x v="1"/>
    <n v="1102"/>
    <m/>
    <n v="42222"/>
    <s v="adipose hole"/>
    <s v="837036"/>
    <m/>
    <m/>
    <m/>
    <s v="--"/>
    <s v="X"/>
    <s v="M"/>
    <s v="M"/>
    <s v=""/>
    <s v=""/>
    <n v="67.5"/>
    <m/>
    <m/>
    <m/>
    <m/>
    <x v="2"/>
    <n v="12628"/>
    <s v="1062146"/>
    <n v="6"/>
    <s v="X"/>
    <m/>
    <m/>
    <d v="2024-07-19T00:00:00"/>
    <n v="796"/>
    <m/>
    <m/>
    <m/>
    <m/>
    <m/>
    <n v="1"/>
    <m/>
    <m/>
    <m/>
    <s v="adult"/>
    <s v="10621466"/>
    <x v="2"/>
    <n v="1.2"/>
    <n v="2"/>
    <n v="2020"/>
    <x v="6"/>
    <s v="GW"/>
    <n v="61.364449999999998"/>
    <s v="M"/>
    <n v="67.5"/>
    <s v="NA"/>
    <s v=""/>
    <n v="122543"/>
    <s v=""/>
    <s v=""/>
    <s v=""/>
    <s v=""/>
    <s v=""/>
    <s v=""/>
    <s v="M"/>
    <s v=""/>
    <s v=""/>
    <s v=""/>
    <s v=""/>
  </r>
  <r>
    <d v="2024-07-12T00:00:00"/>
    <n v="12451"/>
    <n v="12333"/>
    <m/>
    <x v="0"/>
    <n v="1128"/>
    <m/>
    <m/>
    <s v="caudal hole"/>
    <m/>
    <m/>
    <m/>
    <m/>
    <s v="--"/>
    <m/>
    <s v="M"/>
    <s v="M"/>
    <s v=""/>
    <s v=""/>
    <n v="41"/>
    <m/>
    <m/>
    <m/>
    <m/>
    <x v="3"/>
    <n v="12628"/>
    <s v="1062146"/>
    <n v="7"/>
    <s v="X"/>
    <m/>
    <m/>
    <d v="2024-07-19T00:00:00"/>
    <m/>
    <m/>
    <m/>
    <m/>
    <m/>
    <m/>
    <n v="1"/>
    <m/>
    <m/>
    <m/>
    <s v="jack"/>
    <s v="10621467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2T00:00:00"/>
    <n v="12451"/>
    <n v="12333"/>
    <m/>
    <x v="0"/>
    <n v="1133"/>
    <m/>
    <m/>
    <s v="caudal hole"/>
    <m/>
    <m/>
    <m/>
    <m/>
    <s v="--"/>
    <m/>
    <s v="M"/>
    <s v="M"/>
    <s v=""/>
    <s v=""/>
    <n v="47"/>
    <m/>
    <m/>
    <m/>
    <m/>
    <x v="3"/>
    <n v="12628"/>
    <s v="1062146"/>
    <n v="8"/>
    <s v="X"/>
    <m/>
    <m/>
    <d v="2024-07-19T00:00:00"/>
    <m/>
    <m/>
    <m/>
    <m/>
    <m/>
    <m/>
    <n v="1"/>
    <m/>
    <m/>
    <m/>
    <s v="jack"/>
    <s v="10621468"/>
    <x v="2"/>
    <n v="1.2"/>
    <n v="2"/>
    <n v="2020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2T00:00:00"/>
    <n v="12451"/>
    <n v="12333"/>
    <m/>
    <x v="0"/>
    <n v="1159"/>
    <m/>
    <m/>
    <s v="caudal hole"/>
    <m/>
    <m/>
    <m/>
    <m/>
    <s v="--"/>
    <m/>
    <s v="M"/>
    <s v="M"/>
    <s v=""/>
    <s v=""/>
    <n v="44.5"/>
    <m/>
    <m/>
    <m/>
    <m/>
    <x v="3"/>
    <n v="12628"/>
    <s v="1062146"/>
    <n v="9"/>
    <s v="X"/>
    <m/>
    <m/>
    <d v="2024-07-19T00:00:00"/>
    <m/>
    <m/>
    <m/>
    <m/>
    <m/>
    <m/>
    <n v="1"/>
    <m/>
    <m/>
    <m/>
    <s v="jack"/>
    <s v="10621469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2T00:00:00"/>
    <n v="12452"/>
    <n v="12333"/>
    <m/>
    <x v="1"/>
    <n v="1522"/>
    <m/>
    <m/>
    <s v="caudal hole"/>
    <m/>
    <m/>
    <m/>
    <m/>
    <s v="--"/>
    <m/>
    <s v="M"/>
    <s v="M"/>
    <s v=""/>
    <s v=""/>
    <n v="43"/>
    <m/>
    <m/>
    <m/>
    <m/>
    <x v="3"/>
    <n v="12628"/>
    <s v="1062146"/>
    <n v="10"/>
    <s v="X"/>
    <m/>
    <m/>
    <d v="2024-07-19T00:00:00"/>
    <m/>
    <m/>
    <m/>
    <m/>
    <m/>
    <m/>
    <n v="1"/>
    <m/>
    <m/>
    <m/>
    <s v="jack"/>
    <s v="106214610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2T00:00:00"/>
    <n v="12452"/>
    <n v="12333"/>
    <n v="36"/>
    <x v="1"/>
    <n v="1532"/>
    <m/>
    <n v="42223"/>
    <s v="adipose hole"/>
    <s v="969070"/>
    <n v="420"/>
    <s v="M56 051"/>
    <n v="134"/>
    <s v="420-M56 051-134"/>
    <m/>
    <s v="M"/>
    <s v="M"/>
    <s v=""/>
    <s v=""/>
    <n v="61.5"/>
    <m/>
    <m/>
    <m/>
    <m/>
    <x v="2"/>
    <n v="13447"/>
    <s v="1062147"/>
    <n v="1"/>
    <s v="X"/>
    <m/>
    <m/>
    <d v="2024-07-19T00:00:00"/>
    <n v="797"/>
    <m/>
    <m/>
    <m/>
    <m/>
    <m/>
    <n v="1"/>
    <s v="CN"/>
    <s v="ST pit on accident"/>
    <m/>
    <s v="adult"/>
    <s v="10621471"/>
    <x v="2"/>
    <n v="1.2"/>
    <n v="2"/>
    <n v="2020"/>
    <x v="6"/>
    <s v="GW"/>
    <n v="55.811450000000001"/>
    <s v="M"/>
    <n v="61.5"/>
    <s v="NA"/>
    <s v=""/>
    <n v="122543"/>
    <s v=""/>
    <s v=""/>
    <s v=""/>
    <s v=""/>
    <s v=""/>
    <s v=""/>
    <s v="M"/>
    <s v=""/>
    <s v=""/>
    <s v=""/>
    <s v=""/>
  </r>
  <r>
    <d v="2024-07-12T00:00:00"/>
    <n v="12452"/>
    <n v="12333"/>
    <m/>
    <x v="1"/>
    <n v="1554"/>
    <m/>
    <m/>
    <s v="caudal hole"/>
    <m/>
    <m/>
    <m/>
    <m/>
    <s v="--"/>
    <m/>
    <s v="M"/>
    <s v="M"/>
    <s v=""/>
    <s v=""/>
    <n v="35"/>
    <m/>
    <m/>
    <m/>
    <m/>
    <x v="3"/>
    <n v="13447"/>
    <s v="1062147"/>
    <n v="2"/>
    <s v="X"/>
    <m/>
    <m/>
    <d v="2024-07-19T00:00:00"/>
    <m/>
    <m/>
    <m/>
    <m/>
    <m/>
    <m/>
    <n v="1"/>
    <m/>
    <m/>
    <m/>
    <s v="jack"/>
    <s v="10621472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2T00:00:00"/>
    <n v="12452"/>
    <n v="12333"/>
    <m/>
    <x v="1"/>
    <n v="1640"/>
    <m/>
    <n v="42224"/>
    <s v="adipose hole"/>
    <s v="836984"/>
    <m/>
    <m/>
    <m/>
    <s v="--"/>
    <m/>
    <s v="M"/>
    <s v="M"/>
    <s v=""/>
    <s v=""/>
    <n v="72.5"/>
    <m/>
    <m/>
    <m/>
    <m/>
    <x v="2"/>
    <n v="13447"/>
    <s v="1062147"/>
    <n v="3"/>
    <s v="X"/>
    <m/>
    <m/>
    <d v="2024-07-19T00:00:00"/>
    <n v="798"/>
    <m/>
    <m/>
    <m/>
    <m/>
    <m/>
    <n v="1"/>
    <m/>
    <m/>
    <m/>
    <s v="adult"/>
    <s v="10621473"/>
    <x v="2"/>
    <n v="1.2"/>
    <n v="2"/>
    <n v="2020"/>
    <x v="6"/>
    <s v="GW"/>
    <n v="65.991949999999989"/>
    <s v="M"/>
    <n v="72.5"/>
    <s v="NA"/>
    <s v=""/>
    <n v="122543"/>
    <s v=""/>
    <s v=""/>
    <s v=""/>
    <s v=""/>
    <s v=""/>
    <s v=""/>
    <s v="M"/>
    <s v=""/>
    <s v=""/>
    <s v=""/>
    <s v=""/>
  </r>
  <r>
    <d v="2024-07-12T00:00:00"/>
    <n v="12452"/>
    <n v="12333"/>
    <m/>
    <x v="1"/>
    <n v="1645"/>
    <m/>
    <n v="42225"/>
    <s v="adipose hole"/>
    <s v="837028"/>
    <m/>
    <m/>
    <m/>
    <s v="--"/>
    <m/>
    <s v="F"/>
    <s v="M"/>
    <s v=""/>
    <s v=""/>
    <n v="73"/>
    <m/>
    <m/>
    <m/>
    <m/>
    <x v="2"/>
    <n v="13447"/>
    <s v="1062147"/>
    <n v="4"/>
    <s v="X"/>
    <m/>
    <m/>
    <d v="2024-07-19T00:00:00"/>
    <n v="799"/>
    <m/>
    <m/>
    <m/>
    <m/>
    <m/>
    <n v="1"/>
    <m/>
    <m/>
    <m/>
    <s v="adult"/>
    <s v="10621474"/>
    <x v="6"/>
    <s v="M2"/>
    <n v="2"/>
    <s v=""/>
    <x v="6"/>
    <s v="GW"/>
    <n v="66.454699999999988"/>
    <s v="M"/>
    <n v="73"/>
    <s v="NA"/>
    <s v=""/>
    <n v="122543"/>
    <s v=""/>
    <s v=""/>
    <s v=""/>
    <s v=""/>
    <s v=""/>
    <s v=""/>
    <s v="M"/>
    <s v=""/>
    <s v=""/>
    <s v=""/>
    <s v=""/>
  </r>
  <r>
    <d v="2024-07-12T00:00:00"/>
    <n v="12453"/>
    <n v="12333"/>
    <n v="36"/>
    <x v="0"/>
    <n v="1727"/>
    <m/>
    <n v="42226"/>
    <s v="adipose hole"/>
    <s v="837059"/>
    <n v="460"/>
    <s v="M58 053"/>
    <n v="57"/>
    <s v="460-M58 053-57"/>
    <m/>
    <s v="M"/>
    <s v="M"/>
    <s v=""/>
    <s v=""/>
    <n v="63.5"/>
    <m/>
    <m/>
    <m/>
    <m/>
    <x v="2"/>
    <n v="13447"/>
    <s v="1062147"/>
    <n v="5"/>
    <s v="X"/>
    <m/>
    <m/>
    <d v="2024-07-19T00:00:00"/>
    <n v="800"/>
    <m/>
    <m/>
    <m/>
    <m/>
    <m/>
    <n v="1"/>
    <s v="CN"/>
    <m/>
    <m/>
    <s v="adult"/>
    <s v="10621475"/>
    <x v="5"/>
    <n v="0"/>
    <n v="0"/>
    <s v=""/>
    <x v="6"/>
    <s v="GW"/>
    <n v="57.66245"/>
    <s v="M"/>
    <n v="63.5"/>
    <s v="NA"/>
    <s v=""/>
    <n v="122543"/>
    <s v=""/>
    <s v=""/>
    <s v=""/>
    <s v=""/>
    <s v=""/>
    <s v=""/>
    <s v="M"/>
    <s v=""/>
    <s v=""/>
    <s v=""/>
    <s v=""/>
  </r>
  <r>
    <d v="2024-07-12T00:00:00"/>
    <n v="12453"/>
    <n v="12333"/>
    <m/>
    <x v="0"/>
    <n v="1748"/>
    <m/>
    <n v="42227"/>
    <s v="adipose hole"/>
    <s v="837060"/>
    <m/>
    <m/>
    <m/>
    <s v="--"/>
    <m/>
    <s v="F"/>
    <s v="F"/>
    <s v=""/>
    <s v=""/>
    <n v="80.5"/>
    <n v="18.399999999999999"/>
    <n v="6.9"/>
    <n v="4.9000000000000004"/>
    <n v="1.7"/>
    <x v="1"/>
    <n v="13447"/>
    <s v="1062147"/>
    <n v="6"/>
    <s v="X"/>
    <m/>
    <m/>
    <d v="2024-07-19T00:00:00"/>
    <n v="801"/>
    <m/>
    <m/>
    <m/>
    <m/>
    <m/>
    <n v="1"/>
    <m/>
    <m/>
    <m/>
    <s v="adult"/>
    <s v="10621476"/>
    <x v="3"/>
    <n v="1.3"/>
    <n v="3"/>
    <n v="2019"/>
    <x v="6"/>
    <s v="GW"/>
    <n v="73.599999999999994"/>
    <s v="L"/>
    <n v="80.5"/>
    <s v="Yes"/>
    <s v=""/>
    <n v="122543"/>
    <s v=""/>
    <s v="F"/>
    <n v="1.1990000000000018"/>
    <n v="0.76834684129130693"/>
    <s v=""/>
    <s v=""/>
    <s v="F"/>
    <s v=""/>
    <s v=""/>
    <s v=""/>
    <s v=""/>
  </r>
  <r>
    <d v="2024-07-13T00:00:00"/>
    <n v="12454"/>
    <n v="12339"/>
    <m/>
    <x v="1"/>
    <n v="923"/>
    <m/>
    <n v="42228"/>
    <s v="adipose hole"/>
    <s v="no pit"/>
    <m/>
    <m/>
    <m/>
    <s v="--"/>
    <s v="X"/>
    <s v="M"/>
    <s v="M"/>
    <s v=""/>
    <s v=""/>
    <n v="60.5"/>
    <m/>
    <m/>
    <m/>
    <m/>
    <x v="2"/>
    <n v="13447"/>
    <s v="1062147"/>
    <n v="7"/>
    <s v="X"/>
    <m/>
    <m/>
    <d v="2024-07-19T00:00:00"/>
    <n v="802"/>
    <m/>
    <m/>
    <m/>
    <m/>
    <m/>
    <n v="1"/>
    <m/>
    <s v="No RT"/>
    <m/>
    <s v="adult"/>
    <s v="10621477"/>
    <x v="2"/>
    <n v="1.2"/>
    <n v="2"/>
    <n v="2020"/>
    <x v="6"/>
    <s v="GW"/>
    <n v="54.885950000000001"/>
    <s v="M"/>
    <n v="60.5"/>
    <s v="NA"/>
    <s v=""/>
    <n v="122543"/>
    <s v=""/>
    <s v=""/>
    <s v=""/>
    <s v=""/>
    <s v=""/>
    <s v=""/>
    <s v="M"/>
    <s v=""/>
    <s v=""/>
    <s v=""/>
    <s v=""/>
  </r>
  <r>
    <d v="2024-07-13T00:00:00"/>
    <n v="12454"/>
    <n v="12339"/>
    <m/>
    <x v="1"/>
    <n v="947"/>
    <m/>
    <n v="42229"/>
    <s v="adipose hole"/>
    <s v="836998"/>
    <m/>
    <m/>
    <m/>
    <s v="--"/>
    <m/>
    <s v="M"/>
    <s v="M"/>
    <s v=""/>
    <s v=""/>
    <n v="64.5"/>
    <m/>
    <m/>
    <m/>
    <m/>
    <x v="2"/>
    <n v="13447"/>
    <s v="1062147"/>
    <n v="8"/>
    <s v="X"/>
    <m/>
    <m/>
    <d v="2024-07-19T00:00:00"/>
    <m/>
    <m/>
    <m/>
    <m/>
    <m/>
    <m/>
    <n v="1"/>
    <m/>
    <s v="No DNA"/>
    <m/>
    <s v="adult"/>
    <s v="10621478"/>
    <x v="2"/>
    <n v="1.2"/>
    <n v="2"/>
    <n v="2020"/>
    <x v="6"/>
    <s v="GW"/>
    <n v="58.587949999999999"/>
    <s v="M"/>
    <n v="64.5"/>
    <s v="NA"/>
    <s v=""/>
    <n v="122543"/>
    <s v=""/>
    <s v=""/>
    <s v=""/>
    <s v=""/>
    <s v=""/>
    <s v=""/>
    <s v="M"/>
    <s v=""/>
    <s v=""/>
    <s v=""/>
    <s v=""/>
  </r>
  <r>
    <d v="2024-07-13T00:00:00"/>
    <n v="12454"/>
    <n v="12339"/>
    <m/>
    <x v="1"/>
    <n v="947"/>
    <m/>
    <n v="42230"/>
    <s v="adipose hole"/>
    <s v="837001"/>
    <m/>
    <m/>
    <m/>
    <s v="--"/>
    <m/>
    <s v="M"/>
    <s v="M"/>
    <s v=""/>
    <s v=""/>
    <n v="61.5"/>
    <m/>
    <m/>
    <m/>
    <m/>
    <x v="2"/>
    <n v="13447"/>
    <s v="1062147"/>
    <n v="9"/>
    <s v="X"/>
    <m/>
    <m/>
    <d v="2024-07-19T00:00:00"/>
    <n v="803"/>
    <m/>
    <m/>
    <m/>
    <m/>
    <m/>
    <n v="1"/>
    <m/>
    <m/>
    <m/>
    <s v="adult"/>
    <s v="10621479"/>
    <x v="2"/>
    <n v="1.2"/>
    <n v="2"/>
    <n v="2020"/>
    <x v="6"/>
    <s v="GW"/>
    <n v="55.811450000000001"/>
    <s v="M"/>
    <n v="61.5"/>
    <s v="NA"/>
    <s v=""/>
    <n v="122543"/>
    <s v=""/>
    <s v=""/>
    <s v=""/>
    <s v=""/>
    <s v=""/>
    <s v=""/>
    <s v="M"/>
    <s v=""/>
    <s v=""/>
    <s v=""/>
    <s v=""/>
  </r>
  <r>
    <d v="2024-07-13T00:00:00"/>
    <n v="12454"/>
    <n v="12339"/>
    <m/>
    <x v="1"/>
    <n v="947"/>
    <m/>
    <n v="42231"/>
    <s v="adipose hole"/>
    <s v="837044"/>
    <m/>
    <m/>
    <m/>
    <s v="--"/>
    <m/>
    <s v="M"/>
    <s v="M"/>
    <s v=""/>
    <s v=""/>
    <n v="71"/>
    <m/>
    <m/>
    <m/>
    <m/>
    <x v="2"/>
    <n v="13447"/>
    <s v="1062147"/>
    <n v="10"/>
    <s v="X"/>
    <m/>
    <m/>
    <d v="2024-07-19T00:00:00"/>
    <n v="804"/>
    <m/>
    <m/>
    <m/>
    <m/>
    <m/>
    <n v="1"/>
    <m/>
    <m/>
    <m/>
    <s v="adult"/>
    <s v="106214710"/>
    <x v="6"/>
    <s v="M2"/>
    <n v="2"/>
    <s v=""/>
    <x v="6"/>
    <s v="GW"/>
    <n v="64.603699999999989"/>
    <s v="M"/>
    <n v="71"/>
    <s v="NA"/>
    <s v=""/>
    <n v="122543"/>
    <s v=""/>
    <s v=""/>
    <s v=""/>
    <s v=""/>
    <s v=""/>
    <s v=""/>
    <s v="M"/>
    <s v=""/>
    <s v=""/>
    <s v=""/>
    <s v=""/>
  </r>
  <r>
    <d v="2024-07-13T00:00:00"/>
    <n v="12454"/>
    <n v="12339"/>
    <m/>
    <x v="1"/>
    <n v="957"/>
    <m/>
    <n v="42232"/>
    <s v="adipose hole"/>
    <s v="837058"/>
    <m/>
    <m/>
    <m/>
    <s v="--"/>
    <m/>
    <s v="M"/>
    <s v="M"/>
    <s v=""/>
    <s v=""/>
    <n v="82"/>
    <n v="16.399999999999999"/>
    <n v="7.7"/>
    <n v="5.9"/>
    <n v="2.5"/>
    <x v="1"/>
    <n v="13451"/>
    <s v="1062148"/>
    <n v="1"/>
    <s v="X"/>
    <m/>
    <m/>
    <d v="2024-07-19T00:00:00"/>
    <n v="805"/>
    <m/>
    <m/>
    <m/>
    <m/>
    <m/>
    <n v="1"/>
    <m/>
    <m/>
    <m/>
    <s v="adult"/>
    <s v="10621481"/>
    <x v="3"/>
    <n v="1.3"/>
    <n v="3"/>
    <n v="2019"/>
    <x v="6"/>
    <s v="GW"/>
    <n v="74.3"/>
    <s v="L"/>
    <n v="82"/>
    <s v="Yes"/>
    <s v=""/>
    <n v="122543"/>
    <s v=""/>
    <s v="M"/>
    <n v="-0.54800000000000137"/>
    <n v="0.36632854863622583"/>
    <s v=""/>
    <s v=""/>
    <s v="M"/>
    <s v=""/>
    <s v=""/>
    <s v=""/>
    <s v=""/>
  </r>
  <r>
    <d v="2024-07-13T00:00:00"/>
    <n v="12454"/>
    <n v="12339"/>
    <m/>
    <x v="1"/>
    <n v="1005"/>
    <m/>
    <n v="42233"/>
    <s v="adipose hole"/>
    <s v="836997"/>
    <m/>
    <m/>
    <m/>
    <s v="--"/>
    <m/>
    <s v="M"/>
    <s v="M"/>
    <s v=""/>
    <s v=""/>
    <n v="92"/>
    <n v="20.5"/>
    <n v="7.4"/>
    <n v="7.1"/>
    <n v="2.4"/>
    <x v="1"/>
    <n v="13451"/>
    <s v="1062148"/>
    <n v="2"/>
    <s v="X"/>
    <m/>
    <m/>
    <d v="2024-07-19T00:00:00"/>
    <m/>
    <m/>
    <m/>
    <m/>
    <m/>
    <m/>
    <n v="1"/>
    <m/>
    <s v="No DNA"/>
    <m/>
    <s v="adult"/>
    <s v="10621482"/>
    <x v="8"/>
    <s v="M3"/>
    <n v="3"/>
    <s v=""/>
    <x v="6"/>
    <s v="GW"/>
    <n v="84.6"/>
    <s v="L"/>
    <n v="92"/>
    <s v="Yes"/>
    <s v=""/>
    <n v="122543"/>
    <s v=""/>
    <s v="F"/>
    <n v="3.4060000000000015"/>
    <n v="0.96789152481148044"/>
    <s v=""/>
    <s v=""/>
    <s v="F"/>
    <s v=""/>
    <s v=""/>
    <s v=""/>
    <s v=""/>
  </r>
  <r>
    <d v="2024-07-13T00:00:00"/>
    <n v="12455"/>
    <n v="12339"/>
    <m/>
    <x v="0"/>
    <n v="1034"/>
    <m/>
    <m/>
    <s v="caudal hole"/>
    <m/>
    <m/>
    <m/>
    <m/>
    <s v="--"/>
    <m/>
    <s v="M"/>
    <s v="M"/>
    <s v=""/>
    <s v=""/>
    <n v="38"/>
    <m/>
    <m/>
    <m/>
    <m/>
    <x v="3"/>
    <n v="13451"/>
    <s v="1062148"/>
    <n v="3"/>
    <s v="X"/>
    <m/>
    <m/>
    <d v="2024-07-19T00:00:00"/>
    <m/>
    <m/>
    <m/>
    <m/>
    <m/>
    <m/>
    <n v="1"/>
    <m/>
    <s v="JACK"/>
    <m/>
    <s v="jack"/>
    <s v="10621483"/>
    <x v="4"/>
    <s v="M1"/>
    <n v="1"/>
    <s v="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3T00:00:00"/>
    <n v="12455"/>
    <n v="12339"/>
    <m/>
    <x v="0"/>
    <n v="1045"/>
    <m/>
    <m/>
    <s v="caudal hole"/>
    <m/>
    <m/>
    <m/>
    <m/>
    <s v="--"/>
    <m/>
    <s v="M"/>
    <s v="M"/>
    <s v=""/>
    <s v=""/>
    <n v="41"/>
    <m/>
    <m/>
    <m/>
    <m/>
    <x v="3"/>
    <n v="13451"/>
    <s v="1062148"/>
    <n v="4"/>
    <s v="X"/>
    <m/>
    <m/>
    <d v="2024-07-19T00:00:00"/>
    <m/>
    <m/>
    <m/>
    <m/>
    <m/>
    <m/>
    <n v="1"/>
    <m/>
    <s v="JACK"/>
    <m/>
    <s v="jack"/>
    <s v="10621484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3T00:00:00"/>
    <n v="12455"/>
    <n v="12339"/>
    <m/>
    <x v="0"/>
    <n v="1049"/>
    <m/>
    <m/>
    <s v="caudal hole"/>
    <m/>
    <m/>
    <m/>
    <m/>
    <s v="--"/>
    <m/>
    <s v="M"/>
    <s v="M"/>
    <s v=""/>
    <s v=""/>
    <n v="41"/>
    <m/>
    <m/>
    <m/>
    <m/>
    <x v="3"/>
    <n v="13451"/>
    <s v="1062148"/>
    <n v="5"/>
    <s v="X"/>
    <m/>
    <m/>
    <d v="2024-07-19T00:00:00"/>
    <m/>
    <m/>
    <m/>
    <m/>
    <m/>
    <m/>
    <n v="1"/>
    <m/>
    <s v="JACK"/>
    <m/>
    <s v="jack"/>
    <s v="10621485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3T00:00:00"/>
    <n v="12455"/>
    <n v="12339"/>
    <m/>
    <x v="0"/>
    <n v="1050"/>
    <m/>
    <m/>
    <s v="caudal hole"/>
    <m/>
    <m/>
    <m/>
    <m/>
    <s v="--"/>
    <m/>
    <s v="M"/>
    <s v="M"/>
    <s v=""/>
    <s v=""/>
    <n v="42"/>
    <m/>
    <m/>
    <m/>
    <m/>
    <x v="3"/>
    <n v="13451"/>
    <s v="1062148"/>
    <n v="6"/>
    <s v="X"/>
    <m/>
    <m/>
    <d v="2024-07-19T00:00:00"/>
    <m/>
    <m/>
    <m/>
    <m/>
    <m/>
    <m/>
    <n v="1"/>
    <m/>
    <s v="JACK"/>
    <m/>
    <s v="jack"/>
    <s v="10621486"/>
    <x v="10"/>
    <n v="1.1000000000000001"/>
    <n v="1"/>
    <n v="2021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3T00:00:00"/>
    <n v="12455"/>
    <n v="12339"/>
    <m/>
    <x v="0"/>
    <n v="1056"/>
    <m/>
    <m/>
    <s v="caudal hole"/>
    <m/>
    <m/>
    <m/>
    <m/>
    <s v="--"/>
    <m/>
    <s v="M"/>
    <s v="M"/>
    <s v=""/>
    <s v=""/>
    <n v="45"/>
    <m/>
    <m/>
    <m/>
    <m/>
    <x v="3"/>
    <n v="13451"/>
    <s v="1062148"/>
    <n v="7"/>
    <s v="X"/>
    <m/>
    <m/>
    <d v="2024-07-19T00:00:00"/>
    <m/>
    <m/>
    <m/>
    <m/>
    <m/>
    <m/>
    <n v="1"/>
    <m/>
    <s v="JACK"/>
    <m/>
    <s v="jack"/>
    <s v="10621487"/>
    <x v="4"/>
    <s v="M1"/>
    <n v="1"/>
    <s v=""/>
    <x v="6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3T00:00:00"/>
    <n v="12455"/>
    <n v="12339"/>
    <m/>
    <x v="0"/>
    <n v="1105"/>
    <m/>
    <n v="42234"/>
    <s v="adipose hole"/>
    <s v="837003"/>
    <m/>
    <m/>
    <m/>
    <s v="--"/>
    <s v="X"/>
    <s v="M"/>
    <s v="M"/>
    <s v=""/>
    <s v=""/>
    <n v="75.5"/>
    <n v="17.7"/>
    <n v="6.6"/>
    <n v="6.1"/>
    <n v="1.7"/>
    <x v="1"/>
    <n v="13451"/>
    <s v="1062148"/>
    <n v="8"/>
    <s v="X"/>
    <m/>
    <m/>
    <d v="2024-07-19T00:00:00"/>
    <m/>
    <m/>
    <m/>
    <m/>
    <m/>
    <m/>
    <n v="1"/>
    <m/>
    <s v="No DNA"/>
    <m/>
    <s v="adult"/>
    <s v="10621488"/>
    <x v="3"/>
    <n v="1.3"/>
    <n v="3"/>
    <n v="2019"/>
    <x v="6"/>
    <s v="GW"/>
    <n v="68.900000000000006"/>
    <s v="M"/>
    <n v="75.5"/>
    <s v="Yes"/>
    <s v=""/>
    <n v="122543"/>
    <s v=""/>
    <s v="M"/>
    <n v="-1.3830000000000029"/>
    <n v="0.20052761875201389"/>
    <s v=""/>
    <s v=""/>
    <s v="M"/>
    <s v=""/>
    <s v=""/>
    <s v=""/>
    <s v=""/>
  </r>
  <r>
    <d v="2024-07-13T00:00:00"/>
    <n v="12456"/>
    <n v="12339"/>
    <n v="37"/>
    <x v="1"/>
    <n v="1543"/>
    <n v="84"/>
    <n v="42235"/>
    <s v="adipose hole"/>
    <s v="837066"/>
    <n v="500"/>
    <s v="M58 153"/>
    <n v="134"/>
    <s v="500-M58 153-134"/>
    <m/>
    <s v="F"/>
    <s v="M"/>
    <s v=""/>
    <s v=""/>
    <n v="74"/>
    <m/>
    <m/>
    <m/>
    <m/>
    <x v="2"/>
    <n v="13451"/>
    <s v="1062148"/>
    <n v="9"/>
    <s v="X"/>
    <m/>
    <m/>
    <d v="2024-07-19T00:00:00"/>
    <n v="806"/>
    <m/>
    <m/>
    <m/>
    <m/>
    <m/>
    <n v="1"/>
    <s v="BS"/>
    <m/>
    <m/>
    <s v="adult"/>
    <s v="10621489"/>
    <x v="8"/>
    <s v="M3"/>
    <n v="3"/>
    <s v=""/>
    <x v="6"/>
    <s v="GW"/>
    <n v="67.380199999999988"/>
    <s v="M"/>
    <n v="74"/>
    <s v="NA"/>
    <s v=""/>
    <n v="122543"/>
    <s v=""/>
    <s v=""/>
    <s v=""/>
    <s v=""/>
    <s v=""/>
    <s v=""/>
    <s v="M"/>
    <s v=""/>
    <s v=""/>
    <s v=""/>
    <s v=""/>
  </r>
  <r>
    <d v="2024-07-13T00:00:00"/>
    <n v="12456"/>
    <n v="12339"/>
    <m/>
    <x v="1"/>
    <n v="1555"/>
    <m/>
    <n v="42236"/>
    <s v="adipose hole"/>
    <s v="837056"/>
    <m/>
    <m/>
    <m/>
    <s v="--"/>
    <m/>
    <s v="M"/>
    <s v="M"/>
    <s v=""/>
    <s v=""/>
    <n v="66"/>
    <m/>
    <m/>
    <m/>
    <m/>
    <x v="2"/>
    <n v="13451"/>
    <s v="1062148"/>
    <n v="10"/>
    <s v="X"/>
    <m/>
    <m/>
    <d v="2024-07-19T00:00:00"/>
    <n v="807"/>
    <m/>
    <m/>
    <m/>
    <m/>
    <m/>
    <n v="1"/>
    <m/>
    <m/>
    <m/>
    <s v="adult"/>
    <s v="106214810"/>
    <x v="2"/>
    <n v="1.2"/>
    <n v="2"/>
    <n v="2020"/>
    <x v="6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13T00:00:00"/>
    <n v="12456"/>
    <n v="12339"/>
    <m/>
    <x v="1"/>
    <n v="1604"/>
    <m/>
    <n v="42237"/>
    <s v="adipose hole"/>
    <s v="837041"/>
    <m/>
    <m/>
    <m/>
    <s v="--"/>
    <m/>
    <s v="M"/>
    <s v="M"/>
    <s v=""/>
    <s v=""/>
    <n v="59"/>
    <m/>
    <m/>
    <m/>
    <m/>
    <x v="2"/>
    <n v="13454"/>
    <s v="1062149"/>
    <n v="1"/>
    <s v="X"/>
    <m/>
    <m/>
    <d v="2024-07-19T00:00:00"/>
    <n v="808"/>
    <m/>
    <m/>
    <m/>
    <m/>
    <m/>
    <n v="1"/>
    <m/>
    <m/>
    <m/>
    <s v="adult"/>
    <s v="10621491"/>
    <x v="2"/>
    <n v="1.2"/>
    <n v="2"/>
    <n v="2020"/>
    <x v="6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7-13T00:00:00"/>
    <n v="12456"/>
    <n v="12339"/>
    <m/>
    <x v="1"/>
    <n v="1637"/>
    <m/>
    <n v="42238"/>
    <s v="adipose hole"/>
    <s v="837008"/>
    <m/>
    <m/>
    <m/>
    <s v="--"/>
    <s v="X"/>
    <s v="M"/>
    <s v="M"/>
    <s v=""/>
    <s v=""/>
    <n v="67"/>
    <m/>
    <m/>
    <m/>
    <m/>
    <x v="2"/>
    <n v="13454"/>
    <s v="1062149"/>
    <n v="2"/>
    <s v="X"/>
    <m/>
    <m/>
    <d v="2024-07-19T00:00:00"/>
    <n v="809"/>
    <m/>
    <m/>
    <m/>
    <m/>
    <m/>
    <n v="1"/>
    <m/>
    <m/>
    <m/>
    <s v="adult"/>
    <s v="10621492"/>
    <x v="2"/>
    <n v="1.2"/>
    <n v="2"/>
    <n v="2020"/>
    <x v="6"/>
    <s v="GW"/>
    <n v="60.901699999999998"/>
    <s v="M"/>
    <n v="67"/>
    <s v="NA"/>
    <s v=""/>
    <n v="122543"/>
    <s v=""/>
    <s v=""/>
    <s v=""/>
    <s v=""/>
    <s v=""/>
    <s v=""/>
    <s v="M"/>
    <s v=""/>
    <s v=""/>
    <s v=""/>
    <s v=""/>
  </r>
  <r>
    <d v="2024-07-13T00:00:00"/>
    <n v="12456"/>
    <n v="12339"/>
    <m/>
    <x v="1"/>
    <n v="1653"/>
    <m/>
    <n v="42239"/>
    <s v="adipose hole"/>
    <s v="no pit"/>
    <m/>
    <m/>
    <m/>
    <s v="--"/>
    <m/>
    <s v="M"/>
    <s v="M"/>
    <s v=""/>
    <s v=""/>
    <n v="57"/>
    <m/>
    <m/>
    <m/>
    <m/>
    <x v="2"/>
    <m/>
    <s v="1016286"/>
    <m/>
    <m/>
    <m/>
    <m/>
    <m/>
    <m/>
    <m/>
    <m/>
    <m/>
    <m/>
    <m/>
    <n v="1"/>
    <m/>
    <s v="escape operc only. 42239 no pit, no DNA or scales"/>
    <m/>
    <s v="adult"/>
    <s v="1016286"/>
    <x v="7"/>
    <s v=""/>
    <s v=""/>
    <s v=""/>
    <x v="6"/>
    <s v="GW"/>
    <n v="51.646700000000003"/>
    <s v="M"/>
    <n v="57"/>
    <s v="NA"/>
    <s v=""/>
    <s v=""/>
    <s v=""/>
    <s v=""/>
    <s v=""/>
    <s v=""/>
    <s v=""/>
    <s v=""/>
    <s v="M"/>
    <s v=""/>
    <s v=""/>
    <s v=""/>
    <s v=""/>
  </r>
  <r>
    <d v="2024-07-13T00:00:00"/>
    <n v="12456"/>
    <n v="12339"/>
    <m/>
    <x v="1"/>
    <n v="1710"/>
    <m/>
    <n v="42240"/>
    <s v="adipose hole"/>
    <s v="837070"/>
    <m/>
    <m/>
    <m/>
    <s v="--"/>
    <m/>
    <s v="M"/>
    <s v="M"/>
    <s v=""/>
    <s v=""/>
    <n v="58"/>
    <m/>
    <m/>
    <m/>
    <m/>
    <x v="2"/>
    <n v="13454"/>
    <s v="1062149"/>
    <n v="3"/>
    <s v="X"/>
    <m/>
    <m/>
    <d v="2024-07-19T00:00:00"/>
    <n v="810"/>
    <m/>
    <m/>
    <m/>
    <m/>
    <m/>
    <n v="1"/>
    <m/>
    <m/>
    <m/>
    <s v="adult"/>
    <s v="10621493"/>
    <x v="2"/>
    <n v="1.2"/>
    <n v="2"/>
    <n v="2020"/>
    <x v="6"/>
    <s v="GW"/>
    <n v="52.572200000000002"/>
    <s v="M"/>
    <n v="58"/>
    <s v="NA"/>
    <s v=""/>
    <n v="122543"/>
    <s v=""/>
    <s v=""/>
    <s v=""/>
    <s v=""/>
    <s v=""/>
    <s v=""/>
    <s v="M"/>
    <s v=""/>
    <s v=""/>
    <s v=""/>
    <s v=""/>
  </r>
  <r>
    <d v="2024-07-13T00:00:00"/>
    <n v="12457"/>
    <n v="12339"/>
    <n v="37"/>
    <x v="0"/>
    <n v="1817"/>
    <n v="57"/>
    <n v="42241"/>
    <s v="adipose hole"/>
    <s v="837024"/>
    <n v="340"/>
    <s v="M52 054"/>
    <n v="59"/>
    <s v="340-M52 054-59"/>
    <m/>
    <s v="M"/>
    <s v="M"/>
    <s v=""/>
    <s v=""/>
    <n v="56"/>
    <m/>
    <m/>
    <m/>
    <m/>
    <x v="2"/>
    <n v="13454"/>
    <s v="1062149"/>
    <n v="4"/>
    <s v="X"/>
    <m/>
    <m/>
    <d v="2024-07-19T00:00:00"/>
    <n v="811"/>
    <m/>
    <m/>
    <m/>
    <m/>
    <m/>
    <n v="1"/>
    <s v="BG"/>
    <m/>
    <m/>
    <s v="adult"/>
    <s v="10621494"/>
    <x v="2"/>
    <n v="1.2"/>
    <n v="2"/>
    <n v="2020"/>
    <x v="6"/>
    <s v="GW"/>
    <n v="50.721200000000003"/>
    <s v="M"/>
    <n v="56"/>
    <s v="NA"/>
    <s v=""/>
    <n v="122543"/>
    <s v=""/>
    <s v=""/>
    <s v=""/>
    <s v=""/>
    <s v=""/>
    <s v=""/>
    <s v="M"/>
    <s v=""/>
    <s v=""/>
    <s v=""/>
    <s v=""/>
  </r>
  <r>
    <d v="2024-07-13T00:00:00"/>
    <n v="12533"/>
    <n v="12365"/>
    <m/>
    <x v="3"/>
    <n v="913"/>
    <m/>
    <n v="55882"/>
    <s v="V-clip adipose"/>
    <s v="836717"/>
    <m/>
    <m/>
    <m/>
    <s v="--"/>
    <m/>
    <s v="F"/>
    <s v="M"/>
    <s v=""/>
    <s v=""/>
    <n v="67"/>
    <m/>
    <m/>
    <m/>
    <m/>
    <x v="2"/>
    <n v="13404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13T00:00:00"/>
    <n v="12533"/>
    <n v="12365"/>
    <m/>
    <x v="3"/>
    <n v="919"/>
    <m/>
    <n v="55883"/>
    <s v="V-clip adipose"/>
    <s v="836691"/>
    <m/>
    <m/>
    <m/>
    <s v="--"/>
    <m/>
    <s v="F"/>
    <s v="M"/>
    <s v=""/>
    <s v=""/>
    <n v="75"/>
    <n v="16.100000000000001"/>
    <n v="5.8"/>
    <n v="5.8"/>
    <n v="1.7"/>
    <x v="2"/>
    <n v="13404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69.2"/>
    <s v="L"/>
    <n v="75"/>
    <s v="NA"/>
    <s v=""/>
    <e v="#N/A"/>
    <s v=""/>
    <s v=""/>
    <s v=""/>
    <s v=""/>
    <s v=""/>
    <s v=""/>
    <s v="M"/>
    <s v=""/>
    <s v=""/>
    <s v=""/>
    <s v=""/>
  </r>
  <r>
    <d v="2024-07-13T00:00:00"/>
    <n v="12533"/>
    <n v="12365"/>
    <m/>
    <x v="3"/>
    <n v="923"/>
    <m/>
    <n v="55884"/>
    <s v="V-clip adipose"/>
    <s v="836765"/>
    <m/>
    <m/>
    <m/>
    <s v="--"/>
    <m/>
    <s v="M"/>
    <s v="M"/>
    <s v=""/>
    <s v=""/>
    <n v="63"/>
    <m/>
    <m/>
    <m/>
    <m/>
    <x v="2"/>
    <n v="13404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57.1997"/>
    <s v="M"/>
    <n v="63"/>
    <s v="NA"/>
    <s v=""/>
    <e v="#N/A"/>
    <s v=""/>
    <s v=""/>
    <s v=""/>
    <s v=""/>
    <s v=""/>
    <s v=""/>
    <s v="M"/>
    <s v="Kwinageese weir"/>
    <s v=""/>
    <s v=""/>
    <s v=""/>
  </r>
  <r>
    <d v="2024-07-13T00:00:00"/>
    <n v="12533"/>
    <n v="12365"/>
    <m/>
    <x v="3"/>
    <n v="930"/>
    <m/>
    <n v="55885"/>
    <s v="V-clip adipose"/>
    <s v="836684"/>
    <m/>
    <m/>
    <m/>
    <s v="--"/>
    <m/>
    <s v="M"/>
    <s v="M"/>
    <s v=""/>
    <s v=""/>
    <n v="74"/>
    <m/>
    <m/>
    <m/>
    <m/>
    <x v="2"/>
    <n v="13404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13T00:00:00"/>
    <n v="12533"/>
    <n v="12365"/>
    <m/>
    <x v="3"/>
    <n v="938"/>
    <m/>
    <n v="55886"/>
    <s v="V-clip adipose"/>
    <s v="836727"/>
    <m/>
    <m/>
    <m/>
    <s v="--"/>
    <m/>
    <s v="F"/>
    <s v="M"/>
    <s v=""/>
    <s v=""/>
    <n v="68"/>
    <m/>
    <m/>
    <m/>
    <m/>
    <x v="2"/>
    <n v="13405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13T00:00:00"/>
    <n v="12533"/>
    <n v="12365"/>
    <m/>
    <x v="3"/>
    <n v="943"/>
    <m/>
    <n v="55887"/>
    <s v="V-clip adipose"/>
    <s v="836721"/>
    <m/>
    <m/>
    <m/>
    <s v="--"/>
    <m/>
    <s v="M"/>
    <s v="M"/>
    <s v=""/>
    <s v=""/>
    <n v="68"/>
    <m/>
    <m/>
    <m/>
    <m/>
    <x v="2"/>
    <n v="13405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13T00:00:00"/>
    <n v="12534"/>
    <n v="12365"/>
    <m/>
    <x v="4"/>
    <n v="1007"/>
    <m/>
    <n v="55888"/>
    <s v="V-clip adipose"/>
    <s v="836710"/>
    <m/>
    <m/>
    <m/>
    <s v="--"/>
    <m/>
    <s v="F"/>
    <s v="M"/>
    <s v=""/>
    <s v=""/>
    <n v="69"/>
    <m/>
    <m/>
    <m/>
    <m/>
    <x v="2"/>
    <n v="13405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13T00:00:00"/>
    <n v="12535"/>
    <n v="12365"/>
    <m/>
    <x v="2"/>
    <n v="1035"/>
    <m/>
    <n v="55889"/>
    <s v="V-clip adipose"/>
    <s v="836681"/>
    <m/>
    <m/>
    <m/>
    <s v="--"/>
    <m/>
    <s v="F"/>
    <s v="F"/>
    <s v=""/>
    <s v=""/>
    <n v="80"/>
    <n v="17.399999999999999"/>
    <n v="6.5"/>
    <n v="5.9"/>
    <n v="1.7"/>
    <x v="1"/>
    <n v="13405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73.5"/>
    <s v="L"/>
    <n v="80"/>
    <s v="Yes"/>
    <s v=""/>
    <e v="#N/A"/>
    <s v=""/>
    <s v="F"/>
    <n v="0.81599999999999873"/>
    <n v="0.69338659205649544"/>
    <s v=""/>
    <s v=""/>
    <s v="F"/>
    <s v=""/>
    <s v=""/>
    <s v=""/>
    <s v=""/>
  </r>
  <r>
    <d v="2024-07-13T00:00:00"/>
    <n v="12535"/>
    <n v="12365"/>
    <m/>
    <x v="2"/>
    <n v="1039"/>
    <m/>
    <n v="55890"/>
    <s v="V-clip adipose"/>
    <s v="836756"/>
    <m/>
    <m/>
    <m/>
    <s v="--"/>
    <m/>
    <s v="M"/>
    <s v="M"/>
    <s v=""/>
    <s v=""/>
    <n v="59"/>
    <m/>
    <m/>
    <m/>
    <m/>
    <x v="2"/>
    <n v="13405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13T00:00:00"/>
    <n v="12535"/>
    <n v="12365"/>
    <m/>
    <x v="2"/>
    <n v="1043"/>
    <m/>
    <n v="55891"/>
    <s v="V-clip adipose"/>
    <s v="836749"/>
    <m/>
    <m/>
    <m/>
    <s v="--"/>
    <m/>
    <s v="F"/>
    <s v="F"/>
    <s v=""/>
    <s v=""/>
    <n v="88"/>
    <n v="18.5"/>
    <n v="6.4"/>
    <n v="7.1"/>
    <n v="1.4"/>
    <x v="1"/>
    <n v="13405"/>
    <s v=""/>
    <n v="6"/>
    <s v="X"/>
    <s v="X"/>
    <m/>
    <d v="2024-09-27T00:00:00"/>
    <m/>
    <s v="HK"/>
    <m/>
    <m/>
    <m/>
    <m/>
    <m/>
    <m/>
    <m/>
    <m/>
    <s v="adult"/>
    <s v="6"/>
    <x v="7"/>
    <s v=""/>
    <s v=""/>
    <s v=""/>
    <x v="6"/>
    <s v="GH"/>
    <n v="81.599999999999994"/>
    <s v="L"/>
    <n v="88"/>
    <s v="Yes"/>
    <s v=""/>
    <e v="#N/A"/>
    <s v=""/>
    <s v="F"/>
    <n v="3.825999999999997"/>
    <n v="0.97866833046441526"/>
    <s v=""/>
    <s v=""/>
    <s v="F"/>
    <s v=""/>
    <s v=""/>
    <s v=""/>
    <s v=""/>
  </r>
  <r>
    <d v="2024-07-13T00:00:00"/>
    <n v="12535"/>
    <n v="12365"/>
    <m/>
    <x v="2"/>
    <n v="1052"/>
    <m/>
    <n v="55892"/>
    <s v="V-clip adipose"/>
    <s v="836736"/>
    <m/>
    <m/>
    <m/>
    <s v="--"/>
    <m/>
    <s v="M"/>
    <s v="M"/>
    <s v=""/>
    <s v=""/>
    <n v="59"/>
    <m/>
    <m/>
    <m/>
    <m/>
    <x v="2"/>
    <n v="13405"/>
    <s v=""/>
    <n v="7"/>
    <s v="X"/>
    <s v="X"/>
    <m/>
    <d v="2024-09-27T00:00:00"/>
    <m/>
    <s v="HW"/>
    <m/>
    <n v="3"/>
    <m/>
    <m/>
    <m/>
    <m/>
    <m/>
    <m/>
    <s v="adult"/>
    <s v="7"/>
    <x v="7"/>
    <s v=""/>
    <s v=""/>
    <s v=""/>
    <x v="6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13T00:00:00"/>
    <n v="12535"/>
    <n v="12365"/>
    <m/>
    <x v="2"/>
    <n v="1055"/>
    <m/>
    <n v="55893"/>
    <s v="V-clip adipose"/>
    <s v="836748"/>
    <m/>
    <m/>
    <m/>
    <s v="--"/>
    <m/>
    <s v="F"/>
    <s v="F"/>
    <s v=""/>
    <s v=""/>
    <n v="79"/>
    <n v="18.399999999999999"/>
    <n v="7.4"/>
    <n v="6.8"/>
    <n v="1.8"/>
    <x v="1"/>
    <n v="1340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71.599999999999994"/>
    <s v="L"/>
    <n v="79"/>
    <s v="Yes"/>
    <s v=""/>
    <e v="#N/A"/>
    <s v=""/>
    <s v="M"/>
    <n v="-1.4640000000000022"/>
    <n v="0.18785629787828059"/>
    <s v=""/>
    <s v=""/>
    <s v="M"/>
    <s v=""/>
    <s v=""/>
    <s v=""/>
    <s v=""/>
  </r>
  <r>
    <d v="2024-07-13T00:00:00"/>
    <n v="12536"/>
    <n v="12365"/>
    <m/>
    <x v="3"/>
    <n v="1602"/>
    <m/>
    <n v="55894"/>
    <s v="V-clip adipose"/>
    <s v="836746"/>
    <m/>
    <m/>
    <m/>
    <s v="--"/>
    <m/>
    <s v="F"/>
    <s v="F"/>
    <s v=""/>
    <s v=""/>
    <n v="80"/>
    <n v="19.100000000000001"/>
    <n v="7.3"/>
    <n v="5.6"/>
    <n v="1.7"/>
    <x v="1"/>
    <n v="1340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72.7"/>
    <s v="L"/>
    <n v="80"/>
    <s v="Yes"/>
    <s v=""/>
    <e v="#N/A"/>
    <s v=""/>
    <s v="M"/>
    <n v="-3.9999999999997815E-3"/>
    <n v="0.49900000133333128"/>
    <s v=""/>
    <s v=""/>
    <s v="M"/>
    <s v=""/>
    <s v=""/>
    <s v=""/>
    <s v=""/>
  </r>
  <r>
    <d v="2024-07-13T00:00:00"/>
    <n v="12536"/>
    <n v="12365"/>
    <m/>
    <x v="3"/>
    <n v="1605"/>
    <m/>
    <n v="55895"/>
    <s v="V-clip adipose"/>
    <s v="836687"/>
    <m/>
    <m/>
    <m/>
    <s v="--"/>
    <m/>
    <s v="M"/>
    <s v="M"/>
    <s v=""/>
    <s v=""/>
    <n v="60"/>
    <m/>
    <m/>
    <m/>
    <m/>
    <x v="2"/>
    <n v="1340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54.423200000000001"/>
    <s v="M"/>
    <n v="60"/>
    <s v="NA"/>
    <s v=""/>
    <e v="#N/A"/>
    <s v=""/>
    <s v=""/>
    <s v=""/>
    <s v=""/>
    <s v=""/>
    <s v=""/>
    <s v="M"/>
    <s v="Kwinageese weir"/>
    <s v=""/>
    <s v=""/>
    <s v=""/>
  </r>
  <r>
    <d v="2024-07-13T00:00:00"/>
    <n v="12536"/>
    <n v="12365"/>
    <m/>
    <x v="3"/>
    <n v="1609"/>
    <m/>
    <n v="55896"/>
    <s v="V-clip adipose"/>
    <s v="836690"/>
    <m/>
    <m/>
    <m/>
    <s v="--"/>
    <m/>
    <s v="F"/>
    <s v="M"/>
    <s v=""/>
    <s v=""/>
    <n v="72"/>
    <m/>
    <m/>
    <m/>
    <m/>
    <x v="2"/>
    <n v="1340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6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13T00:00:00"/>
    <n v="12536"/>
    <n v="12365"/>
    <m/>
    <x v="3"/>
    <n v="1611"/>
    <m/>
    <n v="55897"/>
    <s v="V-clip adipose"/>
    <s v="836713"/>
    <m/>
    <m/>
    <m/>
    <s v="--"/>
    <m/>
    <s v="F"/>
    <s v="F"/>
    <s v=""/>
    <s v=""/>
    <n v="80"/>
    <n v="16.899999999999999"/>
    <n v="5.6"/>
    <n v="6.5"/>
    <n v="1.3"/>
    <x v="1"/>
    <n v="1340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6"/>
    <s v="GH"/>
    <n v="74.400000000000006"/>
    <s v="L"/>
    <n v="80"/>
    <s v="Yes"/>
    <s v=""/>
    <e v="#N/A"/>
    <s v=""/>
    <s v="F"/>
    <n v="1.9040000000000001"/>
    <n v="0.87034357723109945"/>
    <s v=""/>
    <s v=""/>
    <s v="F"/>
    <s v=""/>
    <s v=""/>
    <s v=""/>
    <s v=""/>
  </r>
  <r>
    <d v="2024-07-13T00:00:00"/>
    <n v="12536"/>
    <n v="12365"/>
    <m/>
    <x v="3"/>
    <n v="1618"/>
    <m/>
    <n v="55898"/>
    <s v="V-clip adipose"/>
    <s v="836711"/>
    <m/>
    <m/>
    <m/>
    <s v="--"/>
    <m/>
    <s v="F"/>
    <s v="M"/>
    <s v=""/>
    <s v=""/>
    <n v="64"/>
    <m/>
    <m/>
    <m/>
    <m/>
    <x v="2"/>
    <n v="1340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6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13T00:00:00"/>
    <n v="12536"/>
    <n v="12365"/>
    <m/>
    <x v="3"/>
    <n v="1621"/>
    <m/>
    <n v="55899"/>
    <s v="V-clip adipose"/>
    <s v="836703"/>
    <m/>
    <m/>
    <m/>
    <s v="--"/>
    <s v="X"/>
    <s v="M"/>
    <s v="M"/>
    <s v=""/>
    <s v=""/>
    <n v="87"/>
    <n v="20.2"/>
    <n v="8.3000000000000007"/>
    <n v="8.4"/>
    <n v="2.2000000000000002"/>
    <x v="1"/>
    <n v="1340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6"/>
    <s v="GH"/>
    <n v="78.7"/>
    <s v="L"/>
    <n v="87"/>
    <s v="Yes"/>
    <s v=""/>
    <e v="#N/A"/>
    <s v=""/>
    <s v="M"/>
    <n v="-0.60800000000000387"/>
    <n v="0.35251555983448329"/>
    <s v=""/>
    <s v=""/>
    <s v="M"/>
    <s v=""/>
    <s v=""/>
    <s v=""/>
    <s v=""/>
  </r>
  <r>
    <d v="2024-07-13T00:00:00"/>
    <n v="12536"/>
    <n v="12365"/>
    <m/>
    <x v="3"/>
    <n v="1626"/>
    <m/>
    <n v="55900"/>
    <s v="V-clip adipose"/>
    <s v="836751"/>
    <m/>
    <m/>
    <m/>
    <s v="--"/>
    <m/>
    <s v="F"/>
    <s v="F"/>
    <s v=""/>
    <s v=""/>
    <n v="83"/>
    <n v="18.399999999999999"/>
    <n v="6.7"/>
    <n v="6.5"/>
    <n v="1.3"/>
    <x v="1"/>
    <n v="1340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6"/>
    <s v="GH"/>
    <n v="76.3"/>
    <s v="L"/>
    <n v="83"/>
    <s v="Yes"/>
    <s v=""/>
    <e v="#N/A"/>
    <s v=""/>
    <s v="F"/>
    <n v="1.785999999999998"/>
    <n v="0.85643616433228842"/>
    <s v=""/>
    <s v=""/>
    <s v="F"/>
    <s v=""/>
    <s v=""/>
    <s v=""/>
    <s v=""/>
  </r>
  <r>
    <d v="2024-07-13T00:00:00"/>
    <n v="12536"/>
    <n v="12365"/>
    <m/>
    <x v="3"/>
    <n v="1629"/>
    <m/>
    <n v="55901"/>
    <s v="V-clip adipose"/>
    <s v="836707"/>
    <m/>
    <m/>
    <m/>
    <s v="--"/>
    <m/>
    <s v="M"/>
    <s v="M"/>
    <s v=""/>
    <s v=""/>
    <n v="57"/>
    <m/>
    <m/>
    <m/>
    <m/>
    <x v="2"/>
    <n v="1340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6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13T00:00:00"/>
    <n v="12537"/>
    <n v="12365"/>
    <m/>
    <x v="4"/>
    <n v="1705"/>
    <m/>
    <n v="55902"/>
    <s v="V-clip adipose"/>
    <s v="836683"/>
    <m/>
    <m/>
    <m/>
    <s v="--"/>
    <s v="X"/>
    <s v="M"/>
    <s v="M"/>
    <s v=""/>
    <s v=""/>
    <n v="68"/>
    <m/>
    <m/>
    <m/>
    <m/>
    <x v="2"/>
    <n v="1340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6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13T00:00:00"/>
    <n v="12537"/>
    <n v="12365"/>
    <m/>
    <x v="4"/>
    <n v="1709"/>
    <m/>
    <n v="55903"/>
    <s v="V-clip adipose"/>
    <s v="836678"/>
    <m/>
    <m/>
    <m/>
    <s v="--"/>
    <m/>
    <s v="M"/>
    <s v="M"/>
    <s v=""/>
    <s v=""/>
    <n v="51"/>
    <m/>
    <m/>
    <m/>
    <m/>
    <x v="2"/>
    <n v="1340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6"/>
    <s v="GH"/>
    <n v="46.093699999999998"/>
    <s v="M"/>
    <n v="51"/>
    <s v="NA"/>
    <s v=""/>
    <e v="#N/A"/>
    <s v=""/>
    <s v=""/>
    <s v=""/>
    <s v=""/>
    <s v=""/>
    <s v=""/>
    <s v="M"/>
    <s v=""/>
    <s v=""/>
    <s v=""/>
    <s v=""/>
  </r>
  <r>
    <d v="2024-07-13T00:00:00"/>
    <n v="12538"/>
    <n v="12365"/>
    <m/>
    <x v="2"/>
    <n v="1729"/>
    <m/>
    <n v="55904"/>
    <s v="V-clip adipose"/>
    <s v="836698"/>
    <m/>
    <m/>
    <m/>
    <s v="--"/>
    <s v="X"/>
    <s v="M"/>
    <s v="M"/>
    <s v=""/>
    <s v=""/>
    <n v="85"/>
    <n v="18.5"/>
    <n v="7.1"/>
    <n v="5.8"/>
    <n v="1.9"/>
    <x v="1"/>
    <n v="1340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6"/>
    <s v="GH"/>
    <n v="77.900000000000006"/>
    <s v="L"/>
    <n v="85"/>
    <s v="Yes"/>
    <s v=""/>
    <e v="#N/A"/>
    <s v=""/>
    <s v="F"/>
    <n v="2.093999999999999"/>
    <n v="0.89031864134388583"/>
    <s v=""/>
    <s v=""/>
    <s v="F"/>
    <s v=""/>
    <s v=""/>
    <s v=""/>
    <s v=""/>
  </r>
  <r>
    <d v="2024-07-13T00:00:00"/>
    <n v="12538"/>
    <n v="12365"/>
    <m/>
    <x v="2"/>
    <n v="1732"/>
    <m/>
    <n v="55905"/>
    <s v="V-clip adipose"/>
    <s v="837187"/>
    <m/>
    <m/>
    <m/>
    <s v="--"/>
    <m/>
    <s v="F"/>
    <s v="F"/>
    <s v=""/>
    <s v=""/>
    <n v="83"/>
    <n v="16.7"/>
    <n v="6.3"/>
    <n v="5.0999999999999996"/>
    <n v="1.4"/>
    <x v="1"/>
    <n v="1340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6"/>
    <s v="GH"/>
    <n v="76.7"/>
    <s v="L"/>
    <n v="83"/>
    <s v="Yes"/>
    <s v=""/>
    <e v="#N/A"/>
    <s v=""/>
    <s v="F"/>
    <n v="3.1639999999999988"/>
    <n v="0.95945683039251883"/>
    <s v=""/>
    <s v=""/>
    <s v="F"/>
    <s v=""/>
    <s v=""/>
    <s v=""/>
    <s v=""/>
  </r>
  <r>
    <d v="2024-07-13T00:00:00"/>
    <n v="12538"/>
    <n v="12365"/>
    <m/>
    <x v="2"/>
    <n v="1738"/>
    <m/>
    <n v="55906"/>
    <s v="V-clip adipose"/>
    <s v="837210"/>
    <m/>
    <m/>
    <m/>
    <s v="--"/>
    <m/>
    <s v="M"/>
    <s v="M"/>
    <s v=""/>
    <s v=""/>
    <n v="74"/>
    <m/>
    <m/>
    <m/>
    <m/>
    <x v="2"/>
    <n v="13407"/>
    <s v="1062192"/>
    <n v="1"/>
    <s v="X"/>
    <m/>
    <s v="X"/>
    <d v="2024-09-27T00:00:00"/>
    <m/>
    <m/>
    <m/>
    <m/>
    <m/>
    <m/>
    <m/>
    <m/>
    <m/>
    <m/>
    <s v="adult"/>
    <s v="10621921"/>
    <x v="3"/>
    <n v="1.3"/>
    <n v="3"/>
    <n v="2019"/>
    <x v="6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13T00:00:00"/>
    <n v="12538"/>
    <n v="12366"/>
    <m/>
    <x v="2"/>
    <n v="1743"/>
    <m/>
    <n v="55907"/>
    <s v="V-clip adipose"/>
    <s v="837248"/>
    <m/>
    <m/>
    <m/>
    <s v="--"/>
    <m/>
    <s v="F"/>
    <s v="M"/>
    <s v=""/>
    <s v=""/>
    <n v="60"/>
    <m/>
    <m/>
    <m/>
    <m/>
    <x v="2"/>
    <n v="13407"/>
    <s v="1062192"/>
    <n v="2"/>
    <s v="X"/>
    <m/>
    <s v="X"/>
    <d v="2024-09-27T00:00:00"/>
    <m/>
    <m/>
    <m/>
    <m/>
    <m/>
    <m/>
    <m/>
    <m/>
    <m/>
    <m/>
    <s v="adult"/>
    <s v="10621922"/>
    <x v="2"/>
    <n v="1.2"/>
    <n v="2"/>
    <n v="2020"/>
    <x v="6"/>
    <s v="GH"/>
    <n v="54.423200000000001"/>
    <s v="M"/>
    <n v="60"/>
    <s v="NA"/>
    <s v=""/>
    <n v="127871"/>
    <s v=""/>
    <s v=""/>
    <s v=""/>
    <s v=""/>
    <s v=""/>
    <s v=""/>
    <s v="M"/>
    <s v=""/>
    <s v=""/>
    <s v=""/>
    <s v=""/>
  </r>
  <r>
    <d v="2024-07-13T00:00:00"/>
    <n v="12538"/>
    <n v="12366"/>
    <m/>
    <x v="2"/>
    <n v="1747"/>
    <m/>
    <n v="55908"/>
    <s v="V-clip adipose"/>
    <s v="837240"/>
    <m/>
    <m/>
    <m/>
    <s v="--"/>
    <m/>
    <s v="F"/>
    <s v="M"/>
    <s v=""/>
    <s v=""/>
    <n v="52"/>
    <m/>
    <m/>
    <m/>
    <m/>
    <x v="2"/>
    <n v="13407"/>
    <s v="1062192"/>
    <n v="3"/>
    <s v="X"/>
    <m/>
    <s v="X"/>
    <d v="2024-09-27T00:00:00"/>
    <m/>
    <m/>
    <m/>
    <m/>
    <m/>
    <m/>
    <m/>
    <m/>
    <m/>
    <m/>
    <s v="adult"/>
    <s v="10621923"/>
    <x v="2"/>
    <n v="1.2"/>
    <n v="2"/>
    <n v="2020"/>
    <x v="6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7-13T00:00:00"/>
    <n v="12538"/>
    <n v="12366"/>
    <m/>
    <x v="2"/>
    <n v="1749"/>
    <m/>
    <n v="55909"/>
    <s v="V-clip adipose"/>
    <s v="837252"/>
    <m/>
    <m/>
    <m/>
    <s v="--"/>
    <m/>
    <s v="F"/>
    <s v="F"/>
    <s v=""/>
    <s v=""/>
    <n v="78"/>
    <n v="17.2"/>
    <n v="6.8"/>
    <n v="5.7"/>
    <n v="1.8"/>
    <x v="1"/>
    <n v="13407"/>
    <s v="1062192"/>
    <n v="4"/>
    <s v="X"/>
    <m/>
    <s v="X"/>
    <d v="2024-09-27T00:00:00"/>
    <m/>
    <m/>
    <m/>
    <m/>
    <m/>
    <m/>
    <m/>
    <m/>
    <m/>
    <m/>
    <s v="adult"/>
    <s v="10621924"/>
    <x v="3"/>
    <n v="1.3"/>
    <n v="3"/>
    <n v="2019"/>
    <x v="6"/>
    <s v="GH"/>
    <n v="71.2"/>
    <s v="L"/>
    <n v="78"/>
    <s v="Yes"/>
    <s v=""/>
    <n v="127871"/>
    <s v=""/>
    <s v="M"/>
    <n v="-0.378000000000001"/>
    <n v="0.406609363167306"/>
    <s v=""/>
    <s v=""/>
    <s v="M"/>
    <s v=""/>
    <s v=""/>
    <s v=""/>
    <s v=""/>
  </r>
  <r>
    <d v="2024-07-14T00:00:00"/>
    <n v="12458"/>
    <n v="12344"/>
    <m/>
    <x v="1"/>
    <n v="1015"/>
    <m/>
    <n v="42242"/>
    <s v="adipose hole"/>
    <s v="836988"/>
    <m/>
    <m/>
    <m/>
    <s v="--"/>
    <m/>
    <s v="M"/>
    <s v="M"/>
    <s v=""/>
    <s v=""/>
    <n v="62.5"/>
    <m/>
    <m/>
    <m/>
    <m/>
    <x v="2"/>
    <n v="13454"/>
    <s v="1062149"/>
    <n v="5"/>
    <s v="X"/>
    <m/>
    <m/>
    <d v="2024-07-19T00:00:00"/>
    <n v="812"/>
    <m/>
    <m/>
    <m/>
    <m/>
    <m/>
    <n v="1"/>
    <m/>
    <m/>
    <m/>
    <s v="adult"/>
    <s v="10621495"/>
    <x v="2"/>
    <n v="1.2"/>
    <n v="2"/>
    <n v="2020"/>
    <x v="7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7-14T00:00:00"/>
    <n v="12458"/>
    <n v="12344"/>
    <m/>
    <x v="1"/>
    <n v="1017"/>
    <m/>
    <n v="42243"/>
    <s v="adipose hole"/>
    <s v="837011"/>
    <m/>
    <m/>
    <m/>
    <s v="--"/>
    <m/>
    <s v="F"/>
    <s v="M"/>
    <s v=""/>
    <s v=""/>
    <n v="70.5"/>
    <m/>
    <m/>
    <m/>
    <m/>
    <x v="2"/>
    <n v="13454"/>
    <s v="1062149"/>
    <n v="6"/>
    <s v="X"/>
    <m/>
    <m/>
    <d v="2024-07-19T00:00:00"/>
    <n v="813"/>
    <m/>
    <m/>
    <m/>
    <m/>
    <m/>
    <n v="1"/>
    <m/>
    <m/>
    <m/>
    <s v="adult"/>
    <s v="10621496"/>
    <x v="2"/>
    <n v="1.2"/>
    <n v="2"/>
    <n v="2020"/>
    <x v="7"/>
    <s v="GW"/>
    <n v="64.140949999999989"/>
    <s v="M"/>
    <n v="70.5"/>
    <s v="NA"/>
    <s v=""/>
    <n v="122543"/>
    <s v=""/>
    <s v=""/>
    <s v=""/>
    <s v=""/>
    <s v=""/>
    <s v=""/>
    <s v="M"/>
    <s v=""/>
    <s v=""/>
    <s v=""/>
    <s v=""/>
  </r>
  <r>
    <d v="2024-07-14T00:00:00"/>
    <n v="12458"/>
    <n v="12344"/>
    <m/>
    <x v="1"/>
    <n v="1018"/>
    <m/>
    <n v="42244"/>
    <s v="adipose hole"/>
    <s v="836991"/>
    <m/>
    <m/>
    <m/>
    <s v="--"/>
    <m/>
    <s v="F"/>
    <s v="M"/>
    <s v=""/>
    <s v=""/>
    <n v="68.5"/>
    <m/>
    <m/>
    <m/>
    <m/>
    <x v="2"/>
    <n v="13454"/>
    <s v="1062149"/>
    <n v="7"/>
    <s v="X"/>
    <m/>
    <m/>
    <d v="2024-07-19T00:00:00"/>
    <n v="814"/>
    <m/>
    <m/>
    <m/>
    <m/>
    <m/>
    <n v="1"/>
    <m/>
    <m/>
    <m/>
    <s v="adult"/>
    <s v="10621497"/>
    <x v="2"/>
    <n v="1.2"/>
    <n v="2"/>
    <n v="2020"/>
    <x v="7"/>
    <s v="GW"/>
    <n v="62.289949999999997"/>
    <s v="M"/>
    <n v="68.5"/>
    <s v="NA"/>
    <s v=""/>
    <n v="122543"/>
    <s v=""/>
    <s v=""/>
    <s v=""/>
    <s v=""/>
    <s v=""/>
    <s v=""/>
    <s v="M"/>
    <s v=""/>
    <s v=""/>
    <s v=""/>
    <s v=""/>
  </r>
  <r>
    <d v="2024-07-14T00:00:00"/>
    <n v="12458"/>
    <n v="12344"/>
    <m/>
    <x v="1"/>
    <n v="1022"/>
    <m/>
    <n v="42245"/>
    <s v="adipose hole"/>
    <s v="837048"/>
    <m/>
    <m/>
    <m/>
    <s v="--"/>
    <m/>
    <s v="F"/>
    <s v="F"/>
    <s v=""/>
    <s v=""/>
    <n v="77"/>
    <n v="16.8"/>
    <n v="6.4"/>
    <n v="5.4"/>
    <n v="1.9"/>
    <x v="1"/>
    <n v="13454"/>
    <s v="1062149"/>
    <n v="8"/>
    <s v="X"/>
    <m/>
    <m/>
    <d v="2024-07-19T00:00:00"/>
    <n v="815"/>
    <m/>
    <m/>
    <m/>
    <m/>
    <m/>
    <n v="1"/>
    <m/>
    <m/>
    <m/>
    <s v="adult"/>
    <s v="10621498"/>
    <x v="2"/>
    <n v="1.2"/>
    <n v="2"/>
    <n v="2020"/>
    <x v="7"/>
    <s v="GW"/>
    <n v="70.599999999999994"/>
    <s v="L"/>
    <n v="77"/>
    <s v="Yes"/>
    <s v=""/>
    <n v="122543"/>
    <s v=""/>
    <s v="M"/>
    <n v="-0.17800000000000038"/>
    <n v="0.45561712375242847"/>
    <s v=""/>
    <s v=""/>
    <s v="M"/>
    <s v=""/>
    <s v=""/>
    <s v=""/>
    <s v=""/>
  </r>
  <r>
    <d v="2024-07-14T00:00:00"/>
    <n v="12458"/>
    <n v="12344"/>
    <m/>
    <x v="1"/>
    <n v="1027"/>
    <m/>
    <n v="42246"/>
    <s v="adipose hole"/>
    <s v="837023"/>
    <m/>
    <m/>
    <m/>
    <s v="--"/>
    <m/>
    <s v="M"/>
    <s v="M"/>
    <s v=""/>
    <s v=""/>
    <n v="51"/>
    <m/>
    <m/>
    <m/>
    <m/>
    <x v="2"/>
    <n v="13454"/>
    <s v="1062149"/>
    <n v="9"/>
    <s v="X"/>
    <m/>
    <m/>
    <d v="2024-07-19T00:00:00"/>
    <n v="816"/>
    <m/>
    <m/>
    <m/>
    <m/>
    <m/>
    <n v="1"/>
    <m/>
    <m/>
    <m/>
    <s v="adult"/>
    <s v="10621499"/>
    <x v="2"/>
    <n v="1.2"/>
    <n v="2"/>
    <n v="2020"/>
    <x v="7"/>
    <s v="GW"/>
    <n v="46.093699999999998"/>
    <s v="M"/>
    <n v="51"/>
    <s v="NA"/>
    <s v=""/>
    <n v="122543"/>
    <s v=""/>
    <s v=""/>
    <s v=""/>
    <s v=""/>
    <s v=""/>
    <s v=""/>
    <s v="M"/>
    <s v=""/>
    <s v=""/>
    <s v=""/>
    <s v=""/>
  </r>
  <r>
    <d v="2024-07-14T00:00:00"/>
    <n v="12459"/>
    <n v="12344"/>
    <m/>
    <x v="0"/>
    <n v="1104"/>
    <m/>
    <n v="42247"/>
    <s v="adipose hole"/>
    <s v="837017"/>
    <m/>
    <m/>
    <m/>
    <s v="--"/>
    <m/>
    <s v="F"/>
    <s v="M"/>
    <s v=""/>
    <s v=""/>
    <n v="68.5"/>
    <m/>
    <m/>
    <m/>
    <m/>
    <x v="2"/>
    <n v="13454"/>
    <s v="1062149"/>
    <n v="10"/>
    <s v="X"/>
    <m/>
    <m/>
    <d v="2024-07-19T00:00:00"/>
    <n v="817"/>
    <m/>
    <m/>
    <m/>
    <m/>
    <m/>
    <n v="1"/>
    <m/>
    <m/>
    <m/>
    <s v="adult"/>
    <s v="106214910"/>
    <x v="2"/>
    <n v="1.2"/>
    <n v="2"/>
    <n v="2020"/>
    <x v="7"/>
    <s v="GW"/>
    <n v="62.289949999999997"/>
    <s v="M"/>
    <n v="68.5"/>
    <s v="NA"/>
    <s v=""/>
    <n v="122543"/>
    <s v=""/>
    <s v=""/>
    <s v=""/>
    <s v=""/>
    <s v=""/>
    <s v=""/>
    <s v="M"/>
    <s v=""/>
    <s v=""/>
    <s v=""/>
    <s v=""/>
  </r>
  <r>
    <d v="2024-07-14T00:00:00"/>
    <n v="12460"/>
    <n v="12344"/>
    <m/>
    <x v="0"/>
    <n v="1517"/>
    <m/>
    <m/>
    <s v="caudal hole"/>
    <m/>
    <m/>
    <m/>
    <m/>
    <s v="--"/>
    <m/>
    <s v="M"/>
    <s v="M"/>
    <s v=""/>
    <s v=""/>
    <n v="39.5"/>
    <m/>
    <m/>
    <m/>
    <m/>
    <x v="3"/>
    <n v="13458"/>
    <s v="1062150"/>
    <n v="1"/>
    <s v="X"/>
    <m/>
    <m/>
    <d v="2024-07-19T00:00:00"/>
    <m/>
    <m/>
    <m/>
    <m/>
    <m/>
    <m/>
    <n v="1"/>
    <m/>
    <s v="JACK"/>
    <m/>
    <s v="jack"/>
    <s v="10621501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4T00:00:00"/>
    <n v="12460"/>
    <n v="12344"/>
    <m/>
    <x v="0"/>
    <n v="1524"/>
    <m/>
    <m/>
    <s v="caudal hole"/>
    <m/>
    <m/>
    <m/>
    <m/>
    <s v="--"/>
    <m/>
    <s v="M"/>
    <s v="M"/>
    <s v=""/>
    <s v=""/>
    <n v="36"/>
    <m/>
    <m/>
    <m/>
    <m/>
    <x v="3"/>
    <n v="13458"/>
    <s v="1062150"/>
    <n v="2"/>
    <s v="X"/>
    <m/>
    <m/>
    <d v="2024-07-19T00:00:00"/>
    <m/>
    <m/>
    <m/>
    <m/>
    <m/>
    <m/>
    <n v="1"/>
    <m/>
    <s v="JACK"/>
    <m/>
    <s v="jack"/>
    <s v="10621502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4T00:00:00"/>
    <n v="12460"/>
    <n v="12344"/>
    <m/>
    <x v="0"/>
    <n v="1526"/>
    <m/>
    <m/>
    <s v="caudal hole"/>
    <m/>
    <m/>
    <m/>
    <m/>
    <s v="--"/>
    <m/>
    <s v="M"/>
    <s v="M"/>
    <s v=""/>
    <s v=""/>
    <n v="38"/>
    <m/>
    <m/>
    <m/>
    <m/>
    <x v="3"/>
    <n v="13458"/>
    <s v="1062150"/>
    <n v="3"/>
    <s v="X"/>
    <m/>
    <m/>
    <d v="2024-07-19T00:00:00"/>
    <m/>
    <m/>
    <m/>
    <m/>
    <m/>
    <m/>
    <n v="1"/>
    <m/>
    <s v="JACK"/>
    <m/>
    <s v="jack"/>
    <s v="10621503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4T00:00:00"/>
    <n v="12461"/>
    <n v="12344"/>
    <n v="38"/>
    <x v="1"/>
    <n v="1606"/>
    <n v="120"/>
    <n v="42248"/>
    <s v="adipose hole"/>
    <s v="836977"/>
    <n v="460"/>
    <s v="M58 054"/>
    <n v="58"/>
    <s v="460-M58 054-58"/>
    <m/>
    <s v="M"/>
    <s v="M"/>
    <s v=""/>
    <s v=""/>
    <n v="51.5"/>
    <m/>
    <m/>
    <m/>
    <m/>
    <x v="2"/>
    <n v="13458"/>
    <s v="1062150"/>
    <n v="4"/>
    <s v="X"/>
    <m/>
    <m/>
    <d v="2024-07-19T00:00:00"/>
    <n v="818"/>
    <m/>
    <m/>
    <m/>
    <m/>
    <m/>
    <n v="1"/>
    <s v="CN"/>
    <m/>
    <m/>
    <s v="adult"/>
    <s v="10621504"/>
    <x v="2"/>
    <n v="1.2"/>
    <n v="2"/>
    <n v="2020"/>
    <x v="7"/>
    <s v="GW"/>
    <n v="46.556449999999998"/>
    <s v="M"/>
    <n v="51.5"/>
    <s v="NA"/>
    <s v=""/>
    <n v="122543"/>
    <s v=""/>
    <s v=""/>
    <s v=""/>
    <s v=""/>
    <s v=""/>
    <s v=""/>
    <s v="M"/>
    <s v=""/>
    <s v=""/>
    <s v=""/>
    <s v=""/>
  </r>
  <r>
    <d v="2024-07-14T00:00:00"/>
    <n v="12461"/>
    <n v="12344"/>
    <m/>
    <x v="1"/>
    <n v="1628"/>
    <m/>
    <m/>
    <s v="caudal hole"/>
    <m/>
    <m/>
    <m/>
    <m/>
    <s v="--"/>
    <m/>
    <s v="M"/>
    <s v="M"/>
    <s v=""/>
    <s v=""/>
    <n v="35"/>
    <m/>
    <m/>
    <m/>
    <m/>
    <x v="3"/>
    <n v="13458"/>
    <s v="1062150"/>
    <n v="5"/>
    <s v="X"/>
    <m/>
    <m/>
    <d v="2024-07-19T00:00:00"/>
    <m/>
    <m/>
    <m/>
    <m/>
    <m/>
    <s v="1"/>
    <n v="1"/>
    <m/>
    <s v="JACK"/>
    <m/>
    <s v="jack"/>
    <s v="10621505"/>
    <x v="4"/>
    <s v="M1"/>
    <n v="1"/>
    <s v="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4T00:00:00"/>
    <n v="12461"/>
    <n v="12344"/>
    <m/>
    <x v="1"/>
    <n v="1636"/>
    <m/>
    <m/>
    <s v="caudal hole"/>
    <m/>
    <m/>
    <m/>
    <m/>
    <s v="--"/>
    <m/>
    <s v="M"/>
    <s v="M"/>
    <s v=""/>
    <s v=""/>
    <n v="40"/>
    <m/>
    <m/>
    <m/>
    <m/>
    <x v="3"/>
    <n v="13458"/>
    <s v="1062150"/>
    <n v="6"/>
    <s v="X"/>
    <m/>
    <m/>
    <d v="2024-07-19T00:00:00"/>
    <m/>
    <m/>
    <m/>
    <m/>
    <m/>
    <m/>
    <n v="1"/>
    <m/>
    <s v="JACK"/>
    <m/>
    <s v="jack"/>
    <s v="10621506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4T00:00:00"/>
    <n v="12461"/>
    <n v="12344"/>
    <n v="38"/>
    <x v="1"/>
    <n v="1700"/>
    <n v="78"/>
    <n v="42249"/>
    <s v="adipose hole"/>
    <s v="837065"/>
    <n v="420"/>
    <s v="M56 052"/>
    <n v="135"/>
    <s v="420-M56 052-135"/>
    <m/>
    <s v="M"/>
    <s v="M"/>
    <s v=""/>
    <s v=""/>
    <n v="65"/>
    <m/>
    <m/>
    <m/>
    <m/>
    <x v="2"/>
    <n v="13458"/>
    <s v="1062150"/>
    <n v="7"/>
    <s v="X"/>
    <m/>
    <m/>
    <d v="2024-07-19T00:00:00"/>
    <n v="819"/>
    <m/>
    <m/>
    <m/>
    <m/>
    <m/>
    <n v="1"/>
    <s v="CN"/>
    <m/>
    <m/>
    <s v="adult"/>
    <s v="10621507"/>
    <x v="2"/>
    <n v="1.2"/>
    <n v="2"/>
    <n v="2020"/>
    <x v="7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7-14T00:00:00"/>
    <n v="12461"/>
    <n v="12344"/>
    <m/>
    <x v="1"/>
    <n v="1712"/>
    <m/>
    <n v="42250"/>
    <s v="adipose hole"/>
    <s v="837034"/>
    <m/>
    <m/>
    <m/>
    <s v="--"/>
    <m/>
    <s v="M"/>
    <s v="M"/>
    <s v=""/>
    <s v=""/>
    <n v="61"/>
    <m/>
    <m/>
    <m/>
    <m/>
    <x v="2"/>
    <n v="13458"/>
    <s v="1062150"/>
    <n v="8"/>
    <s v="X"/>
    <m/>
    <m/>
    <d v="2024-07-19T00:00:00"/>
    <n v="820"/>
    <m/>
    <m/>
    <m/>
    <m/>
    <m/>
    <n v="1"/>
    <m/>
    <m/>
    <m/>
    <s v="adult"/>
    <s v="10621508"/>
    <x v="2"/>
    <n v="1.2"/>
    <n v="2"/>
    <n v="2020"/>
    <x v="7"/>
    <s v="GW"/>
    <n v="55.348700000000001"/>
    <s v="M"/>
    <n v="61"/>
    <s v="NA"/>
    <s v=""/>
    <n v="122543"/>
    <s v=""/>
    <s v=""/>
    <s v=""/>
    <s v=""/>
    <s v=""/>
    <s v=""/>
    <s v="M"/>
    <s v=""/>
    <s v=""/>
    <s v=""/>
    <s v=""/>
  </r>
  <r>
    <d v="2024-07-14T00:00:00"/>
    <n v="12539"/>
    <n v="12367"/>
    <m/>
    <x v="3"/>
    <n v="940"/>
    <m/>
    <n v="55910"/>
    <s v="V-clip adipose"/>
    <s v="837197"/>
    <m/>
    <m/>
    <m/>
    <s v="--"/>
    <m/>
    <s v="F"/>
    <s v="M"/>
    <s v=""/>
    <s v=""/>
    <n v="66.5"/>
    <m/>
    <m/>
    <m/>
    <m/>
    <x v="2"/>
    <n v="13407"/>
    <s v="1062192"/>
    <n v="5"/>
    <s v="X"/>
    <m/>
    <s v="X"/>
    <d v="2024-09-27T00:00:00"/>
    <m/>
    <m/>
    <m/>
    <m/>
    <m/>
    <m/>
    <n v="1"/>
    <m/>
    <m/>
    <m/>
    <s v="adult"/>
    <s v="10621925"/>
    <x v="2"/>
    <n v="1.2"/>
    <n v="2"/>
    <n v="2020"/>
    <x v="7"/>
    <s v="GH"/>
    <n v="60.438949999999998"/>
    <s v="M"/>
    <n v="66.5"/>
    <s v="NA"/>
    <s v=""/>
    <n v="127871"/>
    <s v=""/>
    <s v=""/>
    <s v=""/>
    <s v=""/>
    <s v=""/>
    <s v=""/>
    <s v="M"/>
    <s v=""/>
    <s v=""/>
    <s v=""/>
    <s v=""/>
  </r>
  <r>
    <d v="2024-07-14T00:00:00"/>
    <n v="12539"/>
    <n v="12367"/>
    <m/>
    <x v="3"/>
    <n v="943"/>
    <m/>
    <n v="55911"/>
    <s v="V-clip adipose"/>
    <s v="837179"/>
    <m/>
    <m/>
    <m/>
    <s v="--"/>
    <s v="X"/>
    <s v="M"/>
    <s v="M"/>
    <s v=""/>
    <s v=""/>
    <n v="52"/>
    <m/>
    <m/>
    <m/>
    <m/>
    <x v="2"/>
    <n v="13407"/>
    <s v="1062192"/>
    <n v="6"/>
    <s v="X"/>
    <m/>
    <s v="X"/>
    <d v="2024-09-27T00:00:00"/>
    <m/>
    <s v="HW"/>
    <m/>
    <n v="7"/>
    <m/>
    <m/>
    <n v="1"/>
    <m/>
    <m/>
    <m/>
    <s v="adult"/>
    <s v="10621926"/>
    <x v="2"/>
    <n v="1.2"/>
    <n v="2"/>
    <n v="2020"/>
    <x v="7"/>
    <s v="GH"/>
    <n v="47.019199999999998"/>
    <s v="M"/>
    <n v="52"/>
    <s v="NA"/>
    <s v=""/>
    <n v="127871"/>
    <s v=""/>
    <s v=""/>
    <s v=""/>
    <s v=""/>
    <s v=""/>
    <s v=""/>
    <s v="M"/>
    <s v=""/>
    <s v=""/>
    <s v=""/>
    <s v=""/>
  </r>
  <r>
    <d v="2024-07-14T00:00:00"/>
    <n v="12539"/>
    <n v="12367"/>
    <m/>
    <x v="3"/>
    <n v="952"/>
    <m/>
    <n v="55912"/>
    <s v="V-clip adipose"/>
    <s v="837256"/>
    <m/>
    <m/>
    <m/>
    <s v="--"/>
    <s v="X"/>
    <s v="M"/>
    <s v="M"/>
    <s v=""/>
    <s v=""/>
    <n v="63"/>
    <m/>
    <m/>
    <m/>
    <m/>
    <x v="2"/>
    <n v="13407"/>
    <s v="1062192"/>
    <n v="7"/>
    <s v="X"/>
    <m/>
    <s v="X"/>
    <d v="2024-09-27T00:00:00"/>
    <m/>
    <m/>
    <m/>
    <m/>
    <m/>
    <m/>
    <n v="1"/>
    <m/>
    <m/>
    <m/>
    <s v="adult"/>
    <s v="10621927"/>
    <x v="2"/>
    <n v="1.2"/>
    <n v="2"/>
    <n v="2020"/>
    <x v="7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14T00:00:00"/>
    <n v="12539"/>
    <n v="12367"/>
    <m/>
    <x v="3"/>
    <n v="955"/>
    <m/>
    <n v="55913"/>
    <s v="V-clip adipose"/>
    <s v="837251"/>
    <m/>
    <m/>
    <m/>
    <s v="--"/>
    <m/>
    <s v="F"/>
    <s v="F"/>
    <s v=""/>
    <s v=""/>
    <n v="81.5"/>
    <n v="18.7"/>
    <n v="6.8"/>
    <n v="5.3"/>
    <n v="1.6"/>
    <x v="1"/>
    <n v="13407"/>
    <s v="1062192"/>
    <n v="8"/>
    <s v="X"/>
    <m/>
    <s v="X"/>
    <d v="2024-09-27T00:00:00"/>
    <m/>
    <m/>
    <m/>
    <m/>
    <m/>
    <m/>
    <n v="1"/>
    <m/>
    <m/>
    <m/>
    <s v="adult"/>
    <s v="10621928"/>
    <x v="8"/>
    <s v="M3"/>
    <n v="3"/>
    <s v=""/>
    <x v="7"/>
    <s v="GH"/>
    <n v="74.7"/>
    <s v="L"/>
    <n v="81.5"/>
    <s v="Yes"/>
    <s v=""/>
    <n v="127871"/>
    <s v=""/>
    <s v="F"/>
    <n v="1.5710000000000017"/>
    <n v="0.82792611944756933"/>
    <s v=""/>
    <s v=""/>
    <s v="F"/>
    <s v=""/>
    <s v=""/>
    <s v=""/>
    <s v=""/>
  </r>
  <r>
    <d v="2024-07-14T00:00:00"/>
    <n v="12539"/>
    <n v="12367"/>
    <m/>
    <x v="3"/>
    <n v="1002"/>
    <m/>
    <n v="55914"/>
    <s v="V-clip adipose"/>
    <s v="837269"/>
    <m/>
    <m/>
    <m/>
    <s v="--"/>
    <m/>
    <s v="F"/>
    <s v="F"/>
    <s v=""/>
    <s v=""/>
    <n v="84"/>
    <n v="18.2"/>
    <n v="6.2"/>
    <n v="5"/>
    <n v="1.6"/>
    <x v="1"/>
    <n v="13407"/>
    <s v="1062192"/>
    <n v="9"/>
    <s v="X"/>
    <m/>
    <s v="X"/>
    <d v="2024-09-27T00:00:00"/>
    <m/>
    <m/>
    <m/>
    <m/>
    <m/>
    <m/>
    <n v="1"/>
    <m/>
    <m/>
    <m/>
    <s v="adult"/>
    <s v="10621929"/>
    <x v="3"/>
    <n v="1.3"/>
    <n v="3"/>
    <n v="2019"/>
    <x v="7"/>
    <s v="GH"/>
    <n v="77.8"/>
    <s v="L"/>
    <n v="84"/>
    <s v="Yes"/>
    <s v=""/>
    <n v="127871"/>
    <s v=""/>
    <s v="F"/>
    <n v="3.6179999999999977"/>
    <n v="0.97386506927569216"/>
    <s v=""/>
    <s v=""/>
    <s v="F"/>
    <s v=""/>
    <s v=""/>
    <s v=""/>
    <s v=""/>
  </r>
  <r>
    <d v="2024-07-14T00:00:00"/>
    <n v="12539"/>
    <n v="12367"/>
    <m/>
    <x v="3"/>
    <n v="1011"/>
    <m/>
    <n v="55915"/>
    <s v="V-clip adipose"/>
    <s v="837225"/>
    <m/>
    <m/>
    <m/>
    <s v="--"/>
    <s v="X"/>
    <s v="M"/>
    <s v="M"/>
    <s v=""/>
    <s v=""/>
    <n v="68.5"/>
    <m/>
    <m/>
    <m/>
    <m/>
    <x v="2"/>
    <n v="13407"/>
    <s v="1062192"/>
    <n v="10"/>
    <s v="X"/>
    <m/>
    <s v="X"/>
    <d v="2024-09-27T00:00:00"/>
    <m/>
    <m/>
    <m/>
    <m/>
    <m/>
    <m/>
    <n v="1"/>
    <m/>
    <m/>
    <m/>
    <s v="adult"/>
    <s v="106219210"/>
    <x v="6"/>
    <s v="M2"/>
    <n v="2"/>
    <s v=""/>
    <x v="7"/>
    <s v="GH"/>
    <n v="62.289949999999997"/>
    <s v="M"/>
    <n v="68.5"/>
    <s v="NA"/>
    <s v=""/>
    <n v="127871"/>
    <s v=""/>
    <s v=""/>
    <s v=""/>
    <s v=""/>
    <s v=""/>
    <s v=""/>
    <s v="M"/>
    <s v=""/>
    <s v=""/>
    <s v=""/>
    <s v=""/>
  </r>
  <r>
    <d v="2024-07-14T00:00:00"/>
    <n v="12539"/>
    <n v="12367"/>
    <m/>
    <x v="3"/>
    <n v="1016"/>
    <m/>
    <n v="55916"/>
    <s v="V-clip adipose"/>
    <s v="837190"/>
    <m/>
    <m/>
    <m/>
    <s v="--"/>
    <m/>
    <s v="M"/>
    <s v="M"/>
    <s v=""/>
    <s v=""/>
    <n v="80"/>
    <n v="18.100000000000001"/>
    <n v="7.1"/>
    <n v="5.2"/>
    <n v="2"/>
    <x v="1"/>
    <n v="13436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7"/>
    <s v="GH"/>
    <n v="72.900000000000006"/>
    <s v="L"/>
    <n v="80"/>
    <s v="Yes"/>
    <s v=""/>
    <e v="#N/A"/>
    <s v=""/>
    <s v="F"/>
    <n v="0.26599999999999979"/>
    <n v="0.56611064849695647"/>
    <s v=""/>
    <s v=""/>
    <s v="F"/>
    <s v=""/>
    <s v=""/>
    <s v=""/>
    <s v=""/>
  </r>
  <r>
    <d v="2024-07-14T00:00:00"/>
    <n v="12539"/>
    <n v="12367"/>
    <m/>
    <x v="3"/>
    <n v="1019"/>
    <m/>
    <n v="55917"/>
    <s v="V-clip adipose"/>
    <s v="837244"/>
    <m/>
    <m/>
    <m/>
    <s v="--"/>
    <m/>
    <s v="M"/>
    <s v="M"/>
    <s v=""/>
    <s v=""/>
    <n v="84"/>
    <n v="19"/>
    <n v="7"/>
    <n v="6"/>
    <n v="1.5"/>
    <x v="1"/>
    <n v="13436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7"/>
    <s v="GH"/>
    <n v="77"/>
    <s v="L"/>
    <n v="84"/>
    <s v="Yes"/>
    <s v=""/>
    <e v="#N/A"/>
    <s v=""/>
    <s v="F"/>
    <n v="1.9999999999999973"/>
    <n v="0.8807970779778822"/>
    <s v=""/>
    <s v=""/>
    <s v="F"/>
    <s v=""/>
    <s v=""/>
    <s v=""/>
    <s v=""/>
  </r>
  <r>
    <d v="2024-07-14T00:00:00"/>
    <n v="12539"/>
    <n v="12367"/>
    <m/>
    <x v="3"/>
    <n v="1025"/>
    <m/>
    <n v="55918"/>
    <s v="V-clip adipose"/>
    <s v="837224"/>
    <m/>
    <m/>
    <m/>
    <s v="--"/>
    <m/>
    <s v="M"/>
    <s v="M"/>
    <s v=""/>
    <s v=""/>
    <n v="84"/>
    <n v="17"/>
    <n v="6.5"/>
    <n v="5.5"/>
    <n v="1.5"/>
    <x v="1"/>
    <n v="13436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7"/>
    <s v="GH"/>
    <n v="77.5"/>
    <s v="L"/>
    <n v="84"/>
    <s v="Yes"/>
    <s v=""/>
    <e v="#N/A"/>
    <s v=""/>
    <s v="F"/>
    <n v="2.9799999999999978"/>
    <n v="0.95166237128009468"/>
    <s v=""/>
    <s v=""/>
    <s v="F"/>
    <s v=""/>
    <s v=""/>
    <s v=""/>
    <s v=""/>
  </r>
  <r>
    <d v="2024-07-14T00:00:00"/>
    <n v="12540"/>
    <n v="12367"/>
    <m/>
    <x v="4"/>
    <n v="1055"/>
    <m/>
    <n v="55919"/>
    <s v="V-clip adipose"/>
    <s v="837239"/>
    <m/>
    <m/>
    <m/>
    <s v="--"/>
    <m/>
    <s v="M"/>
    <s v="M"/>
    <s v=""/>
    <s v=""/>
    <n v="59"/>
    <m/>
    <m/>
    <m/>
    <m/>
    <x v="2"/>
    <n v="13436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7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14T00:00:00"/>
    <n v="12540"/>
    <n v="12367"/>
    <m/>
    <x v="4"/>
    <n v="1058"/>
    <m/>
    <n v="55920"/>
    <s v="V-clip adipose"/>
    <s v="837203"/>
    <m/>
    <m/>
    <m/>
    <s v="--"/>
    <m/>
    <s v="M"/>
    <s v="M"/>
    <s v=""/>
    <s v=""/>
    <n v="64.5"/>
    <m/>
    <m/>
    <m/>
    <m/>
    <x v="2"/>
    <n v="13436"/>
    <s v=""/>
    <n v="5"/>
    <s v="X"/>
    <s v="X"/>
    <m/>
    <d v="2024-09-27T00:00:00"/>
    <m/>
    <s v="GN"/>
    <m/>
    <n v="3"/>
    <m/>
    <m/>
    <n v="1"/>
    <m/>
    <m/>
    <m/>
    <s v="adult"/>
    <s v="5"/>
    <x v="7"/>
    <s v=""/>
    <s v=""/>
    <s v=""/>
    <x v="7"/>
    <s v="GH"/>
    <n v="58.587949999999999"/>
    <s v="M"/>
    <n v="64.5"/>
    <s v="NA"/>
    <s v=""/>
    <e v="#N/A"/>
    <s v=""/>
    <s v=""/>
    <s v=""/>
    <s v=""/>
    <s v=""/>
    <s v=""/>
    <s v="M"/>
    <s v=""/>
    <s v=""/>
    <s v=""/>
    <s v=""/>
  </r>
  <r>
    <d v="2024-07-14T00:00:00"/>
    <n v="12540"/>
    <n v="12367"/>
    <m/>
    <x v="4"/>
    <n v="1105"/>
    <m/>
    <n v="55921"/>
    <s v="V-clip adipose"/>
    <s v="837185"/>
    <m/>
    <m/>
    <m/>
    <s v="--"/>
    <m/>
    <s v="M"/>
    <s v="M"/>
    <s v=""/>
    <s v=""/>
    <n v="53"/>
    <m/>
    <m/>
    <m/>
    <m/>
    <x v="2"/>
    <n v="13436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7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14T00:00:00"/>
    <n v="12540"/>
    <n v="12367"/>
    <m/>
    <x v="4"/>
    <n v="1114"/>
    <m/>
    <n v="55922"/>
    <s v="V-clip adipose"/>
    <s v="837191"/>
    <m/>
    <m/>
    <m/>
    <s v="--"/>
    <s v="X"/>
    <s v="M"/>
    <s v="M"/>
    <s v=""/>
    <s v=""/>
    <n v="84"/>
    <n v="20.3"/>
    <n v="8.5"/>
    <n v="5.5"/>
    <n v="2"/>
    <x v="1"/>
    <n v="13436"/>
    <s v=""/>
    <n v="7"/>
    <s v="X"/>
    <s v="X"/>
    <m/>
    <d v="2024-09-27T00:00:00"/>
    <m/>
    <s v="TB"/>
    <m/>
    <m/>
    <m/>
    <m/>
    <n v="1"/>
    <m/>
    <m/>
    <m/>
    <s v="adult"/>
    <s v="7"/>
    <x v="7"/>
    <s v=""/>
    <s v=""/>
    <s v=""/>
    <x v="7"/>
    <s v="GH"/>
    <n v="75.5"/>
    <s v="L"/>
    <n v="84"/>
    <s v="Yes"/>
    <s v=""/>
    <e v="#N/A"/>
    <s v=""/>
    <s v="M"/>
    <n v="-1.0000000000002673E-2"/>
    <n v="0.49750002083312428"/>
    <s v=""/>
    <s v=""/>
    <s v="M"/>
    <s v=""/>
    <s v=""/>
    <s v=""/>
    <s v=""/>
  </r>
  <r>
    <d v="2024-07-14T00:00:00"/>
    <n v="12541"/>
    <n v="12367"/>
    <m/>
    <x v="2"/>
    <n v="1133"/>
    <m/>
    <n v="55923"/>
    <s v="V-clip adipose"/>
    <s v="837201"/>
    <m/>
    <m/>
    <m/>
    <s v="--"/>
    <s v="X"/>
    <s v="M"/>
    <s v="M"/>
    <s v=""/>
    <s v=""/>
    <n v="57"/>
    <m/>
    <m/>
    <m/>
    <m/>
    <x v="2"/>
    <n v="13436"/>
    <s v=""/>
    <n v="8"/>
    <s v="X"/>
    <s v="X"/>
    <m/>
    <d v="2024-09-27T00:00:00"/>
    <m/>
    <m/>
    <m/>
    <m/>
    <m/>
    <m/>
    <n v="1"/>
    <m/>
    <m/>
    <m/>
    <s v="adult"/>
    <s v="8"/>
    <x v="7"/>
    <s v=""/>
    <s v=""/>
    <s v=""/>
    <x v="7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14T00:00:00"/>
    <n v="12541"/>
    <n v="12367"/>
    <m/>
    <x v="2"/>
    <n v="1138"/>
    <m/>
    <n v="55924"/>
    <s v="V-clip adipose"/>
    <s v="837227"/>
    <m/>
    <m/>
    <m/>
    <s v="--"/>
    <s v="X"/>
    <s v="M"/>
    <s v="M"/>
    <s v=""/>
    <s v=""/>
    <n v="71"/>
    <m/>
    <m/>
    <m/>
    <m/>
    <x v="2"/>
    <n v="13436"/>
    <s v=""/>
    <n v="9"/>
    <s v="X"/>
    <s v="X"/>
    <m/>
    <d v="2024-09-27T00:00:00"/>
    <m/>
    <m/>
    <m/>
    <m/>
    <m/>
    <m/>
    <n v="1"/>
    <m/>
    <m/>
    <m/>
    <s v="adult"/>
    <s v="9"/>
    <x v="7"/>
    <s v=""/>
    <s v=""/>
    <s v=""/>
    <x v="7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14T00:00:00"/>
    <n v="12541"/>
    <n v="12367"/>
    <m/>
    <x v="2"/>
    <n v="1142"/>
    <m/>
    <n v="55925"/>
    <s v="V-clip adipose"/>
    <s v="837173"/>
    <m/>
    <m/>
    <m/>
    <s v="--"/>
    <s v="X"/>
    <s v="M"/>
    <s v="M"/>
    <s v=""/>
    <s v=""/>
    <n v="64.5"/>
    <m/>
    <m/>
    <m/>
    <m/>
    <x v="2"/>
    <n v="13436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7"/>
    <s v="GH"/>
    <n v="58.587949999999999"/>
    <s v="M"/>
    <n v="64.5"/>
    <s v="NA"/>
    <s v=""/>
    <e v="#N/A"/>
    <s v=""/>
    <s v=""/>
    <s v=""/>
    <s v=""/>
    <s v=""/>
    <s v=""/>
    <s v="M"/>
    <s v=""/>
    <s v=""/>
    <s v=""/>
    <s v=""/>
  </r>
  <r>
    <d v="2024-07-14T00:00:00"/>
    <n v="12541"/>
    <n v="12367"/>
    <m/>
    <x v="2"/>
    <n v="1148"/>
    <m/>
    <n v="55926"/>
    <s v="V-clip adipose"/>
    <s v="837192"/>
    <m/>
    <m/>
    <m/>
    <s v="--"/>
    <s v="X"/>
    <s v="F"/>
    <s v="F"/>
    <s v=""/>
    <s v=""/>
    <n v="76"/>
    <n v="19"/>
    <n v="7.7"/>
    <n v="4.5"/>
    <n v="1.5"/>
    <x v="1"/>
    <n v="13437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7"/>
    <s v="GH"/>
    <n v="68.3"/>
    <s v="M"/>
    <n v="76"/>
    <s v="Yes"/>
    <s v=""/>
    <e v="#N/A"/>
    <s v=""/>
    <s v="M"/>
    <n v="-1.3159999999999994"/>
    <n v="0.211484559039093"/>
    <s v=""/>
    <s v=""/>
    <s v="M"/>
    <s v=""/>
    <s v=""/>
    <s v=""/>
    <s v=""/>
  </r>
  <r>
    <d v="2024-07-14T00:00:00"/>
    <n v="12541"/>
    <n v="12367"/>
    <m/>
    <x v="2"/>
    <n v="1155"/>
    <m/>
    <n v="55927"/>
    <s v="V-clip adipose"/>
    <s v="837193"/>
    <m/>
    <m/>
    <m/>
    <s v="--"/>
    <m/>
    <s v="M"/>
    <s v="M"/>
    <s v=""/>
    <s v=""/>
    <n v="52"/>
    <m/>
    <m/>
    <m/>
    <m/>
    <x v="2"/>
    <n v="13437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7"/>
    <s v="GH"/>
    <n v="47.019199999999998"/>
    <s v="M"/>
    <n v="52"/>
    <s v="NA"/>
    <s v=""/>
    <e v="#N/A"/>
    <s v=""/>
    <s v=""/>
    <s v=""/>
    <s v=""/>
    <s v=""/>
    <s v=""/>
    <s v="M"/>
    <s v=""/>
    <s v=""/>
    <s v=""/>
    <s v=""/>
  </r>
  <r>
    <d v="2024-07-14T00:00:00"/>
    <n v="12542"/>
    <n v="12367"/>
    <m/>
    <x v="4"/>
    <n v="1528"/>
    <m/>
    <n v="55928"/>
    <s v="V-clip adipose"/>
    <s v="837205"/>
    <m/>
    <m/>
    <m/>
    <s v="--"/>
    <m/>
    <s v="M"/>
    <s v="M"/>
    <s v=""/>
    <s v=""/>
    <n v="50"/>
    <m/>
    <m/>
    <m/>
    <m/>
    <x v="2"/>
    <n v="13437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7"/>
    <s v="GH"/>
    <n v="45.168199999999999"/>
    <s v="M"/>
    <n v="50"/>
    <s v="NA"/>
    <s v=""/>
    <e v="#N/A"/>
    <s v=""/>
    <s v=""/>
    <s v=""/>
    <s v=""/>
    <s v=""/>
    <s v=""/>
    <s v="M"/>
    <s v=""/>
    <s v=""/>
    <s v=""/>
    <s v=""/>
  </r>
  <r>
    <d v="2024-07-14T00:00:00"/>
    <n v="12542"/>
    <n v="12367"/>
    <m/>
    <x v="4"/>
    <n v="1534"/>
    <m/>
    <n v="55929"/>
    <s v="V-clip adipose"/>
    <s v="837238"/>
    <m/>
    <m/>
    <m/>
    <s v="--"/>
    <m/>
    <s v="F"/>
    <s v="F"/>
    <s v=""/>
    <s v=""/>
    <n v="87.5"/>
    <n v="19.3"/>
    <n v="7.1"/>
    <n v="5"/>
    <n v="1.7"/>
    <x v="1"/>
    <n v="13437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7"/>
    <s v="GH"/>
    <n v="80.400000000000006"/>
    <s v="L"/>
    <n v="87.5"/>
    <s v="Yes"/>
    <s v=""/>
    <e v="#N/A"/>
    <s v=""/>
    <s v="F"/>
    <n v="3.8850000000000016"/>
    <n v="0.97986588361432514"/>
    <s v=""/>
    <s v=""/>
    <s v="F"/>
    <s v=""/>
    <s v=""/>
    <s v=""/>
    <s v=""/>
  </r>
  <r>
    <d v="2024-07-14T00:00:00"/>
    <n v="12544"/>
    <n v="12367"/>
    <m/>
    <x v="3"/>
    <n v="1626"/>
    <m/>
    <n v="55930"/>
    <s v="V-clip adipose"/>
    <s v="837270"/>
    <m/>
    <m/>
    <m/>
    <s v="--"/>
    <s v="X"/>
    <s v="F"/>
    <s v="F"/>
    <s v=""/>
    <s v=""/>
    <n v="87"/>
    <n v="19"/>
    <n v="7"/>
    <n v="4.9000000000000004"/>
    <n v="1.5"/>
    <x v="1"/>
    <n v="13437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7"/>
    <s v="GH"/>
    <n v="80"/>
    <s v="L"/>
    <n v="87"/>
    <s v="Yes"/>
    <s v=""/>
    <e v="#N/A"/>
    <s v=""/>
    <s v="F"/>
    <n v="4.0379999999999958"/>
    <n v="0.98267282239044607"/>
    <s v=""/>
    <s v=""/>
    <s v="F"/>
    <s v=""/>
    <s v=""/>
    <s v=""/>
    <s v=""/>
  </r>
  <r>
    <d v="2024-07-14T00:00:00"/>
    <n v="12544"/>
    <n v="12367"/>
    <m/>
    <x v="3"/>
    <n v="1635"/>
    <m/>
    <n v="55931"/>
    <s v="V-clip adipose"/>
    <s v="837243"/>
    <m/>
    <m/>
    <m/>
    <s v="--"/>
    <m/>
    <s v="M"/>
    <s v="M"/>
    <s v=""/>
    <s v=""/>
    <n v="63.5"/>
    <m/>
    <m/>
    <m/>
    <m/>
    <x v="2"/>
    <n v="13437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7"/>
    <s v="GH"/>
    <n v="57.66245"/>
    <s v="M"/>
    <n v="63.5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7"/>
    <m/>
    <x v="3"/>
    <n v="1637"/>
    <m/>
    <n v="55932"/>
    <s v="V-clip adipose"/>
    <s v="837259"/>
    <m/>
    <m/>
    <m/>
    <s v="--"/>
    <s v="X"/>
    <s v="M"/>
    <s v="M"/>
    <s v=""/>
    <s v=""/>
    <n v="51.5"/>
    <m/>
    <m/>
    <m/>
    <m/>
    <x v="2"/>
    <n v="13437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7"/>
    <s v="GH"/>
    <n v="46.556449999999998"/>
    <s v="M"/>
    <n v="51.5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7"/>
    <m/>
    <x v="3"/>
    <n v="1640"/>
    <m/>
    <n v="55933"/>
    <s v="V-clip adipose"/>
    <s v="837198"/>
    <m/>
    <m/>
    <m/>
    <s v="--"/>
    <s v="X"/>
    <s v="M"/>
    <s v="M"/>
    <s v=""/>
    <s v=""/>
    <n v="56.5"/>
    <m/>
    <m/>
    <m/>
    <m/>
    <x v="2"/>
    <n v="13437"/>
    <s v=""/>
    <n v="8"/>
    <s v="X"/>
    <s v="X"/>
    <m/>
    <d v="2024-09-27T00:00:00"/>
    <m/>
    <s v="HW"/>
    <m/>
    <n v="5"/>
    <m/>
    <m/>
    <n v="1"/>
    <m/>
    <m/>
    <m/>
    <s v="adult"/>
    <s v="8"/>
    <x v="7"/>
    <s v=""/>
    <s v=""/>
    <s v=""/>
    <x v="7"/>
    <s v="GH"/>
    <n v="51.183950000000003"/>
    <s v="M"/>
    <n v="56.5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7"/>
    <m/>
    <x v="3"/>
    <n v="1643"/>
    <m/>
    <n v="55934"/>
    <s v="V-clip adipose"/>
    <s v="837265"/>
    <m/>
    <m/>
    <m/>
    <s v="--"/>
    <m/>
    <s v="F"/>
    <s v="M"/>
    <s v=""/>
    <s v=""/>
    <n v="56.5"/>
    <m/>
    <m/>
    <m/>
    <m/>
    <x v="2"/>
    <n v="13437"/>
    <s v=""/>
    <n v="9"/>
    <s v="X"/>
    <s v="X"/>
    <m/>
    <d v="2024-09-27T00:00:00"/>
    <m/>
    <m/>
    <m/>
    <m/>
    <m/>
    <m/>
    <n v="1"/>
    <m/>
    <s v="4 scales"/>
    <m/>
    <s v="adult"/>
    <s v="9"/>
    <x v="7"/>
    <s v=""/>
    <s v=""/>
    <s v=""/>
    <x v="7"/>
    <s v="GH"/>
    <n v="51.183950000000003"/>
    <s v="M"/>
    <n v="56.5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8"/>
    <m/>
    <x v="3"/>
    <n v="1646"/>
    <m/>
    <n v="55935"/>
    <s v="V-clip adipose"/>
    <s v="837260"/>
    <m/>
    <m/>
    <m/>
    <s v="--"/>
    <m/>
    <s v="F"/>
    <s v="F"/>
    <s v=""/>
    <s v=""/>
    <n v="81"/>
    <n v="17.2"/>
    <n v="6.3"/>
    <n v="5.0999999999999996"/>
    <n v="1.9"/>
    <x v="1"/>
    <n v="13437"/>
    <s v=""/>
    <n v="10"/>
    <s v="X"/>
    <s v="X"/>
    <m/>
    <d v="2024-09-27T00:00:00"/>
    <m/>
    <m/>
    <m/>
    <m/>
    <m/>
    <m/>
    <n v="1"/>
    <m/>
    <m/>
    <m/>
    <s v="adult"/>
    <s v="10"/>
    <x v="7"/>
    <s v=""/>
    <s v=""/>
    <s v=""/>
    <x v="7"/>
    <s v="GH"/>
    <n v="74.7"/>
    <s v="L"/>
    <n v="81"/>
    <s v="Yes"/>
    <s v=""/>
    <e v="#N/A"/>
    <s v=""/>
    <s v="F"/>
    <n v="1.8739999999999992"/>
    <n v="0.8669204327315958"/>
    <s v=""/>
    <s v=""/>
    <s v="F"/>
    <s v=""/>
    <s v=""/>
    <s v=""/>
    <s v=""/>
  </r>
  <r>
    <d v="2024-07-14T00:00:00"/>
    <n v="12544"/>
    <n v="12368"/>
    <m/>
    <x v="3"/>
    <n v="1653"/>
    <m/>
    <n v="55936"/>
    <s v="V-clip adipose"/>
    <s v="837204"/>
    <m/>
    <m/>
    <m/>
    <s v="--"/>
    <s v="X"/>
    <s v="F"/>
    <s v="M"/>
    <s v=""/>
    <s v=""/>
    <n v="59.5"/>
    <m/>
    <m/>
    <m/>
    <m/>
    <x v="2"/>
    <n v="94165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7"/>
    <s v="GH"/>
    <n v="53.960450000000002"/>
    <s v="M"/>
    <n v="59.5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8"/>
    <m/>
    <x v="3"/>
    <n v="1658"/>
    <m/>
    <n v="55937"/>
    <s v="V-clip adipose"/>
    <s v="837194"/>
    <m/>
    <m/>
    <m/>
    <s v="--"/>
    <m/>
    <s v="F"/>
    <s v="F"/>
    <s v=""/>
    <s v=""/>
    <n v="75.5"/>
    <m/>
    <m/>
    <m/>
    <m/>
    <x v="1"/>
    <n v="94165"/>
    <s v=""/>
    <n v="2"/>
    <s v="X"/>
    <s v="X"/>
    <m/>
    <d v="2024-09-27T00:00:00"/>
    <m/>
    <m/>
    <m/>
    <m/>
    <m/>
    <m/>
    <n v="1"/>
    <m/>
    <m/>
    <s v="no morphs"/>
    <s v="adult"/>
    <s v="2"/>
    <x v="7"/>
    <s v=""/>
    <s v=""/>
    <s v=""/>
    <x v="7"/>
    <s v="GH"/>
    <n v="68.768449999999987"/>
    <s v="M"/>
    <n v="75.5"/>
    <s v="No"/>
    <s v=""/>
    <e v="#N/A"/>
    <s v=""/>
    <s v=""/>
    <s v=""/>
    <s v=""/>
    <s v=""/>
    <s v=""/>
    <s v="F"/>
    <s v=""/>
    <s v=""/>
    <s v=""/>
    <s v=""/>
  </r>
  <r>
    <d v="2024-07-14T00:00:00"/>
    <n v="12544"/>
    <n v="12368"/>
    <m/>
    <x v="3"/>
    <n v="1700"/>
    <m/>
    <n v="55938"/>
    <s v="V-clip adipose"/>
    <s v="837209"/>
    <m/>
    <m/>
    <m/>
    <s v="--"/>
    <s v="X"/>
    <s v="M"/>
    <s v="M"/>
    <s v=""/>
    <s v=""/>
    <n v="91.5"/>
    <n v="21.2"/>
    <n v="8.4"/>
    <n v="7.3"/>
    <n v="2.5"/>
    <x v="1"/>
    <n v="94165"/>
    <s v=""/>
    <n v="3"/>
    <s v="X"/>
    <s v="X"/>
    <m/>
    <d v="2024-09-27T00:00:00"/>
    <m/>
    <s v="HW"/>
    <m/>
    <n v="7"/>
    <m/>
    <m/>
    <n v="1"/>
    <m/>
    <m/>
    <m/>
    <s v="adult"/>
    <s v="3"/>
    <x v="7"/>
    <s v=""/>
    <s v=""/>
    <s v=""/>
    <x v="7"/>
    <s v="GH"/>
    <n v="83.1"/>
    <s v="L"/>
    <n v="91.5"/>
    <s v="Yes"/>
    <s v=""/>
    <e v="#N/A"/>
    <s v=""/>
    <s v="F"/>
    <n v="1.6889999999999987"/>
    <n v="0.84409260487504811"/>
    <s v=""/>
    <s v=""/>
    <s v="F"/>
    <s v=""/>
    <s v=""/>
    <s v=""/>
    <s v=""/>
  </r>
  <r>
    <d v="2024-07-14T00:00:00"/>
    <n v="12544"/>
    <n v="12368"/>
    <m/>
    <x v="3"/>
    <n v="1702"/>
    <m/>
    <n v="55939"/>
    <s v="V-clip adipose"/>
    <s v="837175"/>
    <m/>
    <m/>
    <m/>
    <s v="--"/>
    <s v="X"/>
    <s v="F"/>
    <s v="M"/>
    <s v=""/>
    <s v=""/>
    <n v="61.5"/>
    <m/>
    <m/>
    <m/>
    <m/>
    <x v="2"/>
    <n v="94165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7"/>
    <s v="GH"/>
    <n v="55.811450000000001"/>
    <s v="M"/>
    <n v="61.5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8"/>
    <m/>
    <x v="3"/>
    <n v="1703"/>
    <m/>
    <n v="55940"/>
    <s v="V-clip adipose"/>
    <s v="837207"/>
    <m/>
    <m/>
    <m/>
    <s v="--"/>
    <m/>
    <s v="M"/>
    <s v="M"/>
    <s v=""/>
    <s v=""/>
    <n v="67"/>
    <m/>
    <m/>
    <m/>
    <m/>
    <x v="2"/>
    <n v="94165"/>
    <s v=""/>
    <n v="5"/>
    <s v="X"/>
    <s v="X"/>
    <m/>
    <d v="2024-09-27T00:00:00"/>
    <m/>
    <m/>
    <m/>
    <m/>
    <m/>
    <m/>
    <n v="1"/>
    <m/>
    <m/>
    <m/>
    <s v="adult"/>
    <s v="5"/>
    <x v="7"/>
    <s v=""/>
    <s v=""/>
    <s v=""/>
    <x v="7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8"/>
    <m/>
    <x v="3"/>
    <n v="1705"/>
    <m/>
    <n v="55941"/>
    <s v="V-clip adipose"/>
    <s v="837232"/>
    <m/>
    <m/>
    <m/>
    <s v="--"/>
    <s v="X"/>
    <s v="M"/>
    <s v="M"/>
    <s v=""/>
    <s v=""/>
    <n v="71.5"/>
    <m/>
    <m/>
    <m/>
    <m/>
    <x v="2"/>
    <n v="94165"/>
    <s v=""/>
    <n v="6"/>
    <s v="X"/>
    <s v="X"/>
    <m/>
    <d v="2024-09-27T00:00:00"/>
    <m/>
    <m/>
    <m/>
    <m/>
    <m/>
    <m/>
    <n v="1"/>
    <m/>
    <m/>
    <m/>
    <s v="adult"/>
    <s v="6"/>
    <x v="7"/>
    <s v=""/>
    <s v=""/>
    <s v=""/>
    <x v="7"/>
    <s v="GH"/>
    <n v="65.066449999999989"/>
    <s v="M"/>
    <n v="71.5"/>
    <s v="NA"/>
    <s v=""/>
    <e v="#N/A"/>
    <s v=""/>
    <s v=""/>
    <s v=""/>
    <s v=""/>
    <s v=""/>
    <s v=""/>
    <s v="M"/>
    <s v=""/>
    <s v=""/>
    <s v=""/>
    <s v=""/>
  </r>
  <r>
    <d v="2024-07-14T00:00:00"/>
    <n v="12544"/>
    <n v="12368"/>
    <m/>
    <x v="3"/>
    <n v="1707"/>
    <m/>
    <n v="55942"/>
    <s v="V-clip adipose"/>
    <s v="837231"/>
    <m/>
    <m/>
    <m/>
    <s v="--"/>
    <m/>
    <s v="F"/>
    <s v="M"/>
    <s v=""/>
    <s v=""/>
    <n v="55.5"/>
    <m/>
    <m/>
    <m/>
    <m/>
    <x v="2"/>
    <n v="94165"/>
    <s v=""/>
    <n v="7"/>
    <s v="X"/>
    <s v="X"/>
    <m/>
    <d v="2024-09-27T00:00:00"/>
    <m/>
    <m/>
    <m/>
    <m/>
    <m/>
    <m/>
    <n v="1"/>
    <m/>
    <m/>
    <m/>
    <s v="adult"/>
    <s v="7"/>
    <x v="7"/>
    <s v=""/>
    <s v=""/>
    <s v=""/>
    <x v="7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15T00:00:00"/>
    <n v="12462"/>
    <n v="12402"/>
    <m/>
    <x v="1"/>
    <n v="923"/>
    <m/>
    <m/>
    <s v="caudal hole"/>
    <m/>
    <m/>
    <m/>
    <m/>
    <s v="--"/>
    <m/>
    <s v="M"/>
    <s v="M"/>
    <s v=""/>
    <s v=""/>
    <n v="47"/>
    <m/>
    <m/>
    <m/>
    <m/>
    <x v="3"/>
    <n v="13458"/>
    <s v="1062150"/>
    <n v="9"/>
    <s v="X"/>
    <m/>
    <m/>
    <d v="2024-07-19T00:00:00"/>
    <m/>
    <m/>
    <m/>
    <m/>
    <m/>
    <m/>
    <n v="1"/>
    <m/>
    <s v="jack"/>
    <m/>
    <s v="jack"/>
    <s v="10621509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931"/>
    <m/>
    <n v="42251"/>
    <s v="adipose hole"/>
    <s v="837004"/>
    <m/>
    <m/>
    <m/>
    <s v="--"/>
    <m/>
    <s v="M"/>
    <s v="M"/>
    <s v=""/>
    <s v=""/>
    <n v="63"/>
    <m/>
    <m/>
    <m/>
    <m/>
    <x v="2"/>
    <n v="13458"/>
    <s v="1062150"/>
    <n v="10"/>
    <s v="X"/>
    <m/>
    <m/>
    <d v="2024-07-19T00:00:00"/>
    <n v="821"/>
    <m/>
    <m/>
    <m/>
    <m/>
    <m/>
    <n v="1"/>
    <m/>
    <m/>
    <m/>
    <s v="adult"/>
    <s v="106215010"/>
    <x v="2"/>
    <n v="1.2"/>
    <n v="2"/>
    <n v="2020"/>
    <x v="7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935"/>
    <m/>
    <n v="42252"/>
    <s v="adipose hole"/>
    <s v="837055"/>
    <m/>
    <m/>
    <m/>
    <s v="--"/>
    <m/>
    <s v="M"/>
    <s v="M"/>
    <s v=""/>
    <s v=""/>
    <n v="62"/>
    <m/>
    <m/>
    <m/>
    <m/>
    <x v="2"/>
    <n v="12633"/>
    <s v="1062151"/>
    <n v="1"/>
    <s v="X"/>
    <m/>
    <m/>
    <d v="2024-07-19T00:00:00"/>
    <n v="822"/>
    <m/>
    <m/>
    <m/>
    <m/>
    <m/>
    <n v="1"/>
    <m/>
    <m/>
    <m/>
    <s v="adult"/>
    <s v="10621511"/>
    <x v="2"/>
    <n v="1.2"/>
    <n v="2"/>
    <n v="2020"/>
    <x v="7"/>
    <s v="GW"/>
    <n v="56.2742"/>
    <s v="M"/>
    <n v="62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938"/>
    <m/>
    <n v="42253"/>
    <s v="adipose hole"/>
    <s v="837050"/>
    <m/>
    <m/>
    <m/>
    <s v="--"/>
    <m/>
    <s v="M"/>
    <s v="M"/>
    <s v=""/>
    <s v=""/>
    <n v="64"/>
    <m/>
    <m/>
    <m/>
    <m/>
    <x v="2"/>
    <n v="12633"/>
    <s v="1062151"/>
    <n v="2"/>
    <s v="X"/>
    <m/>
    <m/>
    <d v="2024-07-19T00:00:00"/>
    <n v="823"/>
    <m/>
    <m/>
    <m/>
    <m/>
    <m/>
    <n v="1"/>
    <m/>
    <m/>
    <m/>
    <s v="adult"/>
    <s v="10621512"/>
    <x v="2"/>
    <n v="1.2"/>
    <n v="2"/>
    <n v="2020"/>
    <x v="7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940"/>
    <m/>
    <m/>
    <s v="caudal hole"/>
    <m/>
    <m/>
    <m/>
    <m/>
    <s v="--"/>
    <m/>
    <s v="M"/>
    <s v="M"/>
    <s v=""/>
    <s v=""/>
    <n v="37"/>
    <m/>
    <m/>
    <m/>
    <m/>
    <x v="3"/>
    <n v="12633"/>
    <s v="1062151"/>
    <n v="3"/>
    <s v="X"/>
    <m/>
    <m/>
    <d v="2024-07-19T00:00:00"/>
    <m/>
    <m/>
    <m/>
    <m/>
    <m/>
    <m/>
    <n v="1"/>
    <m/>
    <s v="jack"/>
    <m/>
    <s v="jack"/>
    <s v="10621513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950"/>
    <m/>
    <n v="42254"/>
    <s v="adipose hole"/>
    <s v="837020"/>
    <m/>
    <m/>
    <m/>
    <s v="--"/>
    <m/>
    <s v="M"/>
    <s v="M"/>
    <s v=""/>
    <s v=""/>
    <n v="57.5"/>
    <m/>
    <m/>
    <m/>
    <m/>
    <x v="2"/>
    <n v="12633"/>
    <s v="1062151"/>
    <n v="4"/>
    <s v="X"/>
    <m/>
    <m/>
    <d v="2024-07-19T00:00:00"/>
    <n v="824"/>
    <m/>
    <m/>
    <m/>
    <m/>
    <m/>
    <n v="1"/>
    <m/>
    <m/>
    <m/>
    <s v="adult"/>
    <s v="10621514"/>
    <x v="2"/>
    <n v="1.2"/>
    <n v="2"/>
    <n v="2020"/>
    <x v="7"/>
    <s v="GW"/>
    <n v="52.109450000000002"/>
    <s v="M"/>
    <n v="57.5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955"/>
    <m/>
    <n v="42256"/>
    <s v="adipose hole"/>
    <s v="837049"/>
    <m/>
    <m/>
    <m/>
    <s v="--"/>
    <m/>
    <s v="F"/>
    <s v="M"/>
    <s v=""/>
    <s v=""/>
    <n v="34"/>
    <m/>
    <m/>
    <m/>
    <m/>
    <x v="3"/>
    <n v="12633"/>
    <s v="1062151"/>
    <n v="5"/>
    <s v="X"/>
    <m/>
    <m/>
    <d v="2024-07-19T00:00:00"/>
    <n v="825"/>
    <m/>
    <m/>
    <m/>
    <m/>
    <m/>
    <n v="1"/>
    <m/>
    <s v="bad tags 42255,42257,42258,42259,42260"/>
    <m/>
    <s v="adult"/>
    <s v="10621515"/>
    <x v="2"/>
    <n v="1.2"/>
    <n v="2"/>
    <n v="2020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1002"/>
    <m/>
    <n v="42261"/>
    <s v="adipose hole"/>
    <s v="no pit"/>
    <m/>
    <m/>
    <m/>
    <s v="--"/>
    <m/>
    <s v="M"/>
    <s v="M"/>
    <s v=""/>
    <s v=""/>
    <n v="56"/>
    <m/>
    <m/>
    <m/>
    <m/>
    <x v="2"/>
    <n v="12633"/>
    <s v="1062151"/>
    <n v="6"/>
    <s v="X"/>
    <m/>
    <m/>
    <d v="2024-07-19T00:00:00"/>
    <n v="827"/>
    <m/>
    <m/>
    <m/>
    <m/>
    <m/>
    <n v="1"/>
    <m/>
    <m/>
    <s v="Skipped Vial # 826? Tim said the #'s on vials are fading out."/>
    <s v="adult"/>
    <s v="10621516"/>
    <x v="2"/>
    <n v="1.2"/>
    <n v="2"/>
    <n v="2020"/>
    <x v="7"/>
    <s v="GW"/>
    <n v="50.721200000000003"/>
    <s v="M"/>
    <n v="56"/>
    <s v="NA"/>
    <s v=""/>
    <n v="122543"/>
    <s v=""/>
    <s v=""/>
    <s v=""/>
    <s v=""/>
    <s v=""/>
    <s v=""/>
    <s v="M"/>
    <s v=""/>
    <s v=""/>
    <s v=""/>
    <s v=""/>
  </r>
  <r>
    <d v="2024-07-15T00:00:00"/>
    <n v="12462"/>
    <n v="12402"/>
    <m/>
    <x v="1"/>
    <n v="1010"/>
    <m/>
    <n v="42262"/>
    <s v="adipose hole"/>
    <s v="837005"/>
    <m/>
    <m/>
    <m/>
    <s v="--"/>
    <s v="X"/>
    <s v="M"/>
    <s v="M"/>
    <s v=""/>
    <s v=""/>
    <n v="92.5"/>
    <n v="23.5"/>
    <n v="10.5"/>
    <n v="7.5"/>
    <n v="2.5"/>
    <x v="1"/>
    <n v="12633"/>
    <s v="1062151"/>
    <n v="7"/>
    <s v="X"/>
    <m/>
    <m/>
    <d v="2024-07-19T00:00:00"/>
    <n v="828"/>
    <m/>
    <m/>
    <m/>
    <m/>
    <m/>
    <n v="1"/>
    <m/>
    <m/>
    <m/>
    <s v="adult"/>
    <s v="10621517"/>
    <x v="3"/>
    <n v="1.3"/>
    <n v="3"/>
    <n v="2019"/>
    <x v="7"/>
    <s v="GW"/>
    <n v="82"/>
    <s v="L"/>
    <n v="92.5"/>
    <s v="Yes"/>
    <s v=""/>
    <n v="122543"/>
    <s v=""/>
    <s v="M"/>
    <n v="-0.70500000000000052"/>
    <n v="0.3307045972225538"/>
    <s v=""/>
    <s v=""/>
    <s v="M"/>
    <s v=""/>
    <s v=""/>
    <s v=""/>
    <s v=""/>
  </r>
  <r>
    <d v="2024-07-15T00:00:00"/>
    <n v="12462"/>
    <n v="12402"/>
    <m/>
    <x v="1"/>
    <n v="1020"/>
    <m/>
    <n v="42263"/>
    <s v="adipose hole"/>
    <s v="837052"/>
    <m/>
    <m/>
    <m/>
    <s v="--"/>
    <m/>
    <s v="F"/>
    <s v="F"/>
    <s v=""/>
    <s v=""/>
    <n v="79.5"/>
    <n v="16.5"/>
    <n v="6"/>
    <n v="5"/>
    <n v="1.5"/>
    <x v="1"/>
    <n v="12633"/>
    <s v="1062151"/>
    <n v="8"/>
    <s v="X"/>
    <m/>
    <m/>
    <d v="2024-07-19T00:00:00"/>
    <n v="829"/>
    <m/>
    <m/>
    <m/>
    <m/>
    <m/>
    <n v="1"/>
    <m/>
    <m/>
    <m/>
    <s v="adult"/>
    <s v="10621518"/>
    <x v="8"/>
    <s v="M3"/>
    <n v="3"/>
    <s v=""/>
    <x v="7"/>
    <s v="GW"/>
    <n v="73.5"/>
    <s v="L"/>
    <n v="79.5"/>
    <s v="Yes"/>
    <s v=""/>
    <n v="122543"/>
    <s v=""/>
    <s v="F"/>
    <n v="2.025000000000003"/>
    <n v="0.8833970308388609"/>
    <s v=""/>
    <s v=""/>
    <s v="F"/>
    <s v=""/>
    <s v=""/>
    <s v=""/>
    <s v=""/>
  </r>
  <r>
    <d v="2024-07-15T00:00:00"/>
    <n v="12463"/>
    <n v="12402"/>
    <m/>
    <x v="0"/>
    <n v="1049"/>
    <m/>
    <m/>
    <s v="caudal hole"/>
    <m/>
    <m/>
    <m/>
    <m/>
    <s v="--"/>
    <m/>
    <s v="M"/>
    <s v="M"/>
    <s v=""/>
    <s v=""/>
    <n v="44"/>
    <m/>
    <m/>
    <m/>
    <m/>
    <x v="3"/>
    <n v="12633"/>
    <s v="1062151"/>
    <n v="9"/>
    <s v="X"/>
    <m/>
    <m/>
    <d v="2024-07-19T00:00:00"/>
    <m/>
    <m/>
    <m/>
    <m/>
    <m/>
    <m/>
    <n v="1"/>
    <m/>
    <s v="jack"/>
    <m/>
    <s v="jack"/>
    <s v="10621519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5T00:00:00"/>
    <n v="12463"/>
    <n v="12402"/>
    <m/>
    <x v="0"/>
    <n v="1050"/>
    <m/>
    <m/>
    <s v="caudal hole"/>
    <m/>
    <m/>
    <m/>
    <m/>
    <s v="--"/>
    <m/>
    <s v="M"/>
    <s v="M"/>
    <s v=""/>
    <s v=""/>
    <n v="43.5"/>
    <m/>
    <m/>
    <m/>
    <m/>
    <x v="3"/>
    <n v="12633"/>
    <s v="1062151"/>
    <n v="10"/>
    <s v="X"/>
    <m/>
    <m/>
    <d v="2024-07-19T00:00:00"/>
    <m/>
    <m/>
    <m/>
    <m/>
    <m/>
    <m/>
    <n v="1"/>
    <m/>
    <s v="jack"/>
    <m/>
    <s v="jack"/>
    <s v="106215110"/>
    <x v="4"/>
    <s v="M1"/>
    <n v="1"/>
    <s v="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5T00:00:00"/>
    <n v="12463"/>
    <n v="12402"/>
    <m/>
    <x v="0"/>
    <n v="1052"/>
    <m/>
    <n v="42264"/>
    <s v="adipose hole"/>
    <s v="no pit"/>
    <m/>
    <m/>
    <m/>
    <s v="--"/>
    <m/>
    <s v="M"/>
    <s v="M"/>
    <s v=""/>
    <s v=""/>
    <n v="60"/>
    <m/>
    <m/>
    <m/>
    <m/>
    <x v="2"/>
    <n v="12636"/>
    <s v="1062152"/>
    <n v="1"/>
    <s v="X"/>
    <m/>
    <m/>
    <d v="2024-07-19T00:00:00"/>
    <m/>
    <m/>
    <m/>
    <m/>
    <m/>
    <m/>
    <n v="1"/>
    <m/>
    <s v="no pit"/>
    <m/>
    <s v="adult"/>
    <s v="10621521"/>
    <x v="2"/>
    <n v="1.2"/>
    <n v="2"/>
    <n v="2020"/>
    <x v="7"/>
    <s v="GW"/>
    <n v="54.423200000000001"/>
    <s v="M"/>
    <n v="60"/>
    <s v="NA"/>
    <s v=""/>
    <n v="122543"/>
    <s v=""/>
    <s v=""/>
    <s v=""/>
    <s v=""/>
    <s v=""/>
    <s v=""/>
    <s v="M"/>
    <s v=""/>
    <s v=""/>
    <s v=""/>
    <s v=""/>
  </r>
  <r>
    <d v="2024-07-15T00:00:00"/>
    <n v="12463"/>
    <n v="12402"/>
    <m/>
    <x v="0"/>
    <n v="1059"/>
    <m/>
    <n v="42265"/>
    <s v="adipose hole"/>
    <s v="837007"/>
    <m/>
    <m/>
    <m/>
    <s v="--"/>
    <m/>
    <s v="M"/>
    <s v="M"/>
    <s v=""/>
    <s v=""/>
    <n v="50.5"/>
    <m/>
    <m/>
    <m/>
    <m/>
    <x v="2"/>
    <n v="12636"/>
    <s v="1062152"/>
    <n v="2"/>
    <s v="X"/>
    <m/>
    <m/>
    <d v="2024-07-19T00:00:00"/>
    <n v="830"/>
    <m/>
    <m/>
    <m/>
    <m/>
    <m/>
    <n v="1"/>
    <m/>
    <m/>
    <m/>
    <s v="adult"/>
    <s v="10621522"/>
    <x v="2"/>
    <n v="1.2"/>
    <n v="2"/>
    <n v="2020"/>
    <x v="7"/>
    <s v="GW"/>
    <n v="45.630949999999999"/>
    <s v="M"/>
    <n v="50.5"/>
    <s v="NA"/>
    <s v=""/>
    <n v="122543"/>
    <s v=""/>
    <s v=""/>
    <s v=""/>
    <s v=""/>
    <s v=""/>
    <s v=""/>
    <s v="M"/>
    <s v=""/>
    <s v=""/>
    <s v=""/>
    <s v=""/>
  </r>
  <r>
    <d v="2024-07-15T00:00:00"/>
    <n v="12463"/>
    <n v="12402"/>
    <m/>
    <x v="0"/>
    <n v="1116"/>
    <m/>
    <n v="42266"/>
    <s v="adipose hole"/>
    <s v="837043"/>
    <m/>
    <m/>
    <m/>
    <s v="--"/>
    <m/>
    <s v="M"/>
    <s v="M"/>
    <s v=""/>
    <s v=""/>
    <n v="65.5"/>
    <m/>
    <m/>
    <m/>
    <m/>
    <x v="2"/>
    <n v="12636"/>
    <s v="1062152"/>
    <n v="3"/>
    <s v="X"/>
    <m/>
    <m/>
    <d v="2024-07-19T00:00:00"/>
    <n v="831"/>
    <m/>
    <m/>
    <m/>
    <m/>
    <m/>
    <n v="1"/>
    <m/>
    <m/>
    <m/>
    <s v="adult"/>
    <s v="10621523"/>
    <x v="3"/>
    <n v="1.3"/>
    <n v="3"/>
    <n v="2019"/>
    <x v="7"/>
    <s v="GW"/>
    <n v="59.513449999999999"/>
    <s v="M"/>
    <n v="65.5"/>
    <s v="NA"/>
    <s v=""/>
    <n v="122543"/>
    <s v=""/>
    <s v=""/>
    <s v=""/>
    <s v=""/>
    <s v=""/>
    <s v=""/>
    <s v="M"/>
    <s v=""/>
    <s v=""/>
    <s v=""/>
    <s v=""/>
  </r>
  <r>
    <d v="2024-07-15T00:00:00"/>
    <n v="12463"/>
    <n v="12402"/>
    <m/>
    <x v="0"/>
    <n v="1121"/>
    <m/>
    <n v="42267"/>
    <s v="adipose hole"/>
    <s v="836974"/>
    <m/>
    <m/>
    <m/>
    <s v="--"/>
    <m/>
    <s v="F"/>
    <s v="M"/>
    <s v=""/>
    <s v=""/>
    <n v="62.5"/>
    <m/>
    <m/>
    <m/>
    <m/>
    <x v="2"/>
    <n v="12636"/>
    <s v="1062152"/>
    <n v="4"/>
    <s v="X"/>
    <m/>
    <m/>
    <d v="2024-07-19T00:00:00"/>
    <n v="832"/>
    <m/>
    <m/>
    <m/>
    <m/>
    <m/>
    <n v="1"/>
    <m/>
    <m/>
    <m/>
    <s v="adult"/>
    <s v="10621524"/>
    <x v="2"/>
    <n v="1.2"/>
    <n v="2"/>
    <n v="2020"/>
    <x v="7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7-15T00:00:00"/>
    <n v="12463"/>
    <n v="12402"/>
    <m/>
    <x v="0"/>
    <n v="1126"/>
    <m/>
    <n v="42268"/>
    <s v="adipose hole"/>
    <s v="836975"/>
    <m/>
    <m/>
    <m/>
    <s v="--"/>
    <m/>
    <s v="F"/>
    <s v="F"/>
    <s v=""/>
    <s v=""/>
    <n v="82"/>
    <n v="16.8"/>
    <n v="6"/>
    <n v="4.5"/>
    <n v="1.5"/>
    <x v="1"/>
    <n v="12636"/>
    <s v="1062152"/>
    <n v="5"/>
    <s v="X"/>
    <m/>
    <m/>
    <d v="2024-07-19T00:00:00"/>
    <n v="833"/>
    <m/>
    <m/>
    <m/>
    <m/>
    <m/>
    <n v="1"/>
    <m/>
    <m/>
    <m/>
    <s v="adult"/>
    <s v="10621525"/>
    <x v="2"/>
    <n v="1.2"/>
    <n v="2"/>
    <n v="2020"/>
    <x v="7"/>
    <s v="GW"/>
    <n v="76"/>
    <s v="L"/>
    <n v="82"/>
    <s v="Yes"/>
    <s v=""/>
    <n v="122543"/>
    <s v=""/>
    <s v="F"/>
    <n v="3.4399999999999986"/>
    <n v="0.96893151584033255"/>
    <s v=""/>
    <s v=""/>
    <s v="F"/>
    <s v=""/>
    <s v=""/>
    <s v=""/>
    <s v=""/>
  </r>
  <r>
    <d v="2024-07-15T00:00:00"/>
    <n v="12464"/>
    <n v="12402"/>
    <m/>
    <x v="0"/>
    <n v="1510"/>
    <m/>
    <m/>
    <s v="caudal hole"/>
    <m/>
    <m/>
    <m/>
    <m/>
    <s v="--"/>
    <m/>
    <s v="M"/>
    <s v="M"/>
    <s v=""/>
    <s v=""/>
    <n v="47.5"/>
    <m/>
    <m/>
    <m/>
    <m/>
    <x v="3"/>
    <n v="12636"/>
    <s v="1062152"/>
    <n v="6"/>
    <s v="X"/>
    <m/>
    <m/>
    <d v="2024-07-19T00:00:00"/>
    <m/>
    <m/>
    <m/>
    <m/>
    <m/>
    <m/>
    <n v="1"/>
    <m/>
    <s v="jack"/>
    <m/>
    <s v="jack"/>
    <s v="10621526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5T00:00:00"/>
    <n v="12464"/>
    <n v="12402"/>
    <m/>
    <x v="0"/>
    <n v="1520"/>
    <m/>
    <n v="42269"/>
    <s v="adipose hole"/>
    <s v="837025"/>
    <m/>
    <m/>
    <m/>
    <s v="--"/>
    <m/>
    <s v="M"/>
    <s v="M"/>
    <s v=""/>
    <s v=""/>
    <n v="71.5"/>
    <m/>
    <m/>
    <m/>
    <m/>
    <x v="2"/>
    <n v="12636"/>
    <s v="1062152"/>
    <n v="7"/>
    <s v="X"/>
    <m/>
    <m/>
    <d v="2024-07-19T00:00:00"/>
    <n v="834"/>
    <m/>
    <m/>
    <m/>
    <m/>
    <m/>
    <n v="1"/>
    <m/>
    <m/>
    <m/>
    <s v="adult"/>
    <s v="10621527"/>
    <x v="2"/>
    <n v="1.2"/>
    <n v="2"/>
    <n v="2020"/>
    <x v="7"/>
    <s v="GW"/>
    <n v="65.066449999999989"/>
    <s v="M"/>
    <n v="71.5"/>
    <s v="NA"/>
    <s v=""/>
    <n v="122543"/>
    <s v=""/>
    <s v=""/>
    <s v=""/>
    <s v=""/>
    <s v=""/>
    <s v=""/>
    <s v="M"/>
    <s v=""/>
    <s v=""/>
    <s v=""/>
    <s v=""/>
  </r>
  <r>
    <d v="2024-07-15T00:00:00"/>
    <n v="12464"/>
    <n v="12402"/>
    <m/>
    <x v="0"/>
    <n v="1536"/>
    <m/>
    <n v="42270"/>
    <s v="adipose hole"/>
    <s v="837169"/>
    <m/>
    <m/>
    <m/>
    <s v="--"/>
    <m/>
    <s v="M"/>
    <s v="M"/>
    <s v=""/>
    <s v=""/>
    <n v="59"/>
    <m/>
    <m/>
    <m/>
    <m/>
    <x v="2"/>
    <n v="12636"/>
    <s v="1062152"/>
    <n v="8"/>
    <s v="X"/>
    <m/>
    <m/>
    <d v="2024-07-19T00:00:00"/>
    <n v="835"/>
    <m/>
    <m/>
    <m/>
    <m/>
    <m/>
    <n v="1"/>
    <m/>
    <m/>
    <m/>
    <s v="adult"/>
    <s v="10621528"/>
    <x v="2"/>
    <n v="1.2"/>
    <n v="2"/>
    <n v="2020"/>
    <x v="7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7-15T00:00:00"/>
    <n v="12465"/>
    <n v="12402"/>
    <m/>
    <x v="1"/>
    <n v="1616"/>
    <m/>
    <n v="42271"/>
    <s v="adipose hole"/>
    <s v="837123"/>
    <m/>
    <m/>
    <m/>
    <s v="--"/>
    <m/>
    <s v="F"/>
    <s v="M"/>
    <s v=""/>
    <s v=""/>
    <n v="64"/>
    <m/>
    <m/>
    <m/>
    <m/>
    <x v="2"/>
    <n v="12636"/>
    <s v="1062152"/>
    <n v="9"/>
    <s v="X"/>
    <m/>
    <m/>
    <d v="2024-07-19T00:00:00"/>
    <n v="836"/>
    <m/>
    <m/>
    <m/>
    <m/>
    <m/>
    <n v="1"/>
    <m/>
    <m/>
    <m/>
    <s v="adult"/>
    <s v="10621529"/>
    <x v="2"/>
    <n v="1.2"/>
    <n v="2"/>
    <n v="2020"/>
    <x v="7"/>
    <s v="GW"/>
    <n v="58.1252"/>
    <s v="M"/>
    <n v="64"/>
    <s v="NA"/>
    <s v=""/>
    <n v="122543"/>
    <s v=""/>
    <s v=""/>
    <s v=""/>
    <s v=""/>
    <s v=""/>
    <s v=""/>
    <s v="M"/>
    <s v=""/>
    <s v=""/>
    <s v=""/>
    <s v=""/>
  </r>
  <r>
    <d v="2024-07-15T00:00:00"/>
    <n v="12545"/>
    <n v="12369"/>
    <m/>
    <x v="3"/>
    <n v="928"/>
    <m/>
    <n v="55943"/>
    <s v="V-clip adipose"/>
    <s v="837250"/>
    <m/>
    <m/>
    <m/>
    <s v="--"/>
    <s v="X"/>
    <s v="M"/>
    <s v="M"/>
    <s v=""/>
    <s v=""/>
    <n v="55"/>
    <m/>
    <m/>
    <m/>
    <m/>
    <x v="2"/>
    <n v="9416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7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15T00:00:00"/>
    <n v="12545"/>
    <n v="12369"/>
    <m/>
    <x v="3"/>
    <n v="931"/>
    <m/>
    <n v="55944"/>
    <s v="V-clip adipose"/>
    <s v="837213"/>
    <m/>
    <m/>
    <m/>
    <s v="--"/>
    <m/>
    <s v="F"/>
    <s v="F"/>
    <s v=""/>
    <s v=""/>
    <n v="88"/>
    <n v="20.5"/>
    <n v="8"/>
    <n v="6.5"/>
    <n v="2.4"/>
    <x v="1"/>
    <n v="9416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80"/>
    <s v="L"/>
    <n v="88"/>
    <s v="Yes"/>
    <s v=""/>
    <e v="#N/A"/>
    <s v=""/>
    <s v="F"/>
    <n v="1.325999999999997"/>
    <n v="0.7901782181388175"/>
    <s v=""/>
    <s v=""/>
    <s v="F"/>
    <s v=""/>
    <s v=""/>
    <s v=""/>
    <s v=""/>
  </r>
  <r>
    <d v="2024-07-15T00:00:00"/>
    <n v="12545"/>
    <n v="12369"/>
    <m/>
    <x v="3"/>
    <n v="934"/>
    <m/>
    <n v="55945"/>
    <s v="V-clip adipose"/>
    <s v="837266"/>
    <m/>
    <m/>
    <m/>
    <s v="--"/>
    <m/>
    <s v="F"/>
    <s v="F"/>
    <s v=""/>
    <s v=""/>
    <n v="83"/>
    <n v="17.5"/>
    <n v="7"/>
    <n v="5.5"/>
    <n v="1.7"/>
    <x v="1"/>
    <n v="9416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76"/>
    <s v="L"/>
    <n v="83"/>
    <s v="Yes"/>
    <s v=""/>
    <e v="#N/A"/>
    <s v=""/>
    <s v="F"/>
    <n v="1.7379999999999975"/>
    <n v="0.85043285008957825"/>
    <s v=""/>
    <s v=""/>
    <s v="F"/>
    <s v=""/>
    <s v=""/>
    <s v=""/>
    <s v=""/>
  </r>
  <r>
    <d v="2024-07-15T00:00:00"/>
    <n v="12545"/>
    <n v="12369"/>
    <m/>
    <x v="3"/>
    <n v="941"/>
    <m/>
    <n v="55946"/>
    <s v="V-clip adipose"/>
    <s v="837196"/>
    <m/>
    <m/>
    <m/>
    <s v="--"/>
    <s v="X"/>
    <s v="M"/>
    <s v="M"/>
    <s v=""/>
    <s v=""/>
    <n v="86.5"/>
    <n v="21"/>
    <n v="8.5"/>
    <n v="6"/>
    <n v="2.2999999999999998"/>
    <x v="1"/>
    <n v="9416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7"/>
    <s v="GH"/>
    <n v="78"/>
    <s v="L"/>
    <n v="86.5"/>
    <s v="Yes"/>
    <s v=""/>
    <e v="#N/A"/>
    <s v=""/>
    <s v="F"/>
    <n v="0.46700000000000053"/>
    <n v="0.61467345128461381"/>
    <s v=""/>
    <s v=""/>
    <s v="F"/>
    <s v=""/>
    <s v=""/>
    <s v=""/>
    <s v=""/>
  </r>
  <r>
    <d v="2024-07-15T00:00:00"/>
    <n v="12545"/>
    <n v="12369"/>
    <m/>
    <x v="3"/>
    <n v="945"/>
    <m/>
    <n v="55947"/>
    <s v="V-clip adipose"/>
    <s v="837195"/>
    <m/>
    <m/>
    <m/>
    <s v="--"/>
    <s v="X"/>
    <s v="M"/>
    <s v="M"/>
    <s v=""/>
    <s v=""/>
    <n v="53.5"/>
    <m/>
    <m/>
    <m/>
    <m/>
    <x v="2"/>
    <n v="9416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7"/>
    <s v="GH"/>
    <n v="48.407449999999997"/>
    <s v="M"/>
    <n v="53.5"/>
    <s v="NA"/>
    <s v=""/>
    <e v="#N/A"/>
    <s v=""/>
    <s v=""/>
    <s v=""/>
    <s v=""/>
    <s v=""/>
    <s v=""/>
    <s v="M"/>
    <s v=""/>
    <s v=""/>
    <s v=""/>
    <s v=""/>
  </r>
  <r>
    <d v="2024-07-15T00:00:00"/>
    <n v="12545"/>
    <n v="12369"/>
    <m/>
    <x v="3"/>
    <n v="951"/>
    <m/>
    <n v="55948"/>
    <s v="V-clip adipose"/>
    <s v="837223"/>
    <m/>
    <m/>
    <m/>
    <s v="--"/>
    <m/>
    <s v="F"/>
    <s v="M"/>
    <s v=""/>
    <s v=""/>
    <n v="69"/>
    <m/>
    <m/>
    <m/>
    <m/>
    <x v="2"/>
    <n v="94166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7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15T00:00:00"/>
    <n v="12545"/>
    <n v="12369"/>
    <m/>
    <x v="3"/>
    <n v="953"/>
    <m/>
    <n v="55949"/>
    <s v="V-clip adipose"/>
    <s v="837220"/>
    <m/>
    <m/>
    <m/>
    <s v="--"/>
    <m/>
    <s v="M"/>
    <s v="M"/>
    <s v=""/>
    <s v=""/>
    <n v="66"/>
    <m/>
    <m/>
    <m/>
    <m/>
    <x v="2"/>
    <n v="9416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7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15T00:00:00"/>
    <n v="12545"/>
    <n v="12369"/>
    <m/>
    <x v="3"/>
    <n v="957"/>
    <m/>
    <n v="55950"/>
    <s v="V-clip adipose"/>
    <s v="837261"/>
    <m/>
    <m/>
    <m/>
    <s v="--"/>
    <m/>
    <s v="M"/>
    <s v="M"/>
    <s v=""/>
    <s v=""/>
    <n v="57"/>
    <m/>
    <m/>
    <m/>
    <m/>
    <x v="2"/>
    <n v="9416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7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15T00:00:00"/>
    <n v="12546"/>
    <n v="12369"/>
    <m/>
    <x v="4"/>
    <n v="1056"/>
    <m/>
    <n v="55951"/>
    <s v="V-clip adipose"/>
    <s v="837180"/>
    <m/>
    <m/>
    <m/>
    <s v="--"/>
    <m/>
    <s v="F"/>
    <s v="M"/>
    <s v=""/>
    <s v=""/>
    <n v="60"/>
    <m/>
    <m/>
    <m/>
    <m/>
    <x v="2"/>
    <n v="9416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7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15T00:00:00"/>
    <n v="12546"/>
    <n v="12369"/>
    <m/>
    <x v="4"/>
    <n v="1058"/>
    <m/>
    <n v="55952"/>
    <s v="V-clip adipose"/>
    <s v="837241"/>
    <m/>
    <m/>
    <m/>
    <s v="--"/>
    <m/>
    <s v="F"/>
    <s v="M"/>
    <s v=""/>
    <s v=""/>
    <n v="69"/>
    <m/>
    <m/>
    <m/>
    <m/>
    <x v="2"/>
    <n v="9416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7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15T00:00:00"/>
    <n v="12546"/>
    <n v="12369"/>
    <m/>
    <x v="4"/>
    <n v="1100"/>
    <m/>
    <n v="55953"/>
    <s v="V-clip adipose"/>
    <s v="837208"/>
    <m/>
    <m/>
    <m/>
    <s v="--"/>
    <m/>
    <s v="M"/>
    <s v="M"/>
    <s v=""/>
    <s v=""/>
    <n v="65"/>
    <m/>
    <m/>
    <m/>
    <m/>
    <x v="2"/>
    <n v="9416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7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15T00:00:00"/>
    <n v="12546"/>
    <n v="12369"/>
    <m/>
    <x v="4"/>
    <n v="1102"/>
    <m/>
    <n v="55954"/>
    <s v="V-clip adipose"/>
    <s v="837206"/>
    <m/>
    <m/>
    <m/>
    <s v="--"/>
    <s v="X"/>
    <s v="M"/>
    <s v="M"/>
    <s v=""/>
    <s v=""/>
    <n v="60"/>
    <m/>
    <m/>
    <m/>
    <m/>
    <x v="2"/>
    <n v="9416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54.423200000000001"/>
    <s v="M"/>
    <n v="60"/>
    <s v="NA"/>
    <s v=""/>
    <e v="#N/A"/>
    <s v=""/>
    <s v=""/>
    <s v=""/>
    <s v=""/>
    <s v=""/>
    <s v=""/>
    <s v="M"/>
    <s v="Damdochax"/>
    <s v=""/>
    <s v=""/>
    <s v=""/>
  </r>
  <r>
    <d v="2024-07-15T00:00:00"/>
    <n v="12546"/>
    <n v="12369"/>
    <m/>
    <x v="4"/>
    <n v="1105"/>
    <m/>
    <n v="55955"/>
    <s v="V-clip adipose"/>
    <s v="837230"/>
    <m/>
    <m/>
    <m/>
    <s v="--"/>
    <m/>
    <s v="M"/>
    <s v="M"/>
    <s v=""/>
    <s v=""/>
    <n v="59"/>
    <m/>
    <m/>
    <m/>
    <m/>
    <x v="2"/>
    <n v="9416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53.497700000000002"/>
    <s v="M"/>
    <n v="59"/>
    <s v="NA"/>
    <s v=""/>
    <e v="#N/A"/>
    <s v=""/>
    <s v=""/>
    <s v=""/>
    <s v=""/>
    <s v=""/>
    <s v=""/>
    <s v="M"/>
    <s v=""/>
    <s v=""/>
    <s v=""/>
    <s v=""/>
  </r>
  <r>
    <d v="2024-07-15T00:00:00"/>
    <n v="12546"/>
    <n v="12369"/>
    <m/>
    <x v="4"/>
    <n v="1112"/>
    <m/>
    <n v="55956"/>
    <s v="V-clip adipose"/>
    <s v="837217"/>
    <m/>
    <m/>
    <m/>
    <s v="--"/>
    <m/>
    <s v="F"/>
    <s v="F"/>
    <s v=""/>
    <s v=""/>
    <n v="84"/>
    <n v="17"/>
    <n v="5.5"/>
    <n v="5"/>
    <n v="2"/>
    <x v="1"/>
    <n v="94167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7"/>
    <s v="GH"/>
    <n v="78.5"/>
    <s v="L"/>
    <n v="84"/>
    <s v="Yes"/>
    <s v=""/>
    <e v="#N/A"/>
    <s v=""/>
    <s v="F"/>
    <n v="4.169999999999999"/>
    <n v="0.98478287879134363"/>
    <s v=""/>
    <s v=""/>
    <s v="F"/>
    <s v=""/>
    <s v=""/>
    <s v=""/>
    <s v=""/>
  </r>
  <r>
    <d v="2024-07-15T00:00:00"/>
    <n v="12546"/>
    <n v="12369"/>
    <m/>
    <x v="4"/>
    <n v="1115"/>
    <m/>
    <n v="55957"/>
    <s v="V-clip adipose"/>
    <s v="837246"/>
    <m/>
    <m/>
    <m/>
    <s v="--"/>
    <m/>
    <s v="M"/>
    <s v="M"/>
    <s v=""/>
    <s v=""/>
    <n v="62"/>
    <m/>
    <m/>
    <m/>
    <m/>
    <x v="2"/>
    <n v="94167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7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15T00:00:00"/>
    <n v="12546"/>
    <n v="12369"/>
    <m/>
    <x v="4"/>
    <n v="1118"/>
    <m/>
    <n v="55958"/>
    <s v="V-clip adipose"/>
    <s v="837237"/>
    <m/>
    <m/>
    <m/>
    <s v="--"/>
    <m/>
    <s v="F"/>
    <s v="M"/>
    <s v=""/>
    <s v=""/>
    <n v="63"/>
    <m/>
    <m/>
    <m/>
    <m/>
    <x v="2"/>
    <n v="94167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7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15T00:00:00"/>
    <n v="12546"/>
    <n v="12369"/>
    <m/>
    <x v="4"/>
    <n v="1120"/>
    <m/>
    <n v="55959"/>
    <s v="V-clip adipose"/>
    <s v="837202"/>
    <m/>
    <m/>
    <m/>
    <s v="--"/>
    <m/>
    <s v="F"/>
    <s v="F"/>
    <s v=""/>
    <s v=""/>
    <n v="81.5"/>
    <n v="16.5"/>
    <n v="5"/>
    <n v="5.5"/>
    <n v="1.5"/>
    <x v="1"/>
    <n v="94167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7"/>
    <s v="GH"/>
    <n v="76.5"/>
    <s v="L"/>
    <n v="81.5"/>
    <s v="Yes"/>
    <s v=""/>
    <e v="#N/A"/>
    <s v=""/>
    <s v="F"/>
    <n v="3.825000000000002"/>
    <n v="0.9786474438389795"/>
    <s v=""/>
    <s v=""/>
    <s v="F"/>
    <s v=""/>
    <s v=""/>
    <s v=""/>
    <s v=""/>
  </r>
  <r>
    <d v="2024-07-15T00:00:00"/>
    <n v="12546"/>
    <n v="12369"/>
    <m/>
    <x v="4"/>
    <n v="1124"/>
    <m/>
    <n v="55960"/>
    <s v="V-clip adipose"/>
    <s v="837216"/>
    <m/>
    <m/>
    <m/>
    <s v="--"/>
    <s v="X"/>
    <s v="M"/>
    <s v="M"/>
    <s v=""/>
    <s v=""/>
    <n v="83"/>
    <n v="21.1"/>
    <n v="7.8"/>
    <n v="6"/>
    <n v="2.2000000000000002"/>
    <x v="1"/>
    <n v="94167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7"/>
    <s v="GH"/>
    <n v="75.2"/>
    <s v="L"/>
    <n v="83"/>
    <s v="Yes"/>
    <s v=""/>
    <e v="#N/A"/>
    <s v=""/>
    <s v="M"/>
    <n v="-5.6000000000001604E-2"/>
    <n v="0.48600365751967234"/>
    <s v=""/>
    <s v=""/>
    <s v="M"/>
    <s v=""/>
    <s v=""/>
    <s v=""/>
    <s v=""/>
  </r>
  <r>
    <d v="2024-07-15T00:00:00"/>
    <n v="12546"/>
    <n v="12369"/>
    <m/>
    <x v="4"/>
    <n v="1131"/>
    <m/>
    <n v="55961"/>
    <s v="V-clip adipose"/>
    <s v="837233"/>
    <m/>
    <m/>
    <m/>
    <s v="--"/>
    <m/>
    <s v="M"/>
    <s v="M"/>
    <s v=""/>
    <s v=""/>
    <n v="63"/>
    <m/>
    <m/>
    <m/>
    <m/>
    <x v="2"/>
    <n v="94167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7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15T00:00:00"/>
    <n v="12547"/>
    <n v="12369"/>
    <m/>
    <x v="2"/>
    <n v="1150"/>
    <m/>
    <n v="55962"/>
    <s v="V-clip adipose"/>
    <s v="837183"/>
    <m/>
    <m/>
    <m/>
    <s v="--"/>
    <m/>
    <s v="F"/>
    <s v="M"/>
    <s v=""/>
    <s v=""/>
    <n v="62"/>
    <m/>
    <m/>
    <m/>
    <m/>
    <x v="2"/>
    <n v="94167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7"/>
    <s v="GH"/>
    <n v="56.2742"/>
    <s v="M"/>
    <n v="62"/>
    <s v="NA"/>
    <s v=""/>
    <e v="#N/A"/>
    <s v=""/>
    <s v=""/>
    <s v=""/>
    <s v=""/>
    <s v=""/>
    <s v=""/>
    <s v="M"/>
    <s v=""/>
    <s v=""/>
    <s v=""/>
    <s v=""/>
  </r>
  <r>
    <d v="2024-07-15T00:00:00"/>
    <n v="12547"/>
    <n v="12369"/>
    <m/>
    <x v="2"/>
    <n v="1155"/>
    <m/>
    <n v="55963"/>
    <s v="V-clip adipose"/>
    <s v="837174"/>
    <m/>
    <m/>
    <m/>
    <s v="--"/>
    <m/>
    <s v="F"/>
    <s v="M"/>
    <s v=""/>
    <s v=""/>
    <n v="72"/>
    <m/>
    <m/>
    <m/>
    <m/>
    <x v="2"/>
    <n v="94167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7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15T00:00:00"/>
    <n v="12547"/>
    <n v="12369"/>
    <m/>
    <x v="2"/>
    <n v="1211"/>
    <m/>
    <n v="55964"/>
    <s v="V-clip adipose"/>
    <s v="837255"/>
    <m/>
    <m/>
    <m/>
    <s v="--"/>
    <s v="X"/>
    <s v="M"/>
    <s v="M"/>
    <s v=""/>
    <s v=""/>
    <n v="80"/>
    <n v="18.5"/>
    <n v="7.7"/>
    <n v="6.5"/>
    <n v="2.1"/>
    <x v="1"/>
    <n v="94167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72.3"/>
    <s v="L"/>
    <n v="80"/>
    <s v="Yes"/>
    <s v=""/>
    <e v="#N/A"/>
    <s v=""/>
    <s v="M"/>
    <n v="-1.4720000000000004"/>
    <n v="0.18663881413677333"/>
    <s v=""/>
    <s v=""/>
    <s v="M"/>
    <s v=""/>
    <s v=""/>
    <s v=""/>
    <s v=""/>
  </r>
  <r>
    <d v="2024-07-15T00:00:00"/>
    <n v="12547"/>
    <n v="12369"/>
    <m/>
    <x v="2"/>
    <n v="1213"/>
    <m/>
    <n v="55965"/>
    <s v="V-clip adipose"/>
    <s v="837235"/>
    <m/>
    <m/>
    <m/>
    <s v="--"/>
    <s v="X"/>
    <s v="M"/>
    <s v="M"/>
    <s v=""/>
    <s v=""/>
    <n v="87"/>
    <n v="19.899999999999999"/>
    <n v="7.6"/>
    <n v="6"/>
    <n v="2"/>
    <x v="1"/>
    <n v="94167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79.400000000000006"/>
    <s v="L"/>
    <n v="87"/>
    <s v="Yes"/>
    <s v=""/>
    <e v="#N/A"/>
    <s v=""/>
    <s v="F"/>
    <n v="2.0919999999999979"/>
    <n v="0.89012318611295826"/>
    <s v=""/>
    <s v=""/>
    <s v="F"/>
    <s v=""/>
    <s v=""/>
    <s v=""/>
    <s v=""/>
  </r>
  <r>
    <d v="2024-07-15T00:00:00"/>
    <n v="12547"/>
    <n v="12369"/>
    <m/>
    <x v="2"/>
    <n v="1216"/>
    <m/>
    <n v="55966"/>
    <s v="V-clip adipose"/>
    <s v="837172"/>
    <m/>
    <m/>
    <m/>
    <s v="--"/>
    <m/>
    <s v="M"/>
    <s v="M"/>
    <s v=""/>
    <s v=""/>
    <n v="61"/>
    <m/>
    <m/>
    <m/>
    <m/>
    <x v="2"/>
    <n v="94168"/>
    <s v=""/>
    <n v="1"/>
    <s v="X"/>
    <s v="X"/>
    <m/>
    <d v="2024-09-27T00:00:00"/>
    <m/>
    <s v="HW"/>
    <m/>
    <n v="7"/>
    <m/>
    <m/>
    <m/>
    <m/>
    <m/>
    <m/>
    <s v="adult"/>
    <s v="1"/>
    <x v="7"/>
    <s v=""/>
    <s v=""/>
    <s v=""/>
    <x v="7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15T00:00:00"/>
    <n v="12547"/>
    <n v="12369"/>
    <m/>
    <x v="2"/>
    <n v="1217"/>
    <m/>
    <n v="55967"/>
    <s v="V-clip adipose"/>
    <s v="837211"/>
    <m/>
    <m/>
    <m/>
    <s v="--"/>
    <m/>
    <s v="M"/>
    <s v="M"/>
    <s v=""/>
    <s v=""/>
    <n v="61"/>
    <m/>
    <m/>
    <m/>
    <m/>
    <x v="2"/>
    <n v="94168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7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15T00:00:00"/>
    <n v="12547"/>
    <n v="12371"/>
    <m/>
    <x v="2"/>
    <n v="1221"/>
    <m/>
    <n v="55968"/>
    <s v="V-clip adipose"/>
    <s v="837228"/>
    <m/>
    <m/>
    <m/>
    <s v="--"/>
    <s v="X"/>
    <s v="M"/>
    <s v="M"/>
    <s v=""/>
    <s v=""/>
    <n v="67"/>
    <m/>
    <m/>
    <m/>
    <m/>
    <x v="2"/>
    <n v="94168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7"/>
    <s v="GH"/>
    <n v="60.901699999999998"/>
    <s v="M"/>
    <n v="67"/>
    <s v="NA"/>
    <s v=""/>
    <e v="#N/A"/>
    <s v=""/>
    <s v=""/>
    <s v=""/>
    <s v=""/>
    <s v=""/>
    <s v=""/>
    <s v="M"/>
    <s v="Kwinageese weir"/>
    <s v=""/>
    <s v=""/>
    <s v=""/>
  </r>
  <r>
    <d v="2024-07-15T00:00:00"/>
    <n v="12547"/>
    <n v="12371"/>
    <m/>
    <x v="2"/>
    <n v="1230"/>
    <m/>
    <n v="55969"/>
    <s v="V-clip adipose"/>
    <s v="837188"/>
    <m/>
    <m/>
    <m/>
    <s v="--"/>
    <s v="X"/>
    <s v="M"/>
    <s v="M"/>
    <s v=""/>
    <s v=""/>
    <n v="73"/>
    <m/>
    <m/>
    <m/>
    <m/>
    <x v="2"/>
    <n v="94168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7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15T00:00:00"/>
    <n v="12548"/>
    <n v="12371"/>
    <m/>
    <x v="4"/>
    <n v="1642"/>
    <m/>
    <n v="55970"/>
    <s v="V-clip adipose"/>
    <s v="837257"/>
    <m/>
    <m/>
    <m/>
    <s v="--"/>
    <m/>
    <s v="F"/>
    <s v="F"/>
    <s v=""/>
    <s v=""/>
    <n v="80"/>
    <n v="18"/>
    <n v="7"/>
    <n v="5"/>
    <n v="1.9"/>
    <x v="1"/>
    <n v="94168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7"/>
    <s v="GH"/>
    <n v="73"/>
    <s v="L"/>
    <n v="80"/>
    <s v="Yes"/>
    <s v=""/>
    <e v="#N/A"/>
    <s v=""/>
    <s v="F"/>
    <n v="0.61599999999999833"/>
    <n v="0.64930826527113383"/>
    <s v=""/>
    <s v=""/>
    <s v="F"/>
    <s v=""/>
    <s v=""/>
    <s v=""/>
    <s v=""/>
  </r>
  <r>
    <d v="2024-07-15T00:00:00"/>
    <n v="12548"/>
    <n v="12371"/>
    <m/>
    <x v="4"/>
    <n v="1645"/>
    <m/>
    <n v="55971"/>
    <s v="V-clip adipose"/>
    <s v="837245"/>
    <m/>
    <m/>
    <m/>
    <s v="--"/>
    <m/>
    <s v="M"/>
    <s v="M"/>
    <s v=""/>
    <s v=""/>
    <n v="81"/>
    <n v="17.3"/>
    <n v="6.5"/>
    <n v="6"/>
    <n v="1.6"/>
    <x v="1"/>
    <n v="94168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7"/>
    <s v="GH"/>
    <n v="74.5"/>
    <s v="L"/>
    <n v="81"/>
    <s v="Yes"/>
    <s v=""/>
    <e v="#N/A"/>
    <s v=""/>
    <s v="F"/>
    <n v="1.2639999999999987"/>
    <n v="0.77971391692061243"/>
    <s v=""/>
    <s v=""/>
    <s v="F"/>
    <s v=""/>
    <s v=""/>
    <s v=""/>
    <s v=""/>
  </r>
  <r>
    <d v="2024-07-15T00:00:00"/>
    <n v="12549"/>
    <n v="12371"/>
    <m/>
    <x v="2"/>
    <n v="1711"/>
    <m/>
    <n v="55972"/>
    <s v="V-clip adipose"/>
    <s v="837221"/>
    <m/>
    <m/>
    <m/>
    <s v="--"/>
    <m/>
    <s v="M"/>
    <s v="M"/>
    <s v=""/>
    <s v=""/>
    <n v="70"/>
    <m/>
    <m/>
    <m/>
    <m/>
    <x v="2"/>
    <n v="94168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7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15T00:00:00"/>
    <n v="12549"/>
    <n v="12371"/>
    <m/>
    <x v="2"/>
    <n v="1714"/>
    <m/>
    <n v="55973"/>
    <s v="V-clip adipose"/>
    <s v="837186"/>
    <m/>
    <m/>
    <m/>
    <s v="--"/>
    <m/>
    <s v="M"/>
    <s v="M"/>
    <s v=""/>
    <s v=""/>
    <n v="62.5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7"/>
    <s v="GH"/>
    <n v="56.73695"/>
    <s v="M"/>
    <n v="62.5"/>
    <s v="NA"/>
    <s v=""/>
    <s v=""/>
    <s v=""/>
    <s v=""/>
    <s v=""/>
    <s v=""/>
    <s v=""/>
    <s v=""/>
    <s v="M"/>
    <s v=""/>
    <s v=""/>
    <s v=""/>
    <s v=""/>
  </r>
  <r>
    <d v="2024-07-15T00:00:00"/>
    <n v="12550"/>
    <n v="12371"/>
    <m/>
    <x v="3"/>
    <n v="1732"/>
    <m/>
    <n v="55974"/>
    <s v="V-clip adipose"/>
    <s v="837226"/>
    <m/>
    <m/>
    <m/>
    <s v="--"/>
    <m/>
    <s v="M"/>
    <s v="M"/>
    <s v=""/>
    <s v=""/>
    <n v="74.5"/>
    <m/>
    <m/>
    <m/>
    <m/>
    <x v="2"/>
    <n v="94168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7"/>
    <s v="GH"/>
    <n v="67.842949999999988"/>
    <s v="M"/>
    <n v="74.5"/>
    <s v="NA"/>
    <s v=""/>
    <e v="#N/A"/>
    <s v=""/>
    <s v=""/>
    <s v=""/>
    <s v=""/>
    <s v=""/>
    <s v=""/>
    <s v="M"/>
    <s v=""/>
    <s v=""/>
    <s v=""/>
    <s v=""/>
  </r>
  <r>
    <d v="2024-07-15T00:00:00"/>
    <n v="12550"/>
    <n v="12371"/>
    <m/>
    <x v="3"/>
    <n v="1737"/>
    <m/>
    <n v="55975"/>
    <s v="V-clip adipose"/>
    <s v="837263"/>
    <m/>
    <m/>
    <m/>
    <s v="--"/>
    <m/>
    <s v="M"/>
    <s v="M"/>
    <s v=""/>
    <s v=""/>
    <n v="63.5"/>
    <m/>
    <m/>
    <m/>
    <m/>
    <x v="2"/>
    <n v="94168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57.66245"/>
    <s v="M"/>
    <n v="63.5"/>
    <s v="NA"/>
    <s v=""/>
    <e v="#N/A"/>
    <s v=""/>
    <s v=""/>
    <s v=""/>
    <s v=""/>
    <s v=""/>
    <s v=""/>
    <s v="M"/>
    <s v=""/>
    <s v=""/>
    <s v=""/>
    <s v=""/>
  </r>
  <r>
    <d v="2024-07-15T00:00:00"/>
    <n v="12550"/>
    <n v="12371"/>
    <m/>
    <x v="3"/>
    <n v="1743"/>
    <m/>
    <n v="55976"/>
    <s v="V-clip adipose"/>
    <s v="837268"/>
    <m/>
    <m/>
    <m/>
    <s v="--"/>
    <m/>
    <s v="M"/>
    <s v="M"/>
    <s v=""/>
    <s v=""/>
    <n v="65"/>
    <m/>
    <m/>
    <m/>
    <m/>
    <x v="2"/>
    <n v="94168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59.050699999999999"/>
    <s v="M"/>
    <n v="65"/>
    <s v="NA"/>
    <s v=""/>
    <e v="#N/A"/>
    <s v=""/>
    <s v=""/>
    <s v=""/>
    <s v=""/>
    <s v=""/>
    <s v=""/>
    <s v="M"/>
    <s v="Kwinageese weir"/>
    <s v=""/>
    <s v=""/>
    <s v=""/>
  </r>
  <r>
    <d v="2024-07-15T00:00:00"/>
    <n v="12550"/>
    <n v="12371"/>
    <m/>
    <x v="3"/>
    <n v="1745"/>
    <m/>
    <n v="55977"/>
    <s v="V-clip adipose"/>
    <s v="837242"/>
    <m/>
    <m/>
    <m/>
    <s v="--"/>
    <m/>
    <s v="M"/>
    <s v="M"/>
    <s v=""/>
    <s v=""/>
    <n v="63"/>
    <m/>
    <m/>
    <m/>
    <m/>
    <x v="2"/>
    <m/>
    <s v="1016286"/>
    <m/>
    <m/>
    <m/>
    <m/>
    <m/>
    <m/>
    <m/>
    <m/>
    <m/>
    <m/>
    <m/>
    <m/>
    <m/>
    <m/>
    <m/>
    <s v="adult"/>
    <s v="1016286"/>
    <x v="7"/>
    <s v=""/>
    <s v=""/>
    <s v=""/>
    <x v="7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15T00:00:00"/>
    <n v="12550"/>
    <n v="12371"/>
    <m/>
    <x v="3"/>
    <n v="1751"/>
    <m/>
    <n v="55978"/>
    <s v="V-clip adipose"/>
    <s v="837218"/>
    <m/>
    <m/>
    <m/>
    <s v="--"/>
    <m/>
    <s v="F"/>
    <s v="F"/>
    <s v=""/>
    <s v=""/>
    <n v="79.5"/>
    <n v="18"/>
    <n v="7.5"/>
    <n v="5"/>
    <n v="1.6"/>
    <x v="1"/>
    <m/>
    <s v="1016286"/>
    <m/>
    <m/>
    <m/>
    <m/>
    <m/>
    <m/>
    <m/>
    <m/>
    <m/>
    <m/>
    <m/>
    <m/>
    <m/>
    <m/>
    <m/>
    <s v="adult"/>
    <s v="1016286"/>
    <x v="7"/>
    <s v=""/>
    <s v=""/>
    <s v=""/>
    <x v="7"/>
    <s v="GH"/>
    <n v="72"/>
    <s v="L"/>
    <n v="79.5"/>
    <s v="Yes"/>
    <s v=""/>
    <s v=""/>
    <s v=""/>
    <s v="F"/>
    <n v="1.9000000000003014E-2"/>
    <n v="0.50474985710932585"/>
    <s v=""/>
    <s v=""/>
    <s v="F"/>
    <s v=""/>
    <s v=""/>
    <s v=""/>
    <s v=""/>
  </r>
  <r>
    <d v="2024-07-16T00:00:00"/>
    <n v="12466"/>
    <n v="12409"/>
    <m/>
    <x v="1"/>
    <n v="1000"/>
    <m/>
    <m/>
    <s v="caudal hole"/>
    <m/>
    <m/>
    <m/>
    <m/>
    <s v="--"/>
    <m/>
    <s v="M"/>
    <s v="M"/>
    <s v=""/>
    <s v=""/>
    <n v="45"/>
    <m/>
    <m/>
    <m/>
    <m/>
    <x v="3"/>
    <n v="12636"/>
    <s v="1062152"/>
    <n v="10"/>
    <s v="X"/>
    <m/>
    <m/>
    <d v="2024-07-19T00:00:00"/>
    <m/>
    <m/>
    <m/>
    <m/>
    <m/>
    <m/>
    <n v="1"/>
    <m/>
    <s v="JACK"/>
    <m/>
    <s v="jack"/>
    <s v="106215210"/>
    <x v="4"/>
    <s v="M1"/>
    <n v="1"/>
    <s v="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00"/>
    <m/>
    <m/>
    <s v="caudal hole"/>
    <m/>
    <m/>
    <m/>
    <m/>
    <s v="--"/>
    <m/>
    <s v="M"/>
    <s v="M"/>
    <s v=""/>
    <s v=""/>
    <n v="36"/>
    <m/>
    <m/>
    <m/>
    <m/>
    <x v="3"/>
    <n v="12640"/>
    <s v="1062153"/>
    <n v="1"/>
    <s v="X"/>
    <m/>
    <m/>
    <d v="2024-07-19T00:00:00"/>
    <m/>
    <m/>
    <m/>
    <m/>
    <m/>
    <m/>
    <n v="1"/>
    <m/>
    <s v="JACK"/>
    <m/>
    <s v="jack"/>
    <s v="10621531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00"/>
    <m/>
    <m/>
    <s v="caudal hole"/>
    <m/>
    <m/>
    <m/>
    <m/>
    <s v="--"/>
    <m/>
    <s v="M"/>
    <s v="M"/>
    <s v=""/>
    <s v=""/>
    <n v="42.5"/>
    <m/>
    <m/>
    <m/>
    <m/>
    <x v="3"/>
    <n v="12640"/>
    <s v="1062153"/>
    <n v="2"/>
    <s v="X"/>
    <m/>
    <m/>
    <d v="2024-07-19T00:00:00"/>
    <m/>
    <m/>
    <m/>
    <m/>
    <m/>
    <m/>
    <n v="1"/>
    <m/>
    <s v="JACK"/>
    <m/>
    <s v="jack"/>
    <s v="10621532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10"/>
    <m/>
    <m/>
    <s v="caudal hole"/>
    <m/>
    <m/>
    <m/>
    <m/>
    <s v="--"/>
    <m/>
    <s v="M"/>
    <s v="M"/>
    <s v=""/>
    <s v=""/>
    <n v="34.799999999999997"/>
    <m/>
    <m/>
    <m/>
    <m/>
    <x v="3"/>
    <n v="12640"/>
    <s v="1062153"/>
    <n v="3"/>
    <s v="X"/>
    <m/>
    <m/>
    <d v="2024-07-19T00:00:00"/>
    <m/>
    <m/>
    <m/>
    <m/>
    <m/>
    <m/>
    <n v="1"/>
    <m/>
    <s v="JACK"/>
    <m/>
    <s v="jack"/>
    <s v="10621533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12"/>
    <m/>
    <n v="42272"/>
    <s v="adipose hole"/>
    <s v="837116"/>
    <m/>
    <m/>
    <m/>
    <s v="--"/>
    <s v="X"/>
    <s v="M"/>
    <s v="M"/>
    <s v=""/>
    <s v=""/>
    <n v="55.5"/>
    <m/>
    <m/>
    <m/>
    <m/>
    <x v="2"/>
    <n v="12640"/>
    <s v="1062153"/>
    <n v="4"/>
    <s v="X"/>
    <m/>
    <m/>
    <d v="2024-07-19T00:00:00"/>
    <n v="836"/>
    <m/>
    <m/>
    <m/>
    <m/>
    <m/>
    <n v="1"/>
    <m/>
    <m/>
    <m/>
    <s v="adult"/>
    <s v="10621534"/>
    <x v="2"/>
    <n v="1.2"/>
    <n v="2"/>
    <n v="2020"/>
    <x v="7"/>
    <s v="GW"/>
    <n v="50.258449999999996"/>
    <s v="M"/>
    <n v="55.5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12"/>
    <m/>
    <n v="42273"/>
    <s v="adipose hole"/>
    <s v="837096"/>
    <m/>
    <m/>
    <m/>
    <s v="--"/>
    <m/>
    <s v="F"/>
    <s v="F"/>
    <s v=""/>
    <s v=""/>
    <n v="80"/>
    <n v="18"/>
    <n v="6.5"/>
    <n v="5.5"/>
    <n v="1.5"/>
    <x v="1"/>
    <n v="12640"/>
    <s v="1062153"/>
    <n v="5"/>
    <s v="X"/>
    <m/>
    <m/>
    <d v="2024-07-19T00:00:00"/>
    <n v="837"/>
    <m/>
    <m/>
    <m/>
    <m/>
    <m/>
    <n v="1"/>
    <m/>
    <m/>
    <m/>
    <s v="adult"/>
    <s v="10621535"/>
    <x v="3"/>
    <n v="1.3"/>
    <n v="3"/>
    <n v="2019"/>
    <x v="7"/>
    <s v="GW"/>
    <n v="73.5"/>
    <s v="L"/>
    <n v="80"/>
    <s v="Yes"/>
    <s v=""/>
    <n v="122543"/>
    <s v=""/>
    <s v="F"/>
    <n v="1.2599999999999989"/>
    <n v="0.77902610777981196"/>
    <s v=""/>
    <s v=""/>
    <s v="F"/>
    <s v=""/>
    <s v=""/>
    <s v=""/>
    <s v=""/>
  </r>
  <r>
    <d v="2024-07-16T00:00:00"/>
    <n v="12466"/>
    <n v="12409"/>
    <m/>
    <x v="1"/>
    <n v="1012"/>
    <m/>
    <n v="42274"/>
    <s v="adipose hole"/>
    <s v="837154"/>
    <m/>
    <m/>
    <m/>
    <s v="--"/>
    <m/>
    <s v="F"/>
    <s v="M"/>
    <s v=""/>
    <s v=""/>
    <n v="63"/>
    <m/>
    <m/>
    <m/>
    <m/>
    <x v="2"/>
    <n v="12640"/>
    <s v="1062153"/>
    <n v="6"/>
    <s v="X"/>
    <m/>
    <m/>
    <d v="2024-07-19T00:00:00"/>
    <n v="838"/>
    <m/>
    <m/>
    <m/>
    <m/>
    <m/>
    <n v="1"/>
    <m/>
    <m/>
    <m/>
    <s v="adult"/>
    <s v="10621536"/>
    <x v="10"/>
    <n v="1.1000000000000001"/>
    <n v="1"/>
    <n v="2021"/>
    <x v="7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12"/>
    <m/>
    <n v="42275"/>
    <s v="adipose hole"/>
    <s v="837145"/>
    <m/>
    <m/>
    <m/>
    <s v="--"/>
    <m/>
    <s v="F"/>
    <s v="F"/>
    <s v=""/>
    <s v=""/>
    <n v="78"/>
    <n v="16.5"/>
    <n v="6.5"/>
    <n v="5"/>
    <n v="1.8"/>
    <x v="1"/>
    <n v="12640"/>
    <s v="1062153"/>
    <n v="7"/>
    <s v="X"/>
    <m/>
    <m/>
    <d v="2024-07-19T00:00:00"/>
    <n v="839"/>
    <m/>
    <m/>
    <m/>
    <m/>
    <m/>
    <n v="1"/>
    <m/>
    <m/>
    <m/>
    <s v="adult"/>
    <s v="10621537"/>
    <x v="2"/>
    <n v="1.2"/>
    <n v="2"/>
    <n v="2020"/>
    <x v="7"/>
    <s v="GW"/>
    <n v="71.5"/>
    <s v="L"/>
    <n v="78"/>
    <s v="Yes"/>
    <s v=""/>
    <n v="122543"/>
    <s v=""/>
    <s v="F"/>
    <n v="0.48199999999999932"/>
    <n v="0.61822003429627526"/>
    <s v=""/>
    <s v=""/>
    <s v="F"/>
    <s v=""/>
    <s v=""/>
    <s v=""/>
    <s v=""/>
  </r>
  <r>
    <d v="2024-07-16T00:00:00"/>
    <n v="12466"/>
    <n v="12409"/>
    <m/>
    <x v="1"/>
    <n v="1020"/>
    <m/>
    <n v="42276"/>
    <s v="adipose hole"/>
    <s v="837097"/>
    <m/>
    <m/>
    <m/>
    <s v="--"/>
    <m/>
    <s v="M"/>
    <s v="M"/>
    <s v=""/>
    <s v=""/>
    <n v="65"/>
    <m/>
    <m/>
    <m/>
    <m/>
    <x v="2"/>
    <n v="12640"/>
    <s v="1062153"/>
    <n v="8"/>
    <s v="X"/>
    <m/>
    <m/>
    <d v="2024-07-19T00:00:00"/>
    <n v="840"/>
    <m/>
    <m/>
    <m/>
    <m/>
    <m/>
    <n v="1"/>
    <m/>
    <m/>
    <m/>
    <s v="adult"/>
    <s v="10621538"/>
    <x v="2"/>
    <n v="1.2"/>
    <n v="2"/>
    <n v="2020"/>
    <x v="7"/>
    <s v="GW"/>
    <n v="59.050699999999999"/>
    <s v="M"/>
    <n v="65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20"/>
    <m/>
    <n v="42277"/>
    <s v="adipose hole"/>
    <s v="837101"/>
    <m/>
    <m/>
    <m/>
    <s v="--"/>
    <m/>
    <s v="M"/>
    <s v="M"/>
    <s v=""/>
    <s v=""/>
    <n v="74.5"/>
    <m/>
    <m/>
    <m/>
    <m/>
    <x v="2"/>
    <n v="12640"/>
    <s v="1062153"/>
    <n v="9"/>
    <s v="X"/>
    <m/>
    <m/>
    <d v="2024-07-19T00:00:00"/>
    <n v="841"/>
    <m/>
    <m/>
    <m/>
    <m/>
    <m/>
    <n v="1"/>
    <m/>
    <m/>
    <m/>
    <s v="adult"/>
    <s v="10621539"/>
    <x v="2"/>
    <n v="1.2"/>
    <n v="2"/>
    <n v="2020"/>
    <x v="7"/>
    <s v="GW"/>
    <n v="67.842949999999988"/>
    <s v="M"/>
    <n v="74.5"/>
    <s v="NA"/>
    <s v=""/>
    <n v="122543"/>
    <s v=""/>
    <s v=""/>
    <s v=""/>
    <s v=""/>
    <s v=""/>
    <s v=""/>
    <s v="M"/>
    <s v=""/>
    <s v=""/>
    <s v=""/>
    <s v=""/>
  </r>
  <r>
    <d v="2024-07-16T00:00:00"/>
    <n v="12466"/>
    <n v="12409"/>
    <m/>
    <x v="1"/>
    <n v="1024"/>
    <m/>
    <n v="42278"/>
    <s v="adipose hole"/>
    <s v="837107"/>
    <m/>
    <m/>
    <m/>
    <s v="--"/>
    <m/>
    <s v="F"/>
    <s v="M"/>
    <s v=""/>
    <s v=""/>
    <n v="74.5"/>
    <m/>
    <m/>
    <m/>
    <m/>
    <x v="2"/>
    <n v="12640"/>
    <s v="1062153"/>
    <n v="10"/>
    <s v="X"/>
    <m/>
    <m/>
    <d v="2024-07-19T00:00:00"/>
    <n v="842"/>
    <m/>
    <m/>
    <m/>
    <m/>
    <m/>
    <n v="1"/>
    <m/>
    <m/>
    <m/>
    <s v="adult"/>
    <s v="106215310"/>
    <x v="2"/>
    <n v="1.2"/>
    <n v="2"/>
    <n v="2020"/>
    <x v="7"/>
    <s v="GW"/>
    <n v="67.842949999999988"/>
    <s v="M"/>
    <n v="74.5"/>
    <s v="NA"/>
    <s v=""/>
    <n v="122543"/>
    <s v=""/>
    <s v=""/>
    <s v=""/>
    <s v=""/>
    <s v=""/>
    <s v=""/>
    <s v="M"/>
    <s v=""/>
    <s v=""/>
    <s v=""/>
    <s v=""/>
  </r>
  <r>
    <d v="2024-07-16T00:00:00"/>
    <n v="12467"/>
    <n v="12409"/>
    <m/>
    <x v="0"/>
    <n v="1056"/>
    <m/>
    <m/>
    <s v="caudal hole"/>
    <m/>
    <m/>
    <m/>
    <m/>
    <s v="--"/>
    <m/>
    <s v="M"/>
    <s v="M"/>
    <s v=""/>
    <s v=""/>
    <n v="40.799999999999997"/>
    <m/>
    <m/>
    <m/>
    <m/>
    <x v="3"/>
    <n v="13467"/>
    <s v="1062154"/>
    <n v="1"/>
    <s v="X"/>
    <m/>
    <m/>
    <d v="2024-07-19T00:00:00"/>
    <m/>
    <m/>
    <m/>
    <m/>
    <m/>
    <m/>
    <n v="1"/>
    <m/>
    <s v="JACK"/>
    <m/>
    <s v="jack"/>
    <s v="10621541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6T00:00:00"/>
    <n v="12467"/>
    <n v="12409"/>
    <m/>
    <x v="0"/>
    <n v="1108"/>
    <m/>
    <n v="42279"/>
    <s v="adipose hole"/>
    <s v="837089"/>
    <m/>
    <m/>
    <m/>
    <s v="--"/>
    <s v="X"/>
    <s v="M"/>
    <s v="M"/>
    <s v=""/>
    <s v=""/>
    <n v="57.5"/>
    <m/>
    <m/>
    <m/>
    <m/>
    <x v="2"/>
    <n v="13467"/>
    <s v="1062154"/>
    <n v="2"/>
    <s v="X"/>
    <m/>
    <m/>
    <d v="2024-07-19T00:00:00"/>
    <n v="843"/>
    <m/>
    <m/>
    <m/>
    <m/>
    <m/>
    <n v="1"/>
    <m/>
    <m/>
    <m/>
    <s v="adult"/>
    <s v="10621542"/>
    <x v="2"/>
    <n v="1.2"/>
    <n v="2"/>
    <n v="2020"/>
    <x v="7"/>
    <s v="GW"/>
    <n v="52.109450000000002"/>
    <s v="M"/>
    <n v="57.5"/>
    <s v="NA"/>
    <s v=""/>
    <n v="122543"/>
    <s v=""/>
    <s v=""/>
    <s v=""/>
    <s v=""/>
    <s v=""/>
    <s v=""/>
    <s v="M"/>
    <s v=""/>
    <s v=""/>
    <s v=""/>
    <s v=""/>
  </r>
  <r>
    <d v="2024-07-16T00:00:00"/>
    <n v="12467"/>
    <n v="12409"/>
    <m/>
    <x v="0"/>
    <n v="1118"/>
    <m/>
    <n v="42280"/>
    <s v="adipose hole"/>
    <s v="837099"/>
    <m/>
    <m/>
    <m/>
    <s v="--"/>
    <s v="X"/>
    <s v="M"/>
    <s v="M"/>
    <s v=""/>
    <s v=""/>
    <n v="59.5"/>
    <m/>
    <m/>
    <m/>
    <m/>
    <x v="2"/>
    <n v="13467"/>
    <s v="1062154"/>
    <n v="3"/>
    <s v="X"/>
    <m/>
    <m/>
    <d v="2024-07-19T00:00:00"/>
    <m/>
    <m/>
    <m/>
    <m/>
    <m/>
    <m/>
    <n v="1"/>
    <m/>
    <m/>
    <m/>
    <s v="adult"/>
    <s v="10621543"/>
    <x v="2"/>
    <n v="1.2"/>
    <n v="2"/>
    <n v="2020"/>
    <x v="7"/>
    <s v="GW"/>
    <n v="53.960450000000002"/>
    <s v="M"/>
    <n v="59.5"/>
    <s v="NA"/>
    <s v=""/>
    <n v="122543"/>
    <s v=""/>
    <s v=""/>
    <s v=""/>
    <s v=""/>
    <s v=""/>
    <s v=""/>
    <s v="M"/>
    <s v=""/>
    <s v=""/>
    <s v=""/>
    <s v=""/>
  </r>
  <r>
    <d v="2024-07-16T00:00:00"/>
    <n v="12467"/>
    <n v="12409"/>
    <m/>
    <x v="0"/>
    <n v="1125"/>
    <m/>
    <n v="42281"/>
    <s v="adipose hole"/>
    <s v="837128"/>
    <m/>
    <m/>
    <m/>
    <s v="--"/>
    <m/>
    <s v="F"/>
    <s v="M"/>
    <s v=""/>
    <s v=""/>
    <n v="71"/>
    <m/>
    <m/>
    <m/>
    <m/>
    <x v="2"/>
    <n v="13467"/>
    <s v="1062154"/>
    <n v="4"/>
    <s v="X"/>
    <m/>
    <m/>
    <d v="2024-07-19T00:00:00"/>
    <n v="844"/>
    <m/>
    <m/>
    <m/>
    <m/>
    <m/>
    <n v="1"/>
    <m/>
    <m/>
    <m/>
    <s v="adult"/>
    <s v="10621544"/>
    <x v="2"/>
    <n v="1.2"/>
    <n v="2"/>
    <n v="2020"/>
    <x v="7"/>
    <s v="GW"/>
    <n v="64.603699999999989"/>
    <s v="M"/>
    <n v="71"/>
    <s v="NA"/>
    <s v=""/>
    <n v="122543"/>
    <s v=""/>
    <s v=""/>
    <s v=""/>
    <s v=""/>
    <s v=""/>
    <s v=""/>
    <s v="M"/>
    <s v=""/>
    <s v=""/>
    <s v=""/>
    <s v=""/>
  </r>
  <r>
    <d v="2024-07-16T00:00:00"/>
    <n v="12468"/>
    <n v="12409"/>
    <n v="39"/>
    <x v="1"/>
    <n v="1431"/>
    <n v="83"/>
    <n v="42282"/>
    <s v="adipose hole"/>
    <s v="837105"/>
    <n v="380"/>
    <s v="M52 151"/>
    <n v="55"/>
    <s v="380-M52 151-55"/>
    <m/>
    <s v="F"/>
    <s v="M"/>
    <s v=""/>
    <s v=""/>
    <n v="75"/>
    <m/>
    <m/>
    <m/>
    <m/>
    <x v="2"/>
    <n v="13467"/>
    <s v="1062154"/>
    <n v="5"/>
    <s v="X"/>
    <m/>
    <m/>
    <d v="2024-07-19T00:00:00"/>
    <n v="845"/>
    <m/>
    <m/>
    <m/>
    <m/>
    <m/>
    <n v="1"/>
    <s v="CN"/>
    <m/>
    <m/>
    <s v="adult"/>
    <s v="10621545"/>
    <x v="2"/>
    <n v="1.2"/>
    <n v="2"/>
    <n v="2020"/>
    <x v="7"/>
    <s v="GW"/>
    <n v="68.305699999999987"/>
    <s v="M"/>
    <n v="75"/>
    <s v="NA"/>
    <s v=""/>
    <n v="122543"/>
    <s v=""/>
    <s v=""/>
    <s v=""/>
    <s v=""/>
    <s v=""/>
    <s v=""/>
    <s v="M"/>
    <s v=""/>
    <s v=""/>
    <s v=""/>
    <s v=""/>
  </r>
  <r>
    <d v="2024-07-16T00:00:00"/>
    <n v="12469"/>
    <n v="12409"/>
    <n v="39"/>
    <x v="0"/>
    <n v="1551"/>
    <n v="73"/>
    <n v="42283"/>
    <s v="adipose hole"/>
    <s v="837120"/>
    <n v="500"/>
    <s v="M58 154 "/>
    <n v="135"/>
    <s v="500-M58 154 -135"/>
    <s v="X"/>
    <s v="M"/>
    <s v="M"/>
    <s v=""/>
    <s v=""/>
    <n v="57"/>
    <m/>
    <m/>
    <m/>
    <m/>
    <x v="2"/>
    <n v="13467"/>
    <s v="1062154"/>
    <n v="6"/>
    <s v="X"/>
    <m/>
    <m/>
    <d v="2024-07-19T00:00:00"/>
    <n v="846"/>
    <m/>
    <m/>
    <m/>
    <m/>
    <m/>
    <n v="1"/>
    <s v="CN"/>
    <m/>
    <m/>
    <s v="adult"/>
    <s v="10621546"/>
    <x v="2"/>
    <n v="1.2"/>
    <n v="2"/>
    <n v="2020"/>
    <x v="7"/>
    <s v="GW"/>
    <n v="51.646700000000003"/>
    <s v="M"/>
    <n v="57"/>
    <s v="NA"/>
    <s v=""/>
    <n v="122543"/>
    <s v=""/>
    <s v=""/>
    <s v=""/>
    <s v=""/>
    <s v=""/>
    <s v=""/>
    <s v="M"/>
    <s v=""/>
    <s v=""/>
    <s v=""/>
    <s v=""/>
  </r>
  <r>
    <d v="2024-07-16T00:00:00"/>
    <n v="12469"/>
    <n v="12409"/>
    <n v="39"/>
    <x v="0"/>
    <n v="1613"/>
    <n v="98"/>
    <n v="42284"/>
    <s v="adipose hole"/>
    <s v="837075"/>
    <n v="460"/>
    <s v="M58 055"/>
    <n v="59"/>
    <s v="460-M58 055-59"/>
    <s v="X"/>
    <s v="M"/>
    <s v="M"/>
    <s v=""/>
    <s v=""/>
    <n v="59"/>
    <m/>
    <m/>
    <m/>
    <m/>
    <x v="2"/>
    <n v="13467"/>
    <s v="1062154"/>
    <n v="7"/>
    <s v="X"/>
    <m/>
    <m/>
    <d v="2024-07-19T00:00:00"/>
    <n v="847"/>
    <m/>
    <m/>
    <m/>
    <m/>
    <m/>
    <n v="1"/>
    <s v="CN"/>
    <m/>
    <m/>
    <s v="adult"/>
    <s v="10621547"/>
    <x v="2"/>
    <n v="1.2"/>
    <n v="2"/>
    <n v="2020"/>
    <x v="7"/>
    <s v="GW"/>
    <n v="53.497700000000002"/>
    <s v="M"/>
    <n v="59"/>
    <s v="NA"/>
    <s v=""/>
    <n v="122543"/>
    <s v=""/>
    <s v=""/>
    <s v=""/>
    <s v=""/>
    <s v=""/>
    <s v=""/>
    <s v="M"/>
    <s v=""/>
    <s v=""/>
    <s v=""/>
    <s v=""/>
  </r>
  <r>
    <d v="2024-07-16T00:00:00"/>
    <n v="12469"/>
    <n v="12409"/>
    <n v="39"/>
    <x v="0"/>
    <n v="1615"/>
    <n v="75"/>
    <n v="42285"/>
    <s v="adipose hole"/>
    <s v="837078"/>
    <n v="420"/>
    <s v="M56 053"/>
    <n v="136"/>
    <s v="420-M56 053-136"/>
    <s v="X"/>
    <s v="M"/>
    <s v="M"/>
    <s v=""/>
    <s v=""/>
    <n v="72"/>
    <m/>
    <m/>
    <m/>
    <m/>
    <x v="2"/>
    <n v="13467"/>
    <s v="1062154"/>
    <n v="8"/>
    <s v="X"/>
    <m/>
    <m/>
    <d v="2024-07-19T00:00:00"/>
    <n v="848"/>
    <m/>
    <m/>
    <m/>
    <m/>
    <m/>
    <n v="1"/>
    <s v="CN"/>
    <m/>
    <m/>
    <s v="adult"/>
    <s v="10621548"/>
    <x v="2"/>
    <n v="1.2"/>
    <n v="2"/>
    <n v="2020"/>
    <x v="7"/>
    <s v="GW"/>
    <n v="65.529199999999989"/>
    <s v="M"/>
    <n v="72"/>
    <s v="NA"/>
    <s v=""/>
    <n v="122543"/>
    <s v=""/>
    <s v=""/>
    <s v=""/>
    <s v=""/>
    <s v=""/>
    <s v=""/>
    <s v="M"/>
    <s v=""/>
    <s v=""/>
    <s v=""/>
    <s v=""/>
  </r>
  <r>
    <d v="2024-07-16T00:00:00"/>
    <n v="12469"/>
    <n v="12409"/>
    <m/>
    <x v="0"/>
    <n v="1619"/>
    <m/>
    <n v="42286"/>
    <s v="adipose hole"/>
    <s v="837155"/>
    <m/>
    <m/>
    <m/>
    <s v="--"/>
    <s v="X"/>
    <s v="M"/>
    <s v="M"/>
    <s v=""/>
    <s v=""/>
    <n v="66"/>
    <m/>
    <m/>
    <m/>
    <m/>
    <x v="2"/>
    <n v="13467"/>
    <s v="1062154"/>
    <n v="9"/>
    <s v="X"/>
    <m/>
    <m/>
    <d v="2024-07-19T00:00:00"/>
    <n v="849"/>
    <m/>
    <m/>
    <m/>
    <m/>
    <m/>
    <n v="1"/>
    <m/>
    <m/>
    <m/>
    <s v="adult"/>
    <s v="10621549"/>
    <x v="2"/>
    <n v="1.2"/>
    <n v="2"/>
    <n v="2020"/>
    <x v="7"/>
    <s v="GW"/>
    <n v="59.976199999999999"/>
    <s v="M"/>
    <n v="66"/>
    <s v="NA"/>
    <s v=""/>
    <n v="122543"/>
    <s v=""/>
    <s v=""/>
    <s v=""/>
    <s v=""/>
    <s v=""/>
    <s v=""/>
    <s v="M"/>
    <s v=""/>
    <s v=""/>
    <s v=""/>
    <s v=""/>
  </r>
  <r>
    <d v="2024-07-16T00:00:00"/>
    <n v="12601"/>
    <n v="12372"/>
    <m/>
    <x v="3"/>
    <n v="937"/>
    <m/>
    <n v="55979"/>
    <s v="V-clip adipose"/>
    <s v="837234"/>
    <m/>
    <m/>
    <m/>
    <s v="--"/>
    <m/>
    <s v="F"/>
    <s v="M"/>
    <s v=""/>
    <s v=""/>
    <n v="72"/>
    <m/>
    <m/>
    <m/>
    <m/>
    <x v="2"/>
    <n v="94169"/>
    <s v="1062193"/>
    <n v="1"/>
    <s v="X"/>
    <m/>
    <s v="X"/>
    <d v="2024-09-27T00:00:00"/>
    <m/>
    <m/>
    <m/>
    <m/>
    <m/>
    <m/>
    <n v="1"/>
    <m/>
    <m/>
    <m/>
    <s v="adult"/>
    <s v="10621931"/>
    <x v="2"/>
    <n v="1.2"/>
    <n v="2"/>
    <n v="2020"/>
    <x v="7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16T00:00:00"/>
    <n v="12601"/>
    <n v="12372"/>
    <m/>
    <x v="3"/>
    <n v="940"/>
    <m/>
    <n v="55980"/>
    <s v="V-clip adipose"/>
    <s v="837184"/>
    <m/>
    <m/>
    <m/>
    <s v="--"/>
    <m/>
    <s v="F"/>
    <s v="M"/>
    <s v=""/>
    <s v=""/>
    <n v="66"/>
    <m/>
    <m/>
    <m/>
    <m/>
    <x v="2"/>
    <n v="94169"/>
    <s v="1062193"/>
    <n v="2"/>
    <s v="X"/>
    <m/>
    <s v="X"/>
    <d v="2024-09-27T00:00:00"/>
    <m/>
    <m/>
    <m/>
    <m/>
    <m/>
    <m/>
    <n v="1"/>
    <m/>
    <m/>
    <m/>
    <s v="adult"/>
    <s v="10621932"/>
    <x v="2"/>
    <n v="1.2"/>
    <n v="2"/>
    <n v="2020"/>
    <x v="7"/>
    <s v="GH"/>
    <n v="59.976199999999999"/>
    <s v="M"/>
    <n v="66"/>
    <s v="NA"/>
    <s v=""/>
    <n v="127871"/>
    <s v=""/>
    <s v=""/>
    <s v=""/>
    <s v=""/>
    <s v=""/>
    <s v=""/>
    <s v="M"/>
    <s v=""/>
    <s v=""/>
    <s v=""/>
    <s v=""/>
  </r>
  <r>
    <d v="2024-07-16T00:00:00"/>
    <n v="12601"/>
    <n v="12372"/>
    <m/>
    <x v="3"/>
    <n v="947"/>
    <m/>
    <n v="55981"/>
    <s v="V-clip adipose"/>
    <s v="837177"/>
    <m/>
    <m/>
    <m/>
    <s v="--"/>
    <m/>
    <s v="F"/>
    <s v="F"/>
    <s v=""/>
    <s v=""/>
    <n v="82.5"/>
    <n v="17.7"/>
    <n v="6.5"/>
    <n v="5.4"/>
    <n v="1.7"/>
    <x v="1"/>
    <n v="94169"/>
    <s v="1062193"/>
    <n v="3"/>
    <s v="X"/>
    <m/>
    <s v="X"/>
    <d v="2024-09-27T00:00:00"/>
    <m/>
    <m/>
    <m/>
    <m/>
    <m/>
    <m/>
    <n v="1"/>
    <m/>
    <m/>
    <m/>
    <s v="adult"/>
    <s v="10621933"/>
    <x v="3"/>
    <n v="1.3"/>
    <n v="3"/>
    <n v="2019"/>
    <x v="7"/>
    <s v="GH"/>
    <n v="76"/>
    <s v="L"/>
    <n v="82.5"/>
    <s v="Yes"/>
    <s v=""/>
    <n v="127871"/>
    <s v=""/>
    <s v="F"/>
    <n v="2.2310000000000016"/>
    <n v="0.90299898613701335"/>
    <s v=""/>
    <s v=""/>
    <s v="F"/>
    <s v=""/>
    <s v=""/>
    <s v=""/>
    <s v=""/>
  </r>
  <r>
    <d v="2024-07-16T00:00:00"/>
    <n v="12602"/>
    <n v="12372"/>
    <m/>
    <x v="4"/>
    <n v="1038"/>
    <m/>
    <n v="55982"/>
    <s v="V-clip adipose"/>
    <s v="837236"/>
    <m/>
    <m/>
    <m/>
    <s v="--"/>
    <m/>
    <s v="M"/>
    <s v="M"/>
    <s v=""/>
    <s v=""/>
    <n v="67"/>
    <m/>
    <m/>
    <m/>
    <m/>
    <x v="2"/>
    <n v="94169"/>
    <s v="1062193"/>
    <n v="4"/>
    <s v="X"/>
    <m/>
    <s v="X"/>
    <d v="2024-09-27T00:00:00"/>
    <m/>
    <m/>
    <m/>
    <m/>
    <m/>
    <m/>
    <n v="1"/>
    <m/>
    <m/>
    <m/>
    <s v="adult"/>
    <s v="10621934"/>
    <x v="2"/>
    <n v="1.2"/>
    <n v="2"/>
    <n v="2020"/>
    <x v="7"/>
    <s v="GH"/>
    <n v="60.901699999999998"/>
    <s v="M"/>
    <n v="67"/>
    <s v="NA"/>
    <s v=""/>
    <n v="127871"/>
    <s v=""/>
    <s v=""/>
    <s v=""/>
    <s v=""/>
    <s v=""/>
    <s v=""/>
    <s v="M"/>
    <s v=""/>
    <s v=""/>
    <s v=""/>
    <s v=""/>
  </r>
  <r>
    <d v="2024-07-16T00:00:00"/>
    <n v="12603"/>
    <n v="12372"/>
    <m/>
    <x v="2"/>
    <n v="1119"/>
    <m/>
    <n v="55983"/>
    <s v="V-clip adipose"/>
    <s v="837215"/>
    <m/>
    <m/>
    <m/>
    <s v="--"/>
    <s v="X"/>
    <s v="M"/>
    <s v="M"/>
    <s v=""/>
    <s v=""/>
    <n v="63"/>
    <m/>
    <m/>
    <m/>
    <m/>
    <x v="2"/>
    <n v="94169"/>
    <s v="1062193"/>
    <n v="5"/>
    <s v="X"/>
    <m/>
    <s v="X"/>
    <d v="2024-09-27T00:00:00"/>
    <m/>
    <m/>
    <m/>
    <m/>
    <m/>
    <m/>
    <n v="1"/>
    <m/>
    <m/>
    <m/>
    <s v="adult"/>
    <s v="10621935"/>
    <x v="2"/>
    <n v="1.2"/>
    <n v="2"/>
    <n v="2020"/>
    <x v="7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16T00:00:00"/>
    <n v="12603"/>
    <n v="12372"/>
    <m/>
    <x v="2"/>
    <n v="1130"/>
    <m/>
    <n v="55984"/>
    <s v="V-clip adipose"/>
    <s v="837189"/>
    <m/>
    <m/>
    <m/>
    <s v="--"/>
    <m/>
    <s v="M"/>
    <s v="M"/>
    <s v=""/>
    <s v=""/>
    <n v="62.5"/>
    <m/>
    <m/>
    <m/>
    <m/>
    <x v="2"/>
    <n v="94169"/>
    <s v="1062193"/>
    <n v="6"/>
    <s v="X"/>
    <m/>
    <s v="X"/>
    <d v="2024-09-27T00:00:00"/>
    <m/>
    <m/>
    <m/>
    <m/>
    <m/>
    <m/>
    <n v="1"/>
    <m/>
    <m/>
    <m/>
    <s v="adult"/>
    <s v="10621936"/>
    <x v="2"/>
    <n v="1.2"/>
    <n v="2"/>
    <n v="2020"/>
    <x v="7"/>
    <s v="GH"/>
    <n v="56.73695"/>
    <s v="M"/>
    <n v="62.5"/>
    <s v="NA"/>
    <s v=""/>
    <n v="127871"/>
    <s v=""/>
    <s v=""/>
    <s v=""/>
    <s v=""/>
    <s v=""/>
    <s v=""/>
    <s v="M"/>
    <s v="Damdochax"/>
    <s v=""/>
    <s v=""/>
    <s v=""/>
  </r>
  <r>
    <d v="2024-07-16T00:00:00"/>
    <n v="12605"/>
    <n v="12372"/>
    <m/>
    <x v="2"/>
    <n v="1636"/>
    <m/>
    <n v="55985"/>
    <s v="V-clip adipose"/>
    <s v="837200"/>
    <m/>
    <m/>
    <m/>
    <s v="--"/>
    <m/>
    <s v="M"/>
    <s v="M"/>
    <s v=""/>
    <s v=""/>
    <n v="57"/>
    <m/>
    <m/>
    <m/>
    <m/>
    <x v="2"/>
    <n v="94169"/>
    <s v="1062193"/>
    <n v="7"/>
    <s v="X"/>
    <m/>
    <s v="X"/>
    <d v="2024-09-27T00:00:00"/>
    <m/>
    <m/>
    <m/>
    <m/>
    <m/>
    <m/>
    <n v="1"/>
    <m/>
    <m/>
    <m/>
    <s v="adult"/>
    <s v="10621937"/>
    <x v="2"/>
    <n v="1.2"/>
    <n v="2"/>
    <n v="2020"/>
    <x v="7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16T00:00:00"/>
    <n v="12605"/>
    <n v="12372"/>
    <m/>
    <x v="2"/>
    <n v="1644"/>
    <m/>
    <n v="55986"/>
    <s v="V-clip adipose"/>
    <s v="837176"/>
    <m/>
    <m/>
    <m/>
    <s v="--"/>
    <m/>
    <s v="M"/>
    <s v="M"/>
    <s v=""/>
    <s v=""/>
    <n v="70"/>
    <m/>
    <m/>
    <m/>
    <m/>
    <x v="2"/>
    <n v="94169"/>
    <s v="1062193"/>
    <n v="8"/>
    <s v="X"/>
    <m/>
    <s v="X"/>
    <d v="2024-09-27T00:00:00"/>
    <m/>
    <m/>
    <m/>
    <m/>
    <m/>
    <m/>
    <n v="1"/>
    <m/>
    <m/>
    <m/>
    <s v="adult"/>
    <s v="10621938"/>
    <x v="3"/>
    <n v="1.3"/>
    <n v="3"/>
    <n v="2019"/>
    <x v="7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16T00:00:00"/>
    <n v="12605"/>
    <n v="12372"/>
    <m/>
    <x v="2"/>
    <n v="1650"/>
    <m/>
    <n v="55987"/>
    <s v="V-clip adipose"/>
    <s v="837247"/>
    <m/>
    <m/>
    <m/>
    <s v="--"/>
    <m/>
    <s v="M"/>
    <s v="M"/>
    <s v=""/>
    <s v=""/>
    <n v="51"/>
    <m/>
    <m/>
    <m/>
    <m/>
    <x v="2"/>
    <n v="94169"/>
    <s v="1062193"/>
    <n v="9"/>
    <s v="X"/>
    <m/>
    <s v="X"/>
    <d v="2024-09-27T00:00:00"/>
    <m/>
    <m/>
    <m/>
    <m/>
    <m/>
    <m/>
    <n v="1"/>
    <m/>
    <m/>
    <m/>
    <s v="adult"/>
    <s v="10621939"/>
    <x v="2"/>
    <n v="1.2"/>
    <n v="2"/>
    <n v="2020"/>
    <x v="7"/>
    <s v="GH"/>
    <n v="46.093699999999998"/>
    <s v="M"/>
    <n v="51"/>
    <s v="NA"/>
    <s v=""/>
    <n v="127871"/>
    <s v=""/>
    <s v=""/>
    <s v=""/>
    <s v=""/>
    <s v=""/>
    <s v=""/>
    <s v="M"/>
    <s v=""/>
    <s v=""/>
    <s v=""/>
    <s v=""/>
  </r>
  <r>
    <d v="2024-07-16T00:00:00"/>
    <n v="12605"/>
    <n v="12372"/>
    <m/>
    <x v="2"/>
    <n v="1651"/>
    <m/>
    <n v="55988"/>
    <s v="V-clip adipose"/>
    <s v="837229"/>
    <m/>
    <m/>
    <m/>
    <s v="--"/>
    <m/>
    <s v="M"/>
    <s v="M"/>
    <s v=""/>
    <s v=""/>
    <n v="64"/>
    <m/>
    <m/>
    <m/>
    <m/>
    <x v="2"/>
    <n v="94169"/>
    <s v="1062193"/>
    <n v="10"/>
    <s v="X"/>
    <m/>
    <s v="X"/>
    <d v="2024-09-27T00:00:00"/>
    <m/>
    <m/>
    <m/>
    <m/>
    <m/>
    <m/>
    <n v="1"/>
    <m/>
    <s v="55989 bad tag"/>
    <m/>
    <s v="adult"/>
    <s v="106219310"/>
    <x v="5"/>
    <n v="0"/>
    <n v="0"/>
    <s v=""/>
    <x v="7"/>
    <s v="GH"/>
    <n v="58.1252"/>
    <s v="M"/>
    <n v="64"/>
    <s v="NA"/>
    <s v=""/>
    <n v="127871"/>
    <s v=""/>
    <s v=""/>
    <s v=""/>
    <s v=""/>
    <s v=""/>
    <s v=""/>
    <s v="M"/>
    <s v=""/>
    <s v=""/>
    <s v=""/>
    <s v=""/>
  </r>
  <r>
    <d v="2024-07-16T00:00:00"/>
    <n v="12605"/>
    <n v="12372"/>
    <m/>
    <x v="2"/>
    <n v="1654"/>
    <m/>
    <n v="55990"/>
    <s v="V-clip adipose"/>
    <s v="837219"/>
    <m/>
    <m/>
    <m/>
    <s v="--"/>
    <s v="X"/>
    <s v="M"/>
    <s v="M"/>
    <s v=""/>
    <s v=""/>
    <n v="64"/>
    <m/>
    <m/>
    <m/>
    <m/>
    <x v="2"/>
    <n v="94170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7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14"/>
    <m/>
    <n v="55991"/>
    <s v="V-clip adipose"/>
    <s v="837267"/>
    <m/>
    <m/>
    <m/>
    <s v="--"/>
    <m/>
    <s v="F"/>
    <s v="M"/>
    <s v=""/>
    <s v=""/>
    <n v="72"/>
    <m/>
    <m/>
    <m/>
    <m/>
    <x v="2"/>
    <n v="94170"/>
    <s v=""/>
    <n v="2"/>
    <s v="X"/>
    <s v="X"/>
    <m/>
    <d v="2024-09-27T00:00:00"/>
    <m/>
    <m/>
    <m/>
    <m/>
    <m/>
    <m/>
    <n v="1"/>
    <m/>
    <m/>
    <m/>
    <s v="adult"/>
    <s v="2"/>
    <x v="7"/>
    <s v=""/>
    <s v=""/>
    <s v=""/>
    <x v="7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22"/>
    <m/>
    <n v="55992"/>
    <s v="V-clip adipose"/>
    <s v="837264"/>
    <m/>
    <m/>
    <m/>
    <s v="--"/>
    <s v="X"/>
    <s v="M"/>
    <s v="M"/>
    <s v=""/>
    <s v=""/>
    <n v="61"/>
    <m/>
    <m/>
    <m/>
    <m/>
    <x v="2"/>
    <n v="94170"/>
    <s v=""/>
    <n v="3"/>
    <s v="X"/>
    <s v="X"/>
    <m/>
    <d v="2024-09-27T00:00:00"/>
    <m/>
    <m/>
    <m/>
    <m/>
    <m/>
    <m/>
    <n v="1"/>
    <m/>
    <m/>
    <m/>
    <s v="adult"/>
    <s v="3"/>
    <x v="7"/>
    <s v=""/>
    <s v=""/>
    <s v=""/>
    <x v="7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24"/>
    <m/>
    <n v="55993"/>
    <s v="V-clip adipose"/>
    <s v="837214"/>
    <m/>
    <m/>
    <m/>
    <s v="--"/>
    <m/>
    <s v="F"/>
    <s v="M"/>
    <s v=""/>
    <s v=""/>
    <n v="74"/>
    <m/>
    <m/>
    <m/>
    <m/>
    <x v="2"/>
    <n v="94170"/>
    <s v=""/>
    <n v="4"/>
    <s v="X"/>
    <s v="X"/>
    <m/>
    <d v="2024-09-27T00:00:00"/>
    <m/>
    <m/>
    <m/>
    <m/>
    <m/>
    <m/>
    <n v="1"/>
    <m/>
    <m/>
    <m/>
    <s v="adult"/>
    <s v="4"/>
    <x v="7"/>
    <s v=""/>
    <s v=""/>
    <s v=""/>
    <x v="7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30"/>
    <m/>
    <n v="55994"/>
    <s v="V-clip adipose"/>
    <s v="837182"/>
    <m/>
    <m/>
    <m/>
    <s v="--"/>
    <s v="X"/>
    <s v="M"/>
    <s v="M"/>
    <s v=""/>
    <s v=""/>
    <n v="59.5"/>
    <m/>
    <m/>
    <m/>
    <m/>
    <x v="2"/>
    <n v="94170"/>
    <s v=""/>
    <n v="5"/>
    <s v="X"/>
    <s v="X"/>
    <m/>
    <d v="2024-09-27T00:00:00"/>
    <m/>
    <s v="HW"/>
    <m/>
    <n v="8"/>
    <m/>
    <m/>
    <m/>
    <m/>
    <m/>
    <m/>
    <s v="adult"/>
    <s v="5"/>
    <x v="7"/>
    <s v=""/>
    <s v=""/>
    <s v=""/>
    <x v="7"/>
    <s v="GH"/>
    <n v="53.960450000000002"/>
    <s v="M"/>
    <n v="59.5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33"/>
    <m/>
    <n v="55995"/>
    <s v="V-clip adipose"/>
    <s v="837171"/>
    <m/>
    <m/>
    <m/>
    <s v="--"/>
    <s v="X"/>
    <s v="M"/>
    <s v="M"/>
    <s v=""/>
    <s v=""/>
    <n v="55.5"/>
    <m/>
    <m/>
    <m/>
    <m/>
    <x v="2"/>
    <n v="94170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7"/>
    <s v="GH"/>
    <n v="50.258449999999996"/>
    <s v="M"/>
    <n v="55.5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34"/>
    <m/>
    <n v="55996"/>
    <s v="V-clip adipose"/>
    <s v="837253"/>
    <m/>
    <m/>
    <m/>
    <s v="--"/>
    <s v="X"/>
    <s v="M"/>
    <s v="M"/>
    <s v=""/>
    <s v=""/>
    <n v="70"/>
    <m/>
    <m/>
    <m/>
    <m/>
    <x v="2"/>
    <n v="94170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7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36"/>
    <m/>
    <n v="55997"/>
    <s v="V-clip adipose"/>
    <s v="837181"/>
    <m/>
    <m/>
    <m/>
    <s v="--"/>
    <s v="X"/>
    <s v="M"/>
    <s v="M"/>
    <s v=""/>
    <s v=""/>
    <n v="56"/>
    <m/>
    <m/>
    <m/>
    <m/>
    <x v="2"/>
    <n v="94170"/>
    <s v=""/>
    <n v="8"/>
    <s v="X"/>
    <s v="X"/>
    <m/>
    <d v="2024-09-27T00:00:00"/>
    <m/>
    <s v="GN"/>
    <m/>
    <s v="&quot;11-2&quot;"/>
    <m/>
    <m/>
    <m/>
    <m/>
    <m/>
    <m/>
    <s v="adult"/>
    <s v="8"/>
    <x v="7"/>
    <s v=""/>
    <s v=""/>
    <s v=""/>
    <x v="7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16T00:00:00"/>
    <n v="12606"/>
    <n v="12372"/>
    <m/>
    <x v="3"/>
    <n v="1744"/>
    <m/>
    <n v="55998"/>
    <s v="V-clip adipose"/>
    <s v="837262"/>
    <m/>
    <m/>
    <m/>
    <s v="--"/>
    <m/>
    <s v="F"/>
    <s v="F"/>
    <s v=""/>
    <s v=""/>
    <n v="79"/>
    <n v="16.2"/>
    <n v="5.8"/>
    <n v="4.8"/>
    <n v="1.6"/>
    <x v="1"/>
    <n v="94170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73.2"/>
    <s v="L"/>
    <n v="79"/>
    <s v="Yes"/>
    <s v=""/>
    <e v="#N/A"/>
    <s v=""/>
    <s v="F"/>
    <n v="2.1159999999999997"/>
    <n v="0.89244859538041643"/>
    <s v=""/>
    <s v=""/>
    <s v="F"/>
    <s v=""/>
    <s v=""/>
    <s v=""/>
    <s v=""/>
  </r>
  <r>
    <d v="2024-07-16T00:00:00"/>
    <n v="12606"/>
    <n v="12372"/>
    <m/>
    <x v="3"/>
    <n v="1756"/>
    <m/>
    <n v="55999"/>
    <s v="V-clip adipose"/>
    <s v="837258"/>
    <m/>
    <m/>
    <m/>
    <s v="--"/>
    <s v="X"/>
    <s v="M"/>
    <s v="M"/>
    <s v=""/>
    <s v=""/>
    <n v="76"/>
    <n v="18"/>
    <n v="7.7"/>
    <n v="7"/>
    <n v="2"/>
    <x v="1"/>
    <m/>
    <s v="1016286"/>
    <m/>
    <m/>
    <m/>
    <m/>
    <m/>
    <m/>
    <m/>
    <m/>
    <m/>
    <m/>
    <m/>
    <m/>
    <m/>
    <s v="no scales"/>
    <m/>
    <s v="adult"/>
    <s v="1016286"/>
    <x v="7"/>
    <s v=""/>
    <s v=""/>
    <s v=""/>
    <x v="7"/>
    <s v="GH"/>
    <n v="68.3"/>
    <s v="M"/>
    <n v="76"/>
    <s v="Yes"/>
    <s v=""/>
    <s v=""/>
    <s v=""/>
    <s v="M"/>
    <n v="-3.4459999999999997"/>
    <n v="3.0888372060730709E-2"/>
    <s v=""/>
    <s v=""/>
    <s v="M"/>
    <s v=""/>
    <s v=""/>
    <s v=""/>
    <s v=""/>
  </r>
  <r>
    <d v="2024-07-17T00:00:00"/>
    <n v="12470"/>
    <n v="12413"/>
    <m/>
    <x v="1"/>
    <n v="925"/>
    <m/>
    <n v="42287"/>
    <s v="adipose hole"/>
    <s v="837159"/>
    <m/>
    <m/>
    <m/>
    <s v="--"/>
    <m/>
    <s v="F"/>
    <s v="F"/>
    <s v=""/>
    <s v=""/>
    <n v="88"/>
    <n v="20.5"/>
    <n v="7.5"/>
    <n v="6"/>
    <n v="2.4"/>
    <x v="1"/>
    <n v="13467"/>
    <s v="1062154"/>
    <n v="10"/>
    <s v="X"/>
    <m/>
    <m/>
    <d v="2024-07-19T00:00:00"/>
    <n v="850"/>
    <m/>
    <m/>
    <m/>
    <m/>
    <m/>
    <n v="1"/>
    <m/>
    <m/>
    <m/>
    <s v="adult"/>
    <s v="106215410"/>
    <x v="3"/>
    <n v="1.3"/>
    <n v="3"/>
    <n v="2019"/>
    <x v="7"/>
    <s v="GW"/>
    <n v="80.5"/>
    <s v="L"/>
    <n v="88"/>
    <s v="Yes"/>
    <s v=""/>
    <n v="122543"/>
    <s v=""/>
    <s v="F"/>
    <n v="2.3059999999999974"/>
    <n v="0.90937273881830938"/>
    <s v=""/>
    <s v=""/>
    <s v="F"/>
    <s v=""/>
    <s v=""/>
    <s v=""/>
    <s v=""/>
  </r>
  <r>
    <d v="2024-07-17T00:00:00"/>
    <n v="12470"/>
    <n v="12413"/>
    <m/>
    <x v="1"/>
    <n v="944"/>
    <m/>
    <n v="42288"/>
    <s v="adipose hole"/>
    <s v="837112"/>
    <m/>
    <m/>
    <m/>
    <s v="--"/>
    <m/>
    <s v="F"/>
    <s v="F"/>
    <s v=""/>
    <s v=""/>
    <n v="89"/>
    <n v="19"/>
    <n v="7.5"/>
    <n v="5.5"/>
    <n v="2"/>
    <x v="1"/>
    <n v="13472"/>
    <s v="1062155"/>
    <n v="1"/>
    <s v="X"/>
    <m/>
    <m/>
    <d v="2024-07-19T00:00:00"/>
    <n v="851"/>
    <m/>
    <m/>
    <m/>
    <m/>
    <m/>
    <n v="1"/>
    <m/>
    <m/>
    <m/>
    <s v="adult"/>
    <s v="10621551"/>
    <x v="3"/>
    <n v="1.3"/>
    <n v="3"/>
    <n v="2019"/>
    <x v="7"/>
    <s v="GW"/>
    <n v="81.5"/>
    <s v="L"/>
    <n v="89"/>
    <s v="Yes"/>
    <s v=""/>
    <n v="122543"/>
    <s v=""/>
    <s v="F"/>
    <n v="3.4199999999999973"/>
    <n v="0.96832377162094341"/>
    <s v=""/>
    <s v=""/>
    <s v="F"/>
    <s v=""/>
    <s v=""/>
    <s v=""/>
    <s v=""/>
  </r>
  <r>
    <d v="2024-07-17T00:00:00"/>
    <n v="12470"/>
    <n v="12413"/>
    <m/>
    <x v="1"/>
    <n v="945"/>
    <m/>
    <m/>
    <s v="caudal hole"/>
    <m/>
    <m/>
    <m/>
    <m/>
    <s v="--"/>
    <m/>
    <s v="M"/>
    <s v="M"/>
    <s v=""/>
    <s v=""/>
    <n v="43"/>
    <m/>
    <m/>
    <m/>
    <m/>
    <x v="3"/>
    <n v="13472"/>
    <s v="1062155"/>
    <n v="2"/>
    <s v="X"/>
    <m/>
    <m/>
    <d v="2024-07-19T00:00:00"/>
    <m/>
    <s v="SCL-H"/>
    <m/>
    <m/>
    <m/>
    <m/>
    <n v="1"/>
    <m/>
    <s v="JACK"/>
    <m/>
    <s v="jack"/>
    <s v="10621552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7T00:00:00"/>
    <n v="12470"/>
    <n v="12413"/>
    <m/>
    <x v="1"/>
    <n v="958"/>
    <m/>
    <m/>
    <s v="caudal hole"/>
    <m/>
    <m/>
    <m/>
    <m/>
    <s v="--"/>
    <m/>
    <s v="M"/>
    <s v="M"/>
    <s v=""/>
    <s v=""/>
    <n v="35.5"/>
    <m/>
    <m/>
    <m/>
    <m/>
    <x v="3"/>
    <n v="13472"/>
    <s v="1062155"/>
    <n v="3"/>
    <s v="X"/>
    <m/>
    <m/>
    <d v="2024-07-19T00:00:00"/>
    <m/>
    <m/>
    <m/>
    <m/>
    <m/>
    <m/>
    <n v="1"/>
    <m/>
    <s v="JACK"/>
    <m/>
    <s v="jack"/>
    <s v="10621553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7T00:00:00"/>
    <n v="12470"/>
    <n v="12413"/>
    <m/>
    <x v="1"/>
    <n v="1003"/>
    <m/>
    <m/>
    <s v="caudal hole"/>
    <m/>
    <m/>
    <m/>
    <m/>
    <s v="--"/>
    <m/>
    <s v="M"/>
    <s v="M"/>
    <s v=""/>
    <s v=""/>
    <n v="41"/>
    <m/>
    <m/>
    <m/>
    <m/>
    <x v="3"/>
    <n v="13472"/>
    <s v="1062155"/>
    <n v="4"/>
    <s v="X"/>
    <m/>
    <m/>
    <d v="2024-07-19T00:00:00"/>
    <m/>
    <m/>
    <m/>
    <m/>
    <m/>
    <m/>
    <n v="1"/>
    <m/>
    <s v="JACK"/>
    <m/>
    <s v="jack"/>
    <s v="10621554"/>
    <x v="5"/>
    <n v="0"/>
    <n v="0"/>
    <s v="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7T00:00:00"/>
    <n v="12470"/>
    <n v="12413"/>
    <m/>
    <x v="1"/>
    <n v="1006"/>
    <m/>
    <n v="42289"/>
    <s v="adipose hole"/>
    <s v="837088"/>
    <m/>
    <m/>
    <m/>
    <s v="--"/>
    <s v="X"/>
    <s v="M"/>
    <s v="M"/>
    <s v=""/>
    <s v=""/>
    <n v="51.5"/>
    <m/>
    <m/>
    <m/>
    <m/>
    <x v="2"/>
    <n v="13472"/>
    <s v="1062155"/>
    <n v="5"/>
    <s v="X"/>
    <m/>
    <m/>
    <d v="2024-07-19T00:00:00"/>
    <n v="852"/>
    <m/>
    <m/>
    <m/>
    <m/>
    <m/>
    <n v="1"/>
    <m/>
    <m/>
    <m/>
    <s v="adult"/>
    <s v="10621555"/>
    <x v="2"/>
    <n v="1.2"/>
    <n v="2"/>
    <n v="2020"/>
    <x v="7"/>
    <s v="GW"/>
    <n v="46.556449999999998"/>
    <s v="M"/>
    <n v="51.5"/>
    <s v="NA"/>
    <s v=""/>
    <n v="122543"/>
    <s v=""/>
    <s v=""/>
    <s v=""/>
    <s v=""/>
    <s v=""/>
    <s v=""/>
    <s v="M"/>
    <s v=""/>
    <s v=""/>
    <s v=""/>
    <s v=""/>
  </r>
  <r>
    <d v="2024-07-17T00:00:00"/>
    <n v="12471"/>
    <n v="12413"/>
    <m/>
    <x v="0"/>
    <n v="1033"/>
    <m/>
    <n v="42290"/>
    <s v="adipose hole"/>
    <s v="837168"/>
    <m/>
    <m/>
    <m/>
    <s v="--"/>
    <m/>
    <s v="M"/>
    <s v="M"/>
    <s v=""/>
    <s v=""/>
    <n v="63"/>
    <m/>
    <m/>
    <m/>
    <m/>
    <x v="2"/>
    <n v="13472"/>
    <s v="1062155"/>
    <n v="6"/>
    <s v="X"/>
    <m/>
    <m/>
    <d v="2024-07-19T00:00:00"/>
    <n v="853"/>
    <m/>
    <m/>
    <m/>
    <m/>
    <m/>
    <n v="1"/>
    <m/>
    <m/>
    <m/>
    <s v="adult"/>
    <s v="10621556"/>
    <x v="2"/>
    <n v="1.2"/>
    <n v="2"/>
    <n v="2020"/>
    <x v="7"/>
    <s v="GW"/>
    <n v="57.1997"/>
    <s v="M"/>
    <n v="63"/>
    <s v="NA"/>
    <s v=""/>
    <n v="122543"/>
    <s v=""/>
    <s v=""/>
    <s v=""/>
    <s v=""/>
    <s v=""/>
    <s v=""/>
    <s v="M"/>
    <s v=""/>
    <s v=""/>
    <s v=""/>
    <s v=""/>
  </r>
  <r>
    <d v="2024-07-17T00:00:00"/>
    <n v="12471"/>
    <n v="12413"/>
    <m/>
    <x v="0"/>
    <n v="1035"/>
    <m/>
    <m/>
    <s v="caudal hole"/>
    <m/>
    <m/>
    <m/>
    <m/>
    <s v="--"/>
    <m/>
    <s v="M"/>
    <s v="M"/>
    <s v=""/>
    <s v=""/>
    <n v="39.5"/>
    <m/>
    <m/>
    <m/>
    <m/>
    <x v="3"/>
    <n v="13472"/>
    <s v="1062155"/>
    <n v="7"/>
    <s v="X"/>
    <m/>
    <m/>
    <d v="2024-07-19T00:00:00"/>
    <m/>
    <m/>
    <m/>
    <m/>
    <m/>
    <m/>
    <n v="1"/>
    <m/>
    <s v="JACK"/>
    <m/>
    <s v="jack"/>
    <s v="10621557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7T00:00:00"/>
    <n v="12471"/>
    <n v="12413"/>
    <m/>
    <x v="0"/>
    <n v="1038"/>
    <m/>
    <m/>
    <s v="caudal hole"/>
    <m/>
    <m/>
    <m/>
    <m/>
    <s v="--"/>
    <m/>
    <s v="M"/>
    <s v="M"/>
    <s v=""/>
    <s v=""/>
    <n v="39.5"/>
    <m/>
    <m/>
    <m/>
    <m/>
    <x v="3"/>
    <n v="13472"/>
    <s v="1062155"/>
    <n v="8"/>
    <s v="X"/>
    <m/>
    <m/>
    <d v="2024-07-19T00:00:00"/>
    <m/>
    <m/>
    <m/>
    <m/>
    <m/>
    <m/>
    <n v="1"/>
    <m/>
    <s v="JACK"/>
    <m/>
    <s v="jack"/>
    <s v="10621558"/>
    <x v="10"/>
    <n v="1.1000000000000001"/>
    <n v="1"/>
    <n v="2021"/>
    <x v="7"/>
    <s v="GW"/>
    <s v="No MEF"/>
    <s v="L"/>
    <s v="No"/>
    <s v="NA"/>
    <s v=""/>
    <n v="122543"/>
    <s v=""/>
    <s v=""/>
    <s v=""/>
    <s v=""/>
    <s v=""/>
    <s v=""/>
    <s v="M"/>
    <s v=""/>
    <s v=""/>
    <s v=""/>
    <s v=""/>
  </r>
  <r>
    <d v="2024-07-17T00:00:00"/>
    <n v="12471"/>
    <n v="12413"/>
    <m/>
    <x v="0"/>
    <n v="1100"/>
    <m/>
    <n v="42291"/>
    <s v="adipose hole"/>
    <s v="837138"/>
    <m/>
    <m/>
    <m/>
    <s v="--"/>
    <m/>
    <s v="M"/>
    <s v="M"/>
    <s v=""/>
    <s v=""/>
    <n v="56.5"/>
    <m/>
    <m/>
    <m/>
    <m/>
    <x v="2"/>
    <n v="13472"/>
    <s v="1062155"/>
    <n v="9"/>
    <s v="X"/>
    <m/>
    <m/>
    <d v="2024-07-19T00:00:00"/>
    <n v="854"/>
    <m/>
    <m/>
    <m/>
    <m/>
    <m/>
    <n v="1"/>
    <m/>
    <m/>
    <m/>
    <s v="adult"/>
    <s v="10621559"/>
    <x v="2"/>
    <n v="1.2"/>
    <n v="2"/>
    <n v="2020"/>
    <x v="7"/>
    <s v="GW"/>
    <n v="51.183950000000003"/>
    <s v="M"/>
    <n v="56.5"/>
    <s v="NA"/>
    <s v=""/>
    <n v="122543"/>
    <s v=""/>
    <s v=""/>
    <s v=""/>
    <s v=""/>
    <s v=""/>
    <s v=""/>
    <s v="M"/>
    <s v=""/>
    <s v=""/>
    <s v=""/>
    <s v=""/>
  </r>
  <r>
    <d v="2024-07-17T00:00:00"/>
    <n v="12472"/>
    <n v="12413"/>
    <m/>
    <x v="0"/>
    <n v="1600"/>
    <m/>
    <n v="42292"/>
    <s v="adipose hole"/>
    <s v="837108"/>
    <m/>
    <m/>
    <m/>
    <s v="--"/>
    <m/>
    <s v="F"/>
    <s v="M"/>
    <s v=""/>
    <s v=""/>
    <n v="62.5"/>
    <m/>
    <m/>
    <m/>
    <m/>
    <x v="2"/>
    <n v="13472"/>
    <s v="1062155"/>
    <n v="10"/>
    <s v="X"/>
    <m/>
    <m/>
    <d v="2024-07-19T00:00:00"/>
    <n v="855"/>
    <m/>
    <m/>
    <m/>
    <m/>
    <m/>
    <n v="1"/>
    <m/>
    <m/>
    <m/>
    <s v="adult"/>
    <s v="106215510"/>
    <x v="6"/>
    <s v="M2"/>
    <n v="2"/>
    <s v=""/>
    <x v="7"/>
    <s v="GW"/>
    <n v="56.73695"/>
    <s v="M"/>
    <n v="62.5"/>
    <s v="NA"/>
    <s v=""/>
    <n v="122543"/>
    <s v=""/>
    <s v=""/>
    <s v=""/>
    <s v=""/>
    <s v=""/>
    <s v=""/>
    <s v="M"/>
    <s v=""/>
    <s v=""/>
    <s v=""/>
    <s v=""/>
  </r>
  <r>
    <d v="2024-07-17T00:00:00"/>
    <n v="12472"/>
    <n v="12413"/>
    <n v="40"/>
    <x v="0"/>
    <n v="1603"/>
    <n v="92"/>
    <n v="42293"/>
    <s v="adipose hole"/>
    <s v="837163"/>
    <n v="340"/>
    <s v="M52 055"/>
    <n v="60"/>
    <s v="340-M52 055-60"/>
    <m/>
    <s v="M"/>
    <s v="M"/>
    <s v=""/>
    <s v=""/>
    <n v="54.5"/>
    <m/>
    <m/>
    <m/>
    <m/>
    <x v="2"/>
    <n v="1016286"/>
    <n v="1016286"/>
    <n v="1"/>
    <s v="X"/>
    <m/>
    <m/>
    <d v="2024-08-16T00:00:00"/>
    <n v="856"/>
    <m/>
    <m/>
    <m/>
    <m/>
    <m/>
    <n v="1"/>
    <s v="RP"/>
    <m/>
    <m/>
    <s v="adult"/>
    <s v="10162861"/>
    <x v="2"/>
    <n v="1.2"/>
    <n v="2"/>
    <n v="2020"/>
    <x v="7"/>
    <s v="GW"/>
    <n v="49.332949999999997"/>
    <s v="M"/>
    <n v="54.5"/>
    <s v="NA"/>
    <s v=""/>
    <n v="125083"/>
    <s v=""/>
    <s v=""/>
    <s v=""/>
    <s v=""/>
    <s v=""/>
    <s v=""/>
    <s v="M"/>
    <s v=""/>
    <s v=""/>
    <s v=""/>
    <s v=""/>
  </r>
  <r>
    <d v="2024-07-17T00:00:00"/>
    <n v="12473"/>
    <n v="12413"/>
    <n v="40"/>
    <x v="1"/>
    <n v="1647"/>
    <n v="94"/>
    <n v="42294"/>
    <s v="adipose hole"/>
    <s v="837111"/>
    <n v="380"/>
    <s v="M52 152"/>
    <n v="57"/>
    <s v="380-M52 152-57"/>
    <m/>
    <s v="M"/>
    <s v="M"/>
    <s v=""/>
    <s v=""/>
    <n v="68"/>
    <m/>
    <m/>
    <m/>
    <m/>
    <x v="2"/>
    <n v="1016286"/>
    <n v="1016286"/>
    <n v="2"/>
    <s v="X"/>
    <m/>
    <m/>
    <d v="2024-08-16T00:00:00"/>
    <n v="857"/>
    <m/>
    <m/>
    <m/>
    <m/>
    <m/>
    <n v="1"/>
    <s v="RP"/>
    <m/>
    <m/>
    <s v="adult"/>
    <s v="10162862"/>
    <x v="2"/>
    <n v="1.2"/>
    <n v="2"/>
    <n v="2020"/>
    <x v="7"/>
    <s v="GW"/>
    <n v="61.827199999999998"/>
    <s v="M"/>
    <n v="68"/>
    <s v="NA"/>
    <s v=""/>
    <n v="125083"/>
    <s v=""/>
    <s v=""/>
    <s v=""/>
    <s v=""/>
    <s v=""/>
    <s v=""/>
    <s v="M"/>
    <s v=""/>
    <s v=""/>
    <s v=""/>
    <s v=""/>
  </r>
  <r>
    <d v="2024-07-17T00:00:00"/>
    <n v="12473"/>
    <n v="12413"/>
    <m/>
    <x v="1"/>
    <n v="1650"/>
    <m/>
    <n v="42295"/>
    <s v="adipose hole"/>
    <s v="837073"/>
    <m/>
    <m/>
    <m/>
    <s v="--"/>
    <m/>
    <s v="M"/>
    <s v="M"/>
    <s v=""/>
    <s v=""/>
    <n v="60"/>
    <m/>
    <m/>
    <m/>
    <m/>
    <x v="2"/>
    <n v="1016286"/>
    <n v="1016286"/>
    <n v="3"/>
    <s v="X"/>
    <m/>
    <m/>
    <d v="2024-08-16T00:00:00"/>
    <n v="858"/>
    <m/>
    <m/>
    <m/>
    <m/>
    <m/>
    <n v="1"/>
    <m/>
    <m/>
    <m/>
    <s v="adult"/>
    <s v="10162863"/>
    <x v="2"/>
    <n v="1.2"/>
    <n v="2"/>
    <n v="2020"/>
    <x v="7"/>
    <s v="GW"/>
    <n v="54.423200000000001"/>
    <s v="M"/>
    <n v="60"/>
    <s v="NA"/>
    <s v=""/>
    <n v="125083"/>
    <s v=""/>
    <s v=""/>
    <s v=""/>
    <s v=""/>
    <s v=""/>
    <s v=""/>
    <s v="M"/>
    <s v=""/>
    <s v=""/>
    <s v=""/>
    <s v=""/>
  </r>
  <r>
    <d v="2024-07-17T00:00:00"/>
    <n v="12473"/>
    <n v="12413"/>
    <m/>
    <x v="1"/>
    <n v="1739"/>
    <m/>
    <n v="42296"/>
    <s v="adipose hole"/>
    <s v="837091"/>
    <m/>
    <m/>
    <m/>
    <s v="--"/>
    <m/>
    <s v="F"/>
    <s v="F"/>
    <s v=""/>
    <s v=""/>
    <n v="85"/>
    <n v="18"/>
    <n v="6"/>
    <n v="5"/>
    <n v="1.8"/>
    <x v="1"/>
    <n v="1016286"/>
    <n v="1016286"/>
    <n v="4"/>
    <s v="X"/>
    <m/>
    <m/>
    <d v="2024-08-16T00:00:00"/>
    <n v="859"/>
    <m/>
    <m/>
    <m/>
    <m/>
    <m/>
    <n v="1"/>
    <m/>
    <m/>
    <m/>
    <s v="adult"/>
    <s v="10162864"/>
    <x v="3"/>
    <n v="1.3"/>
    <n v="3"/>
    <n v="2019"/>
    <x v="7"/>
    <s v="GW"/>
    <n v="79"/>
    <s v="L"/>
    <n v="85"/>
    <s v="Yes"/>
    <s v=""/>
    <n v="125083"/>
    <s v=""/>
    <s v="F"/>
    <n v="4.1319999999999979"/>
    <n v="0.98420281143934218"/>
    <s v=""/>
    <s v=""/>
    <s v="F"/>
    <s v=""/>
    <s v=""/>
    <s v=""/>
    <s v=""/>
  </r>
  <r>
    <d v="2024-07-17T00:00:00"/>
    <n v="12473"/>
    <n v="12413"/>
    <m/>
    <x v="1"/>
    <n v="1740"/>
    <m/>
    <n v="42297"/>
    <s v="adipose hole"/>
    <s v="837084"/>
    <m/>
    <m/>
    <m/>
    <s v="--"/>
    <m/>
    <s v="M"/>
    <s v="M"/>
    <s v=""/>
    <s v=""/>
    <n v="62"/>
    <m/>
    <m/>
    <m/>
    <m/>
    <x v="2"/>
    <n v="1016286"/>
    <n v="1016286"/>
    <n v="5"/>
    <s v="X"/>
    <m/>
    <m/>
    <d v="2024-08-16T00:00:00"/>
    <n v="860"/>
    <m/>
    <m/>
    <m/>
    <m/>
    <m/>
    <n v="1"/>
    <m/>
    <m/>
    <m/>
    <s v="adult"/>
    <s v="10162865"/>
    <x v="2"/>
    <n v="1.2"/>
    <n v="2"/>
    <n v="2020"/>
    <x v="7"/>
    <s v="GW"/>
    <n v="56.2742"/>
    <s v="M"/>
    <n v="62"/>
    <s v="NA"/>
    <s v=""/>
    <n v="125083"/>
    <s v=""/>
    <s v=""/>
    <s v=""/>
    <s v=""/>
    <s v=""/>
    <s v=""/>
    <s v="M"/>
    <s v=""/>
    <s v=""/>
    <s v=""/>
    <s v=""/>
  </r>
  <r>
    <d v="2024-07-17T00:00:00"/>
    <n v="12607"/>
    <n v="12374"/>
    <m/>
    <x v="3"/>
    <n v="947"/>
    <m/>
    <n v="54901"/>
    <s v="V-clip adipose"/>
    <s v="837222"/>
    <m/>
    <m/>
    <m/>
    <s v="--"/>
    <s v="X"/>
    <s v="M"/>
    <s v="M"/>
    <s v=""/>
    <s v=""/>
    <n v="70"/>
    <m/>
    <m/>
    <m/>
    <m/>
    <x v="2"/>
    <n v="94170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17T00:00:00"/>
    <n v="12607"/>
    <n v="12374"/>
    <m/>
    <x v="3"/>
    <n v="956"/>
    <m/>
    <n v="54902"/>
    <s v="V-clip adipose"/>
    <s v="837199"/>
    <m/>
    <m/>
    <m/>
    <s v="--"/>
    <m/>
    <s v="F"/>
    <s v="F"/>
    <s v=""/>
    <s v=""/>
    <n v="83"/>
    <n v="18"/>
    <n v="6.7"/>
    <n v="5.5"/>
    <n v="1.5"/>
    <x v="1"/>
    <n v="9572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7"/>
    <s v="GH"/>
    <n v="76.3"/>
    <s v="L"/>
    <n v="83"/>
    <s v="Yes"/>
    <s v=""/>
    <e v="#N/A"/>
    <s v=""/>
    <s v="F"/>
    <n v="2.2939999999999978"/>
    <n v="0.90837890101454166"/>
    <s v=""/>
    <s v=""/>
    <s v="F"/>
    <s v=""/>
    <s v=""/>
    <s v=""/>
    <s v=""/>
  </r>
  <r>
    <d v="2024-07-17T00:00:00"/>
    <n v="12608"/>
    <n v="12374"/>
    <m/>
    <x v="4"/>
    <n v="1020"/>
    <m/>
    <n v="54903"/>
    <s v="V-clip adipose"/>
    <s v="837178"/>
    <m/>
    <m/>
    <m/>
    <s v="--"/>
    <s v="X"/>
    <s v="M"/>
    <s v="M"/>
    <s v=""/>
    <s v=""/>
    <n v="72"/>
    <m/>
    <m/>
    <m/>
    <m/>
    <x v="2"/>
    <n v="95721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7"/>
    <s v="GH"/>
    <n v="65.529199999999989"/>
    <s v="M"/>
    <n v="72"/>
    <s v="NA"/>
    <s v=""/>
    <e v="#N/A"/>
    <s v=""/>
    <s v=""/>
    <s v=""/>
    <s v=""/>
    <s v=""/>
    <s v=""/>
    <s v="M"/>
    <s v=""/>
    <s v=""/>
    <s v=""/>
    <s v=""/>
  </r>
  <r>
    <d v="2024-07-17T00:00:00"/>
    <n v="12608"/>
    <n v="12374"/>
    <m/>
    <x v="4"/>
    <n v="1036"/>
    <m/>
    <n v="54904"/>
    <s v="V-clip adipose"/>
    <s v="837212"/>
    <m/>
    <m/>
    <m/>
    <s v="--"/>
    <m/>
    <s v="F"/>
    <s v="M"/>
    <s v=""/>
    <s v=""/>
    <n v="65"/>
    <m/>
    <m/>
    <m/>
    <m/>
    <x v="2"/>
    <n v="9572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7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17T00:00:00"/>
    <n v="12608"/>
    <n v="12374"/>
    <m/>
    <x v="4"/>
    <n v="1041"/>
    <m/>
    <n v="54905"/>
    <s v="V-clip adipose"/>
    <s v="837249"/>
    <m/>
    <m/>
    <m/>
    <s v="--"/>
    <s v="X"/>
    <s v="M"/>
    <s v="M"/>
    <s v=""/>
    <s v=""/>
    <n v="74"/>
    <m/>
    <m/>
    <m/>
    <m/>
    <x v="2"/>
    <n v="9572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7"/>
    <s v="GH"/>
    <n v="67.380199999999988"/>
    <s v="M"/>
    <n v="74"/>
    <s v="NA"/>
    <s v=""/>
    <e v="#N/A"/>
    <s v=""/>
    <s v=""/>
    <s v=""/>
    <s v=""/>
    <s v=""/>
    <s v=""/>
    <s v="M"/>
    <s v=""/>
    <s v=""/>
    <s v=""/>
    <s v=""/>
  </r>
  <r>
    <d v="2024-07-17T00:00:00"/>
    <n v="12608"/>
    <n v="12374"/>
    <m/>
    <x v="4"/>
    <n v="1042"/>
    <m/>
    <n v="54906"/>
    <s v="V-clip adipose"/>
    <s v="837254"/>
    <m/>
    <m/>
    <m/>
    <s v="--"/>
    <m/>
    <s v="F"/>
    <s v="F"/>
    <s v=""/>
    <s v=""/>
    <n v="84"/>
    <n v="18.2"/>
    <n v="6.4"/>
    <n v="5.3"/>
    <n v="1.2"/>
    <x v="1"/>
    <n v="9572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7"/>
    <s v="GH"/>
    <n v="77.599999999999994"/>
    <s v="L"/>
    <n v="84"/>
    <s v="Yes"/>
    <s v=""/>
    <e v="#N/A"/>
    <s v=""/>
    <s v="F"/>
    <n v="3.501999999999998"/>
    <n v="0.97074462175789078"/>
    <s v=""/>
    <s v=""/>
    <s v="F"/>
    <s v=""/>
    <s v=""/>
    <s v=""/>
    <s v=""/>
  </r>
  <r>
    <d v="2024-07-17T00:00:00"/>
    <n v="12608"/>
    <n v="12374"/>
    <m/>
    <x v="4"/>
    <n v="1048"/>
    <m/>
    <n v="54907"/>
    <s v="V-clip adipose"/>
    <s v="837295"/>
    <m/>
    <m/>
    <m/>
    <s v="--"/>
    <s v="X"/>
    <s v="M"/>
    <s v="M"/>
    <s v=""/>
    <s v=""/>
    <n v="59.5"/>
    <m/>
    <m/>
    <m/>
    <m/>
    <x v="2"/>
    <n v="95721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7"/>
    <s v="GH"/>
    <n v="53.960450000000002"/>
    <s v="M"/>
    <n v="59.5"/>
    <s v="NA"/>
    <s v=""/>
    <e v="#N/A"/>
    <s v=""/>
    <s v=""/>
    <s v=""/>
    <s v=""/>
    <s v=""/>
    <s v=""/>
    <s v="M"/>
    <s v=""/>
    <s v=""/>
    <s v=""/>
    <s v=""/>
  </r>
  <r>
    <d v="2024-07-17T00:00:00"/>
    <n v="12609"/>
    <n v="12374"/>
    <m/>
    <x v="2"/>
    <n v="1110"/>
    <m/>
    <n v="54908"/>
    <s v="V-clip adipose"/>
    <s v="837299"/>
    <m/>
    <m/>
    <m/>
    <s v="--"/>
    <s v="X"/>
    <s v="M"/>
    <s v="M"/>
    <s v=""/>
    <s v=""/>
    <n v="56"/>
    <m/>
    <m/>
    <m/>
    <m/>
    <x v="2"/>
    <n v="9572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7"/>
    <s v="GH"/>
    <n v="50.721200000000003"/>
    <s v="M"/>
    <n v="56"/>
    <s v="NA"/>
    <s v=""/>
    <e v="#N/A"/>
    <s v=""/>
    <s v=""/>
    <s v=""/>
    <s v=""/>
    <s v=""/>
    <s v=""/>
    <s v="M"/>
    <s v=""/>
    <s v=""/>
    <s v=""/>
    <s v=""/>
  </r>
  <r>
    <d v="2024-07-17T00:00:00"/>
    <n v="12610"/>
    <n v="12374"/>
    <m/>
    <x v="4"/>
    <n v="1607"/>
    <m/>
    <n v="54909"/>
    <s v="V-clip adipose"/>
    <s v="837338"/>
    <m/>
    <m/>
    <m/>
    <s v="--"/>
    <m/>
    <s v="F"/>
    <s v="M"/>
    <s v=""/>
    <s v=""/>
    <n v="60.5"/>
    <m/>
    <m/>
    <m/>
    <m/>
    <x v="2"/>
    <n v="9572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7"/>
    <s v="GH"/>
    <n v="54.885950000000001"/>
    <s v="M"/>
    <n v="60.5"/>
    <s v="NA"/>
    <s v=""/>
    <e v="#N/A"/>
    <s v=""/>
    <s v=""/>
    <s v=""/>
    <s v=""/>
    <s v=""/>
    <s v=""/>
    <s v="M"/>
    <s v=""/>
    <s v=""/>
    <s v=""/>
    <s v=""/>
  </r>
  <r>
    <d v="2024-07-17T00:00:00"/>
    <n v="12610"/>
    <n v="12374"/>
    <m/>
    <x v="4"/>
    <n v="1609"/>
    <m/>
    <n v="54910"/>
    <s v="V-clip adipose"/>
    <s v="837300"/>
    <m/>
    <m/>
    <m/>
    <s v="--"/>
    <s v="X"/>
    <s v="M"/>
    <s v="M"/>
    <s v=""/>
    <s v=""/>
    <n v="58.5"/>
    <m/>
    <m/>
    <m/>
    <m/>
    <x v="2"/>
    <n v="95721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53.034950000000002"/>
    <s v="M"/>
    <n v="58.5"/>
    <s v="NA"/>
    <s v=""/>
    <e v="#N/A"/>
    <s v=""/>
    <s v=""/>
    <s v=""/>
    <s v=""/>
    <s v=""/>
    <s v=""/>
    <s v="M"/>
    <s v=""/>
    <s v=""/>
    <s v=""/>
    <s v=""/>
  </r>
  <r>
    <d v="2024-07-17T00:00:00"/>
    <n v="12610"/>
    <n v="12374"/>
    <m/>
    <x v="4"/>
    <n v="1612"/>
    <m/>
    <n v="54911"/>
    <s v="V-clip adipose"/>
    <s v="837327"/>
    <m/>
    <m/>
    <m/>
    <s v="--"/>
    <s v="X"/>
    <s v="M"/>
    <s v="M"/>
    <s v=""/>
    <s v=""/>
    <n v="69.5"/>
    <m/>
    <m/>
    <m/>
    <m/>
    <x v="2"/>
    <n v="9572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63.215449999999997"/>
    <s v="M"/>
    <n v="69.5"/>
    <s v="NA"/>
    <s v=""/>
    <e v="#N/A"/>
    <s v=""/>
    <s v=""/>
    <s v=""/>
    <s v=""/>
    <s v=""/>
    <s v=""/>
    <s v="M"/>
    <s v=""/>
    <s v=""/>
    <s v=""/>
    <s v=""/>
  </r>
  <r>
    <d v="2024-07-17T00:00:00"/>
    <n v="12611"/>
    <n v="12374"/>
    <m/>
    <x v="2"/>
    <n v="1641"/>
    <m/>
    <n v="54912"/>
    <s v="V-clip adipose"/>
    <s v="837362"/>
    <m/>
    <m/>
    <m/>
    <s v="--"/>
    <s v="X"/>
    <s v="M"/>
    <s v="M"/>
    <s v=""/>
    <s v=""/>
    <n v="78"/>
    <n v="19.7"/>
    <n v="6.5"/>
    <n v="5.5"/>
    <n v="2"/>
    <x v="1"/>
    <n v="95722"/>
    <s v="1062194"/>
    <n v="1"/>
    <s v="X"/>
    <m/>
    <s v="X"/>
    <d v="2024-09-27T00:00:00"/>
    <m/>
    <m/>
    <m/>
    <m/>
    <m/>
    <m/>
    <m/>
    <m/>
    <m/>
    <m/>
    <s v="adult"/>
    <s v="10621941"/>
    <x v="2"/>
    <n v="1.2"/>
    <n v="2"/>
    <n v="2020"/>
    <x v="7"/>
    <s v="GH"/>
    <n v="71.5"/>
    <s v="L"/>
    <n v="78"/>
    <s v="Yes"/>
    <s v=""/>
    <n v="127871"/>
    <s v=""/>
    <s v="M"/>
    <n v="-3.0000000000000471E-2"/>
    <n v="0.49250056244937945"/>
    <s v=""/>
    <s v=""/>
    <s v="M"/>
    <s v=""/>
    <s v=""/>
    <s v=""/>
    <s v=""/>
  </r>
  <r>
    <d v="2024-07-17T00:00:00"/>
    <n v="12611"/>
    <n v="12374"/>
    <m/>
    <x v="2"/>
    <n v="1644"/>
    <m/>
    <n v="54913"/>
    <s v="V-clip adipose"/>
    <s v="837324"/>
    <m/>
    <m/>
    <m/>
    <s v="--"/>
    <m/>
    <s v="F"/>
    <s v="F"/>
    <s v=""/>
    <s v=""/>
    <n v="83"/>
    <n v="19"/>
    <n v="6.8"/>
    <n v="7"/>
    <n v="2.1"/>
    <x v="1"/>
    <n v="95722"/>
    <s v="1062194"/>
    <n v="2"/>
    <s v="X"/>
    <m/>
    <s v="X"/>
    <d v="2024-09-27T00:00:00"/>
    <m/>
    <m/>
    <m/>
    <m/>
    <m/>
    <m/>
    <m/>
    <m/>
    <m/>
    <m/>
    <s v="adult"/>
    <s v="10621942"/>
    <x v="3"/>
    <n v="1.3"/>
    <n v="3"/>
    <n v="2019"/>
    <x v="7"/>
    <s v="GH"/>
    <n v="76.2"/>
    <s v="L"/>
    <n v="83"/>
    <s v="Yes"/>
    <s v=""/>
    <n v="127871"/>
    <s v=""/>
    <s v="F"/>
    <n v="0.62999999999999723"/>
    <n v="0.65248946219274384"/>
    <s v=""/>
    <s v=""/>
    <s v="F"/>
    <s v=""/>
    <s v=""/>
    <s v=""/>
    <s v=""/>
  </r>
  <r>
    <d v="2024-07-17T00:00:00"/>
    <n v="12612"/>
    <n v="12374"/>
    <m/>
    <x v="3"/>
    <n v="1713"/>
    <m/>
    <n v="54914"/>
    <s v="V-clip adipose"/>
    <s v="837306"/>
    <m/>
    <m/>
    <m/>
    <s v="--"/>
    <m/>
    <s v="F"/>
    <s v="M"/>
    <s v=""/>
    <s v=""/>
    <n v="71"/>
    <m/>
    <m/>
    <m/>
    <m/>
    <x v="2"/>
    <n v="95722"/>
    <s v="1062194"/>
    <n v="3"/>
    <s v="X"/>
    <m/>
    <s v="X"/>
    <d v="2024-09-27T00:00:00"/>
    <m/>
    <m/>
    <m/>
    <m/>
    <m/>
    <m/>
    <m/>
    <m/>
    <m/>
    <m/>
    <s v="adult"/>
    <s v="10621943"/>
    <x v="2"/>
    <n v="1.2"/>
    <n v="2"/>
    <n v="2020"/>
    <x v="7"/>
    <s v="GH"/>
    <n v="64.603699999999989"/>
    <s v="M"/>
    <n v="71"/>
    <s v="NA"/>
    <s v=""/>
    <n v="127871"/>
    <s v=""/>
    <s v=""/>
    <s v=""/>
    <s v=""/>
    <s v=""/>
    <s v=""/>
    <s v="M"/>
    <s v=""/>
    <s v=""/>
    <s v=""/>
    <s v=""/>
  </r>
  <r>
    <d v="2024-07-17T00:00:00"/>
    <n v="12612"/>
    <n v="12374"/>
    <m/>
    <x v="3"/>
    <n v="1717"/>
    <m/>
    <n v="54915"/>
    <s v="V-clip adipose"/>
    <s v="837305"/>
    <m/>
    <m/>
    <m/>
    <s v="--"/>
    <s v="X"/>
    <s v="M"/>
    <s v="M"/>
    <s v=""/>
    <s v=""/>
    <n v="71.5"/>
    <m/>
    <m/>
    <m/>
    <m/>
    <x v="2"/>
    <n v="95722"/>
    <s v="1062194"/>
    <n v="4"/>
    <s v="X"/>
    <m/>
    <s v="X"/>
    <d v="2024-09-27T00:00:00"/>
    <m/>
    <m/>
    <m/>
    <m/>
    <m/>
    <m/>
    <m/>
    <m/>
    <m/>
    <m/>
    <s v="adult"/>
    <s v="10621944"/>
    <x v="2"/>
    <n v="1.2"/>
    <n v="2"/>
    <n v="2020"/>
    <x v="7"/>
    <s v="GH"/>
    <n v="65.066449999999989"/>
    <s v="M"/>
    <n v="71.5"/>
    <s v="NA"/>
    <s v=""/>
    <n v="127871"/>
    <s v=""/>
    <s v=""/>
    <s v=""/>
    <s v=""/>
    <s v=""/>
    <s v=""/>
    <s v="M"/>
    <s v=""/>
    <s v=""/>
    <s v=""/>
    <s v=""/>
  </r>
  <r>
    <d v="2024-07-17T00:00:00"/>
    <n v="12612"/>
    <n v="12374"/>
    <m/>
    <x v="3"/>
    <n v="1721"/>
    <m/>
    <n v="54916"/>
    <s v="V-clip adipose"/>
    <s v="837283"/>
    <m/>
    <m/>
    <m/>
    <s v="--"/>
    <s v="X"/>
    <s v="M"/>
    <s v="M"/>
    <s v=""/>
    <s v=""/>
    <n v="66"/>
    <m/>
    <m/>
    <m/>
    <m/>
    <x v="2"/>
    <n v="95722"/>
    <s v="1062194"/>
    <n v="5"/>
    <s v="X"/>
    <m/>
    <s v="X"/>
    <d v="2024-09-27T00:00:00"/>
    <m/>
    <s v="HW"/>
    <m/>
    <n v="9"/>
    <m/>
    <m/>
    <m/>
    <m/>
    <m/>
    <m/>
    <s v="adult"/>
    <s v="10621945"/>
    <x v="2"/>
    <n v="1.2"/>
    <n v="2"/>
    <n v="2020"/>
    <x v="7"/>
    <s v="GH"/>
    <n v="59.976199999999999"/>
    <s v="M"/>
    <n v="66"/>
    <s v="NA"/>
    <s v=""/>
    <n v="127871"/>
    <s v=""/>
    <s v=""/>
    <s v=""/>
    <s v=""/>
    <s v=""/>
    <s v=""/>
    <s v="M"/>
    <s v=""/>
    <s v=""/>
    <s v=""/>
    <s v=""/>
  </r>
  <r>
    <d v="2024-07-17T00:00:00"/>
    <n v="12612"/>
    <n v="12374"/>
    <m/>
    <x v="3"/>
    <n v="1729"/>
    <m/>
    <n v="54917"/>
    <s v="V-clip adipose"/>
    <s v="837341"/>
    <m/>
    <m/>
    <m/>
    <s v="--"/>
    <s v="X"/>
    <s v="M"/>
    <s v="M"/>
    <s v=""/>
    <s v=""/>
    <n v="59"/>
    <m/>
    <m/>
    <m/>
    <m/>
    <x v="2"/>
    <n v="95722"/>
    <s v="1062194"/>
    <n v="6"/>
    <s v="X"/>
    <m/>
    <s v="X"/>
    <d v="2024-09-27T00:00:00"/>
    <m/>
    <s v="GN"/>
    <m/>
    <s v="&quot;2-11&quot;"/>
    <m/>
    <m/>
    <m/>
    <m/>
    <m/>
    <m/>
    <s v="adult"/>
    <s v="10621946"/>
    <x v="2"/>
    <n v="1.2"/>
    <n v="2"/>
    <n v="2020"/>
    <x v="7"/>
    <s v="GH"/>
    <n v="53.497700000000002"/>
    <s v="M"/>
    <n v="59"/>
    <s v="NA"/>
    <s v=""/>
    <n v="127871"/>
    <s v=""/>
    <s v=""/>
    <s v=""/>
    <s v=""/>
    <s v=""/>
    <s v=""/>
    <s v="M"/>
    <s v=""/>
    <s v=""/>
    <s v=""/>
    <s v=""/>
  </r>
  <r>
    <d v="2024-07-18T00:00:00"/>
    <n v="12474"/>
    <n v="12421"/>
    <m/>
    <x v="1"/>
    <n v="920"/>
    <m/>
    <n v="42298"/>
    <s v="adipose hole"/>
    <s v="no pit"/>
    <m/>
    <m/>
    <m/>
    <s v="--"/>
    <m/>
    <s v="F"/>
    <s v="M"/>
    <s v=""/>
    <s v=""/>
    <n v="59.5"/>
    <m/>
    <m/>
    <m/>
    <m/>
    <x v="2"/>
    <m/>
    <s v="1016286"/>
    <m/>
    <m/>
    <m/>
    <m/>
    <m/>
    <m/>
    <m/>
    <m/>
    <m/>
    <m/>
    <m/>
    <n v="1"/>
    <m/>
    <m/>
    <m/>
    <s v="adult"/>
    <s v="1016286"/>
    <x v="7"/>
    <s v=""/>
    <s v=""/>
    <s v=""/>
    <x v="7"/>
    <s v="GW"/>
    <n v="53.960450000000002"/>
    <s v="M"/>
    <n v="59.5"/>
    <s v="NA"/>
    <s v=""/>
    <s v=""/>
    <s v=""/>
    <s v=""/>
    <s v=""/>
    <s v=""/>
    <s v=""/>
    <s v=""/>
    <s v="M"/>
    <s v=""/>
    <s v=""/>
    <s v=""/>
    <s v=""/>
  </r>
  <r>
    <d v="2024-07-18T00:00:00"/>
    <n v="12474"/>
    <n v="12421"/>
    <m/>
    <x v="1"/>
    <n v="929"/>
    <m/>
    <n v="42299"/>
    <s v="adipose hole"/>
    <s v="837137"/>
    <m/>
    <m/>
    <m/>
    <s v="--"/>
    <s v="X"/>
    <s v="F"/>
    <s v="M"/>
    <s v=""/>
    <s v=""/>
    <n v="69.5"/>
    <m/>
    <m/>
    <m/>
    <m/>
    <x v="2"/>
    <n v="1016286"/>
    <n v="1016286"/>
    <n v="6"/>
    <s v="X"/>
    <m/>
    <m/>
    <d v="2024-08-16T00:00:00"/>
    <n v="861"/>
    <m/>
    <m/>
    <m/>
    <m/>
    <m/>
    <n v="1"/>
    <m/>
    <m/>
    <m/>
    <s v="adult"/>
    <s v="10162866"/>
    <x v="5"/>
    <n v="0"/>
    <n v="0"/>
    <s v=""/>
    <x v="7"/>
    <s v="GW"/>
    <n v="63.215449999999997"/>
    <s v="M"/>
    <n v="69.5"/>
    <s v="NA"/>
    <s v=""/>
    <n v="125083"/>
    <s v=""/>
    <s v=""/>
    <s v=""/>
    <s v=""/>
    <s v=""/>
    <s v=""/>
    <s v="M"/>
    <s v=""/>
    <s v=""/>
    <s v=""/>
    <s v=""/>
  </r>
  <r>
    <d v="2024-07-18T00:00:00"/>
    <n v="12474"/>
    <n v="12421"/>
    <m/>
    <x v="1"/>
    <n v="937"/>
    <m/>
    <n v="42300"/>
    <s v="adipose hole"/>
    <s v="837164"/>
    <m/>
    <m/>
    <m/>
    <s v="--"/>
    <s v="X"/>
    <s v="F"/>
    <s v="M"/>
    <s v=""/>
    <s v=""/>
    <n v="63"/>
    <m/>
    <m/>
    <m/>
    <m/>
    <x v="2"/>
    <n v="1016286"/>
    <n v="1016286"/>
    <n v="7"/>
    <s v="X"/>
    <m/>
    <m/>
    <d v="2024-08-16T00:00:00"/>
    <n v="862"/>
    <m/>
    <m/>
    <m/>
    <m/>
    <m/>
    <n v="1"/>
    <m/>
    <m/>
    <m/>
    <s v="adult"/>
    <s v="10162867"/>
    <x v="2"/>
    <n v="1.2"/>
    <n v="2"/>
    <n v="2020"/>
    <x v="7"/>
    <s v="GW"/>
    <n v="57.1997"/>
    <s v="M"/>
    <n v="63"/>
    <s v="NA"/>
    <s v=""/>
    <n v="125083"/>
    <s v=""/>
    <s v=""/>
    <s v=""/>
    <s v=""/>
    <s v=""/>
    <s v=""/>
    <s v="M"/>
    <s v=""/>
    <s v=""/>
    <s v=""/>
    <s v=""/>
  </r>
  <r>
    <d v="2024-07-18T00:00:00"/>
    <n v="12474"/>
    <n v="12421"/>
    <m/>
    <x v="1"/>
    <n v="940"/>
    <m/>
    <m/>
    <s v="adipose hole"/>
    <s v="837166"/>
    <m/>
    <m/>
    <m/>
    <s v="--"/>
    <s v="X"/>
    <s v="F"/>
    <s v="M"/>
    <s v=""/>
    <s v=""/>
    <n v="61.5"/>
    <m/>
    <m/>
    <m/>
    <m/>
    <x v="2"/>
    <n v="1016286"/>
    <n v="1016286"/>
    <n v="8"/>
    <s v="X"/>
    <m/>
    <m/>
    <d v="2024-08-16T00:00:00"/>
    <n v="863"/>
    <m/>
    <m/>
    <m/>
    <m/>
    <m/>
    <n v="1"/>
    <m/>
    <s v="No operc tag for PIT# 837166"/>
    <s v="Based on July 21 missing-tag recap at FW5 (CTS 12636), this fish was not operculum tagged."/>
    <s v="adult"/>
    <s v="10162868"/>
    <x v="2"/>
    <n v="1.2"/>
    <n v="2"/>
    <n v="2020"/>
    <x v="7"/>
    <s v="GW"/>
    <n v="55.811450000000001"/>
    <s v="M"/>
    <n v="61.5"/>
    <s v="NA"/>
    <s v=""/>
    <n v="125083"/>
    <s v=""/>
    <s v=""/>
    <s v=""/>
    <s v=""/>
    <s v=""/>
    <s v=""/>
    <s v="M"/>
    <s v=""/>
    <s v=""/>
    <s v=""/>
    <s v=""/>
  </r>
  <r>
    <d v="2024-07-18T00:00:00"/>
    <n v="12474"/>
    <n v="12421"/>
    <m/>
    <x v="1"/>
    <n v="1045"/>
    <m/>
    <m/>
    <s v="caudal hole"/>
    <m/>
    <m/>
    <m/>
    <m/>
    <s v="--"/>
    <m/>
    <s v="M"/>
    <s v="M"/>
    <s v=""/>
    <s v=""/>
    <n v="39"/>
    <m/>
    <m/>
    <m/>
    <m/>
    <x v="3"/>
    <n v="1016286"/>
    <n v="1016286"/>
    <n v="9"/>
    <s v="X"/>
    <m/>
    <m/>
    <d v="2024-08-16T00:00:00"/>
    <m/>
    <m/>
    <m/>
    <m/>
    <m/>
    <m/>
    <m/>
    <m/>
    <m/>
    <m/>
    <s v="jack"/>
    <s v="10162869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8T00:00:00"/>
    <n v="12474"/>
    <n v="12421"/>
    <m/>
    <x v="1"/>
    <n v="1058"/>
    <m/>
    <m/>
    <s v="caudal hole"/>
    <m/>
    <m/>
    <m/>
    <m/>
    <s v="--"/>
    <m/>
    <s v="M"/>
    <s v="M"/>
    <s v=""/>
    <s v=""/>
    <n v="43"/>
    <m/>
    <m/>
    <m/>
    <m/>
    <x v="3"/>
    <n v="1016286"/>
    <n v="1016286"/>
    <n v="10"/>
    <s v="X"/>
    <m/>
    <m/>
    <d v="2024-08-16T00:00:00"/>
    <m/>
    <m/>
    <m/>
    <m/>
    <m/>
    <m/>
    <m/>
    <m/>
    <m/>
    <m/>
    <s v="jack"/>
    <s v="101628610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8T00:00:00"/>
    <n v="12474"/>
    <n v="12421"/>
    <m/>
    <x v="1"/>
    <n v="1122"/>
    <m/>
    <m/>
    <s v="caudal hole"/>
    <m/>
    <m/>
    <m/>
    <m/>
    <s v="--"/>
    <m/>
    <s v="M"/>
    <s v="M"/>
    <s v=""/>
    <s v=""/>
    <n v="38"/>
    <m/>
    <m/>
    <m/>
    <m/>
    <x v="3"/>
    <n v="1016292"/>
    <n v="1016292"/>
    <n v="1"/>
    <s v="X"/>
    <m/>
    <m/>
    <d v="2024-08-16T00:00:00"/>
    <m/>
    <m/>
    <m/>
    <m/>
    <m/>
    <m/>
    <m/>
    <m/>
    <m/>
    <m/>
    <s v="jack"/>
    <s v="10162921"/>
    <x v="4"/>
    <s v="M1"/>
    <n v="1"/>
    <s v="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8T00:00:00"/>
    <n v="12474"/>
    <n v="12421"/>
    <m/>
    <x v="1"/>
    <n v="1123"/>
    <m/>
    <m/>
    <s v="caudal hole"/>
    <m/>
    <m/>
    <m/>
    <m/>
    <s v="--"/>
    <m/>
    <s v="M"/>
    <s v="M"/>
    <s v=""/>
    <s v=""/>
    <n v="43.5"/>
    <m/>
    <m/>
    <m/>
    <m/>
    <x v="3"/>
    <n v="1016292"/>
    <n v="1016292"/>
    <n v="2"/>
    <s v="X"/>
    <m/>
    <m/>
    <d v="2024-08-16T00:00:00"/>
    <m/>
    <m/>
    <m/>
    <m/>
    <m/>
    <m/>
    <m/>
    <m/>
    <m/>
    <m/>
    <s v="jack"/>
    <s v="10162922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8T00:00:00"/>
    <n v="12476"/>
    <n v="12421"/>
    <n v="41"/>
    <x v="0"/>
    <n v="1555"/>
    <n v="350"/>
    <n v="42301"/>
    <s v="adipose hole"/>
    <s v="837125"/>
    <n v="420"/>
    <s v="M56 054"/>
    <n v="137"/>
    <s v="420-M56 054-137"/>
    <m/>
    <s v="F"/>
    <s v="F"/>
    <s v=""/>
    <s v=""/>
    <n v="83"/>
    <n v="20"/>
    <n v="8"/>
    <n v="6.5"/>
    <n v="2"/>
    <x v="1"/>
    <n v="1016292"/>
    <n v="1016292"/>
    <n v="3"/>
    <s v="X"/>
    <m/>
    <m/>
    <d v="2024-08-16T00:00:00"/>
    <n v="864"/>
    <m/>
    <m/>
    <m/>
    <m/>
    <m/>
    <m/>
    <s v="DB"/>
    <m/>
    <m/>
    <s v="adult"/>
    <s v="10162923"/>
    <x v="3"/>
    <n v="1.3"/>
    <n v="3"/>
    <n v="2019"/>
    <x v="7"/>
    <s v="GW"/>
    <n v="75"/>
    <s v="L"/>
    <n v="83"/>
    <s v="Yes"/>
    <s v=""/>
    <n v="125083"/>
    <s v=""/>
    <s v="M"/>
    <n v="-0.48000000000000154"/>
    <n v="0.38225212523075064"/>
    <s v=""/>
    <s v=""/>
    <s v="M"/>
    <s v=""/>
    <s v=""/>
    <s v=""/>
    <s v=""/>
  </r>
  <r>
    <d v="2024-07-18T00:00:00"/>
    <n v="12477"/>
    <n v="12421"/>
    <n v="41"/>
    <x v="1"/>
    <n v="1729"/>
    <n v="144"/>
    <n v="42302"/>
    <s v="adipose hole"/>
    <s v="837132"/>
    <n v="460"/>
    <s v="M58 056"/>
    <n v="60"/>
    <s v="460-M58 056-60"/>
    <s v="X"/>
    <s v="M"/>
    <s v="M"/>
    <s v=""/>
    <s v=""/>
    <n v="66.5"/>
    <m/>
    <m/>
    <m/>
    <m/>
    <x v="2"/>
    <n v="1016292"/>
    <n v="1016292"/>
    <n v="4"/>
    <s v="X"/>
    <m/>
    <m/>
    <d v="2024-08-16T00:00:00"/>
    <n v="865"/>
    <m/>
    <m/>
    <m/>
    <m/>
    <m/>
    <n v="1"/>
    <s v="DB"/>
    <m/>
    <m/>
    <s v="adult"/>
    <s v="10162924"/>
    <x v="6"/>
    <s v="M2"/>
    <n v="2"/>
    <s v=""/>
    <x v="7"/>
    <s v="GW"/>
    <n v="60.438949999999998"/>
    <s v="M"/>
    <n v="66.5"/>
    <s v="NA"/>
    <s v=""/>
    <n v="125083"/>
    <s v=""/>
    <s v=""/>
    <s v=""/>
    <s v=""/>
    <s v=""/>
    <s v=""/>
    <s v="M"/>
    <s v=""/>
    <s v=""/>
    <s v=""/>
    <s v=""/>
  </r>
  <r>
    <d v="2024-07-18T00:00:00"/>
    <n v="12477"/>
    <n v="12421"/>
    <m/>
    <x v="1"/>
    <n v="1803"/>
    <m/>
    <n v="42303"/>
    <s v="adipose hole"/>
    <s v="837087"/>
    <m/>
    <m/>
    <m/>
    <s v="--"/>
    <s v="X"/>
    <s v="M"/>
    <s v="M"/>
    <s v=""/>
    <s v=""/>
    <n v="61"/>
    <m/>
    <m/>
    <m/>
    <m/>
    <x v="2"/>
    <n v="1016292"/>
    <n v="1016292"/>
    <n v="5"/>
    <s v="X"/>
    <m/>
    <m/>
    <d v="2024-08-16T00:00:00"/>
    <n v="866"/>
    <s v="HW"/>
    <m/>
    <n v="3"/>
    <m/>
    <m/>
    <n v="1"/>
    <m/>
    <m/>
    <m/>
    <s v="adult"/>
    <s v="10162925"/>
    <x v="2"/>
    <n v="1.2"/>
    <n v="2"/>
    <n v="2020"/>
    <x v="7"/>
    <s v="GW"/>
    <n v="55.348700000000001"/>
    <s v="M"/>
    <n v="61"/>
    <s v="NA"/>
    <s v=""/>
    <n v="125083"/>
    <s v=""/>
    <s v=""/>
    <s v=""/>
    <s v=""/>
    <s v=""/>
    <s v=""/>
    <s v="M"/>
    <s v=""/>
    <s v=""/>
    <s v=""/>
    <s v=""/>
  </r>
  <r>
    <d v="2024-07-18T00:00:00"/>
    <n v="12613"/>
    <n v="12376"/>
    <m/>
    <x v="3"/>
    <n v="937"/>
    <m/>
    <n v="54918"/>
    <s v="V-clip adipose"/>
    <s v="837314"/>
    <m/>
    <m/>
    <m/>
    <s v="--"/>
    <m/>
    <s v="F"/>
    <s v="M"/>
    <s v=""/>
    <s v=""/>
    <n v="74"/>
    <m/>
    <m/>
    <m/>
    <m/>
    <x v="2"/>
    <n v="95722"/>
    <s v="1062194"/>
    <n v="7"/>
    <s v="X"/>
    <m/>
    <s v="X"/>
    <d v="2024-09-27T00:00:00"/>
    <m/>
    <m/>
    <m/>
    <m/>
    <m/>
    <m/>
    <m/>
    <m/>
    <m/>
    <m/>
    <s v="adult"/>
    <s v="10621947"/>
    <x v="2"/>
    <n v="1.2"/>
    <n v="2"/>
    <n v="2020"/>
    <x v="7"/>
    <s v="GH"/>
    <n v="67.380199999999988"/>
    <s v="M"/>
    <n v="74"/>
    <s v="NA"/>
    <s v=""/>
    <n v="127871"/>
    <s v=""/>
    <s v=""/>
    <s v=""/>
    <s v=""/>
    <s v=""/>
    <s v=""/>
    <s v="M"/>
    <s v=""/>
    <s v=""/>
    <s v=""/>
    <s v=""/>
  </r>
  <r>
    <d v="2024-07-18T00:00:00"/>
    <n v="12614"/>
    <n v="12376"/>
    <m/>
    <x v="4"/>
    <n v="1023"/>
    <m/>
    <n v="54919"/>
    <s v="V-clip adipose"/>
    <s v="837343"/>
    <m/>
    <m/>
    <m/>
    <s v="--"/>
    <m/>
    <s v="M"/>
    <s v="M"/>
    <s v=""/>
    <s v=""/>
    <n v="62"/>
    <m/>
    <m/>
    <m/>
    <m/>
    <x v="2"/>
    <n v="95722"/>
    <s v="1062194"/>
    <n v="8"/>
    <s v="X"/>
    <m/>
    <s v="X"/>
    <d v="2024-09-27T00:00:00"/>
    <m/>
    <m/>
    <m/>
    <m/>
    <m/>
    <m/>
    <m/>
    <m/>
    <m/>
    <m/>
    <s v="adult"/>
    <s v="10621948"/>
    <x v="2"/>
    <n v="1.2"/>
    <n v="2"/>
    <n v="2020"/>
    <x v="7"/>
    <s v="GH"/>
    <n v="56.2742"/>
    <s v="M"/>
    <n v="62"/>
    <s v="NA"/>
    <s v=""/>
    <n v="127871"/>
    <s v=""/>
    <s v=""/>
    <s v=""/>
    <s v=""/>
    <s v=""/>
    <s v=""/>
    <s v="M"/>
    <s v=""/>
    <s v=""/>
    <s v=""/>
    <s v=""/>
  </r>
  <r>
    <d v="2024-07-18T00:00:00"/>
    <n v="12614"/>
    <n v="12376"/>
    <m/>
    <x v="4"/>
    <n v="1025"/>
    <m/>
    <n v="54920"/>
    <s v="V-clip adipose"/>
    <s v="837271"/>
    <m/>
    <m/>
    <m/>
    <s v="--"/>
    <m/>
    <s v="F"/>
    <s v="F"/>
    <s v=""/>
    <s v=""/>
    <n v="83"/>
    <n v="17"/>
    <n v="6.5"/>
    <n v="7"/>
    <n v="1.5"/>
    <x v="1"/>
    <n v="95722"/>
    <s v="1062194"/>
    <n v="9"/>
    <s v="X"/>
    <m/>
    <s v="X"/>
    <d v="2024-09-27T00:00:00"/>
    <m/>
    <m/>
    <m/>
    <m/>
    <m/>
    <m/>
    <m/>
    <m/>
    <m/>
    <m/>
    <s v="adult"/>
    <s v="10621949"/>
    <x v="8"/>
    <s v="M3"/>
    <n v="3"/>
    <s v=""/>
    <x v="7"/>
    <s v="GH"/>
    <n v="76.5"/>
    <s v="L"/>
    <n v="83"/>
    <s v="Yes"/>
    <s v=""/>
    <n v="127871"/>
    <s v=""/>
    <s v="F"/>
    <n v="1.5299999999999976"/>
    <n v="0.82200631421375303"/>
    <s v=""/>
    <s v=""/>
    <s v="F"/>
    <s v=""/>
    <s v=""/>
    <s v=""/>
    <s v=""/>
  </r>
  <r>
    <d v="2024-07-18T00:00:00"/>
    <n v="12614"/>
    <n v="12376"/>
    <m/>
    <x v="4"/>
    <n v="1030"/>
    <m/>
    <n v="54921"/>
    <s v="V-clip adipose"/>
    <s v="837350"/>
    <m/>
    <m/>
    <m/>
    <s v="--"/>
    <m/>
    <s v="M"/>
    <s v="M"/>
    <s v=""/>
    <s v=""/>
    <n v="68"/>
    <m/>
    <m/>
    <m/>
    <m/>
    <x v="2"/>
    <n v="95722"/>
    <s v="1062194"/>
    <n v="10"/>
    <s v="X"/>
    <m/>
    <s v="X"/>
    <d v="2024-09-27T00:00:00"/>
    <m/>
    <m/>
    <m/>
    <m/>
    <m/>
    <m/>
    <m/>
    <m/>
    <m/>
    <m/>
    <s v="adult"/>
    <s v="106219410"/>
    <x v="2"/>
    <n v="1.2"/>
    <n v="2"/>
    <n v="2020"/>
    <x v="7"/>
    <s v="GH"/>
    <n v="61.827199999999998"/>
    <s v="M"/>
    <n v="68"/>
    <s v="NA"/>
    <s v=""/>
    <n v="127871"/>
    <s v=""/>
    <s v=""/>
    <s v=""/>
    <s v=""/>
    <s v=""/>
    <s v=""/>
    <s v="M"/>
    <s v="Damdochax"/>
    <s v=""/>
    <s v=""/>
    <s v=""/>
  </r>
  <r>
    <d v="2024-07-18T00:00:00"/>
    <n v="12614"/>
    <n v="12376"/>
    <m/>
    <x v="4"/>
    <n v="1031"/>
    <m/>
    <n v="54922"/>
    <s v="V-clip adipose"/>
    <s v="837370"/>
    <m/>
    <m/>
    <m/>
    <s v="--"/>
    <m/>
    <s v="F"/>
    <s v="F"/>
    <s v=""/>
    <s v=""/>
    <n v="80"/>
    <n v="15.7"/>
    <n v="7"/>
    <n v="4.5"/>
    <n v="1.8"/>
    <x v="1"/>
    <n v="95723"/>
    <s v=""/>
    <n v="1"/>
    <s v="X"/>
    <s v="X"/>
    <m/>
    <d v="2024-09-27T00:00:00"/>
    <m/>
    <s v="HW"/>
    <m/>
    <n v="7"/>
    <m/>
    <m/>
    <m/>
    <m/>
    <m/>
    <m/>
    <s v="adult"/>
    <s v="1"/>
    <x v="7"/>
    <s v=""/>
    <s v=""/>
    <s v=""/>
    <x v="7"/>
    <s v="GH"/>
    <n v="73"/>
    <s v="L"/>
    <n v="80"/>
    <s v="Yes"/>
    <s v=""/>
    <e v="#N/A"/>
    <s v=""/>
    <s v="F"/>
    <n v="1.0419999999999985"/>
    <n v="0.73923572304786533"/>
    <s v=""/>
    <s v=""/>
    <s v="F"/>
    <s v=""/>
    <s v=""/>
    <s v=""/>
    <s v=""/>
  </r>
  <r>
    <d v="2024-07-18T00:00:00"/>
    <n v="12614"/>
    <n v="12376"/>
    <m/>
    <x v="4"/>
    <n v="1032"/>
    <m/>
    <n v="54923"/>
    <s v="V-clip adipose"/>
    <s v="837340"/>
    <m/>
    <m/>
    <m/>
    <s v="--"/>
    <m/>
    <s v="F"/>
    <s v="M"/>
    <s v=""/>
    <s v=""/>
    <n v="63"/>
    <m/>
    <m/>
    <m/>
    <m/>
    <x v="2"/>
    <n v="95723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7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18T00:00:00"/>
    <n v="12614"/>
    <n v="12376"/>
    <m/>
    <x v="4"/>
    <n v="1036"/>
    <m/>
    <n v="54924"/>
    <s v="V-clip adipose"/>
    <s v="837310"/>
    <m/>
    <m/>
    <m/>
    <s v="--"/>
    <s v="X"/>
    <s v="M"/>
    <s v="M"/>
    <s v=""/>
    <s v=""/>
    <n v="70"/>
    <m/>
    <m/>
    <m/>
    <m/>
    <x v="2"/>
    <n v="95723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7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18T00:00:00"/>
    <n v="12614"/>
    <n v="12376"/>
    <m/>
    <x v="4"/>
    <n v="1038"/>
    <m/>
    <n v="54925"/>
    <s v="V-clip adipose"/>
    <s v="837274"/>
    <m/>
    <m/>
    <m/>
    <s v="--"/>
    <m/>
    <s v="F"/>
    <s v="F"/>
    <s v=""/>
    <s v=""/>
    <n v="77"/>
    <n v="16.5"/>
    <n v="6"/>
    <n v="6"/>
    <n v="1.5"/>
    <x v="1"/>
    <n v="95723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7"/>
    <s v="GH"/>
    <n v="71"/>
    <s v="L"/>
    <n v="77"/>
    <s v="Yes"/>
    <s v=""/>
    <e v="#N/A"/>
    <s v=""/>
    <s v="F"/>
    <n v="0.27000000000000046"/>
    <n v="0.5670929049654545"/>
    <s v=""/>
    <s v=""/>
    <s v="F"/>
    <s v=""/>
    <s v=""/>
    <s v=""/>
    <s v=""/>
  </r>
  <r>
    <d v="2024-07-18T00:00:00"/>
    <n v="12617"/>
    <n v="12376"/>
    <m/>
    <x v="2"/>
    <n v="1630"/>
    <m/>
    <n v="54926"/>
    <s v="V-clip adipose"/>
    <s v="837366"/>
    <m/>
    <m/>
    <m/>
    <s v="--"/>
    <m/>
    <s v="M"/>
    <s v="M"/>
    <s v=""/>
    <s v=""/>
    <n v="55"/>
    <m/>
    <m/>
    <m/>
    <m/>
    <x v="2"/>
    <n v="95723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7"/>
    <s v="GH"/>
    <n v="49.795699999999997"/>
    <s v="M"/>
    <n v="55"/>
    <s v="NA"/>
    <s v=""/>
    <e v="#N/A"/>
    <s v=""/>
    <s v=""/>
    <s v=""/>
    <s v=""/>
    <s v=""/>
    <s v=""/>
    <s v="M"/>
    <s v=""/>
    <s v=""/>
    <s v=""/>
    <s v=""/>
  </r>
  <r>
    <d v="2024-07-18T00:00:00"/>
    <n v="12617"/>
    <n v="12376"/>
    <m/>
    <x v="2"/>
    <n v="1633"/>
    <m/>
    <n v="54927"/>
    <s v="V-clip adipose"/>
    <s v="837335"/>
    <m/>
    <m/>
    <m/>
    <s v="--"/>
    <s v="X"/>
    <s v="M"/>
    <s v="M"/>
    <s v=""/>
    <s v=""/>
    <n v="65"/>
    <m/>
    <m/>
    <m/>
    <m/>
    <x v="2"/>
    <n v="95723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7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18T00:00:00"/>
    <n v="12617"/>
    <n v="12376"/>
    <m/>
    <x v="2"/>
    <n v="1635"/>
    <m/>
    <n v="54928"/>
    <s v="V-clip adipose"/>
    <s v="837312"/>
    <m/>
    <m/>
    <m/>
    <s v="--"/>
    <s v="X"/>
    <s v="F"/>
    <s v="M"/>
    <s v=""/>
    <s v=""/>
    <n v="69"/>
    <m/>
    <m/>
    <m/>
    <m/>
    <x v="2"/>
    <n v="95723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7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18T00:00:00"/>
    <n v="12618"/>
    <n v="12376"/>
    <m/>
    <x v="3"/>
    <n v="1704"/>
    <m/>
    <n v="54929"/>
    <s v="V-clip adipose"/>
    <s v="837317"/>
    <m/>
    <m/>
    <m/>
    <s v="--"/>
    <m/>
    <s v="M"/>
    <s v="M"/>
    <s v=""/>
    <s v=""/>
    <n v="61"/>
    <m/>
    <m/>
    <m/>
    <m/>
    <x v="2"/>
    <n v="95723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7"/>
    <s v="GH"/>
    <n v="55.348700000000001"/>
    <s v="M"/>
    <n v="61"/>
    <s v="NA"/>
    <s v=""/>
    <e v="#N/A"/>
    <s v=""/>
    <s v=""/>
    <s v=""/>
    <s v=""/>
    <s v=""/>
    <s v=""/>
    <s v="M"/>
    <s v=""/>
    <s v=""/>
    <s v=""/>
    <s v=""/>
  </r>
  <r>
    <d v="2024-07-18T00:00:00"/>
    <n v="12618"/>
    <n v="12376"/>
    <m/>
    <x v="3"/>
    <n v="1707"/>
    <m/>
    <n v="54930"/>
    <s v="V-clip adipose"/>
    <s v="837297"/>
    <m/>
    <m/>
    <m/>
    <s v="--"/>
    <m/>
    <s v="M"/>
    <s v="M"/>
    <s v=""/>
    <s v=""/>
    <n v="84"/>
    <n v="18.7"/>
    <n v="7.2"/>
    <n v="6"/>
    <n v="2.2000000000000002"/>
    <x v="1"/>
    <n v="95723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76.8"/>
    <s v="L"/>
    <n v="84"/>
    <s v="Yes"/>
    <s v=""/>
    <e v="#N/A"/>
    <s v=""/>
    <s v="F"/>
    <n v="1.141999999999997"/>
    <n v="0.75804665214502487"/>
    <s v=""/>
    <s v=""/>
    <s v="F"/>
    <s v=""/>
    <s v=""/>
    <s v=""/>
    <s v=""/>
  </r>
  <r>
    <d v="2024-07-18T00:00:00"/>
    <n v="12618"/>
    <n v="12376"/>
    <m/>
    <x v="3"/>
    <n v="1713"/>
    <m/>
    <n v="54931"/>
    <s v="V-clip adipose"/>
    <s v="837360"/>
    <m/>
    <m/>
    <m/>
    <s v="--"/>
    <s v="X"/>
    <s v="M"/>
    <s v="M"/>
    <s v=""/>
    <s v=""/>
    <n v="53"/>
    <m/>
    <m/>
    <m/>
    <m/>
    <x v="2"/>
    <n v="95723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47.944699999999997"/>
    <s v="M"/>
    <n v="53"/>
    <s v="NA"/>
    <s v=""/>
    <e v="#N/A"/>
    <s v=""/>
    <s v=""/>
    <s v=""/>
    <s v=""/>
    <s v=""/>
    <s v=""/>
    <s v="M"/>
    <s v=""/>
    <s v=""/>
    <s v=""/>
    <s v=""/>
  </r>
  <r>
    <d v="2024-07-19T00:00:00"/>
    <n v="12619"/>
    <n v="12378"/>
    <m/>
    <x v="3"/>
    <n v="921"/>
    <m/>
    <n v="54932"/>
    <s v="V-clip adipose"/>
    <s v="837346"/>
    <m/>
    <m/>
    <m/>
    <s v="--"/>
    <m/>
    <s v="M"/>
    <s v="M"/>
    <s v=""/>
    <s v=""/>
    <n v="69"/>
    <m/>
    <m/>
    <m/>
    <m/>
    <x v="2"/>
    <n v="95725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7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19T00:00:00"/>
    <n v="12619"/>
    <n v="12378"/>
    <m/>
    <x v="3"/>
    <n v="924"/>
    <m/>
    <n v="54933"/>
    <s v="V-clip adipose"/>
    <s v="837355"/>
    <m/>
    <m/>
    <m/>
    <s v="--"/>
    <m/>
    <s v="M"/>
    <s v="M"/>
    <s v=""/>
    <s v=""/>
    <n v="54"/>
    <m/>
    <m/>
    <m/>
    <m/>
    <x v="2"/>
    <n v="95725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7"/>
    <s v="GH"/>
    <n v="48.870199999999997"/>
    <s v="M"/>
    <n v="54"/>
    <s v="NA"/>
    <s v=""/>
    <e v="#N/A"/>
    <s v=""/>
    <s v=""/>
    <s v=""/>
    <s v=""/>
    <s v=""/>
    <s v=""/>
    <s v="M"/>
    <s v=""/>
    <s v=""/>
    <s v=""/>
    <s v=""/>
  </r>
  <r>
    <d v="2024-07-19T00:00:00"/>
    <n v="12619"/>
    <n v="12378"/>
    <m/>
    <x v="3"/>
    <n v="925"/>
    <m/>
    <n v="54934"/>
    <s v="V-clip adipose"/>
    <s v="837336"/>
    <m/>
    <m/>
    <m/>
    <s v="--"/>
    <m/>
    <s v="M"/>
    <s v="M"/>
    <s v=""/>
    <s v=""/>
    <n v="57"/>
    <m/>
    <m/>
    <m/>
    <m/>
    <x v="2"/>
    <n v="95725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7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19T00:00:00"/>
    <n v="12619"/>
    <n v="12378"/>
    <m/>
    <x v="3"/>
    <n v="929"/>
    <m/>
    <n v="54935"/>
    <s v="V-clip adipose"/>
    <s v="837325"/>
    <m/>
    <m/>
    <m/>
    <s v="--"/>
    <s v="X"/>
    <s v="M"/>
    <s v="M"/>
    <s v=""/>
    <s v=""/>
    <n v="84.5"/>
    <n v="19.5"/>
    <n v="7.5"/>
    <n v="6"/>
    <n v="2.2999999999999998"/>
    <x v="1"/>
    <n v="95725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7"/>
    <s v="GH"/>
    <n v="77"/>
    <s v="L"/>
    <n v="84.5"/>
    <s v="Yes"/>
    <s v=""/>
    <e v="#N/A"/>
    <s v=""/>
    <s v="F"/>
    <n v="0.88700000000000223"/>
    <n v="0.70827069013193855"/>
    <s v=""/>
    <s v=""/>
    <s v="F"/>
    <s v=""/>
    <s v=""/>
    <s v=""/>
    <s v=""/>
  </r>
  <r>
    <d v="2024-07-19T00:00:00"/>
    <n v="12619"/>
    <n v="12378"/>
    <m/>
    <x v="3"/>
    <n v="932"/>
    <m/>
    <n v="54936"/>
    <s v="V-clip adipose"/>
    <s v="837303"/>
    <m/>
    <m/>
    <m/>
    <s v="--"/>
    <m/>
    <s v="F"/>
    <s v="M"/>
    <s v=""/>
    <s v=""/>
    <n v="69"/>
    <m/>
    <m/>
    <m/>
    <m/>
    <x v="2"/>
    <n v="95725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7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19T00:00:00"/>
    <n v="12620"/>
    <n v="12378"/>
    <m/>
    <x v="4"/>
    <n v="1013"/>
    <m/>
    <n v="54937"/>
    <s v="V-clip adipose"/>
    <s v="837323"/>
    <m/>
    <m/>
    <m/>
    <s v="--"/>
    <s v="X"/>
    <s v="M"/>
    <s v="M"/>
    <s v=""/>
    <s v=""/>
    <n v="91"/>
    <n v="20"/>
    <n v="7"/>
    <n v="7"/>
    <n v="3"/>
    <x v="1"/>
    <n v="95725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7"/>
    <s v="GH"/>
    <n v="84"/>
    <s v="L"/>
    <n v="91"/>
    <s v="Yes"/>
    <s v=""/>
    <e v="#N/A"/>
    <s v=""/>
    <s v="F"/>
    <n v="3.0400000000000018"/>
    <n v="0.95434882921555642"/>
    <s v=""/>
    <s v=""/>
    <s v="F"/>
    <s v=""/>
    <s v=""/>
    <s v=""/>
    <s v=""/>
  </r>
  <r>
    <d v="2024-07-19T00:00:00"/>
    <n v="12620"/>
    <n v="12378"/>
    <m/>
    <x v="4"/>
    <n v="1031"/>
    <m/>
    <n v="54938"/>
    <s v="V-clip adipose"/>
    <s v="837321"/>
    <m/>
    <m/>
    <m/>
    <s v="--"/>
    <m/>
    <s v="M"/>
    <s v="M"/>
    <s v=""/>
    <s v=""/>
    <n v="58"/>
    <m/>
    <m/>
    <m/>
    <m/>
    <x v="2"/>
    <n v="95725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7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19T00:00:00"/>
    <n v="12620"/>
    <n v="12378"/>
    <m/>
    <x v="4"/>
    <n v="1034"/>
    <m/>
    <n v="54939"/>
    <s v="V-clip adipose"/>
    <s v="837308"/>
    <m/>
    <m/>
    <m/>
    <s v="--"/>
    <m/>
    <s v="F"/>
    <s v="M"/>
    <s v=""/>
    <s v=""/>
    <n v="69"/>
    <m/>
    <m/>
    <m/>
    <m/>
    <x v="2"/>
    <n v="95725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7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19T00:00:00"/>
    <n v="12621"/>
    <n v="12378"/>
    <m/>
    <x v="2"/>
    <n v="1104"/>
    <m/>
    <n v="54940"/>
    <s v="V-clip adipose"/>
    <s v="837364"/>
    <m/>
    <m/>
    <m/>
    <s v="--"/>
    <m/>
    <s v="M"/>
    <s v="M"/>
    <s v=""/>
    <s v=""/>
    <n v="70"/>
    <m/>
    <m/>
    <m/>
    <m/>
    <x v="2"/>
    <n v="95725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7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19T00:00:00"/>
    <n v="12621"/>
    <n v="12378"/>
    <m/>
    <x v="2"/>
    <n v="1112"/>
    <m/>
    <n v="54941"/>
    <s v="V-clip adipose"/>
    <s v="837315"/>
    <m/>
    <m/>
    <m/>
    <s v="--"/>
    <m/>
    <s v="M"/>
    <s v="M"/>
    <s v=""/>
    <s v=""/>
    <n v="67"/>
    <m/>
    <m/>
    <m/>
    <m/>
    <x v="2"/>
    <n v="95725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7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19T00:00:00"/>
    <n v="12622"/>
    <n v="12378"/>
    <m/>
    <x v="4"/>
    <n v="1702"/>
    <m/>
    <n v="54942"/>
    <s v="V-clip adipose"/>
    <s v="837278"/>
    <m/>
    <m/>
    <m/>
    <s v="--"/>
    <m/>
    <s v="M"/>
    <s v="M"/>
    <s v=""/>
    <s v=""/>
    <n v="66"/>
    <m/>
    <m/>
    <m/>
    <m/>
    <x v="2"/>
    <n v="95726"/>
    <s v="1062195"/>
    <n v="1"/>
    <s v="X"/>
    <m/>
    <s v="X"/>
    <d v="2024-09-27T00:00:00"/>
    <m/>
    <m/>
    <m/>
    <m/>
    <m/>
    <m/>
    <m/>
    <m/>
    <m/>
    <m/>
    <s v="adult"/>
    <s v="10621951"/>
    <x v="2"/>
    <n v="1.2"/>
    <n v="2"/>
    <n v="2020"/>
    <x v="7"/>
    <s v="GH"/>
    <n v="59.976199999999999"/>
    <s v="M"/>
    <n v="66"/>
    <s v="NA"/>
    <s v=""/>
    <n v="127871"/>
    <s v=""/>
    <s v=""/>
    <s v=""/>
    <s v=""/>
    <s v=""/>
    <s v=""/>
    <s v="M"/>
    <s v=""/>
    <s v=""/>
    <s v=""/>
    <s v=""/>
  </r>
  <r>
    <d v="2024-07-19T00:00:00"/>
    <n v="12623"/>
    <n v="12378"/>
    <m/>
    <x v="2"/>
    <n v="1735"/>
    <m/>
    <n v="54943"/>
    <s v="V-clip adipose"/>
    <s v="837345"/>
    <m/>
    <m/>
    <m/>
    <s v="--"/>
    <m/>
    <s v="M"/>
    <s v="M"/>
    <s v=""/>
    <s v=""/>
    <n v="63"/>
    <m/>
    <m/>
    <m/>
    <m/>
    <x v="2"/>
    <n v="95726"/>
    <s v="1062195"/>
    <n v="2"/>
    <s v="X"/>
    <m/>
    <s v="X"/>
    <d v="2024-09-27T00:00:00"/>
    <m/>
    <m/>
    <m/>
    <m/>
    <m/>
    <m/>
    <m/>
    <m/>
    <m/>
    <m/>
    <s v="adult"/>
    <s v="10621952"/>
    <x v="2"/>
    <n v="1.2"/>
    <n v="2"/>
    <n v="2020"/>
    <x v="7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19T00:00:00"/>
    <n v="12624"/>
    <n v="12378"/>
    <m/>
    <x v="3"/>
    <n v="1808"/>
    <m/>
    <n v="54944"/>
    <s v="V-clip adipose"/>
    <s v="837311"/>
    <m/>
    <m/>
    <m/>
    <s v="--"/>
    <s v="X"/>
    <s v="M"/>
    <s v="M"/>
    <s v=""/>
    <s v=""/>
    <n v="78"/>
    <n v="18"/>
    <n v="7.5"/>
    <n v="5"/>
    <n v="2"/>
    <x v="1"/>
    <n v="95726"/>
    <s v="1062195"/>
    <n v="3"/>
    <s v="X"/>
    <m/>
    <s v="X"/>
    <d v="2024-09-27T00:00:00"/>
    <m/>
    <m/>
    <m/>
    <m/>
    <m/>
    <m/>
    <m/>
    <m/>
    <m/>
    <m/>
    <s v="adult"/>
    <s v="10621953"/>
    <x v="8"/>
    <s v="M3"/>
    <n v="3"/>
    <s v=""/>
    <x v="7"/>
    <s v="GH"/>
    <n v="70.5"/>
    <s v="L"/>
    <n v="78"/>
    <s v="Yes"/>
    <s v=""/>
    <n v="127871"/>
    <s v=""/>
    <s v="M"/>
    <n v="-0.97"/>
    <n v="0.2748805022101769"/>
    <s v=""/>
    <s v=""/>
    <s v="M"/>
    <s v=""/>
    <s v=""/>
    <s v=""/>
    <s v=""/>
  </r>
  <r>
    <d v="2024-07-19T00:00:00"/>
    <n v="12478"/>
    <n v="12425"/>
    <m/>
    <x v="1"/>
    <n v="1141"/>
    <m/>
    <n v="42304"/>
    <s v="adipose hole"/>
    <s v="837081"/>
    <m/>
    <m/>
    <m/>
    <s v="--"/>
    <m/>
    <s v="M"/>
    <s v="M"/>
    <s v=""/>
    <s v=""/>
    <n v="56"/>
    <m/>
    <m/>
    <m/>
    <m/>
    <x v="2"/>
    <n v="1016292"/>
    <n v="1016292"/>
    <n v="6"/>
    <s v="X"/>
    <m/>
    <m/>
    <d v="2024-08-16T00:00:00"/>
    <m/>
    <m/>
    <m/>
    <m/>
    <m/>
    <m/>
    <m/>
    <m/>
    <m/>
    <m/>
    <s v="adult"/>
    <s v="10162926"/>
    <x v="2"/>
    <n v="1.2"/>
    <n v="2"/>
    <n v="2020"/>
    <x v="7"/>
    <s v="GW"/>
    <n v="50.721200000000003"/>
    <s v="M"/>
    <n v="56"/>
    <s v="NA"/>
    <s v=""/>
    <n v="125083"/>
    <s v=""/>
    <s v=""/>
    <s v=""/>
    <s v=""/>
    <s v=""/>
    <s v=""/>
    <s v="M"/>
    <s v=""/>
    <s v=""/>
    <s v=""/>
    <s v=""/>
  </r>
  <r>
    <d v="2024-07-19T00:00:00"/>
    <n v="12478"/>
    <n v="12425"/>
    <m/>
    <x v="1"/>
    <n v="1149"/>
    <m/>
    <n v="42305"/>
    <s v="adipose hole"/>
    <s v="837077"/>
    <m/>
    <m/>
    <m/>
    <s v="--"/>
    <m/>
    <s v="M"/>
    <s v="M"/>
    <s v=""/>
    <s v=""/>
    <n v="62.5"/>
    <m/>
    <m/>
    <m/>
    <m/>
    <x v="2"/>
    <n v="1016292"/>
    <n v="1016292"/>
    <n v="7"/>
    <s v="X"/>
    <m/>
    <m/>
    <d v="2024-08-16T00:00:00"/>
    <m/>
    <m/>
    <m/>
    <m/>
    <m/>
    <m/>
    <m/>
    <m/>
    <m/>
    <m/>
    <s v="adult"/>
    <s v="10162927"/>
    <x v="2"/>
    <n v="1.2"/>
    <n v="2"/>
    <n v="2020"/>
    <x v="7"/>
    <s v="GW"/>
    <n v="56.73695"/>
    <s v="M"/>
    <n v="62.5"/>
    <s v="NA"/>
    <s v=""/>
    <n v="125083"/>
    <s v=""/>
    <s v=""/>
    <s v=""/>
    <s v=""/>
    <s v=""/>
    <s v=""/>
    <s v="M"/>
    <s v=""/>
    <s v=""/>
    <s v=""/>
    <s v=""/>
  </r>
  <r>
    <d v="2024-07-19T00:00:00"/>
    <n v="12478"/>
    <n v="12425"/>
    <m/>
    <x v="1"/>
    <n v="1157"/>
    <m/>
    <n v="42306"/>
    <s v="adipose hole"/>
    <s v="837115"/>
    <m/>
    <m/>
    <m/>
    <s v="--"/>
    <s v="X"/>
    <s v="M"/>
    <s v="M"/>
    <s v=""/>
    <s v=""/>
    <n v="92"/>
    <n v="21.5"/>
    <n v="8.5"/>
    <n v="6"/>
    <n v="2.5"/>
    <x v="1"/>
    <n v="1016292"/>
    <n v="1016292"/>
    <n v="8"/>
    <s v="X"/>
    <m/>
    <m/>
    <d v="2024-08-16T00:00:00"/>
    <m/>
    <m/>
    <m/>
    <m/>
    <m/>
    <m/>
    <m/>
    <m/>
    <m/>
    <m/>
    <s v="adult"/>
    <s v="10162928"/>
    <x v="3"/>
    <n v="1.3"/>
    <n v="3"/>
    <n v="2019"/>
    <x v="7"/>
    <s v="GW"/>
    <n v="83.5"/>
    <s v="L"/>
    <n v="92"/>
    <s v="Yes"/>
    <s v=""/>
    <n v="125083"/>
    <s v=""/>
    <s v="F"/>
    <n v="2.6600000000000024"/>
    <n v="0.93462466657442755"/>
    <s v=""/>
    <s v=""/>
    <s v="F"/>
    <s v=""/>
    <s v=""/>
    <s v=""/>
    <s v=""/>
  </r>
  <r>
    <d v="2024-07-19T00:00:00"/>
    <n v="12480"/>
    <n v="12425"/>
    <m/>
    <x v="0"/>
    <n v="1623"/>
    <m/>
    <m/>
    <s v="caudal hole"/>
    <m/>
    <m/>
    <m/>
    <m/>
    <s v="--"/>
    <m/>
    <s v="M"/>
    <s v="M"/>
    <s v=""/>
    <s v=""/>
    <n v="42"/>
    <m/>
    <m/>
    <m/>
    <m/>
    <x v="3"/>
    <n v="1016292"/>
    <n v="1016292"/>
    <n v="9"/>
    <s v="X"/>
    <m/>
    <m/>
    <d v="2024-08-16T00:00:00"/>
    <m/>
    <s v="HK"/>
    <m/>
    <n v="12"/>
    <m/>
    <m/>
    <m/>
    <m/>
    <s v="jack"/>
    <m/>
    <s v="jack"/>
    <s v="10162929"/>
    <x v="5"/>
    <n v="0"/>
    <n v="0"/>
    <s v="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9T00:00:00"/>
    <n v="12481"/>
    <n v="12425"/>
    <m/>
    <x v="1"/>
    <n v="1707"/>
    <m/>
    <m/>
    <s v="caudal hole"/>
    <m/>
    <m/>
    <m/>
    <m/>
    <s v="--"/>
    <m/>
    <s v="M"/>
    <s v="M"/>
    <s v=""/>
    <s v=""/>
    <n v="38.5"/>
    <m/>
    <m/>
    <m/>
    <m/>
    <x v="3"/>
    <n v="1016292"/>
    <n v="1016292"/>
    <n v="10"/>
    <s v="X"/>
    <m/>
    <m/>
    <d v="2024-08-16T00:00:00"/>
    <m/>
    <m/>
    <m/>
    <m/>
    <m/>
    <m/>
    <m/>
    <m/>
    <s v="jack"/>
    <m/>
    <s v="jack"/>
    <s v="101629210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9T00:00:00"/>
    <n v="12481"/>
    <n v="12425"/>
    <m/>
    <x v="1"/>
    <n v="1718"/>
    <m/>
    <m/>
    <s v="caudal hole"/>
    <m/>
    <m/>
    <m/>
    <m/>
    <s v="--"/>
    <m/>
    <s v="M"/>
    <s v="M"/>
    <s v=""/>
    <s v=""/>
    <n v="41"/>
    <m/>
    <m/>
    <m/>
    <m/>
    <x v="3"/>
    <n v="1024088"/>
    <n v="1024088"/>
    <n v="1"/>
    <s v="X"/>
    <m/>
    <m/>
    <d v="2024-08-16T00:00:00"/>
    <m/>
    <m/>
    <m/>
    <m/>
    <m/>
    <m/>
    <m/>
    <m/>
    <s v="jack"/>
    <m/>
    <s v="jack"/>
    <s v="10240881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9T00:00:00"/>
    <n v="12481"/>
    <n v="12425"/>
    <m/>
    <x v="1"/>
    <n v="1739"/>
    <m/>
    <m/>
    <s v="caudal hole"/>
    <m/>
    <m/>
    <m/>
    <m/>
    <s v="--"/>
    <m/>
    <s v="M"/>
    <s v="M"/>
    <s v=""/>
    <s v=""/>
    <n v="42"/>
    <m/>
    <m/>
    <m/>
    <m/>
    <x v="3"/>
    <n v="1024088"/>
    <n v="1024088"/>
    <n v="2"/>
    <s v="X"/>
    <m/>
    <m/>
    <d v="2024-08-16T00:00:00"/>
    <m/>
    <m/>
    <m/>
    <m/>
    <m/>
    <m/>
    <m/>
    <m/>
    <s v="jack"/>
    <m/>
    <s v="jack"/>
    <s v="10240882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19T00:00:00"/>
    <n v="12481"/>
    <n v="12425"/>
    <m/>
    <x v="1"/>
    <n v="1740"/>
    <m/>
    <m/>
    <s v="caudal hole"/>
    <m/>
    <m/>
    <m/>
    <m/>
    <s v="--"/>
    <m/>
    <s v="M"/>
    <s v="M"/>
    <s v=""/>
    <s v=""/>
    <n v="36.5"/>
    <m/>
    <m/>
    <m/>
    <m/>
    <x v="3"/>
    <n v="1024088"/>
    <n v="1024088"/>
    <n v="3"/>
    <s v="X"/>
    <m/>
    <m/>
    <d v="2024-08-16T00:00:00"/>
    <m/>
    <m/>
    <m/>
    <m/>
    <m/>
    <m/>
    <m/>
    <m/>
    <s v="jack"/>
    <m/>
    <s v="jack"/>
    <s v="10240883"/>
    <x v="4"/>
    <s v="M1"/>
    <n v="1"/>
    <s v="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0T00:00:00"/>
    <n v="12482"/>
    <n v="12432"/>
    <m/>
    <x v="1"/>
    <n v="938"/>
    <m/>
    <n v="42307"/>
    <s v="adipose hole"/>
    <s v="837094"/>
    <m/>
    <m/>
    <m/>
    <s v="--"/>
    <s v="X"/>
    <s v="M"/>
    <s v="M"/>
    <s v=""/>
    <s v=""/>
    <n v="67"/>
    <m/>
    <m/>
    <m/>
    <m/>
    <x v="2"/>
    <n v="1024088"/>
    <n v="1024088"/>
    <n v="4"/>
    <s v="X"/>
    <m/>
    <m/>
    <d v="2024-08-16T00:00:00"/>
    <n v="870"/>
    <m/>
    <m/>
    <m/>
    <m/>
    <m/>
    <n v="1"/>
    <m/>
    <m/>
    <m/>
    <s v="adult"/>
    <s v="10240884"/>
    <x v="2"/>
    <n v="1.2"/>
    <n v="2"/>
    <n v="2020"/>
    <x v="7"/>
    <s v="GW"/>
    <n v="60.901699999999998"/>
    <s v="M"/>
    <n v="67"/>
    <s v="NA"/>
    <s v=""/>
    <n v="125083"/>
    <s v=""/>
    <s v=""/>
    <s v=""/>
    <s v=""/>
    <s v=""/>
    <s v=""/>
    <s v="M"/>
    <s v=""/>
    <s v=""/>
    <s v=""/>
    <s v=""/>
  </r>
  <r>
    <d v="2024-07-20T00:00:00"/>
    <n v="12482"/>
    <n v="12432"/>
    <m/>
    <x v="1"/>
    <n v="1007"/>
    <m/>
    <n v="42308"/>
    <s v="adipose hole"/>
    <s v="837082"/>
    <m/>
    <m/>
    <m/>
    <s v="--"/>
    <s v="X"/>
    <s v="M"/>
    <s v="M"/>
    <s v=""/>
    <s v=""/>
    <n v="64"/>
    <m/>
    <m/>
    <m/>
    <m/>
    <x v="2"/>
    <n v="1024088"/>
    <n v="1024088"/>
    <n v="5"/>
    <s v="X"/>
    <m/>
    <m/>
    <d v="2024-08-16T00:00:00"/>
    <n v="871"/>
    <s v="GN"/>
    <m/>
    <n v="12"/>
    <m/>
    <m/>
    <n v="1"/>
    <m/>
    <m/>
    <m/>
    <s v="adult"/>
    <s v="10240885"/>
    <x v="2"/>
    <n v="1.2"/>
    <n v="2"/>
    <n v="2020"/>
    <x v="7"/>
    <s v="GW"/>
    <n v="58.1252"/>
    <s v="M"/>
    <n v="64"/>
    <s v="NA"/>
    <s v=""/>
    <n v="125083"/>
    <s v=""/>
    <s v=""/>
    <s v=""/>
    <s v=""/>
    <s v=""/>
    <s v=""/>
    <s v="M"/>
    <s v=""/>
    <s v=""/>
    <s v=""/>
    <s v=""/>
  </r>
  <r>
    <d v="2024-07-20T00:00:00"/>
    <n v="12482"/>
    <n v="12432"/>
    <m/>
    <x v="1"/>
    <n v="1019"/>
    <m/>
    <m/>
    <s v="caudal hole"/>
    <m/>
    <m/>
    <m/>
    <m/>
    <s v="--"/>
    <m/>
    <s v="M"/>
    <s v="M"/>
    <s v=""/>
    <s v=""/>
    <n v="40.5"/>
    <m/>
    <m/>
    <m/>
    <m/>
    <x v="3"/>
    <n v="1024088"/>
    <n v="1024088"/>
    <n v="6"/>
    <s v="X"/>
    <m/>
    <m/>
    <d v="2024-08-16T00:00:00"/>
    <m/>
    <m/>
    <m/>
    <m/>
    <m/>
    <m/>
    <n v="1"/>
    <m/>
    <s v="JACK"/>
    <m/>
    <s v="jack"/>
    <s v="10240886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0T00:00:00"/>
    <n v="12482"/>
    <n v="12432"/>
    <m/>
    <x v="1"/>
    <n v="1029"/>
    <m/>
    <m/>
    <s v="caudal hole"/>
    <m/>
    <m/>
    <m/>
    <m/>
    <s v="--"/>
    <m/>
    <s v="M"/>
    <s v="M"/>
    <s v=""/>
    <s v=""/>
    <n v="42"/>
    <m/>
    <m/>
    <m/>
    <m/>
    <x v="3"/>
    <n v="1024088"/>
    <n v="1024088"/>
    <n v="7"/>
    <s v="X"/>
    <m/>
    <m/>
    <d v="2024-08-16T00:00:00"/>
    <m/>
    <m/>
    <m/>
    <m/>
    <m/>
    <m/>
    <n v="1"/>
    <m/>
    <s v="JACK"/>
    <m/>
    <s v="jack"/>
    <s v="10240887"/>
    <x v="5"/>
    <n v="0"/>
    <n v="0"/>
    <s v="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0T00:00:00"/>
    <n v="12485"/>
    <n v="12432"/>
    <m/>
    <x v="1"/>
    <n v="1601"/>
    <m/>
    <m/>
    <s v="caudal hole"/>
    <m/>
    <m/>
    <m/>
    <m/>
    <s v="--"/>
    <s v="X"/>
    <s v="M"/>
    <s v="M"/>
    <s v=""/>
    <s v=""/>
    <n v="39.5"/>
    <m/>
    <m/>
    <m/>
    <m/>
    <x v="3"/>
    <n v="1024088"/>
    <n v="1024088"/>
    <n v="8"/>
    <s v="X"/>
    <m/>
    <m/>
    <d v="2024-08-16T00:00:00"/>
    <m/>
    <m/>
    <m/>
    <m/>
    <m/>
    <m/>
    <n v="1"/>
    <m/>
    <s v="JACK"/>
    <m/>
    <s v="jack"/>
    <s v="10240888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0T00:00:00"/>
    <n v="12485"/>
    <n v="12432"/>
    <m/>
    <x v="1"/>
    <n v="1609"/>
    <m/>
    <m/>
    <s v="caudal hole"/>
    <m/>
    <m/>
    <m/>
    <m/>
    <s v="--"/>
    <m/>
    <s v="M"/>
    <s v="M"/>
    <s v=""/>
    <s v=""/>
    <n v="43.5"/>
    <m/>
    <m/>
    <m/>
    <m/>
    <x v="3"/>
    <n v="1024088"/>
    <n v="1024088"/>
    <n v="9"/>
    <s v="X"/>
    <m/>
    <m/>
    <d v="2024-08-16T00:00:00"/>
    <m/>
    <m/>
    <m/>
    <m/>
    <m/>
    <m/>
    <n v="1"/>
    <m/>
    <s v="JACK"/>
    <m/>
    <s v="jack"/>
    <s v="10240889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0T00:00:00"/>
    <n v="12485"/>
    <n v="12432"/>
    <m/>
    <x v="1"/>
    <n v="1631"/>
    <m/>
    <m/>
    <s v="caudal hole"/>
    <m/>
    <m/>
    <m/>
    <m/>
    <s v="--"/>
    <m/>
    <s v="M"/>
    <s v="M"/>
    <s v=""/>
    <s v=""/>
    <n v="46.5"/>
    <m/>
    <m/>
    <m/>
    <m/>
    <x v="3"/>
    <n v="1024088"/>
    <n v="1024088"/>
    <n v="10"/>
    <s v="X"/>
    <m/>
    <m/>
    <d v="2024-08-16T00:00:00"/>
    <m/>
    <m/>
    <m/>
    <m/>
    <m/>
    <m/>
    <n v="1"/>
    <m/>
    <s v="JACK"/>
    <m/>
    <s v="jack"/>
    <s v="102408810"/>
    <x v="10"/>
    <n v="1.1000000000000001"/>
    <n v="1"/>
    <n v="2021"/>
    <x v="7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0T00:00:00"/>
    <n v="12625"/>
    <n v="12380"/>
    <m/>
    <x v="3"/>
    <n v="954"/>
    <m/>
    <n v="54945"/>
    <s v="V-clip adipose"/>
    <s v="837288"/>
    <m/>
    <m/>
    <m/>
    <s v="--"/>
    <m/>
    <s v="M"/>
    <s v="M"/>
    <s v=""/>
    <s v=""/>
    <n v="67"/>
    <m/>
    <m/>
    <m/>
    <m/>
    <x v="2"/>
    <n v="95726"/>
    <s v="1062195"/>
    <n v="4"/>
    <s v="X"/>
    <m/>
    <s v="X"/>
    <d v="2024-09-27T00:00:00"/>
    <m/>
    <m/>
    <m/>
    <m/>
    <m/>
    <m/>
    <n v="1"/>
    <m/>
    <m/>
    <m/>
    <s v="adult"/>
    <s v="10621954"/>
    <x v="2"/>
    <n v="1.2"/>
    <n v="2"/>
    <n v="2020"/>
    <x v="7"/>
    <s v="GH"/>
    <n v="60.901699999999998"/>
    <s v="M"/>
    <n v="67"/>
    <s v="NA"/>
    <s v=""/>
    <n v="127871"/>
    <s v=""/>
    <s v=""/>
    <s v=""/>
    <s v=""/>
    <s v=""/>
    <s v=""/>
    <s v="M"/>
    <s v=""/>
    <s v=""/>
    <s v=""/>
    <s v=""/>
  </r>
  <r>
    <d v="2024-07-20T00:00:00"/>
    <n v="12626"/>
    <n v="12380"/>
    <m/>
    <x v="4"/>
    <n v="1031"/>
    <m/>
    <n v="54946"/>
    <s v="V-clip adipose"/>
    <s v="837352"/>
    <m/>
    <m/>
    <m/>
    <s v="--"/>
    <m/>
    <s v="F"/>
    <s v="F"/>
    <s v=""/>
    <s v=""/>
    <n v="81"/>
    <n v="17.600000000000001"/>
    <n v="6.5"/>
    <n v="5.6"/>
    <n v="1.5"/>
    <x v="1"/>
    <n v="95726"/>
    <s v="1062195"/>
    <n v="5"/>
    <s v="X"/>
    <m/>
    <s v="X"/>
    <d v="2024-09-27T00:00:00"/>
    <m/>
    <m/>
    <m/>
    <m/>
    <m/>
    <m/>
    <n v="1"/>
    <m/>
    <m/>
    <m/>
    <s v="adult"/>
    <s v="10621955"/>
    <x v="3"/>
    <n v="1.3"/>
    <n v="3"/>
    <n v="2019"/>
    <x v="7"/>
    <s v="GH"/>
    <n v="74.5"/>
    <s v="L"/>
    <n v="81"/>
    <s v="Yes"/>
    <s v=""/>
    <n v="127871"/>
    <s v=""/>
    <s v="F"/>
    <n v="1.621999999999999"/>
    <n v="0.83507076959390236"/>
    <s v=""/>
    <s v=""/>
    <s v="F"/>
    <s v=""/>
    <s v=""/>
    <s v=""/>
    <s v=""/>
  </r>
  <r>
    <d v="2024-07-20T00:00:00"/>
    <n v="12626"/>
    <n v="12380"/>
    <m/>
    <x v="4"/>
    <n v="1037"/>
    <m/>
    <n v="54947"/>
    <s v="V-clip adipose"/>
    <s v="837368"/>
    <m/>
    <m/>
    <m/>
    <s v="--"/>
    <m/>
    <s v="F"/>
    <s v="M"/>
    <s v=""/>
    <s v=""/>
    <n v="72"/>
    <m/>
    <m/>
    <m/>
    <m/>
    <x v="2"/>
    <n v="95726"/>
    <s v="1062195"/>
    <n v="6"/>
    <s v="X"/>
    <m/>
    <s v="X"/>
    <d v="2024-09-27T00:00:00"/>
    <m/>
    <m/>
    <m/>
    <m/>
    <m/>
    <m/>
    <n v="1"/>
    <m/>
    <m/>
    <m/>
    <s v="adult"/>
    <s v="10621956"/>
    <x v="3"/>
    <n v="1.3"/>
    <n v="3"/>
    <n v="2019"/>
    <x v="7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7-20T00:00:00"/>
    <n v="12626"/>
    <n v="12380"/>
    <m/>
    <x v="4"/>
    <n v="1052"/>
    <m/>
    <n v="54948"/>
    <s v="V-clip adipose"/>
    <s v="837351"/>
    <m/>
    <m/>
    <m/>
    <s v="--"/>
    <m/>
    <s v="M"/>
    <s v="M"/>
    <s v=""/>
    <s v=""/>
    <n v="70"/>
    <m/>
    <m/>
    <m/>
    <m/>
    <x v="2"/>
    <n v="95726"/>
    <s v="1062195"/>
    <n v="7"/>
    <s v="X"/>
    <m/>
    <s v="X"/>
    <d v="2024-09-27T00:00:00"/>
    <m/>
    <m/>
    <m/>
    <m/>
    <m/>
    <m/>
    <n v="1"/>
    <m/>
    <m/>
    <m/>
    <s v="adult"/>
    <s v="10621957"/>
    <x v="2"/>
    <n v="1.2"/>
    <n v="2"/>
    <n v="2020"/>
    <x v="7"/>
    <s v="GH"/>
    <n v="63.678199999999997"/>
    <s v="M"/>
    <n v="70"/>
    <s v="NA"/>
    <s v=""/>
    <n v="127871"/>
    <s v=""/>
    <s v=""/>
    <s v=""/>
    <s v=""/>
    <s v=""/>
    <s v=""/>
    <s v="M"/>
    <s v=""/>
    <s v=""/>
    <s v=""/>
    <s v=""/>
  </r>
  <r>
    <d v="2024-07-20T00:00:00"/>
    <n v="12628"/>
    <n v="12380"/>
    <m/>
    <x v="4"/>
    <n v="1555"/>
    <m/>
    <n v="54949"/>
    <s v="V-clip adipose"/>
    <s v="837349"/>
    <m/>
    <m/>
    <m/>
    <s v="--"/>
    <m/>
    <s v="M"/>
    <s v="M"/>
    <s v=""/>
    <s v=""/>
    <n v="53.5"/>
    <m/>
    <m/>
    <m/>
    <m/>
    <x v="2"/>
    <n v="95726"/>
    <s v="1062195"/>
    <n v="8"/>
    <s v="X"/>
    <m/>
    <s v="X"/>
    <d v="2024-09-27T00:00:00"/>
    <m/>
    <m/>
    <m/>
    <m/>
    <m/>
    <m/>
    <n v="1"/>
    <m/>
    <m/>
    <m/>
    <s v="adult"/>
    <s v="10621958"/>
    <x v="6"/>
    <s v="M2"/>
    <n v="2"/>
    <s v=""/>
    <x v="7"/>
    <s v="GH"/>
    <n v="48.407449999999997"/>
    <s v="M"/>
    <n v="53.5"/>
    <s v="NA"/>
    <s v=""/>
    <n v="127871"/>
    <s v=""/>
    <s v=""/>
    <s v=""/>
    <s v=""/>
    <s v=""/>
    <s v=""/>
    <s v="M"/>
    <s v=""/>
    <s v=""/>
    <s v=""/>
    <s v=""/>
  </r>
  <r>
    <d v="2024-07-20T00:00:00"/>
    <n v="12629"/>
    <n v="12380"/>
    <m/>
    <x v="2"/>
    <n v="1634"/>
    <m/>
    <n v="54950"/>
    <s v="V-clip adipose"/>
    <s v="837281"/>
    <m/>
    <m/>
    <m/>
    <s v="--"/>
    <m/>
    <s v="M"/>
    <s v="M"/>
    <s v=""/>
    <s v=""/>
    <n v="57"/>
    <m/>
    <m/>
    <m/>
    <m/>
    <x v="2"/>
    <n v="95726"/>
    <s v="1062195"/>
    <n v="9"/>
    <s v="X"/>
    <m/>
    <s v="X"/>
    <d v="2024-09-27T00:00:00"/>
    <m/>
    <m/>
    <m/>
    <m/>
    <m/>
    <m/>
    <n v="1"/>
    <m/>
    <m/>
    <m/>
    <s v="adult"/>
    <s v="10621959"/>
    <x v="2"/>
    <n v="1.2"/>
    <n v="2"/>
    <n v="2020"/>
    <x v="7"/>
    <s v="GH"/>
    <n v="51.646700000000003"/>
    <s v="M"/>
    <n v="57"/>
    <s v="NA"/>
    <s v=""/>
    <n v="127871"/>
    <s v=""/>
    <s v=""/>
    <s v=""/>
    <s v=""/>
    <s v=""/>
    <s v=""/>
    <s v="M"/>
    <s v=""/>
    <s v=""/>
    <s v=""/>
    <s v=""/>
  </r>
  <r>
    <d v="2024-07-20T00:00:00"/>
    <n v="12630"/>
    <n v="12380"/>
    <m/>
    <x v="3"/>
    <n v="1707"/>
    <m/>
    <n v="54951"/>
    <s v="V-clip adipose"/>
    <s v="837330"/>
    <m/>
    <m/>
    <m/>
    <s v="--"/>
    <m/>
    <s v="F"/>
    <s v="F"/>
    <s v=""/>
    <s v=""/>
    <n v="84.5"/>
    <n v="20.5"/>
    <n v="6"/>
    <n v="6.2"/>
    <n v="2.2999999999999998"/>
    <x v="1"/>
    <n v="95726"/>
    <s v="1062195"/>
    <n v="10"/>
    <s v="X"/>
    <m/>
    <s v="X"/>
    <d v="2024-09-27T00:00:00"/>
    <m/>
    <m/>
    <m/>
    <m/>
    <m/>
    <m/>
    <n v="1"/>
    <m/>
    <m/>
    <m/>
    <s v="adult"/>
    <s v="106219510"/>
    <x v="8"/>
    <s v="M3"/>
    <n v="3"/>
    <s v=""/>
    <x v="7"/>
    <s v="GH"/>
    <n v="78.5"/>
    <s v="L"/>
    <n v="84.5"/>
    <s v="Yes"/>
    <s v=""/>
    <n v="127871"/>
    <s v=""/>
    <s v="F"/>
    <n v="2.671000000000002"/>
    <n v="0.93529357724499884"/>
    <s v=""/>
    <s v=""/>
    <s v="F"/>
    <s v=""/>
    <s v=""/>
    <s v=""/>
    <s v=""/>
  </r>
  <r>
    <d v="2024-07-20T00:00:00"/>
    <n v="12630"/>
    <n v="12380"/>
    <m/>
    <x v="3"/>
    <n v="1720"/>
    <m/>
    <n v="54952"/>
    <s v="V-clip adipose"/>
    <s v="837284"/>
    <m/>
    <m/>
    <m/>
    <s v="--"/>
    <m/>
    <s v="F"/>
    <s v="M"/>
    <s v=""/>
    <s v=""/>
    <n v="73"/>
    <m/>
    <m/>
    <m/>
    <m/>
    <x v="2"/>
    <n v="95727"/>
    <s v=""/>
    <n v="1"/>
    <s v="X"/>
    <s v="X"/>
    <m/>
    <d v="2024-09-27T00:00:00"/>
    <m/>
    <m/>
    <m/>
    <m/>
    <m/>
    <m/>
    <n v="1"/>
    <m/>
    <m/>
    <m/>
    <s v="adult"/>
    <s v="1"/>
    <x v="7"/>
    <s v=""/>
    <s v=""/>
    <s v=""/>
    <x v="7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21T00:00:00"/>
    <n v="12487"/>
    <n v="12438"/>
    <m/>
    <x v="0"/>
    <n v="1052"/>
    <m/>
    <n v="42309"/>
    <s v="adipose hole"/>
    <s v="837074"/>
    <m/>
    <m/>
    <m/>
    <s v="--"/>
    <m/>
    <s v="M"/>
    <s v="M"/>
    <s v=""/>
    <s v=""/>
    <n v="59.5"/>
    <m/>
    <m/>
    <m/>
    <m/>
    <x v="2"/>
    <n v="1024253"/>
    <n v="1024253"/>
    <n v="1"/>
    <s v="X"/>
    <m/>
    <m/>
    <d v="2024-08-16T00:00:00"/>
    <n v="872"/>
    <m/>
    <m/>
    <m/>
    <m/>
    <m/>
    <n v="1"/>
    <m/>
    <m/>
    <m/>
    <s v="adult"/>
    <s v="10242531"/>
    <x v="2"/>
    <n v="1.2"/>
    <n v="2"/>
    <n v="2020"/>
    <x v="8"/>
    <s v="GW"/>
    <n v="53.960450000000002"/>
    <s v="M"/>
    <n v="59.5"/>
    <s v="NA"/>
    <s v=""/>
    <n v="125083"/>
    <s v=""/>
    <s v=""/>
    <s v=""/>
    <s v=""/>
    <s v=""/>
    <s v=""/>
    <s v="M"/>
    <s v=""/>
    <s v=""/>
    <s v=""/>
    <s v=""/>
  </r>
  <r>
    <d v="2024-07-21T00:00:00"/>
    <n v="12487"/>
    <n v="12438"/>
    <m/>
    <x v="0"/>
    <n v="1055"/>
    <m/>
    <m/>
    <s v="caudal hole"/>
    <m/>
    <m/>
    <m/>
    <m/>
    <s v="--"/>
    <m/>
    <s v="M"/>
    <s v="M"/>
    <s v=""/>
    <s v=""/>
    <n v="37"/>
    <m/>
    <m/>
    <m/>
    <m/>
    <x v="3"/>
    <n v="1024253"/>
    <n v="1024253"/>
    <n v="2"/>
    <s v="X"/>
    <m/>
    <m/>
    <d v="2024-08-16T00:00:00"/>
    <m/>
    <m/>
    <m/>
    <m/>
    <m/>
    <m/>
    <n v="1"/>
    <m/>
    <m/>
    <m/>
    <s v="jack"/>
    <s v="10242532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1T00:00:00"/>
    <n v="12487"/>
    <n v="12438"/>
    <m/>
    <x v="0"/>
    <n v="1100"/>
    <m/>
    <m/>
    <s v="caudal hole"/>
    <m/>
    <m/>
    <m/>
    <m/>
    <s v="--"/>
    <m/>
    <s v="M"/>
    <s v="M"/>
    <s v=""/>
    <s v=""/>
    <n v="35"/>
    <m/>
    <m/>
    <m/>
    <m/>
    <x v="3"/>
    <n v="1024253"/>
    <n v="1024253"/>
    <n v="3"/>
    <s v="X"/>
    <m/>
    <m/>
    <d v="2024-08-16T00:00:00"/>
    <m/>
    <m/>
    <m/>
    <m/>
    <m/>
    <m/>
    <n v="1"/>
    <m/>
    <m/>
    <m/>
    <s v="jack"/>
    <s v="10242533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1T00:00:00"/>
    <n v="12488"/>
    <n v="12438"/>
    <m/>
    <x v="0"/>
    <n v="1506"/>
    <m/>
    <m/>
    <s v="caudal hole"/>
    <m/>
    <m/>
    <m/>
    <m/>
    <s v="--"/>
    <m/>
    <s v="M"/>
    <s v="M"/>
    <s v=""/>
    <s v=""/>
    <n v="41"/>
    <m/>
    <m/>
    <m/>
    <m/>
    <x v="3"/>
    <n v="1024253"/>
    <n v="1024253"/>
    <n v="4"/>
    <s v="X"/>
    <m/>
    <m/>
    <d v="2024-08-16T00:00:00"/>
    <m/>
    <m/>
    <m/>
    <m/>
    <m/>
    <m/>
    <n v="1"/>
    <m/>
    <m/>
    <m/>
    <s v="jack"/>
    <s v="10242534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1T00:00:00"/>
    <n v="12488"/>
    <n v="12438"/>
    <m/>
    <x v="0"/>
    <n v="1507"/>
    <m/>
    <m/>
    <s v="caudal hole"/>
    <m/>
    <m/>
    <m/>
    <m/>
    <s v="--"/>
    <m/>
    <s v="M"/>
    <s v="M"/>
    <s v=""/>
    <s v=""/>
    <n v="40"/>
    <m/>
    <m/>
    <m/>
    <m/>
    <x v="3"/>
    <n v="1024253"/>
    <n v="1024253"/>
    <n v="5"/>
    <s v="X"/>
    <m/>
    <m/>
    <d v="2024-08-16T00:00:00"/>
    <m/>
    <m/>
    <m/>
    <m/>
    <m/>
    <m/>
    <n v="1"/>
    <m/>
    <m/>
    <m/>
    <s v="jack"/>
    <s v="10242535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1T00:00:00"/>
    <n v="12631"/>
    <n v="12382"/>
    <m/>
    <x v="3"/>
    <n v="1015"/>
    <m/>
    <n v="54953"/>
    <s v="V-clip adipose"/>
    <s v="837322"/>
    <m/>
    <m/>
    <m/>
    <s v="--"/>
    <m/>
    <s v="F"/>
    <s v="F"/>
    <s v=""/>
    <s v=""/>
    <n v="82"/>
    <n v="18"/>
    <n v="7"/>
    <n v="6.5"/>
    <n v="1.7"/>
    <x v="1"/>
    <n v="95727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8"/>
    <s v="GH"/>
    <n v="75"/>
    <s v="L"/>
    <n v="82"/>
    <s v="Yes"/>
    <s v=""/>
    <e v="#N/A"/>
    <s v=""/>
    <s v="F"/>
    <n v="0.62799999999999812"/>
    <n v="0.65203583006787691"/>
    <s v=""/>
    <s v=""/>
    <s v="F"/>
    <s v=""/>
    <s v=""/>
    <s v=""/>
    <s v=""/>
  </r>
  <r>
    <d v="2024-07-21T00:00:00"/>
    <n v="12632"/>
    <n v="12382"/>
    <m/>
    <x v="4"/>
    <n v="1043"/>
    <m/>
    <n v="54954"/>
    <s v="V-clip adipose"/>
    <s v="837318"/>
    <m/>
    <m/>
    <m/>
    <s v="--"/>
    <s v="X"/>
    <s v="M"/>
    <s v="M"/>
    <s v=""/>
    <s v=""/>
    <n v="89"/>
    <n v="21"/>
    <n v="8"/>
    <n v="8"/>
    <n v="3"/>
    <x v="1"/>
    <n v="95727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8"/>
    <s v="GH"/>
    <n v="81"/>
    <s v="L"/>
    <n v="89"/>
    <s v="Yes"/>
    <s v=""/>
    <e v="#N/A"/>
    <s v=""/>
    <s v="F"/>
    <n v="0.2199999999999962"/>
    <n v="0.55477923510721383"/>
    <s v=""/>
    <s v=""/>
    <s v="F"/>
    <s v=""/>
    <s v=""/>
    <s v=""/>
    <s v=""/>
  </r>
  <r>
    <d v="2024-07-21T00:00:00"/>
    <n v="12632"/>
    <n v="12382"/>
    <m/>
    <x v="4"/>
    <n v="1100"/>
    <m/>
    <n v="54955"/>
    <s v="V-clip adipose"/>
    <s v="837356"/>
    <m/>
    <m/>
    <m/>
    <s v="--"/>
    <m/>
    <s v="F"/>
    <s v="M"/>
    <s v=""/>
    <s v=""/>
    <n v="71"/>
    <m/>
    <m/>
    <m/>
    <m/>
    <x v="2"/>
    <n v="95727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8"/>
    <s v="GH"/>
    <n v="64.603699999999989"/>
    <s v="M"/>
    <n v="71"/>
    <s v="NA"/>
    <s v=""/>
    <e v="#N/A"/>
    <s v=""/>
    <s v=""/>
    <s v=""/>
    <s v=""/>
    <s v=""/>
    <s v=""/>
    <s v="M"/>
    <s v=""/>
    <s v=""/>
    <s v=""/>
    <s v=""/>
  </r>
  <r>
    <d v="2024-07-21T00:00:00"/>
    <n v="12632"/>
    <n v="12382"/>
    <m/>
    <x v="4"/>
    <n v="1109"/>
    <m/>
    <n v="54956"/>
    <s v="V-clip adipose"/>
    <s v="837333"/>
    <m/>
    <m/>
    <m/>
    <s v="--"/>
    <m/>
    <s v="F"/>
    <s v="M"/>
    <s v=""/>
    <s v=""/>
    <n v="73"/>
    <m/>
    <m/>
    <m/>
    <m/>
    <x v="2"/>
    <n v="95727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8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21T00:00:00"/>
    <n v="12632"/>
    <n v="12382"/>
    <m/>
    <x v="4"/>
    <n v="1122"/>
    <m/>
    <n v="54957"/>
    <s v="V-clip adipose"/>
    <s v="837273"/>
    <m/>
    <m/>
    <m/>
    <s v="--"/>
    <m/>
    <s v="F"/>
    <s v="M"/>
    <s v=""/>
    <s v=""/>
    <n v="65"/>
    <m/>
    <m/>
    <m/>
    <m/>
    <x v="2"/>
    <n v="95727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8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21T00:00:00"/>
    <n v="12632"/>
    <n v="12382"/>
    <m/>
    <x v="4"/>
    <n v="1135"/>
    <m/>
    <n v="54958"/>
    <s v="V-clip adipose"/>
    <s v="837280"/>
    <m/>
    <m/>
    <m/>
    <s v="--"/>
    <m/>
    <s v="F"/>
    <s v="M"/>
    <s v=""/>
    <s v=""/>
    <n v="70"/>
    <m/>
    <m/>
    <m/>
    <m/>
    <x v="2"/>
    <n v="95727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8"/>
    <s v="GH"/>
    <n v="63.678199999999997"/>
    <s v="M"/>
    <n v="70"/>
    <s v="NA"/>
    <s v=""/>
    <e v="#N/A"/>
    <s v=""/>
    <s v=""/>
    <s v=""/>
    <s v=""/>
    <s v=""/>
    <s v=""/>
    <s v="M"/>
    <s v=""/>
    <s v=""/>
    <s v=""/>
    <s v=""/>
  </r>
  <r>
    <d v="2024-07-21T00:00:00"/>
    <n v="12633"/>
    <n v="12382"/>
    <m/>
    <x v="2"/>
    <n v="1215"/>
    <m/>
    <n v="54959"/>
    <s v="V-clip adipose"/>
    <s v="837361"/>
    <m/>
    <m/>
    <m/>
    <s v="--"/>
    <m/>
    <s v="F"/>
    <s v="M"/>
    <s v=""/>
    <s v=""/>
    <n v="69"/>
    <m/>
    <m/>
    <m/>
    <m/>
    <x v="2"/>
    <n v="95727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8"/>
    <s v="GH"/>
    <n v="62.752699999999997"/>
    <s v="M"/>
    <n v="69"/>
    <s v="NA"/>
    <s v=""/>
    <e v="#N/A"/>
    <s v=""/>
    <s v=""/>
    <s v=""/>
    <s v=""/>
    <s v=""/>
    <s v=""/>
    <s v="M"/>
    <s v=""/>
    <s v=""/>
    <s v=""/>
    <s v=""/>
  </r>
  <r>
    <d v="2024-07-21T00:00:00"/>
    <n v="12633"/>
    <n v="12382"/>
    <m/>
    <x v="2"/>
    <n v="1230"/>
    <m/>
    <n v="54960"/>
    <s v="V-clip adipose"/>
    <s v="837344"/>
    <m/>
    <m/>
    <m/>
    <s v="--"/>
    <m/>
    <s v="F"/>
    <s v="M"/>
    <s v=""/>
    <s v=""/>
    <n v="58"/>
    <m/>
    <m/>
    <m/>
    <m/>
    <x v="2"/>
    <n v="95727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8"/>
    <s v="GH"/>
    <n v="52.572200000000002"/>
    <s v="M"/>
    <n v="58"/>
    <s v="NA"/>
    <s v=""/>
    <e v="#N/A"/>
    <s v=""/>
    <s v=""/>
    <s v=""/>
    <s v=""/>
    <s v=""/>
    <s v=""/>
    <s v="M"/>
    <s v="Damdochax"/>
    <s v=""/>
    <s v=""/>
    <s v=""/>
  </r>
  <r>
    <d v="2024-07-21T00:00:00"/>
    <n v="12634"/>
    <n v="12382"/>
    <m/>
    <x v="4"/>
    <n v="1537"/>
    <m/>
    <n v="54961"/>
    <s v="V-clip adipose"/>
    <s v="837277"/>
    <m/>
    <m/>
    <m/>
    <s v="--"/>
    <m/>
    <s v="M"/>
    <s v="M"/>
    <s v=""/>
    <s v=""/>
    <n v="68"/>
    <m/>
    <m/>
    <m/>
    <m/>
    <x v="2"/>
    <n v="95727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8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21T00:00:00"/>
    <n v="12634"/>
    <n v="12382"/>
    <m/>
    <x v="4"/>
    <n v="1542"/>
    <m/>
    <n v="54962"/>
    <s v="V-clip adipose"/>
    <s v="837316"/>
    <m/>
    <m/>
    <m/>
    <s v="--"/>
    <s v="X"/>
    <s v="M"/>
    <s v="M"/>
    <s v=""/>
    <s v=""/>
    <n v="63"/>
    <m/>
    <m/>
    <m/>
    <m/>
    <x v="2"/>
    <n v="95728"/>
    <s v="1062196"/>
    <n v="1"/>
    <s v="X"/>
    <m/>
    <s v="X"/>
    <d v="2024-09-27T00:00:00"/>
    <m/>
    <m/>
    <m/>
    <m/>
    <m/>
    <m/>
    <m/>
    <m/>
    <m/>
    <m/>
    <s v="adult"/>
    <s v="10621961"/>
    <x v="2"/>
    <n v="1.2"/>
    <n v="2"/>
    <n v="2020"/>
    <x v="8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21T00:00:00"/>
    <n v="12634"/>
    <n v="12382"/>
    <m/>
    <x v="4"/>
    <n v="1546"/>
    <m/>
    <n v="54963"/>
    <s v="V-clip adipose"/>
    <s v="837291"/>
    <m/>
    <m/>
    <m/>
    <s v="--"/>
    <s v="X"/>
    <s v="F"/>
    <s v="F"/>
    <s v=""/>
    <s v=""/>
    <n v="79"/>
    <n v="18"/>
    <n v="7"/>
    <n v="6"/>
    <n v="2.6"/>
    <x v="1"/>
    <n v="95728"/>
    <s v="1062196"/>
    <n v="2"/>
    <s v="X"/>
    <m/>
    <s v="X"/>
    <d v="2024-09-27T00:00:00"/>
    <m/>
    <m/>
    <m/>
    <m/>
    <m/>
    <m/>
    <m/>
    <m/>
    <m/>
    <m/>
    <s v="adult"/>
    <s v="10621962"/>
    <x v="2"/>
    <n v="1.2"/>
    <n v="2"/>
    <n v="2020"/>
    <x v="8"/>
    <s v="GH"/>
    <n v="72"/>
    <s v="L"/>
    <n v="79"/>
    <s v="Yes"/>
    <s v=""/>
    <n v="127871"/>
    <s v=""/>
    <s v="M"/>
    <n v="-1.0960000000000014"/>
    <n v="0.25049012393284997"/>
    <s v=""/>
    <s v=""/>
    <s v="M"/>
    <s v=""/>
    <s v=""/>
    <s v=""/>
    <s v=""/>
  </r>
  <r>
    <d v="2024-07-21T00:00:00"/>
    <n v="12634"/>
    <n v="12382"/>
    <m/>
    <x v="4"/>
    <n v="1552"/>
    <m/>
    <n v="54964"/>
    <s v="V-clip adipose"/>
    <s v="837329"/>
    <m/>
    <m/>
    <m/>
    <s v="--"/>
    <s v="X"/>
    <s v="M"/>
    <s v="M"/>
    <s v=""/>
    <s v=""/>
    <n v="86"/>
    <n v="18"/>
    <n v="7"/>
    <n v="5"/>
    <n v="1.5"/>
    <x v="1"/>
    <n v="95728"/>
    <s v="1062196"/>
    <n v="3"/>
    <s v="X"/>
    <m/>
    <s v="X"/>
    <d v="2024-09-27T00:00:00"/>
    <m/>
    <m/>
    <m/>
    <m/>
    <m/>
    <m/>
    <m/>
    <m/>
    <m/>
    <m/>
    <s v="adult"/>
    <s v="10621963"/>
    <x v="3"/>
    <n v="1.3"/>
    <n v="3"/>
    <n v="2019"/>
    <x v="8"/>
    <s v="GH"/>
    <n v="79"/>
    <s v="L"/>
    <n v="86"/>
    <s v="Yes"/>
    <s v=""/>
    <n v="127871"/>
    <s v=""/>
    <s v="F"/>
    <n v="3.5399999999999965"/>
    <n v="0.97180471202985741"/>
    <s v=""/>
    <s v=""/>
    <s v="F"/>
    <s v="Kwinageese weir"/>
    <s v=""/>
    <s v=""/>
    <s v=""/>
  </r>
  <r>
    <d v="2024-07-21T00:00:00"/>
    <n v="12634"/>
    <n v="12382"/>
    <m/>
    <x v="4"/>
    <n v="1557"/>
    <m/>
    <n v="54965"/>
    <s v="V-clip adipose"/>
    <s v="837302"/>
    <m/>
    <m/>
    <m/>
    <s v="--"/>
    <s v="X"/>
    <s v="M"/>
    <s v="M"/>
    <s v=""/>
    <s v=""/>
    <n v="69"/>
    <m/>
    <m/>
    <m/>
    <m/>
    <x v="2"/>
    <n v="95728"/>
    <s v="1062196"/>
    <n v="4"/>
    <s v="X"/>
    <m/>
    <s v="X"/>
    <d v="2024-09-27T00:00:00"/>
    <m/>
    <m/>
    <m/>
    <m/>
    <m/>
    <m/>
    <m/>
    <m/>
    <m/>
    <m/>
    <s v="adult"/>
    <s v="10621964"/>
    <x v="2"/>
    <n v="1.2"/>
    <n v="2"/>
    <n v="2020"/>
    <x v="8"/>
    <s v="GH"/>
    <n v="62.752699999999997"/>
    <s v="M"/>
    <n v="69"/>
    <s v="NA"/>
    <s v=""/>
    <n v="127871"/>
    <s v=""/>
    <s v=""/>
    <s v=""/>
    <s v=""/>
    <s v=""/>
    <s v=""/>
    <s v="M"/>
    <s v=""/>
    <s v=""/>
    <s v=""/>
    <s v=""/>
  </r>
  <r>
    <d v="2024-07-21T00:00:00"/>
    <n v="12634"/>
    <n v="12382"/>
    <m/>
    <x v="4"/>
    <n v="1602"/>
    <m/>
    <n v="54966"/>
    <s v="V-clip adipose"/>
    <s v="837276"/>
    <m/>
    <m/>
    <m/>
    <s v="--"/>
    <m/>
    <s v="F"/>
    <s v="F"/>
    <s v=""/>
    <s v=""/>
    <n v="81"/>
    <n v="17"/>
    <n v="5.5"/>
    <n v="5"/>
    <n v="1.6"/>
    <x v="1"/>
    <n v="95728"/>
    <s v="1062196"/>
    <n v="5"/>
    <s v="X"/>
    <m/>
    <s v="X"/>
    <d v="2024-09-27T00:00:00"/>
    <m/>
    <m/>
    <m/>
    <m/>
    <m/>
    <m/>
    <m/>
    <m/>
    <m/>
    <m/>
    <s v="adult"/>
    <s v="10621965"/>
    <x v="3"/>
    <n v="1.3"/>
    <n v="3"/>
    <n v="2019"/>
    <x v="8"/>
    <s v="GH"/>
    <n v="75.5"/>
    <s v="L"/>
    <n v="81"/>
    <s v="Yes"/>
    <s v=""/>
    <n v="127871"/>
    <s v=""/>
    <s v="F"/>
    <n v="3.2239999999999984"/>
    <n v="0.9617275175248301"/>
    <s v=""/>
    <s v=""/>
    <s v="F"/>
    <s v=""/>
    <s v=""/>
    <s v=""/>
    <s v=""/>
  </r>
  <r>
    <d v="2024-07-21T00:00:00"/>
    <n v="12636"/>
    <n v="12382"/>
    <m/>
    <x v="3"/>
    <n v="1705"/>
    <m/>
    <n v="54967"/>
    <s v="V-clip adipose"/>
    <s v="837357"/>
    <m/>
    <m/>
    <m/>
    <s v="--"/>
    <m/>
    <s v="F"/>
    <s v="F"/>
    <s v=""/>
    <s v=""/>
    <n v="77"/>
    <n v="16.5"/>
    <n v="6.5"/>
    <n v="5.5"/>
    <n v="1.5"/>
    <x v="1"/>
    <n v="95728"/>
    <s v="1062196"/>
    <n v="6"/>
    <s v="X"/>
    <m/>
    <s v="X"/>
    <d v="2024-09-27T00:00:00"/>
    <m/>
    <m/>
    <m/>
    <m/>
    <m/>
    <m/>
    <m/>
    <m/>
    <m/>
    <m/>
    <s v="adult"/>
    <s v="10621966"/>
    <x v="3"/>
    <n v="1.3"/>
    <n v="3"/>
    <n v="2019"/>
    <x v="8"/>
    <s v="GH"/>
    <n v="70.5"/>
    <s v="L"/>
    <n v="77"/>
    <s v="Yes"/>
    <s v=""/>
    <n v="127871"/>
    <s v=""/>
    <s v="M"/>
    <n v="-3.0000000000000249E-2"/>
    <n v="0.49250056244937951"/>
    <s v=""/>
    <s v=""/>
    <s v="M"/>
    <s v=""/>
    <s v=""/>
    <s v=""/>
    <s v=""/>
  </r>
  <r>
    <d v="2024-07-21T00:00:00"/>
    <n v="12636"/>
    <n v="12382"/>
    <m/>
    <x v="3"/>
    <n v="1710"/>
    <m/>
    <n v="54968"/>
    <s v="V-clip adipose"/>
    <s v="837332"/>
    <m/>
    <m/>
    <m/>
    <s v="--"/>
    <m/>
    <s v="M"/>
    <s v="M"/>
    <s v=""/>
    <s v=""/>
    <n v="66"/>
    <m/>
    <m/>
    <m/>
    <m/>
    <x v="2"/>
    <n v="95728"/>
    <s v="1062196"/>
    <n v="7"/>
    <s v="X"/>
    <m/>
    <s v="X"/>
    <d v="2024-09-27T00:00:00"/>
    <m/>
    <m/>
    <m/>
    <m/>
    <m/>
    <m/>
    <m/>
    <m/>
    <m/>
    <m/>
    <s v="adult"/>
    <s v="10621967"/>
    <x v="2"/>
    <n v="1.2"/>
    <n v="2"/>
    <n v="2020"/>
    <x v="8"/>
    <s v="GH"/>
    <n v="59.976199999999999"/>
    <s v="M"/>
    <n v="66"/>
    <s v="NA"/>
    <s v=""/>
    <n v="127871"/>
    <s v=""/>
    <s v=""/>
    <s v=""/>
    <s v=""/>
    <s v=""/>
    <s v=""/>
    <s v="M"/>
    <s v=""/>
    <s v=""/>
    <s v=""/>
    <s v=""/>
  </r>
  <r>
    <d v="2024-07-22T00:00:00"/>
    <n v="12490"/>
    <n v="12443"/>
    <n v="42"/>
    <x v="1"/>
    <n v="936"/>
    <n v="83"/>
    <n v="42310"/>
    <s v="adipose hole"/>
    <s v="837147"/>
    <n v="340"/>
    <s v="M52 056"/>
    <n v="61"/>
    <s v="340-M52 056-61"/>
    <s v="X"/>
    <s v="F"/>
    <s v="F"/>
    <s v=""/>
    <s v=""/>
    <n v="78"/>
    <n v="17.5"/>
    <n v="6.5"/>
    <n v="4.5"/>
    <n v="1.5"/>
    <x v="1"/>
    <n v="1024253"/>
    <n v="1024253"/>
    <n v="6"/>
    <s v="X"/>
    <m/>
    <m/>
    <d v="2024-08-16T00:00:00"/>
    <n v="873"/>
    <m/>
    <m/>
    <m/>
    <m/>
    <m/>
    <n v="1"/>
    <s v="BS"/>
    <m/>
    <m/>
    <s v="adult"/>
    <s v="10242536"/>
    <x v="3"/>
    <n v="1.3"/>
    <n v="3"/>
    <n v="2019"/>
    <x v="8"/>
    <s v="GW"/>
    <n v="71.5"/>
    <s v="L"/>
    <n v="78"/>
    <s v="Yes"/>
    <s v=""/>
    <n v="125083"/>
    <s v=""/>
    <s v="F"/>
    <n v="1.0799999999999996"/>
    <n v="0.74649398333766215"/>
    <s v=""/>
    <s v=""/>
    <s v="F"/>
    <s v=""/>
    <s v=""/>
    <s v=""/>
    <s v=""/>
  </r>
  <r>
    <d v="2024-07-22T00:00:00"/>
    <n v="12490"/>
    <n v="12443"/>
    <m/>
    <x v="1"/>
    <n v="1000"/>
    <m/>
    <m/>
    <s v="caudal hole"/>
    <m/>
    <m/>
    <m/>
    <m/>
    <s v="--"/>
    <m/>
    <s v="M"/>
    <s v="M"/>
    <s v=""/>
    <s v=""/>
    <n v="36"/>
    <m/>
    <m/>
    <m/>
    <m/>
    <x v="3"/>
    <n v="1024253"/>
    <n v="1024253"/>
    <n v="7"/>
    <s v="X"/>
    <m/>
    <m/>
    <d v="2024-08-16T00:00:00"/>
    <m/>
    <m/>
    <m/>
    <m/>
    <m/>
    <m/>
    <n v="1"/>
    <m/>
    <m/>
    <m/>
    <s v="jack"/>
    <s v="10242537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2T00:00:00"/>
    <n v="12490"/>
    <n v="12443"/>
    <m/>
    <x v="1"/>
    <n v="1007"/>
    <m/>
    <m/>
    <s v="caudal hole"/>
    <m/>
    <m/>
    <m/>
    <m/>
    <s v="--"/>
    <m/>
    <s v="M"/>
    <s v="M"/>
    <s v=""/>
    <s v=""/>
    <n v="42"/>
    <m/>
    <m/>
    <m/>
    <m/>
    <x v="3"/>
    <n v="1024253"/>
    <n v="1024253"/>
    <n v="8"/>
    <s v="X"/>
    <m/>
    <m/>
    <d v="2024-08-16T00:00:00"/>
    <m/>
    <m/>
    <m/>
    <m/>
    <m/>
    <m/>
    <n v="1"/>
    <m/>
    <m/>
    <m/>
    <s v="jack"/>
    <s v="10242538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2T00:00:00"/>
    <n v="12491"/>
    <n v="12443"/>
    <m/>
    <x v="0"/>
    <n v="1034"/>
    <m/>
    <m/>
    <s v="caudal hole"/>
    <m/>
    <m/>
    <m/>
    <m/>
    <s v="--"/>
    <m/>
    <s v="M"/>
    <s v="M"/>
    <s v=""/>
    <s v=""/>
    <n v="40"/>
    <m/>
    <m/>
    <m/>
    <m/>
    <x v="3"/>
    <n v="1024253"/>
    <n v="1024253"/>
    <n v="9"/>
    <s v="X"/>
    <m/>
    <m/>
    <d v="2024-08-16T00:00:00"/>
    <m/>
    <m/>
    <m/>
    <m/>
    <m/>
    <m/>
    <n v="1"/>
    <m/>
    <m/>
    <m/>
    <s v="jack"/>
    <s v="10242539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2T00:00:00"/>
    <n v="12491"/>
    <n v="12443"/>
    <m/>
    <x v="0"/>
    <n v="1035"/>
    <m/>
    <m/>
    <s v="caudal hole"/>
    <m/>
    <m/>
    <m/>
    <m/>
    <s v="--"/>
    <m/>
    <s v="M"/>
    <s v="M"/>
    <s v=""/>
    <s v=""/>
    <n v="36"/>
    <m/>
    <m/>
    <m/>
    <m/>
    <x v="3"/>
    <n v="1024253"/>
    <n v="1024253"/>
    <n v="10"/>
    <s v="X"/>
    <m/>
    <m/>
    <d v="2024-08-16T00:00:00"/>
    <m/>
    <m/>
    <m/>
    <m/>
    <m/>
    <m/>
    <n v="1"/>
    <m/>
    <m/>
    <m/>
    <s v="jack"/>
    <s v="102425310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2T00:00:00"/>
    <n v="12491"/>
    <n v="12443"/>
    <m/>
    <x v="0"/>
    <n v="1042"/>
    <m/>
    <m/>
    <s v="caudal hole"/>
    <m/>
    <m/>
    <m/>
    <m/>
    <s v="--"/>
    <m/>
    <s v="M"/>
    <s v="M"/>
    <s v=""/>
    <s v=""/>
    <n v="37"/>
    <m/>
    <m/>
    <m/>
    <m/>
    <x v="3"/>
    <n v="1024258"/>
    <n v="1024258"/>
    <n v="1"/>
    <s v="X"/>
    <m/>
    <m/>
    <d v="2024-08-16T00:00:00"/>
    <m/>
    <m/>
    <m/>
    <m/>
    <m/>
    <m/>
    <n v="1"/>
    <m/>
    <m/>
    <m/>
    <s v="jack"/>
    <s v="10242581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2T00:00:00"/>
    <n v="12493"/>
    <n v="12443"/>
    <n v="42"/>
    <x v="1"/>
    <n v="1633"/>
    <n v="82"/>
    <n v="42312"/>
    <s v="adipose hole"/>
    <s v="837122"/>
    <n v="380"/>
    <s v="M52 153"/>
    <n v="58"/>
    <s v="380-M52 153-58"/>
    <m/>
    <s v="M"/>
    <s v="M"/>
    <s v=""/>
    <s v=""/>
    <n v="59"/>
    <m/>
    <m/>
    <m/>
    <m/>
    <x v="2"/>
    <n v="1024258"/>
    <n v="1024258"/>
    <n v="2"/>
    <s v="X"/>
    <m/>
    <m/>
    <d v="2024-08-16T00:00:00"/>
    <n v="874"/>
    <m/>
    <m/>
    <m/>
    <m/>
    <m/>
    <n v="1"/>
    <s v="CM"/>
    <s v="42311 bad tag"/>
    <m/>
    <s v="adult"/>
    <s v="10242582"/>
    <x v="2"/>
    <n v="1.2"/>
    <n v="2"/>
    <n v="2020"/>
    <x v="8"/>
    <s v="GW"/>
    <n v="53.497700000000002"/>
    <s v="M"/>
    <n v="59"/>
    <s v="NA"/>
    <s v=""/>
    <n v="125083"/>
    <s v=""/>
    <s v=""/>
    <s v=""/>
    <s v=""/>
    <s v=""/>
    <s v=""/>
    <s v="M"/>
    <s v=""/>
    <s v=""/>
    <s v=""/>
    <s v=""/>
  </r>
  <r>
    <d v="2024-07-22T00:00:00"/>
    <n v="12493"/>
    <n v="12443"/>
    <n v="42"/>
    <x v="1"/>
    <n v="1643"/>
    <m/>
    <n v="42313"/>
    <s v="adipose hole"/>
    <s v="837170"/>
    <n v="420"/>
    <s v="M56 055"/>
    <n v="138"/>
    <s v="420-M56 055-138"/>
    <m/>
    <s v="M"/>
    <s v="M"/>
    <s v=""/>
    <s v=""/>
    <n v="63"/>
    <m/>
    <m/>
    <m/>
    <m/>
    <x v="2"/>
    <n v="1024258"/>
    <n v="1024258"/>
    <n v="3"/>
    <s v="X"/>
    <m/>
    <m/>
    <d v="2024-08-16T00:00:00"/>
    <n v="875"/>
    <m/>
    <m/>
    <m/>
    <m/>
    <m/>
    <n v="1"/>
    <m/>
    <m/>
    <m/>
    <s v="adult"/>
    <s v="10242583"/>
    <x v="2"/>
    <n v="1.2"/>
    <n v="2"/>
    <n v="2020"/>
    <x v="8"/>
    <s v="GW"/>
    <n v="57.1997"/>
    <s v="M"/>
    <n v="63"/>
    <s v="NA"/>
    <s v=""/>
    <n v="125083"/>
    <s v=""/>
    <s v=""/>
    <s v=""/>
    <s v=""/>
    <s v=""/>
    <s v=""/>
    <s v="M"/>
    <s v=""/>
    <s v=""/>
    <s v=""/>
    <s v=""/>
  </r>
  <r>
    <d v="2024-07-22T00:00:00"/>
    <n v="12637"/>
    <n v="12384"/>
    <m/>
    <x v="3"/>
    <n v="922"/>
    <m/>
    <n v="54969"/>
    <s v="V-clip adipose"/>
    <s v="837290"/>
    <m/>
    <m/>
    <m/>
    <s v="--"/>
    <m/>
    <s v="M"/>
    <s v="M"/>
    <s v=""/>
    <s v=""/>
    <n v="50"/>
    <m/>
    <m/>
    <m/>
    <m/>
    <x v="2"/>
    <n v="95728"/>
    <s v="1062196"/>
    <n v="8"/>
    <s v="X"/>
    <m/>
    <s v="X"/>
    <d v="2024-09-27T00:00:00"/>
    <m/>
    <m/>
    <m/>
    <m/>
    <m/>
    <m/>
    <m/>
    <m/>
    <m/>
    <m/>
    <s v="adult"/>
    <s v="10621968"/>
    <x v="2"/>
    <n v="1.2"/>
    <n v="2"/>
    <n v="2020"/>
    <x v="8"/>
    <s v="GH"/>
    <n v="45.168199999999999"/>
    <s v="M"/>
    <n v="50"/>
    <s v="NA"/>
    <s v=""/>
    <n v="127871"/>
    <s v=""/>
    <s v=""/>
    <s v=""/>
    <s v=""/>
    <s v=""/>
    <s v=""/>
    <s v="M"/>
    <s v=""/>
    <s v=""/>
    <s v=""/>
    <s v=""/>
  </r>
  <r>
    <d v="2024-07-22T00:00:00"/>
    <n v="12637"/>
    <n v="12384"/>
    <m/>
    <x v="3"/>
    <n v="926"/>
    <m/>
    <n v="54970"/>
    <s v="V-clip adipose"/>
    <s v="837294"/>
    <m/>
    <m/>
    <m/>
    <s v="--"/>
    <m/>
    <s v="F"/>
    <s v="F"/>
    <s v=""/>
    <s v=""/>
    <n v="84.5"/>
    <n v="16.5"/>
    <n v="5.5"/>
    <n v="5"/>
    <n v="2"/>
    <x v="1"/>
    <n v="95728"/>
    <s v="1062196"/>
    <n v="9"/>
    <s v="X"/>
    <m/>
    <s v="X"/>
    <d v="2024-09-27T00:00:00"/>
    <m/>
    <m/>
    <m/>
    <m/>
    <m/>
    <m/>
    <m/>
    <m/>
    <m/>
    <m/>
    <s v="adult"/>
    <s v="10621969"/>
    <x v="3"/>
    <n v="1.3"/>
    <n v="3"/>
    <n v="2019"/>
    <x v="8"/>
    <s v="GH"/>
    <n v="79"/>
    <s v="L"/>
    <n v="84.5"/>
    <s v="Yes"/>
    <s v=""/>
    <n v="127871"/>
    <s v=""/>
    <s v="F"/>
    <n v="4.3850000000000025"/>
    <n v="0.98769052349434938"/>
    <s v=""/>
    <s v=""/>
    <s v="F"/>
    <s v=""/>
    <s v=""/>
    <s v=""/>
    <s v=""/>
  </r>
  <r>
    <d v="2024-07-22T00:00:00"/>
    <n v="12637"/>
    <n v="12384"/>
    <m/>
    <x v="3"/>
    <n v="930"/>
    <m/>
    <n v="54971"/>
    <s v="V-clip adipose"/>
    <s v="837342"/>
    <m/>
    <m/>
    <m/>
    <s v="--"/>
    <s v="X"/>
    <s v="M"/>
    <s v="M"/>
    <s v=""/>
    <s v=""/>
    <n v="58.5"/>
    <m/>
    <m/>
    <m/>
    <m/>
    <x v="2"/>
    <n v="95728"/>
    <s v="1062196"/>
    <n v="10"/>
    <s v="X"/>
    <m/>
    <s v="X"/>
    <d v="2024-09-27T00:00:00"/>
    <m/>
    <m/>
    <m/>
    <m/>
    <m/>
    <m/>
    <m/>
    <m/>
    <m/>
    <m/>
    <s v="adult"/>
    <s v="106219610"/>
    <x v="2"/>
    <n v="1.2"/>
    <n v="2"/>
    <n v="2020"/>
    <x v="8"/>
    <s v="GH"/>
    <n v="53.034950000000002"/>
    <s v="M"/>
    <n v="58.5"/>
    <s v="NA"/>
    <s v=""/>
    <n v="127871"/>
    <s v=""/>
    <s v=""/>
    <s v=""/>
    <s v=""/>
    <s v=""/>
    <s v=""/>
    <s v="M"/>
    <s v=""/>
    <s v=""/>
    <s v=""/>
    <s v=""/>
  </r>
  <r>
    <d v="2024-07-22T00:00:00"/>
    <n v="12637"/>
    <n v="12384"/>
    <m/>
    <x v="3"/>
    <n v="932"/>
    <m/>
    <n v="54972"/>
    <s v="V-clip adipose"/>
    <s v="837367"/>
    <m/>
    <m/>
    <m/>
    <s v="--"/>
    <m/>
    <s v="M"/>
    <s v="M"/>
    <s v=""/>
    <s v=""/>
    <n v="58"/>
    <m/>
    <m/>
    <m/>
    <m/>
    <x v="2"/>
    <n v="95730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8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22T00:00:00"/>
    <n v="12637"/>
    <n v="12384"/>
    <m/>
    <x v="3"/>
    <n v="933"/>
    <m/>
    <n v="54973"/>
    <s v="V-clip adipose"/>
    <s v="837298"/>
    <m/>
    <m/>
    <m/>
    <s v="--"/>
    <m/>
    <s v="F"/>
    <s v="F"/>
    <s v=""/>
    <s v=""/>
    <n v="80.5"/>
    <n v="16"/>
    <n v="5.5"/>
    <n v="6"/>
    <n v="2"/>
    <x v="1"/>
    <n v="95730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8"/>
    <s v="GH"/>
    <n v="75"/>
    <s v="L"/>
    <n v="80.5"/>
    <s v="Yes"/>
    <s v=""/>
    <e v="#N/A"/>
    <s v=""/>
    <s v="F"/>
    <n v="1.9850000000000028"/>
    <n v="0.87921315660579091"/>
    <s v=""/>
    <s v=""/>
    <s v="F"/>
    <s v="Cranberry"/>
    <s v=""/>
    <s v=""/>
    <s v=""/>
  </r>
  <r>
    <d v="2024-07-22T00:00:00"/>
    <n v="12637"/>
    <n v="12384"/>
    <m/>
    <x v="3"/>
    <n v="939"/>
    <m/>
    <n v="54974"/>
    <s v="V-clip adipose"/>
    <s v="837275"/>
    <m/>
    <m/>
    <m/>
    <s v="--"/>
    <m/>
    <s v="M"/>
    <s v="M"/>
    <s v=""/>
    <s v=""/>
    <n v="57"/>
    <m/>
    <m/>
    <m/>
    <m/>
    <x v="2"/>
    <n v="95730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8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22T00:00:00"/>
    <n v="12638"/>
    <n v="12384"/>
    <m/>
    <x v="4"/>
    <n v="1004"/>
    <m/>
    <n v="54975"/>
    <s v="V-clip adipose"/>
    <s v="837365"/>
    <m/>
    <m/>
    <m/>
    <s v="--"/>
    <s v="X"/>
    <s v="M"/>
    <s v="M"/>
    <s v=""/>
    <s v=""/>
    <n v="62.5"/>
    <m/>
    <m/>
    <m/>
    <m/>
    <x v="2"/>
    <n v="95730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8"/>
    <s v="GH"/>
    <n v="56.73695"/>
    <s v="M"/>
    <n v="62.5"/>
    <s v="NA"/>
    <s v=""/>
    <e v="#N/A"/>
    <s v=""/>
    <s v=""/>
    <s v=""/>
    <s v=""/>
    <s v=""/>
    <s v=""/>
    <s v="M"/>
    <s v=""/>
    <s v=""/>
    <s v=""/>
    <s v=""/>
  </r>
  <r>
    <d v="2024-07-22T00:00:00"/>
    <n v="12638"/>
    <n v="12384"/>
    <m/>
    <x v="4"/>
    <n v="1011"/>
    <m/>
    <n v="54976"/>
    <s v="V-clip adipose"/>
    <s v="837285"/>
    <m/>
    <m/>
    <m/>
    <s v="--"/>
    <m/>
    <s v="M"/>
    <s v="M"/>
    <s v=""/>
    <s v=""/>
    <n v="57"/>
    <m/>
    <m/>
    <m/>
    <m/>
    <x v="2"/>
    <n v="95730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8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22T00:00:00"/>
    <n v="12638"/>
    <n v="12384"/>
    <m/>
    <x v="4"/>
    <n v="1014"/>
    <m/>
    <n v="54977"/>
    <s v="V-clip adipose"/>
    <s v="837287"/>
    <m/>
    <m/>
    <m/>
    <s v="--"/>
    <s v="X"/>
    <s v="M"/>
    <s v="M"/>
    <s v=""/>
    <s v=""/>
    <n v="68"/>
    <m/>
    <m/>
    <m/>
    <m/>
    <x v="2"/>
    <n v="95730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8"/>
    <s v="GH"/>
    <n v="61.827199999999998"/>
    <s v="M"/>
    <n v="68"/>
    <s v="NA"/>
    <s v=""/>
    <e v="#N/A"/>
    <s v=""/>
    <s v=""/>
    <s v=""/>
    <s v=""/>
    <s v=""/>
    <s v=""/>
    <s v="M"/>
    <s v=""/>
    <s v=""/>
    <s v=""/>
    <s v=""/>
  </r>
  <r>
    <d v="2024-07-22T00:00:00"/>
    <n v="12638"/>
    <n v="12384"/>
    <m/>
    <x v="4"/>
    <n v="1016"/>
    <m/>
    <n v="54978"/>
    <s v="V-clip adipose"/>
    <s v="837319"/>
    <m/>
    <m/>
    <m/>
    <s v="--"/>
    <s v="X"/>
    <s v="F"/>
    <s v="F"/>
    <s v=""/>
    <s v=""/>
    <n v="88"/>
    <n v="17"/>
    <n v="6.5"/>
    <n v="4"/>
    <n v="1.5"/>
    <x v="1"/>
    <n v="95730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8"/>
    <s v="GH"/>
    <n v="81.5"/>
    <s v="L"/>
    <n v="88"/>
    <s v="Yes"/>
    <s v=""/>
    <e v="#N/A"/>
    <s v=""/>
    <s v="F"/>
    <n v="5.7199999999999962"/>
    <n v="0.99673101043836121"/>
    <s v=""/>
    <s v=""/>
    <s v="F"/>
    <s v=""/>
    <s v=""/>
    <s v=""/>
    <s v=""/>
  </r>
  <r>
    <d v="2024-07-22T00:00:00"/>
    <n v="12638"/>
    <n v="12384"/>
    <m/>
    <x v="4"/>
    <n v="1019"/>
    <m/>
    <n v="54979"/>
    <s v="V-clip adipose"/>
    <s v="837296"/>
    <m/>
    <m/>
    <m/>
    <s v="--"/>
    <m/>
    <s v="M"/>
    <s v="M"/>
    <s v=""/>
    <s v=""/>
    <n v="60"/>
    <m/>
    <m/>
    <m/>
    <m/>
    <x v="2"/>
    <n v="95730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8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22T00:00:00"/>
    <n v="12638"/>
    <n v="12384"/>
    <m/>
    <x v="4"/>
    <n v="1020"/>
    <m/>
    <n v="54980"/>
    <s v="V-clip adipose"/>
    <s v="837292"/>
    <m/>
    <m/>
    <m/>
    <s v="--"/>
    <s v="X"/>
    <s v="F"/>
    <s v="F"/>
    <s v=""/>
    <s v=""/>
    <n v="83"/>
    <n v="20.5"/>
    <n v="8"/>
    <n v="6.5"/>
    <n v="2"/>
    <x v="1"/>
    <n v="95730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8"/>
    <s v="GH"/>
    <n v="75"/>
    <s v="L"/>
    <n v="83"/>
    <s v="Yes"/>
    <s v=""/>
    <e v="#N/A"/>
    <s v=""/>
    <s v="M"/>
    <n v="-0.48000000000000154"/>
    <n v="0.38225212523075064"/>
    <s v=""/>
    <s v=""/>
    <s v="M"/>
    <s v=""/>
    <s v=""/>
    <s v=""/>
    <s v=""/>
  </r>
  <r>
    <d v="2024-07-22T00:00:00"/>
    <n v="12638"/>
    <n v="12384"/>
    <m/>
    <x v="4"/>
    <n v="1027"/>
    <m/>
    <n v="54981"/>
    <s v="V-clip adipose"/>
    <s v="837279"/>
    <m/>
    <m/>
    <m/>
    <s v="--"/>
    <m/>
    <s v="M"/>
    <s v="M"/>
    <s v=""/>
    <s v=""/>
    <n v="58"/>
    <m/>
    <m/>
    <m/>
    <m/>
    <x v="2"/>
    <n v="95730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8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22T00:00:00"/>
    <n v="12638"/>
    <n v="12384"/>
    <m/>
    <x v="4"/>
    <n v="1031"/>
    <m/>
    <n v="54982"/>
    <s v="V-clip adipose"/>
    <s v="837313"/>
    <m/>
    <m/>
    <m/>
    <s v="--"/>
    <m/>
    <s v="F"/>
    <s v="M"/>
    <s v=""/>
    <s v=""/>
    <n v="64"/>
    <m/>
    <m/>
    <m/>
    <m/>
    <x v="2"/>
    <n v="95756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8"/>
    <s v="GH"/>
    <n v="58.1252"/>
    <s v="M"/>
    <n v="64"/>
    <s v="NA"/>
    <s v=""/>
    <e v="#N/A"/>
    <s v=""/>
    <s v=""/>
    <s v=""/>
    <s v=""/>
    <s v=""/>
    <s v=""/>
    <s v="M"/>
    <s v=""/>
    <s v=""/>
    <s v=""/>
    <s v=""/>
  </r>
  <r>
    <d v="2024-07-22T00:00:00"/>
    <n v="12638"/>
    <n v="12384"/>
    <m/>
    <x v="4"/>
    <n v="1034"/>
    <m/>
    <n v="54983"/>
    <s v="V-clip adipose"/>
    <s v="837347"/>
    <m/>
    <m/>
    <m/>
    <s v="--"/>
    <m/>
    <s v="F"/>
    <s v="F"/>
    <s v=""/>
    <s v=""/>
    <n v="84.5"/>
    <n v="17.5"/>
    <n v="6"/>
    <n v="6"/>
    <n v="2.5"/>
    <x v="1"/>
    <n v="95756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8"/>
    <s v="GH"/>
    <n v="78.5"/>
    <s v="L"/>
    <n v="84.5"/>
    <s v="Yes"/>
    <s v=""/>
    <e v="#N/A"/>
    <s v=""/>
    <s v="F"/>
    <n v="2.635000000000002"/>
    <n v="0.93308043297193155"/>
    <s v=""/>
    <s v=""/>
    <s v="F"/>
    <s v=""/>
    <s v=""/>
    <s v=""/>
    <s v=""/>
  </r>
  <r>
    <d v="2024-07-22T00:00:00"/>
    <n v="12638"/>
    <n v="12384"/>
    <m/>
    <x v="4"/>
    <n v="1041"/>
    <m/>
    <n v="54985"/>
    <s v="V-clip adipose"/>
    <s v="837326"/>
    <m/>
    <m/>
    <m/>
    <s v="--"/>
    <m/>
    <s v="F"/>
    <s v="M"/>
    <s v=""/>
    <s v=""/>
    <n v="71"/>
    <m/>
    <m/>
    <m/>
    <m/>
    <x v="2"/>
    <n v="95756"/>
    <s v=""/>
    <n v="3"/>
    <s v="X"/>
    <s v="X"/>
    <m/>
    <d v="2024-09-27T00:00:00"/>
    <m/>
    <m/>
    <m/>
    <m/>
    <m/>
    <m/>
    <m/>
    <m/>
    <s v="54984 bad tag"/>
    <m/>
    <s v="adult"/>
    <s v="3"/>
    <x v="7"/>
    <s v=""/>
    <s v=""/>
    <s v=""/>
    <x v="8"/>
    <s v="GH"/>
    <n v="64.603699999999989"/>
    <s v="M"/>
    <n v="71"/>
    <s v="NA"/>
    <s v=""/>
    <e v="#N/A"/>
    <s v=""/>
    <s v=""/>
    <s v=""/>
    <s v=""/>
    <s v=""/>
    <s v=""/>
    <s v="M"/>
    <s v="Kwinageese weir"/>
    <s v=""/>
    <s v=""/>
    <s v=""/>
  </r>
  <r>
    <d v="2024-07-22T00:00:00"/>
    <n v="12640"/>
    <n v="12384"/>
    <m/>
    <x v="4"/>
    <n v="1545"/>
    <m/>
    <n v="54986"/>
    <s v="V-clip adipose"/>
    <s v="837307"/>
    <m/>
    <m/>
    <m/>
    <s v="--"/>
    <m/>
    <s v="M"/>
    <s v="M"/>
    <s v=""/>
    <s v=""/>
    <n v="66"/>
    <m/>
    <m/>
    <m/>
    <m/>
    <x v="2"/>
    <n v="95756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8"/>
    <s v="GH"/>
    <n v="59.976199999999999"/>
    <s v="M"/>
    <n v="66"/>
    <s v="NA"/>
    <s v=""/>
    <e v="#N/A"/>
    <s v=""/>
    <s v=""/>
    <s v=""/>
    <s v=""/>
    <s v=""/>
    <s v=""/>
    <s v="M"/>
    <s v=""/>
    <s v=""/>
    <s v=""/>
    <s v=""/>
  </r>
  <r>
    <d v="2024-07-22T00:00:00"/>
    <n v="12642"/>
    <n v="12384"/>
    <m/>
    <x v="3"/>
    <n v="1650"/>
    <m/>
    <n v="54987"/>
    <s v="V-clip adipose"/>
    <s v="837363"/>
    <m/>
    <m/>
    <m/>
    <s v="--"/>
    <m/>
    <s v="F"/>
    <s v="M"/>
    <s v=""/>
    <s v=""/>
    <n v="73.5"/>
    <m/>
    <m/>
    <m/>
    <m/>
    <x v="2"/>
    <n v="95756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8"/>
    <s v="GH"/>
    <n v="66.917449999999988"/>
    <s v="M"/>
    <n v="73.5"/>
    <s v="NA"/>
    <s v=""/>
    <e v="#N/A"/>
    <s v=""/>
    <s v=""/>
    <s v=""/>
    <s v=""/>
    <s v=""/>
    <s v=""/>
    <s v="M"/>
    <s v=""/>
    <s v=""/>
    <s v=""/>
    <s v=""/>
  </r>
  <r>
    <d v="2024-07-23T00:00:00"/>
    <n v="12494"/>
    <n v="12448"/>
    <m/>
    <x v="1"/>
    <n v="1000"/>
    <m/>
    <m/>
    <s v="caudal hole"/>
    <m/>
    <m/>
    <m/>
    <m/>
    <s v="--"/>
    <m/>
    <s v="M"/>
    <s v="M"/>
    <s v=""/>
    <s v=""/>
    <n v="45"/>
    <m/>
    <m/>
    <m/>
    <m/>
    <x v="3"/>
    <n v="1024258"/>
    <n v="1024258"/>
    <n v="4"/>
    <s v="X"/>
    <m/>
    <m/>
    <d v="2024-08-16T00:00:00"/>
    <m/>
    <m/>
    <m/>
    <m/>
    <m/>
    <m/>
    <n v="1"/>
    <m/>
    <s v="JACK"/>
    <m/>
    <s v="jack"/>
    <s v="10242584"/>
    <x v="4"/>
    <s v="M1"/>
    <n v="1"/>
    <s v="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3T00:00:00"/>
    <n v="12494"/>
    <n v="12448"/>
    <m/>
    <x v="1"/>
    <n v="1002"/>
    <m/>
    <m/>
    <s v="caudal hole"/>
    <m/>
    <m/>
    <m/>
    <m/>
    <s v="--"/>
    <m/>
    <s v="M"/>
    <s v="M"/>
    <s v=""/>
    <s v=""/>
    <n v="43"/>
    <m/>
    <m/>
    <m/>
    <m/>
    <x v="3"/>
    <n v="1024258"/>
    <n v="1024258"/>
    <n v="5"/>
    <s v="X"/>
    <m/>
    <m/>
    <d v="2024-08-16T00:00:00"/>
    <m/>
    <m/>
    <m/>
    <m/>
    <m/>
    <m/>
    <n v="1"/>
    <m/>
    <s v="JACK"/>
    <m/>
    <s v="jack"/>
    <s v="10242585"/>
    <x v="9"/>
    <n v="2.1"/>
    <n v="1"/>
    <n v="2020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3T00:00:00"/>
    <n v="12494"/>
    <n v="12448"/>
    <m/>
    <x v="1"/>
    <n v="1024"/>
    <m/>
    <n v="42314"/>
    <s v="adipose hole"/>
    <s v="837144"/>
    <m/>
    <m/>
    <m/>
    <s v="--"/>
    <m/>
    <s v="M"/>
    <s v="M"/>
    <s v=""/>
    <s v=""/>
    <n v="70"/>
    <m/>
    <m/>
    <m/>
    <m/>
    <x v="2"/>
    <n v="1024258"/>
    <n v="1024258"/>
    <n v="6"/>
    <s v="X"/>
    <m/>
    <m/>
    <d v="2024-08-16T00:00:00"/>
    <n v="876"/>
    <m/>
    <m/>
    <m/>
    <m/>
    <m/>
    <m/>
    <m/>
    <s v="no PIT tag  "/>
    <s v="no PIT tag # recorded on biosheet."/>
    <s v="adult"/>
    <s v="10242586"/>
    <x v="2"/>
    <n v="1.2"/>
    <n v="2"/>
    <n v="2020"/>
    <x v="8"/>
    <s v="GW"/>
    <n v="63.678199999999997"/>
    <s v="M"/>
    <n v="70"/>
    <s v="NA"/>
    <s v=""/>
    <n v="125083"/>
    <s v=""/>
    <s v=""/>
    <s v=""/>
    <s v=""/>
    <s v=""/>
    <s v=""/>
    <s v="M"/>
    <s v=""/>
    <s v=""/>
    <s v=""/>
    <s v=""/>
  </r>
  <r>
    <d v="2024-07-23T00:00:00"/>
    <n v="12495"/>
    <n v="12448"/>
    <m/>
    <x v="0"/>
    <n v="1031"/>
    <m/>
    <m/>
    <s v="caudal hole"/>
    <m/>
    <m/>
    <m/>
    <m/>
    <s v="--"/>
    <m/>
    <s v="M"/>
    <s v="M"/>
    <s v=""/>
    <s v=""/>
    <n v="36"/>
    <m/>
    <m/>
    <m/>
    <m/>
    <x v="3"/>
    <n v="1024258"/>
    <n v="1024258"/>
    <n v="7"/>
    <s v="X"/>
    <m/>
    <m/>
    <d v="2024-08-16T00:00:00"/>
    <m/>
    <m/>
    <m/>
    <m/>
    <m/>
    <m/>
    <m/>
    <m/>
    <s v="JACK"/>
    <m/>
    <s v="jack"/>
    <s v="10242587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3T00:00:00"/>
    <n v="12495"/>
    <n v="12448"/>
    <m/>
    <x v="0"/>
    <n v="1039"/>
    <m/>
    <m/>
    <s v="caudal hole"/>
    <m/>
    <m/>
    <m/>
    <m/>
    <s v="--"/>
    <m/>
    <s v="M"/>
    <s v="M"/>
    <s v=""/>
    <s v=""/>
    <n v="38"/>
    <m/>
    <m/>
    <m/>
    <m/>
    <x v="3"/>
    <n v="1024258"/>
    <n v="1024258"/>
    <n v="8"/>
    <s v="X"/>
    <m/>
    <m/>
    <d v="2024-08-16T00:00:00"/>
    <m/>
    <m/>
    <m/>
    <m/>
    <m/>
    <m/>
    <m/>
    <m/>
    <s v="JACK"/>
    <m/>
    <s v="jack"/>
    <s v="10242588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3T00:00:00"/>
    <n v="12495"/>
    <n v="12448"/>
    <m/>
    <x v="0"/>
    <n v="1105"/>
    <m/>
    <m/>
    <s v="caudal hole"/>
    <m/>
    <m/>
    <m/>
    <m/>
    <s v="--"/>
    <m/>
    <s v="M"/>
    <s v="M"/>
    <s v=""/>
    <s v=""/>
    <n v="38"/>
    <m/>
    <m/>
    <m/>
    <m/>
    <x v="3"/>
    <n v="1024258"/>
    <n v="1024258"/>
    <n v="9"/>
    <s v="X"/>
    <m/>
    <m/>
    <d v="2024-08-16T00:00:00"/>
    <m/>
    <m/>
    <m/>
    <m/>
    <m/>
    <m/>
    <m/>
    <m/>
    <s v="JACK"/>
    <m/>
    <s v="jack"/>
    <s v="10242589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3T00:00:00"/>
    <n v="12495"/>
    <n v="12448"/>
    <m/>
    <x v="0"/>
    <n v="1133"/>
    <m/>
    <n v="42315"/>
    <s v="adipose hole"/>
    <s v="837141"/>
    <m/>
    <m/>
    <m/>
    <s v="--"/>
    <m/>
    <s v="F"/>
    <s v="M"/>
    <s v=""/>
    <s v=""/>
    <n v="74"/>
    <m/>
    <m/>
    <m/>
    <m/>
    <x v="2"/>
    <n v="1024258"/>
    <n v="1024258"/>
    <n v="10"/>
    <s v="X"/>
    <m/>
    <m/>
    <d v="2024-08-16T00:00:00"/>
    <n v="877"/>
    <m/>
    <m/>
    <m/>
    <m/>
    <m/>
    <m/>
    <m/>
    <m/>
    <m/>
    <s v="adult"/>
    <s v="102425810"/>
    <x v="1"/>
    <n v="0.3"/>
    <n v="3"/>
    <n v="2020"/>
    <x v="8"/>
    <s v="GW"/>
    <n v="67.380199999999988"/>
    <s v="M"/>
    <n v="74"/>
    <s v="NA"/>
    <s v=""/>
    <n v="125083"/>
    <s v=""/>
    <s v=""/>
    <s v=""/>
    <s v=""/>
    <s v=""/>
    <s v=""/>
    <s v="M"/>
    <s v=""/>
    <s v=""/>
    <s v=""/>
    <s v=""/>
  </r>
  <r>
    <d v="2024-07-23T00:00:00"/>
    <n v="12644"/>
    <n v="12387"/>
    <m/>
    <x v="4"/>
    <n v="1010"/>
    <m/>
    <n v="54988"/>
    <s v="V-clip adipose"/>
    <s v="837301"/>
    <m/>
    <m/>
    <m/>
    <s v="--"/>
    <m/>
    <s v="F"/>
    <s v="M"/>
    <s v=""/>
    <s v=""/>
    <n v="69"/>
    <m/>
    <m/>
    <m/>
    <m/>
    <x v="2"/>
    <n v="95756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8"/>
    <s v="GH"/>
    <n v="62.752699999999997"/>
    <s v="M"/>
    <n v="69"/>
    <s v="NA"/>
    <s v=""/>
    <e v="#N/A"/>
    <s v=""/>
    <s v=""/>
    <s v=""/>
    <s v=""/>
    <s v=""/>
    <s v=""/>
    <s v="M"/>
    <s v="Kwinageese weir"/>
    <s v=""/>
    <s v=""/>
    <s v=""/>
  </r>
  <r>
    <d v="2024-07-23T00:00:00"/>
    <n v="12644"/>
    <n v="12387"/>
    <m/>
    <x v="4"/>
    <n v="1015"/>
    <m/>
    <n v="54989"/>
    <s v="V-clip adipose"/>
    <s v="837293"/>
    <m/>
    <m/>
    <m/>
    <s v="--"/>
    <m/>
    <s v="F"/>
    <s v="F"/>
    <s v=""/>
    <s v=""/>
    <n v="82"/>
    <n v="16.5"/>
    <n v="6.5"/>
    <n v="6.5"/>
    <n v="2"/>
    <x v="1"/>
    <n v="95756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8"/>
    <s v="GH"/>
    <n v="75.5"/>
    <s v="L"/>
    <n v="82"/>
    <s v="Yes"/>
    <s v=""/>
    <e v="#N/A"/>
    <s v=""/>
    <s v="F"/>
    <n v="1.0099999999999987"/>
    <n v="0.73302014923885728"/>
    <s v=""/>
    <s v=""/>
    <s v="F"/>
    <s v=""/>
    <s v=""/>
    <s v=""/>
    <s v=""/>
  </r>
  <r>
    <d v="2024-07-23T00:00:00"/>
    <n v="12644"/>
    <n v="12387"/>
    <m/>
    <x v="4"/>
    <n v="1023"/>
    <m/>
    <n v="54990"/>
    <s v="V-clip adipose"/>
    <s v="837320"/>
    <m/>
    <m/>
    <m/>
    <s v="--"/>
    <m/>
    <s v="F"/>
    <s v="F"/>
    <s v=""/>
    <s v=""/>
    <n v="83"/>
    <n v="17.5"/>
    <n v="6"/>
    <n v="3.5"/>
    <n v="1.5"/>
    <x v="1"/>
    <n v="95756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8"/>
    <s v="GH"/>
    <n v="77"/>
    <s v="L"/>
    <n v="83"/>
    <s v="Yes"/>
    <s v=""/>
    <e v="#N/A"/>
    <s v=""/>
    <s v="F"/>
    <n v="4.549999999999998"/>
    <n v="0.98954329376808181"/>
    <s v=""/>
    <s v=""/>
    <s v="F"/>
    <s v=""/>
    <s v=""/>
    <s v=""/>
    <s v=""/>
  </r>
  <r>
    <d v="2024-07-23T00:00:00"/>
    <n v="12645"/>
    <n v="12387"/>
    <m/>
    <x v="2"/>
    <n v="1057"/>
    <m/>
    <n v="54991"/>
    <s v="V-clip adipose"/>
    <s v="837331"/>
    <m/>
    <m/>
    <m/>
    <s v="--"/>
    <m/>
    <s v="F"/>
    <s v="M"/>
    <s v=""/>
    <s v=""/>
    <n v="65"/>
    <m/>
    <m/>
    <m/>
    <m/>
    <x v="2"/>
    <n v="95756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8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23T00:00:00"/>
    <n v="12646"/>
    <n v="12387"/>
    <m/>
    <x v="4"/>
    <n v="1646"/>
    <m/>
    <n v="54992"/>
    <s v="V-clip adipose"/>
    <s v="837358"/>
    <m/>
    <m/>
    <m/>
    <s v="--"/>
    <m/>
    <s v="F"/>
    <s v="F"/>
    <s v=""/>
    <s v=""/>
    <n v="79"/>
    <n v="16.5"/>
    <n v="6"/>
    <n v="5"/>
    <n v="1.5"/>
    <x v="1"/>
    <n v="95756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8"/>
    <s v="GH"/>
    <n v="73"/>
    <s v="L"/>
    <n v="79"/>
    <s v="Yes"/>
    <s v=""/>
    <e v="#N/A"/>
    <s v=""/>
    <s v="F"/>
    <n v="1.8099999999999996"/>
    <n v="0.85936187426586585"/>
    <s v=""/>
    <s v=""/>
    <s v="F"/>
    <s v=""/>
    <s v=""/>
    <s v=""/>
    <s v=""/>
  </r>
  <r>
    <d v="2024-07-23T00:00:00"/>
    <n v="12646"/>
    <n v="12387"/>
    <m/>
    <x v="4"/>
    <n v="1655"/>
    <m/>
    <n v="54993"/>
    <s v="V-clip adipose"/>
    <s v="837354"/>
    <m/>
    <m/>
    <m/>
    <s v="--"/>
    <m/>
    <s v="F"/>
    <s v="F"/>
    <s v=""/>
    <s v=""/>
    <n v="79"/>
    <n v="19"/>
    <n v="7.5"/>
    <n v="6.4"/>
    <n v="1.5"/>
    <x v="1"/>
    <n v="95761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8"/>
    <s v="GH"/>
    <n v="71.5"/>
    <s v="L"/>
    <n v="79"/>
    <s v="Yes"/>
    <s v=""/>
    <e v="#N/A"/>
    <s v=""/>
    <s v="M"/>
    <n v="-1.0620000000000003"/>
    <n v="0.25692743765006287"/>
    <s v=""/>
    <s v=""/>
    <s v="M"/>
    <s v="Damdochax"/>
    <s v=""/>
    <s v=""/>
    <s v=""/>
  </r>
  <r>
    <d v="2024-07-23T00:00:00"/>
    <n v="12647"/>
    <n v="12387"/>
    <m/>
    <x v="2"/>
    <n v="1724"/>
    <m/>
    <n v="54994"/>
    <s v="V-clip adipose"/>
    <s v="837272"/>
    <m/>
    <m/>
    <m/>
    <s v="--"/>
    <m/>
    <s v="M"/>
    <s v="M"/>
    <s v=""/>
    <s v=""/>
    <n v="63"/>
    <m/>
    <m/>
    <m/>
    <m/>
    <x v="2"/>
    <n v="95761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8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23T00:00:00"/>
    <n v="12647"/>
    <n v="12387"/>
    <m/>
    <x v="2"/>
    <n v="1727"/>
    <m/>
    <n v="54995"/>
    <s v="V-clip adipose"/>
    <s v="837282"/>
    <m/>
    <m/>
    <m/>
    <s v="--"/>
    <m/>
    <s v="F"/>
    <s v="M"/>
    <s v=""/>
    <s v=""/>
    <n v="60"/>
    <m/>
    <m/>
    <m/>
    <m/>
    <x v="2"/>
    <n v="95761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8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23T00:00:00"/>
    <n v="12647"/>
    <n v="12387"/>
    <m/>
    <x v="2"/>
    <n v="1732"/>
    <m/>
    <n v="54996"/>
    <s v="V-clip adipose"/>
    <s v="837334"/>
    <m/>
    <m/>
    <m/>
    <s v="--"/>
    <m/>
    <s v="F"/>
    <s v="F"/>
    <s v=""/>
    <s v=""/>
    <n v="83"/>
    <n v="18"/>
    <n v="7.5"/>
    <n v="5.5"/>
    <n v="1.4"/>
    <x v="1"/>
    <n v="95761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8"/>
    <s v="GH"/>
    <n v="75.5"/>
    <s v="L"/>
    <n v="83"/>
    <s v="Yes"/>
    <s v=""/>
    <e v="#N/A"/>
    <s v=""/>
    <s v="F"/>
    <n v="1.3559999999999988"/>
    <n v="0.79510882376978542"/>
    <s v=""/>
    <s v=""/>
    <s v="F"/>
    <s v=""/>
    <s v=""/>
    <s v=""/>
    <s v=""/>
  </r>
  <r>
    <d v="2024-07-23T00:00:00"/>
    <n v="12648"/>
    <n v="12387"/>
    <m/>
    <x v="3"/>
    <n v="1809"/>
    <m/>
    <n v="54997"/>
    <s v="V-clip adipose"/>
    <s v="837348"/>
    <m/>
    <m/>
    <m/>
    <s v="--"/>
    <s v="X"/>
    <s v="M"/>
    <s v="M"/>
    <s v=""/>
    <s v=""/>
    <n v="63"/>
    <m/>
    <m/>
    <m/>
    <m/>
    <x v="2"/>
    <n v="95761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8"/>
    <s v="GH"/>
    <n v="57.1997"/>
    <s v="M"/>
    <n v="63"/>
    <s v="NA"/>
    <s v=""/>
    <e v="#N/A"/>
    <s v=""/>
    <s v=""/>
    <s v=""/>
    <s v=""/>
    <s v=""/>
    <s v=""/>
    <s v="M"/>
    <s v=""/>
    <s v=""/>
    <s v=""/>
    <s v=""/>
  </r>
  <r>
    <d v="2024-07-24T00:00:00"/>
    <n v="12498"/>
    <n v="12506"/>
    <m/>
    <x v="1"/>
    <n v="1015"/>
    <m/>
    <m/>
    <s v="caudal hole"/>
    <m/>
    <m/>
    <m/>
    <m/>
    <s v="--"/>
    <m/>
    <s v="M"/>
    <s v="M"/>
    <s v=""/>
    <s v=""/>
    <n v="41"/>
    <m/>
    <m/>
    <m/>
    <m/>
    <x v="3"/>
    <n v="1024264"/>
    <n v="1024264"/>
    <n v="1"/>
    <s v="X"/>
    <m/>
    <m/>
    <d v="2024-08-16T00:00:00"/>
    <m/>
    <m/>
    <m/>
    <m/>
    <m/>
    <m/>
    <n v="1"/>
    <m/>
    <m/>
    <m/>
    <s v="jack"/>
    <s v="10242641"/>
    <x v="4"/>
    <s v="M1"/>
    <n v="1"/>
    <s v="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4T00:00:00"/>
    <n v="12498"/>
    <n v="12506"/>
    <n v="42"/>
    <x v="1"/>
    <n v="1019"/>
    <n v="91"/>
    <n v="42316"/>
    <s v="adipose hole"/>
    <s v="837095"/>
    <n v="460"/>
    <s v="M58 057"/>
    <n v="61"/>
    <s v="460-M58 057-61"/>
    <m/>
    <s v="F"/>
    <s v="M"/>
    <s v=""/>
    <s v=""/>
    <n v="74"/>
    <m/>
    <m/>
    <m/>
    <m/>
    <x v="2"/>
    <n v="1024264"/>
    <n v="1024264"/>
    <n v="2"/>
    <s v="X"/>
    <m/>
    <m/>
    <d v="2024-08-16T00:00:00"/>
    <n v="878"/>
    <m/>
    <m/>
    <m/>
    <m/>
    <m/>
    <n v="1"/>
    <s v="SK"/>
    <m/>
    <m/>
    <s v="adult"/>
    <s v="10242642"/>
    <x v="5"/>
    <n v="0"/>
    <n v="0"/>
    <s v=""/>
    <x v="8"/>
    <s v="GW"/>
    <n v="67.380199999999988"/>
    <s v="M"/>
    <n v="74"/>
    <s v="NA"/>
    <s v=""/>
    <n v="125083"/>
    <s v=""/>
    <s v=""/>
    <s v=""/>
    <s v=""/>
    <s v=""/>
    <s v=""/>
    <s v="M"/>
    <s v=""/>
    <s v=""/>
    <s v=""/>
    <s v=""/>
  </r>
  <r>
    <d v="2024-07-24T00:00:00"/>
    <n v="12498"/>
    <n v="12506"/>
    <m/>
    <x v="1"/>
    <n v="1031"/>
    <m/>
    <m/>
    <s v="caudal hole"/>
    <m/>
    <m/>
    <m/>
    <m/>
    <s v="--"/>
    <m/>
    <s v="M"/>
    <s v="M"/>
    <s v=""/>
    <s v=""/>
    <n v="44"/>
    <m/>
    <m/>
    <m/>
    <m/>
    <x v="3"/>
    <n v="1024264"/>
    <n v="1024264"/>
    <n v="3"/>
    <s v="X"/>
    <m/>
    <m/>
    <d v="2024-08-16T00:00:00"/>
    <m/>
    <m/>
    <m/>
    <m/>
    <m/>
    <m/>
    <n v="1"/>
    <m/>
    <m/>
    <m/>
    <s v="jack"/>
    <s v="10242643"/>
    <x v="4"/>
    <s v="M1"/>
    <n v="1"/>
    <s v="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4T00:00:00"/>
    <n v="12499"/>
    <n v="12506"/>
    <n v="42"/>
    <x v="0"/>
    <n v="1114"/>
    <n v="87"/>
    <n v="42317"/>
    <s v="adipose hole"/>
    <s v="837110"/>
    <n v="340"/>
    <s v="M52 057"/>
    <n v="62"/>
    <s v="340-M52 057-62"/>
    <s v="X"/>
    <s v="M"/>
    <s v="M"/>
    <s v=""/>
    <s v=""/>
    <n v="59"/>
    <m/>
    <m/>
    <m/>
    <m/>
    <x v="2"/>
    <n v="1024264"/>
    <n v="1024264"/>
    <n v="4"/>
    <s v="X"/>
    <m/>
    <m/>
    <d v="2024-08-16T00:00:00"/>
    <n v="879"/>
    <s v="GN"/>
    <m/>
    <n v="12"/>
    <m/>
    <m/>
    <n v="1"/>
    <s v="MM"/>
    <m/>
    <m/>
    <s v="adult"/>
    <s v="10242644"/>
    <x v="2"/>
    <n v="1.2"/>
    <n v="2"/>
    <n v="2020"/>
    <x v="8"/>
    <s v="GW"/>
    <n v="53.497700000000002"/>
    <s v="M"/>
    <n v="59"/>
    <s v="NA"/>
    <s v=""/>
    <n v="125083"/>
    <s v=""/>
    <s v=""/>
    <s v=""/>
    <s v=""/>
    <s v=""/>
    <s v=""/>
    <s v="M"/>
    <s v=""/>
    <s v=""/>
    <s v=""/>
    <s v=""/>
  </r>
  <r>
    <d v="2024-07-24T00:00:00"/>
    <n v="12499"/>
    <n v="12506"/>
    <n v="42"/>
    <x v="0"/>
    <n v="1118"/>
    <n v="72"/>
    <n v="42318"/>
    <s v="adipose hole"/>
    <s v="837118"/>
    <n v="500"/>
    <s v="M58 155"/>
    <n v="136"/>
    <s v="500-M58 155-136"/>
    <s v="X"/>
    <s v="M"/>
    <s v="M"/>
    <s v=""/>
    <s v=""/>
    <n v="59.5"/>
    <m/>
    <m/>
    <m/>
    <m/>
    <x v="2"/>
    <n v="1024264"/>
    <n v="1024264"/>
    <n v="5"/>
    <s v="X"/>
    <m/>
    <m/>
    <d v="2024-08-16T00:00:00"/>
    <n v="880"/>
    <m/>
    <m/>
    <m/>
    <m/>
    <m/>
    <n v="1"/>
    <s v="MM"/>
    <m/>
    <m/>
    <s v="adult"/>
    <s v="10242645"/>
    <x v="6"/>
    <s v="M2"/>
    <n v="2"/>
    <s v=""/>
    <x v="8"/>
    <s v="GW"/>
    <n v="53.960450000000002"/>
    <s v="M"/>
    <n v="59.5"/>
    <s v="NA"/>
    <s v=""/>
    <n v="125083"/>
    <s v=""/>
    <s v=""/>
    <s v=""/>
    <s v=""/>
    <s v=""/>
    <s v=""/>
    <s v="M"/>
    <s v=""/>
    <s v=""/>
    <s v=""/>
    <s v=""/>
  </r>
  <r>
    <d v="2024-07-24T00:00:00"/>
    <n v="12499"/>
    <n v="12506"/>
    <m/>
    <x v="0"/>
    <n v="1120"/>
    <m/>
    <m/>
    <s v="caudal hole"/>
    <m/>
    <m/>
    <m/>
    <m/>
    <s v="--"/>
    <m/>
    <s v="M"/>
    <s v="M"/>
    <s v=""/>
    <s v=""/>
    <n v="35"/>
    <m/>
    <m/>
    <m/>
    <m/>
    <x v="3"/>
    <n v="1024264"/>
    <n v="1024264"/>
    <n v="6"/>
    <s v="X"/>
    <m/>
    <m/>
    <d v="2024-08-16T00:00:00"/>
    <m/>
    <m/>
    <m/>
    <m/>
    <m/>
    <m/>
    <n v="1"/>
    <m/>
    <m/>
    <m/>
    <s v="jack"/>
    <s v="10242646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4T00:00:00"/>
    <n v="12499"/>
    <n v="12506"/>
    <m/>
    <x v="0"/>
    <n v="1141"/>
    <m/>
    <m/>
    <s v="caudal hole"/>
    <m/>
    <m/>
    <m/>
    <m/>
    <s v="--"/>
    <m/>
    <s v="M"/>
    <s v="M"/>
    <s v=""/>
    <s v=""/>
    <n v="49.5"/>
    <m/>
    <m/>
    <m/>
    <m/>
    <x v="3"/>
    <n v="1024264"/>
    <n v="1024264"/>
    <n v="7"/>
    <s v="X"/>
    <m/>
    <m/>
    <d v="2024-08-16T00:00:00"/>
    <m/>
    <m/>
    <m/>
    <m/>
    <m/>
    <m/>
    <n v="1"/>
    <m/>
    <m/>
    <m/>
    <s v="jack"/>
    <s v="10242647"/>
    <x v="2"/>
    <n v="1.2"/>
    <n v="2"/>
    <n v="2020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4T00:00:00"/>
    <n v="12500"/>
    <n v="12506"/>
    <m/>
    <x v="0"/>
    <n v="1500"/>
    <m/>
    <m/>
    <s v="caudal hole"/>
    <m/>
    <m/>
    <m/>
    <m/>
    <s v="--"/>
    <m/>
    <s v="M"/>
    <s v="M"/>
    <s v=""/>
    <s v=""/>
    <n v="36.5"/>
    <m/>
    <m/>
    <m/>
    <m/>
    <x v="3"/>
    <n v="1024264"/>
    <n v="1024264"/>
    <n v="8"/>
    <s v="X"/>
    <m/>
    <m/>
    <d v="2024-08-16T00:00:00"/>
    <m/>
    <m/>
    <m/>
    <m/>
    <m/>
    <m/>
    <n v="1"/>
    <m/>
    <m/>
    <m/>
    <s v="jack"/>
    <s v="10242648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4T00:00:00"/>
    <n v="12551"/>
    <n v="12506"/>
    <m/>
    <x v="1"/>
    <n v="1733"/>
    <m/>
    <n v="42319"/>
    <s v="adipose hole"/>
    <s v="837124"/>
    <m/>
    <m/>
    <m/>
    <s v="--"/>
    <s v="X"/>
    <s v="M"/>
    <s v="M"/>
    <s v=""/>
    <s v=""/>
    <n v="57"/>
    <m/>
    <m/>
    <m/>
    <m/>
    <x v="2"/>
    <m/>
    <s v="1016286"/>
    <m/>
    <m/>
    <m/>
    <m/>
    <m/>
    <n v="881"/>
    <m/>
    <m/>
    <m/>
    <m/>
    <m/>
    <n v="1"/>
    <m/>
    <m/>
    <s v="Will delete duplicate scale square 9 as scales in book are very small and correspond to scales taken from a jack on 25 July/24 -NP on 15 Aug/24."/>
    <s v="adult"/>
    <s v="1016286"/>
    <x v="7"/>
    <s v=""/>
    <s v=""/>
    <s v=""/>
    <x v="8"/>
    <s v="GW"/>
    <n v="51.646700000000003"/>
    <s v="M"/>
    <n v="57"/>
    <s v="NA"/>
    <s v=""/>
    <s v=""/>
    <s v=""/>
    <s v=""/>
    <s v=""/>
    <s v=""/>
    <s v=""/>
    <s v=""/>
    <s v="M"/>
    <s v=""/>
    <s v=""/>
    <s v=""/>
    <s v=""/>
  </r>
  <r>
    <d v="2024-07-24T00:00:00"/>
    <n v="12649"/>
    <n v="12389"/>
    <m/>
    <x v="3"/>
    <n v="955"/>
    <m/>
    <n v="54998"/>
    <s v="V-clip adipose"/>
    <s v="837286"/>
    <m/>
    <m/>
    <m/>
    <s v="--"/>
    <m/>
    <s v="F"/>
    <s v="F"/>
    <s v=""/>
    <s v=""/>
    <n v="87.5"/>
    <n v="17.3"/>
    <n v="6.2"/>
    <n v="4.7"/>
    <n v="2"/>
    <x v="1"/>
    <n v="95761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8"/>
    <s v="GH"/>
    <n v="81.3"/>
    <s v="L"/>
    <n v="87.5"/>
    <s v="Yes"/>
    <s v=""/>
    <e v="#N/A"/>
    <s v=""/>
    <s v="F"/>
    <n v="4.9830000000000014"/>
    <n v="0.99319317907943883"/>
    <s v=""/>
    <s v=""/>
    <s v="F"/>
    <s v=""/>
    <s v=""/>
    <s v=""/>
    <s v=""/>
  </r>
  <r>
    <d v="2024-07-24T00:00:00"/>
    <n v="12649"/>
    <n v="12389"/>
    <m/>
    <x v="3"/>
    <n v="1009"/>
    <m/>
    <n v="54999"/>
    <s v="V-clip adipose"/>
    <s v="837309"/>
    <m/>
    <m/>
    <m/>
    <s v="--"/>
    <m/>
    <s v="F"/>
    <s v="F"/>
    <s v=""/>
    <s v=""/>
    <n v="84"/>
    <n v="18.399999999999999"/>
    <n v="6.8"/>
    <n v="5"/>
    <n v="1.6"/>
    <x v="1"/>
    <n v="95761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8"/>
    <s v="GH"/>
    <n v="77.2"/>
    <s v="L"/>
    <n v="84"/>
    <s v="Yes"/>
    <s v=""/>
    <e v="#N/A"/>
    <s v=""/>
    <s v="F"/>
    <n v="2.849999999999997"/>
    <n v="0.94531868278405906"/>
    <s v=""/>
    <s v=""/>
    <s v="F"/>
    <s v=""/>
    <s v=""/>
    <s v=""/>
    <s v=""/>
  </r>
  <r>
    <d v="2024-07-24T00:00:00"/>
    <n v="12650"/>
    <n v="12389"/>
    <m/>
    <x v="4"/>
    <n v="1125"/>
    <m/>
    <n v="54801"/>
    <s v="V-clip adipose"/>
    <s v="837369"/>
    <m/>
    <m/>
    <m/>
    <s v="--"/>
    <m/>
    <s v="F"/>
    <s v="F"/>
    <s v=""/>
    <s v=""/>
    <n v="83"/>
    <n v="17.3"/>
    <n v="6.1"/>
    <n v="4.3"/>
    <n v="1.8"/>
    <x v="1"/>
    <n v="95761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8"/>
    <s v="GH"/>
    <n v="76.900000000000006"/>
    <s v="L"/>
    <n v="83"/>
    <s v="Yes"/>
    <s v=""/>
    <e v="#N/A"/>
    <s v=""/>
    <s v="F"/>
    <n v="3.6199999999999992"/>
    <n v="0.973915924853617"/>
    <s v=""/>
    <s v=""/>
    <s v="F"/>
    <s v=""/>
    <s v=""/>
    <s v=""/>
    <s v=""/>
  </r>
  <r>
    <d v="2024-07-24T00:00:00"/>
    <n v="12650"/>
    <n v="12389"/>
    <m/>
    <x v="4"/>
    <n v="1141"/>
    <m/>
    <n v="54802"/>
    <s v="V-clip adipose"/>
    <s v="837359"/>
    <m/>
    <m/>
    <m/>
    <s v="--"/>
    <s v="X"/>
    <s v="M"/>
    <s v="M"/>
    <s v=""/>
    <s v=""/>
    <n v="78"/>
    <n v="17"/>
    <n v="6"/>
    <n v="6"/>
    <n v="1.8"/>
    <x v="1"/>
    <n v="95761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8"/>
    <s v="GH"/>
    <n v="72"/>
    <s v="L"/>
    <n v="78"/>
    <s v="Yes"/>
    <s v=""/>
    <e v="#N/A"/>
    <s v=""/>
    <s v="F"/>
    <n v="0.44200000000000017"/>
    <n v="0.60873548739075023"/>
    <s v=""/>
    <s v=""/>
    <s v="F"/>
    <s v=""/>
    <s v=""/>
    <s v=""/>
    <s v=""/>
  </r>
  <r>
    <d v="2024-07-24T00:00:00"/>
    <n v="12651"/>
    <n v="12389"/>
    <m/>
    <x v="2"/>
    <n v="1216"/>
    <m/>
    <n v="54803"/>
    <s v="V-clip adipose"/>
    <s v="837304"/>
    <m/>
    <m/>
    <m/>
    <s v="--"/>
    <s v="X"/>
    <s v="M"/>
    <s v="M"/>
    <s v=""/>
    <s v=""/>
    <n v="67"/>
    <m/>
    <m/>
    <m/>
    <m/>
    <x v="2"/>
    <n v="95761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8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d v="2024-07-24T00:00:00"/>
    <n v="12651"/>
    <n v="12389"/>
    <m/>
    <x v="2"/>
    <n v="1222"/>
    <m/>
    <n v="54804"/>
    <s v="V-clip adipose"/>
    <s v="837289"/>
    <m/>
    <m/>
    <m/>
    <s v="--"/>
    <m/>
    <s v="M"/>
    <s v="M"/>
    <s v=""/>
    <s v=""/>
    <n v="54.5"/>
    <m/>
    <m/>
    <m/>
    <m/>
    <x v="2"/>
    <n v="95329"/>
    <s v=""/>
    <n v="1"/>
    <s v="X"/>
    <s v="X"/>
    <m/>
    <d v="2024-09-27T00:00:00"/>
    <m/>
    <m/>
    <m/>
    <m/>
    <m/>
    <m/>
    <m/>
    <m/>
    <m/>
    <m/>
    <s v="adult"/>
    <s v="1"/>
    <x v="7"/>
    <s v=""/>
    <s v=""/>
    <s v=""/>
    <x v="8"/>
    <s v="GH"/>
    <n v="49.332949999999997"/>
    <s v="M"/>
    <n v="54.5"/>
    <s v="NA"/>
    <s v=""/>
    <e v="#N/A"/>
    <s v=""/>
    <s v=""/>
    <s v=""/>
    <s v=""/>
    <s v=""/>
    <s v=""/>
    <s v="M"/>
    <s v=""/>
    <s v=""/>
    <s v=""/>
    <s v=""/>
  </r>
  <r>
    <d v="2024-07-24T00:00:00"/>
    <n v="12651"/>
    <n v="12389"/>
    <m/>
    <x v="2"/>
    <n v="1237"/>
    <m/>
    <n v="54805"/>
    <s v="V-clip adipose"/>
    <s v="837337"/>
    <m/>
    <m/>
    <m/>
    <s v="--"/>
    <m/>
    <s v="F"/>
    <s v="M"/>
    <s v=""/>
    <s v=""/>
    <n v="73"/>
    <m/>
    <m/>
    <m/>
    <m/>
    <x v="2"/>
    <n v="95329"/>
    <s v=""/>
    <n v="2"/>
    <s v="X"/>
    <s v="X"/>
    <m/>
    <d v="2024-09-27T00:00:00"/>
    <m/>
    <m/>
    <m/>
    <m/>
    <m/>
    <m/>
    <m/>
    <m/>
    <m/>
    <m/>
    <s v="adult"/>
    <s v="2"/>
    <x v="7"/>
    <s v=""/>
    <s v=""/>
    <s v=""/>
    <x v="8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24T00:00:00"/>
    <n v="12652"/>
    <n v="12389"/>
    <m/>
    <x v="4"/>
    <n v="1635"/>
    <m/>
    <n v="54806"/>
    <s v="V-clip adipose"/>
    <s v="837339"/>
    <m/>
    <m/>
    <m/>
    <s v="--"/>
    <m/>
    <s v="F"/>
    <s v="F"/>
    <s v=""/>
    <s v=""/>
    <n v="78"/>
    <n v="16.600000000000001"/>
    <n v="6.5"/>
    <n v="5"/>
    <n v="1.5"/>
    <x v="1"/>
    <n v="95329"/>
    <s v=""/>
    <n v="3"/>
    <s v="X"/>
    <s v="X"/>
    <m/>
    <d v="2024-09-27T00:00:00"/>
    <m/>
    <m/>
    <m/>
    <m/>
    <m/>
    <m/>
    <m/>
    <m/>
    <m/>
    <m/>
    <s v="adult"/>
    <s v="3"/>
    <x v="7"/>
    <s v=""/>
    <s v=""/>
    <s v=""/>
    <x v="8"/>
    <s v="GH"/>
    <n v="71.5"/>
    <s v="L"/>
    <n v="78"/>
    <s v="Yes"/>
    <s v=""/>
    <e v="#N/A"/>
    <s v=""/>
    <s v="F"/>
    <n v="0.73999999999999932"/>
    <n v="0.67699585623852288"/>
    <s v=""/>
    <s v=""/>
    <s v="F"/>
    <s v=""/>
    <s v=""/>
    <s v=""/>
    <s v=""/>
  </r>
  <r>
    <d v="2024-07-24T00:00:00"/>
    <n v="12652"/>
    <n v="12389"/>
    <m/>
    <x v="4"/>
    <n v="1640"/>
    <m/>
    <n v="54807"/>
    <s v="V-clip adipose"/>
    <s v="837328"/>
    <m/>
    <m/>
    <m/>
    <s v="--"/>
    <m/>
    <s v="M"/>
    <s v="M"/>
    <s v=""/>
    <s v=""/>
    <n v="58"/>
    <m/>
    <m/>
    <m/>
    <m/>
    <x v="2"/>
    <n v="95329"/>
    <s v=""/>
    <n v="4"/>
    <s v="X"/>
    <s v="X"/>
    <m/>
    <d v="2024-09-27T00:00:00"/>
    <m/>
    <m/>
    <m/>
    <m/>
    <m/>
    <m/>
    <m/>
    <m/>
    <m/>
    <m/>
    <s v="adult"/>
    <s v="4"/>
    <x v="7"/>
    <s v=""/>
    <s v=""/>
    <s v=""/>
    <x v="8"/>
    <s v="GH"/>
    <n v="52.572200000000002"/>
    <s v="M"/>
    <n v="58"/>
    <s v="NA"/>
    <s v=""/>
    <e v="#N/A"/>
    <s v=""/>
    <s v=""/>
    <s v=""/>
    <s v=""/>
    <s v=""/>
    <s v=""/>
    <s v="M"/>
    <s v=""/>
    <s v=""/>
    <s v=""/>
    <s v=""/>
  </r>
  <r>
    <d v="2024-07-24T00:00:00"/>
    <n v="12653"/>
    <n v="12389"/>
    <m/>
    <x v="2"/>
    <n v="1734"/>
    <m/>
    <n v="54808"/>
    <s v="V-clip adipose"/>
    <s v="no pit"/>
    <m/>
    <m/>
    <m/>
    <s v="--"/>
    <m/>
    <s v="M"/>
    <s v="M"/>
    <s v=""/>
    <s v=""/>
    <n v="64.5"/>
    <m/>
    <m/>
    <m/>
    <m/>
    <x v="2"/>
    <n v="95329"/>
    <s v=""/>
    <n v="5"/>
    <s v="X"/>
    <s v="X"/>
    <m/>
    <d v="2024-09-27T00:00:00"/>
    <m/>
    <m/>
    <m/>
    <m/>
    <m/>
    <m/>
    <m/>
    <m/>
    <m/>
    <m/>
    <s v="adult"/>
    <s v="5"/>
    <x v="7"/>
    <s v=""/>
    <s v=""/>
    <s v=""/>
    <x v="8"/>
    <s v="GH"/>
    <n v="58.587949999999999"/>
    <s v="M"/>
    <n v="64.5"/>
    <s v="NA"/>
    <s v=""/>
    <e v="#N/A"/>
    <s v=""/>
    <s v=""/>
    <s v=""/>
    <s v=""/>
    <s v=""/>
    <s v=""/>
    <s v="M"/>
    <s v=""/>
    <s v=""/>
    <s v=""/>
    <s v=""/>
  </r>
  <r>
    <d v="2024-07-25T00:00:00"/>
    <n v="12552"/>
    <n v="12511"/>
    <m/>
    <x v="1"/>
    <n v="932"/>
    <m/>
    <m/>
    <s v="caudal hole"/>
    <m/>
    <m/>
    <m/>
    <m/>
    <s v="--"/>
    <m/>
    <s v="M"/>
    <s v="M"/>
    <s v=""/>
    <s v=""/>
    <n v="48"/>
    <m/>
    <m/>
    <m/>
    <m/>
    <x v="3"/>
    <n v="1024264"/>
    <n v="1024264"/>
    <n v="9"/>
    <s v="X"/>
    <m/>
    <m/>
    <d v="2024-08-16T00:00:00"/>
    <n v="882"/>
    <m/>
    <m/>
    <m/>
    <m/>
    <m/>
    <m/>
    <m/>
    <m/>
    <m/>
    <s v="jack"/>
    <s v="10242649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5T00:00:00"/>
    <n v="12552"/>
    <n v="12511"/>
    <m/>
    <x v="1"/>
    <n v="958"/>
    <m/>
    <m/>
    <s v="caudal hole"/>
    <m/>
    <m/>
    <m/>
    <m/>
    <s v="--"/>
    <m/>
    <s v="M"/>
    <s v="M"/>
    <s v=""/>
    <s v=""/>
    <n v="40"/>
    <m/>
    <m/>
    <m/>
    <m/>
    <x v="3"/>
    <n v="1024264"/>
    <n v="1024264"/>
    <n v="10"/>
    <s v="X"/>
    <m/>
    <m/>
    <d v="2024-08-16T00:00:00"/>
    <m/>
    <m/>
    <m/>
    <m/>
    <m/>
    <m/>
    <m/>
    <m/>
    <m/>
    <m/>
    <s v="jack"/>
    <s v="102426410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5T00:00:00"/>
    <n v="12552"/>
    <n v="12511"/>
    <m/>
    <x v="1"/>
    <n v="1001"/>
    <m/>
    <n v="42320"/>
    <s v="adipose hole"/>
    <s v="837079"/>
    <m/>
    <m/>
    <m/>
    <s v="--"/>
    <m/>
    <s v="M"/>
    <s v="M"/>
    <s v=""/>
    <s v=""/>
    <n v="53.5"/>
    <m/>
    <m/>
    <m/>
    <m/>
    <x v="2"/>
    <n v="1022362"/>
    <n v="1022362"/>
    <n v="1"/>
    <s v="X"/>
    <m/>
    <m/>
    <d v="2024-08-16T00:00:00"/>
    <m/>
    <m/>
    <m/>
    <m/>
    <m/>
    <m/>
    <m/>
    <m/>
    <m/>
    <m/>
    <s v="adult"/>
    <s v="10223621"/>
    <x v="2"/>
    <n v="1.2"/>
    <n v="2"/>
    <n v="2020"/>
    <x v="8"/>
    <s v="GW"/>
    <n v="48.407449999999997"/>
    <s v="M"/>
    <n v="53.5"/>
    <s v="NA"/>
    <s v=""/>
    <n v="125083"/>
    <s v=""/>
    <s v=""/>
    <s v=""/>
    <s v=""/>
    <s v=""/>
    <s v=""/>
    <s v="M"/>
    <s v=""/>
    <s v=""/>
    <s v=""/>
    <s v=""/>
  </r>
  <r>
    <d v="2024-07-25T00:00:00"/>
    <n v="12552"/>
    <n v="12511"/>
    <m/>
    <x v="1"/>
    <n v="1007"/>
    <m/>
    <m/>
    <s v="caudal hole"/>
    <m/>
    <m/>
    <m/>
    <m/>
    <s v="--"/>
    <m/>
    <s v="M"/>
    <s v="M"/>
    <s v=""/>
    <s v=""/>
    <n v="38"/>
    <m/>
    <m/>
    <m/>
    <m/>
    <x v="3"/>
    <n v="1022362"/>
    <n v="1022362"/>
    <n v="2"/>
    <s v="X"/>
    <m/>
    <m/>
    <d v="2024-08-16T00:00:00"/>
    <m/>
    <m/>
    <m/>
    <m/>
    <m/>
    <m/>
    <m/>
    <m/>
    <m/>
    <m/>
    <s v="jack"/>
    <s v="10223622"/>
    <x v="5"/>
    <n v="0"/>
    <n v="0"/>
    <s v="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5T00:00:00"/>
    <n v="12553"/>
    <n v="12511"/>
    <n v="43"/>
    <x v="0"/>
    <n v="1035"/>
    <n v="125"/>
    <n v="42321"/>
    <s v="adipose hole"/>
    <s v="837152"/>
    <n v="380"/>
    <s v="M52 154"/>
    <n v="59"/>
    <s v="380-M52 154-59"/>
    <s v="X"/>
    <s v="M"/>
    <s v="M"/>
    <s v=""/>
    <s v=""/>
    <n v="65"/>
    <m/>
    <m/>
    <m/>
    <m/>
    <x v="2"/>
    <n v="1022362"/>
    <n v="1022362"/>
    <n v="3"/>
    <s v="X"/>
    <m/>
    <m/>
    <d v="2024-08-16T00:00:00"/>
    <n v="883"/>
    <m/>
    <m/>
    <m/>
    <m/>
    <m/>
    <m/>
    <s v="MM"/>
    <m/>
    <m/>
    <s v="adult"/>
    <s v="10223623"/>
    <x v="2"/>
    <n v="1.2"/>
    <n v="2"/>
    <n v="2020"/>
    <x v="8"/>
    <s v="GW"/>
    <n v="59.050699999999999"/>
    <s v="M"/>
    <n v="65"/>
    <s v="NA"/>
    <s v=""/>
    <n v="125083"/>
    <s v=""/>
    <s v=""/>
    <s v=""/>
    <s v=""/>
    <s v=""/>
    <s v=""/>
    <s v="M"/>
    <s v=""/>
    <s v=""/>
    <s v=""/>
    <s v=""/>
  </r>
  <r>
    <d v="2024-07-25T00:00:00"/>
    <n v="12554"/>
    <n v="12511"/>
    <n v="43"/>
    <x v="0"/>
    <n v="1549"/>
    <n v="120"/>
    <n v="42322"/>
    <s v="adipose hole"/>
    <s v="837167"/>
    <n v="420"/>
    <s v="M56 056"/>
    <n v="139"/>
    <s v="420-M56 056-139"/>
    <m/>
    <s v="M"/>
    <s v="M"/>
    <s v=""/>
    <s v=""/>
    <n v="62.5"/>
    <m/>
    <m/>
    <m/>
    <m/>
    <x v="2"/>
    <n v="1022362"/>
    <n v="1022362"/>
    <n v="4"/>
    <s v="X"/>
    <m/>
    <m/>
    <d v="2024-08-16T00:00:00"/>
    <n v="884"/>
    <m/>
    <m/>
    <m/>
    <m/>
    <m/>
    <m/>
    <s v="MM"/>
    <m/>
    <m/>
    <s v="adult"/>
    <s v="10223624"/>
    <x v="2"/>
    <n v="1.2"/>
    <n v="2"/>
    <n v="2020"/>
    <x v="8"/>
    <s v="GW"/>
    <n v="56.73695"/>
    <s v="M"/>
    <n v="62.5"/>
    <s v="NA"/>
    <s v=""/>
    <n v="125083"/>
    <s v=""/>
    <s v=""/>
    <s v=""/>
    <s v=""/>
    <s v=""/>
    <s v=""/>
    <s v="M"/>
    <s v=""/>
    <s v=""/>
    <s v=""/>
    <s v=""/>
  </r>
  <r>
    <d v="2024-07-25T00:00:00"/>
    <n v="12555"/>
    <n v="12511"/>
    <m/>
    <x v="1"/>
    <n v="1714"/>
    <m/>
    <n v="42324"/>
    <s v="adipose hole"/>
    <s v="837090"/>
    <m/>
    <m/>
    <m/>
    <s v="--"/>
    <m/>
    <s v="M"/>
    <s v="M"/>
    <s v=""/>
    <s v=""/>
    <n v="60"/>
    <m/>
    <m/>
    <m/>
    <m/>
    <x v="2"/>
    <n v="1022362"/>
    <n v="1022362"/>
    <n v="5"/>
    <s v="X"/>
    <m/>
    <m/>
    <d v="2024-08-16T00:00:00"/>
    <n v="885"/>
    <m/>
    <m/>
    <m/>
    <m/>
    <m/>
    <n v="1"/>
    <m/>
    <s v="42323 bad tag"/>
    <m/>
    <s v="adult"/>
    <s v="10223625"/>
    <x v="5"/>
    <n v="0"/>
    <n v="0"/>
    <s v=""/>
    <x v="8"/>
    <s v="GW"/>
    <n v="54.423200000000001"/>
    <s v="M"/>
    <n v="60"/>
    <s v="NA"/>
    <s v=""/>
    <n v="125083"/>
    <s v=""/>
    <s v=""/>
    <s v=""/>
    <s v=""/>
    <s v=""/>
    <s v=""/>
    <s v="M"/>
    <s v=""/>
    <s v=""/>
    <s v=""/>
    <s v=""/>
  </r>
  <r>
    <d v="2024-07-25T00:00:00"/>
    <n v="12655"/>
    <n v="12392"/>
    <m/>
    <x v="3"/>
    <n v="923"/>
    <m/>
    <n v="54809"/>
    <s v="V-clip adipose"/>
    <s v="no pit"/>
    <m/>
    <m/>
    <m/>
    <s v="--"/>
    <m/>
    <s v="F"/>
    <s v="M"/>
    <s v=""/>
    <s v=""/>
    <n v="65"/>
    <m/>
    <m/>
    <m/>
    <m/>
    <x v="2"/>
    <n v="95329"/>
    <s v=""/>
    <n v="6"/>
    <s v="X"/>
    <s v="X"/>
    <m/>
    <d v="2024-09-27T00:00:00"/>
    <m/>
    <m/>
    <m/>
    <m/>
    <m/>
    <m/>
    <m/>
    <m/>
    <m/>
    <m/>
    <s v="adult"/>
    <s v="6"/>
    <x v="7"/>
    <s v=""/>
    <s v=""/>
    <s v=""/>
    <x v="8"/>
    <s v="GH"/>
    <n v="59.050699999999999"/>
    <s v="M"/>
    <n v="65"/>
    <s v="NA"/>
    <s v=""/>
    <e v="#N/A"/>
    <s v=""/>
    <s v=""/>
    <s v=""/>
    <s v=""/>
    <s v=""/>
    <s v=""/>
    <s v="M"/>
    <s v=""/>
    <s v=""/>
    <s v=""/>
    <s v=""/>
  </r>
  <r>
    <d v="2024-07-26T00:00:00"/>
    <n v="12557"/>
    <n v="12519"/>
    <m/>
    <x v="0"/>
    <n v="1032"/>
    <m/>
    <m/>
    <s v="caudal hole"/>
    <m/>
    <m/>
    <m/>
    <m/>
    <s v="--"/>
    <m/>
    <s v="M"/>
    <s v="M"/>
    <s v=""/>
    <s v=""/>
    <n v="41.5"/>
    <m/>
    <m/>
    <m/>
    <m/>
    <x v="3"/>
    <n v="1022362"/>
    <n v="1022362"/>
    <n v="6"/>
    <s v="X"/>
    <m/>
    <m/>
    <d v="2024-08-16T00:00:00"/>
    <m/>
    <m/>
    <m/>
    <m/>
    <m/>
    <m/>
    <m/>
    <m/>
    <m/>
    <m/>
    <s v="jack"/>
    <s v="10223626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6T00:00:00"/>
    <n v="12557"/>
    <n v="12519"/>
    <m/>
    <x v="0"/>
    <n v="1051"/>
    <m/>
    <m/>
    <s v="caudal hole"/>
    <m/>
    <m/>
    <m/>
    <m/>
    <s v="--"/>
    <m/>
    <s v="M"/>
    <s v="M"/>
    <s v=""/>
    <s v=""/>
    <n v="47.5"/>
    <m/>
    <m/>
    <m/>
    <m/>
    <x v="3"/>
    <n v="1022362"/>
    <n v="1022362"/>
    <n v="7"/>
    <s v="X"/>
    <m/>
    <m/>
    <d v="2024-08-16T00:00:00"/>
    <m/>
    <m/>
    <m/>
    <m/>
    <m/>
    <m/>
    <m/>
    <m/>
    <m/>
    <m/>
    <s v="jack"/>
    <s v="10223627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6T00:00:00"/>
    <n v="12557"/>
    <n v="12519"/>
    <m/>
    <x v="0"/>
    <n v="1052"/>
    <m/>
    <m/>
    <s v="caudal hole"/>
    <m/>
    <m/>
    <m/>
    <m/>
    <s v="--"/>
    <m/>
    <s v="M"/>
    <s v="M"/>
    <s v=""/>
    <s v=""/>
    <n v="38"/>
    <m/>
    <m/>
    <m/>
    <m/>
    <x v="3"/>
    <n v="1022362"/>
    <n v="1022362"/>
    <n v="8"/>
    <s v="X"/>
    <m/>
    <m/>
    <d v="2024-08-16T00:00:00"/>
    <m/>
    <m/>
    <m/>
    <m/>
    <m/>
    <m/>
    <m/>
    <m/>
    <m/>
    <m/>
    <s v="jack"/>
    <s v="10223628"/>
    <x v="4"/>
    <s v="M1"/>
    <n v="1"/>
    <s v="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6T00:00:00"/>
    <n v="12559"/>
    <n v="12519"/>
    <s v="???"/>
    <x v="1"/>
    <n v="1648"/>
    <m/>
    <n v="42325"/>
    <s v="adipose hole"/>
    <s v="837157"/>
    <n v="460"/>
    <s v="M58 058"/>
    <n v="62"/>
    <s v="460-M58 058-62"/>
    <m/>
    <s v="M"/>
    <s v="M"/>
    <s v=""/>
    <s v=""/>
    <n v="60"/>
    <m/>
    <m/>
    <m/>
    <m/>
    <x v="2"/>
    <n v="1022362"/>
    <n v="1022362"/>
    <n v="9"/>
    <s v="X"/>
    <m/>
    <m/>
    <d v="2024-08-16T00:00:00"/>
    <n v="886"/>
    <m/>
    <m/>
    <m/>
    <m/>
    <m/>
    <m/>
    <m/>
    <m/>
    <m/>
    <s v="adult"/>
    <s v="10223629"/>
    <x v="2"/>
    <n v="1.2"/>
    <n v="2"/>
    <n v="2020"/>
    <x v="8"/>
    <s v="GW"/>
    <n v="54.423200000000001"/>
    <s v="M"/>
    <n v="60"/>
    <s v="NA"/>
    <s v=""/>
    <n v="125083"/>
    <s v=""/>
    <s v=""/>
    <s v=""/>
    <s v=""/>
    <s v=""/>
    <s v=""/>
    <s v="M"/>
    <s v=""/>
    <s v=""/>
    <s v=""/>
    <s v=""/>
  </r>
  <r>
    <d v="2024-07-26T00:00:00"/>
    <n v="12661"/>
    <n v="12394"/>
    <m/>
    <x v="3"/>
    <n v="934"/>
    <m/>
    <n v="54810"/>
    <s v="V-clip adipose"/>
    <s v="no pit"/>
    <m/>
    <m/>
    <m/>
    <s v="--"/>
    <m/>
    <s v="M"/>
    <s v="M"/>
    <s v=""/>
    <s v=""/>
    <n v="57"/>
    <m/>
    <m/>
    <m/>
    <m/>
    <x v="2"/>
    <n v="95329"/>
    <s v=""/>
    <n v="7"/>
    <s v="X"/>
    <s v="X"/>
    <m/>
    <d v="2024-09-27T00:00:00"/>
    <m/>
    <m/>
    <m/>
    <m/>
    <m/>
    <m/>
    <m/>
    <m/>
    <m/>
    <m/>
    <s v="adult"/>
    <s v="7"/>
    <x v="7"/>
    <s v=""/>
    <s v=""/>
    <s v=""/>
    <x v="8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26T00:00:00"/>
    <n v="12662"/>
    <n v="12394"/>
    <m/>
    <x v="4"/>
    <n v="1017"/>
    <m/>
    <n v="54811"/>
    <s v="V-clip adipose"/>
    <s v="no pit"/>
    <m/>
    <m/>
    <m/>
    <s v="--"/>
    <m/>
    <s v="M"/>
    <s v="M"/>
    <s v=""/>
    <s v=""/>
    <n v="57"/>
    <m/>
    <m/>
    <m/>
    <m/>
    <x v="2"/>
    <n v="95329"/>
    <s v=""/>
    <n v="8"/>
    <s v="X"/>
    <s v="X"/>
    <m/>
    <d v="2024-09-27T00:00:00"/>
    <m/>
    <m/>
    <m/>
    <m/>
    <m/>
    <m/>
    <m/>
    <m/>
    <m/>
    <m/>
    <s v="adult"/>
    <s v="8"/>
    <x v="7"/>
    <s v=""/>
    <s v=""/>
    <s v=""/>
    <x v="8"/>
    <s v="GH"/>
    <n v="51.646700000000003"/>
    <s v="M"/>
    <n v="57"/>
    <s v="NA"/>
    <s v=""/>
    <e v="#N/A"/>
    <s v=""/>
    <s v=""/>
    <s v=""/>
    <s v=""/>
    <s v=""/>
    <s v=""/>
    <s v="M"/>
    <s v=""/>
    <s v=""/>
    <s v=""/>
    <s v=""/>
  </r>
  <r>
    <d v="2024-07-26T00:00:00"/>
    <n v="12662"/>
    <n v="12394"/>
    <m/>
    <x v="4"/>
    <n v="1020"/>
    <m/>
    <n v="54812"/>
    <s v="V-clip adipose"/>
    <s v="no pit"/>
    <m/>
    <m/>
    <m/>
    <s v="--"/>
    <m/>
    <s v="F"/>
    <s v="M"/>
    <s v=""/>
    <s v=""/>
    <n v="73"/>
    <m/>
    <m/>
    <m/>
    <m/>
    <x v="2"/>
    <n v="95329"/>
    <s v=""/>
    <n v="9"/>
    <s v="X"/>
    <s v="X"/>
    <m/>
    <d v="2024-09-27T00:00:00"/>
    <m/>
    <m/>
    <m/>
    <m/>
    <m/>
    <m/>
    <m/>
    <m/>
    <m/>
    <m/>
    <s v="adult"/>
    <s v="9"/>
    <x v="7"/>
    <s v=""/>
    <s v=""/>
    <s v=""/>
    <x v="8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7-26T00:00:00"/>
    <n v="12663"/>
    <n v="12394"/>
    <m/>
    <x v="2"/>
    <n v="1137"/>
    <m/>
    <n v="54813"/>
    <s v="V-clip adipose"/>
    <s v="no pit"/>
    <m/>
    <m/>
    <m/>
    <s v="--"/>
    <s v="X"/>
    <s v="M"/>
    <s v="M"/>
    <s v=""/>
    <s v=""/>
    <n v="86"/>
    <n v="20"/>
    <n v="7.6"/>
    <n v="7"/>
    <n v="2.5"/>
    <x v="1"/>
    <n v="95329"/>
    <s v=""/>
    <n v="10"/>
    <s v="X"/>
    <s v="X"/>
    <m/>
    <d v="2024-09-27T00:00:00"/>
    <m/>
    <m/>
    <m/>
    <m/>
    <m/>
    <m/>
    <m/>
    <m/>
    <m/>
    <m/>
    <s v="adult"/>
    <s v="10"/>
    <x v="7"/>
    <s v=""/>
    <s v=""/>
    <s v=""/>
    <x v="8"/>
    <s v="GH"/>
    <n v="78.400000000000006"/>
    <s v="L"/>
    <n v="86"/>
    <s v="Yes"/>
    <s v=""/>
    <e v="#N/A"/>
    <s v=""/>
    <s v="F"/>
    <n v="0.55199999999999738"/>
    <n v="0.63459948169411629"/>
    <s v=""/>
    <s v=""/>
    <s v="F"/>
    <s v=""/>
    <s v=""/>
    <s v=""/>
    <s v=""/>
  </r>
  <r>
    <d v="2024-07-27T00:00:00"/>
    <n v="12560"/>
    <n v="12524"/>
    <m/>
    <x v="1"/>
    <n v="1026"/>
    <m/>
    <m/>
    <s v="caudal hole"/>
    <m/>
    <m/>
    <m/>
    <m/>
    <s v="--"/>
    <m/>
    <s v="M"/>
    <s v="M"/>
    <s v=""/>
    <s v=""/>
    <n v="43"/>
    <m/>
    <m/>
    <m/>
    <m/>
    <x v="3"/>
    <n v="1022362"/>
    <n v="1022362"/>
    <n v="10"/>
    <s v="X"/>
    <m/>
    <m/>
    <d v="2024-08-16T00:00:00"/>
    <m/>
    <m/>
    <m/>
    <m/>
    <m/>
    <m/>
    <n v="1"/>
    <m/>
    <m/>
    <m/>
    <s v="jack"/>
    <s v="102236210"/>
    <x v="5"/>
    <n v="0"/>
    <n v="0"/>
    <s v="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7T00:00:00"/>
    <n v="12560"/>
    <n v="12524"/>
    <m/>
    <x v="1"/>
    <n v="1026"/>
    <m/>
    <m/>
    <s v="caudal hole"/>
    <m/>
    <m/>
    <m/>
    <m/>
    <s v="--"/>
    <m/>
    <s v="M"/>
    <s v="M"/>
    <s v=""/>
    <s v=""/>
    <n v="42"/>
    <m/>
    <m/>
    <m/>
    <m/>
    <x v="3"/>
    <n v="1022370"/>
    <n v="1022370"/>
    <n v="1"/>
    <s v="X"/>
    <m/>
    <m/>
    <d v="2024-08-16T00:00:00"/>
    <m/>
    <m/>
    <m/>
    <m/>
    <m/>
    <m/>
    <n v="1"/>
    <m/>
    <m/>
    <m/>
    <s v="jack"/>
    <s v="10223701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7T00:00:00"/>
    <n v="12560"/>
    <n v="12524"/>
    <m/>
    <x v="1"/>
    <n v="1026"/>
    <m/>
    <m/>
    <s v="caudal hole"/>
    <m/>
    <m/>
    <m/>
    <m/>
    <s v="--"/>
    <m/>
    <s v="M"/>
    <s v="M"/>
    <s v=""/>
    <s v=""/>
    <n v="36.5"/>
    <m/>
    <m/>
    <m/>
    <m/>
    <x v="3"/>
    <n v="1022370"/>
    <n v="1022370"/>
    <n v="2"/>
    <s v="X"/>
    <m/>
    <m/>
    <d v="2024-08-16T00:00:00"/>
    <m/>
    <m/>
    <m/>
    <m/>
    <m/>
    <m/>
    <n v="1"/>
    <m/>
    <m/>
    <m/>
    <s v="jack"/>
    <s v="10223702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7T00:00:00"/>
    <n v="12560"/>
    <n v="12524"/>
    <m/>
    <x v="1"/>
    <n v="1037"/>
    <m/>
    <m/>
    <s v="caudal hole"/>
    <m/>
    <m/>
    <m/>
    <m/>
    <s v="--"/>
    <m/>
    <s v="M"/>
    <s v="M"/>
    <s v=""/>
    <s v=""/>
    <n v="35.5"/>
    <m/>
    <m/>
    <m/>
    <m/>
    <x v="3"/>
    <n v="1022370"/>
    <n v="1022370"/>
    <n v="3"/>
    <s v="X"/>
    <m/>
    <m/>
    <d v="2024-08-16T00:00:00"/>
    <m/>
    <m/>
    <m/>
    <m/>
    <m/>
    <m/>
    <n v="1"/>
    <m/>
    <m/>
    <m/>
    <s v="jack"/>
    <s v="10223703"/>
    <x v="6"/>
    <s v="M2"/>
    <n v="2"/>
    <s v="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7T00:00:00"/>
    <n v="12561"/>
    <n v="12524"/>
    <m/>
    <x v="0"/>
    <n v="1143"/>
    <m/>
    <m/>
    <s v="caudal hole"/>
    <m/>
    <m/>
    <m/>
    <m/>
    <s v="--"/>
    <m/>
    <s v="M"/>
    <s v="M"/>
    <s v=""/>
    <s v=""/>
    <n v="43"/>
    <m/>
    <m/>
    <m/>
    <m/>
    <x v="3"/>
    <n v="1022370"/>
    <n v="1022370"/>
    <n v="4"/>
    <s v="X"/>
    <m/>
    <m/>
    <d v="2024-08-16T00:00:00"/>
    <m/>
    <m/>
    <m/>
    <m/>
    <m/>
    <m/>
    <n v="1"/>
    <m/>
    <m/>
    <m/>
    <s v="jack"/>
    <s v="10223704"/>
    <x v="10"/>
    <n v="1.1000000000000001"/>
    <n v="1"/>
    <n v="2021"/>
    <x v="8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7T00:00:00"/>
    <n v="12667"/>
    <n v="12397"/>
    <m/>
    <x v="3"/>
    <n v="938"/>
    <m/>
    <n v="54814"/>
    <s v="V-clip adipose"/>
    <s v="no pit"/>
    <m/>
    <m/>
    <m/>
    <s v="--"/>
    <m/>
    <s v="M"/>
    <s v="M"/>
    <s v=""/>
    <s v=""/>
    <n v="63"/>
    <m/>
    <m/>
    <m/>
    <m/>
    <x v="2"/>
    <n v="95330"/>
    <s v="1062197"/>
    <n v="1"/>
    <s v="X"/>
    <m/>
    <s v="X"/>
    <d v="2024-09-27T00:00:00"/>
    <m/>
    <m/>
    <m/>
    <m/>
    <m/>
    <m/>
    <m/>
    <m/>
    <m/>
    <m/>
    <s v="adult"/>
    <s v="10621971"/>
    <x v="2"/>
    <n v="1.2"/>
    <n v="2"/>
    <n v="2020"/>
    <x v="8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27T00:00:00"/>
    <n v="12667"/>
    <n v="12397"/>
    <m/>
    <x v="3"/>
    <n v="940"/>
    <m/>
    <n v="54815"/>
    <s v="V-clip adipose"/>
    <s v="no pit"/>
    <m/>
    <m/>
    <m/>
    <s v="--"/>
    <m/>
    <s v="M"/>
    <s v="M"/>
    <s v=""/>
    <s v=""/>
    <n v="64.5"/>
    <m/>
    <m/>
    <m/>
    <m/>
    <x v="2"/>
    <n v="95330"/>
    <s v="1062197"/>
    <n v="2"/>
    <s v="X"/>
    <m/>
    <s v="X"/>
    <d v="2024-09-27T00:00:00"/>
    <m/>
    <m/>
    <m/>
    <m/>
    <m/>
    <m/>
    <m/>
    <m/>
    <m/>
    <m/>
    <s v="adult"/>
    <s v="10621972"/>
    <x v="2"/>
    <n v="1.2"/>
    <n v="2"/>
    <n v="2020"/>
    <x v="8"/>
    <s v="GH"/>
    <n v="58.587949999999999"/>
    <s v="M"/>
    <n v="64.5"/>
    <s v="NA"/>
    <s v=""/>
    <n v="127871"/>
    <s v=""/>
    <s v=""/>
    <s v=""/>
    <s v=""/>
    <s v=""/>
    <s v=""/>
    <s v="M"/>
    <s v=""/>
    <s v=""/>
    <s v=""/>
    <s v=""/>
  </r>
  <r>
    <d v="2024-07-27T00:00:00"/>
    <n v="12667"/>
    <n v="12397"/>
    <m/>
    <x v="3"/>
    <n v="942"/>
    <m/>
    <n v="54816"/>
    <s v="V-clip adipose"/>
    <s v="no pit"/>
    <m/>
    <m/>
    <m/>
    <s v="--"/>
    <m/>
    <s v="M"/>
    <s v="M"/>
    <s v=""/>
    <s v=""/>
    <n v="65"/>
    <m/>
    <m/>
    <m/>
    <m/>
    <x v="2"/>
    <n v="95330"/>
    <s v="1062197"/>
    <n v="3"/>
    <s v="X"/>
    <m/>
    <s v="X"/>
    <d v="2024-09-27T00:00:00"/>
    <m/>
    <m/>
    <m/>
    <m/>
    <m/>
    <m/>
    <m/>
    <m/>
    <m/>
    <m/>
    <s v="adult"/>
    <s v="10621973"/>
    <x v="2"/>
    <n v="1.2"/>
    <n v="2"/>
    <n v="2020"/>
    <x v="8"/>
    <s v="GH"/>
    <n v="59.050699999999999"/>
    <s v="M"/>
    <n v="65"/>
    <s v="NA"/>
    <s v=""/>
    <n v="127871"/>
    <s v=""/>
    <s v=""/>
    <s v=""/>
    <s v=""/>
    <s v=""/>
    <s v=""/>
    <s v="M"/>
    <s v=""/>
    <s v=""/>
    <s v=""/>
    <s v=""/>
  </r>
  <r>
    <d v="2024-07-27T00:00:00"/>
    <n v="12668"/>
    <n v="12397"/>
    <m/>
    <x v="4"/>
    <n v="1023"/>
    <m/>
    <n v="54817"/>
    <s v="V-clip adipose"/>
    <s v="no pit"/>
    <m/>
    <m/>
    <m/>
    <s v="--"/>
    <m/>
    <s v="M"/>
    <s v="M"/>
    <s v=""/>
    <s v=""/>
    <n v="65"/>
    <m/>
    <m/>
    <m/>
    <m/>
    <x v="2"/>
    <n v="95330"/>
    <s v="1062197"/>
    <n v="4"/>
    <s v="X"/>
    <m/>
    <s v="X"/>
    <d v="2024-09-27T00:00:00"/>
    <m/>
    <m/>
    <m/>
    <m/>
    <m/>
    <m/>
    <m/>
    <m/>
    <m/>
    <m/>
    <s v="adult"/>
    <s v="10621974"/>
    <x v="2"/>
    <n v="1.2"/>
    <n v="2"/>
    <n v="2020"/>
    <x v="8"/>
    <s v="GH"/>
    <n v="59.050699999999999"/>
    <s v="M"/>
    <n v="65"/>
    <s v="NA"/>
    <s v=""/>
    <n v="127871"/>
    <s v=""/>
    <s v=""/>
    <s v=""/>
    <s v=""/>
    <s v=""/>
    <s v=""/>
    <s v="M"/>
    <s v=""/>
    <s v=""/>
    <s v=""/>
    <s v=""/>
  </r>
  <r>
    <d v="2024-07-27T00:00:00"/>
    <n v="12668"/>
    <n v="12397"/>
    <m/>
    <x v="4"/>
    <n v="1026"/>
    <m/>
    <n v="54818"/>
    <s v="V-clip adipose"/>
    <s v="no pit"/>
    <m/>
    <m/>
    <m/>
    <s v="--"/>
    <m/>
    <s v="M"/>
    <s v="M"/>
    <s v=""/>
    <s v=""/>
    <n v="54.5"/>
    <m/>
    <m/>
    <m/>
    <m/>
    <x v="2"/>
    <n v="95330"/>
    <s v="1062197"/>
    <n v="5"/>
    <s v="X"/>
    <m/>
    <s v="X"/>
    <d v="2024-09-27T00:00:00"/>
    <m/>
    <m/>
    <m/>
    <m/>
    <m/>
    <m/>
    <m/>
    <m/>
    <m/>
    <m/>
    <s v="adult"/>
    <s v="10621975"/>
    <x v="2"/>
    <n v="1.2"/>
    <n v="2"/>
    <n v="2020"/>
    <x v="8"/>
    <s v="GH"/>
    <n v="49.332949999999997"/>
    <s v="M"/>
    <n v="54.5"/>
    <s v="NA"/>
    <s v=""/>
    <n v="127871"/>
    <s v=""/>
    <s v=""/>
    <s v=""/>
    <s v=""/>
    <s v=""/>
    <s v=""/>
    <s v="M"/>
    <s v=""/>
    <s v=""/>
    <s v=""/>
    <s v=""/>
  </r>
  <r>
    <d v="2024-07-27T00:00:00"/>
    <n v="12669"/>
    <n v="12397"/>
    <m/>
    <x v="2"/>
    <n v="1117"/>
    <m/>
    <n v="54819"/>
    <s v="V-clip adipose"/>
    <s v="no pit"/>
    <m/>
    <m/>
    <m/>
    <s v="--"/>
    <m/>
    <s v="M"/>
    <s v="M"/>
    <s v=""/>
    <s v=""/>
    <n v="69.5"/>
    <m/>
    <m/>
    <m/>
    <m/>
    <x v="2"/>
    <n v="95330"/>
    <s v="1062197"/>
    <n v="6"/>
    <s v="X"/>
    <m/>
    <s v="X"/>
    <d v="2024-09-27T00:00:00"/>
    <m/>
    <m/>
    <m/>
    <m/>
    <m/>
    <m/>
    <m/>
    <m/>
    <m/>
    <m/>
    <s v="adult"/>
    <s v="10621976"/>
    <x v="2"/>
    <n v="1.2"/>
    <n v="2"/>
    <n v="2020"/>
    <x v="8"/>
    <s v="GH"/>
    <n v="63.215449999999997"/>
    <s v="M"/>
    <n v="69.5"/>
    <s v="NA"/>
    <s v=""/>
    <n v="127871"/>
    <s v=""/>
    <s v=""/>
    <s v=""/>
    <s v=""/>
    <s v=""/>
    <s v=""/>
    <s v="M"/>
    <s v=""/>
    <s v=""/>
    <s v=""/>
    <s v=""/>
  </r>
  <r>
    <d v="2024-07-27T00:00:00"/>
    <n v="12670"/>
    <n v="12397"/>
    <m/>
    <x v="4"/>
    <n v="1606"/>
    <m/>
    <n v="54820"/>
    <s v="V-clip adipose"/>
    <s v="no pit"/>
    <m/>
    <m/>
    <m/>
    <s v="--"/>
    <m/>
    <s v="M"/>
    <s v="M"/>
    <s v=""/>
    <s v=""/>
    <n v="69"/>
    <m/>
    <m/>
    <m/>
    <m/>
    <x v="2"/>
    <n v="95330"/>
    <s v="1062197"/>
    <n v="7"/>
    <s v="X"/>
    <m/>
    <s v="X"/>
    <d v="2024-09-27T00:00:00"/>
    <m/>
    <m/>
    <m/>
    <m/>
    <m/>
    <m/>
    <m/>
    <m/>
    <m/>
    <m/>
    <s v="adult"/>
    <s v="10621977"/>
    <x v="2"/>
    <n v="1.2"/>
    <n v="2"/>
    <n v="2020"/>
    <x v="8"/>
    <s v="GH"/>
    <n v="62.752699999999997"/>
    <s v="M"/>
    <n v="69"/>
    <s v="NA"/>
    <s v=""/>
    <n v="127871"/>
    <s v=""/>
    <s v=""/>
    <s v=""/>
    <s v=""/>
    <s v=""/>
    <s v=""/>
    <s v="M"/>
    <s v=""/>
    <s v=""/>
    <s v=""/>
    <s v=""/>
  </r>
  <r>
    <d v="2024-07-27T00:00:00"/>
    <n v="12672"/>
    <n v="12397"/>
    <m/>
    <x v="3"/>
    <n v="1711"/>
    <m/>
    <n v="54821"/>
    <s v="V-clip adipose"/>
    <s v="no pit"/>
    <m/>
    <m/>
    <m/>
    <s v="--"/>
    <m/>
    <s v="F"/>
    <s v="F"/>
    <s v=""/>
    <s v=""/>
    <n v="80"/>
    <n v="17.7"/>
    <n v="6.3"/>
    <n v="5.2"/>
    <n v="2"/>
    <x v="1"/>
    <n v="95330"/>
    <s v="1062197"/>
    <n v="8"/>
    <s v="X"/>
    <m/>
    <s v="X"/>
    <d v="2024-09-27T00:00:00"/>
    <m/>
    <m/>
    <m/>
    <m/>
    <m/>
    <m/>
    <m/>
    <m/>
    <s v="Possibly Ch scales (JG)"/>
    <m/>
    <s v="adult"/>
    <s v="10621978"/>
    <x v="10"/>
    <n v="1.1000000000000001"/>
    <n v="1"/>
    <n v="2021"/>
    <x v="8"/>
    <s v="GH"/>
    <n v="73.7"/>
    <s v="L"/>
    <n v="80"/>
    <s v="Yes"/>
    <s v=""/>
    <n v="127871"/>
    <s v=""/>
    <s v="F"/>
    <n v="1.2899999999999989"/>
    <n v="0.78414718917748527"/>
    <s v=""/>
    <s v=""/>
    <s v="F"/>
    <s v=""/>
    <s v=""/>
    <s v=""/>
    <s v=""/>
  </r>
  <r>
    <d v="2024-07-27T00:00:00"/>
    <n v="12672"/>
    <n v="12397"/>
    <m/>
    <x v="3"/>
    <n v="1714"/>
    <m/>
    <n v="54822"/>
    <s v="V-clip adipose"/>
    <s v="no pit"/>
    <m/>
    <m/>
    <m/>
    <s v="--"/>
    <m/>
    <s v="F"/>
    <s v="F"/>
    <s v=""/>
    <s v=""/>
    <n v="83"/>
    <n v="17.899999999999999"/>
    <n v="6.9"/>
    <n v="4.8"/>
    <n v="1.7"/>
    <x v="1"/>
    <n v="95330"/>
    <s v="1062197"/>
    <n v="9"/>
    <s v="X"/>
    <m/>
    <s v="X"/>
    <d v="2024-09-27T00:00:00"/>
    <m/>
    <m/>
    <m/>
    <m/>
    <m/>
    <m/>
    <m/>
    <m/>
    <s v="Possibly Ch scales (JG)"/>
    <s v="No scales in square 9 based on age report"/>
    <s v="adult"/>
    <s v="10621979"/>
    <x v="7"/>
    <s v=""/>
    <s v=""/>
    <s v=""/>
    <x v="8"/>
    <s v="GH"/>
    <n v="76.099999999999994"/>
    <s v="L"/>
    <n v="83"/>
    <s v="Yes"/>
    <s v=""/>
    <e v="#N/A"/>
    <s v=""/>
    <s v="F"/>
    <n v="2.3419999999999979"/>
    <n v="0.91229624080008542"/>
    <s v=""/>
    <s v=""/>
    <s v="F"/>
    <s v=""/>
    <s v=""/>
    <s v=""/>
    <s v=""/>
  </r>
  <r>
    <d v="2024-07-28T00:00:00"/>
    <n v="12564"/>
    <n v="12531"/>
    <m/>
    <x v="1"/>
    <n v="1001"/>
    <m/>
    <m/>
    <s v="caudal hole"/>
    <m/>
    <m/>
    <m/>
    <m/>
    <s v="--"/>
    <m/>
    <s v="M"/>
    <s v="M"/>
    <s v=""/>
    <s v=""/>
    <n v="43.5"/>
    <m/>
    <m/>
    <m/>
    <m/>
    <x v="3"/>
    <n v="1022370"/>
    <n v="1022370"/>
    <n v="5"/>
    <s v="X"/>
    <m/>
    <m/>
    <d v="2024-08-16T00:00:00"/>
    <m/>
    <m/>
    <m/>
    <m/>
    <m/>
    <m/>
    <n v="1"/>
    <m/>
    <m/>
    <m/>
    <s v="jack"/>
    <s v="10223705"/>
    <x v="4"/>
    <s v="M1"/>
    <n v="1"/>
    <s v="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8T00:00:00"/>
    <n v="12565"/>
    <n v="12531"/>
    <n v="45"/>
    <x v="0"/>
    <n v="1119"/>
    <m/>
    <n v="42327"/>
    <s v="adipose hole"/>
    <s v="837085"/>
    <n v="340"/>
    <s v="M52 058"/>
    <n v="63"/>
    <s v="340-M52 058-63"/>
    <s v="X"/>
    <s v="M"/>
    <s v="M"/>
    <s v=""/>
    <s v=""/>
    <n v="59"/>
    <m/>
    <m/>
    <m/>
    <m/>
    <x v="2"/>
    <n v="1022370"/>
    <n v="1022370"/>
    <n v="6"/>
    <s v="X"/>
    <m/>
    <m/>
    <d v="2024-08-16T00:00:00"/>
    <n v="887"/>
    <m/>
    <m/>
    <m/>
    <m/>
    <m/>
    <n v="1"/>
    <m/>
    <m/>
    <m/>
    <s v="adult"/>
    <s v="10223706"/>
    <x v="6"/>
    <s v="M2"/>
    <n v="2"/>
    <s v=""/>
    <x v="9"/>
    <s v="GW"/>
    <n v="53.497700000000002"/>
    <s v="M"/>
    <n v="59"/>
    <s v="NA"/>
    <s v=""/>
    <n v="125083"/>
    <s v=""/>
    <s v=""/>
    <s v=""/>
    <s v=""/>
    <s v=""/>
    <s v=""/>
    <s v="M"/>
    <s v=""/>
    <s v=""/>
    <s v=""/>
    <s v=""/>
  </r>
  <r>
    <d v="2024-07-28T00:00:00"/>
    <n v="12566"/>
    <n v="12531"/>
    <m/>
    <x v="0"/>
    <n v="1508"/>
    <m/>
    <m/>
    <s v="caudal hole"/>
    <m/>
    <m/>
    <m/>
    <m/>
    <s v="--"/>
    <m/>
    <s v="M"/>
    <s v="M"/>
    <s v=""/>
    <s v=""/>
    <n v="39.5"/>
    <m/>
    <m/>
    <m/>
    <m/>
    <x v="3"/>
    <n v="1022370"/>
    <n v="1022370"/>
    <n v="7"/>
    <s v="X"/>
    <m/>
    <m/>
    <d v="2024-08-16T00:00:00"/>
    <m/>
    <m/>
    <m/>
    <m/>
    <m/>
    <m/>
    <n v="1"/>
    <m/>
    <m/>
    <m/>
    <s v="jack"/>
    <s v="10223707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8T00:00:00"/>
    <n v="12567"/>
    <n v="12531"/>
    <m/>
    <x v="1"/>
    <n v="1610"/>
    <m/>
    <m/>
    <s v="caudal hole"/>
    <m/>
    <m/>
    <m/>
    <m/>
    <s v="--"/>
    <m/>
    <s v="M"/>
    <s v="M"/>
    <s v=""/>
    <s v=""/>
    <n v="37.5"/>
    <m/>
    <m/>
    <m/>
    <m/>
    <x v="3"/>
    <n v="1022370"/>
    <n v="1022370"/>
    <n v="8"/>
    <s v="X"/>
    <m/>
    <m/>
    <d v="2024-08-16T00:00:00"/>
    <m/>
    <m/>
    <m/>
    <m/>
    <m/>
    <m/>
    <n v="1"/>
    <m/>
    <m/>
    <m/>
    <s v="jack"/>
    <s v="10223708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8T00:00:00"/>
    <n v="12567"/>
    <n v="12531"/>
    <m/>
    <x v="1"/>
    <n v="1612"/>
    <m/>
    <m/>
    <s v="caudal hole"/>
    <m/>
    <m/>
    <m/>
    <m/>
    <s v="--"/>
    <m/>
    <s v="M"/>
    <s v="M"/>
    <s v=""/>
    <s v=""/>
    <n v="38.5"/>
    <m/>
    <m/>
    <m/>
    <m/>
    <x v="3"/>
    <n v="1022370"/>
    <n v="1022370"/>
    <n v="9"/>
    <s v="X"/>
    <m/>
    <m/>
    <d v="2024-08-16T00:00:00"/>
    <m/>
    <m/>
    <m/>
    <m/>
    <m/>
    <m/>
    <n v="1"/>
    <m/>
    <m/>
    <m/>
    <s v="jack"/>
    <s v="10223709"/>
    <x v="4"/>
    <s v="M1"/>
    <n v="1"/>
    <s v="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8T00:00:00"/>
    <n v="12567"/>
    <n v="12531"/>
    <m/>
    <x v="1"/>
    <n v="1632"/>
    <m/>
    <m/>
    <s v="caudal hole"/>
    <m/>
    <m/>
    <m/>
    <m/>
    <s v="--"/>
    <m/>
    <s v="M"/>
    <s v="M"/>
    <s v=""/>
    <s v=""/>
    <n v="42.5"/>
    <m/>
    <m/>
    <m/>
    <m/>
    <x v="3"/>
    <n v="1022370"/>
    <n v="1022370"/>
    <n v="10"/>
    <s v="X"/>
    <m/>
    <m/>
    <d v="2024-08-16T00:00:00"/>
    <m/>
    <m/>
    <m/>
    <m/>
    <m/>
    <m/>
    <n v="1"/>
    <m/>
    <m/>
    <m/>
    <s v="jack"/>
    <s v="102237010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8T00:00:00"/>
    <n v="12673"/>
    <n v="12399"/>
    <m/>
    <x v="3"/>
    <n v="935"/>
    <m/>
    <n v="54823"/>
    <s v="V-clip adipose"/>
    <s v="no pit"/>
    <m/>
    <m/>
    <m/>
    <s v="--"/>
    <m/>
    <s v="M"/>
    <s v="M"/>
    <s v=""/>
    <s v=""/>
    <n v="63"/>
    <m/>
    <m/>
    <m/>
    <m/>
    <x v="2"/>
    <m/>
    <s v="1016286"/>
    <m/>
    <m/>
    <m/>
    <m/>
    <m/>
    <m/>
    <m/>
    <m/>
    <m/>
    <m/>
    <m/>
    <n v="1"/>
    <m/>
    <s v="no pit tags, no scales"/>
    <m/>
    <s v="adult"/>
    <s v="1016286"/>
    <x v="7"/>
    <s v=""/>
    <s v=""/>
    <s v=""/>
    <x v="9"/>
    <s v="GH"/>
    <n v="57.1997"/>
    <s v="M"/>
    <n v="63"/>
    <s v="NA"/>
    <s v=""/>
    <s v=""/>
    <s v=""/>
    <s v=""/>
    <s v=""/>
    <s v=""/>
    <s v=""/>
    <s v=""/>
    <s v="M"/>
    <s v=""/>
    <s v=""/>
    <s v=""/>
    <s v=""/>
  </r>
  <r>
    <d v="2024-07-28T00:00:00"/>
    <n v="12674"/>
    <n v="12399"/>
    <m/>
    <x v="4"/>
    <n v="1031"/>
    <m/>
    <n v="54824"/>
    <s v="V-clip adipose"/>
    <s v="no pit"/>
    <m/>
    <m/>
    <m/>
    <s v="--"/>
    <s v="X"/>
    <s v="M"/>
    <s v="M"/>
    <s v=""/>
    <s v=""/>
    <n v="60"/>
    <m/>
    <m/>
    <m/>
    <m/>
    <x v="2"/>
    <n v="95330"/>
    <s v="1062197"/>
    <n v="10"/>
    <s v="X"/>
    <m/>
    <s v="X"/>
    <d v="2024-09-27T00:00:00"/>
    <m/>
    <s v="HW"/>
    <m/>
    <n v="9"/>
    <m/>
    <m/>
    <m/>
    <m/>
    <s v="scales may have been wiped off of #8-48, double check database."/>
    <s v="No scales in square 10 based on age report"/>
    <s v="adult"/>
    <s v="106219710"/>
    <x v="7"/>
    <s v=""/>
    <s v=""/>
    <s v=""/>
    <x v="9"/>
    <s v="GH"/>
    <n v="54.423200000000001"/>
    <s v="M"/>
    <n v="60"/>
    <s v="NA"/>
    <s v=""/>
    <e v="#N/A"/>
    <s v=""/>
    <s v=""/>
    <s v=""/>
    <s v=""/>
    <s v=""/>
    <s v=""/>
    <s v="M"/>
    <s v=""/>
    <s v=""/>
    <s v=""/>
    <s v=""/>
  </r>
  <r>
    <d v="2024-07-28T00:00:00"/>
    <n v="12676"/>
    <n v="12399"/>
    <m/>
    <x v="4"/>
    <n v="1556"/>
    <m/>
    <n v="54825"/>
    <s v="V-clip adipose"/>
    <s v="no pit"/>
    <m/>
    <m/>
    <m/>
    <s v="--"/>
    <s v="X"/>
    <s v="M"/>
    <s v="M"/>
    <s v=""/>
    <s v=""/>
    <n v="61"/>
    <m/>
    <m/>
    <m/>
    <m/>
    <x v="2"/>
    <n v="95626"/>
    <s v="1062198"/>
    <n v="1"/>
    <s v="X"/>
    <m/>
    <s v="X"/>
    <d v="2024-09-27T00:00:00"/>
    <m/>
    <m/>
    <m/>
    <m/>
    <m/>
    <m/>
    <m/>
    <m/>
    <m/>
    <m/>
    <s v="adult"/>
    <s v="10621981"/>
    <x v="2"/>
    <n v="1.2"/>
    <n v="2"/>
    <n v="2020"/>
    <x v="9"/>
    <s v="GH"/>
    <n v="55.348700000000001"/>
    <s v="M"/>
    <n v="61"/>
    <s v="NA"/>
    <s v=""/>
    <n v="127871"/>
    <s v=""/>
    <s v=""/>
    <s v=""/>
    <s v=""/>
    <s v=""/>
    <s v=""/>
    <s v="M"/>
    <s v=""/>
    <s v=""/>
    <s v=""/>
    <s v=""/>
  </r>
  <r>
    <d v="2024-07-29T00:00:00"/>
    <n v="12568"/>
    <n v="12542"/>
    <m/>
    <x v="1"/>
    <n v="947"/>
    <m/>
    <m/>
    <s v="caudal hole"/>
    <m/>
    <m/>
    <m/>
    <m/>
    <s v="--"/>
    <m/>
    <s v="M"/>
    <s v="M"/>
    <s v=""/>
    <s v=""/>
    <n v="36"/>
    <m/>
    <m/>
    <m/>
    <m/>
    <x v="3"/>
    <n v="1022380"/>
    <n v="1022380"/>
    <n v="1"/>
    <s v="X"/>
    <m/>
    <m/>
    <d v="2024-08-16T00:00:00"/>
    <m/>
    <m/>
    <m/>
    <m/>
    <m/>
    <m/>
    <n v="1"/>
    <m/>
    <m/>
    <m/>
    <s v="jack"/>
    <s v="10223801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9T00:00:00"/>
    <n v="12568"/>
    <n v="12542"/>
    <m/>
    <x v="1"/>
    <n v="1000"/>
    <m/>
    <m/>
    <s v="caudal hole"/>
    <m/>
    <m/>
    <m/>
    <m/>
    <s v="--"/>
    <m/>
    <s v="M"/>
    <s v="M"/>
    <s v=""/>
    <s v=""/>
    <n v="36.5"/>
    <m/>
    <m/>
    <m/>
    <m/>
    <x v="3"/>
    <n v="1022380"/>
    <n v="1022380"/>
    <n v="2"/>
    <s v="X"/>
    <m/>
    <m/>
    <d v="2024-08-16T00:00:00"/>
    <m/>
    <m/>
    <m/>
    <m/>
    <m/>
    <m/>
    <n v="1"/>
    <m/>
    <m/>
    <m/>
    <s v="jack"/>
    <s v="10223802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9T00:00:00"/>
    <n v="12568"/>
    <n v="12542"/>
    <m/>
    <x v="1"/>
    <n v="1024"/>
    <m/>
    <m/>
    <s v="caudal hole"/>
    <m/>
    <m/>
    <m/>
    <m/>
    <s v="--"/>
    <m/>
    <s v="M"/>
    <s v="M"/>
    <s v=""/>
    <s v=""/>
    <n v="43.5"/>
    <m/>
    <m/>
    <m/>
    <m/>
    <x v="3"/>
    <n v="1022380"/>
    <n v="1022380"/>
    <n v="3"/>
    <s v="X"/>
    <m/>
    <m/>
    <d v="2024-08-16T00:00:00"/>
    <m/>
    <m/>
    <m/>
    <m/>
    <m/>
    <m/>
    <n v="1"/>
    <m/>
    <m/>
    <m/>
    <s v="jack"/>
    <s v="10223803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9T00:00:00"/>
    <n v="12569"/>
    <n v="12542"/>
    <m/>
    <x v="0"/>
    <n v="1143"/>
    <m/>
    <n v="42328"/>
    <s v="adipose hole"/>
    <s v="837119"/>
    <m/>
    <m/>
    <m/>
    <s v="--"/>
    <m/>
    <s v="M"/>
    <s v="M"/>
    <s v=""/>
    <s v=""/>
    <n v="51.5"/>
    <m/>
    <m/>
    <m/>
    <m/>
    <x v="2"/>
    <n v="1022380"/>
    <n v="1022380"/>
    <n v="4"/>
    <s v="X"/>
    <m/>
    <m/>
    <d v="2024-08-16T00:00:00"/>
    <n v="888"/>
    <m/>
    <m/>
    <m/>
    <m/>
    <m/>
    <n v="1"/>
    <m/>
    <m/>
    <m/>
    <s v="adult"/>
    <s v="10223804"/>
    <x v="12"/>
    <s v="F1"/>
    <s v=""/>
    <n v="2023"/>
    <x v="9"/>
    <s v="GW"/>
    <n v="46.556449999999998"/>
    <s v="M"/>
    <n v="51.5"/>
    <s v="NA"/>
    <s v=""/>
    <n v="125083"/>
    <s v=""/>
    <s v=""/>
    <s v=""/>
    <s v=""/>
    <s v=""/>
    <s v=""/>
    <s v="M"/>
    <s v=""/>
    <s v=""/>
    <s v=""/>
    <s v=""/>
  </r>
  <r>
    <d v="2024-07-29T00:00:00"/>
    <n v="12570"/>
    <n v="12542"/>
    <m/>
    <x v="0"/>
    <n v="1537"/>
    <m/>
    <m/>
    <s v="caudal hole"/>
    <m/>
    <m/>
    <m/>
    <m/>
    <s v="--"/>
    <m/>
    <s v="M"/>
    <s v="M"/>
    <s v=""/>
    <s v=""/>
    <n v="36.5"/>
    <m/>
    <m/>
    <m/>
    <m/>
    <x v="3"/>
    <n v="1022380"/>
    <n v="1022380"/>
    <n v="5"/>
    <s v="X"/>
    <m/>
    <m/>
    <d v="2024-08-16T00:00:00"/>
    <m/>
    <m/>
    <m/>
    <m/>
    <m/>
    <m/>
    <m/>
    <m/>
    <m/>
    <m/>
    <s v="jack"/>
    <s v="10223805"/>
    <x v="4"/>
    <s v="M1"/>
    <n v="1"/>
    <s v="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9T00:00:00"/>
    <n v="12571"/>
    <n v="12542"/>
    <m/>
    <x v="1"/>
    <n v="1652"/>
    <m/>
    <m/>
    <s v="caudal hole"/>
    <m/>
    <m/>
    <m/>
    <m/>
    <s v="--"/>
    <m/>
    <s v="M"/>
    <s v="M"/>
    <s v=""/>
    <s v=""/>
    <n v="42"/>
    <m/>
    <m/>
    <m/>
    <m/>
    <x v="3"/>
    <n v="1022380"/>
    <n v="1022380"/>
    <n v="6"/>
    <s v="X"/>
    <m/>
    <m/>
    <d v="2024-08-16T00:00:00"/>
    <m/>
    <m/>
    <m/>
    <m/>
    <m/>
    <m/>
    <m/>
    <m/>
    <m/>
    <m/>
    <s v="jack"/>
    <s v="10223806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29T00:00:00"/>
    <n v="12679"/>
    <n v="12603"/>
    <m/>
    <x v="3"/>
    <n v="951"/>
    <m/>
    <n v="54826"/>
    <s v="V-clip adipose"/>
    <s v="no pit"/>
    <m/>
    <m/>
    <m/>
    <s v="--"/>
    <m/>
    <s v="F"/>
    <s v="F"/>
    <s v=""/>
    <s v=""/>
    <n v="79"/>
    <n v="16.5"/>
    <n v="5.2"/>
    <n v="5"/>
    <n v="1.7"/>
    <x v="1"/>
    <n v="95626"/>
    <s v="1062198"/>
    <n v="2"/>
    <s v="X"/>
    <m/>
    <s v="X"/>
    <d v="2024-09-27T00:00:00"/>
    <m/>
    <m/>
    <m/>
    <m/>
    <m/>
    <m/>
    <n v="1"/>
    <m/>
    <m/>
    <m/>
    <s v="adult"/>
    <s v="10621982"/>
    <x v="3"/>
    <n v="1.3"/>
    <n v="3"/>
    <n v="2019"/>
    <x v="9"/>
    <s v="GH"/>
    <n v="73.8"/>
    <s v="L"/>
    <n v="79"/>
    <s v="Yes"/>
    <s v=""/>
    <n v="127871"/>
    <s v=""/>
    <s v="F"/>
    <n v="2.661999999999999"/>
    <n v="0.93474676319972838"/>
    <s v=""/>
    <s v=""/>
    <s v="F"/>
    <s v=""/>
    <s v=""/>
    <s v=""/>
    <s v=""/>
  </r>
  <r>
    <d v="2024-07-29T00:00:00"/>
    <n v="12684"/>
    <n v="12603"/>
    <m/>
    <x v="3"/>
    <n v="1701"/>
    <m/>
    <n v="54827"/>
    <s v="V-clip adipose"/>
    <s v="no pit"/>
    <m/>
    <m/>
    <m/>
    <s v="--"/>
    <s v="X"/>
    <s v="M"/>
    <s v="M"/>
    <s v=""/>
    <s v=""/>
    <n v="63"/>
    <m/>
    <m/>
    <m/>
    <m/>
    <x v="2"/>
    <n v="95626"/>
    <s v="1062198"/>
    <n v="3"/>
    <s v="X"/>
    <m/>
    <s v="X"/>
    <d v="2024-09-27T00:00:00"/>
    <m/>
    <m/>
    <m/>
    <m/>
    <m/>
    <m/>
    <n v="1"/>
    <m/>
    <m/>
    <m/>
    <s v="adult"/>
    <s v="10621983"/>
    <x v="2"/>
    <n v="1.2"/>
    <n v="2"/>
    <n v="2020"/>
    <x v="9"/>
    <s v="GH"/>
    <n v="57.1997"/>
    <s v="M"/>
    <n v="63"/>
    <s v="NA"/>
    <s v=""/>
    <n v="127871"/>
    <s v=""/>
    <s v=""/>
    <s v=""/>
    <s v=""/>
    <s v=""/>
    <s v=""/>
    <s v="M"/>
    <s v=""/>
    <s v=""/>
    <s v=""/>
    <s v=""/>
  </r>
  <r>
    <d v="2024-07-30T00:00:00"/>
    <n v="12573"/>
    <n v="12546"/>
    <m/>
    <x v="0"/>
    <n v="1227"/>
    <m/>
    <n v="42329"/>
    <s v="adipose hole"/>
    <s v="837135"/>
    <m/>
    <m/>
    <m/>
    <s v="--"/>
    <m/>
    <s v="F"/>
    <s v="M"/>
    <s v=""/>
    <s v=""/>
    <n v="55.5"/>
    <m/>
    <m/>
    <m/>
    <m/>
    <x v="2"/>
    <n v="1022380"/>
    <n v="1022380"/>
    <n v="7"/>
    <s v="X"/>
    <m/>
    <m/>
    <d v="2024-08-16T00:00:00"/>
    <n v="889"/>
    <m/>
    <m/>
    <m/>
    <m/>
    <m/>
    <n v="1"/>
    <m/>
    <m/>
    <m/>
    <s v="adult"/>
    <s v="10223807"/>
    <x v="2"/>
    <n v="1.2"/>
    <n v="2"/>
    <n v="2020"/>
    <x v="9"/>
    <s v="GW"/>
    <n v="50.258449999999996"/>
    <s v="M"/>
    <n v="55.5"/>
    <s v="NA"/>
    <s v=""/>
    <n v="125083"/>
    <s v=""/>
    <s v=""/>
    <s v=""/>
    <s v=""/>
    <s v=""/>
    <s v=""/>
    <s v="M"/>
    <s v=""/>
    <s v=""/>
    <s v=""/>
    <s v=""/>
  </r>
  <r>
    <d v="2024-07-30T00:00:00"/>
    <n v="12574"/>
    <n v="12546"/>
    <m/>
    <x v="0"/>
    <n v="1547"/>
    <m/>
    <m/>
    <s v="caudal hole"/>
    <m/>
    <m/>
    <m/>
    <m/>
    <s v="--"/>
    <m/>
    <s v="M"/>
    <s v="M"/>
    <s v=""/>
    <s v=""/>
    <n v="43.5"/>
    <m/>
    <m/>
    <m/>
    <m/>
    <x v="3"/>
    <n v="1022380"/>
    <n v="1022380"/>
    <n v="8"/>
    <s v="X"/>
    <m/>
    <m/>
    <d v="2024-08-16T00:00:00"/>
    <m/>
    <m/>
    <m/>
    <m/>
    <m/>
    <m/>
    <n v="1"/>
    <m/>
    <m/>
    <m/>
    <s v="jack"/>
    <s v="10223808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30T00:00:00"/>
    <n v="12575"/>
    <n v="12546"/>
    <m/>
    <x v="1"/>
    <n v="1650"/>
    <m/>
    <m/>
    <s v="caudal hole"/>
    <m/>
    <m/>
    <m/>
    <m/>
    <s v="--"/>
    <m/>
    <s v="M"/>
    <s v="M"/>
    <s v=""/>
    <s v=""/>
    <n v="42.5"/>
    <m/>
    <m/>
    <m/>
    <m/>
    <x v="3"/>
    <n v="1022380"/>
    <n v="1022380"/>
    <n v="9"/>
    <s v="X"/>
    <m/>
    <m/>
    <d v="2024-08-16T00:00:00"/>
    <m/>
    <s v="SCL-M"/>
    <m/>
    <m/>
    <m/>
    <m/>
    <n v="1"/>
    <m/>
    <m/>
    <m/>
    <s v="jack"/>
    <s v="10223809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30T00:00:00"/>
    <n v="12575"/>
    <n v="12546"/>
    <m/>
    <x v="1"/>
    <n v="1653"/>
    <m/>
    <m/>
    <s v="caudal hole"/>
    <m/>
    <m/>
    <m/>
    <m/>
    <s v="--"/>
    <m/>
    <s v="M"/>
    <s v="M"/>
    <s v=""/>
    <s v=""/>
    <n v="42"/>
    <m/>
    <m/>
    <m/>
    <m/>
    <x v="3"/>
    <m/>
    <s v="1016286"/>
    <m/>
    <m/>
    <m/>
    <m/>
    <m/>
    <m/>
    <m/>
    <m/>
    <m/>
    <m/>
    <m/>
    <n v="1"/>
    <m/>
    <m/>
    <m/>
    <s v="jack"/>
    <s v="1016286"/>
    <x v="7"/>
    <s v=""/>
    <s v=""/>
    <s v=""/>
    <x v="9"/>
    <s v="GW"/>
    <s v="No MEF"/>
    <s v="L"/>
    <s v="No"/>
    <s v="NA"/>
    <s v=""/>
    <s v=""/>
    <s v=""/>
    <s v=""/>
    <s v=""/>
    <s v=""/>
    <s v=""/>
    <s v=""/>
    <s v="M"/>
    <s v=""/>
    <s v=""/>
    <s v=""/>
    <s v=""/>
  </r>
  <r>
    <d v="2024-07-30T00:00:00"/>
    <n v="12575"/>
    <n v="12546"/>
    <m/>
    <x v="1"/>
    <n v="1715"/>
    <m/>
    <m/>
    <s v="caudal hole"/>
    <m/>
    <m/>
    <m/>
    <m/>
    <s v="--"/>
    <m/>
    <s v="M"/>
    <s v="M"/>
    <s v=""/>
    <s v=""/>
    <n v="34.5"/>
    <m/>
    <m/>
    <m/>
    <m/>
    <x v="3"/>
    <n v="1022380"/>
    <n v="1022380"/>
    <n v="10"/>
    <s v="X"/>
    <m/>
    <m/>
    <d v="2024-08-16T00:00:00"/>
    <m/>
    <m/>
    <m/>
    <m/>
    <m/>
    <m/>
    <n v="1"/>
    <m/>
    <m/>
    <m/>
    <s v="jack"/>
    <s v="102238010"/>
    <x v="4"/>
    <s v="M1"/>
    <n v="1"/>
    <s v="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30T00:00:00"/>
    <n v="12685"/>
    <n v="12606"/>
    <m/>
    <x v="3"/>
    <n v="1004"/>
    <m/>
    <n v="54828"/>
    <s v="V-clip adipose"/>
    <s v="no pit"/>
    <m/>
    <m/>
    <m/>
    <s v="--"/>
    <m/>
    <s v="M"/>
    <s v="M"/>
    <s v=""/>
    <s v=""/>
    <n v="73.5"/>
    <m/>
    <m/>
    <m/>
    <m/>
    <x v="2"/>
    <n v="95626"/>
    <s v="1062198"/>
    <n v="4"/>
    <s v="X"/>
    <m/>
    <s v="X"/>
    <d v="2024-09-27T00:00:00"/>
    <m/>
    <m/>
    <m/>
    <m/>
    <m/>
    <m/>
    <m/>
    <m/>
    <m/>
    <m/>
    <s v="adult"/>
    <s v="10621984"/>
    <x v="14"/>
    <n v="2.2000000000000002"/>
    <n v="2"/>
    <n v="2019"/>
    <x v="9"/>
    <s v="GH"/>
    <n v="66.917449999999988"/>
    <s v="M"/>
    <n v="73.5"/>
    <s v="NA"/>
    <s v=""/>
    <n v="127871"/>
    <s v=""/>
    <s v=""/>
    <s v=""/>
    <s v=""/>
    <s v=""/>
    <s v=""/>
    <s v="M"/>
    <s v=""/>
    <s v=""/>
    <s v=""/>
    <s v=""/>
  </r>
  <r>
    <d v="2024-07-31T00:00:00"/>
    <n v="12577"/>
    <n v="12556"/>
    <n v="45"/>
    <x v="0"/>
    <n v="1111"/>
    <m/>
    <n v="42330"/>
    <s v="adipose hole"/>
    <s v="837102"/>
    <n v="380"/>
    <s v="M52 155"/>
    <n v="60"/>
    <s v="380-M52 155-60"/>
    <m/>
    <s v="F"/>
    <s v="F"/>
    <s v=""/>
    <s v=""/>
    <n v="79"/>
    <n v="17.8"/>
    <n v="6.9"/>
    <n v="5"/>
    <n v="2"/>
    <x v="1"/>
    <n v="13382"/>
    <s v="1062156"/>
    <n v="1"/>
    <s v="X"/>
    <m/>
    <m/>
    <d v="2024-08-16T00:00:00"/>
    <n v="890"/>
    <m/>
    <m/>
    <m/>
    <m/>
    <m/>
    <n v="1"/>
    <s v="TA"/>
    <m/>
    <m/>
    <s v="adult"/>
    <s v="10621561"/>
    <x v="3"/>
    <n v="1.3"/>
    <n v="3"/>
    <n v="2019"/>
    <x v="9"/>
    <s v="GW"/>
    <n v="72.099999999999994"/>
    <s v="L"/>
    <n v="79"/>
    <s v="Yes"/>
    <s v=""/>
    <n v="125083"/>
    <s v=""/>
    <s v="F"/>
    <n v="0.22799999999999865"/>
    <n v="0.55675435289294029"/>
    <s v=""/>
    <s v=""/>
    <s v="F"/>
    <s v=""/>
    <s v=""/>
    <s v=""/>
    <s v=""/>
  </r>
  <r>
    <d v="2024-07-31T00:00:00"/>
    <n v="12577"/>
    <n v="12556"/>
    <m/>
    <x v="0"/>
    <n v="1116"/>
    <m/>
    <m/>
    <s v="caudal hole"/>
    <m/>
    <m/>
    <m/>
    <m/>
    <s v="--"/>
    <m/>
    <s v="M"/>
    <s v="M"/>
    <s v=""/>
    <s v=""/>
    <n v="43"/>
    <m/>
    <m/>
    <m/>
    <m/>
    <x v="3"/>
    <n v="13382"/>
    <s v="1062156"/>
    <n v="2"/>
    <s v="X"/>
    <m/>
    <m/>
    <d v="2024-08-16T00:00:00"/>
    <m/>
    <m/>
    <m/>
    <m/>
    <m/>
    <m/>
    <n v="1"/>
    <m/>
    <m/>
    <m/>
    <s v="jack"/>
    <s v="10621562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7-31T00:00:00"/>
    <n v="12693"/>
    <n v="12609"/>
    <m/>
    <x v="2"/>
    <n v="1034"/>
    <m/>
    <n v="54829"/>
    <s v="V-clip adipose"/>
    <s v="no pit"/>
    <m/>
    <m/>
    <m/>
    <s v="--"/>
    <m/>
    <s v="F"/>
    <s v="M"/>
    <s v=""/>
    <s v=""/>
    <n v="72"/>
    <m/>
    <m/>
    <m/>
    <m/>
    <x v="2"/>
    <n v="95626"/>
    <s v="1062198"/>
    <n v="5"/>
    <s v="X"/>
    <m/>
    <s v="X"/>
    <d v="2024-09-27T00:00:00"/>
    <m/>
    <m/>
    <m/>
    <m/>
    <m/>
    <m/>
    <m/>
    <m/>
    <m/>
    <m/>
    <s v="adult"/>
    <s v="10621985"/>
    <x v="2"/>
    <n v="1.2"/>
    <n v="2"/>
    <n v="2020"/>
    <x v="9"/>
    <s v="GH"/>
    <n v="65.529199999999989"/>
    <s v="M"/>
    <n v="72"/>
    <s v="NA"/>
    <s v=""/>
    <n v="127871"/>
    <s v=""/>
    <s v=""/>
    <s v=""/>
    <s v=""/>
    <s v=""/>
    <s v=""/>
    <s v="M"/>
    <s v=""/>
    <s v=""/>
    <s v=""/>
    <s v=""/>
  </r>
  <r>
    <d v="2024-08-01T00:00:00"/>
    <n v="12580"/>
    <n v="12563"/>
    <m/>
    <x v="1"/>
    <n v="1024"/>
    <m/>
    <m/>
    <s v="caudal hole"/>
    <m/>
    <m/>
    <m/>
    <m/>
    <s v="--"/>
    <m/>
    <s v="M"/>
    <s v="M"/>
    <s v=""/>
    <s v=""/>
    <n v="42"/>
    <m/>
    <m/>
    <m/>
    <m/>
    <x v="3"/>
    <n v="13382"/>
    <s v="1062156"/>
    <n v="3"/>
    <s v="X"/>
    <m/>
    <m/>
    <d v="2024-08-16T00:00:00"/>
    <m/>
    <m/>
    <m/>
    <m/>
    <m/>
    <m/>
    <m/>
    <m/>
    <m/>
    <m/>
    <s v="jack"/>
    <s v="10621563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1T00:00:00"/>
    <n v="12580"/>
    <n v="12563"/>
    <m/>
    <x v="1"/>
    <n v="1028"/>
    <m/>
    <m/>
    <s v="caudal hole"/>
    <m/>
    <m/>
    <m/>
    <m/>
    <s v="--"/>
    <m/>
    <s v="M"/>
    <s v="M"/>
    <s v=""/>
    <s v=""/>
    <n v="40"/>
    <m/>
    <m/>
    <m/>
    <m/>
    <x v="3"/>
    <n v="13382"/>
    <s v="1062156"/>
    <n v="4"/>
    <s v="X"/>
    <m/>
    <m/>
    <d v="2024-08-16T00:00:00"/>
    <m/>
    <m/>
    <m/>
    <m/>
    <m/>
    <m/>
    <m/>
    <m/>
    <m/>
    <m/>
    <s v="jack"/>
    <s v="10621564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1T00:00:00"/>
    <n v="12581"/>
    <n v="12563"/>
    <m/>
    <x v="1"/>
    <n v="1130"/>
    <m/>
    <m/>
    <s v="caudal hole"/>
    <m/>
    <m/>
    <m/>
    <m/>
    <s v="--"/>
    <m/>
    <s v="M"/>
    <s v="M"/>
    <s v=""/>
    <s v=""/>
    <n v="43.5"/>
    <m/>
    <m/>
    <m/>
    <m/>
    <x v="3"/>
    <n v="13382"/>
    <s v="1062156"/>
    <n v="5"/>
    <s v="X"/>
    <m/>
    <m/>
    <d v="2024-08-16T00:00:00"/>
    <m/>
    <s v="HW"/>
    <m/>
    <n v="7"/>
    <m/>
    <m/>
    <m/>
    <m/>
    <m/>
    <m/>
    <s v="jack"/>
    <s v="10621565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1T00:00:00"/>
    <n v="12583"/>
    <n v="12563"/>
    <m/>
    <x v="1"/>
    <n v="1533"/>
    <m/>
    <m/>
    <s v="caudal hole"/>
    <m/>
    <m/>
    <m/>
    <m/>
    <s v="--"/>
    <m/>
    <s v="M"/>
    <s v="M"/>
    <s v=""/>
    <s v=""/>
    <n v="41.5"/>
    <m/>
    <m/>
    <m/>
    <m/>
    <x v="3"/>
    <n v="13382"/>
    <s v="1062156"/>
    <n v="6"/>
    <s v="X"/>
    <m/>
    <m/>
    <d v="2024-08-16T00:00:00"/>
    <m/>
    <m/>
    <m/>
    <m/>
    <m/>
    <m/>
    <m/>
    <m/>
    <m/>
    <m/>
    <s v="jack"/>
    <s v="10621566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1T00:00:00"/>
    <n v="12700"/>
    <n v="12611"/>
    <m/>
    <x v="4"/>
    <n v="1508"/>
    <m/>
    <n v="54830"/>
    <s v="V-clip adipose"/>
    <s v="no pit"/>
    <m/>
    <m/>
    <m/>
    <s v="--"/>
    <s v="X"/>
    <s v="M"/>
    <s v="M"/>
    <s v=""/>
    <s v=""/>
    <n v="80.5"/>
    <n v="18.5"/>
    <n v="7"/>
    <n v="5.4"/>
    <n v="2.1"/>
    <x v="1"/>
    <n v="95626"/>
    <s v="1062198"/>
    <n v="6"/>
    <s v="X"/>
    <m/>
    <s v="X"/>
    <d v="2024-09-27T00:00:00"/>
    <m/>
    <m/>
    <m/>
    <m/>
    <m/>
    <m/>
    <m/>
    <m/>
    <m/>
    <s v="Note: species was not recorded onto bioform; confirmed tag # via CTS sheet #12700 on 2 Aug/24 -NP"/>
    <s v="adult"/>
    <s v="10621986"/>
    <x v="3"/>
    <n v="1.3"/>
    <n v="3"/>
    <n v="2019"/>
    <x v="9"/>
    <s v="GH"/>
    <n v="73.5"/>
    <s v="L"/>
    <n v="80.5"/>
    <s v="Yes"/>
    <s v=""/>
    <n v="127871"/>
    <s v=""/>
    <s v="F"/>
    <n v="0.38700000000000134"/>
    <n v="0.59556030225012457"/>
    <s v=""/>
    <s v=""/>
    <s v="F"/>
    <s v=""/>
    <s v=""/>
    <s v=""/>
    <s v=""/>
  </r>
  <r>
    <d v="2024-08-02T00:00:00"/>
    <n v="12758"/>
    <n v="12613"/>
    <m/>
    <x v="3"/>
    <n v="1604"/>
    <m/>
    <n v="54831"/>
    <s v="V-clip adipose"/>
    <s v="no pit"/>
    <m/>
    <m/>
    <m/>
    <s v="--"/>
    <m/>
    <s v="M"/>
    <s v="M"/>
    <m/>
    <m/>
    <n v="68"/>
    <m/>
    <m/>
    <m/>
    <m/>
    <x v="2"/>
    <n v="95626"/>
    <s v="1062198"/>
    <n v="7"/>
    <s v="X"/>
    <m/>
    <s v="X"/>
    <d v="2024-09-27T00:00:00"/>
    <m/>
    <m/>
    <m/>
    <m/>
    <m/>
    <m/>
    <m/>
    <m/>
    <m/>
    <s v="GH CH biosheet #12613 was not entered! Inserted row to enter data on 15 Aug/24 -NP"/>
    <s v="adult"/>
    <s v="10621987"/>
    <x v="8"/>
    <s v="M3"/>
    <n v="3"/>
    <s v=""/>
    <x v="9"/>
    <s v="GH"/>
    <n v="61.827199999999998"/>
    <s v="M"/>
    <n v="68"/>
    <s v="NA"/>
    <s v=""/>
    <n v="127871"/>
    <s v=""/>
    <s v=""/>
    <s v=""/>
    <s v=""/>
    <s v=""/>
    <s v=""/>
    <s v="M"/>
    <s v=""/>
    <s v=""/>
    <s v=""/>
    <s v=""/>
  </r>
  <r>
    <d v="2024-08-02T00:00:00"/>
    <n v="12587"/>
    <n v="12570"/>
    <n v="46"/>
    <x v="0"/>
    <n v="1620"/>
    <m/>
    <n v="42331"/>
    <s v="adipose hole"/>
    <s v="837092"/>
    <n v="500"/>
    <s v="M58 157"/>
    <n v="138"/>
    <s v="500-M58 157-138"/>
    <s v="X"/>
    <s v="M"/>
    <s v="M"/>
    <s v=""/>
    <s v=""/>
    <n v="71.5"/>
    <m/>
    <m/>
    <m/>
    <m/>
    <x v="2"/>
    <n v="13382"/>
    <s v="1062156"/>
    <n v="7"/>
    <s v="X"/>
    <m/>
    <m/>
    <d v="2024-08-16T00:00:00"/>
    <n v="891"/>
    <m/>
    <m/>
    <m/>
    <m/>
    <m/>
    <n v="1"/>
    <m/>
    <m/>
    <m/>
    <s v="adult"/>
    <s v="10621567"/>
    <x v="2"/>
    <n v="1.2"/>
    <n v="2"/>
    <n v="2020"/>
    <x v="9"/>
    <s v="GW"/>
    <n v="65.066449999999989"/>
    <s v="M"/>
    <n v="71.5"/>
    <s v="NA"/>
    <s v=""/>
    <n v="125083"/>
    <s v=""/>
    <s v=""/>
    <s v=""/>
    <s v=""/>
    <s v=""/>
    <s v=""/>
    <s v="M"/>
    <s v=""/>
    <s v=""/>
    <s v=""/>
    <s v=""/>
  </r>
  <r>
    <d v="2024-08-02T00:00:00"/>
    <n v="12588"/>
    <n v="12570"/>
    <n v="46"/>
    <x v="1"/>
    <n v="1711"/>
    <m/>
    <n v="42332"/>
    <s v="adipose hole"/>
    <s v="837109"/>
    <n v="380"/>
    <s v="M52 156"/>
    <n v="61"/>
    <s v="380-M52 156-61"/>
    <m/>
    <s v="M"/>
    <s v="M"/>
    <s v=""/>
    <s v=""/>
    <n v="55"/>
    <m/>
    <m/>
    <m/>
    <m/>
    <x v="2"/>
    <n v="13382"/>
    <s v="1062156"/>
    <n v="8"/>
    <s v="X"/>
    <m/>
    <m/>
    <d v="2024-08-16T00:00:00"/>
    <n v="892"/>
    <m/>
    <m/>
    <m/>
    <m/>
    <m/>
    <n v="1"/>
    <m/>
    <m/>
    <m/>
    <s v="adult"/>
    <s v="10621568"/>
    <x v="2"/>
    <n v="1.2"/>
    <n v="2"/>
    <n v="2020"/>
    <x v="9"/>
    <s v="GW"/>
    <n v="49.795699999999997"/>
    <s v="M"/>
    <n v="55"/>
    <s v="NA"/>
    <s v=""/>
    <n v="125083"/>
    <s v=""/>
    <s v=""/>
    <s v=""/>
    <s v=""/>
    <s v=""/>
    <s v=""/>
    <s v="M"/>
    <s v=""/>
    <s v=""/>
    <s v=""/>
    <s v=""/>
  </r>
  <r>
    <d v="2024-08-02T00:00:00"/>
    <n v="12588"/>
    <n v="12570"/>
    <m/>
    <x v="1"/>
    <n v="1726"/>
    <m/>
    <m/>
    <s v="caudal hole"/>
    <m/>
    <m/>
    <m/>
    <m/>
    <s v="--"/>
    <m/>
    <s v="M"/>
    <s v="M"/>
    <s v=""/>
    <s v=""/>
    <n v="47"/>
    <m/>
    <m/>
    <m/>
    <m/>
    <x v="3"/>
    <m/>
    <s v="1016286"/>
    <m/>
    <m/>
    <m/>
    <m/>
    <m/>
    <m/>
    <m/>
    <m/>
    <m/>
    <m/>
    <m/>
    <m/>
    <m/>
    <s v="jack,no scales"/>
    <m/>
    <s v="jack"/>
    <s v="1016286"/>
    <x v="7"/>
    <s v=""/>
    <s v=""/>
    <s v=""/>
    <x v="9"/>
    <s v="GW"/>
    <s v="No MEF"/>
    <s v="L"/>
    <s v="No"/>
    <s v="NA"/>
    <s v=""/>
    <s v=""/>
    <s v=""/>
    <s v=""/>
    <s v=""/>
    <s v=""/>
    <s v=""/>
    <s v=""/>
    <s v="M"/>
    <s v=""/>
    <s v=""/>
    <s v=""/>
    <s v=""/>
  </r>
  <r>
    <d v="2024-08-03T00:00:00"/>
    <n v="12589"/>
    <n v="12576"/>
    <m/>
    <x v="1"/>
    <n v="1004"/>
    <m/>
    <m/>
    <s v="caudal hole"/>
    <m/>
    <m/>
    <m/>
    <m/>
    <s v="--"/>
    <m/>
    <s v="M"/>
    <s v="M"/>
    <s v=""/>
    <s v=""/>
    <n v="43"/>
    <m/>
    <m/>
    <m/>
    <m/>
    <x v="3"/>
    <n v="13382"/>
    <s v="1062156"/>
    <n v="9"/>
    <s v="X"/>
    <m/>
    <m/>
    <d v="2024-08-16T00:00:00"/>
    <m/>
    <m/>
    <m/>
    <m/>
    <m/>
    <m/>
    <m/>
    <m/>
    <m/>
    <m/>
    <s v="jack"/>
    <s v="10621569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3T00:00:00"/>
    <n v="12589"/>
    <n v="12576"/>
    <n v="46"/>
    <x v="1"/>
    <n v="1015"/>
    <m/>
    <n v="42333"/>
    <s v="adipose hole"/>
    <s v="837143"/>
    <n v="420"/>
    <s v="M56 057"/>
    <n v="140"/>
    <s v="420-M56 057-140"/>
    <m/>
    <s v="F"/>
    <s v="M"/>
    <s v=""/>
    <s v=""/>
    <n v="68.5"/>
    <m/>
    <m/>
    <m/>
    <m/>
    <x v="2"/>
    <n v="13382"/>
    <s v="1062156"/>
    <n v="10"/>
    <s v="X"/>
    <m/>
    <m/>
    <d v="2024-08-16T00:00:00"/>
    <n v="893"/>
    <m/>
    <m/>
    <m/>
    <m/>
    <m/>
    <m/>
    <m/>
    <m/>
    <m/>
    <s v="adult"/>
    <s v="106215610"/>
    <x v="2"/>
    <n v="1.2"/>
    <n v="2"/>
    <n v="2020"/>
    <x v="9"/>
    <s v="GW"/>
    <n v="62.289949999999997"/>
    <s v="M"/>
    <n v="68.5"/>
    <s v="NA"/>
    <s v=""/>
    <n v="125083"/>
    <s v=""/>
    <s v=""/>
    <s v=""/>
    <s v=""/>
    <s v=""/>
    <s v=""/>
    <s v="M"/>
    <s v=""/>
    <s v=""/>
    <s v=""/>
    <s v=""/>
  </r>
  <r>
    <d v="2024-08-03T00:00:00"/>
    <n v="12590"/>
    <n v="12576"/>
    <m/>
    <x v="0"/>
    <n v="1142"/>
    <m/>
    <m/>
    <s v="caudal hole"/>
    <m/>
    <m/>
    <m/>
    <m/>
    <s v="--"/>
    <m/>
    <s v="M"/>
    <s v="M"/>
    <s v=""/>
    <s v=""/>
    <n v="40"/>
    <m/>
    <m/>
    <m/>
    <m/>
    <x v="3"/>
    <n v="1024350"/>
    <n v="1024350"/>
    <n v="1"/>
    <s v="X"/>
    <m/>
    <m/>
    <d v="2024-08-16T00:00:00"/>
    <m/>
    <m/>
    <m/>
    <m/>
    <m/>
    <m/>
    <m/>
    <m/>
    <m/>
    <m/>
    <s v="jack"/>
    <s v="10243501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3T00:00:00"/>
    <n v="12592"/>
    <n v="12576"/>
    <m/>
    <x v="0"/>
    <n v="1636"/>
    <m/>
    <m/>
    <s v="caudal hole"/>
    <m/>
    <m/>
    <m/>
    <m/>
    <s v="--"/>
    <m/>
    <s v="M"/>
    <s v="M"/>
    <s v=""/>
    <s v=""/>
    <n v="45"/>
    <m/>
    <m/>
    <m/>
    <m/>
    <x v="3"/>
    <n v="1024350"/>
    <n v="1024350"/>
    <n v="2"/>
    <s v="X"/>
    <m/>
    <m/>
    <d v="2024-08-16T00:00:00"/>
    <m/>
    <m/>
    <m/>
    <m/>
    <m/>
    <m/>
    <m/>
    <m/>
    <m/>
    <m/>
    <s v="jack"/>
    <s v="10243502"/>
    <x v="10"/>
    <n v="1.1000000000000001"/>
    <n v="1"/>
    <n v="2021"/>
    <x v="9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4T00:00:00"/>
    <n v="12766"/>
    <n v="12618"/>
    <m/>
    <x v="4"/>
    <n v="1044"/>
    <m/>
    <n v="54832"/>
    <s v="adipose hole"/>
    <s v="115909"/>
    <m/>
    <m/>
    <m/>
    <s v="--"/>
    <s v="X"/>
    <s v="M"/>
    <s v="M"/>
    <s v=""/>
    <s v=""/>
    <n v="83"/>
    <n v="20.5"/>
    <n v="8.3000000000000007"/>
    <n v="6.2"/>
    <n v="2.2999999999999998"/>
    <x v="1"/>
    <n v="95626"/>
    <s v="1062198"/>
    <n v="8"/>
    <s v="X"/>
    <m/>
    <s v="X"/>
    <d v="2024-09-27T00:00:00"/>
    <m/>
    <m/>
    <m/>
    <m/>
    <m/>
    <s v="9"/>
    <m/>
    <m/>
    <m/>
    <m/>
    <s v="adult"/>
    <s v="10621988"/>
    <x v="3"/>
    <n v="1.3"/>
    <n v="3"/>
    <n v="2019"/>
    <x v="10"/>
    <s v="GH"/>
    <n v="74.7"/>
    <s v="L"/>
    <n v="83"/>
    <s v="Yes"/>
    <s v=""/>
    <n v="127871"/>
    <s v=""/>
    <s v="M"/>
    <n v="-0.91800000000000193"/>
    <n v="0.28536558328926281"/>
    <s v=""/>
    <s v=""/>
    <s v="M"/>
    <s v=""/>
    <s v=""/>
    <s v=""/>
    <s v=""/>
  </r>
  <r>
    <d v="2024-08-04T00:00:00"/>
    <n v="12769"/>
    <n v="12618"/>
    <m/>
    <x v="3"/>
    <n v="1705"/>
    <m/>
    <n v="54833"/>
    <s v="adipose hole"/>
    <s v="115965"/>
    <m/>
    <m/>
    <m/>
    <s v="--"/>
    <m/>
    <s v="F"/>
    <s v="M"/>
    <s v=""/>
    <s v=""/>
    <n v="73.5"/>
    <m/>
    <m/>
    <m/>
    <m/>
    <x v="2"/>
    <n v="95626"/>
    <s v="1062198"/>
    <n v="9"/>
    <s v="X"/>
    <m/>
    <s v="X"/>
    <d v="2024-09-27T00:00:00"/>
    <m/>
    <m/>
    <m/>
    <m/>
    <m/>
    <m/>
    <m/>
    <m/>
    <m/>
    <m/>
    <s v="adult"/>
    <s v="10621989"/>
    <x v="2"/>
    <n v="1.2"/>
    <n v="2"/>
    <n v="2020"/>
    <x v="10"/>
    <s v="GH"/>
    <n v="66.917449999999988"/>
    <s v="M"/>
    <n v="73.5"/>
    <s v="NA"/>
    <s v=""/>
    <n v="127871"/>
    <s v=""/>
    <s v=""/>
    <s v=""/>
    <s v=""/>
    <s v=""/>
    <s v=""/>
    <s v="M"/>
    <s v=""/>
    <s v=""/>
    <s v=""/>
    <s v=""/>
  </r>
  <r>
    <d v="2024-08-04T00:00:00"/>
    <n v="12593"/>
    <n v="12586"/>
    <m/>
    <x v="1"/>
    <n v="1018"/>
    <m/>
    <m/>
    <s v="caudal hole"/>
    <m/>
    <m/>
    <m/>
    <m/>
    <s v="--"/>
    <m/>
    <s v="M"/>
    <s v="M"/>
    <s v=""/>
    <s v=""/>
    <n v="38"/>
    <m/>
    <m/>
    <m/>
    <m/>
    <x v="3"/>
    <n v="1024350"/>
    <n v="1024350"/>
    <n v="3"/>
    <s v="X"/>
    <m/>
    <m/>
    <d v="2024-08-16T00:00:00"/>
    <m/>
    <m/>
    <m/>
    <m/>
    <m/>
    <m/>
    <n v="1"/>
    <m/>
    <s v="jack"/>
    <m/>
    <s v="jack"/>
    <s v="10243503"/>
    <x v="10"/>
    <n v="1.1000000000000001"/>
    <n v="1"/>
    <n v="2021"/>
    <x v="10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4T00:00:00"/>
    <n v="12593"/>
    <n v="12586"/>
    <m/>
    <x v="1"/>
    <n v="1055"/>
    <m/>
    <n v="42334"/>
    <s v="adipose hole"/>
    <s v="837104"/>
    <m/>
    <m/>
    <n v="999"/>
    <s v="--999"/>
    <m/>
    <s v="M"/>
    <s v="M"/>
    <s v=""/>
    <s v=""/>
    <n v="65"/>
    <m/>
    <m/>
    <m/>
    <m/>
    <x v="2"/>
    <n v="1024350"/>
    <n v="1024350"/>
    <n v="4"/>
    <s v="X"/>
    <m/>
    <m/>
    <d v="2024-08-16T00:00:00"/>
    <n v="894"/>
    <m/>
    <m/>
    <m/>
    <m/>
    <m/>
    <n v="1"/>
    <m/>
    <m/>
    <m/>
    <s v="adult"/>
    <s v="10243504"/>
    <x v="2"/>
    <n v="1.2"/>
    <n v="2"/>
    <n v="2020"/>
    <x v="10"/>
    <s v="GW"/>
    <n v="59.050699999999999"/>
    <s v="M"/>
    <n v="65"/>
    <s v="NA"/>
    <s v=""/>
    <n v="125083"/>
    <s v=""/>
    <s v=""/>
    <s v=""/>
    <s v=""/>
    <s v=""/>
    <s v=""/>
    <s v="M"/>
    <s v=""/>
    <s v=""/>
    <s v=""/>
    <s v=""/>
  </r>
  <r>
    <d v="2024-08-05T00:00:00"/>
    <n v="12598"/>
    <n v="12597"/>
    <n v="48"/>
    <x v="0"/>
    <n v="1144"/>
    <m/>
    <n v="42335"/>
    <s v="adipose hole"/>
    <s v="837133"/>
    <n v="460"/>
    <s v="M58 059"/>
    <n v="63"/>
    <s v="460-M58 059-63"/>
    <m/>
    <s v="M"/>
    <s v="M"/>
    <s v=""/>
    <s v=""/>
    <n v="53"/>
    <m/>
    <m/>
    <m/>
    <m/>
    <x v="2"/>
    <n v="1024350"/>
    <n v="1024350"/>
    <n v="5"/>
    <s v="X"/>
    <m/>
    <m/>
    <d v="2024-08-16T00:00:00"/>
    <n v="895"/>
    <m/>
    <m/>
    <m/>
    <m/>
    <m/>
    <n v="1"/>
    <s v="FM"/>
    <m/>
    <m/>
    <s v="adult"/>
    <s v="10243505"/>
    <x v="2"/>
    <n v="1.2"/>
    <n v="2"/>
    <n v="2020"/>
    <x v="10"/>
    <s v="GW"/>
    <n v="47.944699999999997"/>
    <s v="M"/>
    <n v="53"/>
    <s v="NA"/>
    <s v=""/>
    <n v="125083"/>
    <s v=""/>
    <s v=""/>
    <s v=""/>
    <s v=""/>
    <s v=""/>
    <s v=""/>
    <s v="M"/>
    <s v=""/>
    <s v=""/>
    <s v=""/>
    <s v=""/>
  </r>
  <r>
    <d v="2024-08-06T00:00:00"/>
    <n v="12705"/>
    <n v="12656"/>
    <m/>
    <x v="0"/>
    <n v="1045"/>
    <m/>
    <m/>
    <s v="caudal hole"/>
    <m/>
    <m/>
    <m/>
    <m/>
    <s v="--"/>
    <m/>
    <s v="M"/>
    <s v="M"/>
    <s v=""/>
    <s v=""/>
    <n v="38.200000000000003"/>
    <m/>
    <m/>
    <m/>
    <m/>
    <x v="3"/>
    <n v="1024350"/>
    <n v="1024350"/>
    <n v="6"/>
    <s v="X"/>
    <m/>
    <m/>
    <d v="2024-08-16T00:00:00"/>
    <m/>
    <m/>
    <m/>
    <m/>
    <m/>
    <m/>
    <n v="1"/>
    <m/>
    <s v="jack"/>
    <m/>
    <s v="jack"/>
    <s v="10243506"/>
    <x v="10"/>
    <n v="1.1000000000000001"/>
    <n v="1"/>
    <n v="2021"/>
    <x v="10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7T00:00:00"/>
    <n v="12708"/>
    <n v="12662"/>
    <n v="48"/>
    <x v="1"/>
    <n v="941"/>
    <m/>
    <n v="42336"/>
    <s v="adipose hole"/>
    <s v="837127"/>
    <n v="500"/>
    <s v="M58 156"/>
    <n v="137"/>
    <s v="500-M58 156-137"/>
    <m/>
    <s v="M"/>
    <s v="M"/>
    <s v=""/>
    <s v=""/>
    <n v="83.2"/>
    <n v="17.600000000000001"/>
    <n v="6.8"/>
    <n v="5.9"/>
    <n v="2.4"/>
    <x v="1"/>
    <n v="1024350"/>
    <n v="1024350"/>
    <n v="7"/>
    <s v="X"/>
    <m/>
    <m/>
    <d v="2024-08-16T00:00:00"/>
    <n v="896"/>
    <m/>
    <m/>
    <m/>
    <m/>
    <m/>
    <n v="1"/>
    <s v="BG"/>
    <m/>
    <m/>
    <s v="adult"/>
    <s v="10243507"/>
    <x v="3"/>
    <n v="1.3"/>
    <n v="3"/>
    <n v="2019"/>
    <x v="10"/>
    <s v="GW"/>
    <n v="76.400000000000006"/>
    <s v="L"/>
    <n v="83.2"/>
    <s v="Yes"/>
    <s v=""/>
    <n v="125083"/>
    <s v=""/>
    <s v="F"/>
    <n v="1.2060000000000031"/>
    <n v="0.76959043003093575"/>
    <s v=""/>
    <s v=""/>
    <s v="F"/>
    <s v=""/>
    <s v=""/>
    <s v=""/>
    <s v=""/>
  </r>
  <r>
    <d v="2024-08-07T00:00:00"/>
    <n v="12708"/>
    <n v="12662"/>
    <n v="48"/>
    <x v="1"/>
    <n v="1026"/>
    <m/>
    <n v="42337"/>
    <s v="adipose hole"/>
    <s v="837117"/>
    <n v="380"/>
    <s v="M52 157"/>
    <n v="62"/>
    <s v="380-M52 157-62"/>
    <m/>
    <s v="F"/>
    <s v="F"/>
    <s v=""/>
    <s v=""/>
    <n v="77"/>
    <n v="19.399999999999999"/>
    <n v="5.3"/>
    <n v="5.9"/>
    <n v="1.8"/>
    <x v="1"/>
    <n v="1024350"/>
    <n v="1024350"/>
    <n v="8"/>
    <s v="X"/>
    <m/>
    <m/>
    <d v="2024-08-16T00:00:00"/>
    <n v="897"/>
    <m/>
    <m/>
    <m/>
    <m/>
    <m/>
    <n v="1"/>
    <s v="BG"/>
    <m/>
    <m/>
    <s v="adult"/>
    <s v="10243508"/>
    <x v="3"/>
    <n v="1.3"/>
    <n v="3"/>
    <n v="2019"/>
    <x v="10"/>
    <s v="GW"/>
    <n v="71.7"/>
    <s v="L"/>
    <n v="77"/>
    <s v="Yes"/>
    <s v=""/>
    <n v="125083"/>
    <s v=""/>
    <s v="F"/>
    <n v="0.97599999999999998"/>
    <n v="0.72631380830168701"/>
    <s v=""/>
    <s v=""/>
    <s v="F"/>
    <s v=""/>
    <s v=""/>
    <s v=""/>
    <s v=""/>
  </r>
  <r>
    <d v="2024-08-07T00:00:00"/>
    <n v="12709"/>
    <n v="12662"/>
    <n v="48"/>
    <x v="0"/>
    <n v="1140"/>
    <m/>
    <n v="42338"/>
    <s v="adipose hole"/>
    <s v="837131"/>
    <n v="420"/>
    <s v="M56 058"/>
    <n v="141"/>
    <s v="420-M56 058-141"/>
    <m/>
    <s v="M"/>
    <s v="M"/>
    <s v=""/>
    <s v=""/>
    <n v="71"/>
    <m/>
    <m/>
    <m/>
    <m/>
    <x v="2"/>
    <n v="1024350"/>
    <n v="1024350"/>
    <n v="9"/>
    <s v="X"/>
    <m/>
    <m/>
    <d v="2024-08-16T00:00:00"/>
    <n v="898"/>
    <m/>
    <m/>
    <m/>
    <m/>
    <m/>
    <n v="1"/>
    <s v="FM"/>
    <m/>
    <m/>
    <s v="adult"/>
    <s v="10243509"/>
    <x v="5"/>
    <n v="0"/>
    <n v="0"/>
    <s v=""/>
    <x v="10"/>
    <s v="GW"/>
    <n v="64.603699999999989"/>
    <s v="M"/>
    <n v="71"/>
    <s v="NA"/>
    <s v=""/>
    <n v="125083"/>
    <s v=""/>
    <s v=""/>
    <s v=""/>
    <s v=""/>
    <s v=""/>
    <s v=""/>
    <s v="M"/>
    <s v=""/>
    <s v=""/>
    <s v=""/>
    <s v=""/>
  </r>
  <r>
    <d v="2024-08-07T00:00:00"/>
    <n v="12711"/>
    <n v="12662"/>
    <n v="48"/>
    <x v="1"/>
    <n v="1803"/>
    <m/>
    <n v="42339"/>
    <s v="adipose hole"/>
    <s v="837100"/>
    <n v="500"/>
    <s v="M58 158"/>
    <n v="139"/>
    <s v="500-M58 158-139"/>
    <m/>
    <s v="F"/>
    <s v="M"/>
    <s v=""/>
    <s v=""/>
    <n v="63.5"/>
    <m/>
    <m/>
    <m/>
    <m/>
    <x v="2"/>
    <n v="1024350"/>
    <n v="1024350"/>
    <n v="10"/>
    <s v="X"/>
    <m/>
    <m/>
    <d v="2024-08-16T00:00:00"/>
    <n v="899"/>
    <s v="HW"/>
    <m/>
    <n v="6"/>
    <m/>
    <m/>
    <n v="1"/>
    <s v="FM"/>
    <m/>
    <m/>
    <s v="adult"/>
    <s v="102435010"/>
    <x v="2"/>
    <n v="1.2"/>
    <n v="2"/>
    <n v="2020"/>
    <x v="10"/>
    <s v="GW"/>
    <n v="57.66245"/>
    <s v="M"/>
    <n v="63.5"/>
    <s v="NA"/>
    <s v=""/>
    <n v="125083"/>
    <s v=""/>
    <s v=""/>
    <s v=""/>
    <s v=""/>
    <s v=""/>
    <s v=""/>
    <s v="M"/>
    <s v=""/>
    <s v=""/>
    <s v=""/>
    <s v=""/>
  </r>
  <r>
    <d v="2024-08-08T00:00:00"/>
    <n v="12712"/>
    <n v="12668"/>
    <m/>
    <x v="1"/>
    <n v="944"/>
    <m/>
    <m/>
    <s v="caudal hole"/>
    <m/>
    <m/>
    <m/>
    <m/>
    <s v="--"/>
    <s v="X"/>
    <s v="M"/>
    <s v="M"/>
    <s v=""/>
    <s v=""/>
    <n v="47.5"/>
    <m/>
    <m/>
    <m/>
    <m/>
    <x v="3"/>
    <n v="1024374"/>
    <n v="1024374"/>
    <n v="1"/>
    <s v="X"/>
    <m/>
    <m/>
    <d v="2024-08-16T00:00:00"/>
    <m/>
    <m/>
    <m/>
    <m/>
    <m/>
    <m/>
    <m/>
    <m/>
    <s v="jack"/>
    <m/>
    <s v="jack"/>
    <s v="10243741"/>
    <x v="12"/>
    <s v="F1"/>
    <s v=""/>
    <n v="2023"/>
    <x v="10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8T00:00:00"/>
    <n v="12712"/>
    <n v="12668"/>
    <m/>
    <x v="1"/>
    <n v="953"/>
    <m/>
    <n v="42340"/>
    <s v="adipose hole"/>
    <s v="837134"/>
    <m/>
    <m/>
    <m/>
    <s v="--"/>
    <s v="X"/>
    <s v="M"/>
    <s v="M"/>
    <s v=""/>
    <s v=""/>
    <n v="57"/>
    <m/>
    <m/>
    <m/>
    <m/>
    <x v="2"/>
    <n v="1024374"/>
    <n v="1024374"/>
    <n v="2"/>
    <s v="X"/>
    <m/>
    <m/>
    <d v="2024-08-16T00:00:00"/>
    <n v="900"/>
    <m/>
    <m/>
    <m/>
    <m/>
    <m/>
    <m/>
    <m/>
    <m/>
    <m/>
    <s v="adult"/>
    <s v="10243742"/>
    <x v="2"/>
    <n v="1.2"/>
    <n v="2"/>
    <n v="2020"/>
    <x v="10"/>
    <s v="GW"/>
    <n v="51.646700000000003"/>
    <s v="M"/>
    <n v="57"/>
    <s v="NA"/>
    <s v=""/>
    <n v="125083"/>
    <s v=""/>
    <s v=""/>
    <s v=""/>
    <s v=""/>
    <s v=""/>
    <s v=""/>
    <s v="M"/>
    <s v=""/>
    <s v=""/>
    <s v=""/>
    <s v=""/>
  </r>
  <r>
    <d v="2024-08-08T00:00:00"/>
    <n v="12713"/>
    <n v="12668"/>
    <m/>
    <x v="0"/>
    <n v="1146"/>
    <m/>
    <m/>
    <s v="caudal hole"/>
    <m/>
    <m/>
    <m/>
    <m/>
    <s v="--"/>
    <m/>
    <s v="M"/>
    <s v="M"/>
    <s v=""/>
    <s v=""/>
    <n v="40"/>
    <m/>
    <m/>
    <m/>
    <m/>
    <x v="3"/>
    <n v="1024374"/>
    <n v="1024374"/>
    <n v="3"/>
    <s v="X"/>
    <m/>
    <m/>
    <d v="2024-08-16T00:00:00"/>
    <m/>
    <m/>
    <m/>
    <m/>
    <m/>
    <m/>
    <m/>
    <m/>
    <s v="jack"/>
    <m/>
    <s v="jack"/>
    <s v="10243743"/>
    <x v="10"/>
    <n v="1.1000000000000001"/>
    <n v="1"/>
    <n v="2021"/>
    <x v="10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09T00:00:00"/>
    <n v="12795"/>
    <n v="12629"/>
    <m/>
    <x v="4"/>
    <n v="1038"/>
    <m/>
    <n v="54834"/>
    <s v="V-clip adipose"/>
    <s v="115975"/>
    <m/>
    <m/>
    <m/>
    <s v="--"/>
    <m/>
    <s v="M"/>
    <s v="M"/>
    <s v=""/>
    <s v=""/>
    <n v="49"/>
    <m/>
    <m/>
    <m/>
    <m/>
    <x v="3"/>
    <n v="95626"/>
    <s v="1062198"/>
    <n v="10"/>
    <s v="X"/>
    <m/>
    <s v="X"/>
    <d v="2024-09-27T00:00:00"/>
    <m/>
    <s v="GN"/>
    <m/>
    <s v="&quot;11-2&quot;"/>
    <m/>
    <m/>
    <m/>
    <m/>
    <m/>
    <m/>
    <s v="adult"/>
    <s v="106219810"/>
    <x v="9"/>
    <n v="2.1"/>
    <n v="1"/>
    <n v="2020"/>
    <x v="10"/>
    <s v="GH"/>
    <s v="No MEF"/>
    <s v="L"/>
    <s v="No"/>
    <s v="NA"/>
    <s v=""/>
    <n v="127871"/>
    <s v=""/>
    <s v=""/>
    <s v=""/>
    <s v=""/>
    <s v=""/>
    <s v=""/>
    <s v="M"/>
    <s v=""/>
    <s v=""/>
    <s v=""/>
    <s v=""/>
  </r>
  <r>
    <d v="2024-08-09T00:00:00"/>
    <n v="12716"/>
    <n v="12675"/>
    <n v="49"/>
    <x v="0"/>
    <n v="951"/>
    <n v="125"/>
    <n v="42341"/>
    <s v="adipose hole"/>
    <s v="837126"/>
    <n v="340"/>
    <s v="M52 059"/>
    <n v="64"/>
    <s v="340-M52 059-64"/>
    <s v="X"/>
    <s v="M"/>
    <s v="M"/>
    <s v=""/>
    <s v=""/>
    <n v="61"/>
    <m/>
    <m/>
    <m/>
    <m/>
    <x v="2"/>
    <n v="1024374"/>
    <n v="1024374"/>
    <n v="4"/>
    <s v="X"/>
    <m/>
    <m/>
    <d v="2024-08-16T00:00:00"/>
    <n v="901"/>
    <m/>
    <m/>
    <m/>
    <m/>
    <m/>
    <n v="1"/>
    <s v="BG"/>
    <m/>
    <m/>
    <s v="adult"/>
    <s v="10243744"/>
    <x v="5"/>
    <n v="0"/>
    <n v="0"/>
    <s v=""/>
    <x v="10"/>
    <s v="GW"/>
    <n v="55.348700000000001"/>
    <s v="M"/>
    <n v="61"/>
    <s v="NA"/>
    <s v=""/>
    <n v="125083"/>
    <s v=""/>
    <s v=""/>
    <s v=""/>
    <s v=""/>
    <s v=""/>
    <s v=""/>
    <s v="M"/>
    <s v=""/>
    <s v=""/>
    <s v=""/>
    <s v=""/>
  </r>
  <r>
    <d v="2024-08-09T00:00:00"/>
    <n v="12718"/>
    <n v="12675"/>
    <n v="49"/>
    <x v="0"/>
    <n v="1518"/>
    <n v="125"/>
    <n v="42342"/>
    <s v="adipose hole"/>
    <s v="837136"/>
    <n v="380"/>
    <s v="M52 158"/>
    <n v="63"/>
    <s v="380-M52 158-63"/>
    <m/>
    <s v="F"/>
    <s v="M"/>
    <s v=""/>
    <s v=""/>
    <n v="50"/>
    <m/>
    <m/>
    <m/>
    <m/>
    <x v="2"/>
    <n v="1024374"/>
    <n v="1024374"/>
    <n v="5"/>
    <s v="X"/>
    <m/>
    <m/>
    <d v="2024-08-16T00:00:00"/>
    <n v="902"/>
    <m/>
    <m/>
    <m/>
    <m/>
    <m/>
    <n v="1"/>
    <s v="BG"/>
    <m/>
    <m/>
    <s v="adult"/>
    <s v="10243745"/>
    <x v="2"/>
    <n v="1.2"/>
    <n v="2"/>
    <n v="2020"/>
    <x v="10"/>
    <s v="GW"/>
    <n v="45.168199999999999"/>
    <s v="M"/>
    <n v="50"/>
    <s v="NA"/>
    <s v=""/>
    <n v="125083"/>
    <s v=""/>
    <s v=""/>
    <s v=""/>
    <s v=""/>
    <s v=""/>
    <s v=""/>
    <s v="M"/>
    <s v=""/>
    <s v=""/>
    <s v=""/>
    <s v=""/>
  </r>
  <r>
    <d v="2024-08-10T00:00:00"/>
    <n v="12722"/>
    <n v="12677"/>
    <n v="49"/>
    <x v="1"/>
    <n v="1541"/>
    <n v="140"/>
    <n v="42344"/>
    <s v="adipose hole"/>
    <s v="837158"/>
    <n v="420"/>
    <s v="M56 059"/>
    <n v="142"/>
    <s v="420-M56 059-142"/>
    <s v="X"/>
    <s v="M"/>
    <s v="M"/>
    <m/>
    <m/>
    <n v="56.5"/>
    <m/>
    <m/>
    <m/>
    <m/>
    <x v="2"/>
    <n v="1024374"/>
    <n v="1024374"/>
    <n v="6"/>
    <s v="X"/>
    <m/>
    <m/>
    <d v="2024-08-16T00:00:00"/>
    <n v="903"/>
    <m/>
    <m/>
    <m/>
    <m/>
    <s v="1"/>
    <n v="1"/>
    <s v="BG"/>
    <s v="42343 tag missing"/>
    <m/>
    <s v="adult"/>
    <s v="10243746"/>
    <x v="2"/>
    <n v="1.2"/>
    <n v="2"/>
    <n v="2020"/>
    <x v="10"/>
    <s v="GW"/>
    <n v="51.183950000000003"/>
    <s v="M"/>
    <n v="56.5"/>
    <s v="NA"/>
    <s v=""/>
    <n v="125083"/>
    <s v=""/>
    <s v=""/>
    <s v=""/>
    <s v=""/>
    <s v=""/>
    <s v=""/>
    <s v="M"/>
    <s v=""/>
    <s v=""/>
    <s v=""/>
    <s v=""/>
  </r>
  <r>
    <d v="2024-08-10T00:00:00"/>
    <n v="12722"/>
    <n v="12677"/>
    <n v="49"/>
    <x v="1"/>
    <n v="1548"/>
    <n v="118"/>
    <n v="42345"/>
    <s v="adipose hole"/>
    <s v="969240"/>
    <n v="460"/>
    <s v="M58 063"/>
    <n v="67"/>
    <s v="460-M58 063-67"/>
    <m/>
    <s v="M"/>
    <s v="M"/>
    <s v=""/>
    <s v=""/>
    <n v="62.5"/>
    <m/>
    <m/>
    <m/>
    <m/>
    <x v="2"/>
    <n v="1024374"/>
    <n v="1024374"/>
    <n v="7"/>
    <s v="X"/>
    <m/>
    <m/>
    <d v="2024-08-16T00:00:00"/>
    <n v="904"/>
    <m/>
    <m/>
    <m/>
    <m/>
    <m/>
    <n v="1"/>
    <s v="BG"/>
    <m/>
    <m/>
    <s v="adult"/>
    <s v="10243747"/>
    <x v="2"/>
    <n v="1.2"/>
    <n v="2"/>
    <n v="2020"/>
    <x v="10"/>
    <s v="GW"/>
    <n v="56.73695"/>
    <s v="M"/>
    <n v="62.5"/>
    <s v="NA"/>
    <s v=""/>
    <n v="125083"/>
    <s v=""/>
    <s v=""/>
    <s v=""/>
    <s v=""/>
    <s v=""/>
    <s v=""/>
    <s v="M"/>
    <s v=""/>
    <s v=""/>
    <s v=""/>
    <s v=""/>
  </r>
  <r>
    <d v="2024-08-11T00:00:00"/>
    <n v="12726"/>
    <n v="12685"/>
    <m/>
    <x v="1"/>
    <n v="1542"/>
    <m/>
    <n v="42346"/>
    <s v="adipose hole"/>
    <s v="837121"/>
    <m/>
    <m/>
    <m/>
    <s v="--"/>
    <s v="X"/>
    <s v="M"/>
    <s v="M"/>
    <s v=""/>
    <s v=""/>
    <n v="65"/>
    <m/>
    <m/>
    <m/>
    <m/>
    <x v="2"/>
    <n v="1024374"/>
    <n v="1024374"/>
    <n v="8"/>
    <s v="X"/>
    <m/>
    <m/>
    <d v="2024-08-16T00:00:00"/>
    <n v="905"/>
    <m/>
    <m/>
    <m/>
    <m/>
    <m/>
    <n v="1"/>
    <m/>
    <m/>
    <m/>
    <s v="adult"/>
    <s v="10243748"/>
    <x v="2"/>
    <n v="1.2"/>
    <n v="2"/>
    <n v="2020"/>
    <x v="11"/>
    <s v="GW"/>
    <n v="59.050699999999999"/>
    <s v="M"/>
    <n v="65"/>
    <s v="NA"/>
    <s v=""/>
    <n v="125083"/>
    <s v=""/>
    <s v=""/>
    <s v=""/>
    <s v=""/>
    <s v=""/>
    <s v=""/>
    <s v="M"/>
    <s v=""/>
    <s v=""/>
    <s v=""/>
    <s v=""/>
  </r>
  <r>
    <d v="2024-08-12T00:00:00"/>
    <n v="12730"/>
    <n v="12695"/>
    <n v="50"/>
    <x v="1"/>
    <n v="1548"/>
    <m/>
    <n v="42347"/>
    <s v="adipose hole"/>
    <s v="837093"/>
    <n v="340"/>
    <s v="M52 061"/>
    <n v="66"/>
    <s v="340-M52 061-66"/>
    <m/>
    <s v="F"/>
    <s v="F"/>
    <s v=""/>
    <s v=""/>
    <n v="82"/>
    <n v="18"/>
    <n v="6.9"/>
    <n v="4.7"/>
    <n v="2"/>
    <x v="1"/>
    <n v="1024374"/>
    <n v="1024374"/>
    <n v="9"/>
    <s v="X"/>
    <m/>
    <m/>
    <d v="2024-08-16T00:00:00"/>
    <n v="906"/>
    <m/>
    <m/>
    <m/>
    <m/>
    <m/>
    <n v="1"/>
    <s v="DB"/>
    <m/>
    <m/>
    <s v="adult"/>
    <s v="10243749"/>
    <x v="8"/>
    <s v="M3"/>
    <n v="3"/>
    <s v=""/>
    <x v="11"/>
    <s v="GW"/>
    <n v="75.099999999999994"/>
    <s v="L"/>
    <n v="82"/>
    <s v="Yes"/>
    <s v=""/>
    <n v="125083"/>
    <s v=""/>
    <s v="F"/>
    <n v="1.721999999999998"/>
    <n v="0.84838626964423092"/>
    <s v=""/>
    <s v=""/>
    <s v="F"/>
    <s v=""/>
    <s v=""/>
    <s v=""/>
    <s v=""/>
  </r>
  <r>
    <d v="2024-08-12T00:00:00"/>
    <n v="12730"/>
    <n v="12695"/>
    <m/>
    <x v="1"/>
    <n v="1552"/>
    <m/>
    <m/>
    <s v="caudal hole"/>
    <m/>
    <m/>
    <m/>
    <m/>
    <s v="--"/>
    <m/>
    <s v="M"/>
    <s v="M"/>
    <s v=""/>
    <s v=""/>
    <n v="48"/>
    <m/>
    <m/>
    <m/>
    <m/>
    <x v="3"/>
    <n v="1024374"/>
    <n v="1024374"/>
    <n v="10"/>
    <s v="X"/>
    <m/>
    <m/>
    <d v="2024-08-16T00:00:00"/>
    <m/>
    <m/>
    <m/>
    <m/>
    <m/>
    <m/>
    <m/>
    <m/>
    <m/>
    <m/>
    <s v="jack"/>
    <s v="102437410"/>
    <x v="4"/>
    <s v="M1"/>
    <n v="1"/>
    <s v=""/>
    <x v="11"/>
    <s v="GW"/>
    <s v="No MEF"/>
    <s v="L"/>
    <s v="No"/>
    <s v="NA"/>
    <s v=""/>
    <n v="125083"/>
    <s v=""/>
    <s v=""/>
    <s v=""/>
    <s v=""/>
    <s v=""/>
    <s v=""/>
    <s v="M"/>
    <s v=""/>
    <s v=""/>
    <s v=""/>
    <s v=""/>
  </r>
  <r>
    <d v="2024-08-13T00:00:00"/>
    <n v="12732"/>
    <n v="12452"/>
    <m/>
    <x v="1"/>
    <n v="942"/>
    <m/>
    <m/>
    <s v="caudal hole"/>
    <m/>
    <m/>
    <m/>
    <m/>
    <s v="--"/>
    <m/>
    <s v="M"/>
    <s v="M"/>
    <s v=""/>
    <s v=""/>
    <n v="42.5"/>
    <m/>
    <m/>
    <m/>
    <m/>
    <x v="3"/>
    <n v="1032919"/>
    <n v="1032919"/>
    <n v="1"/>
    <s v="X"/>
    <m/>
    <m/>
    <d v="2024-09-27T00:00:00"/>
    <m/>
    <m/>
    <m/>
    <m/>
    <m/>
    <m/>
    <n v="1"/>
    <m/>
    <m/>
    <m/>
    <s v="jack"/>
    <s v="10329191"/>
    <x v="10"/>
    <n v="1.1000000000000001"/>
    <n v="1"/>
    <n v="2021"/>
    <x v="11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13T00:00:00"/>
    <n v="12734"/>
    <n v="12452"/>
    <m/>
    <x v="1"/>
    <n v="1540"/>
    <m/>
    <m/>
    <s v="caudal hole"/>
    <m/>
    <m/>
    <m/>
    <m/>
    <s v="--"/>
    <m/>
    <s v="M"/>
    <s v="M"/>
    <s v=""/>
    <s v=""/>
    <n v="37"/>
    <m/>
    <m/>
    <m/>
    <m/>
    <x v="3"/>
    <n v="1032919"/>
    <n v="1032919"/>
    <n v="2"/>
    <s v="X"/>
    <m/>
    <m/>
    <d v="2024-09-27T00:00:00"/>
    <m/>
    <m/>
    <m/>
    <m/>
    <m/>
    <m/>
    <n v="1"/>
    <m/>
    <m/>
    <m/>
    <s v="jack"/>
    <s v="10329192"/>
    <x v="16"/>
    <n v="0.1"/>
    <n v="1"/>
    <n v="2022"/>
    <x v="11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13T00:00:00"/>
    <n v="12734"/>
    <n v="12452"/>
    <n v="50"/>
    <x v="1"/>
    <n v="1607"/>
    <m/>
    <n v="42348"/>
    <s v="adipose hole"/>
    <s v="837086"/>
    <n v="380"/>
    <s v="M52 160"/>
    <n v="64"/>
    <s v="380-M52 160-64"/>
    <s v="X"/>
    <s v="M"/>
    <s v="M"/>
    <s v=""/>
    <s v=""/>
    <n v="63.5"/>
    <m/>
    <m/>
    <m/>
    <m/>
    <x v="2"/>
    <n v="1032919"/>
    <n v="1032919"/>
    <n v="3"/>
    <s v="X"/>
    <m/>
    <m/>
    <d v="2024-09-27T00:00:00"/>
    <n v="907"/>
    <m/>
    <m/>
    <m/>
    <m/>
    <m/>
    <n v="1"/>
    <s v="BP"/>
    <m/>
    <m/>
    <s v="adult"/>
    <s v="10329193"/>
    <x v="2"/>
    <n v="1.2"/>
    <n v="2"/>
    <n v="2020"/>
    <x v="11"/>
    <s v="GW"/>
    <n v="57.66245"/>
    <s v="M"/>
    <n v="63.5"/>
    <s v="NA"/>
    <s v=""/>
    <n v="127869"/>
    <s v=""/>
    <s v=""/>
    <s v=""/>
    <s v=""/>
    <s v=""/>
    <s v=""/>
    <s v="M"/>
    <s v=""/>
    <s v=""/>
    <s v=""/>
    <s v=""/>
  </r>
  <r>
    <d v="2024-08-14T00:00:00"/>
    <n v="12737"/>
    <n v="12456"/>
    <m/>
    <x v="0"/>
    <n v="1142"/>
    <m/>
    <m/>
    <s v="caudal hole"/>
    <m/>
    <m/>
    <m/>
    <m/>
    <s v="--"/>
    <m/>
    <s v="M"/>
    <s v="M"/>
    <s v=""/>
    <s v=""/>
    <n v="45"/>
    <m/>
    <m/>
    <m/>
    <m/>
    <x v="3"/>
    <n v="1032919"/>
    <n v="1032919"/>
    <n v="4"/>
    <s v="X"/>
    <m/>
    <m/>
    <d v="2024-09-27T00:00:00"/>
    <m/>
    <m/>
    <m/>
    <m/>
    <m/>
    <m/>
    <n v="1"/>
    <m/>
    <s v="JACK"/>
    <m/>
    <s v="jack"/>
    <s v="10329194"/>
    <x v="10"/>
    <n v="1.1000000000000001"/>
    <n v="1"/>
    <n v="2021"/>
    <x v="11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14T00:00:00"/>
    <n v="12738"/>
    <n v="12456"/>
    <n v="50"/>
    <x v="0"/>
    <n v="1535"/>
    <n v="125"/>
    <n v="42349"/>
    <s v="adipose hole"/>
    <s v="837165"/>
    <n v="420"/>
    <s v="M56 060"/>
    <n v="143"/>
    <s v="420-M56 060-143"/>
    <m/>
    <s v="F"/>
    <s v="M"/>
    <s v=""/>
    <s v=""/>
    <n v="55.5"/>
    <m/>
    <m/>
    <m/>
    <m/>
    <x v="2"/>
    <n v="1032919"/>
    <n v="1032919"/>
    <n v="5"/>
    <s v="X"/>
    <m/>
    <m/>
    <d v="2024-09-27T00:00:00"/>
    <n v="908"/>
    <m/>
    <m/>
    <m/>
    <m/>
    <m/>
    <m/>
    <s v="CG"/>
    <m/>
    <s v="crew skipped DNA vial #907"/>
    <s v="adult"/>
    <s v="10329195"/>
    <x v="2"/>
    <n v="1.2"/>
    <n v="2"/>
    <n v="2020"/>
    <x v="11"/>
    <s v="GW"/>
    <n v="50.258449999999996"/>
    <s v="M"/>
    <n v="55.5"/>
    <s v="NA"/>
    <s v=""/>
    <n v="127869"/>
    <s v=""/>
    <s v=""/>
    <s v=""/>
    <s v=""/>
    <s v=""/>
    <s v=""/>
    <s v="M"/>
    <s v=""/>
    <s v=""/>
    <s v=""/>
    <s v=""/>
  </r>
  <r>
    <d v="2024-08-15T00:00:00"/>
    <n v="12741"/>
    <n v="12467"/>
    <n v="50"/>
    <x v="0"/>
    <n v="1149"/>
    <n v="115"/>
    <n v="42350"/>
    <s v="adipose hole"/>
    <s v="837149"/>
    <n v="460"/>
    <s v="M58 062"/>
    <n v="66"/>
    <s v="460-M58 062-66"/>
    <m/>
    <s v="F"/>
    <s v="F"/>
    <s v=""/>
    <s v=""/>
    <n v="96.5"/>
    <n v="23"/>
    <n v="9.5"/>
    <n v="8"/>
    <n v="3"/>
    <x v="1"/>
    <n v="1032919"/>
    <n v="1032919"/>
    <n v="6"/>
    <s v="X"/>
    <m/>
    <m/>
    <d v="2024-09-27T00:00:00"/>
    <n v="909"/>
    <m/>
    <m/>
    <m/>
    <m/>
    <m/>
    <n v="1"/>
    <s v="GG"/>
    <m/>
    <m/>
    <s v="adult"/>
    <s v="10329196"/>
    <x v="13"/>
    <n v="1.4"/>
    <n v="4"/>
    <n v="2018"/>
    <x v="11"/>
    <s v="GW"/>
    <n v="87"/>
    <s v="L"/>
    <n v="96.5"/>
    <s v="Yes"/>
    <s v=""/>
    <n v="127869"/>
    <s v=""/>
    <s v="F"/>
    <n v="1.5249999999999977"/>
    <n v="0.82127357634114917"/>
    <s v=""/>
    <s v=""/>
    <s v="F"/>
    <s v=""/>
    <s v=""/>
    <s v=""/>
    <s v=""/>
  </r>
  <r>
    <d v="2024-08-15T00:00:00"/>
    <n v="12742"/>
    <n v="12467"/>
    <m/>
    <x v="1"/>
    <n v="1539"/>
    <m/>
    <m/>
    <s v="caudal hole"/>
    <m/>
    <m/>
    <m/>
    <m/>
    <s v="--"/>
    <s v="X"/>
    <s v="M"/>
    <s v="M"/>
    <s v=""/>
    <s v=""/>
    <n v="49.5"/>
    <m/>
    <m/>
    <m/>
    <m/>
    <x v="3"/>
    <n v="1032919"/>
    <n v="1032919"/>
    <n v="7"/>
    <s v="X"/>
    <m/>
    <m/>
    <d v="2024-09-27T00:00:00"/>
    <m/>
    <m/>
    <m/>
    <m/>
    <m/>
    <m/>
    <n v="1"/>
    <m/>
    <s v="JACK"/>
    <s v="Note: Data person (Gary Gonu) did not recorded one jack onto CTS sheet; corrected. -NP 15 Aug/24."/>
    <s v="jack"/>
    <s v="10329197"/>
    <x v="10"/>
    <n v="1.1000000000000001"/>
    <n v="1"/>
    <n v="2021"/>
    <x v="11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16T00:00:00"/>
    <n v="12889"/>
    <n v="12642"/>
    <m/>
    <x v="3"/>
    <n v="938"/>
    <m/>
    <n v="54835"/>
    <s v="V-clip adipose"/>
    <s v="115968"/>
    <m/>
    <m/>
    <m/>
    <s v="--"/>
    <m/>
    <s v="F"/>
    <s v="F"/>
    <s v=""/>
    <s v=""/>
    <n v="83"/>
    <n v="18.399999999999999"/>
    <n v="6.4"/>
    <n v="5.8"/>
    <n v="2"/>
    <x v="1"/>
    <n v="1024391"/>
    <n v="1024391"/>
    <n v="1"/>
    <s v="X"/>
    <s v="X"/>
    <m/>
    <d v="2024-09-27T00:00:00"/>
    <m/>
    <m/>
    <m/>
    <m/>
    <m/>
    <m/>
    <n v="1"/>
    <m/>
    <m/>
    <m/>
    <s v="adult"/>
    <s v="10243911"/>
    <x v="7"/>
    <s v=""/>
    <s v=""/>
    <s v=""/>
    <x v="11"/>
    <s v="GH"/>
    <n v="76.599999999999994"/>
    <s v="L"/>
    <n v="83"/>
    <s v="Yes"/>
    <s v=""/>
    <e v="#N/A"/>
    <s v=""/>
    <s v="F"/>
    <n v="2.0439999999999987"/>
    <n v="0.88533994675230476"/>
    <s v=""/>
    <s v=""/>
    <s v="F"/>
    <s v=""/>
    <s v=""/>
    <s v=""/>
    <s v=""/>
  </r>
  <r>
    <d v="2024-08-17T00:00:00"/>
    <n v="12748"/>
    <n v="12479"/>
    <n v="51"/>
    <x v="1"/>
    <n v="929"/>
    <n v="120"/>
    <n v="42351"/>
    <s v="adipose hole"/>
    <s v="837114"/>
    <n v="500"/>
    <s v="M58 159"/>
    <n v="140"/>
    <s v="500-M58 159-140"/>
    <s v="X"/>
    <s v="M"/>
    <s v="M"/>
    <s v=""/>
    <s v=""/>
    <n v="60.5"/>
    <m/>
    <m/>
    <m/>
    <m/>
    <x v="2"/>
    <n v="1032919"/>
    <n v="1032919"/>
    <n v="8"/>
    <s v="X"/>
    <m/>
    <m/>
    <d v="2024-09-27T00:00:00"/>
    <n v="910"/>
    <m/>
    <m/>
    <m/>
    <m/>
    <m/>
    <n v="1"/>
    <s v="BA"/>
    <m/>
    <m/>
    <s v="adult"/>
    <s v="10329198"/>
    <x v="2"/>
    <n v="1.2"/>
    <n v="2"/>
    <n v="2020"/>
    <x v="11"/>
    <s v="GW"/>
    <n v="54.885950000000001"/>
    <s v="M"/>
    <n v="60.5"/>
    <s v="NA"/>
    <s v=""/>
    <n v="127869"/>
    <s v=""/>
    <s v=""/>
    <s v=""/>
    <s v=""/>
    <s v=""/>
    <s v=""/>
    <s v="M"/>
    <s v=""/>
    <s v=""/>
    <s v=""/>
    <s v=""/>
  </r>
  <r>
    <d v="2024-08-17T00:00:00"/>
    <n v="12748"/>
    <n v="12479"/>
    <m/>
    <x v="1"/>
    <n v="956"/>
    <m/>
    <m/>
    <s v="caudal hole"/>
    <m/>
    <m/>
    <m/>
    <m/>
    <s v="--"/>
    <m/>
    <s v="M"/>
    <s v="M"/>
    <s v=""/>
    <s v=""/>
    <n v="48"/>
    <m/>
    <m/>
    <m/>
    <m/>
    <x v="3"/>
    <n v="1032919"/>
    <n v="1032919"/>
    <n v="9"/>
    <s v="X"/>
    <m/>
    <m/>
    <d v="2024-09-27T00:00:00"/>
    <m/>
    <m/>
    <m/>
    <m/>
    <m/>
    <m/>
    <n v="1"/>
    <m/>
    <m/>
    <m/>
    <s v="jack"/>
    <s v="10329199"/>
    <x v="10"/>
    <n v="1.1000000000000001"/>
    <n v="1"/>
    <n v="2021"/>
    <x v="11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17T00:00:00"/>
    <n v="12749"/>
    <n v="12479"/>
    <n v="51"/>
    <x v="0"/>
    <n v="1037"/>
    <n v="90"/>
    <n v="42352"/>
    <s v="adipose hole"/>
    <s v="837156"/>
    <n v="340"/>
    <s v="M52 060"/>
    <n v="65"/>
    <s v="340-M52 060-65"/>
    <m/>
    <s v="M"/>
    <s v="M"/>
    <s v=""/>
    <s v=""/>
    <n v="62"/>
    <m/>
    <m/>
    <m/>
    <m/>
    <x v="2"/>
    <n v="1032919"/>
    <n v="1032919"/>
    <n v="10"/>
    <s v="X"/>
    <m/>
    <m/>
    <d v="2024-09-27T00:00:00"/>
    <n v="911"/>
    <m/>
    <m/>
    <m/>
    <m/>
    <m/>
    <n v="1"/>
    <s v="BA"/>
    <m/>
    <m/>
    <s v="adult"/>
    <s v="103291910"/>
    <x v="2"/>
    <n v="1.2"/>
    <n v="2"/>
    <n v="2020"/>
    <x v="11"/>
    <s v="GW"/>
    <n v="56.2742"/>
    <s v="M"/>
    <n v="62"/>
    <s v="NA"/>
    <s v=""/>
    <n v="127869"/>
    <s v=""/>
    <s v=""/>
    <s v=""/>
    <s v=""/>
    <s v=""/>
    <s v=""/>
    <s v="M"/>
    <s v=""/>
    <s v=""/>
    <s v=""/>
    <s v=""/>
  </r>
  <r>
    <d v="2024-08-17T00:00:00"/>
    <n v="12749"/>
    <n v="12479"/>
    <n v="51"/>
    <x v="0"/>
    <n v="1046"/>
    <n v="100"/>
    <n v="42353"/>
    <s v="adipose hole"/>
    <s v="837071"/>
    <n v="500"/>
    <s v="M58 161"/>
    <n v="142"/>
    <s v="500-M58 161-142"/>
    <m/>
    <s v="F"/>
    <s v="F"/>
    <s v=""/>
    <s v=""/>
    <n v="93.5"/>
    <n v="22.5"/>
    <n v="9"/>
    <n v="7.4"/>
    <n v="2.2999999999999998"/>
    <x v="1"/>
    <n v="1022345"/>
    <n v="1022345"/>
    <n v="1"/>
    <s v="X"/>
    <m/>
    <m/>
    <d v="2024-09-27T00:00:00"/>
    <n v="912"/>
    <m/>
    <m/>
    <m/>
    <m/>
    <m/>
    <n v="1"/>
    <s v="BA"/>
    <m/>
    <m/>
    <s v="adult"/>
    <s v="10223451"/>
    <x v="3"/>
    <n v="1.3"/>
    <n v="3"/>
    <n v="2019"/>
    <x v="11"/>
    <s v="GW"/>
    <n v="84.5"/>
    <s v="L"/>
    <n v="93.5"/>
    <s v="Yes"/>
    <s v=""/>
    <n v="127869"/>
    <s v=""/>
    <s v="F"/>
    <n v="1.8849999999999989"/>
    <n v="0.8681843818868048"/>
    <s v=""/>
    <s v=""/>
    <s v="F"/>
    <s v=""/>
    <s v=""/>
    <s v=""/>
    <s v=""/>
  </r>
  <r>
    <d v="2024-08-17T00:00:00"/>
    <n v="12895"/>
    <n v="12646"/>
    <m/>
    <x v="3"/>
    <n v="946"/>
    <m/>
    <n v="54836"/>
    <s v="V-clip adipose"/>
    <s v="115885"/>
    <m/>
    <m/>
    <m/>
    <s v="--"/>
    <m/>
    <s v="F"/>
    <s v="F"/>
    <s v=""/>
    <s v=""/>
    <n v="88.5"/>
    <n v="20"/>
    <n v="8.5"/>
    <n v="5.5"/>
    <n v="2"/>
    <x v="1"/>
    <n v="1024391"/>
    <n v="1024391"/>
    <n v="2"/>
    <s v="X"/>
    <s v="X"/>
    <m/>
    <d v="2024-09-27T00:00:00"/>
    <m/>
    <m/>
    <m/>
    <m/>
    <m/>
    <m/>
    <n v="1"/>
    <m/>
    <m/>
    <m/>
    <s v="adult"/>
    <s v="10243912"/>
    <x v="7"/>
    <s v=""/>
    <s v=""/>
    <s v=""/>
    <x v="11"/>
    <s v="GH"/>
    <n v="80"/>
    <s v="L"/>
    <n v="88.5"/>
    <s v="Yes"/>
    <s v=""/>
    <e v="#N/A"/>
    <s v=""/>
    <s v="F"/>
    <n v="1.9249999999999996"/>
    <n v="0.87269496192462825"/>
    <s v=""/>
    <s v=""/>
    <s v="F"/>
    <s v=""/>
    <s v=""/>
    <s v=""/>
    <s v=""/>
  </r>
  <r>
    <d v="2024-08-17T00:00:00"/>
    <n v="12895"/>
    <n v="12646"/>
    <m/>
    <x v="3"/>
    <n v="956"/>
    <m/>
    <n v="54837"/>
    <s v="V-clip adipose"/>
    <s v="115954"/>
    <m/>
    <m/>
    <m/>
    <s v="--"/>
    <s v="X"/>
    <s v="M"/>
    <s v="M"/>
    <s v=""/>
    <s v=""/>
    <n v="73"/>
    <m/>
    <m/>
    <m/>
    <m/>
    <x v="2"/>
    <n v="1024391"/>
    <n v="1024391"/>
    <n v="3"/>
    <s v="X"/>
    <s v="X"/>
    <m/>
    <d v="2024-09-27T00:00:00"/>
    <m/>
    <m/>
    <m/>
    <m/>
    <m/>
    <m/>
    <n v="1"/>
    <m/>
    <m/>
    <m/>
    <s v="adult"/>
    <s v="10243913"/>
    <x v="7"/>
    <s v=""/>
    <s v=""/>
    <s v=""/>
    <x v="11"/>
    <s v="GH"/>
    <n v="66.454699999999988"/>
    <s v="M"/>
    <n v="73"/>
    <s v="NA"/>
    <s v=""/>
    <e v="#N/A"/>
    <s v=""/>
    <s v=""/>
    <s v=""/>
    <s v=""/>
    <s v=""/>
    <s v=""/>
    <s v="M"/>
    <s v=""/>
    <s v=""/>
    <s v=""/>
    <s v=""/>
  </r>
  <r>
    <d v="2024-08-19T00:00:00"/>
    <n v="12806"/>
    <n v="12491"/>
    <m/>
    <x v="1"/>
    <n v="950"/>
    <m/>
    <m/>
    <s v="caudal hole"/>
    <m/>
    <m/>
    <m/>
    <m/>
    <s v="--"/>
    <m/>
    <s v="M"/>
    <s v="M"/>
    <s v=""/>
    <s v=""/>
    <n v="42"/>
    <m/>
    <m/>
    <m/>
    <m/>
    <x v="3"/>
    <n v="1022345"/>
    <n v="1022345"/>
    <n v="2"/>
    <s v="X"/>
    <m/>
    <m/>
    <d v="2024-09-27T00:00:00"/>
    <m/>
    <m/>
    <m/>
    <m/>
    <m/>
    <m/>
    <n v="1"/>
    <m/>
    <m/>
    <m/>
    <s v="jack"/>
    <s v="10223452"/>
    <x v="5"/>
    <n v="0"/>
    <n v="0"/>
    <s v=""/>
    <x v="12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19T00:00:00"/>
    <n v="12806"/>
    <n v="12491"/>
    <n v="52"/>
    <x v="1"/>
    <n v="1000"/>
    <m/>
    <n v="42354"/>
    <s v="adipose hole"/>
    <s v="837146"/>
    <n v="380"/>
    <s v="M52 161"/>
    <n v="65"/>
    <s v="380-M52 161-65"/>
    <s v="X"/>
    <s v="M"/>
    <s v="M"/>
    <s v=""/>
    <s v=""/>
    <n v="73"/>
    <m/>
    <m/>
    <m/>
    <m/>
    <x v="2"/>
    <n v="1022345"/>
    <n v="1022345"/>
    <n v="3"/>
    <s v="X"/>
    <m/>
    <m/>
    <d v="2024-09-27T00:00:00"/>
    <n v="913"/>
    <m/>
    <m/>
    <m/>
    <m/>
    <m/>
    <n v="1"/>
    <s v="TA"/>
    <m/>
    <m/>
    <s v="adult"/>
    <s v="10223453"/>
    <x v="2"/>
    <n v="1.2"/>
    <n v="2"/>
    <n v="2020"/>
    <x v="12"/>
    <s v="GW"/>
    <n v="66.454699999999988"/>
    <s v="M"/>
    <n v="73"/>
    <s v="NA"/>
    <s v=""/>
    <n v="127869"/>
    <s v=""/>
    <s v=""/>
    <s v=""/>
    <s v=""/>
    <s v=""/>
    <s v=""/>
    <s v="M"/>
    <s v=""/>
    <s v=""/>
    <s v=""/>
    <s v=""/>
  </r>
  <r>
    <d v="2024-08-19T00:00:00"/>
    <n v="12807"/>
    <n v="12491"/>
    <m/>
    <x v="0"/>
    <n v="1046"/>
    <m/>
    <m/>
    <s v="caudal hole"/>
    <m/>
    <m/>
    <m/>
    <m/>
    <s v="--"/>
    <m/>
    <s v="M"/>
    <s v="M"/>
    <s v=""/>
    <s v=""/>
    <n v="48"/>
    <m/>
    <m/>
    <m/>
    <m/>
    <x v="3"/>
    <m/>
    <s v="1016286"/>
    <m/>
    <m/>
    <m/>
    <m/>
    <m/>
    <m/>
    <m/>
    <m/>
    <m/>
    <m/>
    <m/>
    <n v="1"/>
    <m/>
    <m/>
    <s v="removed scalebook 1022345; scale 4-44 as did not have DNA taken."/>
    <s v="jack"/>
    <s v="1016286"/>
    <x v="7"/>
    <s v=""/>
    <s v=""/>
    <s v=""/>
    <x v="12"/>
    <s v="GW"/>
    <s v="No MEF"/>
    <s v="L"/>
    <s v="No"/>
    <s v="NA"/>
    <s v=""/>
    <s v=""/>
    <s v=""/>
    <s v=""/>
    <s v=""/>
    <s v=""/>
    <s v=""/>
    <s v=""/>
    <s v="M"/>
    <s v=""/>
    <s v=""/>
    <s v=""/>
    <s v=""/>
  </r>
  <r>
    <d v="2024-08-20T00:00:00"/>
    <n v="12810"/>
    <n v="12499"/>
    <n v="52"/>
    <x v="1"/>
    <n v="938"/>
    <m/>
    <n v="42355"/>
    <s v="adipose hole"/>
    <s v="837140"/>
    <n v="420"/>
    <s v="M56 061"/>
    <n v="144"/>
    <s v="420-M56 061-144"/>
    <m/>
    <s v="M"/>
    <s v="M"/>
    <s v=""/>
    <s v=""/>
    <n v="68"/>
    <m/>
    <m/>
    <m/>
    <m/>
    <x v="2"/>
    <n v="1022345"/>
    <n v="1022345"/>
    <n v="4"/>
    <s v="X"/>
    <m/>
    <m/>
    <d v="2024-09-27T00:00:00"/>
    <n v="914"/>
    <m/>
    <m/>
    <m/>
    <m/>
    <m/>
    <n v="1"/>
    <s v="SJ"/>
    <m/>
    <m/>
    <s v="adult"/>
    <s v="10223454"/>
    <x v="5"/>
    <n v="0"/>
    <n v="0"/>
    <s v=""/>
    <x v="12"/>
    <s v="GW"/>
    <n v="61.827199999999998"/>
    <s v="M"/>
    <n v="68"/>
    <s v="NA"/>
    <s v=""/>
    <n v="127869"/>
    <s v=""/>
    <s v=""/>
    <s v=""/>
    <s v=""/>
    <s v=""/>
    <s v=""/>
    <s v="M"/>
    <s v=""/>
    <s v=""/>
    <s v=""/>
    <s v=""/>
  </r>
  <r>
    <d v="2024-08-20T00:00:00"/>
    <n v="12810"/>
    <n v="12499"/>
    <n v="52"/>
    <x v="1"/>
    <n v="953"/>
    <m/>
    <n v="42356"/>
    <s v="adipose hole"/>
    <s v="837130"/>
    <n v="460"/>
    <s v="M58 060"/>
    <n v="64"/>
    <s v="460-M58 060-64"/>
    <m/>
    <s v="F"/>
    <s v="M"/>
    <s v=""/>
    <s v=""/>
    <n v="58"/>
    <m/>
    <m/>
    <m/>
    <m/>
    <x v="2"/>
    <n v="1022345"/>
    <n v="1022345"/>
    <n v="5"/>
    <s v="X"/>
    <m/>
    <m/>
    <d v="2024-09-27T00:00:00"/>
    <n v="915"/>
    <m/>
    <m/>
    <m/>
    <m/>
    <m/>
    <n v="2"/>
    <s v="SJ"/>
    <m/>
    <m/>
    <s v="adult"/>
    <s v="10223455"/>
    <x v="2"/>
    <n v="1.2"/>
    <n v="2"/>
    <n v="2020"/>
    <x v="12"/>
    <s v="GW"/>
    <n v="52.572200000000002"/>
    <s v="M"/>
    <n v="58"/>
    <s v="NA"/>
    <s v=""/>
    <n v="127869"/>
    <s v=""/>
    <s v=""/>
    <s v=""/>
    <s v=""/>
    <s v=""/>
    <s v=""/>
    <s v="M"/>
    <s v=""/>
    <s v=""/>
    <s v=""/>
    <s v=""/>
  </r>
  <r>
    <d v="2024-08-20T00:00:00"/>
    <n v="12811"/>
    <n v="12499"/>
    <n v="52"/>
    <x v="0"/>
    <n v="1113"/>
    <m/>
    <n v="42357"/>
    <s v="adipose hole"/>
    <s v="837076"/>
    <n v="500"/>
    <s v="M58 160"/>
    <n v="141"/>
    <s v="500-M58 160-141"/>
    <m/>
    <s v="M"/>
    <s v="M"/>
    <s v=""/>
    <s v=""/>
    <n v="58.5"/>
    <m/>
    <m/>
    <m/>
    <m/>
    <x v="2"/>
    <n v="1022345"/>
    <n v="1022345"/>
    <n v="6"/>
    <s v="X"/>
    <m/>
    <m/>
    <d v="2024-09-27T00:00:00"/>
    <n v="916"/>
    <m/>
    <m/>
    <m/>
    <m/>
    <m/>
    <n v="1"/>
    <s v="RP"/>
    <m/>
    <m/>
    <s v="adult"/>
    <s v="10223456"/>
    <x v="2"/>
    <n v="1.2"/>
    <n v="2"/>
    <n v="2020"/>
    <x v="12"/>
    <s v="GW"/>
    <n v="53.034950000000002"/>
    <s v="M"/>
    <n v="58.5"/>
    <s v="NA"/>
    <s v=""/>
    <n v="127869"/>
    <s v=""/>
    <s v=""/>
    <s v=""/>
    <s v=""/>
    <s v=""/>
    <s v=""/>
    <s v="M"/>
    <s v=""/>
    <s v=""/>
    <s v=""/>
    <s v=""/>
  </r>
  <r>
    <d v="2024-08-20T00:00:00"/>
    <n v="12813"/>
    <n v="12499"/>
    <n v="53"/>
    <x v="0"/>
    <n v="1642"/>
    <m/>
    <n v="42358"/>
    <s v="adipose hole"/>
    <s v="837153"/>
    <n v="500"/>
    <s v="M58 163"/>
    <n v="144"/>
    <s v="500-M58 163-144"/>
    <s v="X"/>
    <s v="M"/>
    <s v="M"/>
    <s v=""/>
    <s v=""/>
    <n v="68"/>
    <m/>
    <m/>
    <m/>
    <m/>
    <x v="2"/>
    <n v="1022345"/>
    <n v="1022345"/>
    <n v="7"/>
    <s v="X"/>
    <m/>
    <m/>
    <d v="2024-09-27T00:00:00"/>
    <n v="917"/>
    <m/>
    <m/>
    <m/>
    <m/>
    <m/>
    <n v="5"/>
    <m/>
    <m/>
    <m/>
    <s v="adult"/>
    <s v="10223457"/>
    <x v="2"/>
    <n v="1.2"/>
    <n v="2"/>
    <n v="2020"/>
    <x v="12"/>
    <s v="GW"/>
    <n v="61.827199999999998"/>
    <s v="M"/>
    <n v="68"/>
    <s v="NA"/>
    <s v=""/>
    <n v="127869"/>
    <s v=""/>
    <s v=""/>
    <s v=""/>
    <s v=""/>
    <s v=""/>
    <s v=""/>
    <s v="M"/>
    <s v=""/>
    <s v=""/>
    <s v=""/>
    <s v=""/>
  </r>
  <r>
    <d v="2024-08-21T00:00:00"/>
    <n v="12817"/>
    <n v="12706"/>
    <n v="53"/>
    <x v="0"/>
    <n v="1555"/>
    <m/>
    <n v="42359"/>
    <s v="adipose hole"/>
    <s v="837160"/>
    <n v="460"/>
    <s v="M58 061"/>
    <n v="65"/>
    <s v="460-M58 061-65"/>
    <m/>
    <s v="F"/>
    <s v="M"/>
    <s v=""/>
    <s v=""/>
    <n v="75"/>
    <m/>
    <m/>
    <m/>
    <m/>
    <x v="2"/>
    <n v="1022345"/>
    <n v="1022345"/>
    <n v="8"/>
    <s v="X"/>
    <m/>
    <m/>
    <d v="2024-09-27T00:00:00"/>
    <n v="918"/>
    <m/>
    <m/>
    <m/>
    <m/>
    <m/>
    <n v="2"/>
    <s v="SJ"/>
    <s v="M58061"/>
    <m/>
    <s v="adult"/>
    <s v="10223458"/>
    <x v="3"/>
    <n v="1.3"/>
    <n v="3"/>
    <n v="2019"/>
    <x v="12"/>
    <s v="GW"/>
    <n v="68.305699999999987"/>
    <s v="M"/>
    <n v="75"/>
    <s v="NA"/>
    <s v=""/>
    <n v="127869"/>
    <s v=""/>
    <s v=""/>
    <s v=""/>
    <s v=""/>
    <s v=""/>
    <s v=""/>
    <s v="M"/>
    <s v=""/>
    <s v=""/>
    <s v=""/>
    <s v=""/>
  </r>
  <r>
    <d v="2024-08-22T00:00:00"/>
    <n v="12818"/>
    <n v="12711"/>
    <m/>
    <x v="1"/>
    <n v="1012"/>
    <m/>
    <m/>
    <s v="caudal hole"/>
    <m/>
    <m/>
    <m/>
    <m/>
    <s v="--"/>
    <m/>
    <s v="M"/>
    <s v="M"/>
    <s v=""/>
    <s v=""/>
    <n v="45"/>
    <m/>
    <m/>
    <m/>
    <m/>
    <x v="3"/>
    <n v="1032271"/>
    <n v="1032271"/>
    <n v="2"/>
    <m/>
    <m/>
    <m/>
    <m/>
    <m/>
    <s v="GN"/>
    <m/>
    <s v="11,2"/>
    <m/>
    <m/>
    <n v="1"/>
    <s v="BG"/>
    <m/>
    <s v="This is a coho scale book! NP"/>
    <s v="jack"/>
    <s v="10322712"/>
    <x v="7"/>
    <s v=""/>
    <s v=""/>
    <s v=""/>
    <x v="12"/>
    <s v="GW"/>
    <s v="No MEF"/>
    <s v="L"/>
    <s v="No"/>
    <s v="NA"/>
    <s v=""/>
    <e v="#N/A"/>
    <s v=""/>
    <s v=""/>
    <s v=""/>
    <s v=""/>
    <s v=""/>
    <s v=""/>
    <s v="M"/>
    <s v=""/>
    <s v=""/>
    <s v=""/>
    <s v=""/>
  </r>
  <r>
    <d v="2024-08-24T00:00:00"/>
    <n v="12826"/>
    <n v="12726"/>
    <n v="53"/>
    <x v="1"/>
    <n v="928"/>
    <n v="60"/>
    <n v="42360"/>
    <s v="adipose hole"/>
    <s v="837162"/>
    <n v="500"/>
    <s v="M58 162"/>
    <n v="143"/>
    <s v="500-M58 162-143"/>
    <s v="X"/>
    <s v="M"/>
    <s v="M"/>
    <s v=""/>
    <s v=""/>
    <n v="71"/>
    <m/>
    <m/>
    <m/>
    <m/>
    <x v="2"/>
    <n v="1022345"/>
    <n v="1022345"/>
    <n v="9"/>
    <s v="X"/>
    <m/>
    <m/>
    <d v="2024-09-27T00:00:00"/>
    <n v="919"/>
    <m/>
    <m/>
    <m/>
    <m/>
    <m/>
    <n v="1"/>
    <s v="TA"/>
    <s v="radiotag"/>
    <m/>
    <s v="adult"/>
    <s v="10223459"/>
    <x v="2"/>
    <n v="1.2"/>
    <n v="2"/>
    <n v="2020"/>
    <x v="12"/>
    <s v="GW"/>
    <n v="64.603699999999989"/>
    <s v="M"/>
    <n v="71"/>
    <s v="NA"/>
    <s v=""/>
    <n v="127869"/>
    <s v=""/>
    <s v=""/>
    <s v=""/>
    <s v=""/>
    <s v=""/>
    <s v=""/>
    <s v="M"/>
    <s v=""/>
    <s v=""/>
    <s v=""/>
    <s v=""/>
  </r>
  <r>
    <d v="2024-08-24T00:00:00"/>
    <n v="12980"/>
    <n v="12760"/>
    <m/>
    <x v="3"/>
    <n v="1708"/>
    <m/>
    <n v="54838"/>
    <s v="V-clip adipose"/>
    <s v="115899"/>
    <m/>
    <m/>
    <m/>
    <s v="--"/>
    <m/>
    <s v="F"/>
    <s v="F"/>
    <s v=""/>
    <s v=""/>
    <n v="90"/>
    <m/>
    <m/>
    <m/>
    <m/>
    <x v="1"/>
    <n v="1024391"/>
    <n v="1024391"/>
    <n v="4"/>
    <s v="X"/>
    <s v="X"/>
    <m/>
    <d v="2024-09-27T00:00:00"/>
    <m/>
    <m/>
    <m/>
    <m/>
    <m/>
    <m/>
    <n v="1"/>
    <m/>
    <s v="forgot morphos"/>
    <m/>
    <s v="adult"/>
    <s v="10243914"/>
    <x v="7"/>
    <s v=""/>
    <s v=""/>
    <s v=""/>
    <x v="12"/>
    <s v="GH"/>
    <n v="82.188199999999995"/>
    <s v="L"/>
    <n v="90"/>
    <s v="No"/>
    <s v=""/>
    <e v="#N/A"/>
    <s v=""/>
    <s v=""/>
    <s v=""/>
    <s v=""/>
    <s v=""/>
    <s v=""/>
    <s v="F"/>
    <s v=""/>
    <s v=""/>
    <s v=""/>
    <s v=""/>
  </r>
  <r>
    <d v="2024-08-25T00:00:00"/>
    <n v="12830"/>
    <n v="12733"/>
    <n v="53"/>
    <x v="1"/>
    <n v="953"/>
    <n v="123"/>
    <n v="42361"/>
    <s v="adipose hole"/>
    <s v="837150"/>
    <n v="460"/>
    <s v="M58 064"/>
    <n v="68"/>
    <s v="460-M58 064-68"/>
    <m/>
    <s v="M"/>
    <s v="M"/>
    <s v=""/>
    <s v=""/>
    <n v="64.5"/>
    <m/>
    <m/>
    <m/>
    <m/>
    <x v="2"/>
    <n v="1022345"/>
    <n v="1022345"/>
    <n v="10"/>
    <s v="X"/>
    <m/>
    <m/>
    <d v="2024-09-27T00:00:00"/>
    <n v="920"/>
    <m/>
    <m/>
    <m/>
    <m/>
    <m/>
    <n v="1"/>
    <m/>
    <m/>
    <m/>
    <s v="adult"/>
    <s v="102234510"/>
    <x v="2"/>
    <n v="1.2"/>
    <n v="2"/>
    <n v="2020"/>
    <x v="13"/>
    <s v="GW"/>
    <n v="58.587949999999999"/>
    <s v="M"/>
    <n v="64.5"/>
    <s v="NA"/>
    <s v=""/>
    <n v="127869"/>
    <s v=""/>
    <s v=""/>
    <s v=""/>
    <s v=""/>
    <s v=""/>
    <s v=""/>
    <s v="M"/>
    <s v=""/>
    <s v=""/>
    <s v=""/>
    <s v=""/>
  </r>
  <r>
    <d v="2024-08-25T00:00:00"/>
    <n v="12831"/>
    <n v="12733"/>
    <m/>
    <x v="0"/>
    <n v="1046"/>
    <m/>
    <n v="42362"/>
    <s v="adipose hole"/>
    <s v="837080"/>
    <m/>
    <m/>
    <m/>
    <s v="--"/>
    <s v="X"/>
    <s v="F"/>
    <s v="F"/>
    <s v=""/>
    <s v=""/>
    <n v="80"/>
    <n v="17"/>
    <n v="5"/>
    <n v="5"/>
    <n v="2"/>
    <x v="1"/>
    <n v="1032279"/>
    <n v="1032279"/>
    <n v="1"/>
    <s v="X"/>
    <m/>
    <m/>
    <d v="2024-09-27T00:00:00"/>
    <n v="921"/>
    <m/>
    <m/>
    <m/>
    <m/>
    <m/>
    <n v="1"/>
    <m/>
    <m/>
    <m/>
    <s v="adult"/>
    <s v="10322791"/>
    <x v="3"/>
    <n v="1.3"/>
    <n v="3"/>
    <n v="2019"/>
    <x v="13"/>
    <s v="GW"/>
    <n v="75"/>
    <s v="L"/>
    <n v="80"/>
    <s v="Yes"/>
    <s v=""/>
    <n v="127869"/>
    <s v=""/>
    <s v="F"/>
    <n v="3.089999999999999"/>
    <n v="0.95647836504472783"/>
    <s v=""/>
    <s v=""/>
    <s v="F"/>
    <s v=""/>
    <s v=""/>
    <s v=""/>
    <s v=""/>
  </r>
  <r>
    <d v="2024-08-27T00:00:00"/>
    <n v="12838"/>
    <n v="12744"/>
    <n v="54"/>
    <x v="1"/>
    <n v="948"/>
    <n v="143"/>
    <n v="42363"/>
    <s v="adipose hole"/>
    <s v="837103"/>
    <n v="380"/>
    <s v="M51 001"/>
    <n v="66"/>
    <s v="380-M51 001-66"/>
    <m/>
    <s v="F"/>
    <s v="F"/>
    <s v=""/>
    <s v=""/>
    <n v="80"/>
    <n v="16.399999999999999"/>
    <n v="6"/>
    <n v="4.5"/>
    <n v="1.9"/>
    <x v="1"/>
    <n v="1032279"/>
    <n v="1032279"/>
    <n v="2"/>
    <s v="X"/>
    <m/>
    <m/>
    <d v="2024-09-27T00:00:00"/>
    <n v="922"/>
    <m/>
    <m/>
    <m/>
    <m/>
    <m/>
    <n v="1"/>
    <s v="TA"/>
    <m/>
    <m/>
    <s v="adult"/>
    <s v="10322792"/>
    <x v="3"/>
    <n v="1.3"/>
    <n v="3"/>
    <n v="2019"/>
    <x v="13"/>
    <s v="GW"/>
    <n v="74"/>
    <s v="L"/>
    <n v="80"/>
    <s v="Yes"/>
    <s v=""/>
    <n v="127869"/>
    <s v=""/>
    <s v="F"/>
    <n v="2.2359999999999998"/>
    <n v="0.9034360636034191"/>
    <s v=""/>
    <s v=""/>
    <s v="F"/>
    <s v=""/>
    <s v=""/>
    <s v=""/>
    <s v=""/>
  </r>
  <r>
    <d v="2024-08-27T00:00:00"/>
    <n v="12839"/>
    <n v="12744"/>
    <n v="54"/>
    <x v="0"/>
    <n v="1105"/>
    <n v="144"/>
    <n v="42364"/>
    <s v="adipose hole"/>
    <s v="837161"/>
    <n v="500"/>
    <s v="M58 123"/>
    <n v="145"/>
    <s v="500-M58 123-145"/>
    <s v="X"/>
    <s v="M"/>
    <s v="M"/>
    <s v=""/>
    <s v=""/>
    <n v="81.5"/>
    <n v="20.399999999999999"/>
    <n v="7.5"/>
    <n v="6.5"/>
    <n v="2.4"/>
    <x v="1"/>
    <n v="1032279"/>
    <n v="1032279"/>
    <n v="3"/>
    <s v="X"/>
    <m/>
    <m/>
    <d v="2024-09-27T00:00:00"/>
    <n v="923"/>
    <m/>
    <m/>
    <m/>
    <m/>
    <s v="1"/>
    <n v="1"/>
    <s v="TA"/>
    <m/>
    <m/>
    <s v="adult"/>
    <s v="10322793"/>
    <x v="3"/>
    <n v="1.3"/>
    <n v="3"/>
    <n v="2019"/>
    <x v="13"/>
    <s v="GW"/>
    <n v="74"/>
    <s v="L"/>
    <n v="81.5"/>
    <s v="Yes"/>
    <s v=""/>
    <n v="127869"/>
    <s v=""/>
    <s v="M"/>
    <n v="-0.82899999999999707"/>
    <n v="0.30385655642644438"/>
    <s v=""/>
    <s v=""/>
    <s v="M"/>
    <s v=""/>
    <s v=""/>
    <s v=""/>
    <s v=""/>
  </r>
  <r>
    <d v="2024-08-28T00:00:00"/>
    <n v="12842"/>
    <n v="12801"/>
    <m/>
    <x v="1"/>
    <n v="1015"/>
    <m/>
    <m/>
    <s v="caudal hole"/>
    <m/>
    <m/>
    <m/>
    <m/>
    <s v="--"/>
    <m/>
    <s v="M"/>
    <s v="M"/>
    <s v=""/>
    <s v=""/>
    <n v="20.5"/>
    <m/>
    <m/>
    <m/>
    <m/>
    <x v="3"/>
    <n v="1032279"/>
    <n v="1032279"/>
    <n v="4"/>
    <s v="X"/>
    <m/>
    <m/>
    <d v="2024-09-27T00:00:00"/>
    <m/>
    <m/>
    <m/>
    <m/>
    <m/>
    <m/>
    <m/>
    <m/>
    <s v="JACK"/>
    <m/>
    <s v="jack"/>
    <s v="10322794"/>
    <x v="17"/>
    <n v="1"/>
    <n v="0"/>
    <n v="2022"/>
    <x v="13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28T00:00:00"/>
    <n v="12842"/>
    <n v="12801"/>
    <m/>
    <x v="1"/>
    <n v="1015"/>
    <m/>
    <m/>
    <s v="caudal hole"/>
    <m/>
    <m/>
    <m/>
    <m/>
    <s v="--"/>
    <m/>
    <s v="M"/>
    <s v="M"/>
    <s v=""/>
    <s v=""/>
    <n v="43"/>
    <m/>
    <m/>
    <m/>
    <m/>
    <x v="3"/>
    <n v="1032279"/>
    <n v="1032279"/>
    <n v="5"/>
    <s v="X"/>
    <m/>
    <m/>
    <d v="2024-09-27T00:00:00"/>
    <m/>
    <m/>
    <m/>
    <m/>
    <m/>
    <m/>
    <m/>
    <m/>
    <s v="JACK"/>
    <m/>
    <s v="jack"/>
    <s v="10322795"/>
    <x v="10"/>
    <n v="1.1000000000000001"/>
    <n v="1"/>
    <n v="2021"/>
    <x v="13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28T00:00:00"/>
    <n v="12844"/>
    <n v="12801"/>
    <n v="55"/>
    <x v="1"/>
    <n v="1544"/>
    <n v="164"/>
    <n v="42365"/>
    <s v="adipose hole"/>
    <s v="837098"/>
    <n v="340"/>
    <s v="M52 006"/>
    <n v="67"/>
    <s v="340-M52 006-67"/>
    <m/>
    <s v="F"/>
    <s v="M"/>
    <s v=""/>
    <s v=""/>
    <n v="64"/>
    <m/>
    <m/>
    <m/>
    <m/>
    <x v="2"/>
    <n v="1032279"/>
    <n v="1032279"/>
    <n v="6"/>
    <s v="X"/>
    <m/>
    <m/>
    <d v="2024-09-27T00:00:00"/>
    <n v="924"/>
    <m/>
    <m/>
    <m/>
    <m/>
    <m/>
    <n v="1"/>
    <s v="AS"/>
    <m/>
    <m/>
    <s v="adult"/>
    <s v="10322796"/>
    <x v="5"/>
    <n v="0"/>
    <n v="0"/>
    <s v=""/>
    <x v="13"/>
    <s v="GW"/>
    <n v="58.1252"/>
    <s v="M"/>
    <n v="64"/>
    <s v="NA"/>
    <s v=""/>
    <n v="127869"/>
    <s v=""/>
    <s v=""/>
    <s v=""/>
    <s v=""/>
    <s v=""/>
    <s v=""/>
    <s v="M"/>
    <s v=""/>
    <s v=""/>
    <s v=""/>
    <s v=""/>
  </r>
  <r>
    <d v="2024-08-28T00:00:00"/>
    <n v="12844"/>
    <n v="12801"/>
    <n v="55"/>
    <x v="1"/>
    <n v="1550"/>
    <n v="125"/>
    <n v="42366"/>
    <s v="adipose hole"/>
    <s v="837129"/>
    <n v="380"/>
    <s v="M52 134"/>
    <n v="67"/>
    <s v="380-M52 134-67"/>
    <m/>
    <s v="F"/>
    <s v="M"/>
    <s v=""/>
    <s v=""/>
    <n v="61"/>
    <m/>
    <m/>
    <m/>
    <m/>
    <x v="2"/>
    <n v="1032279"/>
    <n v="1032279"/>
    <n v="7"/>
    <s v="X"/>
    <m/>
    <m/>
    <d v="2024-09-27T00:00:00"/>
    <n v="925"/>
    <s v="HW"/>
    <m/>
    <n v="5"/>
    <m/>
    <m/>
    <n v="1"/>
    <s v="AS"/>
    <m/>
    <m/>
    <s v="adult"/>
    <s v="10322797"/>
    <x v="2"/>
    <n v="1.2"/>
    <n v="2"/>
    <n v="2020"/>
    <x v="13"/>
    <s v="GW"/>
    <n v="55.348700000000001"/>
    <s v="M"/>
    <n v="61"/>
    <s v="NA"/>
    <s v=""/>
    <n v="127869"/>
    <s v=""/>
    <s v=""/>
    <s v=""/>
    <s v=""/>
    <s v=""/>
    <s v=""/>
    <s v="M"/>
    <s v=""/>
    <s v=""/>
    <s v=""/>
    <s v=""/>
  </r>
  <r>
    <d v="2024-08-29T00:00:00"/>
    <n v="12846"/>
    <n v="12809"/>
    <m/>
    <x v="1"/>
    <n v="953"/>
    <m/>
    <m/>
    <s v="caudal hole"/>
    <m/>
    <m/>
    <m/>
    <m/>
    <s v="--"/>
    <m/>
    <s v="M"/>
    <s v="M"/>
    <s v=""/>
    <s v=""/>
    <n v="38"/>
    <m/>
    <m/>
    <m/>
    <m/>
    <x v="3"/>
    <n v="1032279"/>
    <n v="1032279"/>
    <n v="8"/>
    <s v="X"/>
    <m/>
    <m/>
    <d v="2024-09-27T00:00:00"/>
    <m/>
    <m/>
    <m/>
    <m/>
    <m/>
    <m/>
    <m/>
    <m/>
    <m/>
    <m/>
    <s v="jack"/>
    <s v="10322798"/>
    <x v="10"/>
    <n v="1.1000000000000001"/>
    <n v="1"/>
    <n v="2021"/>
    <x v="13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8-30T00:00:00"/>
    <n v="12901"/>
    <n v="12815"/>
    <m/>
    <x v="0"/>
    <n v="1051"/>
    <m/>
    <m/>
    <s v="caudal hole"/>
    <m/>
    <m/>
    <m/>
    <m/>
    <s v="--"/>
    <m/>
    <s v="M"/>
    <s v="M"/>
    <s v=""/>
    <s v=""/>
    <n v="49.5"/>
    <m/>
    <m/>
    <m/>
    <m/>
    <x v="3"/>
    <n v="1032279"/>
    <n v="1032279"/>
    <n v="9"/>
    <s v="X"/>
    <m/>
    <m/>
    <d v="2024-09-27T00:00:00"/>
    <m/>
    <m/>
    <m/>
    <m/>
    <m/>
    <m/>
    <n v="1"/>
    <m/>
    <m/>
    <m/>
    <s v="jack"/>
    <s v="10322799"/>
    <x v="6"/>
    <s v="M2"/>
    <n v="2"/>
    <s v=""/>
    <x v="13"/>
    <s v="GW"/>
    <s v="No MEF"/>
    <s v="L"/>
    <s v="No"/>
    <s v="NA"/>
    <s v=""/>
    <n v="127869"/>
    <s v=""/>
    <s v=""/>
    <s v=""/>
    <s v=""/>
    <s v=""/>
    <s v=""/>
    <s v="M"/>
    <s v=""/>
    <s v=""/>
    <s v=""/>
    <s v=""/>
  </r>
  <r>
    <d v="2024-09-02T00:00:00"/>
    <n v="12912"/>
    <n v="12833"/>
    <n v="55"/>
    <x v="1"/>
    <n v="937"/>
    <n v="182"/>
    <n v="42367"/>
    <s v="adipose hole"/>
    <s v="837142"/>
    <n v="420"/>
    <s v="M56 041"/>
    <n v="17"/>
    <s v="420-M56 041-17"/>
    <s v="X"/>
    <s v="M"/>
    <s v="M"/>
    <s v=""/>
    <s v=""/>
    <n v="55"/>
    <m/>
    <m/>
    <m/>
    <m/>
    <x v="2"/>
    <n v="1032279"/>
    <n v="1032279"/>
    <n v="10"/>
    <s v="X"/>
    <m/>
    <m/>
    <d v="2024-09-27T00:00:00"/>
    <n v="926"/>
    <s v="HK"/>
    <m/>
    <n v="12"/>
    <m/>
    <m/>
    <n v="1"/>
    <s v="BA2"/>
    <m/>
    <m/>
    <s v="adult"/>
    <s v="103227910"/>
    <x v="3"/>
    <n v="1.3"/>
    <n v="3"/>
    <n v="2019"/>
    <x v="14"/>
    <s v="GW"/>
    <n v="49.795699999999997"/>
    <s v="M"/>
    <n v="55"/>
    <s v="NA"/>
    <s v=""/>
    <n v="127869"/>
    <s v=""/>
    <s v=""/>
    <s v=""/>
    <s v=""/>
    <s v=""/>
    <s v=""/>
    <s v="M"/>
    <s v=""/>
    <s v=""/>
    <s v=""/>
    <s v=""/>
  </r>
  <r>
    <d v="2024-09-03T00:00:00"/>
    <n v="12916"/>
    <n v="12837"/>
    <n v="55"/>
    <x v="1"/>
    <n v="929"/>
    <n v="360"/>
    <n v="42368"/>
    <s v="adipose hole"/>
    <s v="837083"/>
    <n v="460"/>
    <s v="M58 020"/>
    <n v="100"/>
    <s v="460-M58 020-100"/>
    <m/>
    <s v="F"/>
    <s v="F"/>
    <s v=""/>
    <s v=""/>
    <n v="84"/>
    <n v="18"/>
    <n v="6"/>
    <n v="5"/>
    <n v="2"/>
    <x v="1"/>
    <n v="1024285"/>
    <n v="1024285"/>
    <n v="9"/>
    <m/>
    <m/>
    <m/>
    <m/>
    <n v="927"/>
    <m/>
    <m/>
    <m/>
    <m/>
    <m/>
    <n v="3"/>
    <s v="BG"/>
    <m/>
    <s v="This is a steelhead scale book! NP"/>
    <s v="adult"/>
    <s v="10242859"/>
    <x v="7"/>
    <s v=""/>
    <s v=""/>
    <s v=""/>
    <x v="14"/>
    <s v="GW"/>
    <n v="78"/>
    <s v="L"/>
    <n v="84"/>
    <s v="Yes"/>
    <s v=""/>
    <e v="#N/A"/>
    <s v=""/>
    <s v="F"/>
    <n v="3.5299999999999985"/>
    <n v="0.97152941230990264"/>
    <s v=""/>
    <s v=""/>
    <s v="F"/>
    <s v=""/>
    <s v=""/>
    <s v=""/>
    <s v=""/>
  </r>
  <r>
    <d v="2024-09-04T00:00:00"/>
    <n v="12920"/>
    <n v="12847"/>
    <m/>
    <x v="0"/>
    <n v="1016"/>
    <m/>
    <n v="42369"/>
    <s v="adipose hole"/>
    <s v="837106"/>
    <s v="TBD"/>
    <s v="TBD"/>
    <s v="TBD"/>
    <s v="TBD-TBD-TBD"/>
    <m/>
    <s v="F"/>
    <s v="M"/>
    <s v=""/>
    <s v=""/>
    <n v="68"/>
    <m/>
    <m/>
    <m/>
    <m/>
    <x v="2"/>
    <n v="1024291"/>
    <n v="1024291"/>
    <n v="1"/>
    <s v="X"/>
    <m/>
    <m/>
    <d v="2024-09-27T00:00:00"/>
    <n v="928"/>
    <m/>
    <m/>
    <m/>
    <m/>
    <m/>
    <n v="1"/>
    <m/>
    <m/>
    <m/>
    <s v="adult"/>
    <s v="10242911"/>
    <x v="2"/>
    <n v="1.2"/>
    <n v="2"/>
    <n v="2020"/>
    <x v="14"/>
    <s v="GW"/>
    <n v="61.827199999999998"/>
    <s v="M"/>
    <n v="68"/>
    <s v="NA"/>
    <s v=""/>
    <n v="127869"/>
    <s v=""/>
    <s v=""/>
    <s v=""/>
    <s v=""/>
    <s v=""/>
    <s v=""/>
    <s v="M"/>
    <s v=""/>
    <s v=""/>
    <s v=""/>
    <s v=""/>
  </r>
  <r>
    <d v="2024-09-04T00:00:00"/>
    <n v="13028"/>
    <n v="12775"/>
    <m/>
    <x v="3"/>
    <n v="1019"/>
    <m/>
    <n v="54839"/>
    <s v="V-clip adipose"/>
    <s v="115930"/>
    <m/>
    <m/>
    <m/>
    <s v="--"/>
    <s v="X"/>
    <s v="M"/>
    <s v="M"/>
    <s v=""/>
    <s v=""/>
    <n v="67"/>
    <m/>
    <m/>
    <m/>
    <m/>
    <x v="2"/>
    <n v="1024391"/>
    <n v="1024391"/>
    <n v="5"/>
    <s v="X"/>
    <s v="X"/>
    <m/>
    <d v="2024-09-27T00:00:00"/>
    <m/>
    <m/>
    <m/>
    <m/>
    <m/>
    <m/>
    <n v="1"/>
    <m/>
    <m/>
    <m/>
    <s v="adult"/>
    <s v="10243915"/>
    <x v="7"/>
    <s v=""/>
    <s v=""/>
    <s v=""/>
    <x v="14"/>
    <s v="GH"/>
    <n v="60.901699999999998"/>
    <s v="M"/>
    <n v="67"/>
    <s v="NA"/>
    <s v=""/>
    <e v="#N/A"/>
    <s v=""/>
    <s v=""/>
    <s v=""/>
    <s v=""/>
    <s v=""/>
    <s v=""/>
    <s v="M"/>
    <s v=""/>
    <s v=""/>
    <s v=""/>
    <s v=""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  <r>
    <m/>
    <m/>
    <m/>
    <m/>
    <x v="5"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x v="0"/>
    <m/>
    <m/>
    <m/>
    <x v="19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DF2C6-0F49-4C51-9169-407EA7DB80C8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B40:H53" firstHeaderRow="1" firstDataRow="2" firstDataCol="1" rowPageCount="2" colPageCount="1"/>
  <pivotFields count="67">
    <pivotField compact="0" numFmtId="15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x="0"/>
        <item x="1"/>
        <item h="1" x="2"/>
        <item h="1" x="3"/>
        <item h="1"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h="1" x="1"/>
        <item h="1" x="2"/>
        <item x="3"/>
        <item h="1"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9">
        <item h="1" x="5"/>
        <item x="16"/>
        <item x="17"/>
        <item x="10"/>
        <item x="2"/>
        <item x="3"/>
        <item x="13"/>
        <item h="1" x="7"/>
        <item h="1" x="4"/>
        <item h="1" x="6"/>
        <item h="1" x="8"/>
        <item h="1" x="11"/>
        <item h="1" x="0"/>
        <item x="9"/>
        <item x="14"/>
        <item h="1" x="1"/>
        <item h="1" x="12"/>
        <item x="15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8"/>
  </rowFields>
  <rowItems count="1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 t="grand">
      <x/>
    </i>
  </rowItems>
  <colFields count="1">
    <field x="44"/>
  </colFields>
  <colItems count="6">
    <i>
      <x v="1"/>
    </i>
    <i>
      <x v="2"/>
    </i>
    <i>
      <x v="3"/>
    </i>
    <i>
      <x v="4"/>
    </i>
    <i>
      <x v="13"/>
    </i>
    <i t="grand">
      <x/>
    </i>
  </colItems>
  <pageFields count="2">
    <pageField fld="4" hier="-1"/>
    <pageField fld="24" hier="-1"/>
  </pageFields>
  <dataFields count="1">
    <dataField name="Count of PBS GR Age" fld="4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7B78A-7FF9-4AE7-9BE4-4BE258F9DDCE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B5:G21" firstHeaderRow="1" firstDataRow="2" firstDataCol="1" rowPageCount="2" colPageCount="1"/>
  <pivotFields count="67">
    <pivotField compact="0" numFmtId="15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x="0"/>
        <item x="1"/>
        <item h="1" x="2"/>
        <item h="1" x="3"/>
        <item h="1"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x="1"/>
        <item x="2"/>
        <item h="1" x="3"/>
        <item h="1"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9">
        <item h="1" x="5"/>
        <item x="10"/>
        <item x="2"/>
        <item x="3"/>
        <item x="13"/>
        <item h="1" x="7"/>
        <item h="1" x="4"/>
        <item h="1" x="6"/>
        <item h="1" x="8"/>
        <item h="1" x="11"/>
        <item h="1" x="0"/>
        <item h="1" x="9"/>
        <item h="1" x="14"/>
        <item h="1" x="1"/>
        <item h="1" x="12"/>
        <item h="1" x="15"/>
        <item h="1" x="16"/>
        <item h="1" x="17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8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4"/>
  </colFields>
  <colItems count="5">
    <i>
      <x v="1"/>
    </i>
    <i>
      <x v="2"/>
    </i>
    <i>
      <x v="3"/>
    </i>
    <i>
      <x v="4"/>
    </i>
    <i t="grand">
      <x/>
    </i>
  </colItems>
  <pageFields count="2">
    <pageField fld="4" hier="-1"/>
    <pageField fld="24" hier="-1"/>
  </pageFields>
  <dataFields count="1">
    <dataField name="Count of PBS GR Age" fld="4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8D2F6-9A89-41E9-97E7-0C128C0029A9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B5:G21" firstHeaderRow="1" firstDataRow="2" firstDataCol="1" rowPageCount="2" colPageCount="1"/>
  <pivotFields count="41">
    <pivotField compact="0" numFmtId="15" outline="0" showAll="0"/>
    <pivotField compact="0" outline="0" showAll="0"/>
    <pivotField compact="0" outline="0" showAll="0"/>
    <pivotField axis="axisPage" compact="0" outline="0" multipleItemSelectionAllowed="1" showAll="0">
      <items count="7">
        <item x="0"/>
        <item x="1"/>
        <item h="1" x="2"/>
        <item h="1" x="3"/>
        <item h="1"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x="2"/>
        <item x="3"/>
        <item h="1" x="1"/>
        <item h="1"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5">
        <item h="1" x="2"/>
        <item x="1"/>
        <item x="4"/>
        <item x="3"/>
        <item x="12"/>
        <item h="1" x="5"/>
        <item h="1" x="7"/>
        <item h="1" x="8"/>
        <item h="1" x="9"/>
        <item h="1" x="10"/>
        <item h="1" x="0"/>
        <item h="1" x="6"/>
        <item h="1" x="11"/>
        <item h="1" x="1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</pivotFields>
  <rowFields count="1">
    <field x="4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6"/>
  </colFields>
  <colItems count="5">
    <i>
      <x v="1"/>
    </i>
    <i>
      <x v="2"/>
    </i>
    <i>
      <x v="3"/>
    </i>
    <i>
      <x v="4"/>
    </i>
    <i t="grand">
      <x/>
    </i>
  </colItems>
  <pageFields count="2">
    <pageField fld="3" hier="-1"/>
    <pageField fld="18" hier="-1"/>
  </pageFields>
  <dataFields count="1">
    <dataField name="Count of PBS GR Age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84297-BD0D-44C2-BB30-D57ABD9BE57B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B40:F56" firstHeaderRow="1" firstDataRow="2" firstDataCol="1" rowPageCount="2" colPageCount="1"/>
  <pivotFields count="41">
    <pivotField compact="0" numFmtId="15" outline="0" showAll="0"/>
    <pivotField compact="0" outline="0" showAll="0"/>
    <pivotField compact="0" outline="0" showAll="0"/>
    <pivotField axis="axisPage" compact="0" outline="0" multipleItemSelectionAllowed="1" showAll="0">
      <items count="7">
        <item x="0"/>
        <item x="1"/>
        <item h="1" x="2"/>
        <item h="1" x="3"/>
        <item h="1"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h="1" x="2"/>
        <item h="1" x="3"/>
        <item x="1"/>
        <item h="1"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5">
        <item h="1" x="2"/>
        <item x="1"/>
        <item x="4"/>
        <item x="3"/>
        <item x="12"/>
        <item h="1" x="5"/>
        <item h="1" x="7"/>
        <item h="1" x="8"/>
        <item h="1" x="9"/>
        <item h="1" x="10"/>
        <item h="1" x="0"/>
        <item h="1" x="6"/>
        <item h="1" x="11"/>
        <item h="1" x="1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</pivotFields>
  <rowFields count="1">
    <field x="4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6"/>
  </colFields>
  <colItems count="4">
    <i>
      <x v="1"/>
    </i>
    <i>
      <x v="2"/>
    </i>
    <i>
      <x v="3"/>
    </i>
    <i t="grand">
      <x/>
    </i>
  </colItems>
  <pageFields count="2">
    <pageField fld="3" hier="-1"/>
    <pageField fld="18" hier="-1"/>
  </pageFields>
  <dataFields count="1">
    <dataField name="Count of PBS GR Age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E1514-3A4C-424A-ABBD-187F51DECF3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B4:J12" firstHeaderRow="1" firstDataRow="2" firstDataCol="1" rowPageCount="2" colPageCount="1"/>
  <pivotFields count="59">
    <pivotField compact="0" numFmtId="15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x="3"/>
        <item x="2"/>
        <item h="1" x="1"/>
        <item h="1"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8">
        <item h="1" x="6"/>
        <item x="16"/>
        <item x="15"/>
        <item x="1"/>
        <item x="14"/>
        <item x="3"/>
        <item x="4"/>
        <item x="7"/>
        <item x="12"/>
        <item h="1" x="13"/>
        <item h="1" x="10"/>
        <item h="1" x="2"/>
        <item h="1" x="5"/>
        <item h="1" x="8"/>
        <item h="1" x="0"/>
        <item h="1" x="9"/>
        <item h="1" x="1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6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-1"/>
    <pageField fld="19" hier="-1"/>
  </pageFields>
  <dataFields count="1">
    <dataField name="Count of PBS GR Age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13C9-41A0-4F1E-8A20-B26AA85AEAA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B22:F30" firstHeaderRow="1" firstDataRow="2" firstDataCol="1" rowPageCount="2" colPageCount="1"/>
  <pivotFields count="59">
    <pivotField compact="0" numFmtId="15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h="1" x="3"/>
        <item h="1" x="2"/>
        <item x="1"/>
        <item h="1"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8">
        <item h="1" x="6"/>
        <item x="16"/>
        <item x="15"/>
        <item x="1"/>
        <item x="3"/>
        <item x="4"/>
        <item x="7"/>
        <item x="12"/>
        <item h="1" x="13"/>
        <item h="1" x="10"/>
        <item h="1" x="2"/>
        <item h="1" x="5"/>
        <item h="1" x="8"/>
        <item h="1" x="0"/>
        <item h="1" x="9"/>
        <item h="1" x="11"/>
        <item h="1" x="1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6"/>
  </colFields>
  <colItems count="4">
    <i>
      <x v="1"/>
    </i>
    <i>
      <x v="3"/>
    </i>
    <i>
      <x v="4"/>
    </i>
    <i t="grand">
      <x/>
    </i>
  </colItems>
  <pageFields count="2">
    <pageField fld="3" hier="-1"/>
    <pageField fld="19" hier="-1"/>
  </pageFields>
  <dataFields count="1">
    <dataField name="Count of PBS GR Age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B88B1-4113-4599-A1C0-C75A609FD74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B22:F31" firstHeaderRow="1" firstDataRow="2" firstDataCol="1" rowPageCount="2" colPageCount="1"/>
  <pivotFields count="56">
    <pivotField compact="0" numFmtId="15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">
        <item h="1" x="1"/>
        <item h="1" x="2"/>
        <item x="3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6">
        <item h="1" x="6"/>
        <item x="14"/>
        <item x="13"/>
        <item x="9"/>
        <item x="5"/>
        <item x="1"/>
        <item x="12"/>
        <item x="11"/>
        <item x="10"/>
        <item h="1" x="2"/>
        <item h="1" x="8"/>
        <item h="1" x="3"/>
        <item h="1" x="4"/>
        <item h="1" x="7"/>
        <item h="1"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7"/>
  </rowFields>
  <rowItems count="8"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3"/>
  </colFields>
  <colItems count="4">
    <i>
      <x v="1"/>
    </i>
    <i>
      <x v="3"/>
    </i>
    <i>
      <x v="4"/>
    </i>
    <i t="grand">
      <x/>
    </i>
  </colItems>
  <pageFields count="2">
    <pageField fld="3" hier="-1"/>
    <pageField fld="18" hier="-1"/>
  </pageFields>
  <dataFields count="1">
    <dataField name="Count of PBS GR Age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CE674-5BC7-464F-B2C3-82266DC5C9B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B4:J15" firstHeaderRow="1" firstDataRow="2" firstDataCol="1" rowPageCount="2" colPageCount="1"/>
  <pivotFields count="56">
    <pivotField compact="0" numFmtId="15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">
        <item x="1"/>
        <item x="2"/>
        <item h="1" x="3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6">
        <item h="1" x="6"/>
        <item x="14"/>
        <item x="13"/>
        <item x="9"/>
        <item x="5"/>
        <item x="1"/>
        <item x="12"/>
        <item x="11"/>
        <item x="10"/>
        <item h="1" x="2"/>
        <item h="1" x="8"/>
        <item h="1" x="3"/>
        <item h="1" x="4"/>
        <item h="1" x="7"/>
        <item h="1"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7"/>
  </rowFields>
  <rowItems count="10">
    <i>
      <x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3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-1"/>
    <pageField fld="18" hier="-1"/>
  </pageFields>
  <dataFields count="1">
    <dataField name="Count of PBS GR Age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5A21B-49AB-475C-8078-6296779437A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Y3:AC35" firstHeaderRow="1" firstDataRow="2" firstDataCol="1" rowPageCount="1" colPageCount="1"/>
  <pivotFields count="64"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65">
        <item x="68"/>
        <item x="101"/>
        <item x="115"/>
        <item x="100"/>
        <item x="157"/>
        <item x="117"/>
        <item x="158"/>
        <item x="29"/>
        <item x="152"/>
        <item x="127"/>
        <item x="95"/>
        <item x="159"/>
        <item x="56"/>
        <item x="94"/>
        <item x="53"/>
        <item x="116"/>
        <item x="61"/>
        <item x="109"/>
        <item x="65"/>
        <item x="35"/>
        <item x="44"/>
        <item x="42"/>
        <item x="148"/>
        <item x="149"/>
        <item x="118"/>
        <item x="155"/>
        <item x="102"/>
        <item x="120"/>
        <item x="124"/>
        <item x="160"/>
        <item x="106"/>
        <item x="55"/>
        <item x="156"/>
        <item x="150"/>
        <item h="1" x="151"/>
        <item h="1" x="57"/>
        <item h="1" x="45"/>
        <item h="1" x="144"/>
        <item h="1" x="128"/>
        <item h="1" x="135"/>
        <item h="1" x="60"/>
        <item h="1" x="103"/>
        <item h="1" x="66"/>
        <item h="1" x="140"/>
        <item h="1" x="112"/>
        <item h="1" x="93"/>
        <item h="1" x="121"/>
        <item h="1" x="51"/>
        <item h="1" x="8"/>
        <item h="1" x="21"/>
        <item h="1" x="17"/>
        <item h="1" x="1"/>
        <item h="1" x="108"/>
        <item h="1" x="79"/>
        <item h="1" x="105"/>
        <item h="1" x="23"/>
        <item h="1" x="139"/>
        <item h="1" x="2"/>
        <item h="1" x="33"/>
        <item h="1" x="134"/>
        <item h="1" x="19"/>
        <item h="1" x="58"/>
        <item h="1" x="70"/>
        <item h="1" x="14"/>
        <item h="1" x="91"/>
        <item h="1" x="43"/>
        <item h="1" x="123"/>
        <item h="1" x="82"/>
        <item h="1" x="40"/>
        <item h="1" x="81"/>
        <item h="1" x="162"/>
        <item h="1" x="6"/>
        <item h="1" x="63"/>
        <item h="1" x="86"/>
        <item h="1" x="90"/>
        <item h="1" x="98"/>
        <item h="1" x="52"/>
        <item h="1" x="88"/>
        <item h="1" x="39"/>
        <item h="1" x="27"/>
        <item h="1" x="89"/>
        <item h="1" x="28"/>
        <item h="1" x="16"/>
        <item h="1" x="83"/>
        <item h="1" x="30"/>
        <item h="1" x="3"/>
        <item h="1" x="22"/>
        <item h="1" x="163"/>
        <item h="1" x="18"/>
        <item h="1" x="72"/>
        <item h="1" x="46"/>
        <item h="1" x="125"/>
        <item h="1" x="10"/>
        <item h="1" x="111"/>
        <item h="1" x="20"/>
        <item h="1" x="132"/>
        <item h="1" x="84"/>
        <item h="1" x="76"/>
        <item h="1" x="99"/>
        <item h="1" x="147"/>
        <item h="1" x="38"/>
        <item h="1" x="136"/>
        <item h="1" x="50"/>
        <item h="1" x="107"/>
        <item h="1" x="78"/>
        <item h="1" x="9"/>
        <item h="1" x="96"/>
        <item h="1" x="11"/>
        <item h="1" x="12"/>
        <item h="1" x="113"/>
        <item h="1" x="126"/>
        <item h="1" x="36"/>
        <item h="1" x="129"/>
        <item h="1" x="25"/>
        <item h="1" x="153"/>
        <item h="1" x="32"/>
        <item h="1" x="4"/>
        <item h="1" x="71"/>
        <item h="1" x="13"/>
        <item h="1" x="5"/>
        <item h="1" x="69"/>
        <item h="1" x="85"/>
        <item h="1" x="154"/>
        <item h="1" x="80"/>
        <item h="1" x="34"/>
        <item h="1" x="74"/>
        <item h="1" x="59"/>
        <item h="1" x="48"/>
        <item h="1" x="54"/>
        <item h="1" x="92"/>
        <item h="1" x="24"/>
        <item h="1" x="64"/>
        <item h="1" x="26"/>
        <item h="1" x="7"/>
        <item h="1" x="15"/>
        <item h="1" x="138"/>
        <item h="1" x="73"/>
        <item h="1" x="31"/>
        <item h="1" x="67"/>
        <item h="1" x="119"/>
        <item h="1" x="49"/>
        <item h="1" x="114"/>
        <item h="1" x="47"/>
        <item h="1" x="77"/>
        <item h="1" x="137"/>
        <item h="1" x="122"/>
        <item h="1" x="62"/>
        <item h="1" x="87"/>
        <item h="1" x="141"/>
        <item h="1" x="97"/>
        <item h="1" x="104"/>
        <item h="1" x="37"/>
        <item h="1" x="110"/>
        <item h="1" x="41"/>
        <item h="1" x="142"/>
        <item h="1" x="130"/>
        <item h="1" x="143"/>
        <item h="1" x="146"/>
        <item h="1" x="145"/>
        <item h="1" x="75"/>
        <item h="1" x="133"/>
        <item h="1" x="161"/>
        <item h="1" x="131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7">
        <item x="15"/>
        <item x="13"/>
        <item x="8"/>
        <item h="1" x="4"/>
        <item h="1" x="10"/>
        <item h="1" x="0"/>
        <item x="12"/>
        <item x="1"/>
        <item x="14"/>
        <item x="3"/>
        <item x="5"/>
        <item h="1" x="7"/>
        <item h="1" x="2"/>
        <item h="1" x="6"/>
        <item h="1" x="9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1">
    <i>
      <x/>
    </i>
    <i>
      <x v="2"/>
    </i>
    <i>
      <x v="3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33"/>
  </colFields>
  <colItems count="4">
    <i>
      <x/>
    </i>
    <i>
      <x v="2"/>
    </i>
    <i>
      <x v="7"/>
    </i>
    <i t="grand">
      <x/>
    </i>
  </colItems>
  <pageFields count="1">
    <pageField fld="3" hier="-1"/>
  </pageFields>
  <dataFields count="1">
    <dataField name="Count of PBS GR Age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E56E4-9753-49C1-A72C-212B43084E1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3:K7" firstHeaderRow="1" firstDataRow="2" firstDataCol="1" rowPageCount="1" colPageCount="1"/>
  <pivotFields count="64"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65">
        <item h="1" x="68"/>
        <item h="1" x="101"/>
        <item h="1" x="115"/>
        <item h="1" x="100"/>
        <item h="1" x="157"/>
        <item h="1" x="117"/>
        <item h="1" x="158"/>
        <item h="1" x="29"/>
        <item h="1" x="152"/>
        <item h="1" x="127"/>
        <item h="1" x="95"/>
        <item h="1" x="159"/>
        <item h="1" x="56"/>
        <item h="1" x="94"/>
        <item h="1" x="53"/>
        <item h="1" x="116"/>
        <item h="1" x="61"/>
        <item h="1" x="109"/>
        <item h="1" x="65"/>
        <item h="1" x="35"/>
        <item h="1" x="44"/>
        <item h="1" x="42"/>
        <item h="1" x="148"/>
        <item h="1" x="149"/>
        <item h="1" x="118"/>
        <item h="1" x="155"/>
        <item h="1" x="102"/>
        <item h="1" x="120"/>
        <item h="1" x="124"/>
        <item h="1" x="160"/>
        <item h="1" x="106"/>
        <item h="1" x="55"/>
        <item h="1" x="156"/>
        <item h="1" x="150"/>
        <item x="151"/>
        <item x="57"/>
        <item x="45"/>
        <item x="144"/>
        <item x="128"/>
        <item x="135"/>
        <item x="60"/>
        <item x="103"/>
        <item x="66"/>
        <item x="140"/>
        <item x="112"/>
        <item x="93"/>
        <item x="121"/>
        <item x="51"/>
        <item x="8"/>
        <item x="21"/>
        <item x="17"/>
        <item x="1"/>
        <item x="108"/>
        <item x="79"/>
        <item x="105"/>
        <item x="23"/>
        <item x="139"/>
        <item x="2"/>
        <item x="33"/>
        <item x="134"/>
        <item x="19"/>
        <item x="58"/>
        <item x="70"/>
        <item x="14"/>
        <item x="91"/>
        <item x="43"/>
        <item x="123"/>
        <item x="82"/>
        <item x="40"/>
        <item x="81"/>
        <item x="162"/>
        <item x="6"/>
        <item x="63"/>
        <item x="86"/>
        <item x="90"/>
        <item x="98"/>
        <item x="52"/>
        <item x="88"/>
        <item x="39"/>
        <item x="27"/>
        <item x="89"/>
        <item x="28"/>
        <item x="16"/>
        <item x="83"/>
        <item x="30"/>
        <item x="3"/>
        <item x="22"/>
        <item x="163"/>
        <item x="18"/>
        <item x="72"/>
        <item x="46"/>
        <item x="125"/>
        <item x="10"/>
        <item x="111"/>
        <item x="20"/>
        <item x="132"/>
        <item x="84"/>
        <item x="76"/>
        <item x="99"/>
        <item x="147"/>
        <item x="38"/>
        <item x="136"/>
        <item x="50"/>
        <item x="107"/>
        <item x="78"/>
        <item x="9"/>
        <item x="96"/>
        <item x="11"/>
        <item x="12"/>
        <item x="113"/>
        <item x="126"/>
        <item x="36"/>
        <item x="129"/>
        <item x="25"/>
        <item x="153"/>
        <item x="32"/>
        <item x="4"/>
        <item x="71"/>
        <item x="13"/>
        <item x="5"/>
        <item x="69"/>
        <item x="85"/>
        <item x="154"/>
        <item x="80"/>
        <item x="34"/>
        <item x="74"/>
        <item x="59"/>
        <item x="48"/>
        <item x="54"/>
        <item x="92"/>
        <item x="24"/>
        <item x="64"/>
        <item x="26"/>
        <item x="7"/>
        <item x="15"/>
        <item x="138"/>
        <item x="73"/>
        <item x="31"/>
        <item x="67"/>
        <item x="119"/>
        <item x="49"/>
        <item x="114"/>
        <item x="47"/>
        <item x="77"/>
        <item x="137"/>
        <item x="122"/>
        <item x="62"/>
        <item x="87"/>
        <item x="141"/>
        <item x="97"/>
        <item x="104"/>
        <item x="37"/>
        <item x="110"/>
        <item x="41"/>
        <item x="142"/>
        <item x="130"/>
        <item x="143"/>
        <item x="146"/>
        <item x="145"/>
        <item x="75"/>
        <item x="133"/>
        <item x="161"/>
        <item x="13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h="1"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7">
        <item x="15"/>
        <item x="13"/>
        <item x="8"/>
        <item h="1" x="4"/>
        <item h="1" x="10"/>
        <item h="1" x="0"/>
        <item x="12"/>
        <item x="1"/>
        <item x="14"/>
        <item x="3"/>
        <item x="5"/>
        <item h="1" x="7"/>
        <item h="1" x="2"/>
        <item h="1" x="6"/>
        <item h="1" x="9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3">
    <i>
      <x/>
    </i>
    <i>
      <x v="1"/>
    </i>
    <i t="grand">
      <x/>
    </i>
  </rowItems>
  <colFields count="1">
    <field x="33"/>
  </colFields>
  <colItems count="9">
    <i>
      <x v="1"/>
    </i>
    <i>
      <x v="2"/>
    </i>
    <i>
      <x v="6"/>
    </i>
    <i>
      <x v="7"/>
    </i>
    <i>
      <x v="8"/>
    </i>
    <i>
      <x v="9"/>
    </i>
    <i>
      <x v="10"/>
    </i>
    <i>
      <x v="15"/>
    </i>
    <i t="grand">
      <x/>
    </i>
  </colItems>
  <pageFields count="1">
    <pageField fld="3" hier="-1"/>
  </pageFields>
  <dataFields count="1">
    <dataField name="Count of PBS GR Age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2ABA3-27BF-4E3B-AB67-C7F41574F42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15:F18" firstHeaderRow="1" firstDataRow="2" firstDataCol="1" rowPageCount="1" colPageCount="1"/>
  <pivotFields count="64"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65">
        <item h="1" x="68"/>
        <item h="1" x="101"/>
        <item h="1" x="115"/>
        <item h="1" x="100"/>
        <item h="1" x="157"/>
        <item h="1" x="117"/>
        <item h="1" x="158"/>
        <item h="1" x="29"/>
        <item h="1" x="152"/>
        <item h="1" x="127"/>
        <item h="1" x="95"/>
        <item h="1" x="159"/>
        <item h="1" x="56"/>
        <item h="1" x="94"/>
        <item h="1" x="53"/>
        <item h="1" x="116"/>
        <item h="1" x="61"/>
        <item h="1" x="109"/>
        <item h="1" x="65"/>
        <item h="1" x="35"/>
        <item h="1" x="44"/>
        <item h="1" x="42"/>
        <item h="1" x="148"/>
        <item h="1" x="149"/>
        <item h="1" x="118"/>
        <item h="1" x="155"/>
        <item h="1" x="102"/>
        <item h="1" x="120"/>
        <item h="1" x="124"/>
        <item h="1" x="160"/>
        <item h="1" x="106"/>
        <item h="1" x="55"/>
        <item h="1" x="156"/>
        <item h="1" x="150"/>
        <item x="151"/>
        <item x="57"/>
        <item x="45"/>
        <item x="144"/>
        <item x="128"/>
        <item x="135"/>
        <item x="60"/>
        <item x="103"/>
        <item x="66"/>
        <item x="140"/>
        <item x="112"/>
        <item x="93"/>
        <item x="121"/>
        <item x="51"/>
        <item x="8"/>
        <item x="21"/>
        <item x="17"/>
        <item x="1"/>
        <item x="108"/>
        <item x="79"/>
        <item x="105"/>
        <item x="23"/>
        <item x="139"/>
        <item x="2"/>
        <item x="33"/>
        <item x="134"/>
        <item x="19"/>
        <item x="58"/>
        <item x="70"/>
        <item x="14"/>
        <item x="91"/>
        <item x="43"/>
        <item x="123"/>
        <item x="82"/>
        <item x="40"/>
        <item x="81"/>
        <item x="162"/>
        <item x="6"/>
        <item x="63"/>
        <item x="86"/>
        <item x="90"/>
        <item x="98"/>
        <item x="52"/>
        <item x="88"/>
        <item x="39"/>
        <item x="27"/>
        <item x="89"/>
        <item x="28"/>
        <item x="16"/>
        <item x="83"/>
        <item x="30"/>
        <item x="3"/>
        <item x="22"/>
        <item x="163"/>
        <item x="18"/>
        <item x="72"/>
        <item x="46"/>
        <item x="125"/>
        <item x="10"/>
        <item x="111"/>
        <item x="20"/>
        <item x="132"/>
        <item x="84"/>
        <item x="76"/>
        <item x="99"/>
        <item x="147"/>
        <item x="38"/>
        <item x="136"/>
        <item x="50"/>
        <item x="107"/>
        <item x="78"/>
        <item x="9"/>
        <item x="96"/>
        <item x="11"/>
        <item x="12"/>
        <item x="113"/>
        <item x="126"/>
        <item x="36"/>
        <item x="129"/>
        <item x="25"/>
        <item x="153"/>
        <item x="32"/>
        <item x="4"/>
        <item x="71"/>
        <item x="13"/>
        <item x="5"/>
        <item x="69"/>
        <item x="85"/>
        <item x="154"/>
        <item x="80"/>
        <item x="34"/>
        <item x="74"/>
        <item x="59"/>
        <item x="48"/>
        <item x="54"/>
        <item x="92"/>
        <item x="24"/>
        <item x="64"/>
        <item x="26"/>
        <item x="7"/>
        <item x="15"/>
        <item x="138"/>
        <item x="73"/>
        <item x="31"/>
        <item x="67"/>
        <item x="119"/>
        <item x="49"/>
        <item x="114"/>
        <item x="47"/>
        <item x="77"/>
        <item x="137"/>
        <item x="122"/>
        <item x="62"/>
        <item x="87"/>
        <item x="141"/>
        <item x="97"/>
        <item x="104"/>
        <item x="37"/>
        <item x="110"/>
        <item x="41"/>
        <item x="142"/>
        <item x="130"/>
        <item x="143"/>
        <item x="146"/>
        <item x="145"/>
        <item x="75"/>
        <item x="133"/>
        <item x="161"/>
        <item x="13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h="1" x="2"/>
        <item h="1"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7">
        <item x="15"/>
        <item x="13"/>
        <item x="8"/>
        <item h="1" x="4"/>
        <item h="1" x="10"/>
        <item h="1" x="0"/>
        <item x="12"/>
        <item x="1"/>
        <item x="14"/>
        <item x="3"/>
        <item x="5"/>
        <item h="1" x="7"/>
        <item h="1" x="2"/>
        <item h="1" x="6"/>
        <item h="1" x="9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2">
    <i>
      <x v="2"/>
    </i>
    <i t="grand">
      <x/>
    </i>
  </rowItems>
  <colFields count="1">
    <field x="33"/>
  </colFields>
  <colItems count="4">
    <i>
      <x/>
    </i>
    <i>
      <x v="2"/>
    </i>
    <i>
      <x v="7"/>
    </i>
    <i t="grand">
      <x/>
    </i>
  </colItems>
  <pageFields count="1">
    <pageField fld="3" hier="-1"/>
  </pageFields>
  <dataFields count="1">
    <dataField name="Count of PBS GR Age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DF448-5BC1-443E-8192-3890D29E90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N3:W98" firstHeaderRow="1" firstDataRow="2" firstDataCol="1" rowPageCount="1" colPageCount="1"/>
  <pivotFields count="64"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65">
        <item h="1" x="68"/>
        <item h="1" x="101"/>
        <item h="1" x="115"/>
        <item h="1" x="100"/>
        <item h="1" x="157"/>
        <item h="1" x="117"/>
        <item h="1" x="158"/>
        <item h="1" x="29"/>
        <item h="1" x="152"/>
        <item h="1" x="127"/>
        <item h="1" x="95"/>
        <item h="1" x="159"/>
        <item h="1" x="56"/>
        <item h="1" x="94"/>
        <item h="1" x="53"/>
        <item h="1" x="116"/>
        <item h="1" x="61"/>
        <item h="1" x="109"/>
        <item h="1" x="65"/>
        <item h="1" x="35"/>
        <item h="1" x="44"/>
        <item h="1" x="42"/>
        <item h="1" x="148"/>
        <item h="1" x="149"/>
        <item h="1" x="118"/>
        <item h="1" x="155"/>
        <item h="1" x="102"/>
        <item h="1" x="120"/>
        <item h="1" x="124"/>
        <item h="1" x="160"/>
        <item h="1" x="106"/>
        <item h="1" x="55"/>
        <item h="1" x="156"/>
        <item h="1" x="150"/>
        <item x="151"/>
        <item x="57"/>
        <item x="45"/>
        <item x="144"/>
        <item x="128"/>
        <item x="135"/>
        <item x="60"/>
        <item x="103"/>
        <item x="66"/>
        <item x="140"/>
        <item x="112"/>
        <item x="93"/>
        <item x="121"/>
        <item x="51"/>
        <item x="8"/>
        <item x="21"/>
        <item x="17"/>
        <item x="1"/>
        <item x="108"/>
        <item x="79"/>
        <item x="105"/>
        <item x="23"/>
        <item x="139"/>
        <item x="2"/>
        <item x="33"/>
        <item x="134"/>
        <item x="19"/>
        <item x="58"/>
        <item x="70"/>
        <item x="14"/>
        <item x="91"/>
        <item x="43"/>
        <item x="123"/>
        <item x="82"/>
        <item x="40"/>
        <item x="81"/>
        <item x="162"/>
        <item x="6"/>
        <item x="63"/>
        <item x="86"/>
        <item x="90"/>
        <item x="98"/>
        <item x="52"/>
        <item x="88"/>
        <item x="39"/>
        <item x="27"/>
        <item x="89"/>
        <item x="28"/>
        <item x="16"/>
        <item x="83"/>
        <item x="30"/>
        <item x="3"/>
        <item x="22"/>
        <item x="163"/>
        <item x="18"/>
        <item x="72"/>
        <item x="46"/>
        <item x="125"/>
        <item x="10"/>
        <item x="111"/>
        <item x="20"/>
        <item x="132"/>
        <item x="84"/>
        <item x="76"/>
        <item x="99"/>
        <item x="147"/>
        <item x="38"/>
        <item x="136"/>
        <item x="50"/>
        <item x="107"/>
        <item x="78"/>
        <item x="9"/>
        <item x="96"/>
        <item x="11"/>
        <item x="12"/>
        <item x="113"/>
        <item x="126"/>
        <item x="36"/>
        <item x="129"/>
        <item x="25"/>
        <item x="153"/>
        <item x="32"/>
        <item x="4"/>
        <item x="71"/>
        <item x="13"/>
        <item x="5"/>
        <item x="69"/>
        <item x="85"/>
        <item x="154"/>
        <item x="80"/>
        <item x="34"/>
        <item x="74"/>
        <item x="59"/>
        <item x="48"/>
        <item x="54"/>
        <item x="92"/>
        <item x="24"/>
        <item x="64"/>
        <item x="26"/>
        <item x="7"/>
        <item x="15"/>
        <item x="138"/>
        <item x="73"/>
        <item x="31"/>
        <item x="67"/>
        <item x="119"/>
        <item x="49"/>
        <item x="114"/>
        <item x="47"/>
        <item x="77"/>
        <item x="137"/>
        <item x="122"/>
        <item x="62"/>
        <item x="87"/>
        <item x="141"/>
        <item x="97"/>
        <item x="104"/>
        <item x="37"/>
        <item x="110"/>
        <item x="41"/>
        <item x="142"/>
        <item x="130"/>
        <item x="143"/>
        <item x="146"/>
        <item x="145"/>
        <item x="75"/>
        <item x="133"/>
        <item x="161"/>
        <item x="13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17">
        <item x="15"/>
        <item x="13"/>
        <item x="8"/>
        <item h="1" x="4"/>
        <item h="1" x="10"/>
        <item h="1" x="0"/>
        <item x="12"/>
        <item x="1"/>
        <item x="14"/>
        <item x="3"/>
        <item x="5"/>
        <item h="1" x="7"/>
        <item h="1" x="2"/>
        <item h="1" x="6"/>
        <item h="1" x="9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94"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8"/>
    </i>
    <i>
      <x v="71"/>
    </i>
    <i>
      <x v="72"/>
    </i>
    <i>
      <x v="76"/>
    </i>
    <i>
      <x v="78"/>
    </i>
    <i>
      <x v="79"/>
    </i>
    <i>
      <x v="81"/>
    </i>
    <i>
      <x v="82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100"/>
    </i>
    <i>
      <x v="101"/>
    </i>
    <i>
      <x v="102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3"/>
    </i>
    <i>
      <x v="134"/>
    </i>
    <i>
      <x v="136"/>
    </i>
    <i>
      <x v="138"/>
    </i>
    <i>
      <x v="139"/>
    </i>
    <i>
      <x v="142"/>
    </i>
    <i>
      <x v="144"/>
    </i>
    <i>
      <x v="146"/>
    </i>
    <i>
      <x v="147"/>
    </i>
    <i>
      <x v="148"/>
    </i>
    <i>
      <x v="150"/>
    </i>
    <i>
      <x v="151"/>
    </i>
    <i>
      <x v="153"/>
    </i>
    <i>
      <x v="157"/>
    </i>
    <i>
      <x v="160"/>
    </i>
    <i>
      <x v="163"/>
    </i>
    <i t="grand">
      <x/>
    </i>
  </rowItems>
  <colFields count="1">
    <field x="33"/>
  </colFields>
  <colItems count="9">
    <i>
      <x v="1"/>
    </i>
    <i>
      <x v="2"/>
    </i>
    <i>
      <x v="6"/>
    </i>
    <i>
      <x v="7"/>
    </i>
    <i>
      <x v="8"/>
    </i>
    <i>
      <x v="9"/>
    </i>
    <i>
      <x v="10"/>
    </i>
    <i>
      <x v="15"/>
    </i>
    <i t="grand">
      <x/>
    </i>
  </colItems>
  <pageFields count="1">
    <pageField fld="3" hier="-1"/>
  </pageFields>
  <dataFields count="1">
    <dataField name="Count of PBS GR Age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  <pageSetUpPr fitToPage="1"/>
  </sheetPr>
  <dimension ref="A1:V55"/>
  <sheetViews>
    <sheetView zoomScale="80" zoomScaleNormal="80" workbookViewId="0">
      <pane ySplit="8" topLeftCell="A9" activePane="bottomLeft" state="frozen"/>
      <selection pane="bottomLeft" activeCell="B52" sqref="B52"/>
    </sheetView>
  </sheetViews>
  <sheetFormatPr defaultColWidth="9.08984375" defaultRowHeight="13" x14ac:dyDescent="0.3"/>
  <cols>
    <col min="1" max="1" width="13.6328125" style="170" customWidth="1"/>
    <col min="2" max="2" width="12.81640625" style="170" bestFit="1" customWidth="1"/>
    <col min="3" max="3" width="11.36328125" style="170" bestFit="1" customWidth="1"/>
    <col min="4" max="4" width="12.81640625" style="170" bestFit="1" customWidth="1"/>
    <col min="5" max="7" width="9.08984375" style="170"/>
    <col min="8" max="8" width="10.54296875" style="170" bestFit="1" customWidth="1"/>
    <col min="9" max="9" width="11.453125" style="170" customWidth="1"/>
    <col min="10" max="10" width="12.54296875" style="170" customWidth="1"/>
    <col min="11" max="11" width="7" style="170" customWidth="1"/>
    <col min="12" max="12" width="28.1796875" style="170" bestFit="1" customWidth="1"/>
    <col min="13" max="20" width="9.1796875" style="170" customWidth="1"/>
    <col min="21" max="16384" width="9.08984375" style="170"/>
  </cols>
  <sheetData>
    <row r="1" spans="1:22" ht="15" x14ac:dyDescent="0.3">
      <c r="A1" s="169" t="s">
        <v>242</v>
      </c>
    </row>
    <row r="3" spans="1:22" ht="12.75" customHeight="1" x14ac:dyDescent="0.3"/>
    <row r="4" spans="1:22" x14ac:dyDescent="0.3">
      <c r="A4" s="171" t="s">
        <v>209</v>
      </c>
      <c r="B4" s="171"/>
      <c r="C4" s="171"/>
      <c r="D4" s="171"/>
      <c r="E4" s="172"/>
      <c r="F4" s="173"/>
      <c r="G4" s="171" t="s">
        <v>210</v>
      </c>
      <c r="H4" s="173"/>
      <c r="I4" s="173"/>
      <c r="J4" s="173"/>
      <c r="K4" s="173"/>
    </row>
    <row r="5" spans="1:22" x14ac:dyDescent="0.3">
      <c r="A5" s="171"/>
      <c r="B5" s="171"/>
      <c r="C5" s="171"/>
      <c r="D5" s="171"/>
      <c r="E5" s="172"/>
      <c r="F5" s="173"/>
      <c r="G5" s="171" t="s">
        <v>211</v>
      </c>
      <c r="H5" s="173"/>
      <c r="I5" s="173"/>
      <c r="J5" s="173"/>
      <c r="K5" s="173"/>
    </row>
    <row r="6" spans="1:22" x14ac:dyDescent="0.3">
      <c r="A6" s="174"/>
      <c r="B6" s="174"/>
      <c r="C6" s="174"/>
      <c r="D6" s="174"/>
      <c r="E6" s="175"/>
      <c r="F6" s="174"/>
      <c r="G6" s="174"/>
      <c r="H6" s="174"/>
      <c r="I6" s="174"/>
      <c r="J6" s="174"/>
      <c r="K6" s="174"/>
      <c r="L6" s="176" t="s">
        <v>221</v>
      </c>
    </row>
    <row r="7" spans="1:22" x14ac:dyDescent="0.3">
      <c r="A7" s="174" t="s">
        <v>138</v>
      </c>
      <c r="B7" s="174" t="s">
        <v>212</v>
      </c>
      <c r="C7" s="174" t="s">
        <v>134</v>
      </c>
      <c r="D7" s="174" t="s">
        <v>213</v>
      </c>
      <c r="E7" s="175" t="s">
        <v>214</v>
      </c>
      <c r="F7" s="174"/>
      <c r="G7" s="174" t="s">
        <v>215</v>
      </c>
      <c r="H7" s="174"/>
      <c r="I7" s="174"/>
      <c r="J7" s="174"/>
      <c r="K7" s="174"/>
      <c r="U7" s="170" t="s">
        <v>228</v>
      </c>
    </row>
    <row r="8" spans="1:22" x14ac:dyDescent="0.3">
      <c r="A8" s="174" t="s">
        <v>6</v>
      </c>
      <c r="B8" s="174"/>
      <c r="C8" s="174"/>
      <c r="D8" s="174" t="s">
        <v>216</v>
      </c>
      <c r="E8" s="175" t="s">
        <v>217</v>
      </c>
      <c r="F8" s="174"/>
      <c r="G8" s="174" t="s">
        <v>295</v>
      </c>
      <c r="H8" s="174" t="s">
        <v>218</v>
      </c>
      <c r="I8" s="174" t="s">
        <v>219</v>
      </c>
      <c r="J8" s="174" t="s">
        <v>53</v>
      </c>
      <c r="K8" s="174"/>
    </row>
    <row r="10" spans="1:22" hidden="1" x14ac:dyDescent="0.3">
      <c r="A10" s="177">
        <f>ReturnData!A6</f>
        <v>1982</v>
      </c>
      <c r="B10" s="178">
        <f>ReturnData!I6+ReturnData!K6</f>
        <v>8109.9778287545687</v>
      </c>
      <c r="C10" s="178">
        <f>ReturnData!E6</f>
        <v>10771.865971074389</v>
      </c>
      <c r="D10" s="178">
        <f>SUM(B10:C10)</f>
        <v>18881.843799828959</v>
      </c>
      <c r="E10" s="179">
        <f>B10/D10</f>
        <v>0.42951196475992631</v>
      </c>
      <c r="F10" s="180"/>
      <c r="G10" s="181"/>
      <c r="H10" s="182"/>
      <c r="I10" s="178"/>
      <c r="J10" s="179"/>
      <c r="K10" s="179"/>
    </row>
    <row r="11" spans="1:22" hidden="1" x14ac:dyDescent="0.3">
      <c r="A11" s="177">
        <f>ReturnData!A7</f>
        <v>1983</v>
      </c>
      <c r="B11" s="178">
        <f>ReturnData!I7+ReturnData!K7</f>
        <v>11859.482111253321</v>
      </c>
      <c r="C11" s="178">
        <f>ReturnData!E7</f>
        <v>15752.04698289455</v>
      </c>
      <c r="D11" s="178">
        <f t="shared" ref="D11:D43" si="0">SUM(B11:C11)</f>
        <v>27611.529094147871</v>
      </c>
      <c r="E11" s="179">
        <f t="shared" ref="E11:E54" si="1">B11/D11</f>
        <v>0.42951196475992631</v>
      </c>
      <c r="F11" s="180"/>
      <c r="G11" s="181">
        <f t="shared" ref="G11:G51" si="2">A11</f>
        <v>1983</v>
      </c>
      <c r="H11" s="182">
        <f t="shared" ref="H11:H36" si="3">C11</f>
        <v>15752.04698289455</v>
      </c>
      <c r="I11" s="178"/>
      <c r="J11" s="179"/>
      <c r="K11" s="179"/>
    </row>
    <row r="12" spans="1:22" hidden="1" x14ac:dyDescent="0.3">
      <c r="A12" s="177">
        <f>ReturnData!A8</f>
        <v>1984</v>
      </c>
      <c r="B12" s="178">
        <f>ReturnData!I8+ReturnData!K8</f>
        <v>18495.852348162512</v>
      </c>
      <c r="C12" s="178">
        <f>ReturnData!E8</f>
        <v>24566.632205674498</v>
      </c>
      <c r="D12" s="178">
        <f t="shared" si="0"/>
        <v>43062.484553837014</v>
      </c>
      <c r="E12" s="179">
        <f t="shared" si="1"/>
        <v>0.42951196475992626</v>
      </c>
      <c r="F12" s="180"/>
      <c r="G12" s="181">
        <f t="shared" si="2"/>
        <v>1984</v>
      </c>
      <c r="H12" s="182">
        <f t="shared" si="3"/>
        <v>24566.632205674498</v>
      </c>
      <c r="I12" s="178"/>
      <c r="J12" s="179"/>
      <c r="K12" s="179"/>
    </row>
    <row r="13" spans="1:22" hidden="1" x14ac:dyDescent="0.3">
      <c r="A13" s="177">
        <f>ReturnData!A9</f>
        <v>1985</v>
      </c>
      <c r="B13" s="178">
        <f>ReturnData!I9+ReturnData!K9</f>
        <v>14698.052585308817</v>
      </c>
      <c r="C13" s="178">
        <f>ReturnData!E9</f>
        <v>19522.303985023809</v>
      </c>
      <c r="D13" s="178">
        <f t="shared" si="0"/>
        <v>34220.356570332624</v>
      </c>
      <c r="E13" s="179">
        <f t="shared" si="1"/>
        <v>0.42951196475992626</v>
      </c>
      <c r="F13" s="180"/>
      <c r="G13" s="181">
        <f t="shared" si="2"/>
        <v>1985</v>
      </c>
      <c r="H13" s="182">
        <f t="shared" si="3"/>
        <v>19522.303985023809</v>
      </c>
      <c r="I13" s="178"/>
      <c r="J13" s="179"/>
      <c r="K13" s="179"/>
    </row>
    <row r="14" spans="1:22" hidden="1" x14ac:dyDescent="0.3">
      <c r="A14" s="177">
        <f>ReturnData!A10</f>
        <v>1986</v>
      </c>
      <c r="B14" s="178">
        <f>ReturnData!I10+ReturnData!K10</f>
        <v>12166</v>
      </c>
      <c r="C14" s="178">
        <f>ReturnData!E10</f>
        <v>38660.843017812847</v>
      </c>
      <c r="D14" s="178">
        <f t="shared" si="0"/>
        <v>50826.843017812847</v>
      </c>
      <c r="E14" s="179">
        <f t="shared" si="1"/>
        <v>0.23936170884617575</v>
      </c>
      <c r="F14" s="180"/>
      <c r="G14" s="181">
        <f t="shared" si="2"/>
        <v>1986</v>
      </c>
      <c r="H14" s="182">
        <f t="shared" si="3"/>
        <v>38660.843017812847</v>
      </c>
      <c r="I14" s="178"/>
      <c r="J14" s="179"/>
      <c r="K14" s="179"/>
    </row>
    <row r="15" spans="1:22" hidden="1" x14ac:dyDescent="0.3">
      <c r="A15" s="177">
        <f>ReturnData!A11</f>
        <v>1987</v>
      </c>
      <c r="B15" s="178">
        <f>ReturnData!I11+ReturnData!K11</f>
        <v>6768</v>
      </c>
      <c r="C15" s="178">
        <f>ReturnData!E11</f>
        <v>21470.285101179008</v>
      </c>
      <c r="D15" s="178">
        <f t="shared" si="0"/>
        <v>28238.285101179008</v>
      </c>
      <c r="E15" s="179">
        <f t="shared" si="1"/>
        <v>0.23967461110864066</v>
      </c>
      <c r="F15" s="180"/>
      <c r="G15" s="181">
        <f t="shared" si="2"/>
        <v>1987</v>
      </c>
      <c r="H15" s="182">
        <f t="shared" si="3"/>
        <v>21470.285101179008</v>
      </c>
      <c r="I15" s="178"/>
      <c r="J15" s="179"/>
      <c r="K15" s="179"/>
    </row>
    <row r="16" spans="1:22" x14ac:dyDescent="0.3">
      <c r="A16" s="183">
        <f>ReturnData!A12</f>
        <v>1988</v>
      </c>
      <c r="B16" s="195">
        <f>ReturnData!I12+ReturnData!K12</f>
        <v>5311</v>
      </c>
      <c r="C16" s="195">
        <f>ReturnData!E12</f>
        <v>16848.291953600288</v>
      </c>
      <c r="D16" s="184">
        <f t="shared" si="0"/>
        <v>22159.291953600288</v>
      </c>
      <c r="E16" s="185">
        <f t="shared" si="1"/>
        <v>0.23967372292945061</v>
      </c>
      <c r="F16" s="180"/>
      <c r="G16" s="180">
        <f t="shared" si="2"/>
        <v>1988</v>
      </c>
      <c r="H16" s="186">
        <f t="shared" si="3"/>
        <v>16848.291953600288</v>
      </c>
      <c r="I16" s="184">
        <f>ReturnData!$AZ12</f>
        <v>55912.507374534922</v>
      </c>
      <c r="J16" s="185">
        <f t="shared" ref="J16:J36" si="4">I16/H16</f>
        <v>3.3185860933865796</v>
      </c>
      <c r="K16" s="185"/>
      <c r="U16" s="221">
        <f>ReturnData!M12</f>
        <v>22159.291953600288</v>
      </c>
      <c r="V16" s="220">
        <f>D16-U16</f>
        <v>0</v>
      </c>
    </row>
    <row r="17" spans="1:22" x14ac:dyDescent="0.3">
      <c r="A17" s="183">
        <f>ReturnData!A13</f>
        <v>1989</v>
      </c>
      <c r="B17" s="195">
        <f>ReturnData!I13+ReturnData!K13</f>
        <v>9200.0000000000036</v>
      </c>
      <c r="C17" s="195">
        <f>ReturnData!E13</f>
        <v>29201.173442548588</v>
      </c>
      <c r="D17" s="184">
        <f t="shared" si="0"/>
        <v>38401.173442548592</v>
      </c>
      <c r="E17" s="185">
        <f t="shared" si="1"/>
        <v>0.23957601227379113</v>
      </c>
      <c r="F17" s="180"/>
      <c r="G17" s="180">
        <f t="shared" si="2"/>
        <v>1989</v>
      </c>
      <c r="H17" s="186">
        <f t="shared" si="3"/>
        <v>29201.173442548588</v>
      </c>
      <c r="I17" s="184">
        <f>ReturnData!$AZ13</f>
        <v>46848.22985577138</v>
      </c>
      <c r="J17" s="185">
        <f t="shared" si="4"/>
        <v>1.6043269613100388</v>
      </c>
      <c r="K17" s="185"/>
      <c r="U17" s="221">
        <f>ReturnData!M13</f>
        <v>38401.173442548592</v>
      </c>
      <c r="V17" s="220">
        <f t="shared" ref="V17:V53" si="5">D17-U17</f>
        <v>0</v>
      </c>
    </row>
    <row r="18" spans="1:22" x14ac:dyDescent="0.3">
      <c r="A18" s="183">
        <f>ReturnData!A14</f>
        <v>1990</v>
      </c>
      <c r="B18" s="195">
        <f>ReturnData!I14+ReturnData!K14</f>
        <v>8328.9999999999964</v>
      </c>
      <c r="C18" s="195">
        <f>ReturnData!E14</f>
        <v>26511.46014449577</v>
      </c>
      <c r="D18" s="184">
        <f t="shared" si="0"/>
        <v>34840.460144495766</v>
      </c>
      <c r="E18" s="185">
        <f t="shared" si="1"/>
        <v>0.23906113654804426</v>
      </c>
      <c r="F18" s="180"/>
      <c r="G18" s="180">
        <f t="shared" si="2"/>
        <v>1990</v>
      </c>
      <c r="H18" s="186">
        <f t="shared" si="3"/>
        <v>26511.46014449577</v>
      </c>
      <c r="I18" s="184">
        <f>ReturnData!$AZ14</f>
        <v>15612.529199105507</v>
      </c>
      <c r="J18" s="185">
        <f t="shared" si="4"/>
        <v>0.5888973717031174</v>
      </c>
      <c r="K18" s="185"/>
      <c r="U18" s="221">
        <f>ReturnData!M14</f>
        <v>34840.460144495766</v>
      </c>
      <c r="V18" s="220">
        <f t="shared" si="5"/>
        <v>0</v>
      </c>
    </row>
    <row r="19" spans="1:22" x14ac:dyDescent="0.3">
      <c r="A19" s="183">
        <f>ReturnData!A15</f>
        <v>1991</v>
      </c>
      <c r="B19" s="195">
        <f>ReturnData!I15+ReturnData!K15</f>
        <v>4868</v>
      </c>
      <c r="C19" s="195">
        <f>ReturnData!E15</f>
        <v>7925.6832334418996</v>
      </c>
      <c r="D19" s="184">
        <f t="shared" si="0"/>
        <v>12793.6832334419</v>
      </c>
      <c r="E19" s="185">
        <f t="shared" si="1"/>
        <v>0.38050027589203927</v>
      </c>
      <c r="F19" s="180"/>
      <c r="G19" s="180">
        <f t="shared" si="2"/>
        <v>1991</v>
      </c>
      <c r="H19" s="186">
        <f t="shared" si="3"/>
        <v>7925.6832334418996</v>
      </c>
      <c r="I19" s="184">
        <f>ReturnData!$AZ15</f>
        <v>45797.040154705552</v>
      </c>
      <c r="J19" s="185">
        <f t="shared" si="4"/>
        <v>5.7783081667291407</v>
      </c>
      <c r="K19" s="185"/>
      <c r="U19" s="221">
        <f>ReturnData!M15</f>
        <v>12793.6832334419</v>
      </c>
      <c r="V19" s="220">
        <f t="shared" si="5"/>
        <v>0</v>
      </c>
    </row>
    <row r="20" spans="1:22" x14ac:dyDescent="0.3">
      <c r="A20" s="183">
        <f>ReturnData!A16</f>
        <v>1992</v>
      </c>
      <c r="B20" s="195">
        <f>ReturnData!I16+ReturnData!K16</f>
        <v>19481.666666666664</v>
      </c>
      <c r="C20" s="195">
        <f>ReturnData!E16</f>
        <v>17715.5</v>
      </c>
      <c r="D20" s="184">
        <f t="shared" si="0"/>
        <v>37197.166666666664</v>
      </c>
      <c r="E20" s="185">
        <f t="shared" si="1"/>
        <v>0.5237406074835449</v>
      </c>
      <c r="F20" s="180"/>
      <c r="G20" s="180">
        <f t="shared" si="2"/>
        <v>1992</v>
      </c>
      <c r="H20" s="186">
        <f t="shared" si="3"/>
        <v>17715.5</v>
      </c>
      <c r="I20" s="184">
        <f>ReturnData!$AZ16</f>
        <v>34315.793626279228</v>
      </c>
      <c r="J20" s="185">
        <f t="shared" si="4"/>
        <v>1.9370491166650237</v>
      </c>
      <c r="K20" s="185"/>
      <c r="U20" s="221">
        <f>ReturnData!M16</f>
        <v>37197.166666666664</v>
      </c>
      <c r="V20" s="220">
        <f t="shared" si="5"/>
        <v>0</v>
      </c>
    </row>
    <row r="21" spans="1:22" x14ac:dyDescent="0.3">
      <c r="A21" s="183">
        <f>ReturnData!A17</f>
        <v>1993</v>
      </c>
      <c r="B21" s="195">
        <f>ReturnData!I17+ReturnData!K17</f>
        <v>21861.666666666664</v>
      </c>
      <c r="C21" s="195">
        <f>ReturnData!E17</f>
        <v>25852.758236354697</v>
      </c>
      <c r="D21" s="184">
        <f t="shared" si="0"/>
        <v>47714.424903021361</v>
      </c>
      <c r="E21" s="185">
        <f t="shared" si="1"/>
        <v>0.45817730615217672</v>
      </c>
      <c r="F21" s="180"/>
      <c r="G21" s="180">
        <f t="shared" si="2"/>
        <v>1993</v>
      </c>
      <c r="H21" s="186">
        <f t="shared" si="3"/>
        <v>25852.758236354697</v>
      </c>
      <c r="I21" s="184">
        <f>ReturnData!$AZ17</f>
        <v>57337.060733266648</v>
      </c>
      <c r="J21" s="185">
        <f t="shared" si="4"/>
        <v>2.2178314673069606</v>
      </c>
      <c r="K21" s="185"/>
      <c r="U21" s="221">
        <f>ReturnData!M17</f>
        <v>47714.424903021361</v>
      </c>
      <c r="V21" s="220">
        <f t="shared" si="5"/>
        <v>0</v>
      </c>
    </row>
    <row r="22" spans="1:22" x14ac:dyDescent="0.3">
      <c r="A22" s="183">
        <f>ReturnData!A18</f>
        <v>1994</v>
      </c>
      <c r="B22" s="195">
        <f>ReturnData!I18+ReturnData!K18</f>
        <v>20108.194033989621</v>
      </c>
      <c r="C22" s="195">
        <f>ReturnData!E18</f>
        <v>24871.582101968863</v>
      </c>
      <c r="D22" s="184">
        <f t="shared" si="0"/>
        <v>44979.776135958484</v>
      </c>
      <c r="E22" s="185">
        <f t="shared" si="1"/>
        <v>0.44704966901590232</v>
      </c>
      <c r="F22" s="180"/>
      <c r="G22" s="180">
        <f t="shared" si="2"/>
        <v>1994</v>
      </c>
      <c r="H22" s="186">
        <f t="shared" si="3"/>
        <v>24871.582101968863</v>
      </c>
      <c r="I22" s="184">
        <f>ReturnData!$AZ18</f>
        <v>20753.089315625173</v>
      </c>
      <c r="J22" s="185">
        <f t="shared" si="4"/>
        <v>0.83440969820662658</v>
      </c>
      <c r="K22" s="185"/>
      <c r="U22" s="221">
        <f>ReturnData!M18</f>
        <v>44979.776135958484</v>
      </c>
      <c r="V22" s="220">
        <f t="shared" si="5"/>
        <v>0</v>
      </c>
    </row>
    <row r="23" spans="1:22" x14ac:dyDescent="0.3">
      <c r="A23" s="183">
        <f>ReturnData!A19</f>
        <v>1995</v>
      </c>
      <c r="B23" s="195">
        <f>ReturnData!I19+ReturnData!K19</f>
        <v>13992.371508933171</v>
      </c>
      <c r="C23" s="195">
        <f>ReturnData!E19</f>
        <v>8817.1145267995089</v>
      </c>
      <c r="D23" s="184">
        <f t="shared" si="0"/>
        <v>22809.48603573268</v>
      </c>
      <c r="E23" s="185">
        <f t="shared" si="1"/>
        <v>0.61344527829400131</v>
      </c>
      <c r="F23" s="180"/>
      <c r="G23" s="180">
        <f t="shared" si="2"/>
        <v>1995</v>
      </c>
      <c r="H23" s="186">
        <f t="shared" si="3"/>
        <v>8817.1145267995089</v>
      </c>
      <c r="I23" s="184">
        <f>ReturnData!$AZ19</f>
        <v>28245.691403119567</v>
      </c>
      <c r="J23" s="185">
        <f t="shared" si="4"/>
        <v>3.2035073738996065</v>
      </c>
      <c r="K23" s="185"/>
      <c r="U23" s="221">
        <f>ReturnData!M19</f>
        <v>22809.48603573268</v>
      </c>
      <c r="V23" s="220">
        <f t="shared" si="5"/>
        <v>0</v>
      </c>
    </row>
    <row r="24" spans="1:22" x14ac:dyDescent="0.3">
      <c r="A24" s="183">
        <f>ReturnData!A20</f>
        <v>1996</v>
      </c>
      <c r="B24" s="195">
        <f>ReturnData!I20+ReturnData!K20</f>
        <v>20701.536676834505</v>
      </c>
      <c r="C24" s="195">
        <f>ReturnData!E20</f>
        <v>22949.610030503507</v>
      </c>
      <c r="D24" s="184">
        <f t="shared" si="0"/>
        <v>43651.146707338012</v>
      </c>
      <c r="E24" s="185">
        <f t="shared" si="1"/>
        <v>0.47424954986015194</v>
      </c>
      <c r="F24" s="180"/>
      <c r="G24" s="180">
        <f t="shared" si="2"/>
        <v>1996</v>
      </c>
      <c r="H24" s="186">
        <f t="shared" si="3"/>
        <v>22949.610030503507</v>
      </c>
      <c r="I24" s="184">
        <f>ReturnData!$AZ20</f>
        <v>60206.970015630475</v>
      </c>
      <c r="J24" s="185">
        <f t="shared" si="4"/>
        <v>2.6234419641818008</v>
      </c>
      <c r="K24" s="185"/>
      <c r="U24" s="221">
        <f>ReturnData!M20</f>
        <v>43651.146707338012</v>
      </c>
      <c r="V24" s="220">
        <f t="shared" si="5"/>
        <v>0</v>
      </c>
    </row>
    <row r="25" spans="1:22" x14ac:dyDescent="0.3">
      <c r="A25" s="183">
        <f>ReturnData!A21</f>
        <v>1997</v>
      </c>
      <c r="B25" s="195">
        <f>ReturnData!I21+ReturnData!K21</f>
        <v>17737.877503493241</v>
      </c>
      <c r="C25" s="195">
        <f>ReturnData!E21</f>
        <v>20337.294956853053</v>
      </c>
      <c r="D25" s="184">
        <f t="shared" si="0"/>
        <v>38075.172460346294</v>
      </c>
      <c r="E25" s="185">
        <f t="shared" si="1"/>
        <v>0.46586466606202509</v>
      </c>
      <c r="F25" s="180"/>
      <c r="G25" s="180">
        <f t="shared" si="2"/>
        <v>1997</v>
      </c>
      <c r="H25" s="186">
        <f t="shared" si="3"/>
        <v>20337.294956853053</v>
      </c>
      <c r="I25" s="184">
        <f>ReturnData!$AZ21</f>
        <v>27347.19582205082</v>
      </c>
      <c r="J25" s="185">
        <f t="shared" si="4"/>
        <v>1.3446820671121575</v>
      </c>
      <c r="K25" s="185"/>
      <c r="U25" s="221">
        <f>ReturnData!M21</f>
        <v>38075.172460346294</v>
      </c>
      <c r="V25" s="220">
        <f t="shared" si="5"/>
        <v>0</v>
      </c>
    </row>
    <row r="26" spans="1:22" x14ac:dyDescent="0.3">
      <c r="A26" s="183">
        <f>ReturnData!A22</f>
        <v>1998</v>
      </c>
      <c r="B26" s="195">
        <f>ReturnData!I22+ReturnData!K22</f>
        <v>23318.038453347974</v>
      </c>
      <c r="C26" s="195">
        <f>ReturnData!E22</f>
        <v>24675.115360043914</v>
      </c>
      <c r="D26" s="184">
        <f t="shared" si="0"/>
        <v>47993.153813391888</v>
      </c>
      <c r="E26" s="185">
        <f t="shared" si="1"/>
        <v>0.48586176570128564</v>
      </c>
      <c r="F26" s="180"/>
      <c r="G26" s="180">
        <f t="shared" si="2"/>
        <v>1998</v>
      </c>
      <c r="H26" s="186">
        <f t="shared" si="3"/>
        <v>24675.115360043914</v>
      </c>
      <c r="I26" s="184">
        <f>ReturnData!$AZ22</f>
        <v>51053.741436847558</v>
      </c>
      <c r="J26" s="185">
        <f t="shared" si="4"/>
        <v>2.0690375988887251</v>
      </c>
      <c r="K26" s="185"/>
      <c r="U26" s="221">
        <f>ReturnData!M22</f>
        <v>47993.153813391888</v>
      </c>
      <c r="V26" s="220">
        <f t="shared" si="5"/>
        <v>0</v>
      </c>
    </row>
    <row r="27" spans="1:22" x14ac:dyDescent="0.3">
      <c r="A27" s="183">
        <f>ReturnData!A23</f>
        <v>1999</v>
      </c>
      <c r="B27" s="195">
        <f>ReturnData!I23+ReturnData!K23</f>
        <v>17931.33978036388</v>
      </c>
      <c r="C27" s="195">
        <f>ReturnData!E23</f>
        <v>12526.019341091624</v>
      </c>
      <c r="D27" s="184">
        <f t="shared" si="0"/>
        <v>30457.359121455505</v>
      </c>
      <c r="E27" s="185">
        <f t="shared" si="1"/>
        <v>0.58873586868968741</v>
      </c>
      <c r="F27" s="180"/>
      <c r="G27" s="180">
        <f t="shared" si="2"/>
        <v>1999</v>
      </c>
      <c r="H27" s="186">
        <f t="shared" si="3"/>
        <v>12526.019341091624</v>
      </c>
      <c r="I27" s="184">
        <f>ReturnData!$AZ23</f>
        <v>23197.978396352493</v>
      </c>
      <c r="J27" s="185">
        <f t="shared" si="4"/>
        <v>1.8519832809335919</v>
      </c>
      <c r="K27" s="185"/>
      <c r="U27" s="221">
        <f>ReturnData!M23</f>
        <v>30457.359121455502</v>
      </c>
      <c r="V27" s="220">
        <f t="shared" si="5"/>
        <v>0</v>
      </c>
    </row>
    <row r="28" spans="1:22" x14ac:dyDescent="0.3">
      <c r="A28" s="183">
        <f>ReturnData!A24</f>
        <v>2000</v>
      </c>
      <c r="B28" s="195">
        <f>ReturnData!I24+ReturnData!K24</f>
        <v>15124.46730272298</v>
      </c>
      <c r="C28" s="195">
        <f>ReturnData!E24</f>
        <v>19348.444090153665</v>
      </c>
      <c r="D28" s="184">
        <f t="shared" si="0"/>
        <v>34472.911392876646</v>
      </c>
      <c r="E28" s="185">
        <f t="shared" si="1"/>
        <v>0.43873484111493538</v>
      </c>
      <c r="F28" s="180"/>
      <c r="G28" s="180">
        <f t="shared" si="2"/>
        <v>2000</v>
      </c>
      <c r="H28" s="186">
        <f t="shared" si="3"/>
        <v>19348.444090153665</v>
      </c>
      <c r="I28" s="184">
        <f>ReturnData!$AZ24</f>
        <v>38852.216200736824</v>
      </c>
      <c r="J28" s="185">
        <f t="shared" si="4"/>
        <v>2.0080279333938038</v>
      </c>
      <c r="K28" s="185"/>
      <c r="U28" s="221">
        <f>ReturnData!M24</f>
        <v>34472.911392876646</v>
      </c>
      <c r="V28" s="220">
        <f t="shared" si="5"/>
        <v>0</v>
      </c>
    </row>
    <row r="29" spans="1:22" x14ac:dyDescent="0.3">
      <c r="A29" s="183">
        <f>ReturnData!A25</f>
        <v>2001</v>
      </c>
      <c r="B29" s="195">
        <f>ReturnData!I25+ReturnData!K25</f>
        <v>18042.008815929265</v>
      </c>
      <c r="C29" s="195">
        <f>ReturnData!E25</f>
        <v>32256.309451904206</v>
      </c>
      <c r="D29" s="184">
        <f t="shared" si="0"/>
        <v>50298.318267833471</v>
      </c>
      <c r="E29" s="185">
        <f t="shared" si="1"/>
        <v>0.35870004082159146</v>
      </c>
      <c r="F29" s="180"/>
      <c r="G29" s="180">
        <f t="shared" si="2"/>
        <v>2001</v>
      </c>
      <c r="H29" s="186">
        <f t="shared" si="3"/>
        <v>32256.309451904206</v>
      </c>
      <c r="I29" s="184">
        <f>ReturnData!$AZ25</f>
        <v>32251.103626008666</v>
      </c>
      <c r="J29" s="185">
        <f t="shared" si="4"/>
        <v>0.99983861061652757</v>
      </c>
      <c r="K29" s="185"/>
      <c r="U29" s="221">
        <f>ReturnData!M25</f>
        <v>50298.318267833471</v>
      </c>
      <c r="V29" s="220">
        <f t="shared" si="5"/>
        <v>0</v>
      </c>
    </row>
    <row r="30" spans="1:22" x14ac:dyDescent="0.3">
      <c r="A30" s="183">
        <f>ReturnData!A26</f>
        <v>2002</v>
      </c>
      <c r="B30" s="195">
        <f>ReturnData!I26+ReturnData!K26</f>
        <v>14947.548609364319</v>
      </c>
      <c r="C30" s="195">
        <f>ReturnData!E26</f>
        <v>14804.483552750156</v>
      </c>
      <c r="D30" s="184">
        <f t="shared" si="0"/>
        <v>29752.032162114476</v>
      </c>
      <c r="E30" s="185">
        <f t="shared" si="1"/>
        <v>0.50240429050080715</v>
      </c>
      <c r="F30" s="180"/>
      <c r="G30" s="180">
        <f t="shared" si="2"/>
        <v>2002</v>
      </c>
      <c r="H30" s="186">
        <f t="shared" si="3"/>
        <v>14804.483552750156</v>
      </c>
      <c r="I30" s="184">
        <f>ReturnData!$AZ26</f>
        <v>53432.169117273465</v>
      </c>
      <c r="J30" s="185">
        <f t="shared" si="4"/>
        <v>3.6091883196660133</v>
      </c>
      <c r="K30" s="185"/>
      <c r="U30" s="221">
        <f>ReturnData!M26</f>
        <v>29752.032162114476</v>
      </c>
      <c r="V30" s="220">
        <f t="shared" si="5"/>
        <v>0</v>
      </c>
    </row>
    <row r="31" spans="1:22" x14ac:dyDescent="0.3">
      <c r="A31" s="183">
        <f>ReturnData!A27</f>
        <v>2003</v>
      </c>
      <c r="B31" s="195">
        <f>ReturnData!I27+ReturnData!K27</f>
        <v>17523.020495220549</v>
      </c>
      <c r="C31" s="195">
        <f>ReturnData!E27</f>
        <v>28273.812479292796</v>
      </c>
      <c r="D31" s="184">
        <f t="shared" si="0"/>
        <v>45796.832974513345</v>
      </c>
      <c r="E31" s="185">
        <f t="shared" si="1"/>
        <v>0.38262515892687132</v>
      </c>
      <c r="F31" s="180"/>
      <c r="G31" s="180">
        <f t="shared" si="2"/>
        <v>2003</v>
      </c>
      <c r="H31" s="186">
        <f t="shared" si="3"/>
        <v>28273.812479292796</v>
      </c>
      <c r="I31" s="184">
        <f>ReturnData!$AZ27</f>
        <v>21434.252944513712</v>
      </c>
      <c r="J31" s="185">
        <f t="shared" si="4"/>
        <v>0.75809560384584684</v>
      </c>
      <c r="K31" s="185"/>
      <c r="U31" s="221">
        <f>ReturnData!M27</f>
        <v>45796.832974513345</v>
      </c>
      <c r="V31" s="220">
        <f t="shared" si="5"/>
        <v>0</v>
      </c>
    </row>
    <row r="32" spans="1:22" x14ac:dyDescent="0.3">
      <c r="A32" s="183">
        <f>ReturnData!A28</f>
        <v>2004</v>
      </c>
      <c r="B32" s="195">
        <f>ReturnData!I28+ReturnData!K28</f>
        <v>16853.215791106923</v>
      </c>
      <c r="C32" s="195">
        <f>ReturnData!E28</f>
        <v>16875.384164001429</v>
      </c>
      <c r="D32" s="184">
        <f t="shared" si="0"/>
        <v>33728.599955108351</v>
      </c>
      <c r="E32" s="185">
        <f t="shared" si="1"/>
        <v>0.49967137128543709</v>
      </c>
      <c r="F32" s="180"/>
      <c r="G32" s="180">
        <f t="shared" si="2"/>
        <v>2004</v>
      </c>
      <c r="H32" s="186">
        <f t="shared" si="3"/>
        <v>16875.384164001429</v>
      </c>
      <c r="I32" s="184">
        <f>ReturnData!$AZ28</f>
        <v>46138.528053075461</v>
      </c>
      <c r="J32" s="185">
        <f t="shared" si="4"/>
        <v>2.7340727538219944</v>
      </c>
      <c r="K32" s="185"/>
      <c r="U32" s="221">
        <f>ReturnData!M28</f>
        <v>33728.599955108351</v>
      </c>
      <c r="V32" s="220">
        <f t="shared" si="5"/>
        <v>0</v>
      </c>
    </row>
    <row r="33" spans="1:22" x14ac:dyDescent="0.3">
      <c r="A33" s="183">
        <f>ReturnData!A29</f>
        <v>2005</v>
      </c>
      <c r="B33" s="195">
        <f>ReturnData!I29+ReturnData!K29</f>
        <v>12795.184682830806</v>
      </c>
      <c r="C33" s="195">
        <f>ReturnData!E29</f>
        <v>15571.282766977862</v>
      </c>
      <c r="D33" s="184">
        <f t="shared" si="0"/>
        <v>28366.467449808668</v>
      </c>
      <c r="E33" s="185">
        <f t="shared" si="1"/>
        <v>0.45106725768622663</v>
      </c>
      <c r="F33" s="180"/>
      <c r="G33" s="180">
        <f t="shared" si="2"/>
        <v>2005</v>
      </c>
      <c r="H33" s="186">
        <f t="shared" si="3"/>
        <v>15571.282766977862</v>
      </c>
      <c r="I33" s="184">
        <f>ReturnData!$AZ29</f>
        <v>24523.012681148943</v>
      </c>
      <c r="J33" s="185">
        <f t="shared" si="4"/>
        <v>1.5748871206137931</v>
      </c>
      <c r="K33" s="185"/>
      <c r="U33" s="221">
        <f>ReturnData!M29</f>
        <v>28366.467449808668</v>
      </c>
      <c r="V33" s="220">
        <f t="shared" si="5"/>
        <v>0</v>
      </c>
    </row>
    <row r="34" spans="1:22" x14ac:dyDescent="0.3">
      <c r="A34" s="183">
        <f>ReturnData!A30</f>
        <v>2006</v>
      </c>
      <c r="B34" s="195">
        <f>ReturnData!I30+ReturnData!K30</f>
        <v>17247.970657971982</v>
      </c>
      <c r="C34" s="195">
        <f>ReturnData!E30</f>
        <v>28061.216557198761</v>
      </c>
      <c r="D34" s="184">
        <f t="shared" si="0"/>
        <v>45309.187215170743</v>
      </c>
      <c r="E34" s="185">
        <f t="shared" si="1"/>
        <v>0.38067270057311675</v>
      </c>
      <c r="F34" s="180"/>
      <c r="G34" s="180">
        <f t="shared" si="2"/>
        <v>2006</v>
      </c>
      <c r="H34" s="186">
        <f t="shared" si="3"/>
        <v>28061.216557198761</v>
      </c>
      <c r="I34" s="184">
        <f>ReturnData!$AZ30</f>
        <v>23956.311091310101</v>
      </c>
      <c r="J34" s="185">
        <f t="shared" si="4"/>
        <v>0.85371605477184498</v>
      </c>
      <c r="K34" s="185"/>
      <c r="U34" s="221">
        <f>ReturnData!M30</f>
        <v>45309.187215170743</v>
      </c>
      <c r="V34" s="220">
        <f t="shared" si="5"/>
        <v>0</v>
      </c>
    </row>
    <row r="35" spans="1:22" x14ac:dyDescent="0.3">
      <c r="A35" s="183">
        <f>ReturnData!A31</f>
        <v>2007</v>
      </c>
      <c r="B35" s="195">
        <f>ReturnData!I31+ReturnData!K31</f>
        <v>15963.047999999999</v>
      </c>
      <c r="C35" s="195">
        <f>ReturnData!E31</f>
        <v>24964.185147075146</v>
      </c>
      <c r="D35" s="184">
        <f t="shared" si="0"/>
        <v>40927.233147075145</v>
      </c>
      <c r="E35" s="185">
        <f t="shared" si="1"/>
        <v>0.39003486853449298</v>
      </c>
      <c r="F35" s="180"/>
      <c r="G35" s="180">
        <f t="shared" si="2"/>
        <v>2007</v>
      </c>
      <c r="H35" s="186">
        <f t="shared" si="3"/>
        <v>24964.185147075146</v>
      </c>
      <c r="I35" s="184">
        <f>ReturnData!$AZ31</f>
        <v>20689.025208477575</v>
      </c>
      <c r="J35" s="185">
        <f t="shared" si="4"/>
        <v>0.82874826823264214</v>
      </c>
      <c r="K35" s="185"/>
      <c r="U35" s="221">
        <f>ReturnData!M31</f>
        <v>40927.233147075145</v>
      </c>
      <c r="V35" s="220">
        <f t="shared" si="5"/>
        <v>0</v>
      </c>
    </row>
    <row r="36" spans="1:22" x14ac:dyDescent="0.3">
      <c r="A36" s="183">
        <f>ReturnData!A32</f>
        <v>2008</v>
      </c>
      <c r="B36" s="195">
        <f>ReturnData!I32+ReturnData!K32</f>
        <v>8418.8240000000005</v>
      </c>
      <c r="C36" s="195">
        <f>ReturnData!E32</f>
        <v>22137.695494596934</v>
      </c>
      <c r="D36" s="184">
        <f t="shared" si="0"/>
        <v>30556.519494596934</v>
      </c>
      <c r="E36" s="185">
        <f t="shared" si="1"/>
        <v>0.27551645734680724</v>
      </c>
      <c r="F36" s="180"/>
      <c r="G36" s="180">
        <f t="shared" si="2"/>
        <v>2008</v>
      </c>
      <c r="H36" s="186">
        <f t="shared" si="3"/>
        <v>22137.695494596934</v>
      </c>
      <c r="I36" s="184">
        <f>ReturnData!$AZ32</f>
        <v>10969.627303890378</v>
      </c>
      <c r="J36" s="185">
        <f t="shared" si="4"/>
        <v>0.49551803197255534</v>
      </c>
      <c r="K36" s="185"/>
      <c r="U36" s="221">
        <f>ReturnData!M32</f>
        <v>30556.519494596934</v>
      </c>
      <c r="V36" s="220">
        <f t="shared" si="5"/>
        <v>0</v>
      </c>
    </row>
    <row r="37" spans="1:22" x14ac:dyDescent="0.3">
      <c r="A37" s="183">
        <f>ReturnData!A33</f>
        <v>2009</v>
      </c>
      <c r="B37" s="195">
        <f>ReturnData!I33+ReturnData!K33</f>
        <v>10795.472000000002</v>
      </c>
      <c r="C37" s="195">
        <f>ReturnData!E33</f>
        <v>29576.322060178267</v>
      </c>
      <c r="D37" s="184">
        <f t="shared" si="0"/>
        <v>40371.794060178268</v>
      </c>
      <c r="E37" s="185">
        <f t="shared" si="1"/>
        <v>0.26740134421344397</v>
      </c>
      <c r="F37" s="180"/>
      <c r="G37" s="180">
        <f t="shared" si="2"/>
        <v>2009</v>
      </c>
      <c r="H37" s="186">
        <f t="shared" ref="H37:H52" si="6">C37</f>
        <v>29576.322060178267</v>
      </c>
      <c r="I37" s="184">
        <f>ReturnData!$AZ33</f>
        <v>20448.17155578647</v>
      </c>
      <c r="J37" s="185">
        <f t="shared" ref="J37:J47" si="7">I37/H37</f>
        <v>0.69136965421802765</v>
      </c>
      <c r="K37" s="185"/>
      <c r="U37" s="221">
        <f>ReturnData!M33</f>
        <v>40371.794060178268</v>
      </c>
      <c r="V37" s="220">
        <f t="shared" si="5"/>
        <v>0</v>
      </c>
    </row>
    <row r="38" spans="1:22" x14ac:dyDescent="0.3">
      <c r="A38" s="183">
        <f>ReturnData!A34</f>
        <v>2010</v>
      </c>
      <c r="B38" s="195">
        <f>ReturnData!I34+ReturnData!K34</f>
        <v>7455.119999999999</v>
      </c>
      <c r="C38" s="195">
        <f>ReturnData!E34</f>
        <v>20729.138099143467</v>
      </c>
      <c r="D38" s="184">
        <f t="shared" si="0"/>
        <v>28184.258099143466</v>
      </c>
      <c r="E38" s="185">
        <f t="shared" si="1"/>
        <v>0.26451361514556115</v>
      </c>
      <c r="F38" s="180"/>
      <c r="G38" s="180">
        <f t="shared" si="2"/>
        <v>2010</v>
      </c>
      <c r="H38" s="186">
        <f t="shared" si="6"/>
        <v>20729.138099143467</v>
      </c>
      <c r="I38" s="184">
        <f>ReturnData!$AZ34</f>
        <v>34590.630374609427</v>
      </c>
      <c r="J38" s="185">
        <f t="shared" si="7"/>
        <v>1.6686960262973365</v>
      </c>
      <c r="K38" s="185"/>
      <c r="U38" s="221">
        <f>ReturnData!M34</f>
        <v>28184.258099143466</v>
      </c>
      <c r="V38" s="220">
        <f t="shared" si="5"/>
        <v>0</v>
      </c>
    </row>
    <row r="39" spans="1:22" x14ac:dyDescent="0.3">
      <c r="A39" s="183">
        <f>ReturnData!A35</f>
        <v>2011</v>
      </c>
      <c r="B39" s="195">
        <f>ReturnData!I35+ReturnData!K35</f>
        <v>9078.232</v>
      </c>
      <c r="C39" s="195">
        <f>ReturnData!E35</f>
        <v>10825.899587188611</v>
      </c>
      <c r="D39" s="184">
        <f t="shared" si="0"/>
        <v>19904.131587188611</v>
      </c>
      <c r="E39" s="185">
        <f t="shared" si="1"/>
        <v>0.45609786893909238</v>
      </c>
      <c r="F39" s="180"/>
      <c r="G39" s="180">
        <f t="shared" si="2"/>
        <v>2011</v>
      </c>
      <c r="H39" s="186">
        <f t="shared" si="6"/>
        <v>10825.899587188611</v>
      </c>
      <c r="I39" s="184">
        <f>ReturnData!$AZ35</f>
        <v>27395.947952310613</v>
      </c>
      <c r="J39" s="185">
        <f t="shared" si="7"/>
        <v>2.5305932067512455</v>
      </c>
      <c r="K39" s="185"/>
      <c r="U39" s="221">
        <f>ReturnData!M35</f>
        <v>19904.131587188611</v>
      </c>
      <c r="V39" s="220">
        <f t="shared" si="5"/>
        <v>0</v>
      </c>
    </row>
    <row r="40" spans="1:22" x14ac:dyDescent="0.3">
      <c r="A40" s="183">
        <f>ReturnData!A36</f>
        <v>2012</v>
      </c>
      <c r="B40" s="195">
        <f>ReturnData!I36+ReturnData!K36</f>
        <v>7195.1760000000013</v>
      </c>
      <c r="C40" s="195">
        <f>ReturnData!E36</f>
        <v>9797.4909765433931</v>
      </c>
      <c r="D40" s="184">
        <f t="shared" si="0"/>
        <v>16992.666976543394</v>
      </c>
      <c r="E40" s="185">
        <f t="shared" si="1"/>
        <v>0.42342829468335913</v>
      </c>
      <c r="F40" s="180"/>
      <c r="G40" s="180">
        <f t="shared" si="2"/>
        <v>2012</v>
      </c>
      <c r="H40" s="186">
        <f t="shared" si="6"/>
        <v>9797.4909765433931</v>
      </c>
      <c r="I40" s="184">
        <f>ReturnData!$AZ36</f>
        <v>7718.2837425878943</v>
      </c>
      <c r="J40" s="185">
        <f t="shared" si="7"/>
        <v>0.78778166380214887</v>
      </c>
      <c r="K40" s="185"/>
      <c r="U40" s="221">
        <f>ReturnData!M36</f>
        <v>16992.666976543394</v>
      </c>
      <c r="V40" s="220">
        <f t="shared" si="5"/>
        <v>0</v>
      </c>
    </row>
    <row r="41" spans="1:22" x14ac:dyDescent="0.3">
      <c r="A41" s="183">
        <f>ReturnData!A37</f>
        <v>2013</v>
      </c>
      <c r="B41" s="195">
        <f>ReturnData!I37+ReturnData!K37</f>
        <v>7562.8720000000012</v>
      </c>
      <c r="C41" s="195">
        <f>ReturnData!E37</f>
        <v>9034.2047812313122</v>
      </c>
      <c r="D41" s="184">
        <f t="shared" si="0"/>
        <v>16597.076781231313</v>
      </c>
      <c r="E41" s="185">
        <f t="shared" si="1"/>
        <v>0.45567494202065878</v>
      </c>
      <c r="F41" s="180"/>
      <c r="G41" s="180">
        <f t="shared" si="2"/>
        <v>2013</v>
      </c>
      <c r="H41" s="186">
        <f t="shared" si="6"/>
        <v>9034.2047812313122</v>
      </c>
      <c r="I41" s="184">
        <f>ReturnData!$AZ37</f>
        <v>19526.566795727806</v>
      </c>
      <c r="J41" s="185">
        <f t="shared" si="7"/>
        <v>2.1614040492301574</v>
      </c>
      <c r="K41" s="185"/>
      <c r="U41" s="221">
        <f>ReturnData!M37</f>
        <v>16597.076781231313</v>
      </c>
      <c r="V41" s="220">
        <f t="shared" si="5"/>
        <v>0</v>
      </c>
    </row>
    <row r="42" spans="1:22" x14ac:dyDescent="0.3">
      <c r="A42" s="183">
        <f>ReturnData!A38</f>
        <v>2014</v>
      </c>
      <c r="B42" s="195">
        <f>ReturnData!I38+ReturnData!K38</f>
        <v>11330.648000000003</v>
      </c>
      <c r="C42" s="195">
        <f>ReturnData!E38</f>
        <v>12979.253053862261</v>
      </c>
      <c r="D42" s="184">
        <f t="shared" si="0"/>
        <v>24309.901053862264</v>
      </c>
      <c r="E42" s="185">
        <f t="shared" si="1"/>
        <v>0.46609190119265553</v>
      </c>
      <c r="F42" s="180"/>
      <c r="G42" s="180">
        <f t="shared" si="2"/>
        <v>2014</v>
      </c>
      <c r="H42" s="186">
        <f t="shared" si="6"/>
        <v>12979.253053862261</v>
      </c>
      <c r="I42" s="184">
        <f>ReturnData!$AZ38</f>
        <v>25663.969351732238</v>
      </c>
      <c r="J42" s="185">
        <f t="shared" si="7"/>
        <v>1.9773071104500395</v>
      </c>
      <c r="K42" s="185"/>
      <c r="U42" s="221">
        <f>ReturnData!M38</f>
        <v>24309.901053862264</v>
      </c>
      <c r="V42" s="220">
        <f t="shared" si="5"/>
        <v>0</v>
      </c>
    </row>
    <row r="43" spans="1:22" x14ac:dyDescent="0.3">
      <c r="A43" s="183">
        <f>ReturnData!A39</f>
        <v>2015</v>
      </c>
      <c r="B43" s="195">
        <f>ReturnData!I39+ReturnData!K39</f>
        <v>14538.500148276751</v>
      </c>
      <c r="C43" s="195">
        <f>ReturnData!E39</f>
        <v>20594.936073475761</v>
      </c>
      <c r="D43" s="184">
        <f t="shared" si="0"/>
        <v>35133.436221752512</v>
      </c>
      <c r="E43" s="185">
        <f t="shared" si="1"/>
        <v>0.41380809029079213</v>
      </c>
      <c r="F43" s="180"/>
      <c r="G43" s="180">
        <f t="shared" si="2"/>
        <v>2015</v>
      </c>
      <c r="H43" s="186">
        <f t="shared" si="6"/>
        <v>20594.936073475761</v>
      </c>
      <c r="I43" s="184">
        <f>ReturnData!$AZ39</f>
        <v>17809.405333498224</v>
      </c>
      <c r="J43" s="185">
        <f t="shared" si="7"/>
        <v>0.86474681300103551</v>
      </c>
      <c r="K43" s="185"/>
      <c r="U43" s="221">
        <f>ReturnData!M39</f>
        <v>35133.436221752512</v>
      </c>
      <c r="V43" s="220">
        <f t="shared" si="5"/>
        <v>0</v>
      </c>
    </row>
    <row r="44" spans="1:22" x14ac:dyDescent="0.3">
      <c r="A44" s="183">
        <f>ReturnData!A40</f>
        <v>2016</v>
      </c>
      <c r="B44" s="195">
        <f>ReturnData!I40+ReturnData!K40</f>
        <v>9176.9840000000004</v>
      </c>
      <c r="C44" s="195">
        <f>ReturnData!E40</f>
        <v>10191.660545797615</v>
      </c>
      <c r="D44" s="184">
        <f t="shared" ref="D44:D45" si="8">SUM(B44:C44)</f>
        <v>19368.644545797615</v>
      </c>
      <c r="E44" s="185">
        <f t="shared" ref="E44:E45" si="9">B44/D44</f>
        <v>0.47380620663985062</v>
      </c>
      <c r="F44" s="180"/>
      <c r="G44" s="180">
        <f t="shared" si="2"/>
        <v>2016</v>
      </c>
      <c r="H44" s="186">
        <f t="shared" si="6"/>
        <v>10191.660545797615</v>
      </c>
      <c r="I44" s="184">
        <f>ReturnData!$AZ40</f>
        <v>25830.077466173185</v>
      </c>
      <c r="J44" s="185">
        <f t="shared" si="7"/>
        <v>2.5344326717027332</v>
      </c>
      <c r="K44" s="185"/>
      <c r="U44" s="221">
        <f>ReturnData!M40</f>
        <v>19368.644545797615</v>
      </c>
      <c r="V44" s="220">
        <f t="shared" si="5"/>
        <v>0</v>
      </c>
    </row>
    <row r="45" spans="1:22" x14ac:dyDescent="0.3">
      <c r="A45" s="183">
        <f>ReturnData!A41</f>
        <v>2017</v>
      </c>
      <c r="B45" s="195">
        <f>ReturnData!I41+ReturnData!K41</f>
        <v>6776.1600000000008</v>
      </c>
      <c r="C45" s="195">
        <f>ReturnData!E41</f>
        <v>4983.7980935522091</v>
      </c>
      <c r="D45" s="184">
        <f t="shared" si="8"/>
        <v>11759.95809355221</v>
      </c>
      <c r="E45" s="185">
        <f t="shared" si="9"/>
        <v>0.5762061349279175</v>
      </c>
      <c r="F45" s="180"/>
      <c r="G45" s="180">
        <f t="shared" si="2"/>
        <v>2017</v>
      </c>
      <c r="H45" s="186">
        <f t="shared" si="6"/>
        <v>4983.7980935522091</v>
      </c>
      <c r="I45" s="184">
        <f>ReturnData!$AZ41</f>
        <v>17054.943532168563</v>
      </c>
      <c r="J45" s="185">
        <f t="shared" si="7"/>
        <v>3.4220775424737617</v>
      </c>
      <c r="K45" s="185"/>
      <c r="U45" s="221">
        <f>ReturnData!M41</f>
        <v>11759.95809355221</v>
      </c>
      <c r="V45" s="220">
        <f t="shared" si="5"/>
        <v>0</v>
      </c>
    </row>
    <row r="46" spans="1:22" x14ac:dyDescent="0.3">
      <c r="A46" s="183">
        <f>ReturnData!A42</f>
        <v>2018</v>
      </c>
      <c r="B46" s="195">
        <f>ReturnData!I42+ReturnData!K42</f>
        <v>7654.2445427851453</v>
      </c>
      <c r="C46" s="195">
        <f>ReturnData!E42</f>
        <v>16318.515221946902</v>
      </c>
      <c r="D46" s="184">
        <f t="shared" ref="D46" si="10">SUM(B46:C46)</f>
        <v>23972.759764732047</v>
      </c>
      <c r="E46" s="185">
        <f t="shared" ref="E46" si="11">B46/D46</f>
        <v>0.31928925238077194</v>
      </c>
      <c r="F46" s="180"/>
      <c r="G46" s="180">
        <f t="shared" ref="G46:G52" si="12">A46</f>
        <v>2018</v>
      </c>
      <c r="H46" s="186">
        <f t="shared" si="6"/>
        <v>16318.515221946902</v>
      </c>
      <c r="I46" s="184">
        <f>ReturnData!$AZ42</f>
        <v>21022.594695325766</v>
      </c>
      <c r="J46" s="185">
        <f t="shared" si="7"/>
        <v>1.2882663900115319</v>
      </c>
      <c r="K46" s="185"/>
      <c r="U46" s="221">
        <f>ReturnData!M42</f>
        <v>23972.759764732047</v>
      </c>
      <c r="V46" s="220">
        <f t="shared" si="5"/>
        <v>0</v>
      </c>
    </row>
    <row r="47" spans="1:22" x14ac:dyDescent="0.3">
      <c r="A47" s="183">
        <f>ReturnData!A43</f>
        <v>2019</v>
      </c>
      <c r="B47" s="195">
        <f>ReturnData!I43+ReturnData!K43</f>
        <v>9339.4916165825653</v>
      </c>
      <c r="C47" s="195">
        <f>ReturnData!E43</f>
        <v>11925.746643957371</v>
      </c>
      <c r="D47" s="184">
        <f t="shared" ref="D47" si="13">SUM(B47:C47)</f>
        <v>21265.238260539936</v>
      </c>
      <c r="E47" s="185">
        <f t="shared" ref="E47" si="14">B47/D47</f>
        <v>0.43919054666380353</v>
      </c>
      <c r="F47" s="180"/>
      <c r="G47" s="180">
        <f t="shared" si="2"/>
        <v>2019</v>
      </c>
      <c r="H47" s="186">
        <f t="shared" si="6"/>
        <v>11925.746643957371</v>
      </c>
      <c r="I47" s="184">
        <f>ReturnData!$AZ43</f>
        <v>19135.36988623612</v>
      </c>
      <c r="J47" s="185">
        <f t="shared" si="7"/>
        <v>1.6045427139718564</v>
      </c>
      <c r="K47" s="185"/>
      <c r="U47" s="221">
        <f>ReturnData!M43</f>
        <v>21265.238260539936</v>
      </c>
      <c r="V47" s="220">
        <f t="shared" si="5"/>
        <v>0</v>
      </c>
    </row>
    <row r="48" spans="1:22" x14ac:dyDescent="0.3">
      <c r="A48" s="183">
        <f>ReturnData!A44</f>
        <v>2020</v>
      </c>
      <c r="B48" s="195">
        <f>ReturnData!I44+ReturnData!K44</f>
        <v>7306.8699392237704</v>
      </c>
      <c r="C48" s="195">
        <f>ReturnData!E44</f>
        <v>13997.302407328703</v>
      </c>
      <c r="D48" s="184">
        <f t="shared" ref="D48" si="15">SUM(B48:C48)</f>
        <v>21304.172346552474</v>
      </c>
      <c r="E48" s="185">
        <f t="shared" ref="E48" si="16">B48/D48</f>
        <v>0.34297835280168476</v>
      </c>
      <c r="F48" s="180"/>
      <c r="G48" s="180">
        <f t="shared" si="12"/>
        <v>2020</v>
      </c>
      <c r="H48" s="186">
        <f t="shared" si="6"/>
        <v>13997.302407328703</v>
      </c>
      <c r="I48" s="180"/>
      <c r="J48" s="180"/>
      <c r="K48" s="180"/>
      <c r="U48" s="221">
        <f>ReturnData!M44</f>
        <v>21604.231492884417</v>
      </c>
      <c r="V48" s="220">
        <f t="shared" si="5"/>
        <v>-300.05914633194334</v>
      </c>
    </row>
    <row r="49" spans="1:22" ht="13.75" customHeight="1" x14ac:dyDescent="0.3">
      <c r="A49" s="183">
        <f>ReturnData!A45</f>
        <v>2021</v>
      </c>
      <c r="B49" s="195">
        <f>ReturnData!I45+ReturnData!K45</f>
        <v>7590.2076811307306</v>
      </c>
      <c r="C49" s="195">
        <f>ReturnData!E45</f>
        <v>12792.383818087759</v>
      </c>
      <c r="D49" s="184">
        <f t="shared" ref="D49" si="17">SUM(B49:C49)</f>
        <v>20382.591499218492</v>
      </c>
      <c r="E49" s="185">
        <f t="shared" ref="E49" si="18">B49/D49</f>
        <v>0.3723867831733641</v>
      </c>
      <c r="F49" s="180"/>
      <c r="G49" s="180">
        <f t="shared" si="12"/>
        <v>2021</v>
      </c>
      <c r="H49" s="186">
        <f t="shared" si="6"/>
        <v>12792.383818087759</v>
      </c>
      <c r="I49" s="180"/>
      <c r="J49" s="180"/>
      <c r="K49" s="180"/>
      <c r="U49" s="221">
        <f>ReturnData!M45</f>
        <v>20325.955293540752</v>
      </c>
      <c r="V49" s="220">
        <f t="shared" si="5"/>
        <v>56.636205677739781</v>
      </c>
    </row>
    <row r="50" spans="1:22" ht="13.75" customHeight="1" x14ac:dyDescent="0.3">
      <c r="A50" s="183">
        <f>ReturnData!A46</f>
        <v>2022</v>
      </c>
      <c r="B50" s="195">
        <f>ReturnData!I46+ReturnData!K46</f>
        <v>3481.3288195658752</v>
      </c>
      <c r="C50" s="195">
        <f>ReturnData!E46</f>
        <v>16089.502328357466</v>
      </c>
      <c r="D50" s="184">
        <f t="shared" ref="D50:D52" si="19">SUM(B50:C50)</f>
        <v>19570.831147923342</v>
      </c>
      <c r="E50" s="185">
        <f t="shared" ref="E50:E52" si="20">B50/D50</f>
        <v>0.17788354481486998</v>
      </c>
      <c r="F50" s="180"/>
      <c r="G50" s="180">
        <f t="shared" si="2"/>
        <v>2022</v>
      </c>
      <c r="H50" s="186">
        <f t="shared" si="6"/>
        <v>16089.502328357466</v>
      </c>
      <c r="I50" s="180"/>
      <c r="J50" s="180"/>
      <c r="K50" s="180"/>
      <c r="U50" s="221">
        <f>ReturnData!M46</f>
        <v>21689.822187308797</v>
      </c>
      <c r="V50" s="220">
        <f t="shared" si="5"/>
        <v>-2118.9910393854552</v>
      </c>
    </row>
    <row r="51" spans="1:22" x14ac:dyDescent="0.3">
      <c r="A51" s="183">
        <f>ReturnData!A47</f>
        <v>2023</v>
      </c>
      <c r="B51" s="195">
        <f>ReturnData!I47+ReturnData!K47</f>
        <v>3983.1963932281305</v>
      </c>
      <c r="C51" s="195">
        <f>ReturnData!E47</f>
        <v>12798.474899380981</v>
      </c>
      <c r="D51" s="184">
        <f t="shared" si="19"/>
        <v>16781.671292609113</v>
      </c>
      <c r="E51" s="185">
        <f t="shared" si="20"/>
        <v>0.2373539752850711</v>
      </c>
      <c r="F51" s="180"/>
      <c r="G51" s="180">
        <f t="shared" si="2"/>
        <v>2023</v>
      </c>
      <c r="H51" s="186">
        <f t="shared" si="6"/>
        <v>12798.474899380981</v>
      </c>
      <c r="I51" s="180"/>
      <c r="J51" s="180"/>
      <c r="K51" s="180"/>
      <c r="U51" s="221">
        <f>ReturnData!M47</f>
        <v>17484.022343449935</v>
      </c>
      <c r="V51" s="220">
        <f t="shared" si="5"/>
        <v>-702.3510508408217</v>
      </c>
    </row>
    <row r="52" spans="1:22" x14ac:dyDescent="0.3">
      <c r="A52" s="183">
        <f>ReturnData!A48</f>
        <v>2024</v>
      </c>
      <c r="B52" s="195">
        <f>ReturnData!I48+ReturnData!K48</f>
        <v>13322.851358729567</v>
      </c>
      <c r="C52" s="195">
        <f>ReturnData!E48</f>
        <v>17262.400781337699</v>
      </c>
      <c r="D52" s="184">
        <f t="shared" si="19"/>
        <v>30585.252140067267</v>
      </c>
      <c r="E52" s="185">
        <f t="shared" si="20"/>
        <v>0.4355972380975201</v>
      </c>
      <c r="F52" s="180"/>
      <c r="G52" s="180">
        <f t="shared" si="12"/>
        <v>2024</v>
      </c>
      <c r="H52" s="186">
        <f t="shared" si="6"/>
        <v>17262.400781337699</v>
      </c>
      <c r="I52" s="180"/>
      <c r="J52" s="180"/>
      <c r="K52" s="180"/>
      <c r="U52" s="221">
        <f>ReturnData!M48</f>
        <v>25177.815255594567</v>
      </c>
      <c r="V52" s="220">
        <f t="shared" si="5"/>
        <v>5407.4368844726996</v>
      </c>
    </row>
    <row r="53" spans="1:22" x14ac:dyDescent="0.3">
      <c r="A53" s="183"/>
      <c r="B53" s="187"/>
      <c r="C53" s="187"/>
      <c r="D53" s="187"/>
      <c r="E53" s="185"/>
      <c r="F53" s="180"/>
      <c r="G53" s="180"/>
      <c r="H53" s="186"/>
      <c r="I53" s="180"/>
      <c r="J53" s="180"/>
      <c r="K53" s="180"/>
      <c r="U53" s="221">
        <f>ReturnData!M49</f>
        <v>0</v>
      </c>
      <c r="V53" s="220">
        <f t="shared" si="5"/>
        <v>0</v>
      </c>
    </row>
    <row r="54" spans="1:22" x14ac:dyDescent="0.3">
      <c r="A54" s="188" t="s">
        <v>220</v>
      </c>
      <c r="B54" s="189">
        <f>AVERAGE(B16:B53)</f>
        <v>12333.603625539596</v>
      </c>
      <c r="C54" s="189">
        <f>AVERAGE(C16:C53)</f>
        <v>18119.49855143304</v>
      </c>
      <c r="D54" s="189">
        <f>AVERAGE(D16:D53)</f>
        <v>30453.102176972639</v>
      </c>
      <c r="E54" s="190">
        <f t="shared" si="1"/>
        <v>0.40500319323348771</v>
      </c>
      <c r="F54" s="191"/>
      <c r="G54" s="191"/>
      <c r="H54" s="189">
        <f>AVERAGE(H16:H53)</f>
        <v>18119.49855143304</v>
      </c>
      <c r="I54" s="189">
        <f>AVERAGE(I16:I53)</f>
        <v>30470.938570183778</v>
      </c>
      <c r="J54" s="192">
        <f>AVERAGE(J16:J53)</f>
        <v>1.8989178655990082</v>
      </c>
      <c r="K54" s="294"/>
    </row>
    <row r="55" spans="1:22" x14ac:dyDescent="0.3">
      <c r="A55" s="193"/>
      <c r="B55" s="187"/>
      <c r="C55" s="187"/>
      <c r="D55" s="187"/>
      <c r="E55" s="175"/>
      <c r="H55" s="194"/>
    </row>
  </sheetData>
  <printOptions horizontalCentered="1"/>
  <pageMargins left="0.75" right="0.75" top="1" bottom="1" header="0.5" footer="0.5"/>
  <pageSetup scale="43" orientation="portrait" horizontalDpi="300" verticalDpi="300" r:id="rId1"/>
  <headerFooter alignWithMargins="0">
    <oddFooter>&amp;L&amp;F&amp;R&amp;D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  <pageSetUpPr fitToPage="1"/>
  </sheetPr>
  <dimension ref="A1:DX182"/>
  <sheetViews>
    <sheetView tabSelected="1" zoomScale="95" zoomScaleNormal="95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G6" sqref="G6"/>
    </sheetView>
  </sheetViews>
  <sheetFormatPr defaultColWidth="9.08984375" defaultRowHeight="13" x14ac:dyDescent="0.3"/>
  <cols>
    <col min="1" max="1" width="12.81640625" style="1" customWidth="1"/>
    <col min="2" max="8" width="12.6328125" style="1" customWidth="1"/>
    <col min="9" max="9" width="11.54296875" style="1" customWidth="1"/>
    <col min="10" max="10" width="16.6328125" style="1" customWidth="1"/>
    <col min="11" max="11" width="8.36328125" style="1" customWidth="1"/>
    <col min="12" max="12" width="11.08984375" style="1" customWidth="1"/>
    <col min="13" max="13" width="10.453125" style="1" customWidth="1"/>
    <col min="14" max="14" width="10.81640625" style="27" customWidth="1"/>
    <col min="15" max="17" width="7.36328125" style="27" customWidth="1"/>
    <col min="18" max="19" width="8.54296875" style="27" customWidth="1"/>
    <col min="20" max="20" width="10.36328125" style="27" customWidth="1"/>
    <col min="21" max="21" width="9.6328125" style="27" customWidth="1"/>
    <col min="22" max="24" width="7.36328125" style="27" customWidth="1"/>
    <col min="25" max="34" width="7.54296875" style="2" customWidth="1"/>
    <col min="35" max="35" width="6.453125" style="2" customWidth="1"/>
    <col min="36" max="36" width="5" style="2" customWidth="1"/>
    <col min="37" max="39" width="6.6328125" style="2" customWidth="1"/>
    <col min="40" max="40" width="9.36328125" style="2" customWidth="1"/>
    <col min="41" max="41" width="7.6328125" style="2" customWidth="1"/>
    <col min="42" max="42" width="6.6328125" style="2" customWidth="1"/>
    <col min="43" max="43" width="8.08984375" style="2" customWidth="1"/>
    <col min="44" max="44" width="8.6328125" style="2" customWidth="1"/>
    <col min="45" max="45" width="6.6328125" style="2" customWidth="1"/>
    <col min="46" max="46" width="8.08984375" style="2" customWidth="1"/>
    <col min="47" max="47" width="6.6328125" style="2" customWidth="1"/>
    <col min="48" max="48" width="11.08984375" style="2" customWidth="1"/>
    <col min="49" max="49" width="3.08984375" style="2" customWidth="1"/>
    <col min="50" max="50" width="7.54296875" style="1" customWidth="1"/>
    <col min="51" max="52" width="9.08984375" style="1"/>
    <col min="53" max="53" width="6.81640625" style="1" customWidth="1"/>
    <col min="54" max="54" width="11.54296875" style="1" customWidth="1"/>
    <col min="55" max="55" width="9.08984375" style="1"/>
    <col min="56" max="65" width="7.54296875" style="2" customWidth="1"/>
    <col min="66" max="66" width="6.453125" style="2" customWidth="1"/>
    <col min="67" max="67" width="5" style="2" customWidth="1"/>
    <col min="68" max="70" width="6.6328125" style="2" customWidth="1"/>
    <col min="71" max="71" width="9.36328125" style="2" customWidth="1"/>
    <col min="72" max="72" width="7.6328125" style="2" customWidth="1"/>
    <col min="73" max="73" width="6.6328125" style="2" customWidth="1"/>
    <col min="74" max="74" width="8.08984375" style="2" customWidth="1"/>
    <col min="75" max="75" width="8.6328125" style="2" customWidth="1"/>
    <col min="76" max="76" width="6.6328125" style="2" customWidth="1"/>
    <col min="77" max="77" width="8.08984375" style="2" customWidth="1"/>
    <col min="78" max="78" width="6.6328125" style="2" customWidth="1"/>
    <col min="79" max="79" width="11.08984375" style="2" customWidth="1"/>
    <col min="80" max="80" width="3.08984375" style="2" customWidth="1"/>
    <col min="81" max="81" width="7.54296875" style="1" customWidth="1"/>
    <col min="82" max="83" width="9.08984375" style="1"/>
    <col min="84" max="84" width="6.81640625" style="1" customWidth="1"/>
    <col min="85" max="85" width="11.54296875" style="1" customWidth="1"/>
    <col min="86" max="86" width="9.08984375" style="1"/>
    <col min="87" max="96" width="7.54296875" style="2" customWidth="1"/>
    <col min="97" max="97" width="6.453125" style="2" customWidth="1"/>
    <col min="98" max="98" width="5" style="2" customWidth="1"/>
    <col min="99" max="101" width="6.6328125" style="2" customWidth="1"/>
    <col min="102" max="102" width="9.36328125" style="2" customWidth="1"/>
    <col min="103" max="103" width="7.6328125" style="2" customWidth="1"/>
    <col min="104" max="104" width="6.6328125" style="2" customWidth="1"/>
    <col min="105" max="105" width="8.08984375" style="2" customWidth="1"/>
    <col min="106" max="106" width="8.6328125" style="2" customWidth="1"/>
    <col min="107" max="107" width="6.6328125" style="2" customWidth="1"/>
    <col min="108" max="108" width="8.08984375" style="2" customWidth="1"/>
    <col min="109" max="109" width="6.6328125" style="2" customWidth="1"/>
    <col min="110" max="110" width="11.08984375" style="2" customWidth="1"/>
    <col min="111" max="111" width="3.08984375" style="2" customWidth="1"/>
    <col min="112" max="112" width="7.54296875" style="1" customWidth="1"/>
    <col min="113" max="114" width="9.08984375" style="1"/>
    <col min="115" max="115" width="6.81640625" style="1" customWidth="1"/>
    <col min="116" max="116" width="11.54296875" style="1" customWidth="1"/>
    <col min="117" max="121" width="9.08984375" style="1"/>
    <col min="122" max="123" width="11" style="3" customWidth="1"/>
    <col min="124" max="124" width="12.6328125" style="1" bestFit="1" customWidth="1"/>
    <col min="125" max="125" width="15.54296875" style="1" bestFit="1" customWidth="1"/>
    <col min="126" max="126" width="9.08984375" style="1"/>
    <col min="127" max="127" width="11.81640625" style="2" customWidth="1"/>
    <col min="128" max="128" width="17.08984375" style="3" bestFit="1" customWidth="1"/>
    <col min="129" max="16384" width="9.08984375" style="1"/>
  </cols>
  <sheetData>
    <row r="1" spans="1:128" ht="42" customHeight="1" x14ac:dyDescent="0.55000000000000004">
      <c r="Y1" s="311" t="s">
        <v>129</v>
      </c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D1" s="312" t="s">
        <v>299</v>
      </c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2"/>
      <c r="CI1" s="313" t="s">
        <v>130</v>
      </c>
      <c r="CJ1" s="313"/>
      <c r="CK1" s="313"/>
      <c r="CL1" s="313"/>
      <c r="CM1" s="313"/>
      <c r="CN1" s="313"/>
      <c r="CO1" s="313"/>
      <c r="CP1" s="313"/>
      <c r="CQ1" s="313"/>
      <c r="CR1" s="313"/>
      <c r="CS1" s="313"/>
      <c r="CT1" s="313"/>
      <c r="CU1" s="313"/>
      <c r="CV1" s="313"/>
      <c r="CW1" s="313"/>
      <c r="CX1" s="313"/>
      <c r="CY1" s="313"/>
      <c r="CZ1" s="313"/>
      <c r="DA1" s="313"/>
      <c r="DB1" s="313"/>
      <c r="DC1" s="313"/>
      <c r="DD1" s="313"/>
      <c r="DE1" s="313"/>
      <c r="DF1" s="313"/>
      <c r="DG1" s="313"/>
      <c r="DH1" s="313"/>
      <c r="DI1" s="313"/>
      <c r="DJ1" s="313"/>
      <c r="DK1" s="313"/>
      <c r="DL1" s="313"/>
    </row>
    <row r="2" spans="1:128" ht="15.5" x14ac:dyDescent="0.35">
      <c r="A2" s="38" t="s">
        <v>128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38" t="s">
        <v>56</v>
      </c>
      <c r="Z2" s="1"/>
      <c r="AK2" s="38" t="s">
        <v>59</v>
      </c>
      <c r="AX2" s="38" t="s">
        <v>51</v>
      </c>
      <c r="BD2" s="38" t="s">
        <v>56</v>
      </c>
      <c r="BE2" s="1"/>
      <c r="BP2" s="38" t="s">
        <v>59</v>
      </c>
      <c r="CC2" s="38" t="s">
        <v>51</v>
      </c>
      <c r="CI2" s="38" t="s">
        <v>56</v>
      </c>
      <c r="CJ2" s="1"/>
      <c r="CU2" s="38" t="s">
        <v>59</v>
      </c>
      <c r="DH2" s="38" t="s">
        <v>51</v>
      </c>
      <c r="DR2" s="19" t="s">
        <v>60</v>
      </c>
      <c r="DS2" s="11"/>
    </row>
    <row r="3" spans="1:128" ht="15.5" x14ac:dyDescent="0.35">
      <c r="O3" s="1"/>
      <c r="P3" s="1"/>
      <c r="Q3" s="1"/>
      <c r="R3" s="1"/>
      <c r="S3" s="1"/>
      <c r="T3" s="1"/>
      <c r="U3" s="1"/>
      <c r="V3" s="1"/>
      <c r="W3" s="1"/>
      <c r="X3" s="1"/>
      <c r="Y3" s="2">
        <v>31</v>
      </c>
      <c r="Z3" s="2">
        <v>32</v>
      </c>
      <c r="AA3" s="2">
        <v>41</v>
      </c>
      <c r="AB3" s="2">
        <v>42</v>
      </c>
      <c r="AC3" s="2">
        <v>43</v>
      </c>
      <c r="AD3" s="2">
        <v>51</v>
      </c>
      <c r="AE3" s="2">
        <v>52</v>
      </c>
      <c r="AF3" s="2">
        <v>53</v>
      </c>
      <c r="AG3" s="2">
        <v>62</v>
      </c>
      <c r="AH3" s="2">
        <v>63</v>
      </c>
      <c r="BD3" s="2">
        <v>31</v>
      </c>
      <c r="BE3" s="2">
        <v>32</v>
      </c>
      <c r="BF3" s="2">
        <v>41</v>
      </c>
      <c r="BG3" s="2">
        <v>42</v>
      </c>
      <c r="BH3" s="2">
        <v>43</v>
      </c>
      <c r="BI3" s="2">
        <v>51</v>
      </c>
      <c r="BJ3" s="2">
        <v>52</v>
      </c>
      <c r="BK3" s="2">
        <v>53</v>
      </c>
      <c r="BL3" s="2">
        <v>62</v>
      </c>
      <c r="BM3" s="2">
        <v>63</v>
      </c>
      <c r="CI3" s="2">
        <v>31</v>
      </c>
      <c r="CJ3" s="2">
        <v>32</v>
      </c>
      <c r="CK3" s="2">
        <v>41</v>
      </c>
      <c r="CL3" s="2">
        <v>42</v>
      </c>
      <c r="CM3" s="2">
        <v>43</v>
      </c>
      <c r="CN3" s="2">
        <v>51</v>
      </c>
      <c r="CO3" s="2">
        <v>52</v>
      </c>
      <c r="CP3" s="2">
        <v>53</v>
      </c>
      <c r="CQ3" s="2">
        <v>62</v>
      </c>
      <c r="CR3" s="2">
        <v>63</v>
      </c>
      <c r="DR3" s="19" t="s">
        <v>36</v>
      </c>
      <c r="DS3" s="11"/>
    </row>
    <row r="4" spans="1:128" ht="15.5" x14ac:dyDescent="0.35">
      <c r="A4" s="5"/>
      <c r="B4" s="5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7"/>
      <c r="O4" s="67">
        <f>K10/L10</f>
        <v>5.1731084504703151E-2</v>
      </c>
      <c r="P4" s="1"/>
      <c r="Q4" s="1"/>
      <c r="R4" s="1"/>
      <c r="S4" s="1"/>
      <c r="T4" s="1"/>
      <c r="U4" s="1"/>
      <c r="V4" s="1"/>
      <c r="W4" s="1"/>
      <c r="X4" s="1"/>
      <c r="Y4" s="307" t="s">
        <v>7</v>
      </c>
      <c r="Z4" s="308"/>
      <c r="AA4" s="308"/>
      <c r="AB4" s="308"/>
      <c r="AC4" s="308"/>
      <c r="AD4" s="308"/>
      <c r="AE4" s="308"/>
      <c r="AF4" s="308"/>
      <c r="AG4" s="308"/>
      <c r="AH4" s="308"/>
      <c r="AI4" s="309"/>
      <c r="AJ4" s="14"/>
      <c r="AK4" s="310" t="s">
        <v>8</v>
      </c>
      <c r="AL4" s="310"/>
      <c r="AM4" s="310"/>
      <c r="AN4" s="310"/>
      <c r="AO4" s="310"/>
      <c r="AP4" s="310"/>
      <c r="AQ4" s="310"/>
      <c r="AR4" s="310"/>
      <c r="AS4" s="310"/>
      <c r="AT4" s="310"/>
      <c r="AU4" s="310"/>
      <c r="AV4" s="310"/>
      <c r="AW4" s="42"/>
      <c r="AY4" s="4"/>
      <c r="AZ4" s="4"/>
      <c r="BA4" s="4"/>
      <c r="BD4" s="307" t="s">
        <v>304</v>
      </c>
      <c r="BE4" s="308"/>
      <c r="BF4" s="308"/>
      <c r="BG4" s="308"/>
      <c r="BH4" s="308"/>
      <c r="BI4" s="308"/>
      <c r="BJ4" s="308"/>
      <c r="BK4" s="308"/>
      <c r="BL4" s="308"/>
      <c r="BM4" s="308"/>
      <c r="BN4" s="309"/>
      <c r="BO4" s="14"/>
      <c r="BP4" s="314" t="s">
        <v>8</v>
      </c>
      <c r="BQ4" s="314"/>
      <c r="BR4" s="314"/>
      <c r="BS4" s="314"/>
      <c r="BT4" s="314"/>
      <c r="BU4" s="314"/>
      <c r="BV4" s="314"/>
      <c r="BW4" s="314"/>
      <c r="BX4" s="314"/>
      <c r="BY4" s="314"/>
      <c r="BZ4" s="314"/>
      <c r="CA4" s="314"/>
      <c r="CB4" s="42"/>
      <c r="CD4" s="4"/>
      <c r="CE4" s="4"/>
      <c r="CF4" s="4"/>
      <c r="CI4" s="307" t="s">
        <v>7</v>
      </c>
      <c r="CJ4" s="308"/>
      <c r="CK4" s="308"/>
      <c r="CL4" s="308"/>
      <c r="CM4" s="308"/>
      <c r="CN4" s="308"/>
      <c r="CO4" s="308"/>
      <c r="CP4" s="308"/>
      <c r="CQ4" s="308"/>
      <c r="CR4" s="308"/>
      <c r="CS4" s="309"/>
      <c r="CT4" s="14"/>
      <c r="CU4" s="310" t="s">
        <v>8</v>
      </c>
      <c r="CV4" s="310"/>
      <c r="CW4" s="310"/>
      <c r="CX4" s="310"/>
      <c r="CY4" s="310"/>
      <c r="CZ4" s="310"/>
      <c r="DA4" s="310"/>
      <c r="DB4" s="310"/>
      <c r="DC4" s="310"/>
      <c r="DD4" s="310"/>
      <c r="DE4" s="310"/>
      <c r="DF4" s="310"/>
      <c r="DG4" s="42"/>
      <c r="DI4" s="4"/>
      <c r="DJ4" s="4"/>
      <c r="DK4" s="4"/>
      <c r="DR4" s="1"/>
    </row>
    <row r="5" spans="1:128" ht="44.25" customHeight="1" x14ac:dyDescent="0.3">
      <c r="A5" s="34" t="s">
        <v>37</v>
      </c>
      <c r="B5" s="39" t="s">
        <v>46</v>
      </c>
      <c r="C5" s="52" t="s">
        <v>67</v>
      </c>
      <c r="D5" s="52" t="s">
        <v>119</v>
      </c>
      <c r="E5" s="52" t="s">
        <v>61</v>
      </c>
      <c r="F5" s="52" t="s">
        <v>296</v>
      </c>
      <c r="G5" s="52" t="s">
        <v>306</v>
      </c>
      <c r="H5" s="52" t="s">
        <v>120</v>
      </c>
      <c r="I5" s="52" t="s">
        <v>117</v>
      </c>
      <c r="J5" s="52" t="s">
        <v>125</v>
      </c>
      <c r="K5" s="52" t="s">
        <v>41</v>
      </c>
      <c r="L5" s="50" t="s">
        <v>40</v>
      </c>
      <c r="M5" s="50" t="s">
        <v>38</v>
      </c>
      <c r="N5" s="223" t="s">
        <v>38</v>
      </c>
      <c r="O5" s="80" t="s">
        <v>116</v>
      </c>
      <c r="P5" s="80" t="s">
        <v>121</v>
      </c>
      <c r="Q5" s="80" t="s">
        <v>126</v>
      </c>
      <c r="R5" s="80" t="s">
        <v>122</v>
      </c>
      <c r="S5" s="80" t="s">
        <v>127</v>
      </c>
      <c r="T5" s="80" t="s">
        <v>123</v>
      </c>
      <c r="U5" s="80" t="s">
        <v>124</v>
      </c>
      <c r="V5" s="77"/>
      <c r="W5" s="77"/>
      <c r="X5" s="77"/>
      <c r="Y5" s="56">
        <v>31</v>
      </c>
      <c r="Z5" s="30">
        <v>32</v>
      </c>
      <c r="AA5" s="30">
        <v>41</v>
      </c>
      <c r="AB5" s="30">
        <v>42</v>
      </c>
      <c r="AC5" s="30">
        <v>43</v>
      </c>
      <c r="AD5" s="30">
        <v>51</v>
      </c>
      <c r="AE5" s="30">
        <v>52</v>
      </c>
      <c r="AF5" s="30">
        <v>53</v>
      </c>
      <c r="AG5" s="30">
        <v>62</v>
      </c>
      <c r="AH5" s="30">
        <v>63</v>
      </c>
      <c r="AI5" s="30">
        <v>72</v>
      </c>
      <c r="AJ5" s="6"/>
      <c r="AK5" s="30">
        <v>31</v>
      </c>
      <c r="AL5" s="30">
        <v>32</v>
      </c>
      <c r="AM5" s="30">
        <v>41</v>
      </c>
      <c r="AN5" s="30">
        <v>42</v>
      </c>
      <c r="AO5" s="30">
        <v>43</v>
      </c>
      <c r="AP5" s="30">
        <v>51</v>
      </c>
      <c r="AQ5" s="30">
        <v>52</v>
      </c>
      <c r="AR5" s="30">
        <v>53</v>
      </c>
      <c r="AS5" s="30">
        <v>62</v>
      </c>
      <c r="AT5" s="30">
        <v>63</v>
      </c>
      <c r="AU5" s="30">
        <v>72</v>
      </c>
      <c r="AV5" s="31" t="s">
        <v>9</v>
      </c>
      <c r="AW5" s="17"/>
      <c r="AX5" s="17" t="s">
        <v>2</v>
      </c>
      <c r="AY5" s="2" t="s">
        <v>39</v>
      </c>
      <c r="AZ5" s="43" t="s">
        <v>52</v>
      </c>
      <c r="BA5" s="2" t="s">
        <v>53</v>
      </c>
      <c r="BB5" s="49" t="s">
        <v>86</v>
      </c>
      <c r="BD5" s="56">
        <v>31</v>
      </c>
      <c r="BE5" s="30">
        <v>32</v>
      </c>
      <c r="BF5" s="30">
        <v>41</v>
      </c>
      <c r="BG5" s="30">
        <v>42</v>
      </c>
      <c r="BH5" s="30">
        <v>43</v>
      </c>
      <c r="BI5" s="30">
        <v>51</v>
      </c>
      <c r="BJ5" s="30">
        <v>52</v>
      </c>
      <c r="BK5" s="30">
        <v>53</v>
      </c>
      <c r="BL5" s="30">
        <v>62</v>
      </c>
      <c r="BM5" s="30">
        <v>63</v>
      </c>
      <c r="BN5" s="30">
        <v>72</v>
      </c>
      <c r="BO5" s="6"/>
      <c r="BP5" s="30">
        <v>31</v>
      </c>
      <c r="BQ5" s="30">
        <v>32</v>
      </c>
      <c r="BR5" s="30">
        <v>41</v>
      </c>
      <c r="BS5" s="30">
        <v>42</v>
      </c>
      <c r="BT5" s="30">
        <v>43</v>
      </c>
      <c r="BU5" s="30">
        <v>51</v>
      </c>
      <c r="BV5" s="30">
        <v>52</v>
      </c>
      <c r="BW5" s="30">
        <v>53</v>
      </c>
      <c r="BX5" s="30">
        <v>62</v>
      </c>
      <c r="BY5" s="30">
        <v>63</v>
      </c>
      <c r="BZ5" s="30">
        <v>72</v>
      </c>
      <c r="CA5" s="31" t="s">
        <v>9</v>
      </c>
      <c r="CB5" s="17"/>
      <c r="CC5" s="17" t="s">
        <v>2</v>
      </c>
      <c r="CD5" s="2" t="s">
        <v>39</v>
      </c>
      <c r="CE5" s="43" t="s">
        <v>52</v>
      </c>
      <c r="CF5" s="2" t="s">
        <v>53</v>
      </c>
      <c r="CG5" s="49" t="s">
        <v>86</v>
      </c>
      <c r="CI5" s="56">
        <v>31</v>
      </c>
      <c r="CJ5" s="30">
        <v>32</v>
      </c>
      <c r="CK5" s="30">
        <v>41</v>
      </c>
      <c r="CL5" s="30">
        <v>42</v>
      </c>
      <c r="CM5" s="30">
        <v>43</v>
      </c>
      <c r="CN5" s="30">
        <v>51</v>
      </c>
      <c r="CO5" s="30">
        <v>52</v>
      </c>
      <c r="CP5" s="30">
        <v>53</v>
      </c>
      <c r="CQ5" s="30">
        <v>62</v>
      </c>
      <c r="CR5" s="30">
        <v>63</v>
      </c>
      <c r="CS5" s="30">
        <v>72</v>
      </c>
      <c r="CT5" s="6"/>
      <c r="CU5" s="30">
        <v>31</v>
      </c>
      <c r="CV5" s="30">
        <v>32</v>
      </c>
      <c r="CW5" s="30">
        <v>41</v>
      </c>
      <c r="CX5" s="30">
        <v>42</v>
      </c>
      <c r="CY5" s="30">
        <v>43</v>
      </c>
      <c r="CZ5" s="30">
        <v>51</v>
      </c>
      <c r="DA5" s="30">
        <v>52</v>
      </c>
      <c r="DB5" s="30">
        <v>53</v>
      </c>
      <c r="DC5" s="30">
        <v>62</v>
      </c>
      <c r="DD5" s="30">
        <v>63</v>
      </c>
      <c r="DE5" s="30">
        <v>72</v>
      </c>
      <c r="DF5" s="31" t="s">
        <v>9</v>
      </c>
      <c r="DG5" s="17"/>
      <c r="DH5" s="17" t="s">
        <v>2</v>
      </c>
      <c r="DI5" s="2" t="s">
        <v>39</v>
      </c>
      <c r="DJ5" s="43" t="s">
        <v>52</v>
      </c>
      <c r="DK5" s="2" t="s">
        <v>53</v>
      </c>
      <c r="DL5" s="49" t="s">
        <v>86</v>
      </c>
      <c r="DR5" s="17" t="s">
        <v>2</v>
      </c>
      <c r="DS5" s="17" t="s">
        <v>10</v>
      </c>
      <c r="DT5" s="17" t="s">
        <v>3</v>
      </c>
      <c r="DU5" s="17" t="s">
        <v>4</v>
      </c>
      <c r="DV5" s="17" t="s">
        <v>5</v>
      </c>
      <c r="DW5" s="45" t="s">
        <v>225</v>
      </c>
      <c r="DX5" s="46" t="s">
        <v>54</v>
      </c>
    </row>
    <row r="6" spans="1:128" ht="14.5" x14ac:dyDescent="0.35">
      <c r="A6" s="35">
        <v>1982</v>
      </c>
      <c r="B6" s="99">
        <v>10771.865971074389</v>
      </c>
      <c r="C6" s="100">
        <v>7959.3659710743896</v>
      </c>
      <c r="D6" s="100">
        <v>2812.5</v>
      </c>
      <c r="E6" s="100">
        <v>10771.865971074389</v>
      </c>
      <c r="F6" s="101">
        <v>500</v>
      </c>
      <c r="G6" s="102">
        <f>IF(F6&gt;0,F6/(F6+D6),"")</f>
        <v>0.15094339622641509</v>
      </c>
      <c r="H6" s="302">
        <f t="shared" ref="H6:H37" si="0">IF(F6&gt;0,F6+D6,D6/(1-$G$49))</f>
        <v>3312.5</v>
      </c>
      <c r="I6" s="100">
        <f t="shared" ref="I6:I15" si="1">L6-E6</f>
        <v>7181.2439807162591</v>
      </c>
      <c r="J6" s="100"/>
      <c r="K6" s="59">
        <f>L6*O$4</f>
        <v>928.73384803830913</v>
      </c>
      <c r="L6" s="103">
        <v>17953.109951790648</v>
      </c>
      <c r="M6" s="103">
        <f t="shared" ref="M6:M48" si="2">K6+L6</f>
        <v>18881.843799828956</v>
      </c>
      <c r="N6" s="224">
        <f t="shared" ref="N6:N48" si="3">M6</f>
        <v>18881.843799828956</v>
      </c>
      <c r="O6" s="222">
        <f>K6/N6</f>
        <v>4.9186607933210537E-2</v>
      </c>
      <c r="P6" s="75">
        <f t="shared" ref="P6:P48" si="4">I6/M6</f>
        <v>0.38032535682671581</v>
      </c>
      <c r="Q6" s="75"/>
      <c r="R6" s="82">
        <f>O6+P6</f>
        <v>0.42951196475992637</v>
      </c>
      <c r="S6" s="82"/>
      <c r="T6" s="74">
        <f t="shared" ref="T6:T15" si="5">H6/(1-R6)</f>
        <v>5806.4320290363821</v>
      </c>
      <c r="U6" s="74">
        <f t="shared" ref="U6:U48" si="6">C6/(1-R6)</f>
        <v>13951.854341213164</v>
      </c>
      <c r="V6" s="67"/>
      <c r="W6" s="67"/>
      <c r="X6" s="67"/>
      <c r="Y6" s="57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10">
        <f>SUM(Y6:AI6)</f>
        <v>0</v>
      </c>
      <c r="AK6" s="32">
        <f t="shared" ref="AK6:AK45" si="7">(Y6/100)*$M6</f>
        <v>0</v>
      </c>
      <c r="AL6" s="32">
        <f t="shared" ref="AL6:AL45" si="8">(Z6/100)*$M6</f>
        <v>0</v>
      </c>
      <c r="AM6" s="32">
        <f t="shared" ref="AM6:AM45" si="9">(AA6/100)*$M6</f>
        <v>0</v>
      </c>
      <c r="AN6" s="32">
        <f t="shared" ref="AN6:AN45" si="10">(AB6/100)*$M6</f>
        <v>0</v>
      </c>
      <c r="AO6" s="32">
        <f t="shared" ref="AO6:AO45" si="11">(AC6/100)*$M6</f>
        <v>0</v>
      </c>
      <c r="AP6" s="32">
        <f t="shared" ref="AP6:AP45" si="12">(AD6/100)*$M6</f>
        <v>0</v>
      </c>
      <c r="AQ6" s="32">
        <f t="shared" ref="AQ6:AQ45" si="13">(AE6/100)*$M6</f>
        <v>0</v>
      </c>
      <c r="AR6" s="32">
        <f t="shared" ref="AR6:AR45" si="14">(AF6/100)*$M6</f>
        <v>0</v>
      </c>
      <c r="AS6" s="32">
        <f t="shared" ref="AS6:AS45" si="15">(AG6/100)*$M6</f>
        <v>0</v>
      </c>
      <c r="AT6" s="32">
        <f t="shared" ref="AT6:AT45" si="16">(AH6/100)*$M6</f>
        <v>0</v>
      </c>
      <c r="AU6" s="32">
        <f t="shared" ref="AU6:AU45" si="17">(AI6/100)*$M6</f>
        <v>0</v>
      </c>
      <c r="AV6" s="37">
        <f t="shared" ref="AV6:AV15" si="18">SUM(AK6:AU6)</f>
        <v>0</v>
      </c>
      <c r="AW6" s="8"/>
      <c r="AX6" s="2">
        <v>1982</v>
      </c>
      <c r="AY6" s="8">
        <f t="shared" ref="AY6:AY44" si="19">E6</f>
        <v>10771.865971074389</v>
      </c>
      <c r="AZ6" s="9">
        <f>Y9*M9/100+Z9*M9/100+AA10*M10/100+AB10*M10/100+AC10*M10/100+AD11*M11/100+AE11*M11/100+AF11*M11/100+AG12*M12/100+AH12*M12/100+AI12*M12/100</f>
        <v>0</v>
      </c>
      <c r="BA6" s="14">
        <f>AZ6/AY6</f>
        <v>0</v>
      </c>
      <c r="BD6" s="57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0">
        <f>SUM(BD6:BN6)</f>
        <v>0</v>
      </c>
      <c r="BP6" s="32">
        <f>(BD6/100)*$T6</f>
        <v>0</v>
      </c>
      <c r="BQ6" s="32">
        <f t="shared" ref="BQ6:CA6" si="20">(BE6/100)*$T6</f>
        <v>0</v>
      </c>
      <c r="BR6" s="32">
        <f t="shared" si="20"/>
        <v>0</v>
      </c>
      <c r="BS6" s="32">
        <f t="shared" si="20"/>
        <v>0</v>
      </c>
      <c r="BT6" s="32">
        <f t="shared" si="20"/>
        <v>0</v>
      </c>
      <c r="BU6" s="32">
        <f t="shared" si="20"/>
        <v>0</v>
      </c>
      <c r="BV6" s="32">
        <f t="shared" si="20"/>
        <v>0</v>
      </c>
      <c r="BW6" s="32">
        <f t="shared" si="20"/>
        <v>0</v>
      </c>
      <c r="BX6" s="32">
        <f t="shared" si="20"/>
        <v>0</v>
      </c>
      <c r="BY6" s="32">
        <f t="shared" si="20"/>
        <v>0</v>
      </c>
      <c r="BZ6" s="32">
        <f t="shared" si="20"/>
        <v>0</v>
      </c>
      <c r="CA6" s="32">
        <f t="shared" si="20"/>
        <v>0</v>
      </c>
      <c r="CB6" s="8"/>
      <c r="CC6" s="2">
        <v>1982</v>
      </c>
      <c r="CD6" s="8">
        <f t="shared" ref="CD6:CD48" si="21">H6</f>
        <v>3312.5</v>
      </c>
      <c r="CE6" s="78">
        <f>BD9*T9/100+BE9*T9/100+BF10*T10/100+BG10*T10/100+BH10*T10/100+BI11*T11/100+BJ11*T11/100+BK11*T11/100+BL12*T12/100+BM12*T12/100+BN12*T12/100</f>
        <v>0</v>
      </c>
      <c r="CF6" s="14">
        <f>CE6/CD6</f>
        <v>0</v>
      </c>
      <c r="CI6" s="57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0">
        <f>SUM(CI6:CS6)</f>
        <v>0</v>
      </c>
      <c r="CU6" s="32">
        <f>(CI6/100)*$U6</f>
        <v>0</v>
      </c>
      <c r="CV6" s="32">
        <f t="shared" ref="CV6:DE6" si="22">(CJ6/100)*$U6</f>
        <v>0</v>
      </c>
      <c r="CW6" s="32">
        <f t="shared" si="22"/>
        <v>0</v>
      </c>
      <c r="CX6" s="32">
        <f t="shared" si="22"/>
        <v>0</v>
      </c>
      <c r="CY6" s="32">
        <f t="shared" si="22"/>
        <v>0</v>
      </c>
      <c r="CZ6" s="32">
        <f t="shared" si="22"/>
        <v>0</v>
      </c>
      <c r="DA6" s="32">
        <f t="shared" si="22"/>
        <v>0</v>
      </c>
      <c r="DB6" s="32">
        <f t="shared" si="22"/>
        <v>0</v>
      </c>
      <c r="DC6" s="32">
        <f t="shared" si="22"/>
        <v>0</v>
      </c>
      <c r="DD6" s="32">
        <f t="shared" si="22"/>
        <v>0</v>
      </c>
      <c r="DE6" s="32">
        <f t="shared" si="22"/>
        <v>0</v>
      </c>
      <c r="DF6" s="37">
        <f t="shared" ref="DF6:DF15" si="23">SUM(CU6:DE6)</f>
        <v>0</v>
      </c>
      <c r="DG6" s="8"/>
      <c r="DH6" s="2">
        <v>1982</v>
      </c>
      <c r="DI6" s="206"/>
      <c r="DJ6" s="207"/>
      <c r="DK6" s="208"/>
      <c r="DL6" s="209"/>
      <c r="DR6" s="210">
        <v>1982</v>
      </c>
      <c r="DS6" s="211"/>
      <c r="DT6" s="212"/>
      <c r="DU6" s="212"/>
      <c r="DV6" s="213"/>
      <c r="DW6" s="214"/>
      <c r="DX6" s="215"/>
    </row>
    <row r="7" spans="1:128" ht="14.5" x14ac:dyDescent="0.35">
      <c r="A7" s="35">
        <v>1983</v>
      </c>
      <c r="B7" s="99">
        <v>15752.04698289455</v>
      </c>
      <c r="C7" s="100">
        <v>13252.012914043778</v>
      </c>
      <c r="D7" s="100">
        <v>2500.0340688507704</v>
      </c>
      <c r="E7" s="100">
        <v>15752.04698289455</v>
      </c>
      <c r="F7" s="101">
        <v>200</v>
      </c>
      <c r="G7" s="102">
        <f t="shared" ref="G7:G35" si="24">IF(F7&gt;0,F7/(F7+D7),"")</f>
        <v>7.4073139412321215E-2</v>
      </c>
      <c r="H7" s="302">
        <f t="shared" si="0"/>
        <v>2700.0340688507704</v>
      </c>
      <c r="I7" s="100">
        <f t="shared" si="1"/>
        <v>10501.364655263034</v>
      </c>
      <c r="J7" s="100"/>
      <c r="K7" s="59">
        <f>L7*O$4</f>
        <v>1358.1174559902872</v>
      </c>
      <c r="L7" s="103">
        <v>26253.411638157584</v>
      </c>
      <c r="M7" s="103">
        <f t="shared" si="2"/>
        <v>27611.529094147871</v>
      </c>
      <c r="N7" s="224">
        <f t="shared" si="3"/>
        <v>27611.529094147871</v>
      </c>
      <c r="O7" s="222">
        <f t="shared" ref="O7:O35" si="25">K7/N7</f>
        <v>4.9186607933210537E-2</v>
      </c>
      <c r="P7" s="75">
        <f t="shared" si="4"/>
        <v>0.38032535682671581</v>
      </c>
      <c r="Q7" s="75"/>
      <c r="R7" s="82">
        <f t="shared" ref="R7:R35" si="26">O7+P7</f>
        <v>0.42951196475992637</v>
      </c>
      <c r="S7" s="82"/>
      <c r="T7" s="74">
        <f t="shared" si="5"/>
        <v>4732.8495990534457</v>
      </c>
      <c r="U7" s="74">
        <f t="shared" si="6"/>
        <v>23229.256523262658</v>
      </c>
      <c r="V7" s="67"/>
      <c r="W7" s="67"/>
      <c r="X7" s="67"/>
      <c r="Y7" s="57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10">
        <f t="shared" ref="AJ7:AJ31" si="27">SUM(Y7:AI7)</f>
        <v>0</v>
      </c>
      <c r="AK7" s="32">
        <f t="shared" si="7"/>
        <v>0</v>
      </c>
      <c r="AL7" s="32">
        <f t="shared" si="8"/>
        <v>0</v>
      </c>
      <c r="AM7" s="32">
        <f t="shared" si="9"/>
        <v>0</v>
      </c>
      <c r="AN7" s="32">
        <f t="shared" si="10"/>
        <v>0</v>
      </c>
      <c r="AO7" s="32">
        <f t="shared" si="11"/>
        <v>0</v>
      </c>
      <c r="AP7" s="32">
        <f t="shared" si="12"/>
        <v>0</v>
      </c>
      <c r="AQ7" s="32">
        <f t="shared" si="13"/>
        <v>0</v>
      </c>
      <c r="AR7" s="32">
        <f t="shared" si="14"/>
        <v>0</v>
      </c>
      <c r="AS7" s="32">
        <f t="shared" si="15"/>
        <v>0</v>
      </c>
      <c r="AT7" s="32">
        <f t="shared" si="16"/>
        <v>0</v>
      </c>
      <c r="AU7" s="32">
        <f t="shared" si="17"/>
        <v>0</v>
      </c>
      <c r="AV7" s="37">
        <f t="shared" si="18"/>
        <v>0</v>
      </c>
      <c r="AW7" s="8"/>
      <c r="AX7" s="2">
        <v>1983</v>
      </c>
      <c r="AY7" s="8">
        <f t="shared" si="19"/>
        <v>15752.04698289455</v>
      </c>
      <c r="AZ7" s="9">
        <f>Y10*M10/100+Z10*M10/100+AA11*M11/100+AB11*M11/100+AC11*M11/100+AD12*M12/100+AE12*M12/100+AF12*M12/100+AG13*M13/100+AH13*M13/100+AI13*M13/100</f>
        <v>0</v>
      </c>
      <c r="BA7" s="14">
        <f t="shared" ref="BA7:BA24" si="28">AZ7/AY7</f>
        <v>0</v>
      </c>
      <c r="BD7" s="57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0">
        <f t="shared" ref="BO7:BO42" si="29">SUM(BD7:BN7)</f>
        <v>0</v>
      </c>
      <c r="BP7" s="32">
        <f t="shared" ref="BP7:BP35" si="30">(BD7/100)*$T7</f>
        <v>0</v>
      </c>
      <c r="BQ7" s="32">
        <f t="shared" ref="BQ7:BQ35" si="31">(BE7/100)*$T7</f>
        <v>0</v>
      </c>
      <c r="BR7" s="32">
        <f t="shared" ref="BR7:BR35" si="32">(BF7/100)*$T7</f>
        <v>0</v>
      </c>
      <c r="BS7" s="32">
        <f t="shared" ref="BS7:BS35" si="33">(BG7/100)*$T7</f>
        <v>0</v>
      </c>
      <c r="BT7" s="32">
        <f t="shared" ref="BT7:BT35" si="34">(BH7/100)*$T7</f>
        <v>0</v>
      </c>
      <c r="BU7" s="32">
        <f t="shared" ref="BU7:BU35" si="35">(BI7/100)*$T7</f>
        <v>0</v>
      </c>
      <c r="BV7" s="32">
        <f t="shared" ref="BV7:BV35" si="36">(BJ7/100)*$T7</f>
        <v>0</v>
      </c>
      <c r="BW7" s="32">
        <f t="shared" ref="BW7:BW35" si="37">(BK7/100)*$T7</f>
        <v>0</v>
      </c>
      <c r="BX7" s="32">
        <f t="shared" ref="BX7:BX35" si="38">(BL7/100)*$T7</f>
        <v>0</v>
      </c>
      <c r="BY7" s="32">
        <f t="shared" ref="BY7:BY35" si="39">(BM7/100)*$T7</f>
        <v>0</v>
      </c>
      <c r="BZ7" s="32">
        <f t="shared" ref="BZ7:BZ35" si="40">(BN7/100)*$T7</f>
        <v>0</v>
      </c>
      <c r="CA7" s="32">
        <f t="shared" ref="CA7:CA35" si="41">(BO7/100)*$T7</f>
        <v>0</v>
      </c>
      <c r="CB7" s="8"/>
      <c r="CC7" s="2">
        <v>1983</v>
      </c>
      <c r="CD7" s="8">
        <f t="shared" si="21"/>
        <v>2700.0340688507704</v>
      </c>
      <c r="CE7" s="78">
        <f t="shared" ref="CE7:CE40" si="42">BD10*T10/100+BE10*T10/100+BF11*T11/100+BG11*T11/100+BH11*T11/100+BI12*T12/100+BJ12*T12/100+BK12*T12/100+BL13*T13/100+BM13*T13/100+BN13*T13/100</f>
        <v>0</v>
      </c>
      <c r="CF7" s="14">
        <f t="shared" ref="CF7:CF12" si="43">CE7/CD7</f>
        <v>0</v>
      </c>
      <c r="CI7" s="57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10">
        <f t="shared" ref="CT7:CT31" si="44">SUM(CI7:CS7)</f>
        <v>0</v>
      </c>
      <c r="CU7" s="32">
        <f t="shared" ref="CU7:CU35" si="45">(CI7/100)*$U7</f>
        <v>0</v>
      </c>
      <c r="CV7" s="32">
        <f t="shared" ref="CV7:CV35" si="46">(CJ7/100)*$U7</f>
        <v>0</v>
      </c>
      <c r="CW7" s="32">
        <f t="shared" ref="CW7:CW35" si="47">(CK7/100)*$U7</f>
        <v>0</v>
      </c>
      <c r="CX7" s="32">
        <f t="shared" ref="CX7:CX35" si="48">(CL7/100)*$U7</f>
        <v>0</v>
      </c>
      <c r="CY7" s="32">
        <f t="shared" ref="CY7:CY35" si="49">(CM7/100)*$U7</f>
        <v>0</v>
      </c>
      <c r="CZ7" s="32">
        <f t="shared" ref="CZ7:CZ35" si="50">(CN7/100)*$U7</f>
        <v>0</v>
      </c>
      <c r="DA7" s="32">
        <f t="shared" ref="DA7:DA35" si="51">(CO7/100)*$U7</f>
        <v>0</v>
      </c>
      <c r="DB7" s="32">
        <f t="shared" ref="DB7:DB35" si="52">(CP7/100)*$U7</f>
        <v>0</v>
      </c>
      <c r="DC7" s="32">
        <f t="shared" ref="DC7:DC35" si="53">(CQ7/100)*$U7</f>
        <v>0</v>
      </c>
      <c r="DD7" s="32">
        <f t="shared" ref="DD7:DD35" si="54">(CR7/100)*$U7</f>
        <v>0</v>
      </c>
      <c r="DE7" s="32">
        <f t="shared" ref="DE7:DE35" si="55">(CS7/100)*$U7</f>
        <v>0</v>
      </c>
      <c r="DF7" s="37">
        <f t="shared" si="23"/>
        <v>0</v>
      </c>
      <c r="DG7" s="8"/>
      <c r="DH7" s="2">
        <v>1983</v>
      </c>
      <c r="DI7" s="206"/>
      <c r="DJ7" s="207"/>
      <c r="DK7" s="208"/>
      <c r="DL7" s="209"/>
      <c r="DR7" s="210">
        <v>1983</v>
      </c>
      <c r="DS7" s="211"/>
      <c r="DT7" s="212"/>
      <c r="DU7" s="212"/>
      <c r="DV7" s="213"/>
      <c r="DW7" s="214"/>
      <c r="DX7" s="215"/>
    </row>
    <row r="8" spans="1:128" ht="14.5" x14ac:dyDescent="0.35">
      <c r="A8" s="35">
        <v>1984</v>
      </c>
      <c r="B8" s="99">
        <v>24566.632205674498</v>
      </c>
      <c r="C8" s="100">
        <v>20966.632205674498</v>
      </c>
      <c r="D8" s="100">
        <v>3600</v>
      </c>
      <c r="E8" s="100">
        <v>24566.632205674498</v>
      </c>
      <c r="F8" s="101">
        <v>300</v>
      </c>
      <c r="G8" s="102">
        <f t="shared" si="24"/>
        <v>7.6923076923076927E-2</v>
      </c>
      <c r="H8" s="302">
        <f t="shared" si="0"/>
        <v>3900</v>
      </c>
      <c r="I8" s="100">
        <f t="shared" si="1"/>
        <v>16377.754803782998</v>
      </c>
      <c r="J8" s="100"/>
      <c r="K8" s="59">
        <f>L8*O$4</f>
        <v>2118.0975443795155</v>
      </c>
      <c r="L8" s="103">
        <v>40944.387009457496</v>
      </c>
      <c r="M8" s="103">
        <f t="shared" si="2"/>
        <v>43062.484553837014</v>
      </c>
      <c r="N8" s="224">
        <f t="shared" si="3"/>
        <v>43062.484553837014</v>
      </c>
      <c r="O8" s="222">
        <f>K8/N8</f>
        <v>4.918660793321053E-2</v>
      </c>
      <c r="P8" s="75">
        <f t="shared" si="4"/>
        <v>0.38032535682671575</v>
      </c>
      <c r="Q8" s="75"/>
      <c r="R8" s="82">
        <f t="shared" si="26"/>
        <v>0.42951196475992626</v>
      </c>
      <c r="S8" s="82"/>
      <c r="T8" s="74">
        <f t="shared" si="5"/>
        <v>6836.2520492805697</v>
      </c>
      <c r="U8" s="74">
        <f t="shared" si="6"/>
        <v>36752.098046808787</v>
      </c>
      <c r="V8" s="67"/>
      <c r="W8" s="67"/>
      <c r="X8" s="67"/>
      <c r="Y8" s="57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10">
        <f t="shared" si="27"/>
        <v>0</v>
      </c>
      <c r="AK8" s="32">
        <f t="shared" si="7"/>
        <v>0</v>
      </c>
      <c r="AL8" s="32">
        <f t="shared" si="8"/>
        <v>0</v>
      </c>
      <c r="AM8" s="32">
        <f t="shared" si="9"/>
        <v>0</v>
      </c>
      <c r="AN8" s="32">
        <f t="shared" si="10"/>
        <v>0</v>
      </c>
      <c r="AO8" s="32">
        <f t="shared" si="11"/>
        <v>0</v>
      </c>
      <c r="AP8" s="32">
        <f t="shared" si="12"/>
        <v>0</v>
      </c>
      <c r="AQ8" s="32">
        <f t="shared" si="13"/>
        <v>0</v>
      </c>
      <c r="AR8" s="32">
        <f t="shared" si="14"/>
        <v>0</v>
      </c>
      <c r="AS8" s="32">
        <f t="shared" si="15"/>
        <v>0</v>
      </c>
      <c r="AT8" s="32">
        <f t="shared" si="16"/>
        <v>0</v>
      </c>
      <c r="AU8" s="32">
        <f t="shared" si="17"/>
        <v>0</v>
      </c>
      <c r="AV8" s="37">
        <f t="shared" si="18"/>
        <v>0</v>
      </c>
      <c r="AW8" s="8"/>
      <c r="AX8" s="2">
        <v>1984</v>
      </c>
      <c r="AY8" s="8">
        <f t="shared" si="19"/>
        <v>24566.632205674498</v>
      </c>
      <c r="AZ8" s="9">
        <f>Y11*M11/100+Z11*M11/100+AA12*M12/100+AB12*M12/100+AC12*M12/100+AD13*M13/100+AE13*M13/100+AF13*M13/100+AG14*M14/100+AH14*M14/100+AI14*M14/100</f>
        <v>0</v>
      </c>
      <c r="BA8" s="14">
        <f t="shared" si="28"/>
        <v>0</v>
      </c>
      <c r="BD8" s="57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0">
        <f t="shared" si="29"/>
        <v>0</v>
      </c>
      <c r="BP8" s="32">
        <f t="shared" si="30"/>
        <v>0</v>
      </c>
      <c r="BQ8" s="32">
        <f t="shared" si="31"/>
        <v>0</v>
      </c>
      <c r="BR8" s="32">
        <f t="shared" si="32"/>
        <v>0</v>
      </c>
      <c r="BS8" s="32">
        <f t="shared" si="33"/>
        <v>0</v>
      </c>
      <c r="BT8" s="32">
        <f t="shared" si="34"/>
        <v>0</v>
      </c>
      <c r="BU8" s="32">
        <f t="shared" si="35"/>
        <v>0</v>
      </c>
      <c r="BV8" s="32">
        <f t="shared" si="36"/>
        <v>0</v>
      </c>
      <c r="BW8" s="32">
        <f t="shared" si="37"/>
        <v>0</v>
      </c>
      <c r="BX8" s="32">
        <f t="shared" si="38"/>
        <v>0</v>
      </c>
      <c r="BY8" s="32">
        <f t="shared" si="39"/>
        <v>0</v>
      </c>
      <c r="BZ8" s="32">
        <f t="shared" si="40"/>
        <v>0</v>
      </c>
      <c r="CA8" s="32">
        <f t="shared" si="41"/>
        <v>0</v>
      </c>
      <c r="CB8" s="8"/>
      <c r="CC8" s="2">
        <v>1984</v>
      </c>
      <c r="CD8" s="8">
        <f t="shared" si="21"/>
        <v>3900</v>
      </c>
      <c r="CE8" s="78">
        <f t="shared" si="42"/>
        <v>0</v>
      </c>
      <c r="CF8" s="14">
        <f t="shared" si="43"/>
        <v>0</v>
      </c>
      <c r="CI8" s="57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10">
        <f t="shared" si="44"/>
        <v>0</v>
      </c>
      <c r="CU8" s="32">
        <f t="shared" si="45"/>
        <v>0</v>
      </c>
      <c r="CV8" s="32">
        <f t="shared" si="46"/>
        <v>0</v>
      </c>
      <c r="CW8" s="32">
        <f t="shared" si="47"/>
        <v>0</v>
      </c>
      <c r="CX8" s="32">
        <f t="shared" si="48"/>
        <v>0</v>
      </c>
      <c r="CY8" s="32">
        <f t="shared" si="49"/>
        <v>0</v>
      </c>
      <c r="CZ8" s="32">
        <f t="shared" si="50"/>
        <v>0</v>
      </c>
      <c r="DA8" s="32">
        <f t="shared" si="51"/>
        <v>0</v>
      </c>
      <c r="DB8" s="32">
        <f t="shared" si="52"/>
        <v>0</v>
      </c>
      <c r="DC8" s="32">
        <f t="shared" si="53"/>
        <v>0</v>
      </c>
      <c r="DD8" s="32">
        <f t="shared" si="54"/>
        <v>0</v>
      </c>
      <c r="DE8" s="32">
        <f t="shared" si="55"/>
        <v>0</v>
      </c>
      <c r="DF8" s="37">
        <f t="shared" si="23"/>
        <v>0</v>
      </c>
      <c r="DG8" s="8"/>
      <c r="DH8" s="2">
        <v>1984</v>
      </c>
      <c r="DI8" s="206"/>
      <c r="DJ8" s="207"/>
      <c r="DK8" s="208"/>
      <c r="DL8" s="209"/>
      <c r="DR8" s="210">
        <v>1984</v>
      </c>
      <c r="DS8" s="211"/>
      <c r="DT8" s="212"/>
      <c r="DU8" s="212"/>
      <c r="DV8" s="213"/>
      <c r="DW8" s="214"/>
      <c r="DX8" s="215"/>
    </row>
    <row r="9" spans="1:128" ht="14.5" x14ac:dyDescent="0.35">
      <c r="A9" s="35">
        <v>1985</v>
      </c>
      <c r="B9" s="99">
        <v>19522.303985023809</v>
      </c>
      <c r="C9" s="100">
        <v>17781.773937089729</v>
      </c>
      <c r="D9" s="100">
        <v>1740.5300479340806</v>
      </c>
      <c r="E9" s="100">
        <v>19522.303985023809</v>
      </c>
      <c r="F9" s="101">
        <v>300</v>
      </c>
      <c r="G9" s="102">
        <f t="shared" si="24"/>
        <v>0.14702062354030648</v>
      </c>
      <c r="H9" s="302">
        <f t="shared" si="0"/>
        <v>2040.5300479340806</v>
      </c>
      <c r="I9" s="100">
        <f t="shared" si="1"/>
        <v>13014.869323349201</v>
      </c>
      <c r="J9" s="100"/>
      <c r="K9" s="59">
        <f>L9*O$4</f>
        <v>1683.1832619596159</v>
      </c>
      <c r="L9" s="103">
        <v>32537.173308373011</v>
      </c>
      <c r="M9" s="103">
        <f t="shared" si="2"/>
        <v>34220.356570332624</v>
      </c>
      <c r="N9" s="224">
        <f t="shared" si="3"/>
        <v>34220.356570332624</v>
      </c>
      <c r="O9" s="222">
        <f t="shared" si="25"/>
        <v>4.9186607933210537E-2</v>
      </c>
      <c r="P9" s="75">
        <f t="shared" si="4"/>
        <v>0.38032535682671575</v>
      </c>
      <c r="Q9" s="75"/>
      <c r="R9" s="82">
        <f t="shared" si="26"/>
        <v>0.42951196475992631</v>
      </c>
      <c r="S9" s="82"/>
      <c r="T9" s="74">
        <f t="shared" si="5"/>
        <v>3576.8148004635746</v>
      </c>
      <c r="U9" s="74">
        <f t="shared" si="6"/>
        <v>31169.407312121413</v>
      </c>
      <c r="V9" s="67"/>
      <c r="W9" s="67"/>
      <c r="X9" s="67"/>
      <c r="Y9" s="57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10">
        <f t="shared" si="27"/>
        <v>0</v>
      </c>
      <c r="AK9" s="32">
        <f t="shared" si="7"/>
        <v>0</v>
      </c>
      <c r="AL9" s="32">
        <f t="shared" si="8"/>
        <v>0</v>
      </c>
      <c r="AM9" s="32">
        <f t="shared" si="9"/>
        <v>0</v>
      </c>
      <c r="AN9" s="32">
        <f t="shared" si="10"/>
        <v>0</v>
      </c>
      <c r="AO9" s="32">
        <f t="shared" si="11"/>
        <v>0</v>
      </c>
      <c r="AP9" s="32">
        <f t="shared" si="12"/>
        <v>0</v>
      </c>
      <c r="AQ9" s="32">
        <f t="shared" si="13"/>
        <v>0</v>
      </c>
      <c r="AR9" s="32">
        <f t="shared" si="14"/>
        <v>0</v>
      </c>
      <c r="AS9" s="32">
        <f t="shared" si="15"/>
        <v>0</v>
      </c>
      <c r="AT9" s="32">
        <f t="shared" si="16"/>
        <v>0</v>
      </c>
      <c r="AU9" s="32">
        <f t="shared" si="17"/>
        <v>0</v>
      </c>
      <c r="AV9" s="37">
        <f t="shared" si="18"/>
        <v>0</v>
      </c>
      <c r="AW9" s="8"/>
      <c r="AX9" s="2">
        <v>1985</v>
      </c>
      <c r="AY9" s="8">
        <f t="shared" si="19"/>
        <v>19522.303985023809</v>
      </c>
      <c r="AZ9" s="9">
        <f>Y12*M12/100+Z12*M12/100+AA13*M13/100+AB13*M13/100+AC13*M13/100+AD14*M14/100+AE14*M14/100+AF14*M14/100+AG15*M15/100+AH15*M15/100+AI15*M15/100</f>
        <v>0</v>
      </c>
      <c r="BA9" s="14">
        <f t="shared" si="28"/>
        <v>0</v>
      </c>
      <c r="BD9" s="57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0">
        <f t="shared" si="29"/>
        <v>0</v>
      </c>
      <c r="BP9" s="32">
        <f t="shared" si="30"/>
        <v>0</v>
      </c>
      <c r="BQ9" s="32">
        <f t="shared" si="31"/>
        <v>0</v>
      </c>
      <c r="BR9" s="32">
        <f t="shared" si="32"/>
        <v>0</v>
      </c>
      <c r="BS9" s="32">
        <f t="shared" si="33"/>
        <v>0</v>
      </c>
      <c r="BT9" s="32">
        <f t="shared" si="34"/>
        <v>0</v>
      </c>
      <c r="BU9" s="32">
        <f t="shared" si="35"/>
        <v>0</v>
      </c>
      <c r="BV9" s="32">
        <f t="shared" si="36"/>
        <v>0</v>
      </c>
      <c r="BW9" s="32">
        <f t="shared" si="37"/>
        <v>0</v>
      </c>
      <c r="BX9" s="32">
        <f t="shared" si="38"/>
        <v>0</v>
      </c>
      <c r="BY9" s="32">
        <f t="shared" si="39"/>
        <v>0</v>
      </c>
      <c r="BZ9" s="32">
        <f t="shared" si="40"/>
        <v>0</v>
      </c>
      <c r="CA9" s="32">
        <f t="shared" si="41"/>
        <v>0</v>
      </c>
      <c r="CB9" s="8"/>
      <c r="CC9" s="2">
        <v>1985</v>
      </c>
      <c r="CD9" s="8">
        <f t="shared" si="21"/>
        <v>2040.5300479340806</v>
      </c>
      <c r="CE9" s="78">
        <f t="shared" si="42"/>
        <v>0</v>
      </c>
      <c r="CF9" s="14">
        <f t="shared" si="43"/>
        <v>0</v>
      </c>
      <c r="CI9" s="57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10">
        <f t="shared" si="44"/>
        <v>0</v>
      </c>
      <c r="CU9" s="32">
        <f t="shared" si="45"/>
        <v>0</v>
      </c>
      <c r="CV9" s="32">
        <f t="shared" si="46"/>
        <v>0</v>
      </c>
      <c r="CW9" s="32">
        <f t="shared" si="47"/>
        <v>0</v>
      </c>
      <c r="CX9" s="32">
        <f t="shared" si="48"/>
        <v>0</v>
      </c>
      <c r="CY9" s="32">
        <f t="shared" si="49"/>
        <v>0</v>
      </c>
      <c r="CZ9" s="32">
        <f t="shared" si="50"/>
        <v>0</v>
      </c>
      <c r="DA9" s="32">
        <f t="shared" si="51"/>
        <v>0</v>
      </c>
      <c r="DB9" s="32">
        <f t="shared" si="52"/>
        <v>0</v>
      </c>
      <c r="DC9" s="32">
        <f t="shared" si="53"/>
        <v>0</v>
      </c>
      <c r="DD9" s="32">
        <f t="shared" si="54"/>
        <v>0</v>
      </c>
      <c r="DE9" s="32">
        <f t="shared" si="55"/>
        <v>0</v>
      </c>
      <c r="DF9" s="37">
        <f t="shared" si="23"/>
        <v>0</v>
      </c>
      <c r="DG9" s="8"/>
      <c r="DH9" s="2">
        <v>1985</v>
      </c>
      <c r="DI9" s="206"/>
      <c r="DJ9" s="207"/>
      <c r="DK9" s="208"/>
      <c r="DL9" s="209"/>
      <c r="DR9" s="210">
        <v>1985</v>
      </c>
      <c r="DS9" s="211"/>
      <c r="DT9" s="212"/>
      <c r="DU9" s="212"/>
      <c r="DV9" s="213"/>
      <c r="DW9" s="214"/>
      <c r="DX9" s="215"/>
    </row>
    <row r="10" spans="1:128" ht="14.5" x14ac:dyDescent="0.35">
      <c r="A10" s="35">
        <v>1986</v>
      </c>
      <c r="B10" s="258">
        <f>'Data-A6-Chin (May25)'!V7</f>
        <v>38660.843017812847</v>
      </c>
      <c r="C10" s="259">
        <f>'Data-A6-Chin (May25)'!C7</f>
        <v>36523.343017812847</v>
      </c>
      <c r="D10" s="259">
        <f>'Data-A6-Chin (May25)'!P7</f>
        <v>2137.5</v>
      </c>
      <c r="E10" s="70">
        <f t="shared" ref="E10:E15" si="56">C10+D10</f>
        <v>38660.843017812847</v>
      </c>
      <c r="F10" s="74">
        <v>500</v>
      </c>
      <c r="G10" s="75">
        <f>IF(F10&gt;0,F10/(F10+D10),"")</f>
        <v>0.1895734597156398</v>
      </c>
      <c r="H10" s="303">
        <f t="shared" si="0"/>
        <v>2637.5</v>
      </c>
      <c r="I10" s="70">
        <f t="shared" si="1"/>
        <v>9666</v>
      </c>
      <c r="J10" s="70"/>
      <c r="K10" s="59">
        <f>'Data-A6-Chin (May25)'!AK7</f>
        <v>2500</v>
      </c>
      <c r="L10" s="69">
        <f>'Data-A6-Chin (May25)'!AJ7</f>
        <v>48326.843017812847</v>
      </c>
      <c r="M10" s="71">
        <f t="shared" si="2"/>
        <v>50826.843017812847</v>
      </c>
      <c r="N10" s="224">
        <f t="shared" si="3"/>
        <v>50826.843017812847</v>
      </c>
      <c r="O10" s="222">
        <f t="shared" si="25"/>
        <v>4.9186607933210537E-2</v>
      </c>
      <c r="P10" s="75">
        <f t="shared" si="4"/>
        <v>0.19017510091296522</v>
      </c>
      <c r="Q10" s="75"/>
      <c r="R10" s="82">
        <f t="shared" si="26"/>
        <v>0.23936170884617575</v>
      </c>
      <c r="S10" s="82"/>
      <c r="T10" s="74">
        <f t="shared" si="5"/>
        <v>3467.4825481098701</v>
      </c>
      <c r="U10" s="74">
        <f t="shared" si="6"/>
        <v>48016.703132851762</v>
      </c>
      <c r="V10" s="67"/>
      <c r="X10" s="67"/>
      <c r="Y10" s="57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10">
        <f t="shared" si="27"/>
        <v>0</v>
      </c>
      <c r="AK10" s="32">
        <f t="shared" si="7"/>
        <v>0</v>
      </c>
      <c r="AL10" s="32">
        <f t="shared" si="8"/>
        <v>0</v>
      </c>
      <c r="AM10" s="32">
        <f t="shared" si="9"/>
        <v>0</v>
      </c>
      <c r="AN10" s="32">
        <f t="shared" si="10"/>
        <v>0</v>
      </c>
      <c r="AO10" s="32">
        <f t="shared" si="11"/>
        <v>0</v>
      </c>
      <c r="AP10" s="32">
        <f t="shared" si="12"/>
        <v>0</v>
      </c>
      <c r="AQ10" s="32">
        <f t="shared" si="13"/>
        <v>0</v>
      </c>
      <c r="AR10" s="32">
        <f t="shared" si="14"/>
        <v>0</v>
      </c>
      <c r="AS10" s="32">
        <f t="shared" si="15"/>
        <v>0</v>
      </c>
      <c r="AT10" s="32">
        <f t="shared" si="16"/>
        <v>0</v>
      </c>
      <c r="AU10" s="32">
        <f t="shared" si="17"/>
        <v>0</v>
      </c>
      <c r="AV10" s="37">
        <f t="shared" si="18"/>
        <v>0</v>
      </c>
      <c r="AW10" s="8"/>
      <c r="AX10" s="2">
        <v>1986</v>
      </c>
      <c r="AY10" s="8">
        <f t="shared" si="19"/>
        <v>38660.843017812847</v>
      </c>
      <c r="AZ10" s="9"/>
      <c r="BA10" s="14">
        <f t="shared" si="28"/>
        <v>0</v>
      </c>
      <c r="BD10" s="57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0">
        <f t="shared" si="29"/>
        <v>0</v>
      </c>
      <c r="BP10" s="32">
        <f t="shared" si="30"/>
        <v>0</v>
      </c>
      <c r="BQ10" s="32">
        <f t="shared" si="31"/>
        <v>0</v>
      </c>
      <c r="BR10" s="32">
        <f t="shared" si="32"/>
        <v>0</v>
      </c>
      <c r="BS10" s="32">
        <f t="shared" si="33"/>
        <v>0</v>
      </c>
      <c r="BT10" s="32">
        <f t="shared" si="34"/>
        <v>0</v>
      </c>
      <c r="BU10" s="32">
        <f t="shared" si="35"/>
        <v>0</v>
      </c>
      <c r="BV10" s="32">
        <f t="shared" si="36"/>
        <v>0</v>
      </c>
      <c r="BW10" s="32">
        <f t="shared" si="37"/>
        <v>0</v>
      </c>
      <c r="BX10" s="32">
        <f t="shared" si="38"/>
        <v>0</v>
      </c>
      <c r="BY10" s="32">
        <f t="shared" si="39"/>
        <v>0</v>
      </c>
      <c r="BZ10" s="32">
        <f t="shared" si="40"/>
        <v>0</v>
      </c>
      <c r="CA10" s="32">
        <f t="shared" si="41"/>
        <v>0</v>
      </c>
      <c r="CB10" s="8"/>
      <c r="CC10" s="2">
        <v>1986</v>
      </c>
      <c r="CD10" s="8">
        <f t="shared" si="21"/>
        <v>2637.5</v>
      </c>
      <c r="CE10" s="78"/>
      <c r="CF10" s="14">
        <f t="shared" si="43"/>
        <v>0</v>
      </c>
      <c r="CI10" s="57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10">
        <f t="shared" si="44"/>
        <v>0</v>
      </c>
      <c r="CU10" s="32">
        <f t="shared" si="45"/>
        <v>0</v>
      </c>
      <c r="CV10" s="32">
        <f t="shared" si="46"/>
        <v>0</v>
      </c>
      <c r="CW10" s="32">
        <f t="shared" si="47"/>
        <v>0</v>
      </c>
      <c r="CX10" s="32">
        <f t="shared" si="48"/>
        <v>0</v>
      </c>
      <c r="CY10" s="32">
        <f t="shared" si="49"/>
        <v>0</v>
      </c>
      <c r="CZ10" s="32">
        <f t="shared" si="50"/>
        <v>0</v>
      </c>
      <c r="DA10" s="32">
        <f t="shared" si="51"/>
        <v>0</v>
      </c>
      <c r="DB10" s="32">
        <f t="shared" si="52"/>
        <v>0</v>
      </c>
      <c r="DC10" s="32">
        <f t="shared" si="53"/>
        <v>0</v>
      </c>
      <c r="DD10" s="32">
        <f t="shared" si="54"/>
        <v>0</v>
      </c>
      <c r="DE10" s="32">
        <f t="shared" si="55"/>
        <v>0</v>
      </c>
      <c r="DF10" s="37">
        <f t="shared" si="23"/>
        <v>0</v>
      </c>
      <c r="DG10" s="8"/>
      <c r="DH10" s="2">
        <v>1986</v>
      </c>
      <c r="DI10" s="206"/>
      <c r="DJ10" s="207"/>
      <c r="DK10" s="208"/>
      <c r="DL10" s="209"/>
      <c r="DR10" s="210">
        <v>1986</v>
      </c>
      <c r="DS10" s="211"/>
      <c r="DT10" s="212"/>
      <c r="DU10" s="212"/>
      <c r="DV10" s="213"/>
      <c r="DW10" s="214"/>
      <c r="DX10" s="215"/>
    </row>
    <row r="11" spans="1:128" ht="14.5" x14ac:dyDescent="0.35">
      <c r="A11" s="35">
        <v>1987</v>
      </c>
      <c r="B11" s="258">
        <f>'Data-A6-Chin (May25)'!V8</f>
        <v>21470.285101179008</v>
      </c>
      <c r="C11" s="259">
        <f>'Data-A6-Chin (May25)'!C8</f>
        <v>19539.879048015755</v>
      </c>
      <c r="D11" s="259">
        <f>'Data-A6-Chin (May25)'!P8</f>
        <v>1930.4060531632531</v>
      </c>
      <c r="E11" s="70">
        <f t="shared" si="56"/>
        <v>21470.285101179008</v>
      </c>
      <c r="F11" s="74">
        <v>750</v>
      </c>
      <c r="G11" s="75">
        <f t="shared" si="24"/>
        <v>0.27980835184090685</v>
      </c>
      <c r="H11" s="303">
        <f t="shared" si="0"/>
        <v>2680.4060531632531</v>
      </c>
      <c r="I11" s="70">
        <f t="shared" si="1"/>
        <v>5368</v>
      </c>
      <c r="J11" s="70"/>
      <c r="K11" s="59">
        <f>'Data-A6-Chin (May25)'!AK8</f>
        <v>1400</v>
      </c>
      <c r="L11" s="69">
        <f>'Data-A6-Chin (May25)'!AJ8</f>
        <v>26838.285101179008</v>
      </c>
      <c r="M11" s="71">
        <f t="shared" si="2"/>
        <v>28238.285101179008</v>
      </c>
      <c r="N11" s="224">
        <f t="shared" si="3"/>
        <v>28238.285101179008</v>
      </c>
      <c r="O11" s="222">
        <f t="shared" si="25"/>
        <v>4.9578081494104156E-2</v>
      </c>
      <c r="P11" s="75">
        <f t="shared" si="4"/>
        <v>0.19009652961453649</v>
      </c>
      <c r="Q11" s="75"/>
      <c r="R11" s="82">
        <f t="shared" si="26"/>
        <v>0.23967461110864063</v>
      </c>
      <c r="S11" s="82"/>
      <c r="T11" s="74">
        <f t="shared" si="5"/>
        <v>3525.3407190197727</v>
      </c>
      <c r="U11" s="74">
        <f t="shared" si="6"/>
        <v>25699.364158425797</v>
      </c>
      <c r="V11" s="67"/>
      <c r="W11" s="67"/>
      <c r="X11" s="67"/>
      <c r="Y11" s="57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10">
        <f t="shared" si="27"/>
        <v>0</v>
      </c>
      <c r="AK11" s="32">
        <f t="shared" si="7"/>
        <v>0</v>
      </c>
      <c r="AL11" s="32">
        <f t="shared" si="8"/>
        <v>0</v>
      </c>
      <c r="AM11" s="32">
        <f t="shared" si="9"/>
        <v>0</v>
      </c>
      <c r="AN11" s="32">
        <f t="shared" si="10"/>
        <v>0</v>
      </c>
      <c r="AO11" s="32">
        <f t="shared" si="11"/>
        <v>0</v>
      </c>
      <c r="AP11" s="32">
        <f t="shared" si="12"/>
        <v>0</v>
      </c>
      <c r="AQ11" s="32">
        <f t="shared" si="13"/>
        <v>0</v>
      </c>
      <c r="AR11" s="32">
        <f t="shared" si="14"/>
        <v>0</v>
      </c>
      <c r="AS11" s="32">
        <f t="shared" si="15"/>
        <v>0</v>
      </c>
      <c r="AT11" s="32">
        <f t="shared" si="16"/>
        <v>0</v>
      </c>
      <c r="AU11" s="32">
        <f t="shared" si="17"/>
        <v>0</v>
      </c>
      <c r="AV11" s="37">
        <f t="shared" si="18"/>
        <v>0</v>
      </c>
      <c r="AW11" s="8"/>
      <c r="AX11" s="2">
        <v>1987</v>
      </c>
      <c r="AY11" s="8">
        <f t="shared" si="19"/>
        <v>21470.285101179008</v>
      </c>
      <c r="AZ11" s="9"/>
      <c r="BA11" s="14">
        <f t="shared" si="28"/>
        <v>0</v>
      </c>
      <c r="BD11" s="57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0">
        <f t="shared" si="29"/>
        <v>0</v>
      </c>
      <c r="BP11" s="32">
        <f t="shared" si="30"/>
        <v>0</v>
      </c>
      <c r="BQ11" s="32">
        <f t="shared" si="31"/>
        <v>0</v>
      </c>
      <c r="BR11" s="32">
        <f t="shared" si="32"/>
        <v>0</v>
      </c>
      <c r="BS11" s="32">
        <f t="shared" si="33"/>
        <v>0</v>
      </c>
      <c r="BT11" s="32">
        <f t="shared" si="34"/>
        <v>0</v>
      </c>
      <c r="BU11" s="32">
        <f t="shared" si="35"/>
        <v>0</v>
      </c>
      <c r="BV11" s="32">
        <f t="shared" si="36"/>
        <v>0</v>
      </c>
      <c r="BW11" s="32">
        <f t="shared" si="37"/>
        <v>0</v>
      </c>
      <c r="BX11" s="32">
        <f t="shared" si="38"/>
        <v>0</v>
      </c>
      <c r="BY11" s="32">
        <f t="shared" si="39"/>
        <v>0</v>
      </c>
      <c r="BZ11" s="32">
        <f t="shared" si="40"/>
        <v>0</v>
      </c>
      <c r="CA11" s="32">
        <f t="shared" si="41"/>
        <v>0</v>
      </c>
      <c r="CB11" s="8"/>
      <c r="CC11" s="2">
        <v>1987</v>
      </c>
      <c r="CD11" s="8">
        <f t="shared" si="21"/>
        <v>2680.4060531632531</v>
      </c>
      <c r="CE11" s="78"/>
      <c r="CF11" s="14">
        <f t="shared" si="43"/>
        <v>0</v>
      </c>
      <c r="CI11" s="57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10">
        <f t="shared" si="44"/>
        <v>0</v>
      </c>
      <c r="CU11" s="32">
        <f t="shared" si="45"/>
        <v>0</v>
      </c>
      <c r="CV11" s="32">
        <f t="shared" si="46"/>
        <v>0</v>
      </c>
      <c r="CW11" s="32">
        <f t="shared" si="47"/>
        <v>0</v>
      </c>
      <c r="CX11" s="32">
        <f t="shared" si="48"/>
        <v>0</v>
      </c>
      <c r="CY11" s="32">
        <f t="shared" si="49"/>
        <v>0</v>
      </c>
      <c r="CZ11" s="32">
        <f t="shared" si="50"/>
        <v>0</v>
      </c>
      <c r="DA11" s="32">
        <f t="shared" si="51"/>
        <v>0</v>
      </c>
      <c r="DB11" s="32">
        <f t="shared" si="52"/>
        <v>0</v>
      </c>
      <c r="DC11" s="32">
        <f t="shared" si="53"/>
        <v>0</v>
      </c>
      <c r="DD11" s="32">
        <f t="shared" si="54"/>
        <v>0</v>
      </c>
      <c r="DE11" s="32">
        <f t="shared" si="55"/>
        <v>0</v>
      </c>
      <c r="DF11" s="37">
        <f t="shared" si="23"/>
        <v>0</v>
      </c>
      <c r="DG11" s="8"/>
      <c r="DH11" s="2">
        <v>1987</v>
      </c>
      <c r="DI11" s="206"/>
      <c r="DJ11" s="207"/>
      <c r="DK11" s="208"/>
      <c r="DL11" s="209"/>
      <c r="DR11" s="210">
        <v>1987</v>
      </c>
      <c r="DS11" s="211"/>
      <c r="DT11" s="212"/>
      <c r="DU11" s="212"/>
      <c r="DV11" s="213"/>
      <c r="DW11" s="214"/>
      <c r="DX11" s="215"/>
    </row>
    <row r="12" spans="1:128" ht="14.5" x14ac:dyDescent="0.35">
      <c r="A12" s="35">
        <v>1988</v>
      </c>
      <c r="B12" s="258">
        <f>'Data-A6-Chin (May25)'!V9</f>
        <v>16848.291953600288</v>
      </c>
      <c r="C12" s="259">
        <f>'Data-A6-Chin (May25)'!C9</f>
        <v>15345.106912202675</v>
      </c>
      <c r="D12" s="259">
        <f>'Data-A6-Chin (May25)'!P9</f>
        <v>1503.1850413976154</v>
      </c>
      <c r="E12" s="70">
        <f t="shared" si="56"/>
        <v>16848.291953600288</v>
      </c>
      <c r="F12" s="74">
        <v>300</v>
      </c>
      <c r="G12" s="75">
        <f t="shared" si="24"/>
        <v>0.1663722763402449</v>
      </c>
      <c r="H12" s="303">
        <f t="shared" si="0"/>
        <v>1803.1850413976154</v>
      </c>
      <c r="I12" s="70">
        <f t="shared" si="1"/>
        <v>4211</v>
      </c>
      <c r="J12" s="70"/>
      <c r="K12" s="59">
        <f>'Data-A6-Chin (May25)'!AK9</f>
        <v>1100</v>
      </c>
      <c r="L12" s="69">
        <f>'Data-A6-Chin (May25)'!AJ9</f>
        <v>21059.291953600288</v>
      </c>
      <c r="M12" s="71">
        <f t="shared" si="2"/>
        <v>22159.291953600288</v>
      </c>
      <c r="N12" s="224">
        <f t="shared" si="3"/>
        <v>22159.291953600288</v>
      </c>
      <c r="O12" s="222">
        <f t="shared" si="25"/>
        <v>4.9640575263113475E-2</v>
      </c>
      <c r="P12" s="75">
        <f t="shared" si="4"/>
        <v>0.19003314766633714</v>
      </c>
      <c r="Q12" s="75"/>
      <c r="R12" s="82">
        <f t="shared" si="26"/>
        <v>0.23967372292945061</v>
      </c>
      <c r="S12" s="82"/>
      <c r="T12" s="74">
        <f t="shared" si="5"/>
        <v>2371.5937430770932</v>
      </c>
      <c r="U12" s="74">
        <f t="shared" si="6"/>
        <v>20182.265660113215</v>
      </c>
      <c r="V12" s="67"/>
      <c r="W12" s="67"/>
      <c r="X12" s="67"/>
      <c r="Y12" s="57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10">
        <f t="shared" si="27"/>
        <v>0</v>
      </c>
      <c r="AK12" s="32">
        <f t="shared" si="7"/>
        <v>0</v>
      </c>
      <c r="AL12" s="32">
        <f t="shared" si="8"/>
        <v>0</v>
      </c>
      <c r="AM12" s="32">
        <f t="shared" si="9"/>
        <v>0</v>
      </c>
      <c r="AN12" s="32">
        <f t="shared" si="10"/>
        <v>0</v>
      </c>
      <c r="AO12" s="32">
        <f t="shared" si="11"/>
        <v>0</v>
      </c>
      <c r="AP12" s="32">
        <f t="shared" si="12"/>
        <v>0</v>
      </c>
      <c r="AQ12" s="32">
        <f t="shared" si="13"/>
        <v>0</v>
      </c>
      <c r="AR12" s="32">
        <f t="shared" si="14"/>
        <v>0</v>
      </c>
      <c r="AS12" s="32">
        <f t="shared" si="15"/>
        <v>0</v>
      </c>
      <c r="AT12" s="32">
        <f t="shared" si="16"/>
        <v>0</v>
      </c>
      <c r="AU12" s="32">
        <f t="shared" si="17"/>
        <v>0</v>
      </c>
      <c r="AV12" s="37">
        <f t="shared" si="18"/>
        <v>0</v>
      </c>
      <c r="AW12" s="8"/>
      <c r="AX12" s="2">
        <v>1988</v>
      </c>
      <c r="AY12" s="8">
        <f t="shared" si="19"/>
        <v>16848.291953600288</v>
      </c>
      <c r="AZ12" s="9">
        <f t="shared" ref="AZ12:AZ36" si="57">Y15*M15/100+Z15*M15/100+AA16*M16/100+AB16*M16/100+AC16*M16/100+AD17*M17/100+AE17*M17/100+AF17*M17/100+AG18*M18/100+AH18*M18/100+AI18*M18/100</f>
        <v>55912.507374534922</v>
      </c>
      <c r="BA12" s="14">
        <f t="shared" si="28"/>
        <v>3.3185860933865796</v>
      </c>
      <c r="BB12" s="25">
        <f>LN(BA12)</f>
        <v>1.1995388167317071</v>
      </c>
      <c r="BD12" s="57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0">
        <f t="shared" si="29"/>
        <v>0</v>
      </c>
      <c r="BP12" s="32">
        <f t="shared" si="30"/>
        <v>0</v>
      </c>
      <c r="BQ12" s="32">
        <f t="shared" si="31"/>
        <v>0</v>
      </c>
      <c r="BR12" s="32">
        <f t="shared" si="32"/>
        <v>0</v>
      </c>
      <c r="BS12" s="32">
        <f t="shared" si="33"/>
        <v>0</v>
      </c>
      <c r="BT12" s="32">
        <f t="shared" si="34"/>
        <v>0</v>
      </c>
      <c r="BU12" s="32">
        <f t="shared" si="35"/>
        <v>0</v>
      </c>
      <c r="BV12" s="32">
        <f t="shared" si="36"/>
        <v>0</v>
      </c>
      <c r="BW12" s="32">
        <f t="shared" si="37"/>
        <v>0</v>
      </c>
      <c r="BX12" s="32">
        <f t="shared" si="38"/>
        <v>0</v>
      </c>
      <c r="BY12" s="32">
        <f t="shared" si="39"/>
        <v>0</v>
      </c>
      <c r="BZ12" s="32">
        <f t="shared" si="40"/>
        <v>0</v>
      </c>
      <c r="CA12" s="32">
        <f t="shared" si="41"/>
        <v>0</v>
      </c>
      <c r="CB12" s="8"/>
      <c r="CC12" s="2">
        <v>1988</v>
      </c>
      <c r="CD12" s="8">
        <f t="shared" si="21"/>
        <v>1803.1850413976154</v>
      </c>
      <c r="CE12" s="78"/>
      <c r="CF12" s="14">
        <f t="shared" si="43"/>
        <v>0</v>
      </c>
      <c r="CI12" s="57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10">
        <f t="shared" si="44"/>
        <v>0</v>
      </c>
      <c r="CU12" s="32">
        <f t="shared" si="45"/>
        <v>0</v>
      </c>
      <c r="CV12" s="32">
        <f t="shared" si="46"/>
        <v>0</v>
      </c>
      <c r="CW12" s="32">
        <f t="shared" si="47"/>
        <v>0</v>
      </c>
      <c r="CX12" s="32">
        <f t="shared" si="48"/>
        <v>0</v>
      </c>
      <c r="CY12" s="32">
        <f t="shared" si="49"/>
        <v>0</v>
      </c>
      <c r="CZ12" s="32">
        <f t="shared" si="50"/>
        <v>0</v>
      </c>
      <c r="DA12" s="32">
        <f t="shared" si="51"/>
        <v>0</v>
      </c>
      <c r="DB12" s="32">
        <f t="shared" si="52"/>
        <v>0</v>
      </c>
      <c r="DC12" s="32">
        <f t="shared" si="53"/>
        <v>0</v>
      </c>
      <c r="DD12" s="32">
        <f t="shared" si="54"/>
        <v>0</v>
      </c>
      <c r="DE12" s="32">
        <f t="shared" si="55"/>
        <v>0</v>
      </c>
      <c r="DF12" s="37">
        <f t="shared" si="23"/>
        <v>0</v>
      </c>
      <c r="DG12" s="8"/>
      <c r="DH12" s="2">
        <v>1988</v>
      </c>
      <c r="DI12" s="206"/>
      <c r="DJ12" s="207"/>
      <c r="DK12" s="208"/>
      <c r="DL12" s="209"/>
      <c r="DR12" s="210">
        <v>1988</v>
      </c>
      <c r="DS12" s="211"/>
      <c r="DT12" s="212"/>
      <c r="DU12" s="212"/>
      <c r="DV12" s="213"/>
      <c r="DW12" s="214"/>
      <c r="DX12" s="215"/>
    </row>
    <row r="13" spans="1:128" ht="14.5" x14ac:dyDescent="0.35">
      <c r="A13" s="35">
        <v>1989</v>
      </c>
      <c r="B13" s="258">
        <f>'Data-A6-Chin (May25)'!V10</f>
        <v>29201.173442548588</v>
      </c>
      <c r="C13" s="259">
        <f>'Data-A6-Chin (May25)'!C10</f>
        <v>28133.120913134495</v>
      </c>
      <c r="D13" s="259">
        <f>'Data-A6-Chin (May25)'!P10</f>
        <v>1068.0525294140948</v>
      </c>
      <c r="E13" s="70">
        <f t="shared" si="56"/>
        <v>29201.173442548588</v>
      </c>
      <c r="F13" s="74">
        <v>200</v>
      </c>
      <c r="G13" s="75">
        <f t="shared" si="24"/>
        <v>0.15772217267088315</v>
      </c>
      <c r="H13" s="303">
        <f t="shared" si="0"/>
        <v>1268.0525294140948</v>
      </c>
      <c r="I13" s="70">
        <f t="shared" si="1"/>
        <v>7300.0000000000036</v>
      </c>
      <c r="J13" s="70"/>
      <c r="K13" s="59">
        <f>'Data-A6-Chin (May25)'!AK10</f>
        <v>1900</v>
      </c>
      <c r="L13" s="69">
        <f>'Data-A6-Chin (May25)'!AJ10</f>
        <v>36501.173442548592</v>
      </c>
      <c r="M13" s="71">
        <f t="shared" si="2"/>
        <v>38401.173442548592</v>
      </c>
      <c r="N13" s="224">
        <f t="shared" si="3"/>
        <v>38401.173442548592</v>
      </c>
      <c r="O13" s="222">
        <f t="shared" si="25"/>
        <v>4.9477654708717712E-2</v>
      </c>
      <c r="P13" s="75">
        <f t="shared" si="4"/>
        <v>0.19009835756507343</v>
      </c>
      <c r="Q13" s="75"/>
      <c r="R13" s="82">
        <f t="shared" si="26"/>
        <v>0.23957601227379113</v>
      </c>
      <c r="S13" s="82"/>
      <c r="T13" s="74">
        <f t="shared" si="5"/>
        <v>1667.5598743350768</v>
      </c>
      <c r="U13" s="74">
        <f t="shared" si="6"/>
        <v>36996.624734652432</v>
      </c>
      <c r="V13" s="67"/>
      <c r="W13" s="67"/>
      <c r="X13" s="67"/>
      <c r="Y13" s="57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10">
        <f t="shared" si="27"/>
        <v>0</v>
      </c>
      <c r="AK13" s="32">
        <f t="shared" si="7"/>
        <v>0</v>
      </c>
      <c r="AL13" s="32">
        <f t="shared" si="8"/>
        <v>0</v>
      </c>
      <c r="AM13" s="32">
        <f t="shared" si="9"/>
        <v>0</v>
      </c>
      <c r="AN13" s="32">
        <f t="shared" si="10"/>
        <v>0</v>
      </c>
      <c r="AO13" s="32">
        <f t="shared" si="11"/>
        <v>0</v>
      </c>
      <c r="AP13" s="32">
        <f t="shared" si="12"/>
        <v>0</v>
      </c>
      <c r="AQ13" s="32">
        <f t="shared" si="13"/>
        <v>0</v>
      </c>
      <c r="AR13" s="32">
        <f t="shared" si="14"/>
        <v>0</v>
      </c>
      <c r="AS13" s="32">
        <f t="shared" si="15"/>
        <v>0</v>
      </c>
      <c r="AT13" s="32">
        <f t="shared" si="16"/>
        <v>0</v>
      </c>
      <c r="AU13" s="32">
        <f t="shared" si="17"/>
        <v>0</v>
      </c>
      <c r="AV13" s="37">
        <f t="shared" si="18"/>
        <v>0</v>
      </c>
      <c r="AW13" s="8"/>
      <c r="AX13" s="66">
        <v>1989</v>
      </c>
      <c r="AY13" s="8">
        <f t="shared" si="19"/>
        <v>29201.173442548588</v>
      </c>
      <c r="AZ13" s="9">
        <f t="shared" si="57"/>
        <v>46848.22985577138</v>
      </c>
      <c r="BA13" s="14">
        <f>AZ13/AY13</f>
        <v>1.6043269613100388</v>
      </c>
      <c r="BB13" s="25">
        <f>LN(BA13)</f>
        <v>0.47270432988725991</v>
      </c>
      <c r="BD13" s="57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10">
        <f t="shared" si="29"/>
        <v>0</v>
      </c>
      <c r="BP13" s="32">
        <f t="shared" si="30"/>
        <v>0</v>
      </c>
      <c r="BQ13" s="32">
        <f t="shared" si="31"/>
        <v>0</v>
      </c>
      <c r="BR13" s="32">
        <f t="shared" si="32"/>
        <v>0</v>
      </c>
      <c r="BS13" s="32">
        <f t="shared" si="33"/>
        <v>0</v>
      </c>
      <c r="BT13" s="32">
        <f t="shared" si="34"/>
        <v>0</v>
      </c>
      <c r="BU13" s="32">
        <f t="shared" si="35"/>
        <v>0</v>
      </c>
      <c r="BV13" s="32">
        <f t="shared" si="36"/>
        <v>0</v>
      </c>
      <c r="BW13" s="32">
        <f t="shared" si="37"/>
        <v>0</v>
      </c>
      <c r="BX13" s="32">
        <f t="shared" si="38"/>
        <v>0</v>
      </c>
      <c r="BY13" s="32">
        <f t="shared" si="39"/>
        <v>0</v>
      </c>
      <c r="BZ13" s="32">
        <f t="shared" si="40"/>
        <v>0</v>
      </c>
      <c r="CA13" s="32">
        <f t="shared" si="41"/>
        <v>0</v>
      </c>
      <c r="CB13" s="8"/>
      <c r="CC13" s="66">
        <v>1989</v>
      </c>
      <c r="CD13" s="8">
        <f t="shared" si="21"/>
        <v>1268.0525294140948</v>
      </c>
      <c r="CE13" s="278">
        <f t="shared" si="42"/>
        <v>5207.9931450575496</v>
      </c>
      <c r="CF13" s="14">
        <f>CE13/CD13</f>
        <v>4.107079970467713</v>
      </c>
      <c r="CG13" s="25">
        <f>LN(CF13)</f>
        <v>1.4127123065325273</v>
      </c>
      <c r="CI13" s="57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10">
        <f t="shared" si="44"/>
        <v>0</v>
      </c>
      <c r="CU13" s="32">
        <f t="shared" si="45"/>
        <v>0</v>
      </c>
      <c r="CV13" s="32">
        <f t="shared" si="46"/>
        <v>0</v>
      </c>
      <c r="CW13" s="32">
        <f t="shared" si="47"/>
        <v>0</v>
      </c>
      <c r="CX13" s="32">
        <f t="shared" si="48"/>
        <v>0</v>
      </c>
      <c r="CY13" s="32">
        <f t="shared" si="49"/>
        <v>0</v>
      </c>
      <c r="CZ13" s="32">
        <f t="shared" si="50"/>
        <v>0</v>
      </c>
      <c r="DA13" s="32">
        <f t="shared" si="51"/>
        <v>0</v>
      </c>
      <c r="DB13" s="32">
        <f t="shared" si="52"/>
        <v>0</v>
      </c>
      <c r="DC13" s="32">
        <f t="shared" si="53"/>
        <v>0</v>
      </c>
      <c r="DD13" s="32">
        <f t="shared" si="54"/>
        <v>0</v>
      </c>
      <c r="DE13" s="32">
        <f t="shared" si="55"/>
        <v>0</v>
      </c>
      <c r="DF13" s="37">
        <f t="shared" si="23"/>
        <v>0</v>
      </c>
      <c r="DG13" s="8"/>
      <c r="DH13" s="2">
        <v>1989</v>
      </c>
      <c r="DI13" s="8">
        <f t="shared" ref="DI13:DI48" si="58">C13</f>
        <v>28133.120913134495</v>
      </c>
      <c r="DJ13" s="79">
        <f>CI16*U16/100+CJ16*U16/100+CK17*U17/100+CL17*U17/100+CM17*U17/100+CN18*U18/100+CO18*U18/100+CP18*U18/100+CQ19*U19/100+CR19*U19/100+CS19*U19/100</f>
        <v>41872.57873727617</v>
      </c>
      <c r="DK13" s="14">
        <f>DJ13/DI13</f>
        <v>1.4883730413900558</v>
      </c>
      <c r="DL13" s="25">
        <f>LN(DK13)</f>
        <v>0.39768360484985016</v>
      </c>
      <c r="DR13" s="3">
        <v>1989</v>
      </c>
      <c r="DS13" s="18">
        <f>AL16</f>
        <v>3831.3081666666667</v>
      </c>
      <c r="DT13" s="21">
        <f t="shared" ref="DT13" si="59">AN17</f>
        <v>13026.037998524833</v>
      </c>
      <c r="DU13" s="21">
        <f t="shared" ref="DU13" si="60">AQ18</f>
        <v>24648.917322505247</v>
      </c>
      <c r="DV13" s="15">
        <f t="shared" ref="DV13" si="61">AS19</f>
        <v>4881.2300116467932</v>
      </c>
      <c r="DW13" s="7">
        <f t="shared" ref="DW13" si="62">SUM(DS13:DV13)</f>
        <v>46387.493499343545</v>
      </c>
      <c r="DX13" s="47">
        <f>DW13/AZ13</f>
        <v>0.99016534119119815</v>
      </c>
    </row>
    <row r="14" spans="1:128" ht="14.5" x14ac:dyDescent="0.35">
      <c r="A14" s="35">
        <v>1990</v>
      </c>
      <c r="B14" s="258">
        <f>'Data-A6-Chin (May25)'!V11</f>
        <v>26511.46014449577</v>
      </c>
      <c r="C14" s="259">
        <f>'Data-A6-Chin (May25)'!C11</f>
        <v>24051.46014449577</v>
      </c>
      <c r="D14" s="259">
        <f>'Data-A6-Chin (May25)'!P11</f>
        <v>2460</v>
      </c>
      <c r="E14" s="70">
        <f t="shared" si="56"/>
        <v>26511.46014449577</v>
      </c>
      <c r="F14" s="74">
        <v>325</v>
      </c>
      <c r="G14" s="75">
        <f t="shared" si="24"/>
        <v>0.11669658886894076</v>
      </c>
      <c r="H14" s="303">
        <f t="shared" si="0"/>
        <v>2785</v>
      </c>
      <c r="I14" s="70">
        <f t="shared" si="1"/>
        <v>6628.9999999999964</v>
      </c>
      <c r="J14" s="70"/>
      <c r="K14" s="59">
        <f>'Data-A6-Chin (May25)'!AK11</f>
        <v>1700</v>
      </c>
      <c r="L14" s="69">
        <f>'Data-A6-Chin (May25)'!AJ11</f>
        <v>33140.460144495766</v>
      </c>
      <c r="M14" s="71">
        <f t="shared" si="2"/>
        <v>34840.460144495766</v>
      </c>
      <c r="N14" s="224">
        <f t="shared" si="3"/>
        <v>34840.460144495766</v>
      </c>
      <c r="O14" s="222">
        <f t="shared" si="25"/>
        <v>4.8793844655021665E-2</v>
      </c>
      <c r="P14" s="75">
        <f t="shared" si="4"/>
        <v>0.19026729189302261</v>
      </c>
      <c r="Q14" s="75"/>
      <c r="R14" s="82">
        <f t="shared" si="26"/>
        <v>0.23906113654804428</v>
      </c>
      <c r="S14" s="82"/>
      <c r="T14" s="74">
        <f t="shared" si="5"/>
        <v>3659.9523743156005</v>
      </c>
      <c r="U14" s="74">
        <f t="shared" si="6"/>
        <v>31607.611727685577</v>
      </c>
      <c r="V14" s="67"/>
      <c r="W14" s="67"/>
      <c r="X14" s="67"/>
      <c r="Y14" s="57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10">
        <f t="shared" si="27"/>
        <v>0</v>
      </c>
      <c r="AK14" s="32">
        <f t="shared" si="7"/>
        <v>0</v>
      </c>
      <c r="AL14" s="32">
        <f t="shared" si="8"/>
        <v>0</v>
      </c>
      <c r="AM14" s="32">
        <f t="shared" si="9"/>
        <v>0</v>
      </c>
      <c r="AN14" s="32">
        <f t="shared" si="10"/>
        <v>0</v>
      </c>
      <c r="AO14" s="32">
        <f t="shared" si="11"/>
        <v>0</v>
      </c>
      <c r="AP14" s="32">
        <f t="shared" si="12"/>
        <v>0</v>
      </c>
      <c r="AQ14" s="32">
        <f t="shared" si="13"/>
        <v>0</v>
      </c>
      <c r="AR14" s="32">
        <f t="shared" si="14"/>
        <v>0</v>
      </c>
      <c r="AS14" s="32">
        <f t="shared" si="15"/>
        <v>0</v>
      </c>
      <c r="AT14" s="32">
        <f t="shared" si="16"/>
        <v>0</v>
      </c>
      <c r="AU14" s="32">
        <f t="shared" si="17"/>
        <v>0</v>
      </c>
      <c r="AV14" s="37">
        <f t="shared" si="18"/>
        <v>0</v>
      </c>
      <c r="AW14" s="8"/>
      <c r="AX14" s="66">
        <v>1990</v>
      </c>
      <c r="AY14" s="8">
        <f t="shared" si="19"/>
        <v>26511.46014449577</v>
      </c>
      <c r="AZ14" s="9">
        <f t="shared" si="57"/>
        <v>15612.529199105507</v>
      </c>
      <c r="BA14" s="14">
        <f t="shared" si="28"/>
        <v>0.5888973717031174</v>
      </c>
      <c r="BB14" s="25">
        <f t="shared" ref="BB14:BB32" si="63">LN(BA14)</f>
        <v>-0.52950335210301247</v>
      </c>
      <c r="BD14" s="57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0">
        <f t="shared" si="29"/>
        <v>0</v>
      </c>
      <c r="BP14" s="32">
        <f t="shared" si="30"/>
        <v>0</v>
      </c>
      <c r="BQ14" s="32">
        <f t="shared" si="31"/>
        <v>0</v>
      </c>
      <c r="BR14" s="32">
        <f t="shared" si="32"/>
        <v>0</v>
      </c>
      <c r="BS14" s="32">
        <f t="shared" si="33"/>
        <v>0</v>
      </c>
      <c r="BT14" s="32">
        <f t="shared" si="34"/>
        <v>0</v>
      </c>
      <c r="BU14" s="32">
        <f t="shared" si="35"/>
        <v>0</v>
      </c>
      <c r="BV14" s="32">
        <f t="shared" si="36"/>
        <v>0</v>
      </c>
      <c r="BW14" s="32">
        <f t="shared" si="37"/>
        <v>0</v>
      </c>
      <c r="BX14" s="32">
        <f t="shared" si="38"/>
        <v>0</v>
      </c>
      <c r="BY14" s="32">
        <f t="shared" si="39"/>
        <v>0</v>
      </c>
      <c r="BZ14" s="32">
        <f t="shared" si="40"/>
        <v>0</v>
      </c>
      <c r="CA14" s="32">
        <f t="shared" si="41"/>
        <v>0</v>
      </c>
      <c r="CB14" s="8"/>
      <c r="CC14" s="66">
        <v>1990</v>
      </c>
      <c r="CD14" s="8">
        <f t="shared" si="21"/>
        <v>2785</v>
      </c>
      <c r="CE14" s="278">
        <f t="shared" si="42"/>
        <v>1710.6899589373097</v>
      </c>
      <c r="CF14" s="14">
        <f t="shared" ref="CF14:CF16" si="64">CE14/CD14</f>
        <v>0.61425133175486879</v>
      </c>
      <c r="CG14" s="25">
        <f t="shared" ref="CG14:CG30" si="65">LN(CF14)</f>
        <v>-0.48735109948410438</v>
      </c>
      <c r="CI14" s="57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10">
        <f t="shared" si="44"/>
        <v>0</v>
      </c>
      <c r="CU14" s="32">
        <f t="shared" si="45"/>
        <v>0</v>
      </c>
      <c r="CV14" s="32">
        <f t="shared" si="46"/>
        <v>0</v>
      </c>
      <c r="CW14" s="32">
        <f t="shared" si="47"/>
        <v>0</v>
      </c>
      <c r="CX14" s="32">
        <f t="shared" si="48"/>
        <v>0</v>
      </c>
      <c r="CY14" s="32">
        <f t="shared" si="49"/>
        <v>0</v>
      </c>
      <c r="CZ14" s="32">
        <f t="shared" si="50"/>
        <v>0</v>
      </c>
      <c r="DA14" s="32">
        <f t="shared" si="51"/>
        <v>0</v>
      </c>
      <c r="DB14" s="32">
        <f t="shared" si="52"/>
        <v>0</v>
      </c>
      <c r="DC14" s="32">
        <f t="shared" si="53"/>
        <v>0</v>
      </c>
      <c r="DD14" s="32">
        <f t="shared" si="54"/>
        <v>0</v>
      </c>
      <c r="DE14" s="32">
        <f t="shared" si="55"/>
        <v>0</v>
      </c>
      <c r="DF14" s="37">
        <f t="shared" si="23"/>
        <v>0</v>
      </c>
      <c r="DG14" s="8"/>
      <c r="DH14" s="2">
        <v>1990</v>
      </c>
      <c r="DI14" s="8">
        <f t="shared" si="58"/>
        <v>24051.46014449577</v>
      </c>
      <c r="DJ14" s="79">
        <f t="shared" ref="DJ14:DJ32" si="66">CI17*U17/100+CJ17*U17/100+CK18*U18/100+CL18*U18/100+CM18*U18/100+CN19*U19/100+CO19*U19/100+CP19*U19/100+CQ20*U20/100+CR20*U20/100+CS20*U20/100</f>
        <v>13984.623317586445</v>
      </c>
      <c r="DK14" s="14">
        <f t="shared" ref="DK14:DK16" si="67">DJ14/DI14</f>
        <v>0.58144591777671584</v>
      </c>
      <c r="DL14" s="25">
        <f t="shared" ref="DL14:DL30" si="68">LN(DK14)</f>
        <v>-0.54223731603182745</v>
      </c>
      <c r="DR14" s="3">
        <v>1990</v>
      </c>
      <c r="DS14" s="18">
        <f t="shared" ref="DS14:DS36" si="69">AL17</f>
        <v>1002.0029229634487</v>
      </c>
      <c r="DT14" s="21">
        <f t="shared" ref="DT14:DT37" si="70">AN18</f>
        <v>5127.6944794992669</v>
      </c>
      <c r="DU14" s="21">
        <f t="shared" ref="DU14:DU35" si="71">AQ19</f>
        <v>5132.1343580398534</v>
      </c>
      <c r="DV14" s="15">
        <f t="shared" ref="DV14:DV35" si="72">AS20</f>
        <v>2968.2779760989852</v>
      </c>
      <c r="DW14" s="7">
        <f t="shared" ref="DW14:DW35" si="73">SUM(DS14:DV14)</f>
        <v>14230.109736601555</v>
      </c>
      <c r="DX14" s="47">
        <f t="shared" ref="DX14:DX35" si="74">DW14/AZ14</f>
        <v>0.91145448345530355</v>
      </c>
    </row>
    <row r="15" spans="1:128" ht="14.5" x14ac:dyDescent="0.35">
      <c r="A15" s="35">
        <v>1991</v>
      </c>
      <c r="B15" s="258">
        <f>'Data-A6-Chin (May25)'!V12</f>
        <v>7925.6832334418996</v>
      </c>
      <c r="C15" s="259">
        <f>'Data-A6-Chin (May25)'!C12</f>
        <v>6906.5653839090364</v>
      </c>
      <c r="D15" s="259">
        <f>'Data-A6-Chin (May25)'!P12</f>
        <v>1019.1178495328635</v>
      </c>
      <c r="E15" s="70">
        <f t="shared" si="56"/>
        <v>7925.6832334418996</v>
      </c>
      <c r="F15" s="74">
        <v>300</v>
      </c>
      <c r="G15" s="75">
        <f t="shared" si="24"/>
        <v>0.22742471425599947</v>
      </c>
      <c r="H15" s="303">
        <f t="shared" si="0"/>
        <v>1319.1178495328636</v>
      </c>
      <c r="I15" s="70">
        <f t="shared" si="1"/>
        <v>4268</v>
      </c>
      <c r="J15" s="70"/>
      <c r="K15" s="59">
        <f>'Data-A6-Chin (May25)'!AK12</f>
        <v>600</v>
      </c>
      <c r="L15" s="69">
        <f>'Data-A6-Chin (May25)'!AJ12</f>
        <v>12193.6832334419</v>
      </c>
      <c r="M15" s="71">
        <f t="shared" si="2"/>
        <v>12793.6832334419</v>
      </c>
      <c r="N15" s="224">
        <f t="shared" si="3"/>
        <v>12793.6832334419</v>
      </c>
      <c r="O15" s="222">
        <f t="shared" si="25"/>
        <v>4.6898144111590712E-2</v>
      </c>
      <c r="P15" s="75">
        <f t="shared" si="4"/>
        <v>0.33360213178044856</v>
      </c>
      <c r="Q15" s="75"/>
      <c r="R15" s="82">
        <f t="shared" si="26"/>
        <v>0.38050027589203927</v>
      </c>
      <c r="S15" s="82"/>
      <c r="T15" s="74">
        <f t="shared" si="5"/>
        <v>2129.3275819166947</v>
      </c>
      <c r="U15" s="74">
        <f t="shared" si="6"/>
        <v>11148.617368400028</v>
      </c>
      <c r="V15" s="67"/>
      <c r="W15" s="67"/>
      <c r="X15" s="67"/>
      <c r="Y15" s="57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10">
        <f t="shared" si="27"/>
        <v>0</v>
      </c>
      <c r="AK15" s="32">
        <f t="shared" si="7"/>
        <v>0</v>
      </c>
      <c r="AL15" s="32">
        <f t="shared" si="8"/>
        <v>0</v>
      </c>
      <c r="AM15" s="32">
        <f t="shared" si="9"/>
        <v>0</v>
      </c>
      <c r="AN15" s="32">
        <f t="shared" si="10"/>
        <v>0</v>
      </c>
      <c r="AO15" s="32">
        <f t="shared" si="11"/>
        <v>0</v>
      </c>
      <c r="AP15" s="32">
        <f t="shared" si="12"/>
        <v>0</v>
      </c>
      <c r="AQ15" s="32">
        <f t="shared" si="13"/>
        <v>0</v>
      </c>
      <c r="AR15" s="32">
        <f t="shared" si="14"/>
        <v>0</v>
      </c>
      <c r="AS15" s="32">
        <f t="shared" si="15"/>
        <v>0</v>
      </c>
      <c r="AT15" s="32">
        <f t="shared" si="16"/>
        <v>0</v>
      </c>
      <c r="AU15" s="32">
        <f t="shared" si="17"/>
        <v>0</v>
      </c>
      <c r="AV15" s="37">
        <f t="shared" si="18"/>
        <v>0</v>
      </c>
      <c r="AW15" s="8"/>
      <c r="AX15" s="66">
        <v>1991</v>
      </c>
      <c r="AY15" s="8">
        <f t="shared" si="19"/>
        <v>7925.6832334418996</v>
      </c>
      <c r="AZ15" s="9">
        <f t="shared" si="57"/>
        <v>45797.040154705552</v>
      </c>
      <c r="BA15" s="14">
        <f t="shared" si="28"/>
        <v>5.7783081667291407</v>
      </c>
      <c r="BB15" s="25">
        <f t="shared" si="63"/>
        <v>1.7541109351197572</v>
      </c>
      <c r="BD15" s="57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0">
        <f t="shared" si="29"/>
        <v>0</v>
      </c>
      <c r="BP15" s="32">
        <f t="shared" si="30"/>
        <v>0</v>
      </c>
      <c r="BQ15" s="32">
        <f t="shared" si="31"/>
        <v>0</v>
      </c>
      <c r="BR15" s="32">
        <f t="shared" si="32"/>
        <v>0</v>
      </c>
      <c r="BS15" s="32">
        <f t="shared" si="33"/>
        <v>0</v>
      </c>
      <c r="BT15" s="32">
        <f t="shared" si="34"/>
        <v>0</v>
      </c>
      <c r="BU15" s="32">
        <f t="shared" si="35"/>
        <v>0</v>
      </c>
      <c r="BV15" s="32">
        <f t="shared" si="36"/>
        <v>0</v>
      </c>
      <c r="BW15" s="32">
        <f t="shared" si="37"/>
        <v>0</v>
      </c>
      <c r="BX15" s="32">
        <f t="shared" si="38"/>
        <v>0</v>
      </c>
      <c r="BY15" s="32">
        <f t="shared" si="39"/>
        <v>0</v>
      </c>
      <c r="BZ15" s="32">
        <f t="shared" si="40"/>
        <v>0</v>
      </c>
      <c r="CA15" s="32">
        <f t="shared" si="41"/>
        <v>0</v>
      </c>
      <c r="CB15" s="8"/>
      <c r="CC15" s="66">
        <v>1991</v>
      </c>
      <c r="CD15" s="8">
        <f t="shared" si="21"/>
        <v>1319.1178495328636</v>
      </c>
      <c r="CE15" s="278">
        <f t="shared" si="42"/>
        <v>3409.0782456295592</v>
      </c>
      <c r="CF15" s="14">
        <f t="shared" si="64"/>
        <v>2.584362152962155</v>
      </c>
      <c r="CG15" s="25">
        <f t="shared" si="65"/>
        <v>0.94947872817510826</v>
      </c>
      <c r="CI15" s="57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10">
        <f t="shared" si="44"/>
        <v>0</v>
      </c>
      <c r="CU15" s="32">
        <f t="shared" si="45"/>
        <v>0</v>
      </c>
      <c r="CV15" s="32">
        <f t="shared" si="46"/>
        <v>0</v>
      </c>
      <c r="CW15" s="32">
        <f t="shared" si="47"/>
        <v>0</v>
      </c>
      <c r="CX15" s="32">
        <f t="shared" si="48"/>
        <v>0</v>
      </c>
      <c r="CY15" s="32">
        <f t="shared" si="49"/>
        <v>0</v>
      </c>
      <c r="CZ15" s="32">
        <f t="shared" si="50"/>
        <v>0</v>
      </c>
      <c r="DA15" s="32">
        <f t="shared" si="51"/>
        <v>0</v>
      </c>
      <c r="DB15" s="32">
        <f t="shared" si="52"/>
        <v>0</v>
      </c>
      <c r="DC15" s="32">
        <f t="shared" si="53"/>
        <v>0</v>
      </c>
      <c r="DD15" s="32">
        <f t="shared" si="54"/>
        <v>0</v>
      </c>
      <c r="DE15" s="32">
        <f t="shared" si="55"/>
        <v>0</v>
      </c>
      <c r="DF15" s="37">
        <f t="shared" si="23"/>
        <v>0</v>
      </c>
      <c r="DG15" s="8"/>
      <c r="DH15" s="2">
        <v>1991</v>
      </c>
      <c r="DI15" s="8">
        <f t="shared" si="58"/>
        <v>6906.5653839090364</v>
      </c>
      <c r="DJ15" s="79">
        <f t="shared" si="66"/>
        <v>42684.877727274827</v>
      </c>
      <c r="DK15" s="14">
        <f t="shared" si="67"/>
        <v>6.1803335456321529</v>
      </c>
      <c r="DL15" s="25">
        <f t="shared" si="68"/>
        <v>1.8213722417983129</v>
      </c>
      <c r="DR15" s="3">
        <v>1991</v>
      </c>
      <c r="DS15" s="18">
        <f t="shared" si="69"/>
        <v>0</v>
      </c>
      <c r="DT15" s="21">
        <f t="shared" si="70"/>
        <v>11678.456850295132</v>
      </c>
      <c r="DU15" s="21">
        <f t="shared" si="71"/>
        <v>29028.012560379779</v>
      </c>
      <c r="DV15" s="15">
        <f t="shared" si="72"/>
        <v>4492.8703503208626</v>
      </c>
      <c r="DW15" s="7">
        <f t="shared" si="73"/>
        <v>45199.339760995768</v>
      </c>
      <c r="DX15" s="47">
        <f t="shared" si="74"/>
        <v>0.98694892963189962</v>
      </c>
    </row>
    <row r="16" spans="1:128" ht="14.5" x14ac:dyDescent="0.35">
      <c r="A16" s="35">
        <v>1992</v>
      </c>
      <c r="B16" s="258">
        <f>'Data-A6-Chin (May25)'!V13</f>
        <v>17715.5</v>
      </c>
      <c r="C16" s="259">
        <f>'Data-A6-Chin (May25)'!C13</f>
        <v>16808</v>
      </c>
      <c r="D16" s="259">
        <f>'Data-A6-Chin (May25)'!P13</f>
        <v>907.5</v>
      </c>
      <c r="E16" s="70">
        <f>C16+D16</f>
        <v>17715.5</v>
      </c>
      <c r="F16" s="74">
        <v>275</v>
      </c>
      <c r="G16" s="75">
        <f t="shared" si="24"/>
        <v>0.23255813953488372</v>
      </c>
      <c r="H16" s="303">
        <f t="shared" si="0"/>
        <v>1182.5</v>
      </c>
      <c r="I16" s="70">
        <f t="shared" ref="I16:I48" si="75">L16-B16</f>
        <v>17681.666666666664</v>
      </c>
      <c r="J16" s="70">
        <f>I16-'Data-Nisga''a catch (May25)'!E5</f>
        <v>17224.666666666664</v>
      </c>
      <c r="K16" s="259">
        <f>'Data-A6-Chin (May25)'!AK13</f>
        <v>1800</v>
      </c>
      <c r="L16" s="275">
        <f>'Data-A6-Chin (May25)'!AJ13</f>
        <v>35397.166666666664</v>
      </c>
      <c r="M16" s="71">
        <f t="shared" si="2"/>
        <v>37197.166666666664</v>
      </c>
      <c r="N16" s="224">
        <f t="shared" si="3"/>
        <v>37197.166666666664</v>
      </c>
      <c r="O16" s="222">
        <f t="shared" si="25"/>
        <v>4.8390782452068487E-2</v>
      </c>
      <c r="P16" s="75">
        <f t="shared" si="4"/>
        <v>0.47534982503147638</v>
      </c>
      <c r="Q16" s="75">
        <f t="shared" ref="Q16:Q48" si="76">J16/M16</f>
        <v>0.46306394304225679</v>
      </c>
      <c r="R16" s="82">
        <f t="shared" si="26"/>
        <v>0.5237406074835449</v>
      </c>
      <c r="S16" s="82">
        <f>O16+Q16</f>
        <v>0.51145472549432525</v>
      </c>
      <c r="T16" s="74">
        <f t="shared" ref="T16:T48" si="77">H16/(1-S16)</f>
        <v>2420.4512083276009</v>
      </c>
      <c r="U16" s="74">
        <f t="shared" si="6"/>
        <v>35291.692435061574</v>
      </c>
      <c r="V16" s="67"/>
      <c r="W16" s="67"/>
      <c r="X16" s="67"/>
      <c r="Y16" s="163">
        <v>0</v>
      </c>
      <c r="Z16" s="164">
        <v>10.3</v>
      </c>
      <c r="AA16" s="164">
        <v>0</v>
      </c>
      <c r="AB16" s="164">
        <v>55.2</v>
      </c>
      <c r="AC16" s="164">
        <v>0</v>
      </c>
      <c r="AD16" s="164">
        <v>0</v>
      </c>
      <c r="AE16" s="164">
        <v>19</v>
      </c>
      <c r="AF16" s="164">
        <v>1.7</v>
      </c>
      <c r="AG16" s="164">
        <v>13.8</v>
      </c>
      <c r="AH16" s="164">
        <v>0</v>
      </c>
      <c r="AI16" s="164">
        <v>0</v>
      </c>
      <c r="AJ16" s="10">
        <f t="shared" si="27"/>
        <v>100</v>
      </c>
      <c r="AK16" s="32">
        <f t="shared" si="7"/>
        <v>0</v>
      </c>
      <c r="AL16" s="32">
        <f t="shared" si="8"/>
        <v>3831.3081666666667</v>
      </c>
      <c r="AM16" s="32">
        <f t="shared" si="9"/>
        <v>0</v>
      </c>
      <c r="AN16" s="32">
        <f t="shared" si="10"/>
        <v>20532.835999999999</v>
      </c>
      <c r="AO16" s="32">
        <f t="shared" si="11"/>
        <v>0</v>
      </c>
      <c r="AP16" s="32">
        <f t="shared" si="12"/>
        <v>0</v>
      </c>
      <c r="AQ16" s="32">
        <f t="shared" si="13"/>
        <v>7067.4616666666661</v>
      </c>
      <c r="AR16" s="32">
        <f t="shared" si="14"/>
        <v>632.35183333333339</v>
      </c>
      <c r="AS16" s="32">
        <f t="shared" si="15"/>
        <v>5133.2089999999998</v>
      </c>
      <c r="AT16" s="32">
        <f t="shared" si="16"/>
        <v>0</v>
      </c>
      <c r="AU16" s="32">
        <f t="shared" si="17"/>
        <v>0</v>
      </c>
      <c r="AV16" s="37">
        <f>SUM(AK16:AU16)</f>
        <v>37197.166666666664</v>
      </c>
      <c r="AW16" s="8"/>
      <c r="AX16" s="66">
        <v>1992</v>
      </c>
      <c r="AY16" s="8">
        <f t="shared" si="19"/>
        <v>17715.5</v>
      </c>
      <c r="AZ16" s="9">
        <f t="shared" si="57"/>
        <v>34315.793626279228</v>
      </c>
      <c r="BA16" s="14">
        <f t="shared" si="28"/>
        <v>1.9370491166650237</v>
      </c>
      <c r="BB16" s="25">
        <f t="shared" si="63"/>
        <v>0.66116574118392257</v>
      </c>
      <c r="BD16" s="58">
        <f>Y16</f>
        <v>0</v>
      </c>
      <c r="BE16" s="58">
        <f t="shared" ref="BE16:BN16" si="78">Z16</f>
        <v>10.3</v>
      </c>
      <c r="BF16" s="58">
        <f t="shared" si="78"/>
        <v>0</v>
      </c>
      <c r="BG16" s="58">
        <f t="shared" si="78"/>
        <v>55.2</v>
      </c>
      <c r="BH16" s="58">
        <f t="shared" si="78"/>
        <v>0</v>
      </c>
      <c r="BI16" s="58">
        <f t="shared" si="78"/>
        <v>0</v>
      </c>
      <c r="BJ16" s="58">
        <f t="shared" si="78"/>
        <v>19</v>
      </c>
      <c r="BK16" s="58">
        <f t="shared" si="78"/>
        <v>1.7</v>
      </c>
      <c r="BL16" s="58">
        <f t="shared" si="78"/>
        <v>13.8</v>
      </c>
      <c r="BM16" s="58">
        <f t="shared" si="78"/>
        <v>0</v>
      </c>
      <c r="BN16" s="58">
        <f t="shared" si="78"/>
        <v>0</v>
      </c>
      <c r="BO16" s="10">
        <f t="shared" si="29"/>
        <v>100</v>
      </c>
      <c r="BP16" s="32">
        <f t="shared" si="30"/>
        <v>0</v>
      </c>
      <c r="BQ16" s="32">
        <f t="shared" si="31"/>
        <v>249.30647445774289</v>
      </c>
      <c r="BR16" s="32">
        <f t="shared" si="32"/>
        <v>0</v>
      </c>
      <c r="BS16" s="32">
        <f t="shared" si="33"/>
        <v>1336.0890669968358</v>
      </c>
      <c r="BT16" s="32">
        <f t="shared" si="34"/>
        <v>0</v>
      </c>
      <c r="BU16" s="32">
        <f t="shared" si="35"/>
        <v>0</v>
      </c>
      <c r="BV16" s="32">
        <f t="shared" si="36"/>
        <v>459.88572958224415</v>
      </c>
      <c r="BW16" s="32">
        <f t="shared" si="37"/>
        <v>41.147670541569219</v>
      </c>
      <c r="BX16" s="32">
        <f t="shared" si="38"/>
        <v>334.02226674920894</v>
      </c>
      <c r="BY16" s="32">
        <f t="shared" si="39"/>
        <v>0</v>
      </c>
      <c r="BZ16" s="32">
        <f t="shared" si="40"/>
        <v>0</v>
      </c>
      <c r="CA16" s="32">
        <f>(BO16/100)*$T16</f>
        <v>2420.4512083276009</v>
      </c>
      <c r="CB16" s="8"/>
      <c r="CC16" s="66">
        <v>1992</v>
      </c>
      <c r="CD16" s="8">
        <f t="shared" si="21"/>
        <v>1182.5</v>
      </c>
      <c r="CE16" s="278">
        <f t="shared" si="42"/>
        <v>2466.2270907845491</v>
      </c>
      <c r="CF16" s="14">
        <f t="shared" si="64"/>
        <v>2.0856043051032129</v>
      </c>
      <c r="CG16" s="25">
        <f t="shared" si="65"/>
        <v>0.735058647838713</v>
      </c>
      <c r="CI16" s="58">
        <f>Y16</f>
        <v>0</v>
      </c>
      <c r="CJ16" s="58">
        <f t="shared" ref="CJ16:CS16" si="79">Z16</f>
        <v>10.3</v>
      </c>
      <c r="CK16" s="58">
        <f t="shared" si="79"/>
        <v>0</v>
      </c>
      <c r="CL16" s="58">
        <f t="shared" si="79"/>
        <v>55.2</v>
      </c>
      <c r="CM16" s="58">
        <f t="shared" si="79"/>
        <v>0</v>
      </c>
      <c r="CN16" s="58">
        <f t="shared" si="79"/>
        <v>0</v>
      </c>
      <c r="CO16" s="58">
        <f t="shared" si="79"/>
        <v>19</v>
      </c>
      <c r="CP16" s="58">
        <f t="shared" si="79"/>
        <v>1.7</v>
      </c>
      <c r="CQ16" s="58">
        <f t="shared" si="79"/>
        <v>13.8</v>
      </c>
      <c r="CR16" s="58">
        <f t="shared" si="79"/>
        <v>0</v>
      </c>
      <c r="CS16" s="58">
        <f t="shared" si="79"/>
        <v>0</v>
      </c>
      <c r="CT16" s="10">
        <f t="shared" si="44"/>
        <v>100</v>
      </c>
      <c r="CU16" s="32">
        <f>(CI16/100)*$U16</f>
        <v>0</v>
      </c>
      <c r="CV16" s="32">
        <f t="shared" si="46"/>
        <v>3635.0443208113425</v>
      </c>
      <c r="CW16" s="32">
        <f t="shared" si="47"/>
        <v>0</v>
      </c>
      <c r="CX16" s="32">
        <f t="shared" si="48"/>
        <v>19481.014224153991</v>
      </c>
      <c r="CY16" s="32">
        <f t="shared" si="49"/>
        <v>0</v>
      </c>
      <c r="CZ16" s="32">
        <f t="shared" si="50"/>
        <v>0</v>
      </c>
      <c r="DA16" s="32">
        <f t="shared" si="51"/>
        <v>6705.4215626616988</v>
      </c>
      <c r="DB16" s="32">
        <f t="shared" si="52"/>
        <v>599.95877139604681</v>
      </c>
      <c r="DC16" s="32">
        <f t="shared" si="53"/>
        <v>4870.2535560384977</v>
      </c>
      <c r="DD16" s="32">
        <f t="shared" si="54"/>
        <v>0</v>
      </c>
      <c r="DE16" s="32">
        <f t="shared" si="55"/>
        <v>0</v>
      </c>
      <c r="DF16" s="37">
        <f>SUM(CU16:DE16)</f>
        <v>35291.692435061574</v>
      </c>
      <c r="DG16" s="8"/>
      <c r="DH16" s="2">
        <v>1992</v>
      </c>
      <c r="DI16" s="8">
        <f t="shared" si="58"/>
        <v>16808</v>
      </c>
      <c r="DJ16" s="79">
        <f t="shared" si="66"/>
        <v>31997.875700487064</v>
      </c>
      <c r="DK16" s="14">
        <f t="shared" si="67"/>
        <v>1.9037289207810009</v>
      </c>
      <c r="DL16" s="25">
        <f t="shared" si="68"/>
        <v>0.6438145526937088</v>
      </c>
      <c r="DR16" s="3">
        <v>1992</v>
      </c>
      <c r="DS16" s="18">
        <f t="shared" si="69"/>
        <v>342.14229053599018</v>
      </c>
      <c r="DT16" s="21">
        <f t="shared" si="70"/>
        <v>10432.624063053785</v>
      </c>
      <c r="DU16" s="21">
        <f t="shared" si="71"/>
        <v>17552.654504219641</v>
      </c>
      <c r="DV16" s="15">
        <f t="shared" si="72"/>
        <v>5327.2400732864999</v>
      </c>
      <c r="DW16" s="7">
        <f t="shared" si="73"/>
        <v>33654.660931095917</v>
      </c>
      <c r="DX16" s="47">
        <f t="shared" si="74"/>
        <v>0.98073386550859165</v>
      </c>
    </row>
    <row r="17" spans="1:128" ht="14.5" x14ac:dyDescent="0.35">
      <c r="A17" s="35">
        <v>1993</v>
      </c>
      <c r="B17" s="258">
        <f>'Data-A6-Chin (May25)'!V14</f>
        <v>25852.758236354697</v>
      </c>
      <c r="C17" s="259">
        <f>'Data-A6-Chin (May25)'!C14</f>
        <v>24814</v>
      </c>
      <c r="D17" s="259">
        <f>'Data-A6-Chin (May25)'!P14</f>
        <v>1038.758236354696</v>
      </c>
      <c r="E17" s="70">
        <f t="shared" ref="E17:E36" si="80">C17+D17</f>
        <v>25852.758236354697</v>
      </c>
      <c r="F17" s="74">
        <v>200</v>
      </c>
      <c r="G17" s="75">
        <f t="shared" si="24"/>
        <v>0.16145200421717609</v>
      </c>
      <c r="H17" s="303">
        <f t="shared" si="0"/>
        <v>1238.758236354696</v>
      </c>
      <c r="I17" s="70">
        <f t="shared" si="75"/>
        <v>19561.666666666664</v>
      </c>
      <c r="J17" s="70">
        <f>I17-'Data-Nisga''a catch (May25)'!E6</f>
        <v>19183.666666666664</v>
      </c>
      <c r="K17" s="259">
        <f>'Data-A6-Chin (May25)'!AK14</f>
        <v>2300</v>
      </c>
      <c r="L17" s="275">
        <f>'Data-A6-Chin (May25)'!AJ14</f>
        <v>45414.424903021361</v>
      </c>
      <c r="M17" s="71">
        <f t="shared" si="2"/>
        <v>47714.424903021361</v>
      </c>
      <c r="N17" s="224">
        <f t="shared" si="3"/>
        <v>47714.424903021361</v>
      </c>
      <c r="O17" s="222">
        <f t="shared" si="25"/>
        <v>4.820345219867378E-2</v>
      </c>
      <c r="P17" s="75">
        <f t="shared" si="4"/>
        <v>0.40997385395350294</v>
      </c>
      <c r="Q17" s="75">
        <f t="shared" si="76"/>
        <v>0.40205172137476441</v>
      </c>
      <c r="R17" s="82">
        <f t="shared" si="26"/>
        <v>0.45817730615217672</v>
      </c>
      <c r="S17" s="82">
        <f t="shared" ref="S17:S35" si="81">O17+Q17</f>
        <v>0.45025517357343819</v>
      </c>
      <c r="T17" s="74">
        <f t="shared" si="77"/>
        <v>2253.3331407715878</v>
      </c>
      <c r="U17" s="74">
        <f t="shared" si="6"/>
        <v>45797.269626674737</v>
      </c>
      <c r="V17" s="67"/>
      <c r="W17" s="67"/>
      <c r="X17" s="67"/>
      <c r="Y17" s="163">
        <v>0.2</v>
      </c>
      <c r="Z17" s="164">
        <v>2.1</v>
      </c>
      <c r="AA17" s="164">
        <v>0.4</v>
      </c>
      <c r="AB17" s="164">
        <v>27.3</v>
      </c>
      <c r="AC17" s="164">
        <v>0</v>
      </c>
      <c r="AD17" s="164">
        <v>0.5</v>
      </c>
      <c r="AE17" s="164">
        <v>43</v>
      </c>
      <c r="AF17" s="164">
        <v>0.2</v>
      </c>
      <c r="AG17" s="164">
        <v>24.9</v>
      </c>
      <c r="AH17" s="164">
        <v>1.1000000000000001</v>
      </c>
      <c r="AI17" s="164">
        <v>0.4</v>
      </c>
      <c r="AJ17" s="10">
        <f t="shared" si="27"/>
        <v>100.1</v>
      </c>
      <c r="AK17" s="32">
        <f t="shared" si="7"/>
        <v>95.42884980604272</v>
      </c>
      <c r="AL17" s="32">
        <f t="shared" si="8"/>
        <v>1002.0029229634487</v>
      </c>
      <c r="AM17" s="32">
        <f t="shared" si="9"/>
        <v>190.85769961208544</v>
      </c>
      <c r="AN17" s="32">
        <f t="shared" si="10"/>
        <v>13026.037998524833</v>
      </c>
      <c r="AO17" s="32">
        <f t="shared" si="11"/>
        <v>0</v>
      </c>
      <c r="AP17" s="32">
        <f t="shared" si="12"/>
        <v>238.57212451510682</v>
      </c>
      <c r="AQ17" s="32">
        <f t="shared" si="13"/>
        <v>20517.202708299184</v>
      </c>
      <c r="AR17" s="32">
        <f t="shared" si="14"/>
        <v>95.42884980604272</v>
      </c>
      <c r="AS17" s="32">
        <f t="shared" si="15"/>
        <v>11880.89180085232</v>
      </c>
      <c r="AT17" s="32">
        <f t="shared" si="16"/>
        <v>524.85867393323508</v>
      </c>
      <c r="AU17" s="32">
        <f t="shared" si="17"/>
        <v>190.85769961208544</v>
      </c>
      <c r="AV17" s="37">
        <f t="shared" ref="AV17:AV24" si="82">SUM(AK17:AU17)</f>
        <v>47762.139327924386</v>
      </c>
      <c r="AW17" s="8"/>
      <c r="AX17" s="66">
        <v>1993</v>
      </c>
      <c r="AY17" s="8">
        <f t="shared" si="19"/>
        <v>25852.758236354697</v>
      </c>
      <c r="AZ17" s="9">
        <f t="shared" si="57"/>
        <v>57337.060733266648</v>
      </c>
      <c r="BA17" s="14">
        <f>AZ17/AY17</f>
        <v>2.2178314673069606</v>
      </c>
      <c r="BB17" s="25">
        <f t="shared" si="63"/>
        <v>0.79652990195961593</v>
      </c>
      <c r="BD17" s="58">
        <f t="shared" ref="BD17:BD36" si="83">Y17</f>
        <v>0.2</v>
      </c>
      <c r="BE17" s="58">
        <f t="shared" ref="BE17:BE36" si="84">Z17</f>
        <v>2.1</v>
      </c>
      <c r="BF17" s="58">
        <f t="shared" ref="BF17:BF36" si="85">AA17</f>
        <v>0.4</v>
      </c>
      <c r="BG17" s="58">
        <f t="shared" ref="BG17:BG36" si="86">AB17</f>
        <v>27.3</v>
      </c>
      <c r="BH17" s="58">
        <f t="shared" ref="BH17:BH36" si="87">AC17</f>
        <v>0</v>
      </c>
      <c r="BI17" s="58">
        <f t="shared" ref="BI17:BI36" si="88">AD17</f>
        <v>0.5</v>
      </c>
      <c r="BJ17" s="58">
        <f t="shared" ref="BJ17:BJ36" si="89">AE17</f>
        <v>43</v>
      </c>
      <c r="BK17" s="58">
        <f t="shared" ref="BK17:BK36" si="90">AF17</f>
        <v>0.2</v>
      </c>
      <c r="BL17" s="58">
        <f t="shared" ref="BL17:BL36" si="91">AG17</f>
        <v>24.9</v>
      </c>
      <c r="BM17" s="58">
        <f t="shared" ref="BM17:BM36" si="92">AH17</f>
        <v>1.1000000000000001</v>
      </c>
      <c r="BN17" s="58">
        <f t="shared" ref="BN17:BN36" si="93">AI17</f>
        <v>0.4</v>
      </c>
      <c r="BO17" s="10">
        <f t="shared" si="29"/>
        <v>100.1</v>
      </c>
      <c r="BP17" s="32">
        <f t="shared" si="30"/>
        <v>4.5066662815431755</v>
      </c>
      <c r="BQ17" s="32">
        <f t="shared" si="31"/>
        <v>47.319995956203343</v>
      </c>
      <c r="BR17" s="32">
        <f t="shared" si="32"/>
        <v>9.013332563086351</v>
      </c>
      <c r="BS17" s="32">
        <f t="shared" si="33"/>
        <v>615.15994743064346</v>
      </c>
      <c r="BT17" s="32">
        <f t="shared" si="34"/>
        <v>0</v>
      </c>
      <c r="BU17" s="32">
        <f t="shared" si="35"/>
        <v>11.266665703857939</v>
      </c>
      <c r="BV17" s="32">
        <f t="shared" si="36"/>
        <v>968.93325053178273</v>
      </c>
      <c r="BW17" s="32">
        <f t="shared" si="37"/>
        <v>4.5066662815431755</v>
      </c>
      <c r="BX17" s="32">
        <f t="shared" si="38"/>
        <v>561.07995205212535</v>
      </c>
      <c r="BY17" s="32">
        <f t="shared" si="39"/>
        <v>24.786664548487469</v>
      </c>
      <c r="BZ17" s="32">
        <f t="shared" si="40"/>
        <v>9.013332563086351</v>
      </c>
      <c r="CA17" s="32">
        <f t="shared" si="41"/>
        <v>2255.586473912359</v>
      </c>
      <c r="CB17" s="8"/>
      <c r="CC17" s="66">
        <v>1993</v>
      </c>
      <c r="CD17" s="8">
        <f t="shared" si="21"/>
        <v>1238.758236354696</v>
      </c>
      <c r="CE17" s="278">
        <f t="shared" si="42"/>
        <v>3997.2528699507893</v>
      </c>
      <c r="CF17" s="14">
        <f>CE17/CD17</f>
        <v>3.2268224360820703</v>
      </c>
      <c r="CG17" s="25">
        <f t="shared" si="65"/>
        <v>1.1714978871004142</v>
      </c>
      <c r="CI17" s="58">
        <f t="shared" ref="CI17:CI36" si="94">Y17</f>
        <v>0.2</v>
      </c>
      <c r="CJ17" s="58">
        <f t="shared" ref="CJ17:CJ36" si="95">Z17</f>
        <v>2.1</v>
      </c>
      <c r="CK17" s="58">
        <f t="shared" ref="CK17:CK36" si="96">AA17</f>
        <v>0.4</v>
      </c>
      <c r="CL17" s="58">
        <f t="shared" ref="CL17:CL36" si="97">AB17</f>
        <v>27.3</v>
      </c>
      <c r="CM17" s="58">
        <f t="shared" ref="CM17:CM36" si="98">AC17</f>
        <v>0</v>
      </c>
      <c r="CN17" s="58">
        <f t="shared" ref="CN17:CN36" si="99">AD17</f>
        <v>0.5</v>
      </c>
      <c r="CO17" s="58">
        <f t="shared" ref="CO17:CO36" si="100">AE17</f>
        <v>43</v>
      </c>
      <c r="CP17" s="58">
        <f t="shared" ref="CP17:CP36" si="101">AF17</f>
        <v>0.2</v>
      </c>
      <c r="CQ17" s="58">
        <f t="shared" ref="CQ17:CQ36" si="102">AG17</f>
        <v>24.9</v>
      </c>
      <c r="CR17" s="58">
        <f t="shared" ref="CR17:CR36" si="103">AH17</f>
        <v>1.1000000000000001</v>
      </c>
      <c r="CS17" s="58">
        <f t="shared" ref="CS17:CS36" si="104">AI17</f>
        <v>0.4</v>
      </c>
      <c r="CT17" s="10">
        <f t="shared" si="44"/>
        <v>100.1</v>
      </c>
      <c r="CU17" s="32">
        <f t="shared" si="45"/>
        <v>91.594539253349481</v>
      </c>
      <c r="CV17" s="32">
        <f t="shared" si="46"/>
        <v>961.74266216016952</v>
      </c>
      <c r="CW17" s="32">
        <f t="shared" si="47"/>
        <v>183.18907850669896</v>
      </c>
      <c r="CX17" s="32">
        <f t="shared" si="48"/>
        <v>12502.654608082205</v>
      </c>
      <c r="CY17" s="32">
        <f t="shared" si="49"/>
        <v>0</v>
      </c>
      <c r="CZ17" s="32">
        <f t="shared" si="50"/>
        <v>228.9863481333737</v>
      </c>
      <c r="DA17" s="32">
        <f t="shared" si="51"/>
        <v>19692.825939470138</v>
      </c>
      <c r="DB17" s="32">
        <f t="shared" si="52"/>
        <v>91.594539253349481</v>
      </c>
      <c r="DC17" s="32">
        <f t="shared" si="53"/>
        <v>11403.520137042009</v>
      </c>
      <c r="DD17" s="32">
        <f t="shared" si="54"/>
        <v>503.76996589342218</v>
      </c>
      <c r="DE17" s="32">
        <f t="shared" si="55"/>
        <v>183.18907850669896</v>
      </c>
      <c r="DF17" s="37">
        <f t="shared" ref="DF17:DF24" si="105">SUM(CU17:DE17)</f>
        <v>45843.066896301418</v>
      </c>
      <c r="DG17" s="8"/>
      <c r="DH17" s="2">
        <v>1993</v>
      </c>
      <c r="DI17" s="8">
        <f t="shared" si="58"/>
        <v>24814</v>
      </c>
      <c r="DJ17" s="79">
        <f t="shared" si="66"/>
        <v>53512.564411180465</v>
      </c>
      <c r="DK17" s="14">
        <f>DJ17/DI17</f>
        <v>2.1565472882719621</v>
      </c>
      <c r="DL17" s="25">
        <f t="shared" si="68"/>
        <v>0.76850846511572835</v>
      </c>
      <c r="DR17" s="3">
        <v>1993</v>
      </c>
      <c r="DS17" s="18">
        <f t="shared" si="69"/>
        <v>130.95344012201403</v>
      </c>
      <c r="DT17" s="21">
        <f t="shared" si="70"/>
        <v>15763.121398583366</v>
      </c>
      <c r="DU17" s="21">
        <f t="shared" si="71"/>
        <v>36090.8516676707</v>
      </c>
      <c r="DV17" s="15">
        <f t="shared" si="72"/>
        <v>4702.8626026148659</v>
      </c>
      <c r="DW17" s="7">
        <f t="shared" si="73"/>
        <v>56687.789108990946</v>
      </c>
      <c r="DX17" s="47">
        <f t="shared" si="74"/>
        <v>0.98867623111522707</v>
      </c>
    </row>
    <row r="18" spans="1:128" ht="14.5" x14ac:dyDescent="0.35">
      <c r="A18" s="35">
        <v>1994</v>
      </c>
      <c r="B18" s="258">
        <f>'Data-A6-Chin (May25)'!V15</f>
        <v>24871.582101968863</v>
      </c>
      <c r="C18" s="259">
        <f>'Data-A6-Chin (May25)'!C15</f>
        <v>21169</v>
      </c>
      <c r="D18" s="259">
        <f>'Data-A6-Chin (May25)'!P15</f>
        <v>3702.5821019688628</v>
      </c>
      <c r="E18" s="70">
        <f t="shared" si="80"/>
        <v>24871.582101968863</v>
      </c>
      <c r="F18" s="74">
        <v>100</v>
      </c>
      <c r="G18" s="75">
        <f t="shared" si="24"/>
        <v>2.6297920023402782E-2</v>
      </c>
      <c r="H18" s="303">
        <f t="shared" si="0"/>
        <v>3802.5821019688628</v>
      </c>
      <c r="I18" s="70">
        <f t="shared" si="75"/>
        <v>17908.194033989621</v>
      </c>
      <c r="J18" s="70">
        <f>I18-'Data-Nisga''a catch (May25)'!E7</f>
        <v>17578.194033989621</v>
      </c>
      <c r="K18" s="259">
        <f>'Data-A6-Chin (May25)'!AK15</f>
        <v>2200</v>
      </c>
      <c r="L18" s="275">
        <f>'Data-A6-Chin (May25)'!AJ15</f>
        <v>42779.776135958484</v>
      </c>
      <c r="M18" s="71">
        <f t="shared" si="2"/>
        <v>44979.776135958484</v>
      </c>
      <c r="N18" s="224">
        <f t="shared" si="3"/>
        <v>44979.776135958484</v>
      </c>
      <c r="O18" s="222">
        <f t="shared" si="25"/>
        <v>4.8910870373168429E-2</v>
      </c>
      <c r="P18" s="75">
        <f t="shared" si="4"/>
        <v>0.39813879864273388</v>
      </c>
      <c r="Q18" s="75">
        <f t="shared" si="76"/>
        <v>0.39080216808675861</v>
      </c>
      <c r="R18" s="82">
        <f t="shared" si="26"/>
        <v>0.44704966901590232</v>
      </c>
      <c r="S18" s="82">
        <f t="shared" si="81"/>
        <v>0.43971303845992704</v>
      </c>
      <c r="T18" s="74">
        <f t="shared" si="77"/>
        <v>6786.8473889105371</v>
      </c>
      <c r="U18" s="74">
        <f t="shared" si="6"/>
        <v>38283.727875386328</v>
      </c>
      <c r="V18" s="67"/>
      <c r="W18" s="67"/>
      <c r="X18" s="67"/>
      <c r="Y18" s="163">
        <v>0.2</v>
      </c>
      <c r="Z18" s="164">
        <v>0</v>
      </c>
      <c r="AA18" s="164">
        <v>0.7</v>
      </c>
      <c r="AB18" s="164">
        <v>11.4</v>
      </c>
      <c r="AC18" s="164">
        <v>0</v>
      </c>
      <c r="AD18" s="164">
        <v>0</v>
      </c>
      <c r="AE18" s="164">
        <v>54.8</v>
      </c>
      <c r="AF18" s="164">
        <v>0.6</v>
      </c>
      <c r="AG18" s="164">
        <v>31.6</v>
      </c>
      <c r="AH18" s="164">
        <v>0</v>
      </c>
      <c r="AI18" s="164">
        <v>0.7</v>
      </c>
      <c r="AJ18" s="10">
        <f t="shared" si="27"/>
        <v>99.999999999999986</v>
      </c>
      <c r="AK18" s="32">
        <f t="shared" si="7"/>
        <v>89.959552271916976</v>
      </c>
      <c r="AL18" s="32">
        <f t="shared" si="8"/>
        <v>0</v>
      </c>
      <c r="AM18" s="32">
        <f t="shared" si="9"/>
        <v>314.85843295170935</v>
      </c>
      <c r="AN18" s="32">
        <f t="shared" si="10"/>
        <v>5127.6944794992669</v>
      </c>
      <c r="AO18" s="32">
        <f t="shared" si="11"/>
        <v>0</v>
      </c>
      <c r="AP18" s="32">
        <f t="shared" si="12"/>
        <v>0</v>
      </c>
      <c r="AQ18" s="32">
        <f t="shared" si="13"/>
        <v>24648.917322505247</v>
      </c>
      <c r="AR18" s="32">
        <f t="shared" si="14"/>
        <v>269.8786568157509</v>
      </c>
      <c r="AS18" s="32">
        <f t="shared" si="15"/>
        <v>14213.609258962881</v>
      </c>
      <c r="AT18" s="32">
        <f t="shared" si="16"/>
        <v>0</v>
      </c>
      <c r="AU18" s="32">
        <f t="shared" si="17"/>
        <v>314.85843295170935</v>
      </c>
      <c r="AV18" s="37">
        <f t="shared" si="82"/>
        <v>44979.776135958484</v>
      </c>
      <c r="AW18" s="8"/>
      <c r="AX18" s="66">
        <v>1994</v>
      </c>
      <c r="AY18" s="8">
        <f t="shared" si="19"/>
        <v>24871.582101968863</v>
      </c>
      <c r="AZ18" s="9">
        <f t="shared" si="57"/>
        <v>20753.089315625173</v>
      </c>
      <c r="BA18" s="14">
        <f t="shared" si="28"/>
        <v>0.83440969820662658</v>
      </c>
      <c r="BB18" s="25">
        <f t="shared" si="63"/>
        <v>-0.18103075239257096</v>
      </c>
      <c r="BD18" s="58">
        <f t="shared" si="83"/>
        <v>0.2</v>
      </c>
      <c r="BE18" s="58">
        <f t="shared" si="84"/>
        <v>0</v>
      </c>
      <c r="BF18" s="58">
        <f t="shared" si="85"/>
        <v>0.7</v>
      </c>
      <c r="BG18" s="58">
        <f t="shared" si="86"/>
        <v>11.4</v>
      </c>
      <c r="BH18" s="58">
        <f t="shared" si="87"/>
        <v>0</v>
      </c>
      <c r="BI18" s="58">
        <f t="shared" si="88"/>
        <v>0</v>
      </c>
      <c r="BJ18" s="58">
        <f t="shared" si="89"/>
        <v>54.8</v>
      </c>
      <c r="BK18" s="58">
        <f t="shared" si="90"/>
        <v>0.6</v>
      </c>
      <c r="BL18" s="58">
        <f t="shared" si="91"/>
        <v>31.6</v>
      </c>
      <c r="BM18" s="58">
        <f t="shared" si="92"/>
        <v>0</v>
      </c>
      <c r="BN18" s="58">
        <f t="shared" si="93"/>
        <v>0.7</v>
      </c>
      <c r="BO18" s="10">
        <f t="shared" si="29"/>
        <v>99.999999999999986</v>
      </c>
      <c r="BP18" s="32">
        <f t="shared" si="30"/>
        <v>13.573694777821075</v>
      </c>
      <c r="BQ18" s="32">
        <f t="shared" si="31"/>
        <v>0</v>
      </c>
      <c r="BR18" s="32">
        <f t="shared" si="32"/>
        <v>47.507931722373755</v>
      </c>
      <c r="BS18" s="32">
        <f t="shared" si="33"/>
        <v>773.70060233580125</v>
      </c>
      <c r="BT18" s="32">
        <f t="shared" si="34"/>
        <v>0</v>
      </c>
      <c r="BU18" s="32">
        <f t="shared" si="35"/>
        <v>0</v>
      </c>
      <c r="BV18" s="32">
        <f t="shared" si="36"/>
        <v>3719.192369122974</v>
      </c>
      <c r="BW18" s="32">
        <f t="shared" si="37"/>
        <v>40.721084333463224</v>
      </c>
      <c r="BX18" s="32">
        <f t="shared" si="38"/>
        <v>2144.6437748957296</v>
      </c>
      <c r="BY18" s="32">
        <f t="shared" si="39"/>
        <v>0</v>
      </c>
      <c r="BZ18" s="32">
        <f t="shared" si="40"/>
        <v>47.507931722373755</v>
      </c>
      <c r="CA18" s="32">
        <f t="shared" si="41"/>
        <v>6786.8473889105362</v>
      </c>
      <c r="CB18" s="8"/>
      <c r="CC18" s="66">
        <v>1994</v>
      </c>
      <c r="CD18" s="8">
        <f t="shared" si="21"/>
        <v>3802.5821019688628</v>
      </c>
      <c r="CE18" s="278">
        <f t="shared" si="42"/>
        <v>1595.015062052104</v>
      </c>
      <c r="CF18" s="14">
        <f t="shared" ref="CF18:CF24" si="106">CE18/CD18</f>
        <v>0.41945578537969058</v>
      </c>
      <c r="CG18" s="25">
        <f t="shared" si="65"/>
        <v>-0.86879715700943594</v>
      </c>
      <c r="CI18" s="58">
        <f t="shared" si="94"/>
        <v>0.2</v>
      </c>
      <c r="CJ18" s="58">
        <f t="shared" si="95"/>
        <v>0</v>
      </c>
      <c r="CK18" s="58">
        <f t="shared" si="96"/>
        <v>0.7</v>
      </c>
      <c r="CL18" s="58">
        <f t="shared" si="97"/>
        <v>11.4</v>
      </c>
      <c r="CM18" s="58">
        <f t="shared" si="98"/>
        <v>0</v>
      </c>
      <c r="CN18" s="58">
        <f t="shared" si="99"/>
        <v>0</v>
      </c>
      <c r="CO18" s="58">
        <f t="shared" si="100"/>
        <v>54.8</v>
      </c>
      <c r="CP18" s="58">
        <f t="shared" si="101"/>
        <v>0.6</v>
      </c>
      <c r="CQ18" s="58">
        <f t="shared" si="102"/>
        <v>31.6</v>
      </c>
      <c r="CR18" s="58">
        <f t="shared" si="103"/>
        <v>0</v>
      </c>
      <c r="CS18" s="58">
        <f t="shared" si="104"/>
        <v>0.7</v>
      </c>
      <c r="CT18" s="10">
        <f t="shared" si="44"/>
        <v>99.999999999999986</v>
      </c>
      <c r="CU18" s="32">
        <f t="shared" si="45"/>
        <v>76.567455750772652</v>
      </c>
      <c r="CV18" s="32">
        <f t="shared" si="46"/>
        <v>0</v>
      </c>
      <c r="CW18" s="32">
        <f t="shared" si="47"/>
        <v>267.98609512770429</v>
      </c>
      <c r="CX18" s="32">
        <f t="shared" si="48"/>
        <v>4364.3449777940414</v>
      </c>
      <c r="CY18" s="32">
        <f t="shared" si="49"/>
        <v>0</v>
      </c>
      <c r="CZ18" s="32">
        <f t="shared" si="50"/>
        <v>0</v>
      </c>
      <c r="DA18" s="32">
        <f t="shared" si="51"/>
        <v>20979.482875711707</v>
      </c>
      <c r="DB18" s="32">
        <f t="shared" si="52"/>
        <v>229.70236725231797</v>
      </c>
      <c r="DC18" s="32">
        <f t="shared" si="53"/>
        <v>12097.65800862208</v>
      </c>
      <c r="DD18" s="32">
        <f t="shared" si="54"/>
        <v>0</v>
      </c>
      <c r="DE18" s="32">
        <f t="shared" si="55"/>
        <v>267.98609512770429</v>
      </c>
      <c r="DF18" s="37">
        <f t="shared" si="105"/>
        <v>38283.727875386328</v>
      </c>
      <c r="DG18" s="8"/>
      <c r="DH18" s="2">
        <v>1994</v>
      </c>
      <c r="DI18" s="8">
        <f t="shared" si="58"/>
        <v>21169</v>
      </c>
      <c r="DJ18" s="79">
        <f t="shared" si="66"/>
        <v>19273.734126622778</v>
      </c>
      <c r="DK18" s="14">
        <f t="shared" ref="DK18:DK24" si="107">DJ18/DI18</f>
        <v>0.91046974947436243</v>
      </c>
      <c r="DL18" s="25">
        <f t="shared" si="68"/>
        <v>-9.3794604447282368E-2</v>
      </c>
      <c r="DR18" s="3">
        <v>1994</v>
      </c>
      <c r="DS18" s="18">
        <f t="shared" si="69"/>
        <v>0</v>
      </c>
      <c r="DT18" s="21">
        <f t="shared" si="70"/>
        <v>6191.1168419275537</v>
      </c>
      <c r="DU18" s="21">
        <f t="shared" si="71"/>
        <v>11738.332727171039</v>
      </c>
      <c r="DV18" s="15">
        <f t="shared" si="72"/>
        <v>2619.9412658586248</v>
      </c>
      <c r="DW18" s="7">
        <f t="shared" si="73"/>
        <v>20549.390834957219</v>
      </c>
      <c r="DX18" s="47">
        <f t="shared" si="74"/>
        <v>0.99018466708401875</v>
      </c>
    </row>
    <row r="19" spans="1:128" ht="14.5" x14ac:dyDescent="0.35">
      <c r="A19" s="35">
        <v>1995</v>
      </c>
      <c r="B19" s="258">
        <f>'Data-A6-Chin (May25)'!V16</f>
        <v>8817.1145267995089</v>
      </c>
      <c r="C19" s="259">
        <f>'Data-A6-Chin (May25)'!C16</f>
        <v>7844</v>
      </c>
      <c r="D19" s="259">
        <f>'Data-A6-Chin (May25)'!P16</f>
        <v>973.11452679950878</v>
      </c>
      <c r="E19" s="70">
        <f t="shared" si="80"/>
        <v>8817.1145267995089</v>
      </c>
      <c r="F19" s="74">
        <v>100</v>
      </c>
      <c r="G19" s="75">
        <f t="shared" si="24"/>
        <v>9.318669862595487E-2</v>
      </c>
      <c r="H19" s="303">
        <f t="shared" si="0"/>
        <v>1073.1145267995089</v>
      </c>
      <c r="I19" s="70">
        <f t="shared" si="75"/>
        <v>12892.371508933171</v>
      </c>
      <c r="J19" s="70">
        <f>I19-'Data-Nisga''a catch (May25)'!E8</f>
        <v>12593.371508933171</v>
      </c>
      <c r="K19" s="259">
        <f>'Data-A6-Chin (May25)'!AK16</f>
        <v>1100</v>
      </c>
      <c r="L19" s="275">
        <f>'Data-A6-Chin (May25)'!AJ16</f>
        <v>21709.48603573268</v>
      </c>
      <c r="M19" s="71">
        <f t="shared" si="2"/>
        <v>22809.48603573268</v>
      </c>
      <c r="N19" s="224">
        <f t="shared" si="3"/>
        <v>22809.48603573268</v>
      </c>
      <c r="O19" s="222">
        <f t="shared" si="25"/>
        <v>4.822554959269016E-2</v>
      </c>
      <c r="P19" s="75">
        <f t="shared" si="4"/>
        <v>0.56521972870131121</v>
      </c>
      <c r="Q19" s="75">
        <f t="shared" si="76"/>
        <v>0.5521111474938436</v>
      </c>
      <c r="R19" s="82">
        <f t="shared" si="26"/>
        <v>0.61344527829400142</v>
      </c>
      <c r="S19" s="82">
        <f t="shared" si="81"/>
        <v>0.60033669708653381</v>
      </c>
      <c r="T19" s="74">
        <f t="shared" si="77"/>
        <v>2685.046435278688</v>
      </c>
      <c r="U19" s="74">
        <f t="shared" si="6"/>
        <v>20292.081714541571</v>
      </c>
      <c r="V19" s="67"/>
      <c r="W19" s="67"/>
      <c r="X19" s="67"/>
      <c r="Y19" s="163">
        <v>1.1000000000000001</v>
      </c>
      <c r="Z19" s="164">
        <v>1.5</v>
      </c>
      <c r="AA19" s="164">
        <v>1.2</v>
      </c>
      <c r="AB19" s="164">
        <v>51.2</v>
      </c>
      <c r="AC19" s="164">
        <v>0</v>
      </c>
      <c r="AD19" s="164">
        <v>0.7</v>
      </c>
      <c r="AE19" s="164">
        <v>22.5</v>
      </c>
      <c r="AF19" s="164">
        <v>0.5</v>
      </c>
      <c r="AG19" s="164">
        <v>21.4</v>
      </c>
      <c r="AH19" s="164">
        <v>0</v>
      </c>
      <c r="AI19" s="164">
        <v>0</v>
      </c>
      <c r="AJ19" s="10">
        <f t="shared" si="27"/>
        <v>100.1</v>
      </c>
      <c r="AK19" s="32">
        <f t="shared" si="7"/>
        <v>250.90434639305951</v>
      </c>
      <c r="AL19" s="32">
        <f t="shared" si="8"/>
        <v>342.14229053599018</v>
      </c>
      <c r="AM19" s="32">
        <f t="shared" si="9"/>
        <v>273.71383242879216</v>
      </c>
      <c r="AN19" s="32">
        <f t="shared" si="10"/>
        <v>11678.456850295132</v>
      </c>
      <c r="AO19" s="32">
        <f t="shared" si="11"/>
        <v>0</v>
      </c>
      <c r="AP19" s="32">
        <f t="shared" si="12"/>
        <v>159.66640225012875</v>
      </c>
      <c r="AQ19" s="32">
        <f t="shared" si="13"/>
        <v>5132.1343580398534</v>
      </c>
      <c r="AR19" s="32">
        <f t="shared" si="14"/>
        <v>114.0474301786634</v>
      </c>
      <c r="AS19" s="32">
        <f t="shared" si="15"/>
        <v>4881.2300116467932</v>
      </c>
      <c r="AT19" s="32">
        <f t="shared" si="16"/>
        <v>0</v>
      </c>
      <c r="AU19" s="32">
        <f t="shared" si="17"/>
        <v>0</v>
      </c>
      <c r="AV19" s="37">
        <f t="shared" si="82"/>
        <v>22832.29552176841</v>
      </c>
      <c r="AW19" s="8"/>
      <c r="AX19" s="66">
        <v>1995</v>
      </c>
      <c r="AY19" s="8">
        <f t="shared" si="19"/>
        <v>8817.1145267995089</v>
      </c>
      <c r="AZ19" s="9">
        <f t="shared" si="57"/>
        <v>28245.691403119567</v>
      </c>
      <c r="BA19" s="14">
        <f t="shared" si="28"/>
        <v>3.2035073738996065</v>
      </c>
      <c r="BB19" s="25">
        <f t="shared" si="63"/>
        <v>1.1642462639202948</v>
      </c>
      <c r="BD19" s="58">
        <f t="shared" si="83"/>
        <v>1.1000000000000001</v>
      </c>
      <c r="BE19" s="58">
        <f t="shared" si="84"/>
        <v>1.5</v>
      </c>
      <c r="BF19" s="58">
        <f t="shared" si="85"/>
        <v>1.2</v>
      </c>
      <c r="BG19" s="58">
        <f t="shared" si="86"/>
        <v>51.2</v>
      </c>
      <c r="BH19" s="58">
        <f t="shared" si="87"/>
        <v>0</v>
      </c>
      <c r="BI19" s="58">
        <f t="shared" si="88"/>
        <v>0.7</v>
      </c>
      <c r="BJ19" s="58">
        <f t="shared" si="89"/>
        <v>22.5</v>
      </c>
      <c r="BK19" s="58">
        <f t="shared" si="90"/>
        <v>0.5</v>
      </c>
      <c r="BL19" s="58">
        <f t="shared" si="91"/>
        <v>21.4</v>
      </c>
      <c r="BM19" s="58">
        <f t="shared" si="92"/>
        <v>0</v>
      </c>
      <c r="BN19" s="58">
        <f t="shared" si="93"/>
        <v>0</v>
      </c>
      <c r="BO19" s="10">
        <f t="shared" si="29"/>
        <v>100.1</v>
      </c>
      <c r="BP19" s="32">
        <f t="shared" si="30"/>
        <v>29.535510788065572</v>
      </c>
      <c r="BQ19" s="32">
        <f t="shared" si="31"/>
        <v>40.275696529180316</v>
      </c>
      <c r="BR19" s="32">
        <f t="shared" si="32"/>
        <v>32.220557223344258</v>
      </c>
      <c r="BS19" s="32">
        <f t="shared" si="33"/>
        <v>1374.7437748626883</v>
      </c>
      <c r="BT19" s="32">
        <f t="shared" si="34"/>
        <v>0</v>
      </c>
      <c r="BU19" s="32">
        <f t="shared" si="35"/>
        <v>18.795325046950815</v>
      </c>
      <c r="BV19" s="32">
        <f t="shared" si="36"/>
        <v>604.13544793770484</v>
      </c>
      <c r="BW19" s="32">
        <f t="shared" si="37"/>
        <v>13.42523217639344</v>
      </c>
      <c r="BX19" s="32">
        <f t="shared" si="38"/>
        <v>574.59993714963923</v>
      </c>
      <c r="BY19" s="32">
        <f t="shared" si="39"/>
        <v>0</v>
      </c>
      <c r="BZ19" s="32">
        <f t="shared" si="40"/>
        <v>0</v>
      </c>
      <c r="CA19" s="32">
        <f t="shared" si="41"/>
        <v>2687.7314817139663</v>
      </c>
      <c r="CB19" s="8"/>
      <c r="CC19" s="66">
        <v>1995</v>
      </c>
      <c r="CD19" s="8">
        <f t="shared" si="21"/>
        <v>1073.1145267995089</v>
      </c>
      <c r="CE19" s="278">
        <f t="shared" si="42"/>
        <v>2511.9653480005913</v>
      </c>
      <c r="CF19" s="14">
        <f t="shared" si="106"/>
        <v>2.3408175784297294</v>
      </c>
      <c r="CG19" s="25">
        <f t="shared" si="65"/>
        <v>0.85050026083760455</v>
      </c>
      <c r="CI19" s="58">
        <f t="shared" si="94"/>
        <v>1.1000000000000001</v>
      </c>
      <c r="CJ19" s="58">
        <f t="shared" si="95"/>
        <v>1.5</v>
      </c>
      <c r="CK19" s="58">
        <f t="shared" si="96"/>
        <v>1.2</v>
      </c>
      <c r="CL19" s="58">
        <f t="shared" si="97"/>
        <v>51.2</v>
      </c>
      <c r="CM19" s="58">
        <f t="shared" si="98"/>
        <v>0</v>
      </c>
      <c r="CN19" s="58">
        <f t="shared" si="99"/>
        <v>0.7</v>
      </c>
      <c r="CO19" s="58">
        <f t="shared" si="100"/>
        <v>22.5</v>
      </c>
      <c r="CP19" s="58">
        <f t="shared" si="101"/>
        <v>0.5</v>
      </c>
      <c r="CQ19" s="58">
        <f t="shared" si="102"/>
        <v>21.4</v>
      </c>
      <c r="CR19" s="58">
        <f t="shared" si="103"/>
        <v>0</v>
      </c>
      <c r="CS19" s="58">
        <f t="shared" si="104"/>
        <v>0</v>
      </c>
      <c r="CT19" s="10">
        <f t="shared" si="44"/>
        <v>100.1</v>
      </c>
      <c r="CU19" s="32">
        <f t="shared" si="45"/>
        <v>223.21289885995731</v>
      </c>
      <c r="CV19" s="32">
        <f t="shared" si="46"/>
        <v>304.38122571812357</v>
      </c>
      <c r="CW19" s="32">
        <f t="shared" si="47"/>
        <v>243.50498057449886</v>
      </c>
      <c r="CX19" s="32">
        <f t="shared" si="48"/>
        <v>10389.545837845284</v>
      </c>
      <c r="CY19" s="32">
        <f t="shared" si="49"/>
        <v>0</v>
      </c>
      <c r="CZ19" s="32">
        <f t="shared" si="50"/>
        <v>142.04457200179098</v>
      </c>
      <c r="DA19" s="32">
        <f t="shared" si="51"/>
        <v>4565.7183857718537</v>
      </c>
      <c r="DB19" s="32">
        <f t="shared" si="52"/>
        <v>101.46040857270786</v>
      </c>
      <c r="DC19" s="32">
        <f t="shared" si="53"/>
        <v>4342.5054869118958</v>
      </c>
      <c r="DD19" s="32">
        <f t="shared" si="54"/>
        <v>0</v>
      </c>
      <c r="DE19" s="32">
        <f t="shared" si="55"/>
        <v>0</v>
      </c>
      <c r="DF19" s="37">
        <f t="shared" si="105"/>
        <v>20312.373796256114</v>
      </c>
      <c r="DG19" s="8"/>
      <c r="DH19" s="2">
        <v>1995</v>
      </c>
      <c r="DI19" s="8">
        <f t="shared" si="58"/>
        <v>7844</v>
      </c>
      <c r="DJ19" s="79">
        <f t="shared" si="66"/>
        <v>26021.594947363592</v>
      </c>
      <c r="DK19" s="14">
        <f t="shared" si="107"/>
        <v>3.3173884430601213</v>
      </c>
      <c r="DL19" s="25">
        <f t="shared" si="68"/>
        <v>1.199177859849524</v>
      </c>
      <c r="DR19" s="3">
        <v>1995</v>
      </c>
      <c r="DS19" s="18">
        <f t="shared" si="69"/>
        <v>47.993153813391892</v>
      </c>
      <c r="DT19" s="21">
        <f t="shared" si="70"/>
        <v>8999.9298333653569</v>
      </c>
      <c r="DU19" s="21">
        <f t="shared" si="71"/>
        <v>14306.258228043807</v>
      </c>
      <c r="DV19" s="15">
        <f t="shared" si="72"/>
        <v>3732.1585157848476</v>
      </c>
      <c r="DW19" s="7">
        <f t="shared" si="73"/>
        <v>27086.3397310074</v>
      </c>
      <c r="DX19" s="47">
        <f t="shared" si="74"/>
        <v>0.95895474266973957</v>
      </c>
    </row>
    <row r="20" spans="1:128" ht="14.5" x14ac:dyDescent="0.35">
      <c r="A20" s="35">
        <v>1996</v>
      </c>
      <c r="B20" s="258">
        <f>'Data-A6-Chin (May25)'!V17</f>
        <v>22949.610030503507</v>
      </c>
      <c r="C20" s="259">
        <f>'Data-A6-Chin (May25)'!C17</f>
        <v>21842</v>
      </c>
      <c r="D20" s="259">
        <f>'Data-A6-Chin (May25)'!P17</f>
        <v>1107.6100305035061</v>
      </c>
      <c r="E20" s="70">
        <f t="shared" si="80"/>
        <v>22949.610030503507</v>
      </c>
      <c r="F20" s="74"/>
      <c r="G20" s="75" t="str">
        <f t="shared" si="24"/>
        <v/>
      </c>
      <c r="H20" s="303">
        <f t="shared" si="0"/>
        <v>1281.4910156263984</v>
      </c>
      <c r="I20" s="70">
        <f t="shared" si="75"/>
        <v>18601.536676834505</v>
      </c>
      <c r="J20" s="70">
        <f>I20-'Data-Nisga''a catch (May25)'!E9</f>
        <v>18208.536676834505</v>
      </c>
      <c r="K20" s="259">
        <f>'Data-A6-Chin (May25)'!AK17</f>
        <v>2100</v>
      </c>
      <c r="L20" s="275">
        <f>'Data-A6-Chin (May25)'!AJ17</f>
        <v>41551.146707338012</v>
      </c>
      <c r="M20" s="71">
        <f t="shared" si="2"/>
        <v>43651.146707338012</v>
      </c>
      <c r="N20" s="224">
        <f t="shared" si="3"/>
        <v>43651.146707338012</v>
      </c>
      <c r="O20" s="222">
        <f t="shared" si="25"/>
        <v>4.8108701796073954E-2</v>
      </c>
      <c r="P20" s="75">
        <f t="shared" si="4"/>
        <v>0.42614084806407798</v>
      </c>
      <c r="Q20" s="75">
        <f t="shared" si="76"/>
        <v>0.41713764815652699</v>
      </c>
      <c r="R20" s="82">
        <f t="shared" si="26"/>
        <v>0.47424954986015194</v>
      </c>
      <c r="S20" s="82">
        <f t="shared" si="81"/>
        <v>0.46524634995260095</v>
      </c>
      <c r="T20" s="74">
        <f t="shared" si="77"/>
        <v>2396.4137795278457</v>
      </c>
      <c r="U20" s="74">
        <f t="shared" si="6"/>
        <v>41544.424725057477</v>
      </c>
      <c r="V20" s="67"/>
      <c r="W20" s="67"/>
      <c r="X20" s="67"/>
      <c r="Y20" s="163">
        <v>0.3</v>
      </c>
      <c r="Z20" s="164">
        <v>0.3</v>
      </c>
      <c r="AA20" s="164">
        <v>0.4</v>
      </c>
      <c r="AB20" s="164">
        <v>23.9</v>
      </c>
      <c r="AC20" s="164">
        <v>0.1</v>
      </c>
      <c r="AD20" s="164">
        <v>0.1</v>
      </c>
      <c r="AE20" s="164">
        <v>66.5</v>
      </c>
      <c r="AF20" s="164">
        <v>0</v>
      </c>
      <c r="AG20" s="164">
        <v>6.8</v>
      </c>
      <c r="AH20" s="164">
        <v>0.8</v>
      </c>
      <c r="AI20" s="164">
        <v>0.8</v>
      </c>
      <c r="AJ20" s="10">
        <f t="shared" si="27"/>
        <v>99.999999999999986</v>
      </c>
      <c r="AK20" s="32">
        <f t="shared" si="7"/>
        <v>130.95344012201403</v>
      </c>
      <c r="AL20" s="32">
        <f t="shared" si="8"/>
        <v>130.95344012201403</v>
      </c>
      <c r="AM20" s="32">
        <f t="shared" si="9"/>
        <v>174.60458682935206</v>
      </c>
      <c r="AN20" s="32">
        <f t="shared" si="10"/>
        <v>10432.624063053785</v>
      </c>
      <c r="AO20" s="32">
        <f t="shared" si="11"/>
        <v>43.651146707338015</v>
      </c>
      <c r="AP20" s="32">
        <f t="shared" si="12"/>
        <v>43.651146707338015</v>
      </c>
      <c r="AQ20" s="32">
        <f t="shared" si="13"/>
        <v>29028.012560379779</v>
      </c>
      <c r="AR20" s="32">
        <f t="shared" si="14"/>
        <v>0</v>
      </c>
      <c r="AS20" s="32">
        <f t="shared" si="15"/>
        <v>2968.2779760989852</v>
      </c>
      <c r="AT20" s="32">
        <f t="shared" si="16"/>
        <v>349.20917365870412</v>
      </c>
      <c r="AU20" s="32">
        <f t="shared" si="17"/>
        <v>349.20917365870412</v>
      </c>
      <c r="AV20" s="37">
        <f t="shared" si="82"/>
        <v>43651.146707338012</v>
      </c>
      <c r="AW20" s="8"/>
      <c r="AX20" s="66">
        <v>1996</v>
      </c>
      <c r="AY20" s="8">
        <f t="shared" si="19"/>
        <v>22949.610030503507</v>
      </c>
      <c r="AZ20" s="9">
        <f t="shared" si="57"/>
        <v>60206.970015630475</v>
      </c>
      <c r="BA20" s="14">
        <f t="shared" si="28"/>
        <v>2.6234419641818008</v>
      </c>
      <c r="BB20" s="25">
        <f t="shared" si="63"/>
        <v>0.96448718237595055</v>
      </c>
      <c r="BD20" s="58">
        <f t="shared" si="83"/>
        <v>0.3</v>
      </c>
      <c r="BE20" s="58">
        <f t="shared" si="84"/>
        <v>0.3</v>
      </c>
      <c r="BF20" s="58">
        <f t="shared" si="85"/>
        <v>0.4</v>
      </c>
      <c r="BG20" s="58">
        <f t="shared" si="86"/>
        <v>23.9</v>
      </c>
      <c r="BH20" s="58">
        <f t="shared" si="87"/>
        <v>0.1</v>
      </c>
      <c r="BI20" s="58">
        <f t="shared" si="88"/>
        <v>0.1</v>
      </c>
      <c r="BJ20" s="58">
        <f t="shared" si="89"/>
        <v>66.5</v>
      </c>
      <c r="BK20" s="58">
        <f t="shared" si="90"/>
        <v>0</v>
      </c>
      <c r="BL20" s="58">
        <f t="shared" si="91"/>
        <v>6.8</v>
      </c>
      <c r="BM20" s="58">
        <f t="shared" si="92"/>
        <v>0.8</v>
      </c>
      <c r="BN20" s="58">
        <f t="shared" si="93"/>
        <v>0.8</v>
      </c>
      <c r="BO20" s="10">
        <f t="shared" si="29"/>
        <v>99.999999999999986</v>
      </c>
      <c r="BP20" s="32">
        <f t="shared" si="30"/>
        <v>7.1892413385835372</v>
      </c>
      <c r="BQ20" s="32">
        <f t="shared" si="31"/>
        <v>7.1892413385835372</v>
      </c>
      <c r="BR20" s="32">
        <f t="shared" si="32"/>
        <v>9.5856551181113829</v>
      </c>
      <c r="BS20" s="32">
        <f t="shared" si="33"/>
        <v>572.7428933071551</v>
      </c>
      <c r="BT20" s="32">
        <f t="shared" si="34"/>
        <v>2.3964137795278457</v>
      </c>
      <c r="BU20" s="32">
        <f t="shared" si="35"/>
        <v>2.3964137795278457</v>
      </c>
      <c r="BV20" s="32">
        <f t="shared" si="36"/>
        <v>1593.6151633860175</v>
      </c>
      <c r="BW20" s="32">
        <f t="shared" si="37"/>
        <v>0</v>
      </c>
      <c r="BX20" s="32">
        <f t="shared" si="38"/>
        <v>162.95613700789352</v>
      </c>
      <c r="BY20" s="32">
        <f t="shared" si="39"/>
        <v>19.171310236222766</v>
      </c>
      <c r="BZ20" s="32">
        <f t="shared" si="40"/>
        <v>19.171310236222766</v>
      </c>
      <c r="CA20" s="32">
        <f t="shared" si="41"/>
        <v>2396.4137795278452</v>
      </c>
      <c r="CB20" s="8"/>
      <c r="CC20" s="66">
        <v>1996</v>
      </c>
      <c r="CD20" s="8">
        <f t="shared" si="21"/>
        <v>1281.4910156263984</v>
      </c>
      <c r="CE20" s="278">
        <f t="shared" si="42"/>
        <v>6937.198817294744</v>
      </c>
      <c r="CF20" s="14">
        <f t="shared" si="106"/>
        <v>5.4133807671712866</v>
      </c>
      <c r="CG20" s="25">
        <f t="shared" si="65"/>
        <v>1.6888738084355215</v>
      </c>
      <c r="CI20" s="58">
        <f t="shared" si="94"/>
        <v>0.3</v>
      </c>
      <c r="CJ20" s="58">
        <f t="shared" si="95"/>
        <v>0.3</v>
      </c>
      <c r="CK20" s="58">
        <f t="shared" si="96"/>
        <v>0.4</v>
      </c>
      <c r="CL20" s="58">
        <f t="shared" si="97"/>
        <v>23.9</v>
      </c>
      <c r="CM20" s="58">
        <f t="shared" si="98"/>
        <v>0.1</v>
      </c>
      <c r="CN20" s="58">
        <f t="shared" si="99"/>
        <v>0.1</v>
      </c>
      <c r="CO20" s="58">
        <f t="shared" si="100"/>
        <v>66.5</v>
      </c>
      <c r="CP20" s="58">
        <f t="shared" si="101"/>
        <v>0</v>
      </c>
      <c r="CQ20" s="58">
        <f t="shared" si="102"/>
        <v>6.8</v>
      </c>
      <c r="CR20" s="58">
        <f t="shared" si="103"/>
        <v>0.8</v>
      </c>
      <c r="CS20" s="58">
        <f t="shared" si="104"/>
        <v>0.8</v>
      </c>
      <c r="CT20" s="10">
        <f t="shared" si="44"/>
        <v>99.999999999999986</v>
      </c>
      <c r="CU20" s="32">
        <f t="shared" si="45"/>
        <v>124.63327417517243</v>
      </c>
      <c r="CV20" s="32">
        <f t="shared" si="46"/>
        <v>124.63327417517243</v>
      </c>
      <c r="CW20" s="32">
        <f t="shared" si="47"/>
        <v>166.1776989002299</v>
      </c>
      <c r="CX20" s="32">
        <f t="shared" si="48"/>
        <v>9929.117509288737</v>
      </c>
      <c r="CY20" s="32">
        <f t="shared" si="49"/>
        <v>41.544424725057475</v>
      </c>
      <c r="CZ20" s="32">
        <f t="shared" si="50"/>
        <v>41.544424725057475</v>
      </c>
      <c r="DA20" s="32">
        <f t="shared" si="51"/>
        <v>27627.042442163223</v>
      </c>
      <c r="DB20" s="32">
        <f t="shared" si="52"/>
        <v>0</v>
      </c>
      <c r="DC20" s="32">
        <f t="shared" si="53"/>
        <v>2825.0208813039085</v>
      </c>
      <c r="DD20" s="32">
        <f t="shared" si="54"/>
        <v>332.3553978004598</v>
      </c>
      <c r="DE20" s="32">
        <f t="shared" si="55"/>
        <v>332.3553978004598</v>
      </c>
      <c r="DF20" s="37">
        <f t="shared" si="105"/>
        <v>41544.42472505747</v>
      </c>
      <c r="DG20" s="8"/>
      <c r="DH20" s="2">
        <v>1996</v>
      </c>
      <c r="DI20" s="8">
        <f t="shared" si="58"/>
        <v>21842</v>
      </c>
      <c r="DJ20" s="79">
        <f t="shared" si="66"/>
        <v>54017.028207605515</v>
      </c>
      <c r="DK20" s="14">
        <f t="shared" si="107"/>
        <v>2.473080679773167</v>
      </c>
      <c r="DL20" s="25">
        <f t="shared" si="68"/>
        <v>0.90546461225829944</v>
      </c>
      <c r="DR20" s="3">
        <v>1996</v>
      </c>
      <c r="DS20" s="18">
        <f t="shared" si="69"/>
        <v>4407.5219414215908</v>
      </c>
      <c r="DT20" s="21">
        <f t="shared" si="70"/>
        <v>15754.120506544628</v>
      </c>
      <c r="DU20" s="21">
        <f t="shared" si="71"/>
        <v>35974.247936517895</v>
      </c>
      <c r="DV20" s="15">
        <f t="shared" si="72"/>
        <v>3509.3771354415831</v>
      </c>
      <c r="DW20" s="7">
        <f t="shared" si="73"/>
        <v>59645.267519925692</v>
      </c>
      <c r="DX20" s="47">
        <f t="shared" si="74"/>
        <v>0.99067047394082519</v>
      </c>
    </row>
    <row r="21" spans="1:128" ht="14.5" x14ac:dyDescent="0.35">
      <c r="A21" s="35">
        <v>1997</v>
      </c>
      <c r="B21" s="258">
        <f>'Data-A6-Chin (May25)'!V18</f>
        <v>20337.294956853053</v>
      </c>
      <c r="C21" s="259">
        <f>'Data-A6-Chin (May25)'!C18</f>
        <v>18702</v>
      </c>
      <c r="D21" s="259">
        <f>'Data-A6-Chin (May25)'!P18</f>
        <v>1635.2949568530512</v>
      </c>
      <c r="E21" s="70">
        <f t="shared" si="80"/>
        <v>20337.294956853053</v>
      </c>
      <c r="F21" s="74">
        <v>150</v>
      </c>
      <c r="G21" s="75">
        <f t="shared" si="24"/>
        <v>8.4019729862680942E-2</v>
      </c>
      <c r="H21" s="303">
        <f t="shared" si="0"/>
        <v>1785.2949568530512</v>
      </c>
      <c r="I21" s="70">
        <f t="shared" si="75"/>
        <v>15937.877503493241</v>
      </c>
      <c r="J21" s="70">
        <f>I21-'Data-Nisga''a catch (May25)'!E10</f>
        <v>14974.877503493241</v>
      </c>
      <c r="K21" s="259">
        <f>'Data-A6-Chin (May25)'!AK18</f>
        <v>1800</v>
      </c>
      <c r="L21" s="275">
        <f>'Data-A6-Chin (May25)'!AJ18</f>
        <v>36275.172460346294</v>
      </c>
      <c r="M21" s="71">
        <f t="shared" si="2"/>
        <v>38075.172460346294</v>
      </c>
      <c r="N21" s="224">
        <f t="shared" si="3"/>
        <v>38075.172460346294</v>
      </c>
      <c r="O21" s="222">
        <f t="shared" si="25"/>
        <v>4.7274900773584809E-2</v>
      </c>
      <c r="P21" s="75">
        <f t="shared" si="4"/>
        <v>0.41858976528844027</v>
      </c>
      <c r="Q21" s="75">
        <f t="shared" si="76"/>
        <v>0.39329769337457243</v>
      </c>
      <c r="R21" s="82">
        <f t="shared" si="26"/>
        <v>0.46586466606202509</v>
      </c>
      <c r="S21" s="82">
        <f t="shared" si="81"/>
        <v>0.44057259414815725</v>
      </c>
      <c r="T21" s="74">
        <f t="shared" si="77"/>
        <v>3191.2897691069929</v>
      </c>
      <c r="U21" s="74">
        <f t="shared" si="6"/>
        <v>35013.598261918625</v>
      </c>
      <c r="V21" s="67"/>
      <c r="W21" s="67"/>
      <c r="X21" s="67"/>
      <c r="Y21" s="163">
        <v>0</v>
      </c>
      <c r="Z21" s="164">
        <v>0</v>
      </c>
      <c r="AA21" s="164">
        <v>0.2</v>
      </c>
      <c r="AB21" s="164">
        <v>41.4</v>
      </c>
      <c r="AC21" s="164">
        <v>0</v>
      </c>
      <c r="AD21" s="164">
        <v>0</v>
      </c>
      <c r="AE21" s="164">
        <v>46.1</v>
      </c>
      <c r="AF21" s="164">
        <v>0</v>
      </c>
      <c r="AG21" s="164">
        <v>11.8</v>
      </c>
      <c r="AH21" s="164">
        <v>0.3</v>
      </c>
      <c r="AI21" s="164">
        <v>0.2</v>
      </c>
      <c r="AJ21" s="10">
        <f t="shared" si="27"/>
        <v>100</v>
      </c>
      <c r="AK21" s="32">
        <f t="shared" si="7"/>
        <v>0</v>
      </c>
      <c r="AL21" s="32">
        <f t="shared" si="8"/>
        <v>0</v>
      </c>
      <c r="AM21" s="32">
        <f t="shared" si="9"/>
        <v>76.150344920692589</v>
      </c>
      <c r="AN21" s="32">
        <f t="shared" si="10"/>
        <v>15763.121398583366</v>
      </c>
      <c r="AO21" s="32">
        <f t="shared" si="11"/>
        <v>0</v>
      </c>
      <c r="AP21" s="32">
        <f t="shared" si="12"/>
        <v>0</v>
      </c>
      <c r="AQ21" s="32">
        <f t="shared" si="13"/>
        <v>17552.654504219641</v>
      </c>
      <c r="AR21" s="32">
        <f t="shared" si="14"/>
        <v>0</v>
      </c>
      <c r="AS21" s="32">
        <f t="shared" si="15"/>
        <v>4492.8703503208626</v>
      </c>
      <c r="AT21" s="32">
        <f t="shared" si="16"/>
        <v>114.22551738103888</v>
      </c>
      <c r="AU21" s="32">
        <f t="shared" si="17"/>
        <v>76.150344920692589</v>
      </c>
      <c r="AV21" s="37">
        <f t="shared" si="82"/>
        <v>38075.172460346294</v>
      </c>
      <c r="AW21" s="8"/>
      <c r="AX21" s="66">
        <v>1997</v>
      </c>
      <c r="AY21" s="8">
        <f t="shared" si="19"/>
        <v>20337.294956853053</v>
      </c>
      <c r="AZ21" s="9">
        <f t="shared" si="57"/>
        <v>27347.19582205082</v>
      </c>
      <c r="BA21" s="14">
        <f t="shared" si="28"/>
        <v>1.3446820671121575</v>
      </c>
      <c r="BB21" s="25">
        <f t="shared" si="63"/>
        <v>0.29615760378208167</v>
      </c>
      <c r="BD21" s="58">
        <f t="shared" si="83"/>
        <v>0</v>
      </c>
      <c r="BE21" s="58">
        <f t="shared" si="84"/>
        <v>0</v>
      </c>
      <c r="BF21" s="58">
        <f t="shared" si="85"/>
        <v>0.2</v>
      </c>
      <c r="BG21" s="58">
        <f t="shared" si="86"/>
        <v>41.4</v>
      </c>
      <c r="BH21" s="58">
        <f t="shared" si="87"/>
        <v>0</v>
      </c>
      <c r="BI21" s="58">
        <f t="shared" si="88"/>
        <v>0</v>
      </c>
      <c r="BJ21" s="58">
        <f t="shared" si="89"/>
        <v>46.1</v>
      </c>
      <c r="BK21" s="58">
        <f t="shared" si="90"/>
        <v>0</v>
      </c>
      <c r="BL21" s="58">
        <f t="shared" si="91"/>
        <v>11.8</v>
      </c>
      <c r="BM21" s="58">
        <f t="shared" si="92"/>
        <v>0.3</v>
      </c>
      <c r="BN21" s="58">
        <f t="shared" si="93"/>
        <v>0.2</v>
      </c>
      <c r="BO21" s="10">
        <f t="shared" si="29"/>
        <v>100</v>
      </c>
      <c r="BP21" s="32">
        <f t="shared" si="30"/>
        <v>0</v>
      </c>
      <c r="BQ21" s="32">
        <f t="shared" si="31"/>
        <v>0</v>
      </c>
      <c r="BR21" s="32">
        <f t="shared" si="32"/>
        <v>6.382579538213986</v>
      </c>
      <c r="BS21" s="32">
        <f t="shared" si="33"/>
        <v>1321.1939644102949</v>
      </c>
      <c r="BT21" s="32">
        <f t="shared" si="34"/>
        <v>0</v>
      </c>
      <c r="BU21" s="32">
        <f t="shared" si="35"/>
        <v>0</v>
      </c>
      <c r="BV21" s="32">
        <f t="shared" si="36"/>
        <v>1471.1845835583238</v>
      </c>
      <c r="BW21" s="32">
        <f t="shared" si="37"/>
        <v>0</v>
      </c>
      <c r="BX21" s="32">
        <f t="shared" si="38"/>
        <v>376.57219275462518</v>
      </c>
      <c r="BY21" s="32">
        <f t="shared" si="39"/>
        <v>9.5738693073209795</v>
      </c>
      <c r="BZ21" s="32">
        <f t="shared" si="40"/>
        <v>6.382579538213986</v>
      </c>
      <c r="CA21" s="32">
        <f t="shared" si="41"/>
        <v>3191.2897691069929</v>
      </c>
      <c r="CB21" s="8"/>
      <c r="CC21" s="66">
        <v>1997</v>
      </c>
      <c r="CD21" s="8">
        <f t="shared" si="21"/>
        <v>1785.2949568530512</v>
      </c>
      <c r="CE21" s="278">
        <f t="shared" si="42"/>
        <v>3160.7410543276505</v>
      </c>
      <c r="CF21" s="14">
        <f t="shared" si="106"/>
        <v>1.7704307303366305</v>
      </c>
      <c r="CG21" s="25">
        <f t="shared" si="65"/>
        <v>0.57122286745348694</v>
      </c>
      <c r="CI21" s="58">
        <f t="shared" si="94"/>
        <v>0</v>
      </c>
      <c r="CJ21" s="58">
        <f t="shared" si="95"/>
        <v>0</v>
      </c>
      <c r="CK21" s="58">
        <f t="shared" si="96"/>
        <v>0.2</v>
      </c>
      <c r="CL21" s="58">
        <f t="shared" si="97"/>
        <v>41.4</v>
      </c>
      <c r="CM21" s="58">
        <f t="shared" si="98"/>
        <v>0</v>
      </c>
      <c r="CN21" s="58">
        <f t="shared" si="99"/>
        <v>0</v>
      </c>
      <c r="CO21" s="58">
        <f t="shared" si="100"/>
        <v>46.1</v>
      </c>
      <c r="CP21" s="58">
        <f t="shared" si="101"/>
        <v>0</v>
      </c>
      <c r="CQ21" s="58">
        <f t="shared" si="102"/>
        <v>11.8</v>
      </c>
      <c r="CR21" s="58">
        <f t="shared" si="103"/>
        <v>0.3</v>
      </c>
      <c r="CS21" s="58">
        <f t="shared" si="104"/>
        <v>0.2</v>
      </c>
      <c r="CT21" s="10">
        <f t="shared" si="44"/>
        <v>100</v>
      </c>
      <c r="CU21" s="32">
        <f t="shared" si="45"/>
        <v>0</v>
      </c>
      <c r="CV21" s="32">
        <f t="shared" si="46"/>
        <v>0</v>
      </c>
      <c r="CW21" s="32">
        <f t="shared" si="47"/>
        <v>70.027196523837247</v>
      </c>
      <c r="CX21" s="32">
        <f t="shared" si="48"/>
        <v>14495.629680434311</v>
      </c>
      <c r="CY21" s="32">
        <f t="shared" si="49"/>
        <v>0</v>
      </c>
      <c r="CZ21" s="32">
        <f t="shared" si="50"/>
        <v>0</v>
      </c>
      <c r="DA21" s="32">
        <f t="shared" si="51"/>
        <v>16141.268798744486</v>
      </c>
      <c r="DB21" s="32">
        <f t="shared" si="52"/>
        <v>0</v>
      </c>
      <c r="DC21" s="32">
        <f t="shared" si="53"/>
        <v>4131.6045949063982</v>
      </c>
      <c r="DD21" s="32">
        <f t="shared" si="54"/>
        <v>105.04079478575588</v>
      </c>
      <c r="DE21" s="32">
        <f t="shared" si="55"/>
        <v>70.027196523837247</v>
      </c>
      <c r="DF21" s="37">
        <f t="shared" si="105"/>
        <v>35013.598261918618</v>
      </c>
      <c r="DG21" s="8"/>
      <c r="DH21" s="2">
        <v>1997</v>
      </c>
      <c r="DI21" s="8">
        <f t="shared" si="58"/>
        <v>18702</v>
      </c>
      <c r="DJ21" s="79">
        <f t="shared" si="66"/>
        <v>24526.774161345278</v>
      </c>
      <c r="DK21" s="14">
        <f t="shared" si="107"/>
        <v>1.3114519389020041</v>
      </c>
      <c r="DL21" s="25">
        <f t="shared" si="68"/>
        <v>0.27113487375320261</v>
      </c>
      <c r="DR21" s="3">
        <v>1997</v>
      </c>
      <c r="DS21" s="18">
        <f t="shared" si="69"/>
        <v>1137.6060759649295</v>
      </c>
      <c r="DT21" s="21">
        <f t="shared" si="70"/>
        <v>9053.4548080056047</v>
      </c>
      <c r="DU21" s="21">
        <f t="shared" si="71"/>
        <v>13442.514345907999</v>
      </c>
      <c r="DV21" s="15">
        <f t="shared" si="72"/>
        <v>3104.9414059673595</v>
      </c>
      <c r="DW21" s="7">
        <f t="shared" si="73"/>
        <v>26738.516635845892</v>
      </c>
      <c r="DX21" s="47">
        <f t="shared" si="74"/>
        <v>0.97774253747383733</v>
      </c>
    </row>
    <row r="22" spans="1:128" ht="14.5" x14ac:dyDescent="0.35">
      <c r="A22" s="35">
        <v>1998</v>
      </c>
      <c r="B22" s="258">
        <f>'Data-A6-Chin (May25)'!V19</f>
        <v>24675.115360043914</v>
      </c>
      <c r="C22" s="259">
        <f>'Data-A6-Chin (May25)'!C19</f>
        <v>23212.997674418606</v>
      </c>
      <c r="D22" s="259">
        <f>'Data-A6-Chin (May25)'!P19</f>
        <v>1462.1176856253073</v>
      </c>
      <c r="E22" s="70">
        <f t="shared" si="80"/>
        <v>24675.115360043914</v>
      </c>
      <c r="F22" s="74">
        <v>100</v>
      </c>
      <c r="G22" s="75">
        <f t="shared" si="24"/>
        <v>6.4015663429334096E-2</v>
      </c>
      <c r="H22" s="303">
        <f t="shared" si="0"/>
        <v>1562.1176856253073</v>
      </c>
      <c r="I22" s="70">
        <f t="shared" si="75"/>
        <v>21018.038453347974</v>
      </c>
      <c r="J22" s="70">
        <f>I22-'Data-Nisga''a catch (May25)'!E11</f>
        <v>20373.038453347974</v>
      </c>
      <c r="K22" s="259">
        <f>'Data-A6-Chin (May25)'!AK19</f>
        <v>2300</v>
      </c>
      <c r="L22" s="275">
        <f>'Data-A6-Chin (May25)'!AJ19</f>
        <v>45693.153813391888</v>
      </c>
      <c r="M22" s="71">
        <f t="shared" si="2"/>
        <v>47993.153813391888</v>
      </c>
      <c r="N22" s="224">
        <f t="shared" si="3"/>
        <v>47993.153813391888</v>
      </c>
      <c r="O22" s="222">
        <f t="shared" si="25"/>
        <v>4.7923501942441923E-2</v>
      </c>
      <c r="P22" s="75">
        <f t="shared" si="4"/>
        <v>0.43793826375884376</v>
      </c>
      <c r="Q22" s="75">
        <f t="shared" si="76"/>
        <v>0.42449884690976764</v>
      </c>
      <c r="R22" s="82">
        <f t="shared" si="26"/>
        <v>0.4858617657012857</v>
      </c>
      <c r="S22" s="82">
        <f t="shared" si="81"/>
        <v>0.47242234885220957</v>
      </c>
      <c r="T22" s="74">
        <f t="shared" si="77"/>
        <v>2960.9246756885668</v>
      </c>
      <c r="U22" s="74">
        <f t="shared" si="6"/>
        <v>45149.331689134509</v>
      </c>
      <c r="V22" s="67"/>
      <c r="W22" s="67"/>
      <c r="X22" s="67"/>
      <c r="Y22" s="163">
        <v>0</v>
      </c>
      <c r="Z22" s="164">
        <v>0.1</v>
      </c>
      <c r="AA22" s="164">
        <v>0</v>
      </c>
      <c r="AB22" s="164">
        <v>12.9</v>
      </c>
      <c r="AC22" s="164">
        <v>0</v>
      </c>
      <c r="AD22" s="164">
        <v>0.1</v>
      </c>
      <c r="AE22" s="164">
        <v>75.2</v>
      </c>
      <c r="AF22" s="164">
        <v>0.3</v>
      </c>
      <c r="AG22" s="164">
        <v>11.1</v>
      </c>
      <c r="AH22" s="164">
        <v>0.4</v>
      </c>
      <c r="AI22" s="164">
        <v>0</v>
      </c>
      <c r="AJ22" s="10">
        <f t="shared" si="27"/>
        <v>100.1</v>
      </c>
      <c r="AK22" s="32">
        <f t="shared" si="7"/>
        <v>0</v>
      </c>
      <c r="AL22" s="32">
        <f t="shared" si="8"/>
        <v>47.993153813391892</v>
      </c>
      <c r="AM22" s="32">
        <f t="shared" si="9"/>
        <v>0</v>
      </c>
      <c r="AN22" s="32">
        <f t="shared" si="10"/>
        <v>6191.1168419275537</v>
      </c>
      <c r="AO22" s="32">
        <f t="shared" si="11"/>
        <v>0</v>
      </c>
      <c r="AP22" s="32">
        <f t="shared" si="12"/>
        <v>47.993153813391892</v>
      </c>
      <c r="AQ22" s="32">
        <f t="shared" si="13"/>
        <v>36090.8516676707</v>
      </c>
      <c r="AR22" s="32">
        <f t="shared" si="14"/>
        <v>143.97946144017567</v>
      </c>
      <c r="AS22" s="32">
        <f t="shared" si="15"/>
        <v>5327.2400732864999</v>
      </c>
      <c r="AT22" s="32">
        <f t="shared" si="16"/>
        <v>191.97261525356757</v>
      </c>
      <c r="AU22" s="32">
        <f t="shared" si="17"/>
        <v>0</v>
      </c>
      <c r="AV22" s="37">
        <f t="shared" si="82"/>
        <v>48041.146967205277</v>
      </c>
      <c r="AW22" s="8"/>
      <c r="AX22" s="66">
        <v>1998</v>
      </c>
      <c r="AY22" s="8">
        <f t="shared" si="19"/>
        <v>24675.115360043914</v>
      </c>
      <c r="AZ22" s="9">
        <f t="shared" si="57"/>
        <v>51053.741436847558</v>
      </c>
      <c r="BA22" s="14">
        <f t="shared" si="28"/>
        <v>2.0690375988887251</v>
      </c>
      <c r="BB22" s="25">
        <f t="shared" si="63"/>
        <v>0.72708357109163047</v>
      </c>
      <c r="BD22" s="58">
        <f t="shared" si="83"/>
        <v>0</v>
      </c>
      <c r="BE22" s="58">
        <f t="shared" si="84"/>
        <v>0.1</v>
      </c>
      <c r="BF22" s="58">
        <f t="shared" si="85"/>
        <v>0</v>
      </c>
      <c r="BG22" s="58">
        <f t="shared" si="86"/>
        <v>12.9</v>
      </c>
      <c r="BH22" s="58">
        <f t="shared" si="87"/>
        <v>0</v>
      </c>
      <c r="BI22" s="58">
        <f t="shared" si="88"/>
        <v>0.1</v>
      </c>
      <c r="BJ22" s="58">
        <f t="shared" si="89"/>
        <v>75.2</v>
      </c>
      <c r="BK22" s="58">
        <f t="shared" si="90"/>
        <v>0.3</v>
      </c>
      <c r="BL22" s="58">
        <f t="shared" si="91"/>
        <v>11.1</v>
      </c>
      <c r="BM22" s="58">
        <f t="shared" si="92"/>
        <v>0.4</v>
      </c>
      <c r="BN22" s="58">
        <f t="shared" si="93"/>
        <v>0</v>
      </c>
      <c r="BO22" s="10">
        <f t="shared" si="29"/>
        <v>100.1</v>
      </c>
      <c r="BP22" s="32">
        <f t="shared" si="30"/>
        <v>0</v>
      </c>
      <c r="BQ22" s="32">
        <f t="shared" si="31"/>
        <v>2.9609246756885668</v>
      </c>
      <c r="BR22" s="32">
        <f t="shared" si="32"/>
        <v>0</v>
      </c>
      <c r="BS22" s="32">
        <f t="shared" si="33"/>
        <v>381.95928316382515</v>
      </c>
      <c r="BT22" s="32">
        <f t="shared" si="34"/>
        <v>0</v>
      </c>
      <c r="BU22" s="32">
        <f t="shared" si="35"/>
        <v>2.9609246756885668</v>
      </c>
      <c r="BV22" s="32">
        <f t="shared" si="36"/>
        <v>2226.6153561178021</v>
      </c>
      <c r="BW22" s="32">
        <f t="shared" si="37"/>
        <v>8.8827740270657003</v>
      </c>
      <c r="BX22" s="32">
        <f t="shared" si="38"/>
        <v>328.66263900143093</v>
      </c>
      <c r="BY22" s="32">
        <f t="shared" si="39"/>
        <v>11.843698702754267</v>
      </c>
      <c r="BZ22" s="32">
        <f t="shared" si="40"/>
        <v>0</v>
      </c>
      <c r="CA22" s="32">
        <f t="shared" si="41"/>
        <v>2963.885600364255</v>
      </c>
      <c r="CB22" s="8"/>
      <c r="CC22" s="66">
        <v>1998</v>
      </c>
      <c r="CD22" s="8">
        <f t="shared" si="21"/>
        <v>1562.1176856253073</v>
      </c>
      <c r="CE22" s="278">
        <f t="shared" si="42"/>
        <v>4932.4903893394685</v>
      </c>
      <c r="CF22" s="14">
        <f t="shared" si="106"/>
        <v>3.1575664463238051</v>
      </c>
      <c r="CG22" s="25">
        <f t="shared" si="65"/>
        <v>1.1498016189874554</v>
      </c>
      <c r="CI22" s="58">
        <f t="shared" si="94"/>
        <v>0</v>
      </c>
      <c r="CJ22" s="58">
        <f t="shared" si="95"/>
        <v>0.1</v>
      </c>
      <c r="CK22" s="58">
        <f t="shared" si="96"/>
        <v>0</v>
      </c>
      <c r="CL22" s="58">
        <f t="shared" si="97"/>
        <v>12.9</v>
      </c>
      <c r="CM22" s="58">
        <f t="shared" si="98"/>
        <v>0</v>
      </c>
      <c r="CN22" s="58">
        <f t="shared" si="99"/>
        <v>0.1</v>
      </c>
      <c r="CO22" s="58">
        <f t="shared" si="100"/>
        <v>75.2</v>
      </c>
      <c r="CP22" s="58">
        <f t="shared" si="101"/>
        <v>0.3</v>
      </c>
      <c r="CQ22" s="58">
        <f t="shared" si="102"/>
        <v>11.1</v>
      </c>
      <c r="CR22" s="58">
        <f t="shared" si="103"/>
        <v>0.4</v>
      </c>
      <c r="CS22" s="58">
        <f t="shared" si="104"/>
        <v>0</v>
      </c>
      <c r="CT22" s="10">
        <f t="shared" si="44"/>
        <v>100.1</v>
      </c>
      <c r="CU22" s="32">
        <f t="shared" si="45"/>
        <v>0</v>
      </c>
      <c r="CV22" s="32">
        <f t="shared" si="46"/>
        <v>45.149331689134513</v>
      </c>
      <c r="CW22" s="32">
        <f t="shared" si="47"/>
        <v>0</v>
      </c>
      <c r="CX22" s="32">
        <f t="shared" si="48"/>
        <v>5824.2637878983514</v>
      </c>
      <c r="CY22" s="32">
        <f t="shared" si="49"/>
        <v>0</v>
      </c>
      <c r="CZ22" s="32">
        <f t="shared" si="50"/>
        <v>45.149331689134513</v>
      </c>
      <c r="DA22" s="32">
        <f t="shared" si="51"/>
        <v>33952.297430229148</v>
      </c>
      <c r="DB22" s="32">
        <f t="shared" si="52"/>
        <v>135.44799506740353</v>
      </c>
      <c r="DC22" s="32">
        <f t="shared" si="53"/>
        <v>5011.575817493931</v>
      </c>
      <c r="DD22" s="32">
        <f t="shared" si="54"/>
        <v>180.59732675653805</v>
      </c>
      <c r="DE22" s="32">
        <f t="shared" si="55"/>
        <v>0</v>
      </c>
      <c r="DF22" s="37">
        <f t="shared" si="105"/>
        <v>45194.481020823645</v>
      </c>
      <c r="DG22" s="8"/>
      <c r="DH22" s="2">
        <v>1998</v>
      </c>
      <c r="DI22" s="8">
        <f t="shared" si="58"/>
        <v>23212.997674418606</v>
      </c>
      <c r="DJ22" s="79">
        <f t="shared" si="66"/>
        <v>46406.958334672163</v>
      </c>
      <c r="DK22" s="14">
        <f t="shared" si="107"/>
        <v>1.999179898502035</v>
      </c>
      <c r="DL22" s="25">
        <f t="shared" si="68"/>
        <v>0.69273704571716521</v>
      </c>
      <c r="DR22" s="3">
        <v>1998</v>
      </c>
      <c r="DS22" s="18">
        <f t="shared" si="69"/>
        <v>973.92648337127662</v>
      </c>
      <c r="DT22" s="21">
        <f t="shared" si="70"/>
        <v>10730.559977194183</v>
      </c>
      <c r="DU22" s="21">
        <f t="shared" si="71"/>
        <v>32413.065048661767</v>
      </c>
      <c r="DV22" s="15">
        <f t="shared" si="72"/>
        <v>6340.1289317275241</v>
      </c>
      <c r="DW22" s="7">
        <f t="shared" si="73"/>
        <v>50457.680440954748</v>
      </c>
      <c r="DX22" s="47">
        <f t="shared" si="74"/>
        <v>0.98832483224309575</v>
      </c>
    </row>
    <row r="23" spans="1:128" ht="14.5" x14ac:dyDescent="0.35">
      <c r="A23" s="35">
        <v>1999</v>
      </c>
      <c r="B23" s="258">
        <f>'Data-A6-Chin (May25)'!V20</f>
        <v>12526.019341091624</v>
      </c>
      <c r="C23" s="259">
        <f>'Data-A6-Chin (May25)'!C20</f>
        <v>11544</v>
      </c>
      <c r="D23" s="259">
        <f>'Data-A6-Chin (May25)'!P20</f>
        <v>982.01934109162426</v>
      </c>
      <c r="E23" s="70">
        <f t="shared" si="80"/>
        <v>12526.019341091624</v>
      </c>
      <c r="F23" s="74">
        <v>100</v>
      </c>
      <c r="G23" s="75">
        <f t="shared" si="24"/>
        <v>9.2419789741569974E-2</v>
      </c>
      <c r="H23" s="303">
        <f t="shared" si="0"/>
        <v>1082.0193410916243</v>
      </c>
      <c r="I23" s="70">
        <f t="shared" si="75"/>
        <v>16431.33978036388</v>
      </c>
      <c r="J23" s="70">
        <f>I23-'Data-Nisga''a catch (May25)'!E12</f>
        <v>16100.33978036388</v>
      </c>
      <c r="K23" s="259">
        <f>'Data-A6-Chin (May25)'!AK20</f>
        <v>1500</v>
      </c>
      <c r="L23" s="275">
        <f>'Data-A6-Chin (May25)'!AJ20</f>
        <v>28957.359121455502</v>
      </c>
      <c r="M23" s="71">
        <f t="shared" si="2"/>
        <v>30457.359121455502</v>
      </c>
      <c r="N23" s="224">
        <f t="shared" si="3"/>
        <v>30457.359121455502</v>
      </c>
      <c r="O23" s="222">
        <f t="shared" si="25"/>
        <v>4.9249181257587565E-2</v>
      </c>
      <c r="P23" s="75">
        <f t="shared" si="4"/>
        <v>0.53948668743209982</v>
      </c>
      <c r="Q23" s="75">
        <f t="shared" si="76"/>
        <v>0.52861903476792549</v>
      </c>
      <c r="R23" s="82">
        <f t="shared" si="26"/>
        <v>0.58873586868968741</v>
      </c>
      <c r="S23" s="82">
        <f t="shared" si="81"/>
        <v>0.57786821602551308</v>
      </c>
      <c r="T23" s="74">
        <f t="shared" si="77"/>
        <v>2563.2264192573098</v>
      </c>
      <c r="U23" s="74">
        <f t="shared" si="6"/>
        <v>28069.552195617238</v>
      </c>
      <c r="V23" s="67"/>
      <c r="W23" s="67"/>
      <c r="X23" s="67"/>
      <c r="Y23" s="163">
        <v>0</v>
      </c>
      <c r="Z23" s="164">
        <v>14.471123132657745</v>
      </c>
      <c r="AA23" s="164">
        <v>0</v>
      </c>
      <c r="AB23" s="164">
        <v>29.549278377932019</v>
      </c>
      <c r="AC23" s="164">
        <v>0.50831167475119476</v>
      </c>
      <c r="AD23" s="164">
        <v>0.52401142256598876</v>
      </c>
      <c r="AE23" s="164">
        <v>38.540218409487906</v>
      </c>
      <c r="AF23" s="164">
        <v>0.14478747052143051</v>
      </c>
      <c r="AG23" s="164">
        <v>15.440808849713969</v>
      </c>
      <c r="AH23" s="164">
        <v>0.48781946180720159</v>
      </c>
      <c r="AI23" s="164">
        <v>0.33364120056253177</v>
      </c>
      <c r="AJ23" s="10">
        <f t="shared" si="27"/>
        <v>100</v>
      </c>
      <c r="AK23" s="32">
        <f t="shared" si="7"/>
        <v>0</v>
      </c>
      <c r="AL23" s="32">
        <f t="shared" si="8"/>
        <v>4407.5219414215908</v>
      </c>
      <c r="AM23" s="32">
        <f t="shared" si="9"/>
        <v>0</v>
      </c>
      <c r="AN23" s="32">
        <f t="shared" si="10"/>
        <v>8999.9298333653569</v>
      </c>
      <c r="AO23" s="32">
        <f t="shared" si="11"/>
        <v>154.81831223525623</v>
      </c>
      <c r="AP23" s="32">
        <f t="shared" si="12"/>
        <v>159.60004080837089</v>
      </c>
      <c r="AQ23" s="32">
        <f t="shared" si="13"/>
        <v>11738.332727171039</v>
      </c>
      <c r="AR23" s="32">
        <f t="shared" si="14"/>
        <v>44.098439859583614</v>
      </c>
      <c r="AS23" s="32">
        <f t="shared" si="15"/>
        <v>4702.8626026148659</v>
      </c>
      <c r="AT23" s="32">
        <f t="shared" si="16"/>
        <v>148.57692534697085</v>
      </c>
      <c r="AU23" s="32">
        <f t="shared" si="17"/>
        <v>101.61829863246592</v>
      </c>
      <c r="AV23" s="37">
        <f t="shared" si="82"/>
        <v>30457.359121455498</v>
      </c>
      <c r="AW23" s="8"/>
      <c r="AX23" s="66">
        <v>1999</v>
      </c>
      <c r="AY23" s="8">
        <f t="shared" si="19"/>
        <v>12526.019341091624</v>
      </c>
      <c r="AZ23" s="9">
        <f t="shared" si="57"/>
        <v>23197.978396352493</v>
      </c>
      <c r="BA23" s="14">
        <f t="shared" si="28"/>
        <v>1.8519832809335919</v>
      </c>
      <c r="BB23" s="25">
        <f t="shared" si="63"/>
        <v>0.61625710860958438</v>
      </c>
      <c r="BD23" s="58">
        <f t="shared" si="83"/>
        <v>0</v>
      </c>
      <c r="BE23" s="58">
        <f t="shared" si="84"/>
        <v>14.471123132657745</v>
      </c>
      <c r="BF23" s="58">
        <f t="shared" si="85"/>
        <v>0</v>
      </c>
      <c r="BG23" s="58">
        <f t="shared" si="86"/>
        <v>29.549278377932019</v>
      </c>
      <c r="BH23" s="58">
        <f t="shared" si="87"/>
        <v>0.50831167475119476</v>
      </c>
      <c r="BI23" s="58">
        <f t="shared" si="88"/>
        <v>0.52401142256598876</v>
      </c>
      <c r="BJ23" s="58">
        <f t="shared" si="89"/>
        <v>38.540218409487906</v>
      </c>
      <c r="BK23" s="58">
        <f t="shared" si="90"/>
        <v>0.14478747052143051</v>
      </c>
      <c r="BL23" s="58">
        <f t="shared" si="91"/>
        <v>15.440808849713969</v>
      </c>
      <c r="BM23" s="58">
        <f t="shared" si="92"/>
        <v>0.48781946180720159</v>
      </c>
      <c r="BN23" s="58">
        <f t="shared" si="93"/>
        <v>0.33364120056253177</v>
      </c>
      <c r="BO23" s="10">
        <f t="shared" si="29"/>
        <v>100</v>
      </c>
      <c r="BP23" s="32">
        <f t="shared" si="30"/>
        <v>0</v>
      </c>
      <c r="BQ23" s="32">
        <f t="shared" si="31"/>
        <v>370.92765129953938</v>
      </c>
      <c r="BR23" s="32">
        <f t="shared" si="32"/>
        <v>0</v>
      </c>
      <c r="BS23" s="32">
        <f t="shared" si="33"/>
        <v>757.41491008304138</v>
      </c>
      <c r="BT23" s="32">
        <f t="shared" si="34"/>
        <v>13.029179139391912</v>
      </c>
      <c r="BU23" s="32">
        <f t="shared" si="35"/>
        <v>13.431599223137484</v>
      </c>
      <c r="BV23" s="32">
        <f t="shared" si="36"/>
        <v>987.87306031146341</v>
      </c>
      <c r="BW23" s="32">
        <f t="shared" si="37"/>
        <v>3.7112306961796966</v>
      </c>
      <c r="BX23" s="32">
        <f t="shared" si="38"/>
        <v>395.78289178288918</v>
      </c>
      <c r="BY23" s="32">
        <f t="shared" si="39"/>
        <v>12.503917323321014</v>
      </c>
      <c r="BZ23" s="32">
        <f t="shared" si="40"/>
        <v>8.5519793983460826</v>
      </c>
      <c r="CA23" s="32">
        <f t="shared" si="41"/>
        <v>2563.2264192573098</v>
      </c>
      <c r="CB23" s="8"/>
      <c r="CC23" s="66">
        <v>1999</v>
      </c>
      <c r="CD23" s="8">
        <f t="shared" si="21"/>
        <v>1082.0193410916243</v>
      </c>
      <c r="CE23" s="278">
        <f t="shared" si="42"/>
        <v>2344.7206261277215</v>
      </c>
      <c r="CF23" s="14">
        <f t="shared" si="106"/>
        <v>2.1669858726944633</v>
      </c>
      <c r="CG23" s="25">
        <f t="shared" si="65"/>
        <v>0.77333720324107624</v>
      </c>
      <c r="CI23" s="58">
        <f t="shared" si="94"/>
        <v>0</v>
      </c>
      <c r="CJ23" s="58">
        <f t="shared" si="95"/>
        <v>14.471123132657745</v>
      </c>
      <c r="CK23" s="58">
        <f t="shared" si="96"/>
        <v>0</v>
      </c>
      <c r="CL23" s="58">
        <f t="shared" si="97"/>
        <v>29.549278377932019</v>
      </c>
      <c r="CM23" s="58">
        <f t="shared" si="98"/>
        <v>0.50831167475119476</v>
      </c>
      <c r="CN23" s="58">
        <f t="shared" si="99"/>
        <v>0.52401142256598876</v>
      </c>
      <c r="CO23" s="58">
        <f t="shared" si="100"/>
        <v>38.540218409487906</v>
      </c>
      <c r="CP23" s="58">
        <f t="shared" si="101"/>
        <v>0.14478747052143051</v>
      </c>
      <c r="CQ23" s="58">
        <f t="shared" si="102"/>
        <v>15.440808849713969</v>
      </c>
      <c r="CR23" s="58">
        <f t="shared" si="103"/>
        <v>0.48781946180720159</v>
      </c>
      <c r="CS23" s="58">
        <f t="shared" si="104"/>
        <v>0.33364120056253177</v>
      </c>
      <c r="CT23" s="10">
        <f t="shared" si="44"/>
        <v>100</v>
      </c>
      <c r="CU23" s="32">
        <f t="shared" si="45"/>
        <v>0</v>
      </c>
      <c r="CV23" s="32">
        <f t="shared" si="46"/>
        <v>4061.9794610134063</v>
      </c>
      <c r="CW23" s="32">
        <f t="shared" si="47"/>
        <v>0</v>
      </c>
      <c r="CX23" s="32">
        <f t="shared" si="48"/>
        <v>8294.3501177218677</v>
      </c>
      <c r="CY23" s="32">
        <f t="shared" si="49"/>
        <v>142.68081086070273</v>
      </c>
      <c r="CZ23" s="32">
        <f t="shared" si="50"/>
        <v>147.08765976815661</v>
      </c>
      <c r="DA23" s="32">
        <f t="shared" si="51"/>
        <v>10818.066722756092</v>
      </c>
      <c r="DB23" s="32">
        <f t="shared" si="52"/>
        <v>40.641194610726863</v>
      </c>
      <c r="DC23" s="32">
        <f t="shared" si="53"/>
        <v>4334.165899495948</v>
      </c>
      <c r="DD23" s="32">
        <f t="shared" si="54"/>
        <v>136.92873845235155</v>
      </c>
      <c r="DE23" s="32">
        <f t="shared" si="55"/>
        <v>93.651590937983855</v>
      </c>
      <c r="DF23" s="37">
        <f t="shared" si="105"/>
        <v>28069.552195617234</v>
      </c>
      <c r="DG23" s="8"/>
      <c r="DH23" s="2">
        <v>1999</v>
      </c>
      <c r="DI23" s="8">
        <f t="shared" si="58"/>
        <v>11544</v>
      </c>
      <c r="DJ23" s="79">
        <f t="shared" si="66"/>
        <v>20975.312155959618</v>
      </c>
      <c r="DK23" s="14">
        <f t="shared" si="107"/>
        <v>1.8169882324982345</v>
      </c>
      <c r="DL23" s="25">
        <f t="shared" si="68"/>
        <v>0.59718031305747343</v>
      </c>
      <c r="DR23" s="3">
        <v>1999</v>
      </c>
      <c r="DS23" s="18">
        <f t="shared" si="69"/>
        <v>1384.6937137047757</v>
      </c>
      <c r="DT23" s="21">
        <f t="shared" si="70"/>
        <v>6856.8601886234292</v>
      </c>
      <c r="DU23" s="21">
        <f t="shared" si="71"/>
        <v>9757.1973369724492</v>
      </c>
      <c r="DV23" s="15">
        <f t="shared" si="72"/>
        <v>1865.7946434175228</v>
      </c>
      <c r="DW23" s="7">
        <f t="shared" si="73"/>
        <v>19864.545882718179</v>
      </c>
      <c r="DX23" s="47">
        <f t="shared" si="74"/>
        <v>0.85630504276362107</v>
      </c>
    </row>
    <row r="24" spans="1:128" ht="14.5" x14ac:dyDescent="0.35">
      <c r="A24" s="35">
        <v>2000</v>
      </c>
      <c r="B24" s="258">
        <f>'Data-A6-Chin (May25)'!V21</f>
        <v>19348.444090153665</v>
      </c>
      <c r="C24" s="259">
        <f>'Data-A6-Chin (May25)'!C21</f>
        <v>18046.703991143764</v>
      </c>
      <c r="D24" s="259">
        <f>'Data-A6-Chin (May25)'!P21</f>
        <v>1301.7400990099009</v>
      </c>
      <c r="E24" s="70">
        <f t="shared" si="80"/>
        <v>19348.444090153665</v>
      </c>
      <c r="F24" s="74">
        <v>300</v>
      </c>
      <c r="G24" s="75">
        <f t="shared" si="24"/>
        <v>0.18729630367963063</v>
      </c>
      <c r="H24" s="303">
        <f t="shared" si="0"/>
        <v>1601.7400990099009</v>
      </c>
      <c r="I24" s="70">
        <f t="shared" si="75"/>
        <v>13424.46730272298</v>
      </c>
      <c r="J24" s="70">
        <f>I24-'Data-Nisga''a catch (May25)'!E13</f>
        <v>12601.46730272298</v>
      </c>
      <c r="K24" s="259">
        <f>'Data-A6-Chin (May25)'!AK21</f>
        <v>1700</v>
      </c>
      <c r="L24" s="275">
        <f>'Data-A6-Chin (May25)'!AJ21</f>
        <v>32772.911392876646</v>
      </c>
      <c r="M24" s="71">
        <f t="shared" si="2"/>
        <v>34472.911392876646</v>
      </c>
      <c r="N24" s="224">
        <f t="shared" si="3"/>
        <v>34472.911392876646</v>
      </c>
      <c r="O24" s="222">
        <f t="shared" si="25"/>
        <v>4.9314082603167705E-2</v>
      </c>
      <c r="P24" s="75">
        <f t="shared" si="4"/>
        <v>0.38942075851176766</v>
      </c>
      <c r="Q24" s="75">
        <f t="shared" si="76"/>
        <v>0.36554694087505762</v>
      </c>
      <c r="R24" s="82">
        <f t="shared" si="26"/>
        <v>0.43873484111493538</v>
      </c>
      <c r="S24" s="82">
        <f t="shared" si="81"/>
        <v>0.41486102347822534</v>
      </c>
      <c r="T24" s="74">
        <f t="shared" si="77"/>
        <v>2737.3669560197131</v>
      </c>
      <c r="U24" s="74">
        <f t="shared" si="6"/>
        <v>32153.615284071737</v>
      </c>
      <c r="V24" s="67"/>
      <c r="W24" s="67"/>
      <c r="X24" s="67"/>
      <c r="Y24" s="163">
        <v>0</v>
      </c>
      <c r="Z24" s="164">
        <v>3.3</v>
      </c>
      <c r="AA24" s="164">
        <v>0</v>
      </c>
      <c r="AB24" s="164">
        <v>45.7</v>
      </c>
      <c r="AC24" s="164">
        <v>0</v>
      </c>
      <c r="AD24" s="164">
        <v>0</v>
      </c>
      <c r="AE24" s="164">
        <v>41.5</v>
      </c>
      <c r="AF24" s="164">
        <v>1.9</v>
      </c>
      <c r="AG24" s="164">
        <v>7.6</v>
      </c>
      <c r="AH24" s="164">
        <v>0</v>
      </c>
      <c r="AI24" s="164">
        <v>0</v>
      </c>
      <c r="AJ24" s="10">
        <f t="shared" si="27"/>
        <v>100</v>
      </c>
      <c r="AK24" s="32">
        <f t="shared" si="7"/>
        <v>0</v>
      </c>
      <c r="AL24" s="32">
        <f t="shared" si="8"/>
        <v>1137.6060759649295</v>
      </c>
      <c r="AM24" s="32">
        <f t="shared" si="9"/>
        <v>0</v>
      </c>
      <c r="AN24" s="32">
        <f t="shared" si="10"/>
        <v>15754.120506544628</v>
      </c>
      <c r="AO24" s="32">
        <f t="shared" si="11"/>
        <v>0</v>
      </c>
      <c r="AP24" s="32">
        <f t="shared" si="12"/>
        <v>0</v>
      </c>
      <c r="AQ24" s="32">
        <f t="shared" si="13"/>
        <v>14306.258228043807</v>
      </c>
      <c r="AR24" s="32">
        <f t="shared" si="14"/>
        <v>654.98531646465619</v>
      </c>
      <c r="AS24" s="32">
        <f t="shared" si="15"/>
        <v>2619.9412658586248</v>
      </c>
      <c r="AT24" s="32">
        <f t="shared" si="16"/>
        <v>0</v>
      </c>
      <c r="AU24" s="32">
        <f t="shared" si="17"/>
        <v>0</v>
      </c>
      <c r="AV24" s="37">
        <f t="shared" si="82"/>
        <v>34472.911392876646</v>
      </c>
      <c r="AW24" s="8"/>
      <c r="AX24" s="66">
        <v>2000</v>
      </c>
      <c r="AY24" s="8">
        <f t="shared" si="19"/>
        <v>19348.444090153665</v>
      </c>
      <c r="AZ24" s="9">
        <f t="shared" si="57"/>
        <v>38852.216200736824</v>
      </c>
      <c r="BA24" s="14">
        <f t="shared" si="28"/>
        <v>2.0080279333938038</v>
      </c>
      <c r="BB24" s="25">
        <f t="shared" si="63"/>
        <v>0.69715311278541614</v>
      </c>
      <c r="BD24" s="58">
        <f t="shared" si="83"/>
        <v>0</v>
      </c>
      <c r="BE24" s="58">
        <f t="shared" si="84"/>
        <v>3.3</v>
      </c>
      <c r="BF24" s="58">
        <f t="shared" si="85"/>
        <v>0</v>
      </c>
      <c r="BG24" s="58">
        <f t="shared" si="86"/>
        <v>45.7</v>
      </c>
      <c r="BH24" s="58">
        <f t="shared" si="87"/>
        <v>0</v>
      </c>
      <c r="BI24" s="58">
        <f t="shared" si="88"/>
        <v>0</v>
      </c>
      <c r="BJ24" s="58">
        <f t="shared" si="89"/>
        <v>41.5</v>
      </c>
      <c r="BK24" s="58">
        <f t="shared" si="90"/>
        <v>1.9</v>
      </c>
      <c r="BL24" s="58">
        <f t="shared" si="91"/>
        <v>7.6</v>
      </c>
      <c r="BM24" s="58">
        <f t="shared" si="92"/>
        <v>0</v>
      </c>
      <c r="BN24" s="58">
        <f t="shared" si="93"/>
        <v>0</v>
      </c>
      <c r="BO24" s="10">
        <f t="shared" si="29"/>
        <v>100</v>
      </c>
      <c r="BP24" s="32">
        <f t="shared" si="30"/>
        <v>0</v>
      </c>
      <c r="BQ24" s="32">
        <f t="shared" si="31"/>
        <v>90.33310954865054</v>
      </c>
      <c r="BR24" s="32">
        <f t="shared" si="32"/>
        <v>0</v>
      </c>
      <c r="BS24" s="32">
        <f t="shared" si="33"/>
        <v>1250.9766989010091</v>
      </c>
      <c r="BT24" s="32">
        <f t="shared" si="34"/>
        <v>0</v>
      </c>
      <c r="BU24" s="32">
        <f t="shared" si="35"/>
        <v>0</v>
      </c>
      <c r="BV24" s="32">
        <f t="shared" si="36"/>
        <v>1136.0072867481808</v>
      </c>
      <c r="BW24" s="32">
        <f t="shared" si="37"/>
        <v>52.009972164374545</v>
      </c>
      <c r="BX24" s="32">
        <f t="shared" si="38"/>
        <v>208.03988865749818</v>
      </c>
      <c r="BY24" s="32">
        <f t="shared" si="39"/>
        <v>0</v>
      </c>
      <c r="BZ24" s="32">
        <f t="shared" si="40"/>
        <v>0</v>
      </c>
      <c r="CA24" s="32">
        <f t="shared" si="41"/>
        <v>2737.3669560197131</v>
      </c>
      <c r="CB24" s="8"/>
      <c r="CC24" s="66">
        <v>2000</v>
      </c>
      <c r="CD24" s="8">
        <f t="shared" si="21"/>
        <v>1601.7400990099009</v>
      </c>
      <c r="CE24" s="278">
        <f t="shared" si="42"/>
        <v>4825.2139572894339</v>
      </c>
      <c r="CF24" s="14">
        <f t="shared" si="106"/>
        <v>3.0124824622122466</v>
      </c>
      <c r="CG24" s="25">
        <f t="shared" si="65"/>
        <v>1.102764477127544</v>
      </c>
      <c r="CI24" s="58">
        <f t="shared" si="94"/>
        <v>0</v>
      </c>
      <c r="CJ24" s="58">
        <f t="shared" si="95"/>
        <v>3.3</v>
      </c>
      <c r="CK24" s="58">
        <f t="shared" si="96"/>
        <v>0</v>
      </c>
      <c r="CL24" s="58">
        <f t="shared" si="97"/>
        <v>45.7</v>
      </c>
      <c r="CM24" s="58">
        <f t="shared" si="98"/>
        <v>0</v>
      </c>
      <c r="CN24" s="58">
        <f t="shared" si="99"/>
        <v>0</v>
      </c>
      <c r="CO24" s="58">
        <f t="shared" si="100"/>
        <v>41.5</v>
      </c>
      <c r="CP24" s="58">
        <f t="shared" si="101"/>
        <v>1.9</v>
      </c>
      <c r="CQ24" s="58">
        <f t="shared" si="102"/>
        <v>7.6</v>
      </c>
      <c r="CR24" s="58">
        <f t="shared" si="103"/>
        <v>0</v>
      </c>
      <c r="CS24" s="58">
        <f t="shared" si="104"/>
        <v>0</v>
      </c>
      <c r="CT24" s="10">
        <f t="shared" si="44"/>
        <v>100</v>
      </c>
      <c r="CU24" s="32">
        <f t="shared" si="45"/>
        <v>0</v>
      </c>
      <c r="CV24" s="32">
        <f t="shared" si="46"/>
        <v>1061.0693043743674</v>
      </c>
      <c r="CW24" s="32">
        <f t="shared" si="47"/>
        <v>0</v>
      </c>
      <c r="CX24" s="32">
        <f t="shared" si="48"/>
        <v>14694.202184820784</v>
      </c>
      <c r="CY24" s="32">
        <f t="shared" si="49"/>
        <v>0</v>
      </c>
      <c r="CZ24" s="32">
        <f t="shared" si="50"/>
        <v>0</v>
      </c>
      <c r="DA24" s="32">
        <f t="shared" si="51"/>
        <v>13343.750342889771</v>
      </c>
      <c r="DB24" s="32">
        <f t="shared" si="52"/>
        <v>610.91869039736298</v>
      </c>
      <c r="DC24" s="32">
        <f t="shared" si="53"/>
        <v>2443.6747615894519</v>
      </c>
      <c r="DD24" s="32">
        <f t="shared" si="54"/>
        <v>0</v>
      </c>
      <c r="DE24" s="32">
        <f t="shared" si="55"/>
        <v>0</v>
      </c>
      <c r="DF24" s="37">
        <f t="shared" si="105"/>
        <v>32153.61528407174</v>
      </c>
      <c r="DG24" s="8"/>
      <c r="DH24" s="2">
        <v>2000</v>
      </c>
      <c r="DI24" s="8">
        <f t="shared" si="58"/>
        <v>18046.703991143764</v>
      </c>
      <c r="DJ24" s="79">
        <f t="shared" si="66"/>
        <v>34349.267913544769</v>
      </c>
      <c r="DK24" s="14">
        <f t="shared" si="107"/>
        <v>1.9033540933791191</v>
      </c>
      <c r="DL24" s="25">
        <f t="shared" si="68"/>
        <v>0.64361764214476691</v>
      </c>
      <c r="DR24" s="3">
        <v>2000</v>
      </c>
      <c r="DS24" s="18">
        <f t="shared" si="69"/>
        <v>188.06654537883352</v>
      </c>
      <c r="DT24" s="21">
        <f t="shared" si="70"/>
        <v>16350.549124702284</v>
      </c>
      <c r="DU24" s="21">
        <f t="shared" si="71"/>
        <v>17210.154226674298</v>
      </c>
      <c r="DV24" s="15">
        <f t="shared" si="72"/>
        <v>4068.0866137280877</v>
      </c>
      <c r="DW24" s="7">
        <f t="shared" si="73"/>
        <v>37816.856510483507</v>
      </c>
      <c r="DX24" s="47">
        <f t="shared" si="74"/>
        <v>0.97335133509748972</v>
      </c>
    </row>
    <row r="25" spans="1:128" ht="14.5" x14ac:dyDescent="0.35">
      <c r="A25" s="35">
        <v>2001</v>
      </c>
      <c r="B25" s="258">
        <f>'Data-A6-Chin (May25)'!V22</f>
        <v>32256.309451904206</v>
      </c>
      <c r="C25" s="259">
        <f>'Data-A6-Chin (May25)'!C22</f>
        <v>28329</v>
      </c>
      <c r="D25" s="259">
        <f>'Data-A6-Chin (May25)'!P22</f>
        <v>3927.3094519042061</v>
      </c>
      <c r="E25" s="70">
        <f t="shared" si="80"/>
        <v>32256.309451904206</v>
      </c>
      <c r="F25" s="74">
        <v>600</v>
      </c>
      <c r="G25" s="75">
        <f t="shared" si="24"/>
        <v>0.1325290454240183</v>
      </c>
      <c r="H25" s="303">
        <f t="shared" si="0"/>
        <v>4527.3094519042061</v>
      </c>
      <c r="I25" s="70">
        <f t="shared" si="75"/>
        <v>15642.008815929265</v>
      </c>
      <c r="J25" s="70">
        <f>I25-'Data-Nisga''a catch (May25)'!E14</f>
        <v>14333.008815929265</v>
      </c>
      <c r="K25" s="259">
        <f>'Data-A6-Chin (May25)'!AK22</f>
        <v>2400</v>
      </c>
      <c r="L25" s="275">
        <f>'Data-A6-Chin (May25)'!AJ22</f>
        <v>47898.318267833471</v>
      </c>
      <c r="M25" s="71">
        <f t="shared" si="2"/>
        <v>50298.318267833471</v>
      </c>
      <c r="N25" s="224">
        <f t="shared" si="3"/>
        <v>50298.318267833471</v>
      </c>
      <c r="O25" s="222">
        <f t="shared" si="25"/>
        <v>4.7715313009477615E-2</v>
      </c>
      <c r="P25" s="75">
        <f t="shared" si="4"/>
        <v>0.31098472781211384</v>
      </c>
      <c r="Q25" s="75">
        <f t="shared" si="76"/>
        <v>0.28496000084152789</v>
      </c>
      <c r="R25" s="82">
        <f t="shared" si="26"/>
        <v>0.35870004082159146</v>
      </c>
      <c r="S25" s="82">
        <f t="shared" si="81"/>
        <v>0.33267531385100552</v>
      </c>
      <c r="T25" s="74">
        <f t="shared" si="77"/>
        <v>6784.2679071719331</v>
      </c>
      <c r="U25" s="74">
        <f t="shared" si="6"/>
        <v>44174.336197203658</v>
      </c>
      <c r="V25" s="67"/>
      <c r="W25" s="67"/>
      <c r="X25" s="67"/>
      <c r="Y25" s="163">
        <v>0</v>
      </c>
      <c r="Z25" s="164">
        <v>1.9363002917616774</v>
      </c>
      <c r="AA25" s="164">
        <v>0</v>
      </c>
      <c r="AB25" s="164">
        <v>17.999517915881146</v>
      </c>
      <c r="AC25" s="164">
        <v>0</v>
      </c>
      <c r="AD25" s="164">
        <v>0</v>
      </c>
      <c r="AE25" s="164">
        <v>71.521770857146066</v>
      </c>
      <c r="AF25" s="164">
        <v>0.42741484833913435</v>
      </c>
      <c r="AG25" s="164">
        <v>7.4200463242358916</v>
      </c>
      <c r="AH25" s="164">
        <v>0.69494976263609243</v>
      </c>
      <c r="AI25" s="164">
        <v>0</v>
      </c>
      <c r="AJ25" s="10">
        <f t="shared" si="27"/>
        <v>100.00000000000003</v>
      </c>
      <c r="AK25" s="32">
        <f t="shared" si="7"/>
        <v>0</v>
      </c>
      <c r="AL25" s="32">
        <f t="shared" si="8"/>
        <v>973.92648337127662</v>
      </c>
      <c r="AM25" s="32">
        <f t="shared" si="9"/>
        <v>0</v>
      </c>
      <c r="AN25" s="32">
        <f t="shared" si="10"/>
        <v>9053.4548080056047</v>
      </c>
      <c r="AO25" s="32">
        <f t="shared" si="11"/>
        <v>0</v>
      </c>
      <c r="AP25" s="32">
        <f t="shared" si="12"/>
        <v>0</v>
      </c>
      <c r="AQ25" s="32">
        <f t="shared" si="13"/>
        <v>35974.247936517895</v>
      </c>
      <c r="AR25" s="32">
        <f t="shared" si="14"/>
        <v>214.98248074159554</v>
      </c>
      <c r="AS25" s="32">
        <f t="shared" si="15"/>
        <v>3732.1585157848476</v>
      </c>
      <c r="AT25" s="32">
        <f t="shared" si="16"/>
        <v>349.54804341225503</v>
      </c>
      <c r="AU25" s="32">
        <f t="shared" si="17"/>
        <v>0</v>
      </c>
      <c r="AV25" s="37">
        <f t="shared" ref="AV25:AV31" si="108">SUM(AK25:AU25)</f>
        <v>50298.318267833478</v>
      </c>
      <c r="AW25" s="8"/>
      <c r="AX25" s="66">
        <v>2001</v>
      </c>
      <c r="AY25" s="8">
        <f t="shared" si="19"/>
        <v>32256.309451904206</v>
      </c>
      <c r="AZ25" s="9">
        <f t="shared" si="57"/>
        <v>32251.103626008666</v>
      </c>
      <c r="BA25" s="14">
        <f t="shared" ref="BA25:BA30" si="109">AZ25/AY25</f>
        <v>0.99983861061652757</v>
      </c>
      <c r="BB25" s="25">
        <f t="shared" si="63"/>
        <v>-1.61402408140362E-4</v>
      </c>
      <c r="BD25" s="58">
        <f t="shared" si="83"/>
        <v>0</v>
      </c>
      <c r="BE25" s="58">
        <f t="shared" si="84"/>
        <v>1.9363002917616774</v>
      </c>
      <c r="BF25" s="58">
        <f t="shared" si="85"/>
        <v>0</v>
      </c>
      <c r="BG25" s="58">
        <f t="shared" si="86"/>
        <v>17.999517915881146</v>
      </c>
      <c r="BH25" s="58">
        <f t="shared" si="87"/>
        <v>0</v>
      </c>
      <c r="BI25" s="58">
        <f t="shared" si="88"/>
        <v>0</v>
      </c>
      <c r="BJ25" s="58">
        <f t="shared" si="89"/>
        <v>71.521770857146066</v>
      </c>
      <c r="BK25" s="58">
        <f t="shared" si="90"/>
        <v>0.42741484833913435</v>
      </c>
      <c r="BL25" s="58">
        <f t="shared" si="91"/>
        <v>7.4200463242358916</v>
      </c>
      <c r="BM25" s="58">
        <f t="shared" si="92"/>
        <v>0.69494976263609243</v>
      </c>
      <c r="BN25" s="58">
        <f t="shared" si="93"/>
        <v>0</v>
      </c>
      <c r="BO25" s="10">
        <f t="shared" si="29"/>
        <v>100.00000000000003</v>
      </c>
      <c r="BP25" s="32">
        <f t="shared" si="30"/>
        <v>0</v>
      </c>
      <c r="BQ25" s="32">
        <f t="shared" si="31"/>
        <v>131.36379928046398</v>
      </c>
      <c r="BR25" s="32">
        <f t="shared" si="32"/>
        <v>0</v>
      </c>
      <c r="BS25" s="32">
        <f t="shared" si="33"/>
        <v>1221.1355174127871</v>
      </c>
      <c r="BT25" s="32">
        <f t="shared" si="34"/>
        <v>0</v>
      </c>
      <c r="BU25" s="32">
        <f t="shared" si="35"/>
        <v>0</v>
      </c>
      <c r="BV25" s="32">
        <f t="shared" si="36"/>
        <v>4852.2285469024082</v>
      </c>
      <c r="BW25" s="32">
        <f t="shared" si="37"/>
        <v>28.996968386359484</v>
      </c>
      <c r="BX25" s="32">
        <f t="shared" si="38"/>
        <v>503.39582147242629</v>
      </c>
      <c r="BY25" s="32">
        <f t="shared" si="39"/>
        <v>47.147253717487942</v>
      </c>
      <c r="BZ25" s="32">
        <f t="shared" si="40"/>
        <v>0</v>
      </c>
      <c r="CA25" s="32">
        <f t="shared" si="41"/>
        <v>6784.2679071719349</v>
      </c>
      <c r="CB25" s="8"/>
      <c r="CC25" s="66">
        <v>2001</v>
      </c>
      <c r="CD25" s="8">
        <f t="shared" si="21"/>
        <v>4527.3094519042061</v>
      </c>
      <c r="CE25" s="278">
        <f t="shared" si="42"/>
        <v>4939.6843258006729</v>
      </c>
      <c r="CF25" s="14">
        <f t="shared" ref="CF25:CF30" si="110">CE25/CD25</f>
        <v>1.0910860806572478</v>
      </c>
      <c r="CG25" s="25">
        <f t="shared" si="65"/>
        <v>8.7173604432523671E-2</v>
      </c>
      <c r="CI25" s="58">
        <f t="shared" si="94"/>
        <v>0</v>
      </c>
      <c r="CJ25" s="58">
        <f t="shared" si="95"/>
        <v>1.9363002917616774</v>
      </c>
      <c r="CK25" s="58">
        <f t="shared" si="96"/>
        <v>0</v>
      </c>
      <c r="CL25" s="58">
        <f t="shared" si="97"/>
        <v>17.999517915881146</v>
      </c>
      <c r="CM25" s="58">
        <f t="shared" si="98"/>
        <v>0</v>
      </c>
      <c r="CN25" s="58">
        <f t="shared" si="99"/>
        <v>0</v>
      </c>
      <c r="CO25" s="58">
        <f t="shared" si="100"/>
        <v>71.521770857146066</v>
      </c>
      <c r="CP25" s="58">
        <f t="shared" si="101"/>
        <v>0.42741484833913435</v>
      </c>
      <c r="CQ25" s="58">
        <f t="shared" si="102"/>
        <v>7.4200463242358916</v>
      </c>
      <c r="CR25" s="58">
        <f t="shared" si="103"/>
        <v>0.69494976263609243</v>
      </c>
      <c r="CS25" s="58">
        <f t="shared" si="104"/>
        <v>0</v>
      </c>
      <c r="CT25" s="10">
        <f t="shared" si="44"/>
        <v>100.00000000000003</v>
      </c>
      <c r="CU25" s="32">
        <f t="shared" si="45"/>
        <v>0</v>
      </c>
      <c r="CV25" s="32">
        <f t="shared" si="46"/>
        <v>855.34780067023871</v>
      </c>
      <c r="CW25" s="32">
        <f t="shared" si="47"/>
        <v>0</v>
      </c>
      <c r="CX25" s="32">
        <f t="shared" si="48"/>
        <v>7951.167558037243</v>
      </c>
      <c r="CY25" s="32">
        <f t="shared" si="49"/>
        <v>0</v>
      </c>
      <c r="CZ25" s="32">
        <f t="shared" si="50"/>
        <v>0</v>
      </c>
      <c r="DA25" s="32">
        <f t="shared" si="51"/>
        <v>31594.267512629329</v>
      </c>
      <c r="DB25" s="32">
        <f t="shared" si="52"/>
        <v>188.80767206209734</v>
      </c>
      <c r="DC25" s="32">
        <f t="shared" si="53"/>
        <v>3277.7562092562152</v>
      </c>
      <c r="DD25" s="32">
        <f t="shared" si="54"/>
        <v>306.98944454853626</v>
      </c>
      <c r="DE25" s="32">
        <f t="shared" si="55"/>
        <v>0</v>
      </c>
      <c r="DF25" s="37">
        <f t="shared" ref="DF25:DF31" si="111">SUM(CU25:DE25)</f>
        <v>44174.336197203651</v>
      </c>
      <c r="DG25" s="8"/>
      <c r="DH25" s="2">
        <v>2001</v>
      </c>
      <c r="DI25" s="8">
        <f t="shared" si="58"/>
        <v>28329</v>
      </c>
      <c r="DJ25" s="79">
        <f t="shared" si="66"/>
        <v>27585.655175653683</v>
      </c>
      <c r="DK25" s="14">
        <f t="shared" ref="DK25:DK30" si="112">DJ25/DI25</f>
        <v>0.97376028718464058</v>
      </c>
      <c r="DL25" s="25">
        <f t="shared" si="68"/>
        <v>-2.6590117350142863E-2</v>
      </c>
      <c r="DR25" s="3">
        <v>2001</v>
      </c>
      <c r="DS25" s="18">
        <f t="shared" si="69"/>
        <v>446.53127468878455</v>
      </c>
      <c r="DT25" s="21">
        <f t="shared" si="70"/>
        <v>7280.7581835696419</v>
      </c>
      <c r="DU25" s="21">
        <f t="shared" si="71"/>
        <v>19415.408221666741</v>
      </c>
      <c r="DV25" s="15">
        <f t="shared" si="72"/>
        <v>2934.4433186261035</v>
      </c>
      <c r="DW25" s="7">
        <f t="shared" si="73"/>
        <v>30077.140998551273</v>
      </c>
      <c r="DX25" s="47">
        <f t="shared" si="74"/>
        <v>0.93259261287095252</v>
      </c>
    </row>
    <row r="26" spans="1:128" ht="14.5" x14ac:dyDescent="0.35">
      <c r="A26" s="35">
        <v>2002</v>
      </c>
      <c r="B26" s="258">
        <f>'Data-A6-Chin (May25)'!V23</f>
        <v>14804.483552750156</v>
      </c>
      <c r="C26" s="259">
        <f>'Data-A6-Chin (May25)'!C23</f>
        <v>13352</v>
      </c>
      <c r="D26" s="259">
        <f>'Data-A6-Chin (May25)'!P23</f>
        <v>1452.4835527501555</v>
      </c>
      <c r="E26" s="70">
        <f t="shared" si="80"/>
        <v>14804.483552750156</v>
      </c>
      <c r="F26" s="74">
        <v>300</v>
      </c>
      <c r="G26" s="75">
        <f t="shared" si="24"/>
        <v>0.1711856294053162</v>
      </c>
      <c r="H26" s="303">
        <f t="shared" si="0"/>
        <v>1752.4835527501555</v>
      </c>
      <c r="I26" s="70">
        <f t="shared" si="75"/>
        <v>13547.548609364319</v>
      </c>
      <c r="J26" s="70">
        <f>I26-'Data-Nisga''a catch (May25)'!E15</f>
        <v>12783.66034979402</v>
      </c>
      <c r="K26" s="259">
        <f>'Data-A6-Chin (May25)'!AK23</f>
        <v>1400</v>
      </c>
      <c r="L26" s="275">
        <f>'Data-A6-Chin (May25)'!AJ23</f>
        <v>28352.032162114476</v>
      </c>
      <c r="M26" s="71">
        <f t="shared" si="2"/>
        <v>29752.032162114476</v>
      </c>
      <c r="N26" s="224">
        <f t="shared" si="3"/>
        <v>29752.032162114476</v>
      </c>
      <c r="O26" s="222">
        <f t="shared" si="25"/>
        <v>4.7055609256255321E-2</v>
      </c>
      <c r="P26" s="75">
        <f t="shared" si="4"/>
        <v>0.45534868124455186</v>
      </c>
      <c r="Q26" s="75">
        <f t="shared" si="76"/>
        <v>0.42967351877470833</v>
      </c>
      <c r="R26" s="82">
        <f t="shared" si="26"/>
        <v>0.50240429050080715</v>
      </c>
      <c r="S26" s="82">
        <f t="shared" si="81"/>
        <v>0.47672912803096368</v>
      </c>
      <c r="T26" s="74">
        <f t="shared" si="77"/>
        <v>3349.0944109991578</v>
      </c>
      <c r="U26" s="74">
        <f t="shared" si="6"/>
        <v>26833.028792467227</v>
      </c>
      <c r="V26" s="67"/>
      <c r="W26" s="67"/>
      <c r="X26" s="67"/>
      <c r="Y26" s="163">
        <v>0</v>
      </c>
      <c r="Z26" s="164">
        <v>4.6541147379775003</v>
      </c>
      <c r="AA26" s="164">
        <v>0</v>
      </c>
      <c r="AB26" s="164">
        <v>36.066645527690113</v>
      </c>
      <c r="AC26" s="164">
        <v>0</v>
      </c>
      <c r="AD26" s="164">
        <v>6.2528242313709265E-2</v>
      </c>
      <c r="AE26" s="164">
        <v>45.1818358916181</v>
      </c>
      <c r="AF26" s="164">
        <v>1.0740898315715333</v>
      </c>
      <c r="AG26" s="164">
        <v>11.795419944155411</v>
      </c>
      <c r="AH26" s="164">
        <v>0.54356460019421149</v>
      </c>
      <c r="AI26" s="164">
        <v>0.62180122447943886</v>
      </c>
      <c r="AJ26" s="10">
        <f t="shared" si="27"/>
        <v>100.00000000000003</v>
      </c>
      <c r="AK26" s="32">
        <f t="shared" si="7"/>
        <v>0</v>
      </c>
      <c r="AL26" s="32">
        <f t="shared" si="8"/>
        <v>1384.6937137047757</v>
      </c>
      <c r="AM26" s="32">
        <f t="shared" si="9"/>
        <v>0</v>
      </c>
      <c r="AN26" s="33">
        <f t="shared" si="10"/>
        <v>10730.559977194183</v>
      </c>
      <c r="AO26" s="32">
        <f t="shared" si="11"/>
        <v>0</v>
      </c>
      <c r="AP26" s="32">
        <f t="shared" si="12"/>
        <v>18.603422763579655</v>
      </c>
      <c r="AQ26" s="32">
        <f t="shared" si="13"/>
        <v>13442.514345907999</v>
      </c>
      <c r="AR26" s="32">
        <f t="shared" si="14"/>
        <v>319.56355213916379</v>
      </c>
      <c r="AS26" s="32">
        <f t="shared" si="15"/>
        <v>3509.3771354415831</v>
      </c>
      <c r="AT26" s="32">
        <f t="shared" si="16"/>
        <v>161.72151467165077</v>
      </c>
      <c r="AU26" s="32">
        <f t="shared" si="17"/>
        <v>184.99850029154427</v>
      </c>
      <c r="AV26" s="37">
        <f t="shared" si="108"/>
        <v>29752.032162114483</v>
      </c>
      <c r="AW26" s="8"/>
      <c r="AX26" s="66">
        <v>2002</v>
      </c>
      <c r="AY26" s="8">
        <f t="shared" si="19"/>
        <v>14804.483552750156</v>
      </c>
      <c r="AZ26" s="9">
        <f t="shared" si="57"/>
        <v>53432.169117273465</v>
      </c>
      <c r="BA26" s="14">
        <f t="shared" si="109"/>
        <v>3.6091883196660133</v>
      </c>
      <c r="BB26" s="25">
        <f t="shared" si="63"/>
        <v>1.2834829048662129</v>
      </c>
      <c r="BD26" s="58">
        <f t="shared" si="83"/>
        <v>0</v>
      </c>
      <c r="BE26" s="58">
        <f t="shared" si="84"/>
        <v>4.6541147379775003</v>
      </c>
      <c r="BF26" s="58">
        <f t="shared" si="85"/>
        <v>0</v>
      </c>
      <c r="BG26" s="58">
        <f t="shared" si="86"/>
        <v>36.066645527690113</v>
      </c>
      <c r="BH26" s="58">
        <f t="shared" si="87"/>
        <v>0</v>
      </c>
      <c r="BI26" s="58">
        <f t="shared" si="88"/>
        <v>6.2528242313709265E-2</v>
      </c>
      <c r="BJ26" s="58">
        <f t="shared" si="89"/>
        <v>45.1818358916181</v>
      </c>
      <c r="BK26" s="58">
        <f t="shared" si="90"/>
        <v>1.0740898315715333</v>
      </c>
      <c r="BL26" s="58">
        <f t="shared" si="91"/>
        <v>11.795419944155411</v>
      </c>
      <c r="BM26" s="58">
        <f t="shared" si="92"/>
        <v>0.54356460019421149</v>
      </c>
      <c r="BN26" s="58">
        <f t="shared" si="93"/>
        <v>0.62180122447943886</v>
      </c>
      <c r="BO26" s="10">
        <f t="shared" si="29"/>
        <v>100.00000000000003</v>
      </c>
      <c r="BP26" s="32">
        <f t="shared" si="30"/>
        <v>0</v>
      </c>
      <c r="BQ26" s="32">
        <f t="shared" si="31"/>
        <v>155.87069657109257</v>
      </c>
      <c r="BR26" s="32">
        <f t="shared" si="32"/>
        <v>0</v>
      </c>
      <c r="BS26" s="32">
        <f t="shared" si="33"/>
        <v>1207.9060096027472</v>
      </c>
      <c r="BT26" s="32">
        <f t="shared" si="34"/>
        <v>0</v>
      </c>
      <c r="BU26" s="32">
        <f t="shared" si="35"/>
        <v>2.0941298686244476</v>
      </c>
      <c r="BV26" s="32">
        <f t="shared" si="36"/>
        <v>1513.1823406329934</v>
      </c>
      <c r="BW26" s="32">
        <f t="shared" si="37"/>
        <v>35.972282518272486</v>
      </c>
      <c r="BX26" s="32">
        <f t="shared" si="38"/>
        <v>395.03975010358886</v>
      </c>
      <c r="BY26" s="32">
        <f t="shared" si="39"/>
        <v>18.204491645274253</v>
      </c>
      <c r="BZ26" s="32">
        <f t="shared" si="40"/>
        <v>20.824710056565216</v>
      </c>
      <c r="CA26" s="32">
        <f t="shared" si="41"/>
        <v>3349.0944109991588</v>
      </c>
      <c r="CB26" s="8"/>
      <c r="CC26" s="66">
        <v>2002</v>
      </c>
      <c r="CD26" s="8">
        <f t="shared" si="21"/>
        <v>1752.4835527501555</v>
      </c>
      <c r="CE26" s="278">
        <f t="shared" si="42"/>
        <v>7636.783678302043</v>
      </c>
      <c r="CF26" s="14">
        <f t="shared" si="110"/>
        <v>4.357692068674603</v>
      </c>
      <c r="CG26" s="25">
        <f t="shared" si="65"/>
        <v>1.4719425751628714</v>
      </c>
      <c r="CI26" s="58">
        <f t="shared" si="94"/>
        <v>0</v>
      </c>
      <c r="CJ26" s="58">
        <f t="shared" si="95"/>
        <v>4.6541147379775003</v>
      </c>
      <c r="CK26" s="58">
        <f t="shared" si="96"/>
        <v>0</v>
      </c>
      <c r="CL26" s="58">
        <f t="shared" si="97"/>
        <v>36.066645527690113</v>
      </c>
      <c r="CM26" s="58">
        <f t="shared" si="98"/>
        <v>0</v>
      </c>
      <c r="CN26" s="58">
        <f t="shared" si="99"/>
        <v>6.2528242313709265E-2</v>
      </c>
      <c r="CO26" s="58">
        <f t="shared" si="100"/>
        <v>45.1818358916181</v>
      </c>
      <c r="CP26" s="58">
        <f t="shared" si="101"/>
        <v>1.0740898315715333</v>
      </c>
      <c r="CQ26" s="58">
        <f t="shared" si="102"/>
        <v>11.795419944155411</v>
      </c>
      <c r="CR26" s="58">
        <f t="shared" si="103"/>
        <v>0.54356460019421149</v>
      </c>
      <c r="CS26" s="58">
        <f t="shared" si="104"/>
        <v>0.62180122447943886</v>
      </c>
      <c r="CT26" s="10">
        <f t="shared" si="44"/>
        <v>100.00000000000003</v>
      </c>
      <c r="CU26" s="32">
        <f t="shared" si="45"/>
        <v>0</v>
      </c>
      <c r="CV26" s="32">
        <f t="shared" si="46"/>
        <v>1248.8399476759632</v>
      </c>
      <c r="CW26" s="32">
        <f t="shared" si="47"/>
        <v>0</v>
      </c>
      <c r="CX26" s="32">
        <f t="shared" si="48"/>
        <v>9677.7733789221802</v>
      </c>
      <c r="CY26" s="32">
        <f t="shared" si="49"/>
        <v>0</v>
      </c>
      <c r="CZ26" s="32">
        <f t="shared" si="50"/>
        <v>16.778221263461283</v>
      </c>
      <c r="DA26" s="32">
        <f t="shared" si="51"/>
        <v>12123.655033763176</v>
      </c>
      <c r="DB26" s="32">
        <f t="shared" si="52"/>
        <v>288.21083376255228</v>
      </c>
      <c r="DC26" s="32">
        <f t="shared" si="53"/>
        <v>3165.068429807643</v>
      </c>
      <c r="DD26" s="32">
        <f t="shared" si="54"/>
        <v>145.85484567577214</v>
      </c>
      <c r="DE26" s="32">
        <f t="shared" si="55"/>
        <v>166.8481015964816</v>
      </c>
      <c r="DF26" s="37">
        <f t="shared" si="111"/>
        <v>26833.028792467234</v>
      </c>
      <c r="DG26" s="8"/>
      <c r="DH26" s="2">
        <v>2002</v>
      </c>
      <c r="DI26" s="8">
        <f t="shared" si="58"/>
        <v>13352</v>
      </c>
      <c r="DJ26" s="79">
        <f t="shared" si="66"/>
        <v>46486.360011631041</v>
      </c>
      <c r="DK26" s="14">
        <f t="shared" si="112"/>
        <v>3.4816027570125105</v>
      </c>
      <c r="DL26" s="25">
        <f t="shared" si="68"/>
        <v>1.2474927501200093</v>
      </c>
      <c r="DR26" s="3">
        <v>2002</v>
      </c>
      <c r="DS26" s="18">
        <f t="shared" si="69"/>
        <v>1235.5820026109257</v>
      </c>
      <c r="DT26" s="21">
        <f t="shared" si="70"/>
        <v>16227.278214805387</v>
      </c>
      <c r="DU26" s="21">
        <f t="shared" si="71"/>
        <v>30912.055047996764</v>
      </c>
      <c r="DV26" s="15">
        <f t="shared" si="72"/>
        <v>1661.835095266073</v>
      </c>
      <c r="DW26" s="7">
        <f t="shared" si="73"/>
        <v>50036.750360679143</v>
      </c>
      <c r="DX26" s="47">
        <f t="shared" si="74"/>
        <v>0.93645366054404378</v>
      </c>
    </row>
    <row r="27" spans="1:128" ht="14.5" x14ac:dyDescent="0.35">
      <c r="A27" s="35">
        <v>2003</v>
      </c>
      <c r="B27" s="258">
        <f>'Data-A6-Chin (May25)'!V24</f>
        <v>28273.812479292796</v>
      </c>
      <c r="C27" s="259">
        <f>'Data-A6-Chin (May25)'!C24</f>
        <v>25848.367611499238</v>
      </c>
      <c r="D27" s="259">
        <f>'Data-A6-Chin (May25)'!P24</f>
        <v>2425.4448677935575</v>
      </c>
      <c r="E27" s="70">
        <f t="shared" si="80"/>
        <v>28273.812479292796</v>
      </c>
      <c r="F27" s="74">
        <v>150</v>
      </c>
      <c r="G27" s="75">
        <f t="shared" si="24"/>
        <v>5.8242364989357517E-2</v>
      </c>
      <c r="H27" s="303">
        <f t="shared" si="0"/>
        <v>2575.4448677935575</v>
      </c>
      <c r="I27" s="70">
        <f t="shared" si="75"/>
        <v>15323.020495220549</v>
      </c>
      <c r="J27" s="70">
        <f>I27-'Data-Nisga''a catch (May25)'!E16</f>
        <v>14427.020495220549</v>
      </c>
      <c r="K27" s="259">
        <f>'Data-A6-Chin (May25)'!AK24</f>
        <v>2200</v>
      </c>
      <c r="L27" s="275">
        <f>'Data-A6-Chin (May25)'!AJ24</f>
        <v>43596.832974513345</v>
      </c>
      <c r="M27" s="71">
        <f t="shared" si="2"/>
        <v>45796.832974513345</v>
      </c>
      <c r="N27" s="224">
        <f t="shared" si="3"/>
        <v>45796.832974513345</v>
      </c>
      <c r="O27" s="222">
        <f t="shared" si="25"/>
        <v>4.8038256296550778E-2</v>
      </c>
      <c r="P27" s="75">
        <f t="shared" si="4"/>
        <v>0.33458690263032054</v>
      </c>
      <c r="Q27" s="75">
        <f t="shared" si="76"/>
        <v>0.31502223097499804</v>
      </c>
      <c r="R27" s="82">
        <f t="shared" si="26"/>
        <v>0.38262515892687132</v>
      </c>
      <c r="S27" s="82">
        <f t="shared" si="81"/>
        <v>0.36306048727154883</v>
      </c>
      <c r="T27" s="74">
        <f t="shared" si="77"/>
        <v>4043.4685183231154</v>
      </c>
      <c r="U27" s="74">
        <f t="shared" si="6"/>
        <v>41868.190751941365</v>
      </c>
      <c r="V27" s="67"/>
      <c r="W27" s="67"/>
      <c r="X27" s="67"/>
      <c r="Y27" s="163">
        <v>0.10266351031494661</v>
      </c>
      <c r="Z27" s="164">
        <v>0.41065404125978644</v>
      </c>
      <c r="AA27" s="164">
        <v>6.36806248121583</v>
      </c>
      <c r="AB27" s="164">
        <v>14.972345778668537</v>
      </c>
      <c r="AC27" s="164">
        <v>0</v>
      </c>
      <c r="AD27" s="164">
        <v>0</v>
      </c>
      <c r="AE27" s="164">
        <v>70.775778462017541</v>
      </c>
      <c r="AF27" s="164">
        <v>0</v>
      </c>
      <c r="AG27" s="164">
        <v>6.7798168657105791</v>
      </c>
      <c r="AH27" s="164">
        <v>0.21331283848783092</v>
      </c>
      <c r="AI27" s="164">
        <v>0.37736602232494426</v>
      </c>
      <c r="AJ27" s="10">
        <f t="shared" si="27"/>
        <v>100.00000000000001</v>
      </c>
      <c r="AK27" s="32">
        <f t="shared" si="7"/>
        <v>47.016636344708381</v>
      </c>
      <c r="AL27" s="32">
        <f t="shared" si="8"/>
        <v>188.06654537883352</v>
      </c>
      <c r="AM27" s="32">
        <f t="shared" si="9"/>
        <v>2916.3709382350639</v>
      </c>
      <c r="AN27" s="32">
        <f t="shared" si="10"/>
        <v>6856.8601886234292</v>
      </c>
      <c r="AO27" s="32">
        <f t="shared" si="11"/>
        <v>0</v>
      </c>
      <c r="AP27" s="32">
        <f t="shared" si="12"/>
        <v>0</v>
      </c>
      <c r="AQ27" s="33">
        <f t="shared" si="13"/>
        <v>32413.065048661767</v>
      </c>
      <c r="AR27" s="32">
        <f t="shared" si="14"/>
        <v>0</v>
      </c>
      <c r="AS27" s="32">
        <f t="shared" si="15"/>
        <v>3104.9414059673595</v>
      </c>
      <c r="AT27" s="32">
        <f t="shared" si="16"/>
        <v>97.690524355465342</v>
      </c>
      <c r="AU27" s="32">
        <f t="shared" si="17"/>
        <v>172.82168694671947</v>
      </c>
      <c r="AV27" s="37">
        <f t="shared" si="108"/>
        <v>45796.832974513345</v>
      </c>
      <c r="AW27" s="8"/>
      <c r="AX27" s="66">
        <v>2003</v>
      </c>
      <c r="AY27" s="8">
        <f t="shared" si="19"/>
        <v>28273.812479292796</v>
      </c>
      <c r="AZ27" s="9">
        <f t="shared" si="57"/>
        <v>21434.252944513712</v>
      </c>
      <c r="BA27" s="14">
        <f t="shared" si="109"/>
        <v>0.75809560384584684</v>
      </c>
      <c r="BB27" s="25">
        <f t="shared" si="63"/>
        <v>-0.27694577484732857</v>
      </c>
      <c r="BD27" s="58">
        <f t="shared" si="83"/>
        <v>0.10266351031494661</v>
      </c>
      <c r="BE27" s="58">
        <f t="shared" si="84"/>
        <v>0.41065404125978644</v>
      </c>
      <c r="BF27" s="58">
        <f t="shared" si="85"/>
        <v>6.36806248121583</v>
      </c>
      <c r="BG27" s="58">
        <f t="shared" si="86"/>
        <v>14.972345778668537</v>
      </c>
      <c r="BH27" s="58">
        <f t="shared" si="87"/>
        <v>0</v>
      </c>
      <c r="BI27" s="58">
        <f t="shared" si="88"/>
        <v>0</v>
      </c>
      <c r="BJ27" s="58">
        <f t="shared" si="89"/>
        <v>70.775778462017541</v>
      </c>
      <c r="BK27" s="58">
        <f t="shared" si="90"/>
        <v>0</v>
      </c>
      <c r="BL27" s="58">
        <f t="shared" si="91"/>
        <v>6.7798168657105791</v>
      </c>
      <c r="BM27" s="58">
        <f t="shared" si="92"/>
        <v>0.21331283848783092</v>
      </c>
      <c r="BN27" s="58">
        <f t="shared" si="93"/>
        <v>0.37736602232494426</v>
      </c>
      <c r="BO27" s="10">
        <f t="shared" si="29"/>
        <v>100.00000000000001</v>
      </c>
      <c r="BP27" s="32">
        <f t="shared" si="30"/>
        <v>4.1511667193902708</v>
      </c>
      <c r="BQ27" s="32">
        <f t="shared" si="31"/>
        <v>16.604666877561083</v>
      </c>
      <c r="BR27" s="32">
        <f t="shared" si="32"/>
        <v>257.49060165510798</v>
      </c>
      <c r="BS27" s="32">
        <f t="shared" si="33"/>
        <v>605.40208801494214</v>
      </c>
      <c r="BT27" s="32">
        <f t="shared" si="34"/>
        <v>0</v>
      </c>
      <c r="BU27" s="32">
        <f t="shared" si="35"/>
        <v>0</v>
      </c>
      <c r="BV27" s="32">
        <f t="shared" si="36"/>
        <v>2861.7963207097914</v>
      </c>
      <c r="BW27" s="32">
        <f t="shared" si="37"/>
        <v>0</v>
      </c>
      <c r="BX27" s="32">
        <f t="shared" si="38"/>
        <v>274.13976056496824</v>
      </c>
      <c r="BY27" s="32">
        <f t="shared" si="39"/>
        <v>8.6252374697968772</v>
      </c>
      <c r="BZ27" s="32">
        <f t="shared" si="40"/>
        <v>15.2586763115573</v>
      </c>
      <c r="CA27" s="32">
        <f t="shared" si="41"/>
        <v>4043.4685183231163</v>
      </c>
      <c r="CB27" s="8"/>
      <c r="CC27" s="66">
        <v>2003</v>
      </c>
      <c r="CD27" s="8">
        <f t="shared" si="21"/>
        <v>2575.4448677935575</v>
      </c>
      <c r="CE27" s="278">
        <f t="shared" si="42"/>
        <v>2628.9153117672904</v>
      </c>
      <c r="CF27" s="14">
        <f t="shared" si="110"/>
        <v>1.0207616340937409</v>
      </c>
      <c r="CG27" s="25">
        <f t="shared" si="65"/>
        <v>2.0549048746268193E-2</v>
      </c>
      <c r="CI27" s="58">
        <f t="shared" si="94"/>
        <v>0.10266351031494661</v>
      </c>
      <c r="CJ27" s="58">
        <f t="shared" si="95"/>
        <v>0.41065404125978644</v>
      </c>
      <c r="CK27" s="58">
        <f t="shared" si="96"/>
        <v>6.36806248121583</v>
      </c>
      <c r="CL27" s="58">
        <f t="shared" si="97"/>
        <v>14.972345778668537</v>
      </c>
      <c r="CM27" s="58">
        <f t="shared" si="98"/>
        <v>0</v>
      </c>
      <c r="CN27" s="58">
        <f t="shared" si="99"/>
        <v>0</v>
      </c>
      <c r="CO27" s="58">
        <f t="shared" si="100"/>
        <v>70.775778462017541</v>
      </c>
      <c r="CP27" s="58">
        <f t="shared" si="101"/>
        <v>0</v>
      </c>
      <c r="CQ27" s="58">
        <f t="shared" si="102"/>
        <v>6.7798168657105791</v>
      </c>
      <c r="CR27" s="58">
        <f t="shared" si="103"/>
        <v>0.21331283848783092</v>
      </c>
      <c r="CS27" s="58">
        <f t="shared" si="104"/>
        <v>0.37736602232494426</v>
      </c>
      <c r="CT27" s="10">
        <f t="shared" si="44"/>
        <v>100.00000000000001</v>
      </c>
      <c r="CU27" s="32">
        <f t="shared" si="45"/>
        <v>42.983354331300845</v>
      </c>
      <c r="CV27" s="32">
        <f t="shared" si="46"/>
        <v>171.93341732520338</v>
      </c>
      <c r="CW27" s="32">
        <f t="shared" si="47"/>
        <v>2666.1925468382542</v>
      </c>
      <c r="CX27" s="32">
        <f t="shared" si="48"/>
        <v>6268.6502906531832</v>
      </c>
      <c r="CY27" s="32">
        <f t="shared" si="49"/>
        <v>0</v>
      </c>
      <c r="CZ27" s="32">
        <f t="shared" si="50"/>
        <v>0</v>
      </c>
      <c r="DA27" s="32">
        <f t="shared" si="51"/>
        <v>29632.537932648938</v>
      </c>
      <c r="DB27" s="32">
        <f t="shared" si="52"/>
        <v>0</v>
      </c>
      <c r="DC27" s="32">
        <f t="shared" si="53"/>
        <v>2838.5866579679978</v>
      </c>
      <c r="DD27" s="32">
        <f t="shared" si="54"/>
        <v>89.310226116465643</v>
      </c>
      <c r="DE27" s="32">
        <f t="shared" si="55"/>
        <v>157.99632606002132</v>
      </c>
      <c r="DF27" s="37">
        <f t="shared" si="111"/>
        <v>41868.190751941373</v>
      </c>
      <c r="DG27" s="8"/>
      <c r="DH27" s="2">
        <v>2003</v>
      </c>
      <c r="DI27" s="8">
        <f t="shared" si="58"/>
        <v>25848.367611499238</v>
      </c>
      <c r="DJ27" s="79">
        <f t="shared" si="66"/>
        <v>18991.326914329824</v>
      </c>
      <c r="DK27" s="14">
        <f t="shared" si="112"/>
        <v>0.73472055178761453</v>
      </c>
      <c r="DL27" s="25">
        <f t="shared" si="68"/>
        <v>-0.3082650537137766</v>
      </c>
      <c r="DR27" s="3">
        <v>2003</v>
      </c>
      <c r="DS27" s="18">
        <f t="shared" si="69"/>
        <v>77.369865187324791</v>
      </c>
      <c r="DT27" s="21">
        <f t="shared" si="70"/>
        <v>5370.2046703060678</v>
      </c>
      <c r="DU27" s="21">
        <f t="shared" si="71"/>
        <v>12865.987656213003</v>
      </c>
      <c r="DV27" s="15">
        <f t="shared" si="72"/>
        <v>2100.35196979389</v>
      </c>
      <c r="DW27" s="7">
        <f t="shared" si="73"/>
        <v>20413.914161500285</v>
      </c>
      <c r="DX27" s="47">
        <f t="shared" si="74"/>
        <v>0.95239681151217392</v>
      </c>
    </row>
    <row r="28" spans="1:128" ht="14.5" x14ac:dyDescent="0.35">
      <c r="A28" s="35">
        <v>2004</v>
      </c>
      <c r="B28" s="258">
        <f>'Data-A6-Chin (May25)'!V25</f>
        <v>16875.384164001429</v>
      </c>
      <c r="C28" s="259">
        <f>'Data-A6-Chin (May25)'!C25</f>
        <v>15184.751738356423</v>
      </c>
      <c r="D28" s="259">
        <f>'Data-A6-Chin (May25)'!P25</f>
        <v>1690.6324256450062</v>
      </c>
      <c r="E28" s="70">
        <f t="shared" si="80"/>
        <v>16875.384164001429</v>
      </c>
      <c r="F28" s="74"/>
      <c r="G28" s="75" t="str">
        <f t="shared" si="24"/>
        <v/>
      </c>
      <c r="H28" s="303">
        <f t="shared" si="0"/>
        <v>1956.0406682177318</v>
      </c>
      <c r="I28" s="70">
        <f t="shared" si="75"/>
        <v>16255.215791106923</v>
      </c>
      <c r="J28" s="70">
        <f>I28-'Data-Nisga''a catch (May25)'!E17</f>
        <v>14581.215791106923</v>
      </c>
      <c r="K28" s="259">
        <f>'Data-A6-Chin (May25)'!AK25</f>
        <v>598</v>
      </c>
      <c r="L28" s="275">
        <f>'Data-A6-Chin (May25)'!AJ25</f>
        <v>33130.599955108351</v>
      </c>
      <c r="M28" s="71">
        <f t="shared" si="2"/>
        <v>33728.599955108351</v>
      </c>
      <c r="N28" s="224">
        <f t="shared" si="3"/>
        <v>33728.599955108351</v>
      </c>
      <c r="O28" s="222">
        <f t="shared" si="25"/>
        <v>1.7729760523588829E-2</v>
      </c>
      <c r="P28" s="75">
        <f t="shared" si="4"/>
        <v>0.48194161076184827</v>
      </c>
      <c r="Q28" s="75">
        <f t="shared" si="76"/>
        <v>0.43231014066738727</v>
      </c>
      <c r="R28" s="82">
        <f t="shared" si="26"/>
        <v>0.49967137128543709</v>
      </c>
      <c r="S28" s="82">
        <f t="shared" si="81"/>
        <v>0.45003990119097609</v>
      </c>
      <c r="T28" s="74">
        <f t="shared" si="77"/>
        <v>3556.6956083789923</v>
      </c>
      <c r="U28" s="74">
        <f t="shared" si="6"/>
        <v>30349.556005557519</v>
      </c>
      <c r="V28" s="67"/>
      <c r="W28" s="67"/>
      <c r="X28" s="67"/>
      <c r="Y28" s="163">
        <v>0</v>
      </c>
      <c r="Z28" s="164">
        <v>1.323895078014216</v>
      </c>
      <c r="AA28" s="164">
        <v>0.33097376950355401</v>
      </c>
      <c r="AB28" s="164">
        <v>48.476809433134854</v>
      </c>
      <c r="AC28" s="164">
        <v>0</v>
      </c>
      <c r="AD28" s="164">
        <v>0</v>
      </c>
      <c r="AE28" s="164">
        <v>28.9285572183813</v>
      </c>
      <c r="AF28" s="164">
        <v>0.37505106236450758</v>
      </c>
      <c r="AG28" s="164">
        <v>18.797486228797002</v>
      </c>
      <c r="AH28" s="164">
        <v>1.4362534403010223</v>
      </c>
      <c r="AI28" s="164">
        <v>0.33097376950355401</v>
      </c>
      <c r="AJ28" s="10">
        <f t="shared" si="27"/>
        <v>100</v>
      </c>
      <c r="AK28" s="32">
        <f t="shared" si="7"/>
        <v>0</v>
      </c>
      <c r="AL28" s="32">
        <f t="shared" si="8"/>
        <v>446.53127468878455</v>
      </c>
      <c r="AM28" s="32">
        <f t="shared" si="9"/>
        <v>111.63281867219614</v>
      </c>
      <c r="AN28" s="32">
        <f t="shared" si="10"/>
        <v>16350.549124702284</v>
      </c>
      <c r="AO28" s="32">
        <f t="shared" si="11"/>
        <v>0</v>
      </c>
      <c r="AP28" s="32">
        <f t="shared" si="12"/>
        <v>0</v>
      </c>
      <c r="AQ28" s="32">
        <f t="shared" si="13"/>
        <v>9757.1973369724492</v>
      </c>
      <c r="AR28" s="32">
        <f t="shared" si="14"/>
        <v>126.49947245230871</v>
      </c>
      <c r="AS28" s="32">
        <f t="shared" si="15"/>
        <v>6340.1289317275241</v>
      </c>
      <c r="AT28" s="32">
        <f t="shared" si="16"/>
        <v>484.42817722061278</v>
      </c>
      <c r="AU28" s="32">
        <f t="shared" si="17"/>
        <v>111.63281867219614</v>
      </c>
      <c r="AV28" s="37">
        <f t="shared" si="108"/>
        <v>33728.599955108359</v>
      </c>
      <c r="AW28" s="8"/>
      <c r="AX28" s="66">
        <v>2004</v>
      </c>
      <c r="AY28" s="8">
        <f t="shared" si="19"/>
        <v>16875.384164001429</v>
      </c>
      <c r="AZ28" s="9">
        <f t="shared" si="57"/>
        <v>46138.528053075461</v>
      </c>
      <c r="BA28" s="14">
        <f t="shared" si="109"/>
        <v>2.7340727538219944</v>
      </c>
      <c r="BB28" s="25">
        <f t="shared" si="63"/>
        <v>1.0057923487092173</v>
      </c>
      <c r="BD28" s="58">
        <f t="shared" si="83"/>
        <v>0</v>
      </c>
      <c r="BE28" s="58">
        <f t="shared" si="84"/>
        <v>1.323895078014216</v>
      </c>
      <c r="BF28" s="58">
        <f t="shared" si="85"/>
        <v>0.33097376950355401</v>
      </c>
      <c r="BG28" s="58">
        <f t="shared" si="86"/>
        <v>48.476809433134854</v>
      </c>
      <c r="BH28" s="58">
        <f t="shared" si="87"/>
        <v>0</v>
      </c>
      <c r="BI28" s="58">
        <f t="shared" si="88"/>
        <v>0</v>
      </c>
      <c r="BJ28" s="58">
        <f t="shared" si="89"/>
        <v>28.9285572183813</v>
      </c>
      <c r="BK28" s="58">
        <f t="shared" si="90"/>
        <v>0.37505106236450758</v>
      </c>
      <c r="BL28" s="58">
        <f t="shared" si="91"/>
        <v>18.797486228797002</v>
      </c>
      <c r="BM28" s="58">
        <f t="shared" si="92"/>
        <v>1.4362534403010223</v>
      </c>
      <c r="BN28" s="58">
        <f t="shared" si="93"/>
        <v>0.33097376950355401</v>
      </c>
      <c r="BO28" s="10">
        <f t="shared" si="29"/>
        <v>100</v>
      </c>
      <c r="BP28" s="32">
        <f t="shared" si="30"/>
        <v>0</v>
      </c>
      <c r="BQ28" s="32">
        <f t="shared" si="31"/>
        <v>47.086918099277256</v>
      </c>
      <c r="BR28" s="32">
        <f t="shared" si="32"/>
        <v>11.771729524819314</v>
      </c>
      <c r="BS28" s="32">
        <f t="shared" si="33"/>
        <v>1724.1725521905605</v>
      </c>
      <c r="BT28" s="32">
        <f t="shared" si="34"/>
        <v>0</v>
      </c>
      <c r="BU28" s="32">
        <f t="shared" si="35"/>
        <v>0</v>
      </c>
      <c r="BV28" s="32">
        <f t="shared" si="36"/>
        <v>1028.9007241535717</v>
      </c>
      <c r="BW28" s="32">
        <f t="shared" si="37"/>
        <v>13.339424664297198</v>
      </c>
      <c r="BX28" s="32">
        <f t="shared" si="38"/>
        <v>668.5693671852689</v>
      </c>
      <c r="BY28" s="32">
        <f t="shared" si="39"/>
        <v>51.083163036378657</v>
      </c>
      <c r="BZ28" s="32">
        <f t="shared" si="40"/>
        <v>11.771729524819314</v>
      </c>
      <c r="CA28" s="32">
        <f t="shared" si="41"/>
        <v>3556.6956083789923</v>
      </c>
      <c r="CB28" s="8"/>
      <c r="CC28" s="66">
        <v>2004</v>
      </c>
      <c r="CD28" s="8">
        <f t="shared" si="21"/>
        <v>1956.0406682177318</v>
      </c>
      <c r="CE28" s="278">
        <f t="shared" si="42"/>
        <v>5669.1737492712855</v>
      </c>
      <c r="CF28" s="14">
        <f t="shared" si="110"/>
        <v>2.8982903276938594</v>
      </c>
      <c r="CG28" s="25">
        <f t="shared" si="65"/>
        <v>1.0641210209695786</v>
      </c>
      <c r="CI28" s="58">
        <f t="shared" si="94"/>
        <v>0</v>
      </c>
      <c r="CJ28" s="58">
        <f t="shared" si="95"/>
        <v>1.323895078014216</v>
      </c>
      <c r="CK28" s="58">
        <f t="shared" si="96"/>
        <v>0.33097376950355401</v>
      </c>
      <c r="CL28" s="58">
        <f t="shared" si="97"/>
        <v>48.476809433134854</v>
      </c>
      <c r="CM28" s="58">
        <f t="shared" si="98"/>
        <v>0</v>
      </c>
      <c r="CN28" s="58">
        <f t="shared" si="99"/>
        <v>0</v>
      </c>
      <c r="CO28" s="58">
        <f t="shared" si="100"/>
        <v>28.9285572183813</v>
      </c>
      <c r="CP28" s="58">
        <f t="shared" si="101"/>
        <v>0.37505106236450758</v>
      </c>
      <c r="CQ28" s="58">
        <f t="shared" si="102"/>
        <v>18.797486228797002</v>
      </c>
      <c r="CR28" s="58">
        <f t="shared" si="103"/>
        <v>1.4362534403010223</v>
      </c>
      <c r="CS28" s="58">
        <f t="shared" si="104"/>
        <v>0.33097376950355401</v>
      </c>
      <c r="CT28" s="10">
        <f t="shared" si="44"/>
        <v>100</v>
      </c>
      <c r="CU28" s="32">
        <f t="shared" si="45"/>
        <v>0</v>
      </c>
      <c r="CV28" s="32">
        <f t="shared" si="46"/>
        <v>401.79627815674388</v>
      </c>
      <c r="CW28" s="32">
        <f t="shared" si="47"/>
        <v>100.44906953918597</v>
      </c>
      <c r="CX28" s="32">
        <f t="shared" si="48"/>
        <v>14712.496428616652</v>
      </c>
      <c r="CY28" s="32">
        <f t="shared" si="49"/>
        <v>0</v>
      </c>
      <c r="CZ28" s="32">
        <f t="shared" si="50"/>
        <v>0</v>
      </c>
      <c r="DA28" s="32">
        <f t="shared" si="51"/>
        <v>8779.6886745923857</v>
      </c>
      <c r="DB28" s="32">
        <f t="shared" si="52"/>
        <v>113.8263322217547</v>
      </c>
      <c r="DC28" s="32">
        <f t="shared" si="53"/>
        <v>5704.9536106457081</v>
      </c>
      <c r="DD28" s="32">
        <f t="shared" si="54"/>
        <v>435.89654224590544</v>
      </c>
      <c r="DE28" s="32">
        <f t="shared" si="55"/>
        <v>100.44906953918597</v>
      </c>
      <c r="DF28" s="37">
        <f t="shared" si="111"/>
        <v>30349.556005557522</v>
      </c>
      <c r="DG28" s="8"/>
      <c r="DH28" s="2">
        <v>2004</v>
      </c>
      <c r="DI28" s="8">
        <f t="shared" si="58"/>
        <v>15184.751738356423</v>
      </c>
      <c r="DJ28" s="79">
        <f t="shared" si="66"/>
        <v>40912.086170076822</v>
      </c>
      <c r="DK28" s="14">
        <f t="shared" si="112"/>
        <v>2.6942874585650021</v>
      </c>
      <c r="DL28" s="25">
        <f t="shared" si="68"/>
        <v>0.99113377554931215</v>
      </c>
      <c r="DR28" s="3">
        <v>2004</v>
      </c>
      <c r="DS28" s="18">
        <f t="shared" si="69"/>
        <v>680.47776955436143</v>
      </c>
      <c r="DT28" s="21">
        <f t="shared" si="70"/>
        <v>15023.77126420378</v>
      </c>
      <c r="DU28" s="21">
        <f t="shared" si="71"/>
        <v>27007.292587897911</v>
      </c>
      <c r="DV28" s="15">
        <f t="shared" si="72"/>
        <v>2962.6576610127622</v>
      </c>
      <c r="DW28" s="7">
        <f t="shared" si="73"/>
        <v>45674.199282668815</v>
      </c>
      <c r="DX28" s="47">
        <f t="shared" si="74"/>
        <v>0.98993620321236719</v>
      </c>
    </row>
    <row r="29" spans="1:128" ht="14.5" x14ac:dyDescent="0.35">
      <c r="A29" s="35">
        <v>2005</v>
      </c>
      <c r="B29" s="258">
        <f>'Data-A6-Chin (May25)'!V26</f>
        <v>15571.282766977862</v>
      </c>
      <c r="C29" s="259">
        <f>'Data-A6-Chin (May25)'!C26</f>
        <v>13706.486895266944</v>
      </c>
      <c r="D29" s="259">
        <f>'Data-A6-Chin (May25)'!P26</f>
        <v>1864.7958717109177</v>
      </c>
      <c r="E29" s="70">
        <f t="shared" si="80"/>
        <v>15571.282766977862</v>
      </c>
      <c r="F29" s="74">
        <v>350</v>
      </c>
      <c r="G29" s="75">
        <f t="shared" si="24"/>
        <v>0.15802810745246104</v>
      </c>
      <c r="H29" s="303">
        <f t="shared" si="0"/>
        <v>2214.7958717109177</v>
      </c>
      <c r="I29" s="70">
        <f t="shared" si="75"/>
        <v>12544.184682830806</v>
      </c>
      <c r="J29" s="70">
        <f>I29-'Data-Nisga''a catch (May25)'!E18</f>
        <v>11282.184682830806</v>
      </c>
      <c r="K29" s="259">
        <f>'Data-A6-Chin (May25)'!AK26</f>
        <v>251</v>
      </c>
      <c r="L29" s="275">
        <f>'Data-A6-Chin (May25)'!AJ26</f>
        <v>28115.467449808668</v>
      </c>
      <c r="M29" s="71">
        <f t="shared" si="2"/>
        <v>28366.467449808668</v>
      </c>
      <c r="N29" s="224">
        <f t="shared" si="3"/>
        <v>28366.467449808668</v>
      </c>
      <c r="O29" s="222">
        <f t="shared" si="25"/>
        <v>8.8484757731683295E-3</v>
      </c>
      <c r="P29" s="75">
        <f t="shared" si="4"/>
        <v>0.4422187819130583</v>
      </c>
      <c r="Q29" s="75">
        <f t="shared" si="76"/>
        <v>0.39772963280653068</v>
      </c>
      <c r="R29" s="82">
        <f t="shared" si="26"/>
        <v>0.45106725768622663</v>
      </c>
      <c r="S29" s="82">
        <f t="shared" si="81"/>
        <v>0.406578108579699</v>
      </c>
      <c r="T29" s="74">
        <f t="shared" si="77"/>
        <v>3732.244973993134</v>
      </c>
      <c r="U29" s="74">
        <f t="shared" si="6"/>
        <v>24969.337477472298</v>
      </c>
      <c r="V29" s="67"/>
      <c r="W29" s="67"/>
      <c r="X29" s="67"/>
      <c r="Y29" s="163">
        <v>0</v>
      </c>
      <c r="Z29" s="164">
        <v>4.3557838310221451</v>
      </c>
      <c r="AA29" s="164">
        <v>0.14785711575135146</v>
      </c>
      <c r="AB29" s="164">
        <v>25.666777847654593</v>
      </c>
      <c r="AC29" s="164">
        <v>0.2462257815049724</v>
      </c>
      <c r="AD29" s="164">
        <v>0.14785711575135146</v>
      </c>
      <c r="AE29" s="164">
        <v>60.670770010843846</v>
      </c>
      <c r="AF29" s="164">
        <v>1.1629472502549778</v>
      </c>
      <c r="AG29" s="164">
        <v>6.5774656175247772</v>
      </c>
      <c r="AH29" s="164">
        <v>1.0243154296919814</v>
      </c>
      <c r="AI29" s="164">
        <v>0</v>
      </c>
      <c r="AJ29" s="10">
        <f t="shared" si="27"/>
        <v>99.999999999999986</v>
      </c>
      <c r="AK29" s="32">
        <f t="shared" si="7"/>
        <v>0</v>
      </c>
      <c r="AL29" s="32">
        <f t="shared" si="8"/>
        <v>1235.5820026109257</v>
      </c>
      <c r="AM29" s="32">
        <f t="shared" si="9"/>
        <v>41.941840611833044</v>
      </c>
      <c r="AN29" s="32">
        <f t="shared" si="10"/>
        <v>7280.7581835696419</v>
      </c>
      <c r="AO29" s="32">
        <f t="shared" si="11"/>
        <v>69.845556163645014</v>
      </c>
      <c r="AP29" s="32">
        <f t="shared" si="12"/>
        <v>41.941840611833044</v>
      </c>
      <c r="AQ29" s="32">
        <f t="shared" si="13"/>
        <v>17210.154226674298</v>
      </c>
      <c r="AR29" s="32">
        <f t="shared" si="14"/>
        <v>329.88705320202325</v>
      </c>
      <c r="AS29" s="32">
        <f t="shared" si="15"/>
        <v>1865.7946434175228</v>
      </c>
      <c r="AT29" s="32">
        <f t="shared" si="16"/>
        <v>290.5621029469437</v>
      </c>
      <c r="AU29" s="32">
        <f t="shared" si="17"/>
        <v>0</v>
      </c>
      <c r="AV29" s="37">
        <f t="shared" si="108"/>
        <v>28366.467449808664</v>
      </c>
      <c r="AW29" s="8"/>
      <c r="AX29" s="66">
        <v>2005</v>
      </c>
      <c r="AY29" s="8">
        <f t="shared" si="19"/>
        <v>15571.282766977862</v>
      </c>
      <c r="AZ29" s="9">
        <f t="shared" si="57"/>
        <v>24523.012681148943</v>
      </c>
      <c r="BA29" s="14">
        <f t="shared" si="109"/>
        <v>1.5748871206137931</v>
      </c>
      <c r="BB29" s="25">
        <f t="shared" si="63"/>
        <v>0.45418360025765858</v>
      </c>
      <c r="BD29" s="58">
        <f t="shared" si="83"/>
        <v>0</v>
      </c>
      <c r="BE29" s="58">
        <f t="shared" si="84"/>
        <v>4.3557838310221451</v>
      </c>
      <c r="BF29" s="58">
        <f t="shared" si="85"/>
        <v>0.14785711575135146</v>
      </c>
      <c r="BG29" s="58">
        <f t="shared" si="86"/>
        <v>25.666777847654593</v>
      </c>
      <c r="BH29" s="58">
        <f t="shared" si="87"/>
        <v>0.2462257815049724</v>
      </c>
      <c r="BI29" s="58">
        <f t="shared" si="88"/>
        <v>0.14785711575135146</v>
      </c>
      <c r="BJ29" s="58">
        <f t="shared" si="89"/>
        <v>60.670770010843846</v>
      </c>
      <c r="BK29" s="58">
        <f t="shared" si="90"/>
        <v>1.1629472502549778</v>
      </c>
      <c r="BL29" s="58">
        <f t="shared" si="91"/>
        <v>6.5774656175247772</v>
      </c>
      <c r="BM29" s="58">
        <f t="shared" si="92"/>
        <v>1.0243154296919814</v>
      </c>
      <c r="BN29" s="58">
        <f t="shared" si="93"/>
        <v>0</v>
      </c>
      <c r="BO29" s="10">
        <f t="shared" si="29"/>
        <v>99.999999999999986</v>
      </c>
      <c r="BP29" s="32">
        <f t="shared" si="30"/>
        <v>0</v>
      </c>
      <c r="BQ29" s="32">
        <f t="shared" si="31"/>
        <v>162.56852311132957</v>
      </c>
      <c r="BR29" s="32">
        <f t="shared" si="32"/>
        <v>5.5183897713210257</v>
      </c>
      <c r="BS29" s="32">
        <f t="shared" si="33"/>
        <v>957.94702620507167</v>
      </c>
      <c r="BT29" s="32">
        <f t="shared" si="34"/>
        <v>9.1897493548946478</v>
      </c>
      <c r="BU29" s="32">
        <f t="shared" si="35"/>
        <v>5.5183897713210257</v>
      </c>
      <c r="BV29" s="32">
        <f t="shared" si="36"/>
        <v>2264.381764412653</v>
      </c>
      <c r="BW29" s="32">
        <f t="shared" si="37"/>
        <v>43.404040297832765</v>
      </c>
      <c r="BX29" s="32">
        <f t="shared" si="38"/>
        <v>245.48712992619497</v>
      </c>
      <c r="BY29" s="32">
        <f t="shared" si="39"/>
        <v>38.229961142515151</v>
      </c>
      <c r="BZ29" s="32">
        <f t="shared" si="40"/>
        <v>0</v>
      </c>
      <c r="CA29" s="32">
        <f t="shared" si="41"/>
        <v>3732.2449739931335</v>
      </c>
      <c r="CB29" s="8"/>
      <c r="CC29" s="66">
        <v>2005</v>
      </c>
      <c r="CD29" s="8">
        <f t="shared" si="21"/>
        <v>2214.7958717109177</v>
      </c>
      <c r="CE29" s="278">
        <f t="shared" si="42"/>
        <v>2948.6591764050772</v>
      </c>
      <c r="CF29" s="14">
        <f t="shared" si="110"/>
        <v>1.3313457976275052</v>
      </c>
      <c r="CG29" s="25">
        <f t="shared" si="65"/>
        <v>0.28619030854571298</v>
      </c>
      <c r="CI29" s="58">
        <f t="shared" si="94"/>
        <v>0</v>
      </c>
      <c r="CJ29" s="58">
        <f t="shared" si="95"/>
        <v>4.3557838310221451</v>
      </c>
      <c r="CK29" s="58">
        <f t="shared" si="96"/>
        <v>0.14785711575135146</v>
      </c>
      <c r="CL29" s="58">
        <f t="shared" si="97"/>
        <v>25.666777847654593</v>
      </c>
      <c r="CM29" s="58">
        <f t="shared" si="98"/>
        <v>0.2462257815049724</v>
      </c>
      <c r="CN29" s="58">
        <f t="shared" si="99"/>
        <v>0.14785711575135146</v>
      </c>
      <c r="CO29" s="58">
        <f t="shared" si="100"/>
        <v>60.670770010843846</v>
      </c>
      <c r="CP29" s="58">
        <f t="shared" si="101"/>
        <v>1.1629472502549778</v>
      </c>
      <c r="CQ29" s="58">
        <f t="shared" si="102"/>
        <v>6.5774656175247772</v>
      </c>
      <c r="CR29" s="58">
        <f t="shared" si="103"/>
        <v>1.0243154296919814</v>
      </c>
      <c r="CS29" s="58">
        <f t="shared" si="104"/>
        <v>0</v>
      </c>
      <c r="CT29" s="10">
        <f t="shared" si="44"/>
        <v>99.999999999999986</v>
      </c>
      <c r="CU29" s="32">
        <f t="shared" si="45"/>
        <v>0</v>
      </c>
      <c r="CV29" s="32">
        <f t="shared" si="46"/>
        <v>1087.6103645570911</v>
      </c>
      <c r="CW29" s="32">
        <f t="shared" si="47"/>
        <v>36.9189422164118</v>
      </c>
      <c r="CX29" s="32">
        <f t="shared" si="48"/>
        <v>6408.8243803739761</v>
      </c>
      <c r="CY29" s="32">
        <f t="shared" si="49"/>
        <v>61.480946340520134</v>
      </c>
      <c r="CZ29" s="32">
        <f t="shared" si="50"/>
        <v>36.9189422164118</v>
      </c>
      <c r="DA29" s="32">
        <f t="shared" si="51"/>
        <v>15149.089314188655</v>
      </c>
      <c r="DB29" s="32">
        <f t="shared" si="52"/>
        <v>290.38022360114974</v>
      </c>
      <c r="DC29" s="32">
        <f t="shared" si="53"/>
        <v>1642.3495875044689</v>
      </c>
      <c r="DD29" s="32">
        <f t="shared" si="54"/>
        <v>255.76477647361133</v>
      </c>
      <c r="DE29" s="32">
        <f t="shared" si="55"/>
        <v>0</v>
      </c>
      <c r="DF29" s="37">
        <f t="shared" si="111"/>
        <v>24969.337477472294</v>
      </c>
      <c r="DG29" s="8"/>
      <c r="DH29" s="2">
        <v>2005</v>
      </c>
      <c r="DI29" s="8">
        <f t="shared" si="58"/>
        <v>13706.486895266944</v>
      </c>
      <c r="DJ29" s="79">
        <f t="shared" si="66"/>
        <v>21745.115206252794</v>
      </c>
      <c r="DK29" s="14">
        <f t="shared" si="112"/>
        <v>1.5864834929920453</v>
      </c>
      <c r="DL29" s="25">
        <f t="shared" si="68"/>
        <v>0.46151992731761476</v>
      </c>
      <c r="DR29" s="3">
        <v>2005</v>
      </c>
      <c r="DS29" s="18">
        <f t="shared" si="69"/>
        <v>338.34362056581131</v>
      </c>
      <c r="DT29" s="21">
        <f t="shared" si="70"/>
        <v>9611.4946941140934</v>
      </c>
      <c r="DU29" s="21">
        <f t="shared" si="71"/>
        <v>12051.762027935225</v>
      </c>
      <c r="DV29" s="15">
        <f t="shared" si="72"/>
        <v>884.62807054171606</v>
      </c>
      <c r="DW29" s="7">
        <f t="shared" si="73"/>
        <v>22886.228413156845</v>
      </c>
      <c r="DX29" s="47">
        <f t="shared" si="74"/>
        <v>0.93325517181458262</v>
      </c>
    </row>
    <row r="30" spans="1:128" ht="14.5" x14ac:dyDescent="0.35">
      <c r="A30" s="35">
        <v>2006</v>
      </c>
      <c r="B30" s="258">
        <f>'Data-A6-Chin (May25)'!V27</f>
        <v>28061.216557198761</v>
      </c>
      <c r="C30" s="259">
        <f>'Data-A6-Chin (May25)'!C27</f>
        <v>23594.274081002797</v>
      </c>
      <c r="D30" s="259">
        <f>'Data-A6-Chin (May25)'!P27</f>
        <v>4466.9424761959635</v>
      </c>
      <c r="E30" s="70">
        <f t="shared" si="80"/>
        <v>28061.216557198761</v>
      </c>
      <c r="F30" s="74">
        <v>450</v>
      </c>
      <c r="G30" s="75">
        <f t="shared" si="24"/>
        <v>9.1520289728536042E-2</v>
      </c>
      <c r="H30" s="303">
        <f t="shared" si="0"/>
        <v>4916.9424761959635</v>
      </c>
      <c r="I30" s="70">
        <f t="shared" si="75"/>
        <v>15497.970657971982</v>
      </c>
      <c r="J30" s="70">
        <f>I30-'Data-Nisga''a catch (May25)'!E19</f>
        <v>13785.970657971982</v>
      </c>
      <c r="K30" s="259">
        <f>'Data-A6-Chin (May25)'!AK27</f>
        <v>1750</v>
      </c>
      <c r="L30" s="275">
        <f>'Data-A6-Chin (May25)'!AJ27</f>
        <v>43559.187215170743</v>
      </c>
      <c r="M30" s="71">
        <f t="shared" si="2"/>
        <v>45309.187215170743</v>
      </c>
      <c r="N30" s="224">
        <f t="shared" si="3"/>
        <v>45309.187215170743</v>
      </c>
      <c r="O30" s="222">
        <f t="shared" si="25"/>
        <v>3.8623513409970257E-2</v>
      </c>
      <c r="P30" s="75">
        <f t="shared" si="4"/>
        <v>0.34204918716314653</v>
      </c>
      <c r="Q30" s="75">
        <f t="shared" si="76"/>
        <v>0.30426435575864991</v>
      </c>
      <c r="R30" s="82">
        <f t="shared" si="26"/>
        <v>0.38067270057311681</v>
      </c>
      <c r="S30" s="82">
        <f t="shared" si="81"/>
        <v>0.34288786916862019</v>
      </c>
      <c r="T30" s="74">
        <f t="shared" si="77"/>
        <v>7482.6536377817829</v>
      </c>
      <c r="U30" s="74">
        <f t="shared" si="6"/>
        <v>38096.615638995092</v>
      </c>
      <c r="V30" s="67"/>
      <c r="W30" s="67"/>
      <c r="X30" s="67"/>
      <c r="Y30" s="163">
        <v>0.54625842734426189</v>
      </c>
      <c r="Z30" s="164">
        <v>0.17075977289087027</v>
      </c>
      <c r="AA30" s="164">
        <v>6.739488561457291</v>
      </c>
      <c r="AB30" s="164">
        <v>35.814542727820232</v>
      </c>
      <c r="AC30" s="164">
        <v>0</v>
      </c>
      <c r="AD30" s="164">
        <v>3.2709969103204397</v>
      </c>
      <c r="AE30" s="164">
        <v>42.850930274833836</v>
      </c>
      <c r="AF30" s="164">
        <v>0.51421823166877467</v>
      </c>
      <c r="AG30" s="164">
        <v>8.9785027358998448</v>
      </c>
      <c r="AH30" s="164">
        <v>1.1143023577644491</v>
      </c>
      <c r="AI30" s="164">
        <v>0</v>
      </c>
      <c r="AJ30" s="10">
        <f t="shared" si="27"/>
        <v>100</v>
      </c>
      <c r="AK30" s="32">
        <f t="shared" si="7"/>
        <v>247.50525352405907</v>
      </c>
      <c r="AL30" s="32">
        <f t="shared" si="8"/>
        <v>77.369865187324791</v>
      </c>
      <c r="AM30" s="32">
        <f t="shared" si="9"/>
        <v>3053.6074896557016</v>
      </c>
      <c r="AN30" s="32">
        <f t="shared" si="10"/>
        <v>16227.278214805387</v>
      </c>
      <c r="AO30" s="32">
        <f t="shared" si="11"/>
        <v>0</v>
      </c>
      <c r="AP30" s="32">
        <f t="shared" si="12"/>
        <v>1482.0621138995386</v>
      </c>
      <c r="AQ30" s="32">
        <f t="shared" si="13"/>
        <v>19415.408221666741</v>
      </c>
      <c r="AR30" s="32">
        <f t="shared" si="14"/>
        <v>232.98810128134554</v>
      </c>
      <c r="AS30" s="32">
        <f t="shared" si="15"/>
        <v>4068.0866137280877</v>
      </c>
      <c r="AT30" s="32">
        <f t="shared" si="16"/>
        <v>504.88134142255592</v>
      </c>
      <c r="AU30" s="32">
        <f t="shared" si="17"/>
        <v>0</v>
      </c>
      <c r="AV30" s="37">
        <f t="shared" si="108"/>
        <v>45309.187215170743</v>
      </c>
      <c r="AW30" s="8"/>
      <c r="AX30" s="66">
        <v>2006</v>
      </c>
      <c r="AY30" s="8">
        <f t="shared" si="19"/>
        <v>28061.216557198761</v>
      </c>
      <c r="AZ30" s="9">
        <f t="shared" si="57"/>
        <v>23956.311091310101</v>
      </c>
      <c r="BA30" s="14">
        <f t="shared" si="109"/>
        <v>0.85371605477184498</v>
      </c>
      <c r="BB30" s="25">
        <f t="shared" si="63"/>
        <v>-0.15815662903770134</v>
      </c>
      <c r="BD30" s="58">
        <f t="shared" si="83"/>
        <v>0.54625842734426189</v>
      </c>
      <c r="BE30" s="58">
        <f t="shared" si="84"/>
        <v>0.17075977289087027</v>
      </c>
      <c r="BF30" s="58">
        <f t="shared" si="85"/>
        <v>6.739488561457291</v>
      </c>
      <c r="BG30" s="58">
        <f t="shared" si="86"/>
        <v>35.814542727820232</v>
      </c>
      <c r="BH30" s="58">
        <f t="shared" si="87"/>
        <v>0</v>
      </c>
      <c r="BI30" s="58">
        <f t="shared" si="88"/>
        <v>3.2709969103204397</v>
      </c>
      <c r="BJ30" s="58">
        <f t="shared" si="89"/>
        <v>42.850930274833836</v>
      </c>
      <c r="BK30" s="58">
        <f t="shared" si="90"/>
        <v>0.51421823166877467</v>
      </c>
      <c r="BL30" s="58">
        <f t="shared" si="91"/>
        <v>8.9785027358998448</v>
      </c>
      <c r="BM30" s="58">
        <f t="shared" si="92"/>
        <v>1.1143023577644491</v>
      </c>
      <c r="BN30" s="58">
        <f t="shared" si="93"/>
        <v>0</v>
      </c>
      <c r="BO30" s="10">
        <f t="shared" si="29"/>
        <v>100</v>
      </c>
      <c r="BP30" s="32">
        <f t="shared" si="30"/>
        <v>40.874626085364966</v>
      </c>
      <c r="BQ30" s="32">
        <f t="shared" si="31"/>
        <v>12.777362358086615</v>
      </c>
      <c r="BR30" s="32">
        <f t="shared" si="32"/>
        <v>504.29258601177111</v>
      </c>
      <c r="BS30" s="32">
        <f t="shared" si="33"/>
        <v>2679.8781842781514</v>
      </c>
      <c r="BT30" s="32">
        <f t="shared" si="34"/>
        <v>0</v>
      </c>
      <c r="BU30" s="32">
        <f t="shared" si="35"/>
        <v>244.75736930182208</v>
      </c>
      <c r="BV30" s="32">
        <f t="shared" si="36"/>
        <v>3206.3866930331897</v>
      </c>
      <c r="BW30" s="32">
        <f t="shared" si="37"/>
        <v>38.477169218100727</v>
      </c>
      <c r="BX30" s="32">
        <f t="shared" si="38"/>
        <v>671.83026158614666</v>
      </c>
      <c r="BY30" s="32">
        <f t="shared" si="39"/>
        <v>83.379385909149732</v>
      </c>
      <c r="BZ30" s="32">
        <f t="shared" si="40"/>
        <v>0</v>
      </c>
      <c r="CA30" s="32">
        <f t="shared" si="41"/>
        <v>7482.6536377817829</v>
      </c>
      <c r="CB30" s="8"/>
      <c r="CC30" s="66">
        <v>2006</v>
      </c>
      <c r="CD30" s="8">
        <f t="shared" si="21"/>
        <v>4916.9424761959635</v>
      </c>
      <c r="CE30" s="278">
        <f t="shared" si="42"/>
        <v>2869.8478412829913</v>
      </c>
      <c r="CF30" s="14">
        <f t="shared" si="110"/>
        <v>0.58366512424674022</v>
      </c>
      <c r="CG30" s="25">
        <f t="shared" si="65"/>
        <v>-0.53842787800625291</v>
      </c>
      <c r="CI30" s="58">
        <f t="shared" si="94"/>
        <v>0.54625842734426189</v>
      </c>
      <c r="CJ30" s="58">
        <f t="shared" si="95"/>
        <v>0.17075977289087027</v>
      </c>
      <c r="CK30" s="58">
        <f t="shared" si="96"/>
        <v>6.739488561457291</v>
      </c>
      <c r="CL30" s="58">
        <f t="shared" si="97"/>
        <v>35.814542727820232</v>
      </c>
      <c r="CM30" s="58">
        <f t="shared" si="98"/>
        <v>0</v>
      </c>
      <c r="CN30" s="58">
        <f t="shared" si="99"/>
        <v>3.2709969103204397</v>
      </c>
      <c r="CO30" s="58">
        <f t="shared" si="100"/>
        <v>42.850930274833836</v>
      </c>
      <c r="CP30" s="58">
        <f t="shared" si="101"/>
        <v>0.51421823166877467</v>
      </c>
      <c r="CQ30" s="58">
        <f t="shared" si="102"/>
        <v>8.9785027358998448</v>
      </c>
      <c r="CR30" s="58">
        <f t="shared" si="103"/>
        <v>1.1143023577644491</v>
      </c>
      <c r="CS30" s="58">
        <f t="shared" si="104"/>
        <v>0</v>
      </c>
      <c r="CT30" s="10">
        <f t="shared" si="44"/>
        <v>100</v>
      </c>
      <c r="CU30" s="32">
        <f t="shared" si="45"/>
        <v>208.1059734609627</v>
      </c>
      <c r="CV30" s="32">
        <f t="shared" si="46"/>
        <v>65.053694344255788</v>
      </c>
      <c r="CW30" s="32">
        <f t="shared" si="47"/>
        <v>2567.5170532924235</v>
      </c>
      <c r="CX30" s="32">
        <f t="shared" si="48"/>
        <v>13644.128685881342</v>
      </c>
      <c r="CY30" s="32">
        <f t="shared" si="49"/>
        <v>0</v>
      </c>
      <c r="CZ30" s="32">
        <f t="shared" si="50"/>
        <v>1246.1391204881829</v>
      </c>
      <c r="DA30" s="32">
        <f t="shared" si="51"/>
        <v>16324.75420453723</v>
      </c>
      <c r="DB30" s="32">
        <f t="shared" si="52"/>
        <v>195.89974326449041</v>
      </c>
      <c r="DC30" s="32">
        <f t="shared" si="53"/>
        <v>3420.5056774324225</v>
      </c>
      <c r="DD30" s="32">
        <f t="shared" si="54"/>
        <v>424.51148629378218</v>
      </c>
      <c r="DE30" s="32">
        <f t="shared" si="55"/>
        <v>0</v>
      </c>
      <c r="DF30" s="37">
        <f t="shared" si="111"/>
        <v>38096.615638995099</v>
      </c>
      <c r="DG30" s="8"/>
      <c r="DH30" s="2">
        <v>2006</v>
      </c>
      <c r="DI30" s="8">
        <f t="shared" si="58"/>
        <v>23594.274081002797</v>
      </c>
      <c r="DJ30" s="79">
        <f t="shared" si="66"/>
        <v>21242.607968710767</v>
      </c>
      <c r="DK30" s="14">
        <f t="shared" si="112"/>
        <v>0.90032894827709486</v>
      </c>
      <c r="DL30" s="25">
        <f t="shared" si="68"/>
        <v>-0.10499508435031962</v>
      </c>
      <c r="DR30" s="3">
        <v>2006</v>
      </c>
      <c r="DS30" s="18">
        <f t="shared" si="69"/>
        <v>240.06286390943438</v>
      </c>
      <c r="DT30" s="21">
        <f t="shared" si="70"/>
        <v>11386.955060355485</v>
      </c>
      <c r="DU30" s="21">
        <f t="shared" si="71"/>
        <v>9996.2971971213919</v>
      </c>
      <c r="DV30" s="15">
        <f t="shared" si="72"/>
        <v>945.13095582164885</v>
      </c>
      <c r="DW30" s="7">
        <f t="shared" si="73"/>
        <v>22568.446077207958</v>
      </c>
      <c r="DX30" s="47">
        <f t="shared" si="74"/>
        <v>0.94206683120734824</v>
      </c>
    </row>
    <row r="31" spans="1:128" ht="14.5" x14ac:dyDescent="0.35">
      <c r="A31" s="35">
        <v>2007</v>
      </c>
      <c r="B31" s="258">
        <f>'Data-A6-Chin (May25)'!V28</f>
        <v>24964.185147075146</v>
      </c>
      <c r="C31" s="259">
        <f>'Data-A6-Chin (May25)'!C28</f>
        <v>22136.31290378391</v>
      </c>
      <c r="D31" s="259">
        <f>'Data-A6-Chin (May25)'!P28</f>
        <v>2827.8722432912364</v>
      </c>
      <c r="E31" s="70">
        <f t="shared" si="80"/>
        <v>24964.185147075146</v>
      </c>
      <c r="F31" s="74">
        <v>550</v>
      </c>
      <c r="G31" s="75">
        <f t="shared" si="24"/>
        <v>0.16282439369705304</v>
      </c>
      <c r="H31" s="303">
        <f t="shared" si="0"/>
        <v>3377.8722432912364</v>
      </c>
      <c r="I31" s="70">
        <f t="shared" si="75"/>
        <v>14641.047999999999</v>
      </c>
      <c r="J31" s="70">
        <f>I31-'Data-Nisga''a catch (May25)'!E20</f>
        <v>13846.047999999999</v>
      </c>
      <c r="K31" s="259">
        <f>'Data-A6-Chin (May25)'!AK28</f>
        <v>1322</v>
      </c>
      <c r="L31" s="275">
        <f>'Data-A6-Chin (May25)'!AJ28</f>
        <v>39605.233147075145</v>
      </c>
      <c r="M31" s="71">
        <f t="shared" si="2"/>
        <v>40927.233147075145</v>
      </c>
      <c r="N31" s="224">
        <f t="shared" si="3"/>
        <v>40927.233147075145</v>
      </c>
      <c r="O31" s="222">
        <f t="shared" si="25"/>
        <v>3.2301230704975627E-2</v>
      </c>
      <c r="P31" s="75">
        <f t="shared" si="4"/>
        <v>0.35773363782951739</v>
      </c>
      <c r="Q31" s="75">
        <f t="shared" si="76"/>
        <v>0.33830891891086712</v>
      </c>
      <c r="R31" s="82">
        <f t="shared" si="26"/>
        <v>0.39003486853449304</v>
      </c>
      <c r="S31" s="82">
        <f t="shared" si="81"/>
        <v>0.37061014961584277</v>
      </c>
      <c r="T31" s="74">
        <f t="shared" si="77"/>
        <v>5366.8997700383998</v>
      </c>
      <c r="U31" s="74">
        <f t="shared" si="6"/>
        <v>36291.112002745191</v>
      </c>
      <c r="V31" s="67"/>
      <c r="W31" s="67"/>
      <c r="X31" s="67"/>
      <c r="Y31" s="163">
        <v>0.20783159440225671</v>
      </c>
      <c r="Z31" s="164">
        <v>1.6626527552180537</v>
      </c>
      <c r="AA31" s="164">
        <v>0.93712050550517367</v>
      </c>
      <c r="AB31" s="164">
        <v>13.121347956769583</v>
      </c>
      <c r="AC31" s="164">
        <v>0.20783159440225671</v>
      </c>
      <c r="AD31" s="164">
        <v>0</v>
      </c>
      <c r="AE31" s="164">
        <v>75.529305723922079</v>
      </c>
      <c r="AF31" s="164">
        <v>0.31585420905570688</v>
      </c>
      <c r="AG31" s="164">
        <v>7.1699039807576455</v>
      </c>
      <c r="AH31" s="164">
        <v>0.64032008556499531</v>
      </c>
      <c r="AI31" s="164">
        <v>0.20783159440225671</v>
      </c>
      <c r="AJ31" s="10">
        <f t="shared" si="27"/>
        <v>99.999999999999986</v>
      </c>
      <c r="AK31" s="32">
        <f t="shared" si="7"/>
        <v>85.059721194295179</v>
      </c>
      <c r="AL31" s="32">
        <f t="shared" si="8"/>
        <v>680.47776955436143</v>
      </c>
      <c r="AM31" s="32">
        <f t="shared" si="9"/>
        <v>383.53749415715157</v>
      </c>
      <c r="AN31" s="32">
        <f t="shared" si="10"/>
        <v>5370.2046703060678</v>
      </c>
      <c r="AO31" s="32">
        <f t="shared" si="11"/>
        <v>85.059721194295179</v>
      </c>
      <c r="AP31" s="32">
        <f t="shared" si="12"/>
        <v>0</v>
      </c>
      <c r="AQ31" s="32">
        <f t="shared" si="13"/>
        <v>30912.055047996764</v>
      </c>
      <c r="AR31" s="32">
        <f t="shared" si="14"/>
        <v>129.27038854507927</v>
      </c>
      <c r="AS31" s="32">
        <f t="shared" si="15"/>
        <v>2934.4433186261035</v>
      </c>
      <c r="AT31" s="32">
        <f t="shared" si="16"/>
        <v>262.06529430673669</v>
      </c>
      <c r="AU31" s="32">
        <f t="shared" si="17"/>
        <v>85.059721194295179</v>
      </c>
      <c r="AV31" s="37">
        <f t="shared" si="108"/>
        <v>40927.233147075152</v>
      </c>
      <c r="AW31" s="8"/>
      <c r="AX31" s="2">
        <v>2007</v>
      </c>
      <c r="AY31" s="8">
        <f t="shared" si="19"/>
        <v>24964.185147075146</v>
      </c>
      <c r="AZ31" s="9">
        <f t="shared" si="57"/>
        <v>20689.025208477575</v>
      </c>
      <c r="BA31" s="14">
        <f t="shared" ref="BA31:BA32" si="113">AZ31/AY31</f>
        <v>0.82874826823264214</v>
      </c>
      <c r="BB31" s="25">
        <f t="shared" si="63"/>
        <v>-0.18783882709795285</v>
      </c>
      <c r="BD31" s="58">
        <f t="shared" si="83"/>
        <v>0.20783159440225671</v>
      </c>
      <c r="BE31" s="58">
        <f t="shared" si="84"/>
        <v>1.6626527552180537</v>
      </c>
      <c r="BF31" s="58">
        <f t="shared" si="85"/>
        <v>0.93712050550517367</v>
      </c>
      <c r="BG31" s="58">
        <f t="shared" si="86"/>
        <v>13.121347956769583</v>
      </c>
      <c r="BH31" s="58">
        <f t="shared" si="87"/>
        <v>0.20783159440225671</v>
      </c>
      <c r="BI31" s="58">
        <f t="shared" si="88"/>
        <v>0</v>
      </c>
      <c r="BJ31" s="58">
        <f t="shared" si="89"/>
        <v>75.529305723922079</v>
      </c>
      <c r="BK31" s="58">
        <f t="shared" si="90"/>
        <v>0.31585420905570688</v>
      </c>
      <c r="BL31" s="58">
        <f t="shared" si="91"/>
        <v>7.1699039807576455</v>
      </c>
      <c r="BM31" s="58">
        <f t="shared" si="92"/>
        <v>0.64032008556499531</v>
      </c>
      <c r="BN31" s="58">
        <f t="shared" si="93"/>
        <v>0.20783159440225671</v>
      </c>
      <c r="BO31" s="10">
        <f t="shared" si="29"/>
        <v>99.999999999999986</v>
      </c>
      <c r="BP31" s="32">
        <f t="shared" si="30"/>
        <v>11.154113362041855</v>
      </c>
      <c r="BQ31" s="32">
        <f t="shared" si="31"/>
        <v>89.232906896334839</v>
      </c>
      <c r="BR31" s="32">
        <f t="shared" si="32"/>
        <v>50.294318254939853</v>
      </c>
      <c r="BS31" s="32">
        <f t="shared" si="33"/>
        <v>704.209593317805</v>
      </c>
      <c r="BT31" s="32">
        <f t="shared" si="34"/>
        <v>11.154113362041855</v>
      </c>
      <c r="BU31" s="32">
        <f t="shared" si="35"/>
        <v>0</v>
      </c>
      <c r="BV31" s="32">
        <f t="shared" si="36"/>
        <v>4053.5821352087742</v>
      </c>
      <c r="BW31" s="32">
        <f t="shared" si="37"/>
        <v>16.95157881946734</v>
      </c>
      <c r="BX31" s="32">
        <f t="shared" si="38"/>
        <v>384.80156025525616</v>
      </c>
      <c r="BY31" s="32">
        <f t="shared" si="39"/>
        <v>34.365337199697422</v>
      </c>
      <c r="BZ31" s="32">
        <f t="shared" si="40"/>
        <v>11.154113362041855</v>
      </c>
      <c r="CA31" s="32">
        <f t="shared" si="41"/>
        <v>5366.8997700383989</v>
      </c>
      <c r="CB31" s="8"/>
      <c r="CC31" s="2">
        <v>2007</v>
      </c>
      <c r="CD31" s="8">
        <f t="shared" si="21"/>
        <v>3377.8722432912364</v>
      </c>
      <c r="CE31" s="278">
        <f t="shared" si="42"/>
        <v>2686.3875034592643</v>
      </c>
      <c r="CF31" s="14">
        <f t="shared" ref="CF31:CF35" si="114">CE31/CD31</f>
        <v>0.79528984815653581</v>
      </c>
      <c r="CG31" s="25">
        <f t="shared" ref="CG31:CG35" si="115">LN(CF31)</f>
        <v>-0.22904864189803387</v>
      </c>
      <c r="CI31" s="58">
        <f t="shared" si="94"/>
        <v>0.20783159440225671</v>
      </c>
      <c r="CJ31" s="58">
        <f t="shared" si="95"/>
        <v>1.6626527552180537</v>
      </c>
      <c r="CK31" s="58">
        <f t="shared" si="96"/>
        <v>0.93712050550517367</v>
      </c>
      <c r="CL31" s="58">
        <f t="shared" si="97"/>
        <v>13.121347956769583</v>
      </c>
      <c r="CM31" s="58">
        <f t="shared" si="98"/>
        <v>0.20783159440225671</v>
      </c>
      <c r="CN31" s="58">
        <f t="shared" si="99"/>
        <v>0</v>
      </c>
      <c r="CO31" s="58">
        <f t="shared" si="100"/>
        <v>75.529305723922079</v>
      </c>
      <c r="CP31" s="58">
        <f t="shared" si="101"/>
        <v>0.31585420905570688</v>
      </c>
      <c r="CQ31" s="58">
        <f t="shared" si="102"/>
        <v>7.1699039807576455</v>
      </c>
      <c r="CR31" s="58">
        <f t="shared" si="103"/>
        <v>0.64032008556499531</v>
      </c>
      <c r="CS31" s="58">
        <f t="shared" si="104"/>
        <v>0.20783159440225671</v>
      </c>
      <c r="CT31" s="10">
        <f t="shared" si="44"/>
        <v>99.999999999999986</v>
      </c>
      <c r="CU31" s="32">
        <f t="shared" si="45"/>
        <v>75.424396701614086</v>
      </c>
      <c r="CV31" s="32">
        <f t="shared" si="46"/>
        <v>603.39517361291269</v>
      </c>
      <c r="CW31" s="32">
        <f t="shared" si="47"/>
        <v>340.09145225357446</v>
      </c>
      <c r="CX31" s="32">
        <f t="shared" si="48"/>
        <v>4761.8830832611666</v>
      </c>
      <c r="CY31" s="32">
        <f t="shared" si="49"/>
        <v>75.424396701614086</v>
      </c>
      <c r="CZ31" s="32">
        <f t="shared" si="50"/>
        <v>0</v>
      </c>
      <c r="DA31" s="32">
        <f t="shared" si="51"/>
        <v>27410.424935164396</v>
      </c>
      <c r="DB31" s="32">
        <f t="shared" si="52"/>
        <v>114.62700477379153</v>
      </c>
      <c r="DC31" s="32">
        <f t="shared" si="53"/>
        <v>2602.0378841460433</v>
      </c>
      <c r="DD31" s="32">
        <f t="shared" si="54"/>
        <v>232.3792794284663</v>
      </c>
      <c r="DE31" s="32">
        <f t="shared" si="55"/>
        <v>75.424396701614086</v>
      </c>
      <c r="DF31" s="37">
        <f t="shared" si="111"/>
        <v>36291.112002745191</v>
      </c>
      <c r="DG31" s="8"/>
      <c r="DH31" s="2">
        <v>2007</v>
      </c>
      <c r="DI31" s="8">
        <f t="shared" si="58"/>
        <v>22136.31290378391</v>
      </c>
      <c r="DJ31" s="79">
        <f t="shared" si="66"/>
        <v>18345.43098406681</v>
      </c>
      <c r="DK31" s="14">
        <f t="shared" ref="DK31:DK32" si="116">DJ31/DI31</f>
        <v>0.82874826823264236</v>
      </c>
      <c r="DL31" s="25">
        <f t="shared" ref="DL31:DL35" si="117">LN(DK31)</f>
        <v>-0.18783882709795258</v>
      </c>
      <c r="DR31" s="3">
        <v>2007</v>
      </c>
      <c r="DS31" s="18">
        <f t="shared" si="69"/>
        <v>190.367279925068</v>
      </c>
      <c r="DT31" s="21">
        <f t="shared" si="70"/>
        <v>8271.2724595650452</v>
      </c>
      <c r="DU31" s="21">
        <f t="shared" si="71"/>
        <v>10435.820970530705</v>
      </c>
      <c r="DV31" s="15">
        <f t="shared" si="72"/>
        <v>909.92745511136582</v>
      </c>
      <c r="DW31" s="7">
        <f t="shared" si="73"/>
        <v>19807.388165132183</v>
      </c>
      <c r="DX31" s="47">
        <f t="shared" si="74"/>
        <v>0.95738624539042416</v>
      </c>
    </row>
    <row r="32" spans="1:128" ht="14.5" x14ac:dyDescent="0.35">
      <c r="A32" s="35">
        <f t="shared" ref="A32:A46" si="118">A31+1</f>
        <v>2008</v>
      </c>
      <c r="B32" s="258">
        <f>'Data-A6-Chin (May25)'!V29</f>
        <v>22137.695494596934</v>
      </c>
      <c r="C32" s="259">
        <f>'Data-A6-Chin (May25)'!C29</f>
        <v>19630</v>
      </c>
      <c r="D32" s="259">
        <f>'Data-A6-Chin (May25)'!P29</f>
        <v>2507.6954945969355</v>
      </c>
      <c r="E32" s="70">
        <f t="shared" si="80"/>
        <v>22137.695494596934</v>
      </c>
      <c r="F32" s="74">
        <v>200</v>
      </c>
      <c r="G32" s="75">
        <f t="shared" si="24"/>
        <v>7.3863549427581318E-2</v>
      </c>
      <c r="H32" s="303">
        <f t="shared" si="0"/>
        <v>2707.6954945969355</v>
      </c>
      <c r="I32" s="70">
        <f t="shared" si="75"/>
        <v>8052.8240000000005</v>
      </c>
      <c r="J32" s="70">
        <f>I32-'Data-Nisga''a catch (May25)'!E21</f>
        <v>7069.8240000000005</v>
      </c>
      <c r="K32" s="259">
        <f>'Data-A6-Chin (May25)'!AK29</f>
        <v>366</v>
      </c>
      <c r="L32" s="275">
        <f>'Data-A6-Chin (May25)'!AJ29</f>
        <v>30190.519494596934</v>
      </c>
      <c r="M32" s="71">
        <f t="shared" si="2"/>
        <v>30556.519494596934</v>
      </c>
      <c r="N32" s="224">
        <f t="shared" si="3"/>
        <v>30556.519494596934</v>
      </c>
      <c r="O32" s="222">
        <f t="shared" si="25"/>
        <v>1.1977803953251837E-2</v>
      </c>
      <c r="P32" s="75">
        <f t="shared" si="4"/>
        <v>0.26353865339355542</v>
      </c>
      <c r="Q32" s="75">
        <f t="shared" si="76"/>
        <v>0.23136875916938449</v>
      </c>
      <c r="R32" s="82">
        <f t="shared" si="26"/>
        <v>0.27551645734680724</v>
      </c>
      <c r="S32" s="82">
        <f t="shared" si="81"/>
        <v>0.24334656312263633</v>
      </c>
      <c r="T32" s="74">
        <f t="shared" si="77"/>
        <v>3578.5147633391261</v>
      </c>
      <c r="U32" s="74">
        <f t="shared" si="6"/>
        <v>27095.163443066362</v>
      </c>
      <c r="V32" s="67"/>
      <c r="W32" s="67"/>
      <c r="X32" s="67"/>
      <c r="Y32" s="163">
        <v>0.5286382612288606</v>
      </c>
      <c r="Z32" s="164">
        <v>1.1072714633799765</v>
      </c>
      <c r="AA32" s="164">
        <v>0.21700568956666702</v>
      </c>
      <c r="AB32" s="164">
        <v>49.167154874626064</v>
      </c>
      <c r="AC32" s="164">
        <v>0</v>
      </c>
      <c r="AD32" s="164">
        <v>0</v>
      </c>
      <c r="AE32" s="164">
        <v>42.105540385540287</v>
      </c>
      <c r="AF32" s="164">
        <v>0.74026147123728614</v>
      </c>
      <c r="AG32" s="164">
        <v>5.4385614682324075</v>
      </c>
      <c r="AH32" s="164">
        <v>0.34778319309422817</v>
      </c>
      <c r="AI32" s="164">
        <v>0.34778319309422817</v>
      </c>
      <c r="AJ32" s="10">
        <f t="shared" ref="AJ32:AJ37" si="119">SUM(Y32:AI32)</f>
        <v>100.00000000000001</v>
      </c>
      <c r="AK32" s="32">
        <f t="shared" si="7"/>
        <v>161.53345334829507</v>
      </c>
      <c r="AL32" s="32">
        <f t="shared" si="8"/>
        <v>338.34362056581131</v>
      </c>
      <c r="AM32" s="32">
        <f t="shared" si="9"/>
        <v>66.309385836823111</v>
      </c>
      <c r="AN32" s="32">
        <f t="shared" si="10"/>
        <v>15023.77126420378</v>
      </c>
      <c r="AO32" s="32">
        <f t="shared" si="11"/>
        <v>0</v>
      </c>
      <c r="AP32" s="32">
        <f t="shared" si="12"/>
        <v>0</v>
      </c>
      <c r="AQ32" s="32">
        <f t="shared" si="13"/>
        <v>12865.987656213003</v>
      </c>
      <c r="AR32" s="32">
        <f t="shared" si="14"/>
        <v>226.1981407696114</v>
      </c>
      <c r="AS32" s="32">
        <f t="shared" si="15"/>
        <v>1661.835095266073</v>
      </c>
      <c r="AT32" s="32">
        <f t="shared" si="16"/>
        <v>106.27043919676953</v>
      </c>
      <c r="AU32" s="32">
        <f t="shared" si="17"/>
        <v>106.27043919676953</v>
      </c>
      <c r="AV32" s="37">
        <f t="shared" ref="AV32:AV37" si="120">SUM(AK32:AU32)</f>
        <v>30556.519494596942</v>
      </c>
      <c r="AW32" s="8"/>
      <c r="AX32" s="2">
        <f t="shared" ref="AX32:AX48" si="121">AX31+1</f>
        <v>2008</v>
      </c>
      <c r="AY32" s="8">
        <f t="shared" si="19"/>
        <v>22137.695494596934</v>
      </c>
      <c r="AZ32" s="9">
        <f t="shared" si="57"/>
        <v>10969.627303890378</v>
      </c>
      <c r="BA32" s="14">
        <f t="shared" si="113"/>
        <v>0.49551803197255534</v>
      </c>
      <c r="BB32" s="25">
        <f t="shared" si="63"/>
        <v>-0.70215153440592215</v>
      </c>
      <c r="BD32" s="58">
        <f t="shared" si="83"/>
        <v>0.5286382612288606</v>
      </c>
      <c r="BE32" s="58">
        <f t="shared" si="84"/>
        <v>1.1072714633799765</v>
      </c>
      <c r="BF32" s="58">
        <f t="shared" si="85"/>
        <v>0.21700568956666702</v>
      </c>
      <c r="BG32" s="58">
        <f t="shared" si="86"/>
        <v>49.167154874626064</v>
      </c>
      <c r="BH32" s="58">
        <f t="shared" si="87"/>
        <v>0</v>
      </c>
      <c r="BI32" s="58">
        <f t="shared" si="88"/>
        <v>0</v>
      </c>
      <c r="BJ32" s="58">
        <f t="shared" si="89"/>
        <v>42.105540385540287</v>
      </c>
      <c r="BK32" s="58">
        <f t="shared" si="90"/>
        <v>0.74026147123728614</v>
      </c>
      <c r="BL32" s="58">
        <f t="shared" si="91"/>
        <v>5.4385614682324075</v>
      </c>
      <c r="BM32" s="58">
        <f t="shared" si="92"/>
        <v>0.34778319309422817</v>
      </c>
      <c r="BN32" s="58">
        <f t="shared" si="93"/>
        <v>0.34778319309422817</v>
      </c>
      <c r="BO32" s="10">
        <f t="shared" si="29"/>
        <v>100.00000000000001</v>
      </c>
      <c r="BP32" s="32">
        <f t="shared" si="30"/>
        <v>18.917398222734032</v>
      </c>
      <c r="BQ32" s="32">
        <f t="shared" si="31"/>
        <v>39.623872787293649</v>
      </c>
      <c r="BR32" s="32">
        <f t="shared" si="32"/>
        <v>7.7655806384290536</v>
      </c>
      <c r="BS32" s="32">
        <f t="shared" si="33"/>
        <v>1759.4538959023064</v>
      </c>
      <c r="BT32" s="32">
        <f t="shared" si="34"/>
        <v>0</v>
      </c>
      <c r="BU32" s="32">
        <f t="shared" si="35"/>
        <v>0</v>
      </c>
      <c r="BV32" s="32">
        <f t="shared" si="36"/>
        <v>1506.7529788802772</v>
      </c>
      <c r="BW32" s="32">
        <f t="shared" si="37"/>
        <v>26.490366035537704</v>
      </c>
      <c r="BX32" s="32">
        <f t="shared" si="38"/>
        <v>194.61972505396986</v>
      </c>
      <c r="BY32" s="32">
        <f t="shared" si="39"/>
        <v>12.445472909289176</v>
      </c>
      <c r="BZ32" s="32">
        <f t="shared" si="40"/>
        <v>12.445472909289176</v>
      </c>
      <c r="CA32" s="32">
        <f t="shared" si="41"/>
        <v>3578.5147633391271</v>
      </c>
      <c r="CB32" s="8"/>
      <c r="CC32" s="2">
        <f t="shared" ref="CC32:CC48" si="122">CC31+1</f>
        <v>2008</v>
      </c>
      <c r="CD32" s="8">
        <f t="shared" si="21"/>
        <v>2707.6954945969355</v>
      </c>
      <c r="CE32" s="278">
        <f t="shared" si="42"/>
        <v>1471.3256634527097</v>
      </c>
      <c r="CF32" s="14">
        <f t="shared" si="114"/>
        <v>0.54338667933254048</v>
      </c>
      <c r="CG32" s="25">
        <f t="shared" si="115"/>
        <v>-0.60993409584842972</v>
      </c>
      <c r="CI32" s="58">
        <f t="shared" si="94"/>
        <v>0.5286382612288606</v>
      </c>
      <c r="CJ32" s="58">
        <f t="shared" si="95"/>
        <v>1.1072714633799765</v>
      </c>
      <c r="CK32" s="58">
        <f t="shared" si="96"/>
        <v>0.21700568956666702</v>
      </c>
      <c r="CL32" s="58">
        <f t="shared" si="97"/>
        <v>49.167154874626064</v>
      </c>
      <c r="CM32" s="58">
        <f t="shared" si="98"/>
        <v>0</v>
      </c>
      <c r="CN32" s="58">
        <f t="shared" si="99"/>
        <v>0</v>
      </c>
      <c r="CO32" s="58">
        <f t="shared" si="100"/>
        <v>42.105540385540287</v>
      </c>
      <c r="CP32" s="58">
        <f t="shared" si="101"/>
        <v>0.74026147123728614</v>
      </c>
      <c r="CQ32" s="58">
        <f t="shared" si="102"/>
        <v>5.4385614682324075</v>
      </c>
      <c r="CR32" s="58">
        <f t="shared" si="103"/>
        <v>0.34778319309422817</v>
      </c>
      <c r="CS32" s="58">
        <f t="shared" si="104"/>
        <v>0.34778319309422817</v>
      </c>
      <c r="CT32" s="10">
        <f t="shared" ref="CT32:CT37" si="123">SUM(CI32:CS32)</f>
        <v>100.00000000000001</v>
      </c>
      <c r="CU32" s="32">
        <f t="shared" si="45"/>
        <v>143.23540090254389</v>
      </c>
      <c r="CV32" s="32">
        <f t="shared" si="46"/>
        <v>300.01701276123731</v>
      </c>
      <c r="CW32" s="32">
        <f t="shared" si="47"/>
        <v>58.798046268841638</v>
      </c>
      <c r="CX32" s="32">
        <f t="shared" si="48"/>
        <v>13321.920973585502</v>
      </c>
      <c r="CY32" s="32">
        <f t="shared" si="49"/>
        <v>0</v>
      </c>
      <c r="CZ32" s="32">
        <f t="shared" si="50"/>
        <v>0</v>
      </c>
      <c r="DA32" s="32">
        <f t="shared" si="51"/>
        <v>11408.564986048455</v>
      </c>
      <c r="DB32" s="32">
        <f t="shared" si="52"/>
        <v>200.57505553779035</v>
      </c>
      <c r="DC32" s="32">
        <f t="shared" si="53"/>
        <v>1473.5871187692005</v>
      </c>
      <c r="DD32" s="32">
        <f t="shared" si="54"/>
        <v>94.232424596396214</v>
      </c>
      <c r="DE32" s="32">
        <f t="shared" si="55"/>
        <v>94.232424596396214</v>
      </c>
      <c r="DF32" s="37">
        <f t="shared" ref="DF32:DF37" si="124">SUM(CU32:DE32)</f>
        <v>27095.163443066365</v>
      </c>
      <c r="DG32" s="8"/>
      <c r="DH32" s="2">
        <v>2008</v>
      </c>
      <c r="DI32" s="8">
        <f t="shared" si="58"/>
        <v>19630</v>
      </c>
      <c r="DJ32" s="79">
        <f t="shared" si="66"/>
        <v>9727.0189676212594</v>
      </c>
      <c r="DK32" s="14">
        <f t="shared" si="116"/>
        <v>0.49551803197255523</v>
      </c>
      <c r="DL32" s="25">
        <f t="shared" si="117"/>
        <v>-0.70215153440592237</v>
      </c>
      <c r="DR32" s="3">
        <f t="shared" ref="DR32:DR48" si="125">DR31+1</f>
        <v>2008</v>
      </c>
      <c r="DS32" s="18">
        <f t="shared" si="69"/>
        <v>398.08263174377225</v>
      </c>
      <c r="DT32" s="21">
        <f t="shared" si="70"/>
        <v>3741.1433667940264</v>
      </c>
      <c r="DU32" s="21">
        <f t="shared" si="71"/>
        <v>5787.1386145082861</v>
      </c>
      <c r="DV32" s="15">
        <f t="shared" si="72"/>
        <v>155.33483101509432</v>
      </c>
      <c r="DW32" s="7">
        <f t="shared" si="73"/>
        <v>10081.699444061178</v>
      </c>
      <c r="DX32" s="47">
        <f t="shared" si="74"/>
        <v>0.91905578601432547</v>
      </c>
    </row>
    <row r="33" spans="1:128" ht="14.5" x14ac:dyDescent="0.35">
      <c r="A33" s="35">
        <f t="shared" si="118"/>
        <v>2009</v>
      </c>
      <c r="B33" s="258">
        <f>'Data-A6-Chin (May25)'!V30</f>
        <v>29576.322060178267</v>
      </c>
      <c r="C33" s="259">
        <f>'Data-A6-Chin (May25)'!C30</f>
        <v>26226</v>
      </c>
      <c r="D33" s="259">
        <f>'Data-A6-Chin (May25)'!P30</f>
        <v>3350.3220601782664</v>
      </c>
      <c r="E33" s="70">
        <f t="shared" si="80"/>
        <v>29576.322060178267</v>
      </c>
      <c r="F33" s="74"/>
      <c r="G33" s="75" t="str">
        <f t="shared" si="24"/>
        <v/>
      </c>
      <c r="H33" s="303">
        <f t="shared" si="0"/>
        <v>3876.2809123547236</v>
      </c>
      <c r="I33" s="70">
        <f t="shared" si="75"/>
        <v>9643.4720000000016</v>
      </c>
      <c r="J33" s="70">
        <f>I33-'Data-Nisga''a catch (May25)'!E22</f>
        <v>8665.4720000000016</v>
      </c>
      <c r="K33" s="259">
        <f>'Data-A6-Chin (May25)'!AK30</f>
        <v>1152</v>
      </c>
      <c r="L33" s="275">
        <f>'Data-A6-Chin (May25)'!AJ30</f>
        <v>39219.794060178268</v>
      </c>
      <c r="M33" s="71">
        <f t="shared" si="2"/>
        <v>40371.794060178268</v>
      </c>
      <c r="N33" s="224">
        <f t="shared" si="3"/>
        <v>40371.794060178268</v>
      </c>
      <c r="O33" s="222">
        <f t="shared" si="25"/>
        <v>2.8534773517442071E-2</v>
      </c>
      <c r="P33" s="75">
        <f t="shared" si="4"/>
        <v>0.2388665706960019</v>
      </c>
      <c r="Q33" s="75">
        <f t="shared" si="76"/>
        <v>0.21464173692859012</v>
      </c>
      <c r="R33" s="82">
        <f t="shared" si="26"/>
        <v>0.26740134421344397</v>
      </c>
      <c r="S33" s="82">
        <f t="shared" si="81"/>
        <v>0.2431765104460322</v>
      </c>
      <c r="T33" s="74">
        <f t="shared" si="77"/>
        <v>5121.7766967555417</v>
      </c>
      <c r="U33" s="74">
        <f t="shared" si="6"/>
        <v>35798.591483685435</v>
      </c>
      <c r="V33" s="67"/>
      <c r="W33" s="67"/>
      <c r="X33" s="67"/>
      <c r="Y33" s="163">
        <v>1.0081497797595309</v>
      </c>
      <c r="Z33" s="164">
        <v>0.59463016072953379</v>
      </c>
      <c r="AA33" s="164">
        <v>2.2975090401218381</v>
      </c>
      <c r="AB33" s="164">
        <v>23.807450022625158</v>
      </c>
      <c r="AC33" s="164">
        <v>0</v>
      </c>
      <c r="AD33" s="164">
        <v>0</v>
      </c>
      <c r="AE33" s="164">
        <v>66.896439003034629</v>
      </c>
      <c r="AF33" s="164">
        <v>0</v>
      </c>
      <c r="AG33" s="164">
        <v>5.2025232434880193</v>
      </c>
      <c r="AH33" s="164">
        <v>0.1932987502412814</v>
      </c>
      <c r="AI33" s="164">
        <v>0</v>
      </c>
      <c r="AJ33" s="10">
        <f t="shared" si="119"/>
        <v>99.999999999999986</v>
      </c>
      <c r="AK33" s="32">
        <f t="shared" si="7"/>
        <v>407.00815290265859</v>
      </c>
      <c r="AL33" s="32">
        <f t="shared" si="8"/>
        <v>240.06286390943438</v>
      </c>
      <c r="AM33" s="32">
        <f t="shared" si="9"/>
        <v>927.54561819196704</v>
      </c>
      <c r="AN33" s="32">
        <f t="shared" si="10"/>
        <v>9611.4946941140934</v>
      </c>
      <c r="AO33" s="32">
        <f t="shared" si="11"/>
        <v>0</v>
      </c>
      <c r="AP33" s="32">
        <f t="shared" si="12"/>
        <v>0</v>
      </c>
      <c r="AQ33" s="32">
        <f t="shared" si="13"/>
        <v>27007.292587897911</v>
      </c>
      <c r="AR33" s="32">
        <f t="shared" si="14"/>
        <v>0</v>
      </c>
      <c r="AS33" s="32">
        <f t="shared" si="15"/>
        <v>2100.35196979389</v>
      </c>
      <c r="AT33" s="32">
        <f t="shared" si="16"/>
        <v>78.038173368308463</v>
      </c>
      <c r="AU33" s="32">
        <f t="shared" si="17"/>
        <v>0</v>
      </c>
      <c r="AV33" s="37">
        <f t="shared" si="120"/>
        <v>40371.794060178268</v>
      </c>
      <c r="AW33" s="8"/>
      <c r="AX33" s="2">
        <f t="shared" si="121"/>
        <v>2009</v>
      </c>
      <c r="AY33" s="8">
        <f t="shared" si="19"/>
        <v>29576.322060178267</v>
      </c>
      <c r="AZ33" s="9">
        <f t="shared" si="57"/>
        <v>20448.17155578647</v>
      </c>
      <c r="BA33" s="14">
        <f t="shared" ref="BA33:BA41" si="126">AZ33/AY33</f>
        <v>0.69136965421802765</v>
      </c>
      <c r="BB33" s="25">
        <f t="shared" ref="BB33:BB41" si="127">LN(BA33)</f>
        <v>-0.36908064279911851</v>
      </c>
      <c r="BD33" s="58">
        <f t="shared" si="83"/>
        <v>1.0081497797595309</v>
      </c>
      <c r="BE33" s="58">
        <f t="shared" si="84"/>
        <v>0.59463016072953379</v>
      </c>
      <c r="BF33" s="58">
        <f t="shared" si="85"/>
        <v>2.2975090401218381</v>
      </c>
      <c r="BG33" s="58">
        <f t="shared" si="86"/>
        <v>23.807450022625158</v>
      </c>
      <c r="BH33" s="58">
        <f t="shared" si="87"/>
        <v>0</v>
      </c>
      <c r="BI33" s="58">
        <f t="shared" si="88"/>
        <v>0</v>
      </c>
      <c r="BJ33" s="58">
        <f t="shared" si="89"/>
        <v>66.896439003034629</v>
      </c>
      <c r="BK33" s="58">
        <f t="shared" si="90"/>
        <v>0</v>
      </c>
      <c r="BL33" s="58">
        <f t="shared" si="91"/>
        <v>5.2025232434880193</v>
      </c>
      <c r="BM33" s="58">
        <f t="shared" si="92"/>
        <v>0.1932987502412814</v>
      </c>
      <c r="BN33" s="58">
        <f t="shared" si="93"/>
        <v>0</v>
      </c>
      <c r="BO33" s="10">
        <f t="shared" si="29"/>
        <v>99.999999999999986</v>
      </c>
      <c r="BP33" s="32">
        <f t="shared" si="30"/>
        <v>51.635180488115971</v>
      </c>
      <c r="BQ33" s="32">
        <f t="shared" si="31"/>
        <v>30.455629004125282</v>
      </c>
      <c r="BR33" s="32">
        <f t="shared" si="32"/>
        <v>117.67328262281224</v>
      </c>
      <c r="BS33" s="32">
        <f t="shared" si="33"/>
        <v>1219.3644273505372</v>
      </c>
      <c r="BT33" s="32">
        <f t="shared" si="34"/>
        <v>0</v>
      </c>
      <c r="BU33" s="32">
        <f t="shared" si="35"/>
        <v>0</v>
      </c>
      <c r="BV33" s="32">
        <f t="shared" si="36"/>
        <v>3426.2862238167127</v>
      </c>
      <c r="BW33" s="32">
        <f t="shared" si="37"/>
        <v>0</v>
      </c>
      <c r="BX33" s="32">
        <f t="shared" si="38"/>
        <v>266.46162312825993</v>
      </c>
      <c r="BY33" s="32">
        <f t="shared" si="39"/>
        <v>9.9003303449776467</v>
      </c>
      <c r="BZ33" s="32">
        <f t="shared" si="40"/>
        <v>0</v>
      </c>
      <c r="CA33" s="32">
        <f t="shared" si="41"/>
        <v>5121.7766967555408</v>
      </c>
      <c r="CB33" s="8"/>
      <c r="CC33" s="2">
        <f t="shared" si="122"/>
        <v>2009</v>
      </c>
      <c r="CD33" s="8">
        <f t="shared" si="21"/>
        <v>3876.2809123547236</v>
      </c>
      <c r="CE33" s="278">
        <f t="shared" si="42"/>
        <v>2518.107711981876</v>
      </c>
      <c r="CF33" s="14">
        <f t="shared" si="114"/>
        <v>0.64961951130941165</v>
      </c>
      <c r="CG33" s="25">
        <f t="shared" si="115"/>
        <v>-0.43136845470302199</v>
      </c>
      <c r="CI33" s="58">
        <f t="shared" si="94"/>
        <v>1.0081497797595309</v>
      </c>
      <c r="CJ33" s="58">
        <f t="shared" si="95"/>
        <v>0.59463016072953379</v>
      </c>
      <c r="CK33" s="58">
        <f t="shared" si="96"/>
        <v>2.2975090401218381</v>
      </c>
      <c r="CL33" s="58">
        <f t="shared" si="97"/>
        <v>23.807450022625158</v>
      </c>
      <c r="CM33" s="58">
        <f t="shared" si="98"/>
        <v>0</v>
      </c>
      <c r="CN33" s="58">
        <f t="shared" si="99"/>
        <v>0</v>
      </c>
      <c r="CO33" s="58">
        <f t="shared" si="100"/>
        <v>66.896439003034629</v>
      </c>
      <c r="CP33" s="58">
        <f t="shared" si="101"/>
        <v>0</v>
      </c>
      <c r="CQ33" s="58">
        <f t="shared" si="102"/>
        <v>5.2025232434880193</v>
      </c>
      <c r="CR33" s="58">
        <f t="shared" si="103"/>
        <v>0.1932987502412814</v>
      </c>
      <c r="CS33" s="58">
        <f t="shared" si="104"/>
        <v>0</v>
      </c>
      <c r="CT33" s="10">
        <f t="shared" si="123"/>
        <v>99.999999999999986</v>
      </c>
      <c r="CU33" s="32">
        <f t="shared" si="45"/>
        <v>360.90342119978891</v>
      </c>
      <c r="CV33" s="32">
        <f t="shared" si="46"/>
        <v>212.86922207834789</v>
      </c>
      <c r="CW33" s="32">
        <f t="shared" si="47"/>
        <v>822.47587557395934</v>
      </c>
      <c r="CX33" s="32">
        <f t="shared" si="48"/>
        <v>8522.7317762821549</v>
      </c>
      <c r="CY33" s="32">
        <f t="shared" si="49"/>
        <v>0</v>
      </c>
      <c r="CZ33" s="32">
        <f t="shared" si="50"/>
        <v>0</v>
      </c>
      <c r="DA33" s="32">
        <f t="shared" si="51"/>
        <v>23947.982915829176</v>
      </c>
      <c r="DB33" s="32">
        <f t="shared" si="52"/>
        <v>0</v>
      </c>
      <c r="DC33" s="32">
        <f t="shared" si="53"/>
        <v>1862.4300427800574</v>
      </c>
      <c r="DD33" s="32">
        <f t="shared" si="54"/>
        <v>69.198229941945741</v>
      </c>
      <c r="DE33" s="32">
        <f t="shared" si="55"/>
        <v>0</v>
      </c>
      <c r="DF33" s="37">
        <f t="shared" si="124"/>
        <v>35798.591483685428</v>
      </c>
      <c r="DG33" s="8"/>
      <c r="DH33" s="2">
        <v>2009</v>
      </c>
      <c r="DI33" s="8">
        <f t="shared" si="58"/>
        <v>26226</v>
      </c>
      <c r="DJ33" s="79">
        <f t="shared" ref="DJ33:DJ41" si="128">CI36*U36/100+CJ36*U36/100+CK37*U37/100+CL37*U37/100+CM37*U37/100+CN38*U38/100+CO38*U38/100+CP38*U38/100+CQ39*U39/100+CR39*U39/100+CS39*U39/100</f>
        <v>18131.86055152199</v>
      </c>
      <c r="DK33" s="14">
        <f t="shared" ref="DK33:DK39" si="129">DJ33/DI33</f>
        <v>0.69136965421802754</v>
      </c>
      <c r="DL33" s="25">
        <f t="shared" si="117"/>
        <v>-0.36908064279911867</v>
      </c>
      <c r="DR33" s="3">
        <f t="shared" si="125"/>
        <v>2009</v>
      </c>
      <c r="DS33" s="18">
        <f t="shared" si="69"/>
        <v>78.760912985137395</v>
      </c>
      <c r="DT33" s="21">
        <f t="shared" si="70"/>
        <v>9390.4513367492946</v>
      </c>
      <c r="DU33" s="21">
        <f t="shared" si="71"/>
        <v>9708.4269384433956</v>
      </c>
      <c r="DV33" s="15">
        <f t="shared" si="72"/>
        <v>614.93762348458301</v>
      </c>
      <c r="DW33" s="7">
        <f t="shared" si="73"/>
        <v>19792.576811662409</v>
      </c>
      <c r="DX33" s="47">
        <f t="shared" si="74"/>
        <v>0.9679387106893409</v>
      </c>
    </row>
    <row r="34" spans="1:128" ht="14.5" x14ac:dyDescent="0.35">
      <c r="A34" s="35">
        <f t="shared" si="118"/>
        <v>2010</v>
      </c>
      <c r="B34" s="258">
        <f>'Data-A6-Chin (May25)'!V31</f>
        <v>20729.138099143467</v>
      </c>
      <c r="C34" s="259">
        <f>'Data-A6-Chin (May25)'!C31</f>
        <v>18381</v>
      </c>
      <c r="D34" s="259">
        <f>'Data-A6-Chin (May25)'!P31</f>
        <v>2348.1380991434667</v>
      </c>
      <c r="E34" s="70">
        <f t="shared" si="80"/>
        <v>20729.138099143467</v>
      </c>
      <c r="F34" s="74">
        <v>90</v>
      </c>
      <c r="G34" s="75">
        <f t="shared" si="24"/>
        <v>3.6913413572273686E-2</v>
      </c>
      <c r="H34" s="303">
        <f t="shared" si="0"/>
        <v>2438.1380991434667</v>
      </c>
      <c r="I34" s="70">
        <f t="shared" si="75"/>
        <v>6650.119999999999</v>
      </c>
      <c r="J34" s="70">
        <f>I34-'Data-Nisga''a catch (May25)'!E23</f>
        <v>6098.119999999999</v>
      </c>
      <c r="K34" s="259">
        <f>'Data-A6-Chin (May25)'!AK31</f>
        <v>805</v>
      </c>
      <c r="L34" s="275">
        <f>'Data-A6-Chin (May25)'!AJ31</f>
        <v>27379.258099143466</v>
      </c>
      <c r="M34" s="71">
        <f t="shared" si="2"/>
        <v>28184.258099143466</v>
      </c>
      <c r="N34" s="224">
        <f t="shared" si="3"/>
        <v>28184.258099143466</v>
      </c>
      <c r="O34" s="222">
        <f t="shared" si="25"/>
        <v>2.8562043292687005E-2</v>
      </c>
      <c r="P34" s="75">
        <f t="shared" si="4"/>
        <v>0.23595157185287413</v>
      </c>
      <c r="Q34" s="75">
        <f t="shared" si="76"/>
        <v>0.21636617073788875</v>
      </c>
      <c r="R34" s="82">
        <f t="shared" si="26"/>
        <v>0.26451361514556115</v>
      </c>
      <c r="S34" s="82">
        <f t="shared" si="81"/>
        <v>0.24492821403057574</v>
      </c>
      <c r="T34" s="74">
        <f t="shared" si="77"/>
        <v>3229.0149684419493</v>
      </c>
      <c r="U34" s="74">
        <f t="shared" si="6"/>
        <v>24991.625104845156</v>
      </c>
      <c r="V34" s="67"/>
      <c r="W34" s="67"/>
      <c r="X34" s="67"/>
      <c r="Y34" s="163">
        <v>1.4027264878635481</v>
      </c>
      <c r="Z34" s="164">
        <v>0.67543832182992025</v>
      </c>
      <c r="AA34" s="164">
        <v>1.0538876143846052</v>
      </c>
      <c r="AB34" s="164">
        <v>40.40182651003164</v>
      </c>
      <c r="AC34" s="164">
        <v>0.29698902927523513</v>
      </c>
      <c r="AD34" s="164">
        <v>0</v>
      </c>
      <c r="AE34" s="164">
        <v>42.760614757148723</v>
      </c>
      <c r="AF34" s="164">
        <v>1.7863652509627417</v>
      </c>
      <c r="AG34" s="164">
        <v>10.511746133572339</v>
      </c>
      <c r="AH34" s="164">
        <v>0.58346208773893604</v>
      </c>
      <c r="AI34" s="164">
        <v>0.5269438071923026</v>
      </c>
      <c r="AJ34" s="10">
        <f t="shared" si="119"/>
        <v>100</v>
      </c>
      <c r="AK34" s="32">
        <f t="shared" si="7"/>
        <v>395.34805376451277</v>
      </c>
      <c r="AL34" s="32">
        <f t="shared" si="8"/>
        <v>190.367279925068</v>
      </c>
      <c r="AM34" s="32">
        <f t="shared" si="9"/>
        <v>297.03040531306294</v>
      </c>
      <c r="AN34" s="32">
        <f t="shared" si="10"/>
        <v>11386.955060355485</v>
      </c>
      <c r="AO34" s="32">
        <f t="shared" si="11"/>
        <v>83.704154537073009</v>
      </c>
      <c r="AP34" s="32">
        <f t="shared" si="12"/>
        <v>0</v>
      </c>
      <c r="AQ34" s="32">
        <f t="shared" si="13"/>
        <v>12051.762027935225</v>
      </c>
      <c r="AR34" s="32">
        <f t="shared" si="14"/>
        <v>503.47379292475102</v>
      </c>
      <c r="AS34" s="32">
        <f t="shared" si="15"/>
        <v>2962.6576610127622</v>
      </c>
      <c r="AT34" s="32">
        <f t="shared" si="16"/>
        <v>164.44446071899264</v>
      </c>
      <c r="AU34" s="32">
        <f t="shared" si="17"/>
        <v>148.51520265653147</v>
      </c>
      <c r="AV34" s="37">
        <f t="shared" si="120"/>
        <v>28184.258099143466</v>
      </c>
      <c r="AW34" s="8"/>
      <c r="AX34" s="2">
        <f t="shared" si="121"/>
        <v>2010</v>
      </c>
      <c r="AY34" s="8">
        <f t="shared" si="19"/>
        <v>20729.138099143467</v>
      </c>
      <c r="AZ34" s="9">
        <f t="shared" si="57"/>
        <v>34590.630374609427</v>
      </c>
      <c r="BA34" s="14">
        <f t="shared" si="126"/>
        <v>1.6686960262973365</v>
      </c>
      <c r="BB34" s="25">
        <f t="shared" si="127"/>
        <v>0.51204249885149256</v>
      </c>
      <c r="BD34" s="58">
        <f t="shared" si="83"/>
        <v>1.4027264878635481</v>
      </c>
      <c r="BE34" s="58">
        <f t="shared" si="84"/>
        <v>0.67543832182992025</v>
      </c>
      <c r="BF34" s="58">
        <f t="shared" si="85"/>
        <v>1.0538876143846052</v>
      </c>
      <c r="BG34" s="58">
        <f t="shared" si="86"/>
        <v>40.40182651003164</v>
      </c>
      <c r="BH34" s="58">
        <f t="shared" si="87"/>
        <v>0.29698902927523513</v>
      </c>
      <c r="BI34" s="58">
        <f t="shared" si="88"/>
        <v>0</v>
      </c>
      <c r="BJ34" s="58">
        <f t="shared" si="89"/>
        <v>42.760614757148723</v>
      </c>
      <c r="BK34" s="58">
        <f t="shared" si="90"/>
        <v>1.7863652509627417</v>
      </c>
      <c r="BL34" s="58">
        <f t="shared" si="91"/>
        <v>10.511746133572339</v>
      </c>
      <c r="BM34" s="58">
        <f t="shared" si="92"/>
        <v>0.58346208773893604</v>
      </c>
      <c r="BN34" s="58">
        <f t="shared" si="93"/>
        <v>0.5269438071923026</v>
      </c>
      <c r="BO34" s="10">
        <f t="shared" si="29"/>
        <v>100</v>
      </c>
      <c r="BP34" s="32">
        <f t="shared" si="30"/>
        <v>45.294248259414012</v>
      </c>
      <c r="BQ34" s="32">
        <f t="shared" si="31"/>
        <v>21.810004514481232</v>
      </c>
      <c r="BR34" s="32">
        <f t="shared" si="32"/>
        <v>34.03018881903467</v>
      </c>
      <c r="BS34" s="32">
        <f t="shared" si="33"/>
        <v>1304.5810255328693</v>
      </c>
      <c r="BT34" s="32">
        <f t="shared" si="34"/>
        <v>9.5898202099277849</v>
      </c>
      <c r="BU34" s="32">
        <f t="shared" si="35"/>
        <v>0</v>
      </c>
      <c r="BV34" s="32">
        <f t="shared" si="36"/>
        <v>1380.7466511061293</v>
      </c>
      <c r="BW34" s="32">
        <f t="shared" si="37"/>
        <v>57.682001344632525</v>
      </c>
      <c r="BX34" s="32">
        <f t="shared" si="38"/>
        <v>339.42585609766871</v>
      </c>
      <c r="BY34" s="32">
        <f t="shared" si="39"/>
        <v>18.840078148274145</v>
      </c>
      <c r="BZ34" s="32">
        <f t="shared" si="40"/>
        <v>17.015094409517335</v>
      </c>
      <c r="CA34" s="32">
        <f t="shared" si="41"/>
        <v>3229.0149684419493</v>
      </c>
      <c r="CB34" s="8"/>
      <c r="CC34" s="2">
        <f t="shared" si="122"/>
        <v>2010</v>
      </c>
      <c r="CD34" s="8">
        <f t="shared" si="21"/>
        <v>2438.1380991434667</v>
      </c>
      <c r="CE34" s="278">
        <f t="shared" si="42"/>
        <v>3961.6002390349386</v>
      </c>
      <c r="CF34" s="14">
        <f t="shared" si="114"/>
        <v>1.6248465336834996</v>
      </c>
      <c r="CG34" s="25">
        <f t="shared" si="115"/>
        <v>0.48541337051173261</v>
      </c>
      <c r="CI34" s="58">
        <f t="shared" si="94"/>
        <v>1.4027264878635481</v>
      </c>
      <c r="CJ34" s="58">
        <f t="shared" si="95"/>
        <v>0.67543832182992025</v>
      </c>
      <c r="CK34" s="58">
        <f t="shared" si="96"/>
        <v>1.0538876143846052</v>
      </c>
      <c r="CL34" s="58">
        <f t="shared" si="97"/>
        <v>40.40182651003164</v>
      </c>
      <c r="CM34" s="58">
        <f t="shared" si="98"/>
        <v>0.29698902927523513</v>
      </c>
      <c r="CN34" s="58">
        <f t="shared" si="99"/>
        <v>0</v>
      </c>
      <c r="CO34" s="58">
        <f t="shared" si="100"/>
        <v>42.760614757148723</v>
      </c>
      <c r="CP34" s="58">
        <f t="shared" si="101"/>
        <v>1.7863652509627417</v>
      </c>
      <c r="CQ34" s="58">
        <f t="shared" si="102"/>
        <v>10.511746133572339</v>
      </c>
      <c r="CR34" s="58">
        <f t="shared" si="103"/>
        <v>0.58346208773893604</v>
      </c>
      <c r="CS34" s="58">
        <f t="shared" si="104"/>
        <v>0.5269438071923026</v>
      </c>
      <c r="CT34" s="10">
        <f t="shared" si="123"/>
        <v>100</v>
      </c>
      <c r="CU34" s="32">
        <f t="shared" si="45"/>
        <v>350.56414509321922</v>
      </c>
      <c r="CV34" s="32">
        <f t="shared" si="46"/>
        <v>168.80301320619117</v>
      </c>
      <c r="CW34" s="32">
        <f t="shared" si="47"/>
        <v>263.38364161339672</v>
      </c>
      <c r="CX34" s="32">
        <f t="shared" si="48"/>
        <v>10097.073016897053</v>
      </c>
      <c r="CY34" s="32">
        <f t="shared" si="49"/>
        <v>74.222384798985587</v>
      </c>
      <c r="CZ34" s="32">
        <f t="shared" si="50"/>
        <v>0</v>
      </c>
      <c r="DA34" s="32">
        <f t="shared" si="51"/>
        <v>10686.572532633703</v>
      </c>
      <c r="DB34" s="32">
        <f t="shared" si="52"/>
        <v>446.44170652383474</v>
      </c>
      <c r="DC34" s="32">
        <f t="shared" si="53"/>
        <v>2627.0561856754548</v>
      </c>
      <c r="DD34" s="32">
        <f t="shared" si="54"/>
        <v>145.8166575966176</v>
      </c>
      <c r="DE34" s="32">
        <f t="shared" si="55"/>
        <v>131.69182080669836</v>
      </c>
      <c r="DF34" s="37">
        <f t="shared" si="124"/>
        <v>24991.625104845152</v>
      </c>
      <c r="DG34" s="8"/>
      <c r="DH34" s="2">
        <v>2010</v>
      </c>
      <c r="DI34" s="8">
        <f t="shared" si="58"/>
        <v>18381</v>
      </c>
      <c r="DJ34" s="79">
        <f t="shared" si="128"/>
        <v>30672.30165937134</v>
      </c>
      <c r="DK34" s="14">
        <f t="shared" si="129"/>
        <v>1.6686960262973365</v>
      </c>
      <c r="DL34" s="25">
        <f t="shared" si="117"/>
        <v>0.51204249885149256</v>
      </c>
      <c r="DR34" s="3">
        <f t="shared" si="125"/>
        <v>2010</v>
      </c>
      <c r="DS34" s="18">
        <f t="shared" si="69"/>
        <v>181.98549102227315</v>
      </c>
      <c r="DT34" s="21">
        <f t="shared" si="70"/>
        <v>12737.456143237736</v>
      </c>
      <c r="DU34" s="21">
        <f t="shared" si="71"/>
        <v>19473.024743678463</v>
      </c>
      <c r="DV34" s="15">
        <f t="shared" si="72"/>
        <v>1225.1251068124996</v>
      </c>
      <c r="DW34" s="7">
        <f t="shared" si="73"/>
        <v>33617.59148475097</v>
      </c>
      <c r="DX34" s="47">
        <f t="shared" si="74"/>
        <v>0.97186987113791667</v>
      </c>
    </row>
    <row r="35" spans="1:128" ht="14.5" x14ac:dyDescent="0.35">
      <c r="A35" s="35">
        <f t="shared" si="118"/>
        <v>2011</v>
      </c>
      <c r="B35" s="258">
        <f>'Data-A6-Chin (May25)'!V32</f>
        <v>10825.899587188611</v>
      </c>
      <c r="C35" s="259">
        <f>'Data-A6-Chin (May25)'!C32</f>
        <v>9599.5723199092463</v>
      </c>
      <c r="D35" s="259">
        <f>'Data-A6-Chin (May25)'!P32</f>
        <v>1226.3272672793637</v>
      </c>
      <c r="E35" s="70">
        <f t="shared" si="80"/>
        <v>10825.899587188611</v>
      </c>
      <c r="F35" s="74"/>
      <c r="G35" s="75" t="str">
        <f t="shared" si="24"/>
        <v/>
      </c>
      <c r="H35" s="303">
        <f t="shared" si="0"/>
        <v>1418.8453805549054</v>
      </c>
      <c r="I35" s="70">
        <f t="shared" si="75"/>
        <v>7546.232</v>
      </c>
      <c r="J35" s="70">
        <f>I35-'Data-Nisga''a catch (May25)'!E24</f>
        <v>6877.232</v>
      </c>
      <c r="K35" s="259">
        <f>'Data-A6-Chin (May25)'!AK32</f>
        <v>1532</v>
      </c>
      <c r="L35" s="275">
        <f>'Data-A6-Chin (May25)'!AJ32</f>
        <v>18372.131587188611</v>
      </c>
      <c r="M35" s="71">
        <f t="shared" si="2"/>
        <v>19904.131587188611</v>
      </c>
      <c r="N35" s="224">
        <f t="shared" si="3"/>
        <v>19904.131587188611</v>
      </c>
      <c r="O35" s="222">
        <f t="shared" si="25"/>
        <v>7.6968944527380387E-2</v>
      </c>
      <c r="P35" s="75">
        <f t="shared" si="4"/>
        <v>0.37912892441171198</v>
      </c>
      <c r="Q35" s="75">
        <f t="shared" si="76"/>
        <v>0.34551781221274497</v>
      </c>
      <c r="R35" s="82">
        <f t="shared" si="26"/>
        <v>0.45609786893909238</v>
      </c>
      <c r="S35" s="82">
        <f t="shared" si="81"/>
        <v>0.42248675674012537</v>
      </c>
      <c r="T35" s="74">
        <f t="shared" si="77"/>
        <v>2456.8187779486825</v>
      </c>
      <c r="U35" s="74">
        <f t="shared" si="6"/>
        <v>17649.447890900545</v>
      </c>
      <c r="V35" s="67"/>
      <c r="W35" s="67"/>
      <c r="X35" s="67"/>
      <c r="Y35" s="163">
        <f>Y72</f>
        <v>0.22222222222222221</v>
      </c>
      <c r="Z35" s="163">
        <f t="shared" ref="Z35:AI35" si="130">Z72</f>
        <v>2</v>
      </c>
      <c r="AA35" s="163">
        <f t="shared" si="130"/>
        <v>0</v>
      </c>
      <c r="AB35" s="163">
        <f t="shared" si="130"/>
        <v>41.555555555555557</v>
      </c>
      <c r="AC35" s="163">
        <f t="shared" si="130"/>
        <v>0</v>
      </c>
      <c r="AD35" s="163">
        <f t="shared" si="130"/>
        <v>0</v>
      </c>
      <c r="AE35" s="163">
        <f t="shared" si="130"/>
        <v>50.222222222222221</v>
      </c>
      <c r="AF35" s="163">
        <f t="shared" si="130"/>
        <v>1.3333333333333335</v>
      </c>
      <c r="AG35" s="163">
        <f t="shared" si="130"/>
        <v>4.4444444444444446</v>
      </c>
      <c r="AH35" s="163">
        <f t="shared" si="130"/>
        <v>0.22222222222222221</v>
      </c>
      <c r="AI35" s="163">
        <f t="shared" si="130"/>
        <v>0</v>
      </c>
      <c r="AJ35" s="10">
        <f t="shared" si="119"/>
        <v>100</v>
      </c>
      <c r="AK35" s="32">
        <f t="shared" si="7"/>
        <v>44.231403527085803</v>
      </c>
      <c r="AL35" s="32">
        <f t="shared" si="8"/>
        <v>398.08263174377225</v>
      </c>
      <c r="AM35" s="32">
        <f t="shared" si="9"/>
        <v>0</v>
      </c>
      <c r="AN35" s="32">
        <f t="shared" si="10"/>
        <v>8271.2724595650452</v>
      </c>
      <c r="AO35" s="32">
        <f t="shared" si="11"/>
        <v>0</v>
      </c>
      <c r="AP35" s="32">
        <f t="shared" si="12"/>
        <v>0</v>
      </c>
      <c r="AQ35" s="32">
        <f t="shared" si="13"/>
        <v>9996.2971971213919</v>
      </c>
      <c r="AR35" s="32">
        <f t="shared" si="14"/>
        <v>265.38842116251482</v>
      </c>
      <c r="AS35" s="32">
        <f t="shared" si="15"/>
        <v>884.62807054171606</v>
      </c>
      <c r="AT35" s="32">
        <f t="shared" si="16"/>
        <v>44.231403527085803</v>
      </c>
      <c r="AU35" s="32">
        <f t="shared" si="17"/>
        <v>0</v>
      </c>
      <c r="AV35" s="37">
        <f t="shared" si="120"/>
        <v>19904.131587188611</v>
      </c>
      <c r="AW35" s="8"/>
      <c r="AX35" s="2">
        <f t="shared" si="121"/>
        <v>2011</v>
      </c>
      <c r="AY35" s="8">
        <f t="shared" si="19"/>
        <v>10825.899587188611</v>
      </c>
      <c r="AZ35" s="9">
        <f t="shared" si="57"/>
        <v>27395.947952310613</v>
      </c>
      <c r="BA35" s="14">
        <f t="shared" si="126"/>
        <v>2.5305932067512455</v>
      </c>
      <c r="BB35" s="25">
        <f t="shared" si="127"/>
        <v>0.92845374432749062</v>
      </c>
      <c r="BD35" s="58">
        <f t="shared" si="83"/>
        <v>0.22222222222222221</v>
      </c>
      <c r="BE35" s="58">
        <f t="shared" si="84"/>
        <v>2</v>
      </c>
      <c r="BF35" s="58">
        <f t="shared" si="85"/>
        <v>0</v>
      </c>
      <c r="BG35" s="58">
        <f t="shared" si="86"/>
        <v>41.555555555555557</v>
      </c>
      <c r="BH35" s="58">
        <f t="shared" si="87"/>
        <v>0</v>
      </c>
      <c r="BI35" s="58">
        <f t="shared" si="88"/>
        <v>0</v>
      </c>
      <c r="BJ35" s="58">
        <f t="shared" si="89"/>
        <v>50.222222222222221</v>
      </c>
      <c r="BK35" s="58">
        <f t="shared" si="90"/>
        <v>1.3333333333333335</v>
      </c>
      <c r="BL35" s="58">
        <f t="shared" si="91"/>
        <v>4.4444444444444446</v>
      </c>
      <c r="BM35" s="58">
        <f t="shared" si="92"/>
        <v>0.22222222222222221</v>
      </c>
      <c r="BN35" s="58">
        <f t="shared" si="93"/>
        <v>0</v>
      </c>
      <c r="BO35" s="10">
        <f t="shared" si="29"/>
        <v>100</v>
      </c>
      <c r="BP35" s="32">
        <f t="shared" si="30"/>
        <v>5.4595972843304059</v>
      </c>
      <c r="BQ35" s="32">
        <f t="shared" si="31"/>
        <v>49.136375558973654</v>
      </c>
      <c r="BR35" s="32">
        <f t="shared" si="32"/>
        <v>0</v>
      </c>
      <c r="BS35" s="32">
        <f t="shared" si="33"/>
        <v>1020.9446921697859</v>
      </c>
      <c r="BT35" s="32">
        <f t="shared" si="34"/>
        <v>0</v>
      </c>
      <c r="BU35" s="32">
        <f t="shared" si="35"/>
        <v>0</v>
      </c>
      <c r="BV35" s="32">
        <f t="shared" si="36"/>
        <v>1233.8689862586716</v>
      </c>
      <c r="BW35" s="32">
        <f t="shared" si="37"/>
        <v>32.757583705982434</v>
      </c>
      <c r="BX35" s="32">
        <f t="shared" si="38"/>
        <v>109.19194568660812</v>
      </c>
      <c r="BY35" s="32">
        <f t="shared" si="39"/>
        <v>5.4595972843304059</v>
      </c>
      <c r="BZ35" s="32">
        <f t="shared" si="40"/>
        <v>0</v>
      </c>
      <c r="CA35" s="32">
        <f t="shared" si="41"/>
        <v>2456.8187779486825</v>
      </c>
      <c r="CB35" s="8"/>
      <c r="CC35" s="2">
        <f t="shared" si="122"/>
        <v>2011</v>
      </c>
      <c r="CD35" s="8">
        <f t="shared" si="21"/>
        <v>1418.8453805549054</v>
      </c>
      <c r="CE35" s="278">
        <f t="shared" si="42"/>
        <v>3181.4750691692393</v>
      </c>
      <c r="CF35" s="14">
        <f t="shared" si="114"/>
        <v>2.2422986413959891</v>
      </c>
      <c r="CG35" s="25">
        <f t="shared" si="115"/>
        <v>0.80750151889964361</v>
      </c>
      <c r="CI35" s="58">
        <f t="shared" si="94"/>
        <v>0.22222222222222221</v>
      </c>
      <c r="CJ35" s="58">
        <f t="shared" si="95"/>
        <v>2</v>
      </c>
      <c r="CK35" s="58">
        <f t="shared" si="96"/>
        <v>0</v>
      </c>
      <c r="CL35" s="58">
        <f t="shared" si="97"/>
        <v>41.555555555555557</v>
      </c>
      <c r="CM35" s="58">
        <f t="shared" si="98"/>
        <v>0</v>
      </c>
      <c r="CN35" s="58">
        <f t="shared" si="99"/>
        <v>0</v>
      </c>
      <c r="CO35" s="58">
        <f t="shared" si="100"/>
        <v>50.222222222222221</v>
      </c>
      <c r="CP35" s="58">
        <f t="shared" si="101"/>
        <v>1.3333333333333335</v>
      </c>
      <c r="CQ35" s="58">
        <f t="shared" si="102"/>
        <v>4.4444444444444446</v>
      </c>
      <c r="CR35" s="58">
        <f t="shared" si="103"/>
        <v>0.22222222222222221</v>
      </c>
      <c r="CS35" s="58">
        <f t="shared" si="104"/>
        <v>0</v>
      </c>
      <c r="CT35" s="10">
        <f t="shared" si="123"/>
        <v>100</v>
      </c>
      <c r="CU35" s="32">
        <f t="shared" si="45"/>
        <v>39.220995313112319</v>
      </c>
      <c r="CV35" s="32">
        <f t="shared" si="46"/>
        <v>352.98895781801087</v>
      </c>
      <c r="CW35" s="32">
        <f t="shared" si="47"/>
        <v>0</v>
      </c>
      <c r="CX35" s="32">
        <f t="shared" si="48"/>
        <v>7334.326123552004</v>
      </c>
      <c r="CY35" s="32">
        <f t="shared" si="49"/>
        <v>0</v>
      </c>
      <c r="CZ35" s="32">
        <f t="shared" si="50"/>
        <v>0</v>
      </c>
      <c r="DA35" s="32">
        <f t="shared" si="51"/>
        <v>8863.9449407633856</v>
      </c>
      <c r="DB35" s="32">
        <f t="shared" si="52"/>
        <v>235.32597187867395</v>
      </c>
      <c r="DC35" s="32">
        <f t="shared" si="53"/>
        <v>784.41990626224651</v>
      </c>
      <c r="DD35" s="32">
        <f t="shared" si="54"/>
        <v>39.220995313112319</v>
      </c>
      <c r="DE35" s="32">
        <f t="shared" si="55"/>
        <v>0</v>
      </c>
      <c r="DF35" s="37">
        <f t="shared" si="124"/>
        <v>17649.447890900548</v>
      </c>
      <c r="DG35" s="8"/>
      <c r="DH35" s="2">
        <v>2011</v>
      </c>
      <c r="DI35" s="8">
        <f t="shared" si="58"/>
        <v>9599.5723199092463</v>
      </c>
      <c r="DJ35" s="79">
        <f t="shared" si="128"/>
        <v>24292.612500479638</v>
      </c>
      <c r="DK35" s="14">
        <f t="shared" si="129"/>
        <v>2.530593206751246</v>
      </c>
      <c r="DL35" s="25">
        <f t="shared" si="117"/>
        <v>0.92845374432749073</v>
      </c>
      <c r="DR35" s="3">
        <f t="shared" si="125"/>
        <v>2011</v>
      </c>
      <c r="DS35" s="18">
        <f t="shared" si="69"/>
        <v>699.00673956792446</v>
      </c>
      <c r="DT35" s="21">
        <f t="shared" si="70"/>
        <v>11970.78573716655</v>
      </c>
      <c r="DU35" s="21">
        <f t="shared" si="71"/>
        <v>12017.893904922617</v>
      </c>
      <c r="DV35" s="15">
        <f t="shared" si="72"/>
        <v>285.08989317702327</v>
      </c>
      <c r="DW35" s="7">
        <f t="shared" si="73"/>
        <v>24972.776274834116</v>
      </c>
      <c r="DX35" s="47">
        <f t="shared" si="74"/>
        <v>0.91154999703990447</v>
      </c>
    </row>
    <row r="36" spans="1:128" ht="14.5" x14ac:dyDescent="0.35">
      <c r="A36" s="35">
        <f t="shared" si="118"/>
        <v>2012</v>
      </c>
      <c r="B36" s="258">
        <f>'Data-A6-Chin (May25)'!V33</f>
        <v>9797.4909765433931</v>
      </c>
      <c r="C36" s="259">
        <f>'Data-A6-Chin (May25)'!C33</f>
        <v>8687.6589262187081</v>
      </c>
      <c r="D36" s="259">
        <f>'Data-A6-Chin (May25)'!P33</f>
        <v>1109.8320503246844</v>
      </c>
      <c r="E36" s="70">
        <f t="shared" si="80"/>
        <v>9797.4909765433931</v>
      </c>
      <c r="F36" s="74">
        <v>308</v>
      </c>
      <c r="G36" s="75">
        <f t="shared" ref="G36" si="131">IF(F36&gt;0,F36/(F36+D36),"")</f>
        <v>0.21723306362658951</v>
      </c>
      <c r="H36" s="303">
        <f t="shared" si="0"/>
        <v>1417.8320503246844</v>
      </c>
      <c r="I36" s="70">
        <f t="shared" si="75"/>
        <v>6010.1760000000013</v>
      </c>
      <c r="J36" s="70">
        <f>I36-'Data-Nisga''a catch (May25)'!E25</f>
        <v>5314.1760000000013</v>
      </c>
      <c r="K36" s="259">
        <f>'Data-A6-Chin (May25)'!AK33</f>
        <v>1185</v>
      </c>
      <c r="L36" s="275">
        <f>'Data-A6-Chin (May25)'!AJ33</f>
        <v>15807.666976543394</v>
      </c>
      <c r="M36" s="71">
        <f t="shared" si="2"/>
        <v>16992.666976543394</v>
      </c>
      <c r="N36" s="224">
        <f t="shared" si="3"/>
        <v>16992.666976543394</v>
      </c>
      <c r="O36" s="222">
        <f>K36/N36</f>
        <v>6.9735963262021736E-2</v>
      </c>
      <c r="P36" s="75">
        <f t="shared" si="4"/>
        <v>0.35369233142133738</v>
      </c>
      <c r="Q36" s="75">
        <f t="shared" si="76"/>
        <v>0.31273348717630184</v>
      </c>
      <c r="R36" s="82">
        <f>O36+P36</f>
        <v>0.42342829468335913</v>
      </c>
      <c r="S36" s="82">
        <f>O36+Q36</f>
        <v>0.38246945043832359</v>
      </c>
      <c r="T36" s="74">
        <f t="shared" si="77"/>
        <v>2295.9707035239999</v>
      </c>
      <c r="U36" s="74">
        <f t="shared" si="6"/>
        <v>15067.78575172646</v>
      </c>
      <c r="V36" s="67"/>
      <c r="W36" s="67"/>
      <c r="X36" s="67"/>
      <c r="Y36" s="163">
        <f t="shared" ref="Y36:AI36" si="132">Y73</f>
        <v>1.3904982618771726</v>
      </c>
      <c r="Z36" s="163">
        <f t="shared" si="132"/>
        <v>0.46349942062572419</v>
      </c>
      <c r="AA36" s="163">
        <f t="shared" si="132"/>
        <v>4.750869061413673</v>
      </c>
      <c r="AB36" s="163">
        <f t="shared" si="132"/>
        <v>22.0162224797219</v>
      </c>
      <c r="AC36" s="163">
        <f t="shared" si="132"/>
        <v>0</v>
      </c>
      <c r="AD36" s="163">
        <f t="shared" si="132"/>
        <v>1.1587485515643106</v>
      </c>
      <c r="AE36" s="163">
        <f t="shared" si="132"/>
        <v>61.413673232908458</v>
      </c>
      <c r="AF36" s="163">
        <f t="shared" si="132"/>
        <v>1.2746234067207416</v>
      </c>
      <c r="AG36" s="163">
        <f t="shared" si="132"/>
        <v>5.5619930475086905</v>
      </c>
      <c r="AH36" s="163">
        <f t="shared" si="132"/>
        <v>1.8539976825028968</v>
      </c>
      <c r="AI36" s="163">
        <f t="shared" si="132"/>
        <v>0.11587485515643105</v>
      </c>
      <c r="AJ36" s="10">
        <f t="shared" si="119"/>
        <v>100</v>
      </c>
      <c r="AK36" s="32">
        <f t="shared" si="7"/>
        <v>236.28273895541221</v>
      </c>
      <c r="AL36" s="32">
        <f t="shared" si="8"/>
        <v>78.760912985137395</v>
      </c>
      <c r="AM36" s="32">
        <f t="shared" si="9"/>
        <v>807.29935809765834</v>
      </c>
      <c r="AN36" s="32">
        <f t="shared" si="10"/>
        <v>3741.1433667940264</v>
      </c>
      <c r="AO36" s="32">
        <f t="shared" si="11"/>
        <v>0</v>
      </c>
      <c r="AP36" s="32">
        <f t="shared" si="12"/>
        <v>196.90228246284352</v>
      </c>
      <c r="AQ36" s="32">
        <f t="shared" si="13"/>
        <v>10435.820970530705</v>
      </c>
      <c r="AR36" s="32">
        <f t="shared" si="14"/>
        <v>216.59251070912785</v>
      </c>
      <c r="AS36" s="32">
        <f t="shared" si="15"/>
        <v>945.13095582164885</v>
      </c>
      <c r="AT36" s="32">
        <f t="shared" si="16"/>
        <v>315.04365194054958</v>
      </c>
      <c r="AU36" s="32">
        <f t="shared" si="17"/>
        <v>19.690228246284349</v>
      </c>
      <c r="AV36" s="37">
        <f t="shared" si="120"/>
        <v>16992.666976543391</v>
      </c>
      <c r="AW36" s="8"/>
      <c r="AX36" s="2">
        <f t="shared" si="121"/>
        <v>2012</v>
      </c>
      <c r="AY36" s="8">
        <f t="shared" si="19"/>
        <v>9797.4909765433931</v>
      </c>
      <c r="AZ36" s="9">
        <f t="shared" si="57"/>
        <v>7718.2837425878943</v>
      </c>
      <c r="BA36" s="14">
        <f t="shared" si="126"/>
        <v>0.78778166380214887</v>
      </c>
      <c r="BB36" s="25">
        <f t="shared" si="127"/>
        <v>-0.23853430391022584</v>
      </c>
      <c r="BD36" s="58">
        <f t="shared" si="83"/>
        <v>1.3904982618771726</v>
      </c>
      <c r="BE36" s="58">
        <f t="shared" si="84"/>
        <v>0.46349942062572419</v>
      </c>
      <c r="BF36" s="58">
        <f t="shared" si="85"/>
        <v>4.750869061413673</v>
      </c>
      <c r="BG36" s="58">
        <f t="shared" si="86"/>
        <v>22.0162224797219</v>
      </c>
      <c r="BH36" s="58">
        <f t="shared" si="87"/>
        <v>0</v>
      </c>
      <c r="BI36" s="58">
        <f t="shared" si="88"/>
        <v>1.1587485515643106</v>
      </c>
      <c r="BJ36" s="58">
        <f t="shared" si="89"/>
        <v>61.413673232908458</v>
      </c>
      <c r="BK36" s="58">
        <f t="shared" si="90"/>
        <v>1.2746234067207416</v>
      </c>
      <c r="BL36" s="58">
        <f t="shared" si="91"/>
        <v>5.5619930475086905</v>
      </c>
      <c r="BM36" s="58">
        <f t="shared" si="92"/>
        <v>1.8539976825028968</v>
      </c>
      <c r="BN36" s="58">
        <f t="shared" si="93"/>
        <v>0.11587485515643105</v>
      </c>
      <c r="BO36" s="10">
        <f t="shared" si="29"/>
        <v>100</v>
      </c>
      <c r="BP36" s="32">
        <f t="shared" ref="BP36" si="133">(BD36/100)*$T36</f>
        <v>31.925432725710312</v>
      </c>
      <c r="BQ36" s="32">
        <f t="shared" ref="BQ36" si="134">(BE36/100)*$T36</f>
        <v>10.641810908570104</v>
      </c>
      <c r="BR36" s="32">
        <f t="shared" ref="BR36" si="135">(BF36/100)*$T36</f>
        <v>109.07856181284356</v>
      </c>
      <c r="BS36" s="32">
        <f t="shared" ref="BS36" si="136">(BG36/100)*$T36</f>
        <v>505.48601815707991</v>
      </c>
      <c r="BT36" s="32">
        <f t="shared" ref="BT36" si="137">(BH36/100)*$T36</f>
        <v>0</v>
      </c>
      <c r="BU36" s="32">
        <f t="shared" ref="BU36" si="138">(BI36/100)*$T36</f>
        <v>26.604527271425262</v>
      </c>
      <c r="BV36" s="32">
        <f t="shared" ref="BV36" si="139">(BJ36/100)*$T36</f>
        <v>1410.0399453855389</v>
      </c>
      <c r="BW36" s="32">
        <f t="shared" ref="BW36" si="140">(BK36/100)*$T36</f>
        <v>29.264979998567785</v>
      </c>
      <c r="BX36" s="32">
        <f t="shared" ref="BX36" si="141">(BL36/100)*$T36</f>
        <v>127.70173090284125</v>
      </c>
      <c r="BY36" s="32">
        <f t="shared" ref="BY36" si="142">(BM36/100)*$T36</f>
        <v>42.567243634280416</v>
      </c>
      <c r="BZ36" s="32">
        <f t="shared" ref="BZ36" si="143">(BN36/100)*$T36</f>
        <v>2.660452727142526</v>
      </c>
      <c r="CA36" s="32">
        <f t="shared" ref="CA36" si="144">(BO36/100)*$T36</f>
        <v>2295.9707035239999</v>
      </c>
      <c r="CB36" s="8"/>
      <c r="CC36" s="2">
        <f t="shared" si="122"/>
        <v>2012</v>
      </c>
      <c r="CD36" s="8">
        <f t="shared" si="21"/>
        <v>1417.8320503246844</v>
      </c>
      <c r="CE36" s="278">
        <f t="shared" si="42"/>
        <v>886.26175039365194</v>
      </c>
      <c r="CF36" s="14">
        <f t="shared" ref="CF36" si="145">CE36/CD36</f>
        <v>0.62508232212037917</v>
      </c>
      <c r="CG36" s="25">
        <f t="shared" ref="CG36" si="146">LN(CF36)</f>
        <v>-0.46987192252683957</v>
      </c>
      <c r="CI36" s="58">
        <f t="shared" si="94"/>
        <v>1.3904982618771726</v>
      </c>
      <c r="CJ36" s="58">
        <f t="shared" si="95"/>
        <v>0.46349942062572419</v>
      </c>
      <c r="CK36" s="58">
        <f t="shared" si="96"/>
        <v>4.750869061413673</v>
      </c>
      <c r="CL36" s="58">
        <f t="shared" si="97"/>
        <v>22.0162224797219</v>
      </c>
      <c r="CM36" s="58">
        <f t="shared" si="98"/>
        <v>0</v>
      </c>
      <c r="CN36" s="58">
        <f t="shared" si="99"/>
        <v>1.1587485515643106</v>
      </c>
      <c r="CO36" s="58">
        <f t="shared" si="100"/>
        <v>61.413673232908458</v>
      </c>
      <c r="CP36" s="58">
        <f t="shared" si="101"/>
        <v>1.2746234067207416</v>
      </c>
      <c r="CQ36" s="58">
        <f t="shared" si="102"/>
        <v>5.5619930475086905</v>
      </c>
      <c r="CR36" s="58">
        <f t="shared" si="103"/>
        <v>1.8539976825028968</v>
      </c>
      <c r="CS36" s="58">
        <f t="shared" si="104"/>
        <v>0.11587485515643105</v>
      </c>
      <c r="CT36" s="10">
        <f t="shared" si="123"/>
        <v>100</v>
      </c>
      <c r="CU36" s="32">
        <f>(CI36/100)*$U36</f>
        <v>209.51729898113271</v>
      </c>
      <c r="CV36" s="32">
        <f t="shared" ref="CV36" si="147">(CJ36/100)*$U36</f>
        <v>69.83909966037757</v>
      </c>
      <c r="CW36" s="32">
        <f t="shared" ref="CW36" si="148">(CK36/100)*$U36</f>
        <v>715.85077151887003</v>
      </c>
      <c r="CX36" s="32">
        <f t="shared" ref="CX36" si="149">(CL36/100)*$U36</f>
        <v>3317.3572338679346</v>
      </c>
      <c r="CY36" s="32">
        <f t="shared" ref="CY36" si="150">(CM36/100)*$U36</f>
        <v>0</v>
      </c>
      <c r="CZ36" s="32">
        <f t="shared" ref="CZ36" si="151">(CN36/100)*$U36</f>
        <v>174.59774915094394</v>
      </c>
      <c r="DA36" s="32">
        <f t="shared" ref="DA36" si="152">(CO36/100)*$U36</f>
        <v>9253.680705000028</v>
      </c>
      <c r="DB36" s="32">
        <f t="shared" ref="DB36" si="153">(CP36/100)*$U36</f>
        <v>192.0575240660383</v>
      </c>
      <c r="DC36" s="32">
        <f t="shared" ref="DC36" si="154">(CQ36/100)*$U36</f>
        <v>838.06919592453085</v>
      </c>
      <c r="DD36" s="32">
        <f t="shared" ref="DD36" si="155">(CR36/100)*$U36</f>
        <v>279.35639864151028</v>
      </c>
      <c r="DE36" s="32">
        <f t="shared" ref="DE36" si="156">(CS36/100)*$U36</f>
        <v>17.459774915094393</v>
      </c>
      <c r="DF36" s="37">
        <f t="shared" si="124"/>
        <v>15067.78575172646</v>
      </c>
      <c r="DG36" s="8"/>
      <c r="DH36" s="2">
        <v>2012</v>
      </c>
      <c r="DI36" s="8">
        <f t="shared" si="58"/>
        <v>8687.6589262187081</v>
      </c>
      <c r="DJ36" s="79">
        <f t="shared" si="128"/>
        <v>6843.9784034421664</v>
      </c>
      <c r="DK36" s="14">
        <f t="shared" si="129"/>
        <v>0.7877816638021492</v>
      </c>
      <c r="DL36" s="25">
        <f t="shared" ref="DL36:DL43" si="157">LN(DK36)</f>
        <v>-0.23853430391022543</v>
      </c>
      <c r="DR36" s="3">
        <f t="shared" si="125"/>
        <v>2012</v>
      </c>
      <c r="DS36" s="18">
        <f t="shared" si="69"/>
        <v>122.98752469691662</v>
      </c>
      <c r="DT36" s="21">
        <f t="shared" si="70"/>
        <v>4025.4110652410709</v>
      </c>
      <c r="DU36" s="21">
        <f t="shared" ref="DU36" si="158">AQ41</f>
        <v>2066.9017255334188</v>
      </c>
      <c r="DV36" s="15">
        <f t="shared" ref="DV36" si="159">AS42</f>
        <v>555.35350806329063</v>
      </c>
      <c r="DW36" s="7">
        <f t="shared" ref="DW36" si="160">SUM(DS36:DV36)</f>
        <v>6770.653823534697</v>
      </c>
      <c r="DX36" s="47">
        <f t="shared" ref="DX36" si="161">DW36/AZ36</f>
        <v>0.87722271548215169</v>
      </c>
    </row>
    <row r="37" spans="1:128" ht="14.5" x14ac:dyDescent="0.35">
      <c r="A37" s="35">
        <f t="shared" si="118"/>
        <v>2013</v>
      </c>
      <c r="B37" s="258">
        <f>'Data-A6-Chin (May25)'!V34</f>
        <v>9034.2047812313122</v>
      </c>
      <c r="C37" s="259">
        <f>'Data-A6-Chin (May25)'!C34</f>
        <v>8010.8356309650062</v>
      </c>
      <c r="D37" s="259">
        <f>'Data-A6-Chin (May25)'!P34</f>
        <v>1023.3691502663061</v>
      </c>
      <c r="E37" s="70">
        <f>C37+D37</f>
        <v>9034.2047812313122</v>
      </c>
      <c r="F37" s="74">
        <v>340</v>
      </c>
      <c r="G37" s="75">
        <f t="shared" ref="G37" si="162">IF(F37&gt;0,F37/(F37+D37),"")</f>
        <v>0.24938220138954151</v>
      </c>
      <c r="H37" s="303">
        <f t="shared" si="0"/>
        <v>1363.369150266306</v>
      </c>
      <c r="I37" s="70">
        <f t="shared" si="75"/>
        <v>7376.8720000000012</v>
      </c>
      <c r="J37" s="70">
        <f>I37-'Data-Nisga''a catch (May25)'!E26</f>
        <v>6293.8720000000012</v>
      </c>
      <c r="K37" s="259">
        <f>'Data-A6-Chin (May25)'!AK34</f>
        <v>186</v>
      </c>
      <c r="L37" s="275">
        <f>'Data-A6-Chin (May25)'!AJ34</f>
        <v>16411.076781231313</v>
      </c>
      <c r="M37" s="71">
        <f t="shared" si="2"/>
        <v>16597.076781231313</v>
      </c>
      <c r="N37" s="224">
        <f t="shared" si="3"/>
        <v>16597.076781231313</v>
      </c>
      <c r="O37" s="222">
        <f>K37/N37</f>
        <v>1.1206792765478845E-2</v>
      </c>
      <c r="P37" s="75">
        <f t="shared" si="4"/>
        <v>0.44446814925517997</v>
      </c>
      <c r="Q37" s="75">
        <f t="shared" si="76"/>
        <v>0.37921569460456928</v>
      </c>
      <c r="R37" s="82">
        <f>O37+P37</f>
        <v>0.45567494202065884</v>
      </c>
      <c r="S37" s="82">
        <f>O37+Q37</f>
        <v>0.39042248737004814</v>
      </c>
      <c r="T37" s="74">
        <f t="shared" si="77"/>
        <v>2236.5804545253104</v>
      </c>
      <c r="U37" s="74">
        <f t="shared" si="6"/>
        <v>14717.006894194907</v>
      </c>
      <c r="V37" s="67"/>
      <c r="W37" s="67"/>
      <c r="X37" s="67"/>
      <c r="Y37" s="163">
        <f t="shared" ref="Y37:AI37" si="163">Y74</f>
        <v>0.21929824561403508</v>
      </c>
      <c r="Z37" s="163">
        <f t="shared" si="163"/>
        <v>1.0964912280701753</v>
      </c>
      <c r="AA37" s="163">
        <f t="shared" si="163"/>
        <v>1.0964912280701753</v>
      </c>
      <c r="AB37" s="163">
        <f t="shared" si="163"/>
        <v>56.578947368421048</v>
      </c>
      <c r="AC37" s="163">
        <f t="shared" si="163"/>
        <v>0</v>
      </c>
      <c r="AD37" s="163">
        <f t="shared" si="163"/>
        <v>0.21929824561403508</v>
      </c>
      <c r="AE37" s="163">
        <f t="shared" si="163"/>
        <v>34.868421052631575</v>
      </c>
      <c r="AF37" s="163">
        <f t="shared" si="163"/>
        <v>0</v>
      </c>
      <c r="AG37" s="163">
        <f t="shared" si="163"/>
        <v>5.4824561403508767</v>
      </c>
      <c r="AH37" s="163">
        <f t="shared" si="163"/>
        <v>0.43859649122807015</v>
      </c>
      <c r="AI37" s="163">
        <f t="shared" si="163"/>
        <v>0</v>
      </c>
      <c r="AJ37" s="10">
        <f t="shared" si="119"/>
        <v>99.999999999999986</v>
      </c>
      <c r="AK37" s="32">
        <f t="shared" si="7"/>
        <v>36.397098204454636</v>
      </c>
      <c r="AL37" s="32">
        <f t="shared" si="8"/>
        <v>181.98549102227315</v>
      </c>
      <c r="AM37" s="32">
        <f t="shared" si="9"/>
        <v>181.98549102227315</v>
      </c>
      <c r="AN37" s="32">
        <f t="shared" si="10"/>
        <v>9390.4513367492946</v>
      </c>
      <c r="AO37" s="32">
        <f t="shared" si="11"/>
        <v>0</v>
      </c>
      <c r="AP37" s="32">
        <f t="shared" si="12"/>
        <v>36.397098204454636</v>
      </c>
      <c r="AQ37" s="32">
        <f t="shared" si="13"/>
        <v>5787.1386145082861</v>
      </c>
      <c r="AR37" s="32">
        <f t="shared" si="14"/>
        <v>0</v>
      </c>
      <c r="AS37" s="32">
        <f t="shared" si="15"/>
        <v>909.92745511136582</v>
      </c>
      <c r="AT37" s="32">
        <f t="shared" si="16"/>
        <v>72.794196408909272</v>
      </c>
      <c r="AU37" s="32">
        <f t="shared" si="17"/>
        <v>0</v>
      </c>
      <c r="AV37" s="37">
        <f t="shared" si="120"/>
        <v>16597.07678123131</v>
      </c>
      <c r="AW37" s="8"/>
      <c r="AX37" s="2">
        <f t="shared" si="121"/>
        <v>2013</v>
      </c>
      <c r="AY37" s="8">
        <f t="shared" si="19"/>
        <v>9034.2047812313122</v>
      </c>
      <c r="AZ37" s="9">
        <f t="shared" ref="AZ37:AZ40" si="164">Y40*M40/100+Z40*M40/100+AA41*M41/100+AB41*M41/100+AC41*M41/100+AD42*M42/100+AE42*M42/100+AF42*M42/100+AG43*M43/100+AH43*M43/100+AI43*M43/100</f>
        <v>19526.566795727806</v>
      </c>
      <c r="BA37" s="14">
        <f t="shared" si="126"/>
        <v>2.1614040492301574</v>
      </c>
      <c r="BB37" s="25">
        <f t="shared" si="127"/>
        <v>0.77075803331450499</v>
      </c>
      <c r="BD37" s="58">
        <f t="shared" ref="BD37" si="165">Y37</f>
        <v>0.21929824561403508</v>
      </c>
      <c r="BE37" s="58">
        <f t="shared" ref="BE37" si="166">Z37</f>
        <v>1.0964912280701753</v>
      </c>
      <c r="BF37" s="58">
        <f t="shared" ref="BF37" si="167">AA37</f>
        <v>1.0964912280701753</v>
      </c>
      <c r="BG37" s="58">
        <f t="shared" ref="BG37" si="168">AB37</f>
        <v>56.578947368421048</v>
      </c>
      <c r="BH37" s="58">
        <f t="shared" ref="BH37" si="169">AC37</f>
        <v>0</v>
      </c>
      <c r="BI37" s="58">
        <f t="shared" ref="BI37" si="170">AD37</f>
        <v>0.21929824561403508</v>
      </c>
      <c r="BJ37" s="58">
        <f t="shared" ref="BJ37" si="171">AE37</f>
        <v>34.868421052631575</v>
      </c>
      <c r="BK37" s="58">
        <f t="shared" ref="BK37" si="172">AF37</f>
        <v>0</v>
      </c>
      <c r="BL37" s="58">
        <f t="shared" ref="BL37" si="173">AG37</f>
        <v>5.4824561403508767</v>
      </c>
      <c r="BM37" s="58">
        <f t="shared" ref="BM37" si="174">AH37</f>
        <v>0.43859649122807015</v>
      </c>
      <c r="BN37" s="58">
        <f t="shared" ref="BN37" si="175">AI37</f>
        <v>0</v>
      </c>
      <c r="BO37" s="10">
        <f t="shared" si="29"/>
        <v>99.999999999999986</v>
      </c>
      <c r="BP37" s="32">
        <f t="shared" ref="BP37" si="176">(BD37/100)*$T37</f>
        <v>4.9047816985204173</v>
      </c>
      <c r="BQ37" s="32">
        <f t="shared" ref="BQ37" si="177">(BE37/100)*$T37</f>
        <v>24.523908492602086</v>
      </c>
      <c r="BR37" s="32">
        <f t="shared" ref="BR37" si="178">(BF37/100)*$T37</f>
        <v>24.523908492602086</v>
      </c>
      <c r="BS37" s="32">
        <f t="shared" ref="BS37" si="179">(BG37/100)*$T37</f>
        <v>1265.4336782182677</v>
      </c>
      <c r="BT37" s="32">
        <f t="shared" ref="BT37" si="180">(BH37/100)*$T37</f>
        <v>0</v>
      </c>
      <c r="BU37" s="32">
        <f t="shared" ref="BU37" si="181">(BI37/100)*$T37</f>
        <v>4.9047816985204173</v>
      </c>
      <c r="BV37" s="32">
        <f t="shared" ref="BV37" si="182">(BJ37/100)*$T37</f>
        <v>779.86029006474632</v>
      </c>
      <c r="BW37" s="32">
        <f t="shared" ref="BW37" si="183">(BK37/100)*$T37</f>
        <v>0</v>
      </c>
      <c r="BX37" s="32">
        <f t="shared" ref="BX37" si="184">(BL37/100)*$T37</f>
        <v>122.61954246301043</v>
      </c>
      <c r="BY37" s="32">
        <f t="shared" ref="BY37" si="185">(BM37/100)*$T37</f>
        <v>9.8095633970408347</v>
      </c>
      <c r="BZ37" s="32">
        <f t="shared" ref="BZ37" si="186">(BN37/100)*$T37</f>
        <v>0</v>
      </c>
      <c r="CA37" s="32">
        <f t="shared" ref="CA37" si="187">(BO37/100)*$T37</f>
        <v>2236.58045452531</v>
      </c>
      <c r="CB37" s="8"/>
      <c r="CC37" s="2">
        <f t="shared" si="122"/>
        <v>2013</v>
      </c>
      <c r="CD37" s="8">
        <f t="shared" si="21"/>
        <v>1363.369150266306</v>
      </c>
      <c r="CE37" s="278">
        <f t="shared" si="42"/>
        <v>2295.1143894196198</v>
      </c>
      <c r="CF37" s="14">
        <f t="shared" ref="CF37:CF42" si="188">CE37/CD37</f>
        <v>1.683413761394936</v>
      </c>
      <c r="CG37" s="25">
        <f t="shared" ref="CG37:CG42" si="189">LN(CF37)</f>
        <v>0.52082373252427316</v>
      </c>
      <c r="CI37" s="58">
        <f t="shared" ref="CI37" si="190">Y37</f>
        <v>0.21929824561403508</v>
      </c>
      <c r="CJ37" s="58">
        <f t="shared" ref="CJ37" si="191">Z37</f>
        <v>1.0964912280701753</v>
      </c>
      <c r="CK37" s="58">
        <f t="shared" ref="CK37" si="192">AA37</f>
        <v>1.0964912280701753</v>
      </c>
      <c r="CL37" s="58">
        <f t="shared" ref="CL37" si="193">AB37</f>
        <v>56.578947368421048</v>
      </c>
      <c r="CM37" s="58">
        <f t="shared" ref="CM37" si="194">AC37</f>
        <v>0</v>
      </c>
      <c r="CN37" s="58">
        <f t="shared" ref="CN37" si="195">AD37</f>
        <v>0.21929824561403508</v>
      </c>
      <c r="CO37" s="58">
        <f t="shared" ref="CO37" si="196">AE37</f>
        <v>34.868421052631575</v>
      </c>
      <c r="CP37" s="58">
        <f t="shared" ref="CP37" si="197">AF37</f>
        <v>0</v>
      </c>
      <c r="CQ37" s="58">
        <f t="shared" ref="CQ37" si="198">AG37</f>
        <v>5.4824561403508767</v>
      </c>
      <c r="CR37" s="58">
        <f t="shared" ref="CR37" si="199">AH37</f>
        <v>0.43859649122807015</v>
      </c>
      <c r="CS37" s="58">
        <f t="shared" ref="CS37" si="200">AI37</f>
        <v>0</v>
      </c>
      <c r="CT37" s="10">
        <f t="shared" si="123"/>
        <v>99.999999999999986</v>
      </c>
      <c r="CU37" s="32">
        <f>(CI37/100)*$U37</f>
        <v>32.274137925866022</v>
      </c>
      <c r="CV37" s="32">
        <f t="shared" ref="CV37" si="201">(CJ37/100)*$U37</f>
        <v>161.37068962933012</v>
      </c>
      <c r="CW37" s="32">
        <f t="shared" ref="CW37" si="202">(CK37/100)*$U37</f>
        <v>161.37068962933012</v>
      </c>
      <c r="CX37" s="32">
        <f t="shared" ref="CX37" si="203">(CL37/100)*$U37</f>
        <v>8326.7275848734334</v>
      </c>
      <c r="CY37" s="32">
        <f t="shared" ref="CY37" si="204">(CM37/100)*$U37</f>
        <v>0</v>
      </c>
      <c r="CZ37" s="32">
        <f t="shared" ref="CZ37" si="205">(CN37/100)*$U37</f>
        <v>32.274137925866022</v>
      </c>
      <c r="DA37" s="32">
        <f t="shared" ref="DA37" si="206">(CO37/100)*$U37</f>
        <v>5131.5879302126978</v>
      </c>
      <c r="DB37" s="32">
        <f t="shared" ref="DB37" si="207">(CP37/100)*$U37</f>
        <v>0</v>
      </c>
      <c r="DC37" s="32">
        <f t="shared" ref="DC37" si="208">(CQ37/100)*$U37</f>
        <v>806.85344814665052</v>
      </c>
      <c r="DD37" s="32">
        <f t="shared" ref="DD37" si="209">(CR37/100)*$U37</f>
        <v>64.548275851732043</v>
      </c>
      <c r="DE37" s="32">
        <f t="shared" ref="DE37" si="210">(CS37/100)*$U37</f>
        <v>0</v>
      </c>
      <c r="DF37" s="37">
        <f t="shared" si="124"/>
        <v>14717.006894194907</v>
      </c>
      <c r="DG37" s="8"/>
      <c r="DH37" s="2">
        <v>2013</v>
      </c>
      <c r="DI37" s="8">
        <f t="shared" si="58"/>
        <v>8010.8356309650062</v>
      </c>
      <c r="DJ37" s="79">
        <f t="shared" si="128"/>
        <v>17312.128414213825</v>
      </c>
      <c r="DK37" s="14">
        <f t="shared" si="129"/>
        <v>2.1610889564748641</v>
      </c>
      <c r="DL37" s="25">
        <f t="shared" si="157"/>
        <v>0.77061224117305538</v>
      </c>
      <c r="DR37" s="3">
        <f t="shared" si="125"/>
        <v>2013</v>
      </c>
      <c r="DS37" s="18">
        <f>AL40</f>
        <v>1283.4643976130951</v>
      </c>
      <c r="DT37" s="21">
        <f t="shared" si="70"/>
        <v>7483.609695896861</v>
      </c>
      <c r="DU37" s="21">
        <f t="shared" ref="DU37" si="211">AQ42</f>
        <v>10088.922063149781</v>
      </c>
      <c r="DV37" s="15">
        <f t="shared" ref="DV37" si="212">AS43</f>
        <v>365.94100257143293</v>
      </c>
      <c r="DW37" s="7">
        <f t="shared" ref="DW37" si="213">SUM(DS37:DV37)</f>
        <v>19221.937159231169</v>
      </c>
      <c r="DX37" s="47">
        <f t="shared" ref="DX37" si="214">DW37/AZ37</f>
        <v>0.98439922185587247</v>
      </c>
    </row>
    <row r="38" spans="1:128" ht="14.5" x14ac:dyDescent="0.35">
      <c r="A38" s="35">
        <f t="shared" si="118"/>
        <v>2014</v>
      </c>
      <c r="B38" s="258">
        <f>'Data-A6-Chin (May25)'!V35</f>
        <v>12979.253053862261</v>
      </c>
      <c r="C38" s="259">
        <f>'Data-A6-Chin (May25)'!C35</f>
        <v>11509</v>
      </c>
      <c r="D38" s="259">
        <f>'Data-A6-Chin (May25)'!P35</f>
        <v>1470.2530538622611</v>
      </c>
      <c r="E38" s="70">
        <f t="shared" ref="E38" si="215">C38+D38</f>
        <v>12979.253053862261</v>
      </c>
      <c r="F38" s="74">
        <v>235</v>
      </c>
      <c r="G38" s="75">
        <f t="shared" ref="G38" si="216">IF(F38&gt;0,F38/(F38+D38),"")</f>
        <v>0.13780945852449517</v>
      </c>
      <c r="H38" s="303">
        <f t="shared" ref="H38" si="217">IF(F38&gt;0,F38+D38,D38/(1-$G$49))</f>
        <v>1705.2530538622611</v>
      </c>
      <c r="I38" s="70">
        <f t="shared" si="75"/>
        <v>9745.6480000000029</v>
      </c>
      <c r="J38" s="70">
        <f>I38-'Data-Nisga''a catch (May25)'!E27</f>
        <v>7501.6480000000029</v>
      </c>
      <c r="K38" s="259">
        <f>'Data-A6-Chin (May25)'!AK35</f>
        <v>1585</v>
      </c>
      <c r="L38" s="275">
        <f>'Data-A6-Chin (May25)'!AJ35</f>
        <v>22724.901053862264</v>
      </c>
      <c r="M38" s="71">
        <f t="shared" si="2"/>
        <v>24309.901053862264</v>
      </c>
      <c r="N38" s="224">
        <f t="shared" si="3"/>
        <v>24309.901053862264</v>
      </c>
      <c r="O38" s="222">
        <f t="shared" ref="O38" si="218">K38/N38</f>
        <v>6.5199771750950056E-2</v>
      </c>
      <c r="P38" s="75">
        <f t="shared" si="4"/>
        <v>0.40089212944170544</v>
      </c>
      <c r="Q38" s="75">
        <f t="shared" si="76"/>
        <v>0.30858406142332567</v>
      </c>
      <c r="R38" s="82">
        <f t="shared" ref="R38" si="219">O38+P38</f>
        <v>0.46609190119265548</v>
      </c>
      <c r="S38" s="82">
        <f t="shared" ref="S38" si="220">O38+Q38</f>
        <v>0.37378383317427571</v>
      </c>
      <c r="T38" s="74">
        <f t="shared" si="77"/>
        <v>2723.1060841277076</v>
      </c>
      <c r="U38" s="74">
        <f t="shared" si="6"/>
        <v>21556.144260986213</v>
      </c>
      <c r="V38" s="67"/>
      <c r="W38" s="67"/>
      <c r="X38" s="67"/>
      <c r="Y38" s="163">
        <f t="shared" ref="Y38:AI38" si="221">Y75</f>
        <v>2.2364217252396164</v>
      </c>
      <c r="Z38" s="163">
        <f t="shared" si="221"/>
        <v>2.8753993610223643</v>
      </c>
      <c r="AA38" s="163">
        <f t="shared" si="221"/>
        <v>1.2779552715654952</v>
      </c>
      <c r="AB38" s="163">
        <f t="shared" si="221"/>
        <v>52.396166134185307</v>
      </c>
      <c r="AC38" s="163">
        <f t="shared" si="221"/>
        <v>0</v>
      </c>
      <c r="AD38" s="163">
        <f t="shared" si="221"/>
        <v>0.31948881789137379</v>
      </c>
      <c r="AE38" s="163">
        <f t="shared" si="221"/>
        <v>39.936102236421725</v>
      </c>
      <c r="AF38" s="163">
        <f t="shared" si="221"/>
        <v>0.31948881789137379</v>
      </c>
      <c r="AG38" s="163">
        <f t="shared" si="221"/>
        <v>0.63897763578274758</v>
      </c>
      <c r="AH38" s="163">
        <f t="shared" si="221"/>
        <v>0</v>
      </c>
      <c r="AI38" s="163">
        <f t="shared" si="221"/>
        <v>0</v>
      </c>
      <c r="AJ38" s="10">
        <f t="shared" ref="AJ38" si="222">SUM(Y38:AI38)</f>
        <v>100</v>
      </c>
      <c r="AK38" s="32">
        <f t="shared" si="7"/>
        <v>543.67190855283013</v>
      </c>
      <c r="AL38" s="32">
        <f t="shared" si="8"/>
        <v>699.00673956792446</v>
      </c>
      <c r="AM38" s="32">
        <f t="shared" si="9"/>
        <v>310.66966203018865</v>
      </c>
      <c r="AN38" s="32">
        <f t="shared" si="10"/>
        <v>12737.456143237736</v>
      </c>
      <c r="AO38" s="32">
        <f t="shared" si="11"/>
        <v>0</v>
      </c>
      <c r="AP38" s="32">
        <f t="shared" si="12"/>
        <v>77.667415507547162</v>
      </c>
      <c r="AQ38" s="32">
        <f t="shared" si="13"/>
        <v>9708.4269384433956</v>
      </c>
      <c r="AR38" s="32">
        <f t="shared" si="14"/>
        <v>77.667415507547162</v>
      </c>
      <c r="AS38" s="32">
        <f t="shared" si="15"/>
        <v>155.33483101509432</v>
      </c>
      <c r="AT38" s="32">
        <f t="shared" si="16"/>
        <v>0</v>
      </c>
      <c r="AU38" s="32">
        <f t="shared" si="17"/>
        <v>0</v>
      </c>
      <c r="AV38" s="37">
        <f t="shared" ref="AV38" si="223">SUM(AK38:AU38)</f>
        <v>24309.901053862264</v>
      </c>
      <c r="AW38" s="8"/>
      <c r="AX38" s="2">
        <f t="shared" si="121"/>
        <v>2014</v>
      </c>
      <c r="AY38" s="8">
        <f t="shared" si="19"/>
        <v>12979.253053862261</v>
      </c>
      <c r="AZ38" s="9">
        <f t="shared" si="164"/>
        <v>25663.969351732238</v>
      </c>
      <c r="BA38" s="14">
        <f t="shared" si="126"/>
        <v>1.9773071104500395</v>
      </c>
      <c r="BB38" s="25">
        <f t="shared" si="127"/>
        <v>0.68173587377825573</v>
      </c>
      <c r="BD38" s="58">
        <f t="shared" ref="BD38:BD40" si="224">Y38</f>
        <v>2.2364217252396164</v>
      </c>
      <c r="BE38" s="58">
        <f t="shared" ref="BE38:BE40" si="225">Z38</f>
        <v>2.8753993610223643</v>
      </c>
      <c r="BF38" s="58">
        <f t="shared" ref="BF38:BF40" si="226">AA38</f>
        <v>1.2779552715654952</v>
      </c>
      <c r="BG38" s="58">
        <f t="shared" ref="BG38:BG40" si="227">AB38</f>
        <v>52.396166134185307</v>
      </c>
      <c r="BH38" s="58">
        <f t="shared" ref="BH38:BH40" si="228">AC38</f>
        <v>0</v>
      </c>
      <c r="BI38" s="58">
        <f t="shared" ref="BI38:BI40" si="229">AD38</f>
        <v>0.31948881789137379</v>
      </c>
      <c r="BJ38" s="58">
        <f t="shared" ref="BJ38:BJ40" si="230">AE38</f>
        <v>39.936102236421725</v>
      </c>
      <c r="BK38" s="58">
        <f t="shared" ref="BK38:BK40" si="231">AF38</f>
        <v>0.31948881789137379</v>
      </c>
      <c r="BL38" s="58">
        <f t="shared" ref="BL38:BL40" si="232">AG38</f>
        <v>0.63897763578274758</v>
      </c>
      <c r="BM38" s="58">
        <f t="shared" ref="BM38:BM40" si="233">AH38</f>
        <v>0</v>
      </c>
      <c r="BN38" s="58">
        <f t="shared" ref="BN38:BN40" si="234">AI38</f>
        <v>0</v>
      </c>
      <c r="BO38" s="10">
        <f t="shared" si="29"/>
        <v>100</v>
      </c>
      <c r="BP38" s="32">
        <f t="shared" ref="BP38:BP40" si="235">(BD38/100)*$T38</f>
        <v>60.900136066753845</v>
      </c>
      <c r="BQ38" s="32">
        <f t="shared" ref="BQ38:BQ40" si="236">(BE38/100)*$T38</f>
        <v>78.300174942969221</v>
      </c>
      <c r="BR38" s="32">
        <f t="shared" ref="BR38:BR40" si="237">(BF38/100)*$T38</f>
        <v>34.800077752430767</v>
      </c>
      <c r="BS38" s="32">
        <f t="shared" ref="BS38:BS40" si="238">(BG38/100)*$T38</f>
        <v>1426.8031878496615</v>
      </c>
      <c r="BT38" s="32">
        <f t="shared" ref="BT38:BT40" si="239">(BH38/100)*$T38</f>
        <v>0</v>
      </c>
      <c r="BU38" s="32">
        <f t="shared" ref="BU38:BU40" si="240">(BI38/100)*$T38</f>
        <v>8.7000194381076916</v>
      </c>
      <c r="BV38" s="32">
        <f t="shared" ref="BV38:BV40" si="241">(BJ38/100)*$T38</f>
        <v>1087.5024297634614</v>
      </c>
      <c r="BW38" s="32">
        <f t="shared" ref="BW38:BW40" si="242">(BK38/100)*$T38</f>
        <v>8.7000194381076916</v>
      </c>
      <c r="BX38" s="32">
        <f t="shared" ref="BX38:BX40" si="243">(BL38/100)*$T38</f>
        <v>17.400038876215383</v>
      </c>
      <c r="BY38" s="32">
        <f t="shared" ref="BY38:BY40" si="244">(BM38/100)*$T38</f>
        <v>0</v>
      </c>
      <c r="BZ38" s="32">
        <f t="shared" ref="BZ38:BZ40" si="245">(BN38/100)*$T38</f>
        <v>0</v>
      </c>
      <c r="CA38" s="32">
        <f t="shared" ref="CA38:CA40" si="246">(BO38/100)*$T38</f>
        <v>2723.1060841277076</v>
      </c>
      <c r="CB38" s="8"/>
      <c r="CC38" s="2">
        <f t="shared" si="122"/>
        <v>2014</v>
      </c>
      <c r="CD38" s="8">
        <f t="shared" si="21"/>
        <v>1705.2530538622611</v>
      </c>
      <c r="CE38" s="278">
        <f t="shared" si="42"/>
        <v>3575.7026229240182</v>
      </c>
      <c r="CF38" s="14">
        <f t="shared" si="188"/>
        <v>2.0968750736586217</v>
      </c>
      <c r="CG38" s="25">
        <f t="shared" si="189"/>
        <v>0.74044817630571658</v>
      </c>
      <c r="CI38" s="58">
        <f t="shared" ref="CI38" si="247">Y38</f>
        <v>2.2364217252396164</v>
      </c>
      <c r="CJ38" s="58">
        <f t="shared" ref="CJ38:CJ40" si="248">Z38</f>
        <v>2.8753993610223643</v>
      </c>
      <c r="CK38" s="58">
        <f t="shared" ref="CK38:CK40" si="249">AA38</f>
        <v>1.2779552715654952</v>
      </c>
      <c r="CL38" s="58">
        <f t="shared" ref="CL38:CL40" si="250">AB38</f>
        <v>52.396166134185307</v>
      </c>
      <c r="CM38" s="58">
        <f t="shared" ref="CM38:CM40" si="251">AC38</f>
        <v>0</v>
      </c>
      <c r="CN38" s="58">
        <f t="shared" ref="CN38:CN40" si="252">AD38</f>
        <v>0.31948881789137379</v>
      </c>
      <c r="CO38" s="58">
        <f t="shared" ref="CO38:CO40" si="253">AE38</f>
        <v>39.936102236421725</v>
      </c>
      <c r="CP38" s="58">
        <f t="shared" ref="CP38:CP40" si="254">AF38</f>
        <v>0.31948881789137379</v>
      </c>
      <c r="CQ38" s="58">
        <f t="shared" ref="CQ38:CQ40" si="255">AG38</f>
        <v>0.63897763578274758</v>
      </c>
      <c r="CR38" s="58">
        <f t="shared" ref="CR38:CR40" si="256">AH38</f>
        <v>0</v>
      </c>
      <c r="CS38" s="58">
        <f t="shared" ref="CS38:CS40" si="257">AI38</f>
        <v>0</v>
      </c>
      <c r="CT38" s="10">
        <f t="shared" ref="CT38:CT40" si="258">SUM(CI38:CS38)</f>
        <v>100</v>
      </c>
      <c r="CU38" s="32">
        <f t="shared" ref="CU38:CU40" si="259">(CI38/100)*$U38</f>
        <v>482.08629337668845</v>
      </c>
      <c r="CV38" s="32">
        <f t="shared" ref="CV38:CV40" si="260">(CJ38/100)*$U38</f>
        <v>619.82523434145662</v>
      </c>
      <c r="CW38" s="32">
        <f t="shared" ref="CW38:CW40" si="261">(CK38/100)*$U38</f>
        <v>275.47788192953624</v>
      </c>
      <c r="CX38" s="32">
        <f t="shared" ref="CX38:CX40" si="262">(CL38/100)*$U38</f>
        <v>11294.593159110987</v>
      </c>
      <c r="CY38" s="32">
        <f t="shared" ref="CY38:CY40" si="263">(CM38/100)*$U38</f>
        <v>0</v>
      </c>
      <c r="CZ38" s="32">
        <f t="shared" ref="CZ38:CZ40" si="264">(CN38/100)*$U38</f>
        <v>68.86947048238406</v>
      </c>
      <c r="DA38" s="32">
        <f t="shared" ref="DA38:DA40" si="265">(CO38/100)*$U38</f>
        <v>8608.6838102980073</v>
      </c>
      <c r="DB38" s="32">
        <f t="shared" ref="DB38:DB40" si="266">(CP38/100)*$U38</f>
        <v>68.86947048238406</v>
      </c>
      <c r="DC38" s="32">
        <f t="shared" ref="DC38:DC40" si="267">(CQ38/100)*$U38</f>
        <v>137.73894096476812</v>
      </c>
      <c r="DD38" s="32">
        <f t="shared" ref="DD38:DD40" si="268">(CR38/100)*$U38</f>
        <v>0</v>
      </c>
      <c r="DE38" s="32">
        <f t="shared" ref="DE38:DE40" si="269">(CS38/100)*$U38</f>
        <v>0</v>
      </c>
      <c r="DF38" s="37">
        <f t="shared" ref="DF38:DF40" si="270">SUM(CU38:DE38)</f>
        <v>21556.144260986213</v>
      </c>
      <c r="DG38" s="8"/>
      <c r="DH38" s="2">
        <v>2014</v>
      </c>
      <c r="DI38" s="8">
        <f t="shared" si="58"/>
        <v>11509</v>
      </c>
      <c r="DJ38" s="79">
        <f t="shared" si="128"/>
        <v>22680.25836040068</v>
      </c>
      <c r="DK38" s="14">
        <f t="shared" si="129"/>
        <v>1.9706541281084959</v>
      </c>
      <c r="DL38" s="25">
        <f t="shared" si="157"/>
        <v>0.67836553236037223</v>
      </c>
      <c r="DR38" s="3">
        <f t="shared" si="125"/>
        <v>2014</v>
      </c>
      <c r="DS38" s="18">
        <f>AL41</f>
        <v>1639.2668857678839</v>
      </c>
      <c r="DT38" s="21">
        <f t="shared" ref="DT38" si="271">AN42</f>
        <v>12680.571767445139</v>
      </c>
      <c r="DU38" s="21">
        <f t="shared" ref="DU38" si="272">AQ43</f>
        <v>10612.289074571556</v>
      </c>
      <c r="DV38" s="15">
        <f t="shared" ref="DV38" si="273">AS44</f>
        <v>107.12842062587315</v>
      </c>
      <c r="DW38" s="7">
        <f t="shared" ref="DW38" si="274">SUM(DS38:DV38)</f>
        <v>25039.256148410452</v>
      </c>
      <c r="DX38" s="47">
        <f t="shared" ref="DX38" si="275">DW38/AZ38</f>
        <v>0.97565796643691749</v>
      </c>
    </row>
    <row r="39" spans="1:128" ht="14.5" x14ac:dyDescent="0.35">
      <c r="A39" s="35">
        <f t="shared" si="118"/>
        <v>2015</v>
      </c>
      <c r="B39" s="258">
        <f>'Data-A6-Chin (May25)'!V36</f>
        <v>20594.936073475761</v>
      </c>
      <c r="C39" s="259">
        <f>'Data-A6-Chin (May25)'!C36</f>
        <v>18262</v>
      </c>
      <c r="D39" s="259">
        <f>'Data-A6-Chin (May25)'!P36</f>
        <v>2332.936073475762</v>
      </c>
      <c r="E39" s="70">
        <f t="shared" ref="E39:E40" si="276">C39+D39</f>
        <v>20594.936073475761</v>
      </c>
      <c r="F39" s="74">
        <v>260</v>
      </c>
      <c r="G39" s="75">
        <f t="shared" ref="G39:G40" si="277">IF(F39&gt;0,F39/(F39+D39),"")</f>
        <v>0.1002724296443903</v>
      </c>
      <c r="H39" s="303">
        <f t="shared" ref="H39" si="278">IF(F39&gt;0,F39+D39,D39/(1-$G$49))</f>
        <v>2592.936073475762</v>
      </c>
      <c r="I39" s="70">
        <f t="shared" si="75"/>
        <v>12362.500148276751</v>
      </c>
      <c r="J39" s="70">
        <f>I39-'Data-Nisga''a catch (May25)'!E28</f>
        <v>10559.272000000004</v>
      </c>
      <c r="K39" s="259">
        <f>'Data-A6-Chin (May25)'!AK36</f>
        <v>2176</v>
      </c>
      <c r="L39" s="275">
        <f>'Data-A6-Chin (May25)'!AJ36</f>
        <v>32957.436221752512</v>
      </c>
      <c r="M39" s="71">
        <f t="shared" si="2"/>
        <v>35133.436221752512</v>
      </c>
      <c r="N39" s="224">
        <f t="shared" si="3"/>
        <v>35133.436221752512</v>
      </c>
      <c r="O39" s="222">
        <f t="shared" ref="O39" si="279">K39/N39</f>
        <v>6.1935302492636672E-2</v>
      </c>
      <c r="P39" s="75">
        <f t="shared" si="4"/>
        <v>0.35187278779815551</v>
      </c>
      <c r="Q39" s="75">
        <f t="shared" si="76"/>
        <v>0.30054765874174122</v>
      </c>
      <c r="R39" s="82">
        <f t="shared" ref="R39:R40" si="280">O39+P39</f>
        <v>0.41380809029079219</v>
      </c>
      <c r="S39" s="82">
        <f t="shared" ref="S39:S40" si="281">O39+Q39</f>
        <v>0.3624829612343779</v>
      </c>
      <c r="T39" s="74">
        <f t="shared" si="77"/>
        <v>4067.2419963806387</v>
      </c>
      <c r="U39" s="74">
        <f t="shared" si="6"/>
        <v>31153.619996323778</v>
      </c>
      <c r="V39" s="67"/>
      <c r="W39" s="67"/>
      <c r="X39" s="67"/>
      <c r="Y39" s="163">
        <f>Y76</f>
        <v>1.8669778296382729</v>
      </c>
      <c r="Z39" s="163">
        <f t="shared" ref="Z39:AI39" si="282">Z76</f>
        <v>0.3500583430571762</v>
      </c>
      <c r="AA39" s="163">
        <f t="shared" si="282"/>
        <v>5.0175029171528589</v>
      </c>
      <c r="AB39" s="163">
        <f t="shared" si="282"/>
        <v>34.072345390898484</v>
      </c>
      <c r="AC39" s="163">
        <f t="shared" si="282"/>
        <v>0</v>
      </c>
      <c r="AD39" s="163">
        <f t="shared" si="282"/>
        <v>0.11668611435239205</v>
      </c>
      <c r="AE39" s="163">
        <f t="shared" si="282"/>
        <v>55.425904317386234</v>
      </c>
      <c r="AF39" s="163">
        <f t="shared" si="282"/>
        <v>1.1668611435239207</v>
      </c>
      <c r="AG39" s="163">
        <f t="shared" si="282"/>
        <v>1.7502917152858808</v>
      </c>
      <c r="AH39" s="163">
        <f t="shared" si="282"/>
        <v>0.23337222870478411</v>
      </c>
      <c r="AI39" s="163">
        <f t="shared" si="282"/>
        <v>0</v>
      </c>
      <c r="AJ39" s="10">
        <f t="shared" ref="AJ39:AJ40" si="283">SUM(Y39:AI39)</f>
        <v>100</v>
      </c>
      <c r="AK39" s="32">
        <f t="shared" si="7"/>
        <v>655.93346505022191</v>
      </c>
      <c r="AL39" s="32">
        <f t="shared" si="8"/>
        <v>122.98752469691662</v>
      </c>
      <c r="AM39" s="32">
        <f t="shared" si="9"/>
        <v>1762.8211873224714</v>
      </c>
      <c r="AN39" s="32">
        <f t="shared" si="10"/>
        <v>11970.78573716655</v>
      </c>
      <c r="AO39" s="32">
        <f t="shared" si="11"/>
        <v>0</v>
      </c>
      <c r="AP39" s="32">
        <f t="shared" si="12"/>
        <v>40.995841565638869</v>
      </c>
      <c r="AQ39" s="32">
        <f t="shared" si="13"/>
        <v>19473.024743678463</v>
      </c>
      <c r="AR39" s="32">
        <f t="shared" si="14"/>
        <v>409.95841565638869</v>
      </c>
      <c r="AS39" s="32">
        <f t="shared" si="15"/>
        <v>614.93762348458301</v>
      </c>
      <c r="AT39" s="32">
        <f t="shared" si="16"/>
        <v>81.991683131277739</v>
      </c>
      <c r="AU39" s="32">
        <f t="shared" si="17"/>
        <v>0</v>
      </c>
      <c r="AV39" s="37">
        <f t="shared" ref="AV39" si="284">SUM(AK39:AU39)</f>
        <v>35133.436221752512</v>
      </c>
      <c r="AW39" s="8"/>
      <c r="AX39" s="2">
        <f t="shared" si="121"/>
        <v>2015</v>
      </c>
      <c r="AY39" s="8">
        <f t="shared" si="19"/>
        <v>20594.936073475761</v>
      </c>
      <c r="AZ39" s="9">
        <f t="shared" si="164"/>
        <v>17809.405333498224</v>
      </c>
      <c r="BA39" s="14">
        <f t="shared" si="126"/>
        <v>0.86474681300103551</v>
      </c>
      <c r="BB39" s="25">
        <f t="shared" si="127"/>
        <v>-0.14531851662867773</v>
      </c>
      <c r="BD39" s="58">
        <f t="shared" ref="BD39" si="285">Y39</f>
        <v>1.8669778296382729</v>
      </c>
      <c r="BE39" s="58">
        <f t="shared" ref="BE39" si="286">Z39</f>
        <v>0.3500583430571762</v>
      </c>
      <c r="BF39" s="58">
        <f t="shared" ref="BF39" si="287">AA39</f>
        <v>5.0175029171528589</v>
      </c>
      <c r="BG39" s="58">
        <f t="shared" ref="BG39" si="288">AB39</f>
        <v>34.072345390898484</v>
      </c>
      <c r="BH39" s="58">
        <f t="shared" ref="BH39" si="289">AC39</f>
        <v>0</v>
      </c>
      <c r="BI39" s="58">
        <f t="shared" ref="BI39" si="290">AD39</f>
        <v>0.11668611435239205</v>
      </c>
      <c r="BJ39" s="58">
        <f t="shared" ref="BJ39" si="291">AE39</f>
        <v>55.425904317386234</v>
      </c>
      <c r="BK39" s="58">
        <f t="shared" ref="BK39" si="292">AF39</f>
        <v>1.1668611435239207</v>
      </c>
      <c r="BL39" s="58">
        <f t="shared" ref="BL39" si="293">AG39</f>
        <v>1.7502917152858808</v>
      </c>
      <c r="BM39" s="58">
        <f t="shared" ref="BM39" si="294">AH39</f>
        <v>0.23337222870478411</v>
      </c>
      <c r="BN39" s="58">
        <f t="shared" ref="BN39" si="295">AI39</f>
        <v>0</v>
      </c>
      <c r="BO39" s="10">
        <f t="shared" si="29"/>
        <v>100</v>
      </c>
      <c r="BP39" s="32">
        <f t="shared" ref="BP39" si="296">(BD39/100)*$T39</f>
        <v>75.934506350163616</v>
      </c>
      <c r="BQ39" s="32">
        <f t="shared" ref="BQ39" si="297">(BE39/100)*$T39</f>
        <v>14.237719940655678</v>
      </c>
      <c r="BR39" s="32">
        <f t="shared" ref="BR39" si="298">(BF39/100)*$T39</f>
        <v>204.07398581606472</v>
      </c>
      <c r="BS39" s="32">
        <f t="shared" ref="BS39" si="299">(BG39/100)*$T39</f>
        <v>1385.8047408904861</v>
      </c>
      <c r="BT39" s="32">
        <f t="shared" ref="BT39" si="300">(BH39/100)*$T39</f>
        <v>0</v>
      </c>
      <c r="BU39" s="32">
        <f t="shared" ref="BU39" si="301">(BI39/100)*$T39</f>
        <v>4.745906646885226</v>
      </c>
      <c r="BV39" s="32">
        <f t="shared" ref="BV39" si="302">(BJ39/100)*$T39</f>
        <v>2254.3056572704822</v>
      </c>
      <c r="BW39" s="32">
        <f t="shared" ref="BW39" si="303">(BK39/100)*$T39</f>
        <v>47.459066468852257</v>
      </c>
      <c r="BX39" s="32">
        <f t="shared" ref="BX39" si="304">(BL39/100)*$T39</f>
        <v>71.188599703278385</v>
      </c>
      <c r="BY39" s="32">
        <f t="shared" ref="BY39" si="305">(BM39/100)*$T39</f>
        <v>9.491813293770452</v>
      </c>
      <c r="BZ39" s="32">
        <f t="shared" ref="BZ39" si="306">(BN39/100)*$T39</f>
        <v>0</v>
      </c>
      <c r="CA39" s="32">
        <f t="shared" ref="CA39" si="307">(BO39/100)*$T39</f>
        <v>4067.2419963806387</v>
      </c>
      <c r="CB39" s="8"/>
      <c r="CC39" s="2">
        <f t="shared" si="122"/>
        <v>2015</v>
      </c>
      <c r="CD39" s="8">
        <f t="shared" si="21"/>
        <v>2592.936073475762</v>
      </c>
      <c r="CE39" s="278">
        <f t="shared" si="42"/>
        <v>2664.438587255303</v>
      </c>
      <c r="CF39" s="14">
        <f t="shared" si="188"/>
        <v>1.0275758876244465</v>
      </c>
      <c r="CG39" s="25">
        <f t="shared" si="189"/>
        <v>2.720252122979492E-2</v>
      </c>
      <c r="CI39" s="58">
        <f t="shared" ref="CI39:CI44" si="308">Y39</f>
        <v>1.8669778296382729</v>
      </c>
      <c r="CJ39" s="58">
        <f t="shared" ref="CJ39" si="309">Z39</f>
        <v>0.3500583430571762</v>
      </c>
      <c r="CK39" s="58">
        <f t="shared" ref="CK39" si="310">AA39</f>
        <v>5.0175029171528589</v>
      </c>
      <c r="CL39" s="58">
        <f t="shared" ref="CL39" si="311">AB39</f>
        <v>34.072345390898484</v>
      </c>
      <c r="CM39" s="58">
        <f t="shared" ref="CM39" si="312">AC39</f>
        <v>0</v>
      </c>
      <c r="CN39" s="58">
        <f t="shared" ref="CN39" si="313">AD39</f>
        <v>0.11668611435239205</v>
      </c>
      <c r="CO39" s="58">
        <f t="shared" ref="CO39" si="314">AE39</f>
        <v>55.425904317386234</v>
      </c>
      <c r="CP39" s="58">
        <f t="shared" ref="CP39" si="315">AF39</f>
        <v>1.1668611435239207</v>
      </c>
      <c r="CQ39" s="58">
        <f t="shared" ref="CQ39" si="316">AG39</f>
        <v>1.7502917152858808</v>
      </c>
      <c r="CR39" s="58">
        <f t="shared" ref="CR39" si="317">AH39</f>
        <v>0.23337222870478411</v>
      </c>
      <c r="CS39" s="58">
        <f t="shared" ref="CS39" si="318">AI39</f>
        <v>0</v>
      </c>
      <c r="CT39" s="10">
        <f t="shared" ref="CT39" si="319">SUM(CI39:CS39)</f>
        <v>100</v>
      </c>
      <c r="CU39" s="32">
        <f t="shared" ref="CU39" si="320">(CI39/100)*$U39</f>
        <v>581.63117846112061</v>
      </c>
      <c r="CV39" s="32">
        <f t="shared" ref="CV39" si="321">(CJ39/100)*$U39</f>
        <v>109.05584596146014</v>
      </c>
      <c r="CW39" s="32">
        <f t="shared" ref="CW39" si="322">(CK39/100)*$U39</f>
        <v>1563.1337921142617</v>
      </c>
      <c r="CX39" s="32">
        <f t="shared" ref="CX39" si="323">(CL39/100)*$U39</f>
        <v>10614.769006915452</v>
      </c>
      <c r="CY39" s="32">
        <f t="shared" ref="CY39" si="324">(CM39/100)*$U39</f>
        <v>0</v>
      </c>
      <c r="CZ39" s="32">
        <f t="shared" ref="CZ39" si="325">(CN39/100)*$U39</f>
        <v>36.351948653820038</v>
      </c>
      <c r="DA39" s="32">
        <f t="shared" ref="DA39" si="326">(CO39/100)*$U39</f>
        <v>17267.175610564522</v>
      </c>
      <c r="DB39" s="32">
        <f t="shared" ref="DB39" si="327">(CP39/100)*$U39</f>
        <v>363.51948653820045</v>
      </c>
      <c r="DC39" s="32">
        <f t="shared" ref="DC39" si="328">(CQ39/100)*$U39</f>
        <v>545.27922980730068</v>
      </c>
      <c r="DD39" s="32">
        <f t="shared" ref="DD39" si="329">(CR39/100)*$U39</f>
        <v>72.703897307640077</v>
      </c>
      <c r="DE39" s="32">
        <f t="shared" ref="DE39" si="330">(CS39/100)*$U39</f>
        <v>0</v>
      </c>
      <c r="DF39" s="37">
        <f t="shared" ref="DF39" si="331">SUM(CU39:DE39)</f>
        <v>31153.619996323778</v>
      </c>
      <c r="DG39" s="8"/>
      <c r="DH39" s="2">
        <v>2015</v>
      </c>
      <c r="DI39" s="8">
        <f t="shared" si="58"/>
        <v>18262</v>
      </c>
      <c r="DJ39" s="79">
        <f t="shared" si="128"/>
        <v>15498.45660605786</v>
      </c>
      <c r="DK39" s="14">
        <f t="shared" si="129"/>
        <v>0.84867246775040306</v>
      </c>
      <c r="DL39" s="25">
        <f t="shared" si="157"/>
        <v>-0.16408195302946629</v>
      </c>
      <c r="DR39" s="3">
        <f t="shared" si="125"/>
        <v>2015</v>
      </c>
      <c r="DS39" s="18">
        <f t="shared" ref="DS39:DS40" si="332">AL42</f>
        <v>92.558918010548453</v>
      </c>
      <c r="DT39" s="21">
        <f t="shared" ref="DT39:DT40" si="333">AN43</f>
        <v>9392.485732666777</v>
      </c>
      <c r="DU39" s="21">
        <f t="shared" ref="DU39:DU40" si="334">AQ44</f>
        <v>7713.2462850628672</v>
      </c>
      <c r="DV39" s="15">
        <f t="shared" ref="DV39" si="335">AS45</f>
        <v>62.73442991833565</v>
      </c>
      <c r="DW39" s="7">
        <f t="shared" ref="DW39:DW40" si="336">SUM(DS39:DV39)</f>
        <v>17261.02536565853</v>
      </c>
      <c r="DX39" s="47">
        <f t="shared" ref="DX39:DX41" si="337">DW39/AZ39</f>
        <v>0.96920840659355256</v>
      </c>
    </row>
    <row r="40" spans="1:128" ht="14.5" x14ac:dyDescent="0.35">
      <c r="A40" s="35">
        <f t="shared" si="118"/>
        <v>2016</v>
      </c>
      <c r="B40" s="258">
        <f>'Data-A6-Chin (May25)'!V37</f>
        <v>10191.660545797615</v>
      </c>
      <c r="C40" s="259">
        <f>'Data-A6-Chin (May25)'!C37</f>
        <v>9037.17808219178</v>
      </c>
      <c r="D40" s="259">
        <f>'Data-A6-Chin (May25)'!P37</f>
        <v>1154.4824636058352</v>
      </c>
      <c r="E40" s="70">
        <f t="shared" si="276"/>
        <v>10191.660545797615</v>
      </c>
      <c r="F40" s="74"/>
      <c r="G40" s="75" t="str">
        <f t="shared" si="277"/>
        <v/>
      </c>
      <c r="H40" s="303">
        <f t="shared" ref="H40:H48" si="338">IF(F40&gt;0,F40+D40,D40/(1-$G$49))</f>
        <v>1335.7218371673323</v>
      </c>
      <c r="I40" s="70">
        <f t="shared" si="75"/>
        <v>7492.9840000000004</v>
      </c>
      <c r="J40" s="70">
        <f>I40-'Data-Nisga''a catch (May25)'!E29</f>
        <v>6284.9840000000004</v>
      </c>
      <c r="K40" s="259">
        <f>'Data-A6-Chin (May25)'!AK37</f>
        <v>1684</v>
      </c>
      <c r="L40" s="275">
        <f>'Data-A6-Chin (May25)'!AJ37</f>
        <v>17684.644545797615</v>
      </c>
      <c r="M40" s="71">
        <f t="shared" si="2"/>
        <v>19368.644545797615</v>
      </c>
      <c r="N40" s="224">
        <f t="shared" si="3"/>
        <v>19368.644545797615</v>
      </c>
      <c r="O40" s="222">
        <f t="shared" ref="O40:O44" si="339">K40/N40</f>
        <v>8.694464891531993E-2</v>
      </c>
      <c r="P40" s="75">
        <f t="shared" si="4"/>
        <v>0.38686155772453068</v>
      </c>
      <c r="Q40" s="75">
        <f t="shared" si="76"/>
        <v>0.32449271218432491</v>
      </c>
      <c r="R40" s="82">
        <f t="shared" si="280"/>
        <v>0.47380620663985062</v>
      </c>
      <c r="S40" s="82">
        <f t="shared" si="281"/>
        <v>0.41143736109964485</v>
      </c>
      <c r="T40" s="74">
        <f t="shared" si="77"/>
        <v>2269.4641978344685</v>
      </c>
      <c r="U40" s="74">
        <f t="shared" si="6"/>
        <v>17174.619306097273</v>
      </c>
      <c r="V40" s="67"/>
      <c r="W40" s="67"/>
      <c r="X40" s="67"/>
      <c r="Y40" s="163">
        <f t="shared" ref="Y40:AI40" si="340">Y77</f>
        <v>1.2048192771084338</v>
      </c>
      <c r="Z40" s="163">
        <f t="shared" si="340"/>
        <v>6.6265060240963862</v>
      </c>
      <c r="AA40" s="163">
        <f t="shared" si="340"/>
        <v>1.5060240963855422</v>
      </c>
      <c r="AB40" s="163">
        <f t="shared" si="340"/>
        <v>20.783132530120483</v>
      </c>
      <c r="AC40" s="163">
        <f t="shared" si="340"/>
        <v>0</v>
      </c>
      <c r="AD40" s="163">
        <f t="shared" si="340"/>
        <v>0.30120481927710846</v>
      </c>
      <c r="AE40" s="163">
        <f t="shared" si="340"/>
        <v>62.048192771084345</v>
      </c>
      <c r="AF40" s="163">
        <f t="shared" si="340"/>
        <v>0.30120481927710846</v>
      </c>
      <c r="AG40" s="163">
        <f t="shared" si="340"/>
        <v>6.3253012048192767</v>
      </c>
      <c r="AH40" s="163">
        <f t="shared" si="340"/>
        <v>0.60240963855421692</v>
      </c>
      <c r="AI40" s="163">
        <f t="shared" si="340"/>
        <v>0.30120481927710846</v>
      </c>
      <c r="AJ40" s="10">
        <f t="shared" si="283"/>
        <v>100.00000000000001</v>
      </c>
      <c r="AK40" s="32">
        <f t="shared" si="7"/>
        <v>233.35716320238092</v>
      </c>
      <c r="AL40" s="32">
        <f t="shared" si="8"/>
        <v>1283.4643976130951</v>
      </c>
      <c r="AM40" s="32">
        <f t="shared" si="9"/>
        <v>291.69645400297611</v>
      </c>
      <c r="AN40" s="32">
        <f t="shared" si="10"/>
        <v>4025.4110652410709</v>
      </c>
      <c r="AO40" s="32">
        <f t="shared" si="11"/>
        <v>0</v>
      </c>
      <c r="AP40" s="32">
        <f t="shared" si="12"/>
        <v>58.339290800595229</v>
      </c>
      <c r="AQ40" s="32">
        <f t="shared" si="13"/>
        <v>12017.893904922617</v>
      </c>
      <c r="AR40" s="32">
        <f t="shared" si="14"/>
        <v>58.339290800595229</v>
      </c>
      <c r="AS40" s="32">
        <f t="shared" si="15"/>
        <v>1225.1251068124996</v>
      </c>
      <c r="AT40" s="32">
        <f t="shared" si="16"/>
        <v>116.67858160119046</v>
      </c>
      <c r="AU40" s="32">
        <f t="shared" si="17"/>
        <v>58.339290800595229</v>
      </c>
      <c r="AV40" s="37">
        <f t="shared" ref="AV40" si="341">SUM(AK40:AU40)</f>
        <v>19368.644545797615</v>
      </c>
      <c r="AW40" s="8"/>
      <c r="AX40" s="2">
        <f t="shared" si="121"/>
        <v>2016</v>
      </c>
      <c r="AY40" s="8">
        <f t="shared" si="19"/>
        <v>10191.660545797615</v>
      </c>
      <c r="AZ40" s="9">
        <f t="shared" si="164"/>
        <v>25830.077466173185</v>
      </c>
      <c r="BA40" s="14">
        <f t="shared" si="126"/>
        <v>2.5344326717027332</v>
      </c>
      <c r="BB40" s="25">
        <f t="shared" si="127"/>
        <v>0.92996981385172628</v>
      </c>
      <c r="BD40" s="58">
        <f t="shared" si="224"/>
        <v>1.2048192771084338</v>
      </c>
      <c r="BE40" s="58">
        <f t="shared" si="225"/>
        <v>6.6265060240963862</v>
      </c>
      <c r="BF40" s="58">
        <f t="shared" si="226"/>
        <v>1.5060240963855422</v>
      </c>
      <c r="BG40" s="58">
        <f t="shared" si="227"/>
        <v>20.783132530120483</v>
      </c>
      <c r="BH40" s="58">
        <f t="shared" si="228"/>
        <v>0</v>
      </c>
      <c r="BI40" s="58">
        <f t="shared" si="229"/>
        <v>0.30120481927710846</v>
      </c>
      <c r="BJ40" s="58">
        <f t="shared" si="230"/>
        <v>62.048192771084345</v>
      </c>
      <c r="BK40" s="58">
        <f t="shared" si="231"/>
        <v>0.30120481927710846</v>
      </c>
      <c r="BL40" s="58">
        <f t="shared" si="232"/>
        <v>6.3253012048192767</v>
      </c>
      <c r="BM40" s="58">
        <f t="shared" si="233"/>
        <v>0.60240963855421692</v>
      </c>
      <c r="BN40" s="58">
        <f t="shared" si="234"/>
        <v>0.30120481927710846</v>
      </c>
      <c r="BO40" s="10">
        <f t="shared" si="29"/>
        <v>100.00000000000001</v>
      </c>
      <c r="BP40" s="32">
        <f t="shared" si="235"/>
        <v>27.342942142583958</v>
      </c>
      <c r="BQ40" s="32">
        <f t="shared" si="236"/>
        <v>150.38618178421177</v>
      </c>
      <c r="BR40" s="32">
        <f t="shared" si="237"/>
        <v>34.178677678229946</v>
      </c>
      <c r="BS40" s="32">
        <f t="shared" si="238"/>
        <v>471.66575195957324</v>
      </c>
      <c r="BT40" s="32">
        <f t="shared" si="239"/>
        <v>0</v>
      </c>
      <c r="BU40" s="32">
        <f t="shared" si="240"/>
        <v>6.8357355356459895</v>
      </c>
      <c r="BV40" s="32">
        <f t="shared" si="241"/>
        <v>1408.161520343074</v>
      </c>
      <c r="BW40" s="32">
        <f t="shared" si="242"/>
        <v>6.8357355356459895</v>
      </c>
      <c r="BX40" s="32">
        <f t="shared" si="243"/>
        <v>143.55044624856578</v>
      </c>
      <c r="BY40" s="32">
        <f t="shared" si="244"/>
        <v>13.671471071291979</v>
      </c>
      <c r="BZ40" s="32">
        <f t="shared" si="245"/>
        <v>6.8357355356459895</v>
      </c>
      <c r="CA40" s="32">
        <f t="shared" si="246"/>
        <v>2269.4641978344689</v>
      </c>
      <c r="CB40" s="8"/>
      <c r="CC40" s="2">
        <f t="shared" si="122"/>
        <v>2016</v>
      </c>
      <c r="CD40" s="8">
        <f t="shared" si="21"/>
        <v>1335.7218371673323</v>
      </c>
      <c r="CE40" s="278">
        <f t="shared" si="42"/>
        <v>3318.3094572105306</v>
      </c>
      <c r="CF40" s="14">
        <f t="shared" si="188"/>
        <v>2.4842818054451183</v>
      </c>
      <c r="CG40" s="25">
        <f t="shared" si="189"/>
        <v>0.90998360588329363</v>
      </c>
      <c r="CI40" s="58">
        <f t="shared" si="308"/>
        <v>1.2048192771084338</v>
      </c>
      <c r="CJ40" s="58">
        <f t="shared" si="248"/>
        <v>6.6265060240963862</v>
      </c>
      <c r="CK40" s="58">
        <f t="shared" si="249"/>
        <v>1.5060240963855422</v>
      </c>
      <c r="CL40" s="58">
        <f t="shared" si="250"/>
        <v>20.783132530120483</v>
      </c>
      <c r="CM40" s="58">
        <f t="shared" si="251"/>
        <v>0</v>
      </c>
      <c r="CN40" s="58">
        <f t="shared" si="252"/>
        <v>0.30120481927710846</v>
      </c>
      <c r="CO40" s="58">
        <f t="shared" si="253"/>
        <v>62.048192771084345</v>
      </c>
      <c r="CP40" s="58">
        <f t="shared" si="254"/>
        <v>0.30120481927710846</v>
      </c>
      <c r="CQ40" s="58">
        <f t="shared" si="255"/>
        <v>6.3253012048192767</v>
      </c>
      <c r="CR40" s="58">
        <f t="shared" si="256"/>
        <v>0.60240963855421692</v>
      </c>
      <c r="CS40" s="58">
        <f t="shared" si="257"/>
        <v>0.30120481927710846</v>
      </c>
      <c r="CT40" s="10">
        <f t="shared" si="258"/>
        <v>100.00000000000001</v>
      </c>
      <c r="CU40" s="32">
        <f t="shared" si="259"/>
        <v>206.92312416984666</v>
      </c>
      <c r="CV40" s="32">
        <f t="shared" si="260"/>
        <v>1138.0771829341568</v>
      </c>
      <c r="CW40" s="32">
        <f t="shared" si="261"/>
        <v>258.6539052123083</v>
      </c>
      <c r="CX40" s="32">
        <f t="shared" si="262"/>
        <v>3569.423891929855</v>
      </c>
      <c r="CY40" s="32">
        <f t="shared" si="263"/>
        <v>0</v>
      </c>
      <c r="CZ40" s="32">
        <f t="shared" si="264"/>
        <v>51.730781042461665</v>
      </c>
      <c r="DA40" s="32">
        <f t="shared" si="265"/>
        <v>10656.540894747104</v>
      </c>
      <c r="DB40" s="32">
        <f t="shared" si="266"/>
        <v>51.730781042461665</v>
      </c>
      <c r="DC40" s="32">
        <f t="shared" si="267"/>
        <v>1086.346401891695</v>
      </c>
      <c r="DD40" s="32">
        <f t="shared" si="268"/>
        <v>103.46156208492333</v>
      </c>
      <c r="DE40" s="32">
        <f t="shared" si="269"/>
        <v>51.730781042461665</v>
      </c>
      <c r="DF40" s="37">
        <f t="shared" si="270"/>
        <v>17174.619306097273</v>
      </c>
      <c r="DG40" s="8"/>
      <c r="DH40" s="2">
        <v>2016</v>
      </c>
      <c r="DI40" s="8">
        <f t="shared" si="58"/>
        <v>9037.17808219178</v>
      </c>
      <c r="DJ40" s="79">
        <f t="shared" si="128"/>
        <v>22385.223494695947</v>
      </c>
      <c r="DK40" s="14">
        <f t="shared" ref="DK40" si="342">DJ40/DI40</f>
        <v>2.477014759597044</v>
      </c>
      <c r="DL40" s="25">
        <f t="shared" si="157"/>
        <v>0.90705410914794538</v>
      </c>
      <c r="DR40" s="3">
        <f t="shared" si="125"/>
        <v>2016</v>
      </c>
      <c r="DS40" s="18">
        <f t="shared" si="332"/>
        <v>731.88200514286586</v>
      </c>
      <c r="DT40" s="21">
        <f t="shared" si="333"/>
        <v>12676.863107394989</v>
      </c>
      <c r="DU40" s="21">
        <f t="shared" si="334"/>
        <v>11605.869534892096</v>
      </c>
      <c r="DV40" s="15">
        <f>AS49</f>
        <v>0</v>
      </c>
      <c r="DW40" s="7">
        <f t="shared" si="336"/>
        <v>25014.614647429953</v>
      </c>
      <c r="DX40" s="47">
        <f t="shared" si="337"/>
        <v>0.96842971842375791</v>
      </c>
    </row>
    <row r="41" spans="1:128" ht="14.5" x14ac:dyDescent="0.35">
      <c r="A41" s="35">
        <f t="shared" si="118"/>
        <v>2017</v>
      </c>
      <c r="B41" s="258">
        <f>'Data-A6-Chin (May25)'!V38</f>
        <v>4983.7980935522091</v>
      </c>
      <c r="C41" s="259">
        <f>'Data-A6-Chin (May25)'!C38</f>
        <v>4419.2475499677621</v>
      </c>
      <c r="D41" s="259">
        <f>'Data-A6-Chin (May25)'!P38</f>
        <v>564.55054358444738</v>
      </c>
      <c r="E41" s="70">
        <f t="shared" ref="E41" si="343">C41+D41</f>
        <v>4983.7980935522091</v>
      </c>
      <c r="F41" s="74"/>
      <c r="G41" s="75" t="str">
        <f t="shared" ref="G41" si="344">IF(F41&gt;0,F41/(F41+D41),"")</f>
        <v/>
      </c>
      <c r="H41" s="303">
        <f t="shared" si="338"/>
        <v>653.17795031306252</v>
      </c>
      <c r="I41" s="70">
        <f t="shared" si="75"/>
        <v>6094.1600000000008</v>
      </c>
      <c r="J41" s="70">
        <f>I41-'Data-Nisga''a catch (May25)'!E30</f>
        <v>4985.1600000000008</v>
      </c>
      <c r="K41" s="259">
        <f>'Data-A6-Chin (May25)'!AK38</f>
        <v>682</v>
      </c>
      <c r="L41" s="275">
        <f>'Data-A6-Chin (May25)'!AJ38</f>
        <v>11077.95809355221</v>
      </c>
      <c r="M41" s="71">
        <f t="shared" si="2"/>
        <v>11759.95809355221</v>
      </c>
      <c r="N41" s="224">
        <f t="shared" si="3"/>
        <v>11759.95809355221</v>
      </c>
      <c r="O41" s="222">
        <f t="shared" si="339"/>
        <v>5.7993403936866861E-2</v>
      </c>
      <c r="P41" s="75">
        <f t="shared" si="4"/>
        <v>0.5182127309910507</v>
      </c>
      <c r="Q41" s="75">
        <f t="shared" si="76"/>
        <v>0.42390967385617484</v>
      </c>
      <c r="R41" s="82">
        <f t="shared" ref="R41" si="345">O41+P41</f>
        <v>0.5762061349279175</v>
      </c>
      <c r="S41" s="82">
        <f t="shared" ref="S41" si="346">O41+Q41</f>
        <v>0.4819030777930417</v>
      </c>
      <c r="T41" s="74">
        <f t="shared" si="77"/>
        <v>1260.7254015922238</v>
      </c>
      <c r="U41" s="74">
        <f t="shared" si="6"/>
        <v>10427.823322114629</v>
      </c>
      <c r="V41" s="67"/>
      <c r="W41" s="67"/>
      <c r="X41" s="67"/>
      <c r="Y41" s="163">
        <f t="shared" ref="Y41:AI41" si="347">Y78</f>
        <v>1.8181818181818181</v>
      </c>
      <c r="Z41" s="163">
        <f t="shared" si="347"/>
        <v>13.939393939393941</v>
      </c>
      <c r="AA41" s="163">
        <f t="shared" si="347"/>
        <v>0.60606060606060608</v>
      </c>
      <c r="AB41" s="163">
        <f t="shared" si="347"/>
        <v>63.636363636363633</v>
      </c>
      <c r="AC41" s="163">
        <f t="shared" si="347"/>
        <v>0</v>
      </c>
      <c r="AD41" s="163">
        <f t="shared" si="347"/>
        <v>0</v>
      </c>
      <c r="AE41" s="163">
        <f t="shared" si="347"/>
        <v>17.575757575757574</v>
      </c>
      <c r="AF41" s="163">
        <f t="shared" si="347"/>
        <v>0</v>
      </c>
      <c r="AG41" s="163">
        <f t="shared" si="347"/>
        <v>2.4242424242424243</v>
      </c>
      <c r="AH41" s="163">
        <f t="shared" si="347"/>
        <v>0</v>
      </c>
      <c r="AI41" s="163">
        <f t="shared" si="347"/>
        <v>0</v>
      </c>
      <c r="AJ41" s="10">
        <f t="shared" ref="AJ41" si="348">SUM(Y41:AI41)</f>
        <v>100</v>
      </c>
      <c r="AK41" s="32">
        <f t="shared" si="7"/>
        <v>213.81741988276744</v>
      </c>
      <c r="AL41" s="32">
        <f t="shared" si="8"/>
        <v>1639.2668857678839</v>
      </c>
      <c r="AM41" s="32">
        <f t="shared" si="9"/>
        <v>71.272473294255818</v>
      </c>
      <c r="AN41" s="32">
        <f t="shared" si="10"/>
        <v>7483.609695896861</v>
      </c>
      <c r="AO41" s="32">
        <f t="shared" si="11"/>
        <v>0</v>
      </c>
      <c r="AP41" s="32">
        <f t="shared" si="12"/>
        <v>0</v>
      </c>
      <c r="AQ41" s="32">
        <f t="shared" si="13"/>
        <v>2066.9017255334188</v>
      </c>
      <c r="AR41" s="32">
        <f t="shared" si="14"/>
        <v>0</v>
      </c>
      <c r="AS41" s="32">
        <f t="shared" si="15"/>
        <v>285.08989317702327</v>
      </c>
      <c r="AT41" s="32">
        <f t="shared" si="16"/>
        <v>0</v>
      </c>
      <c r="AU41" s="32">
        <f t="shared" si="17"/>
        <v>0</v>
      </c>
      <c r="AV41" s="37">
        <f t="shared" ref="AV41" si="349">SUM(AK41:AU41)</f>
        <v>11759.958093552208</v>
      </c>
      <c r="AW41" s="8"/>
      <c r="AX41" s="2">
        <f t="shared" si="121"/>
        <v>2017</v>
      </c>
      <c r="AY41" s="8">
        <f t="shared" si="19"/>
        <v>4983.7980935522091</v>
      </c>
      <c r="AZ41" s="9">
        <f>Y44*M44/100+Z44*M44/100+AA45*M45/100+AB45*M45/100+AC45*M45/100+AD46*M46/100+AE46*M46/100+AF46*M46/100+AG47*M47/100+AH47*M47/100+AI47*M47/100</f>
        <v>17054.943532168563</v>
      </c>
      <c r="BA41" s="14">
        <f t="shared" si="126"/>
        <v>3.4220775424737617</v>
      </c>
      <c r="BB41" s="25">
        <f t="shared" si="127"/>
        <v>1.2302478351997561</v>
      </c>
      <c r="BD41" s="58">
        <f t="shared" ref="BD41" si="350">Y41</f>
        <v>1.8181818181818181</v>
      </c>
      <c r="BE41" s="58">
        <f t="shared" ref="BE41" si="351">Z41</f>
        <v>13.939393939393941</v>
      </c>
      <c r="BF41" s="58">
        <f t="shared" ref="BF41" si="352">AA41</f>
        <v>0.60606060606060608</v>
      </c>
      <c r="BG41" s="58">
        <f t="shared" ref="BG41" si="353">AB41</f>
        <v>63.636363636363633</v>
      </c>
      <c r="BH41" s="58">
        <f t="shared" ref="BH41" si="354">AC41</f>
        <v>0</v>
      </c>
      <c r="BI41" s="58">
        <f t="shared" ref="BI41" si="355">AD41</f>
        <v>0</v>
      </c>
      <c r="BJ41" s="58">
        <f t="shared" ref="BJ41" si="356">AE41</f>
        <v>17.575757575757574</v>
      </c>
      <c r="BK41" s="58">
        <f t="shared" ref="BK41" si="357">AF41</f>
        <v>0</v>
      </c>
      <c r="BL41" s="58">
        <f t="shared" ref="BL41" si="358">AG41</f>
        <v>2.4242424242424243</v>
      </c>
      <c r="BM41" s="58">
        <f t="shared" ref="BM41" si="359">AH41</f>
        <v>0</v>
      </c>
      <c r="BN41" s="58">
        <f t="shared" ref="BN41" si="360">AI41</f>
        <v>0</v>
      </c>
      <c r="BO41" s="10">
        <f t="shared" si="29"/>
        <v>100</v>
      </c>
      <c r="BP41" s="32">
        <f t="shared" ref="BP41" si="361">(BD41/100)*$T41</f>
        <v>22.922280028949523</v>
      </c>
      <c r="BQ41" s="32">
        <f t="shared" ref="BQ41" si="362">(BE41/100)*$T41</f>
        <v>175.73748022194636</v>
      </c>
      <c r="BR41" s="32">
        <f t="shared" ref="BR41" si="363">(BF41/100)*$T41</f>
        <v>7.6407600096498411</v>
      </c>
      <c r="BS41" s="32">
        <f t="shared" ref="BS41" si="364">(BG41/100)*$T41</f>
        <v>802.27980101323328</v>
      </c>
      <c r="BT41" s="32">
        <f t="shared" ref="BT41" si="365">(BH41/100)*$T41</f>
        <v>0</v>
      </c>
      <c r="BU41" s="32">
        <f t="shared" ref="BU41" si="366">(BI41/100)*$T41</f>
        <v>0</v>
      </c>
      <c r="BV41" s="32">
        <f t="shared" ref="BV41" si="367">(BJ41/100)*$T41</f>
        <v>221.58204027984539</v>
      </c>
      <c r="BW41" s="32">
        <f t="shared" ref="BW41" si="368">(BK41/100)*$T41</f>
        <v>0</v>
      </c>
      <c r="BX41" s="32">
        <f t="shared" ref="BX41" si="369">(BL41/100)*$T41</f>
        <v>30.563040038599365</v>
      </c>
      <c r="BY41" s="32">
        <f t="shared" ref="BY41" si="370">(BM41/100)*$T41</f>
        <v>0</v>
      </c>
      <c r="BZ41" s="32">
        <f t="shared" ref="BZ41" si="371">(BN41/100)*$T41</f>
        <v>0</v>
      </c>
      <c r="CA41" s="32">
        <f t="shared" ref="CA41" si="372">(BO41/100)*$T41</f>
        <v>1260.7254015922238</v>
      </c>
      <c r="CB41" s="8"/>
      <c r="CC41" s="2">
        <f t="shared" si="122"/>
        <v>2017</v>
      </c>
      <c r="CD41" s="8">
        <f t="shared" si="21"/>
        <v>653.17795031306252</v>
      </c>
      <c r="CE41" s="278">
        <f>BD44*T44/100+BE44*T44/100+BF45*T45/100+BG45*T45/100+BH45*T45/100+BI46*T46/100+BJ46*T46/100+BK46*T46/100+BL47*T47/100+BM47*T47/100+BN47*T47/100</f>
        <v>2417.3463826073071</v>
      </c>
      <c r="CF41" s="14">
        <f t="shared" si="188"/>
        <v>3.7009001627331326</v>
      </c>
      <c r="CG41" s="25">
        <f t="shared" si="189"/>
        <v>1.3085760772858119</v>
      </c>
      <c r="CI41" s="58">
        <f t="shared" si="308"/>
        <v>1.8181818181818181</v>
      </c>
      <c r="CJ41" s="58">
        <f t="shared" ref="CJ41" si="373">Z41</f>
        <v>13.939393939393941</v>
      </c>
      <c r="CK41" s="58">
        <f t="shared" ref="CK41" si="374">AA41</f>
        <v>0.60606060606060608</v>
      </c>
      <c r="CL41" s="58">
        <f t="shared" ref="CL41" si="375">AB41</f>
        <v>63.636363636363633</v>
      </c>
      <c r="CM41" s="58">
        <f t="shared" ref="CM41" si="376">AC41</f>
        <v>0</v>
      </c>
      <c r="CN41" s="58">
        <f t="shared" ref="CN41" si="377">AD41</f>
        <v>0</v>
      </c>
      <c r="CO41" s="58">
        <f t="shared" ref="CO41" si="378">AE41</f>
        <v>17.575757575757574</v>
      </c>
      <c r="CP41" s="58">
        <f t="shared" ref="CP41" si="379">AF41</f>
        <v>0</v>
      </c>
      <c r="CQ41" s="58">
        <f t="shared" ref="CQ41" si="380">AG41</f>
        <v>2.4242424242424243</v>
      </c>
      <c r="CR41" s="58">
        <f t="shared" ref="CR41" si="381">AH41</f>
        <v>0</v>
      </c>
      <c r="CS41" s="58">
        <f t="shared" ref="CS41" si="382">AI41</f>
        <v>0</v>
      </c>
      <c r="CT41" s="10">
        <f t="shared" ref="CT41" si="383">SUM(CI41:CS41)</f>
        <v>100</v>
      </c>
      <c r="CU41" s="32">
        <f t="shared" ref="CU41" si="384">(CI41/100)*$U41</f>
        <v>189.59678767481142</v>
      </c>
      <c r="CV41" s="32">
        <f t="shared" ref="CV41" si="385">(CJ41/100)*$U41</f>
        <v>1453.5753721735546</v>
      </c>
      <c r="CW41" s="32">
        <f t="shared" ref="CW41" si="386">(CK41/100)*$U41</f>
        <v>63.198929224937146</v>
      </c>
      <c r="CX41" s="32">
        <f t="shared" ref="CX41" si="387">(CL41/100)*$U41</f>
        <v>6635.8875686184001</v>
      </c>
      <c r="CY41" s="32">
        <f t="shared" ref="CY41" si="388">(CM41/100)*$U41</f>
        <v>0</v>
      </c>
      <c r="CZ41" s="32">
        <f t="shared" ref="CZ41" si="389">(CN41/100)*$U41</f>
        <v>0</v>
      </c>
      <c r="DA41" s="32">
        <f t="shared" ref="DA41" si="390">(CO41/100)*$U41</f>
        <v>1832.7689475231773</v>
      </c>
      <c r="DB41" s="32">
        <f t="shared" ref="DB41" si="391">(CP41/100)*$U41</f>
        <v>0</v>
      </c>
      <c r="DC41" s="32">
        <f t="shared" ref="DC41" si="392">(CQ41/100)*$U41</f>
        <v>252.79571689974858</v>
      </c>
      <c r="DD41" s="32">
        <f t="shared" ref="DD41" si="393">(CR41/100)*$U41</f>
        <v>0</v>
      </c>
      <c r="DE41" s="32">
        <f t="shared" ref="DE41" si="394">(CS41/100)*$U41</f>
        <v>0</v>
      </c>
      <c r="DF41" s="37">
        <f t="shared" ref="DF41" si="395">SUM(CU41:DE41)</f>
        <v>10427.823322114629</v>
      </c>
      <c r="DG41" s="8"/>
      <c r="DH41" s="2">
        <v>2017</v>
      </c>
      <c r="DI41" s="8">
        <f t="shared" si="58"/>
        <v>4419.2475499677621</v>
      </c>
      <c r="DJ41" s="79">
        <f t="shared" si="128"/>
        <v>13857.932819663038</v>
      </c>
      <c r="DK41" s="14">
        <f t="shared" ref="DK41" si="396">DJ41/DI41</f>
        <v>3.135812751599337</v>
      </c>
      <c r="DL41" s="25">
        <f t="shared" si="157"/>
        <v>1.1428883913940535</v>
      </c>
      <c r="DR41" s="3">
        <f t="shared" si="125"/>
        <v>2017</v>
      </c>
      <c r="DS41" s="18">
        <f t="shared" ref="DS41" si="397">AL44</f>
        <v>821.3178914650274</v>
      </c>
      <c r="DT41" s="21">
        <f t="shared" ref="DT41" si="398">AN45</f>
        <v>8092.7414594652992</v>
      </c>
      <c r="DU41" s="21">
        <f t="shared" ref="DU41" si="399">AQ48</f>
        <v>9475.8897089669772</v>
      </c>
      <c r="DV41" s="15">
        <f>AS50</f>
        <v>0</v>
      </c>
      <c r="DW41" s="7">
        <f t="shared" ref="DW41" si="400">SUM(DS41:DV41)</f>
        <v>18389.949059897306</v>
      </c>
      <c r="DX41" s="47">
        <f t="shared" si="337"/>
        <v>1.0782767486277918</v>
      </c>
    </row>
    <row r="42" spans="1:128" ht="14.5" x14ac:dyDescent="0.35">
      <c r="A42" s="35">
        <f t="shared" si="118"/>
        <v>2018</v>
      </c>
      <c r="B42" s="258">
        <f>'Data-A6-Chin (May25)'!V39</f>
        <v>16318.515221946902</v>
      </c>
      <c r="C42" s="259">
        <f>'Data-A6-Chin (May25)'!C39</f>
        <v>14470</v>
      </c>
      <c r="D42" s="259">
        <f>'Data-A6-Chin (May25)'!P39</f>
        <v>1848.515221946901</v>
      </c>
      <c r="E42" s="70">
        <f t="shared" ref="E42" si="401">C42+D42</f>
        <v>16318.515221946902</v>
      </c>
      <c r="F42" s="74"/>
      <c r="G42" s="75" t="str">
        <f t="shared" ref="G42" si="402">IF(F42&gt;0,F42/(F42+D42),"")</f>
        <v/>
      </c>
      <c r="H42" s="303">
        <f t="shared" si="338"/>
        <v>2138.7090979094314</v>
      </c>
      <c r="I42" s="70">
        <f t="shared" si="75"/>
        <v>6496.2280056083328</v>
      </c>
      <c r="J42" s="70">
        <f>I42-'Data-Nisga''a catch (May25)'!E31</f>
        <v>5516.6545487797684</v>
      </c>
      <c r="K42" s="259">
        <f>'Data-A6-Chin (May25)'!AK39</f>
        <v>1158.0165371768126</v>
      </c>
      <c r="L42" s="275">
        <f>'Data-A6-Chin (May25)'!AJ39</f>
        <v>22814.743227555235</v>
      </c>
      <c r="M42" s="71">
        <f t="shared" si="2"/>
        <v>23972.759764732047</v>
      </c>
      <c r="N42" s="224">
        <f t="shared" si="3"/>
        <v>23972.759764732047</v>
      </c>
      <c r="O42" s="222">
        <f t="shared" si="339"/>
        <v>4.8305516283546512E-2</v>
      </c>
      <c r="P42" s="75">
        <f t="shared" si="4"/>
        <v>0.27098373609722542</v>
      </c>
      <c r="Q42" s="75">
        <f t="shared" si="76"/>
        <v>0.23012179669425015</v>
      </c>
      <c r="R42" s="82">
        <f t="shared" ref="R42" si="403">O42+P42</f>
        <v>0.31928925238077194</v>
      </c>
      <c r="S42" s="82">
        <f t="shared" ref="S42" si="404">O42+Q42</f>
        <v>0.27842731297779666</v>
      </c>
      <c r="T42" s="74">
        <f t="shared" si="77"/>
        <v>2963.9551723271111</v>
      </c>
      <c r="U42" s="74">
        <f t="shared" si="6"/>
        <v>21257.193382958227</v>
      </c>
      <c r="V42" s="67"/>
      <c r="W42" s="67"/>
      <c r="X42" s="67"/>
      <c r="Y42" s="163">
        <f t="shared" ref="Y42:AI42" si="405">Y79</f>
        <v>0.77220077220077221</v>
      </c>
      <c r="Z42" s="163">
        <f t="shared" si="405"/>
        <v>0.38610038610038611</v>
      </c>
      <c r="AA42" s="163">
        <f t="shared" si="405"/>
        <v>1.5444015444015444</v>
      </c>
      <c r="AB42" s="163">
        <f t="shared" si="405"/>
        <v>52.895752895752899</v>
      </c>
      <c r="AC42" s="163">
        <f t="shared" si="405"/>
        <v>0</v>
      </c>
      <c r="AD42" s="163">
        <f t="shared" si="405"/>
        <v>0</v>
      </c>
      <c r="AE42" s="163">
        <f t="shared" si="405"/>
        <v>42.084942084942085</v>
      </c>
      <c r="AF42" s="163">
        <f t="shared" si="405"/>
        <v>0</v>
      </c>
      <c r="AG42" s="163">
        <f t="shared" si="405"/>
        <v>2.3166023166023164</v>
      </c>
      <c r="AH42" s="163">
        <f t="shared" si="405"/>
        <v>0</v>
      </c>
      <c r="AI42" s="163">
        <f t="shared" si="405"/>
        <v>0</v>
      </c>
      <c r="AJ42" s="10">
        <f t="shared" ref="AJ42" si="406">SUM(Y42:AI42)</f>
        <v>100</v>
      </c>
      <c r="AK42" s="32">
        <f t="shared" si="7"/>
        <v>185.11783602109691</v>
      </c>
      <c r="AL42" s="32">
        <f t="shared" si="8"/>
        <v>92.558918010548453</v>
      </c>
      <c r="AM42" s="32">
        <f t="shared" si="9"/>
        <v>370.23567204219381</v>
      </c>
      <c r="AN42" s="32">
        <f t="shared" si="10"/>
        <v>12680.571767445139</v>
      </c>
      <c r="AO42" s="32">
        <f t="shared" si="11"/>
        <v>0</v>
      </c>
      <c r="AP42" s="32">
        <f t="shared" si="12"/>
        <v>0</v>
      </c>
      <c r="AQ42" s="32">
        <f t="shared" si="13"/>
        <v>10088.922063149781</v>
      </c>
      <c r="AR42" s="32">
        <f t="shared" si="14"/>
        <v>0</v>
      </c>
      <c r="AS42" s="32">
        <f t="shared" si="15"/>
        <v>555.35350806329063</v>
      </c>
      <c r="AT42" s="32">
        <f t="shared" si="16"/>
        <v>0</v>
      </c>
      <c r="AU42" s="32">
        <f t="shared" si="17"/>
        <v>0</v>
      </c>
      <c r="AV42" s="37">
        <f t="shared" ref="AV42" si="407">SUM(AK42:AU42)</f>
        <v>23972.759764732047</v>
      </c>
      <c r="AW42" s="8"/>
      <c r="AX42" s="2">
        <f t="shared" si="121"/>
        <v>2018</v>
      </c>
      <c r="AY42" s="8">
        <f t="shared" si="19"/>
        <v>16318.515221946902</v>
      </c>
      <c r="AZ42" s="9">
        <f>Y45*M45/100+Z45*M45/100+AA46*M46/100+AB46*M46/100+AC46*M46/100+AD47*M47/100+AE47*M47/100+AF47*M47/100+AG48*M48/100+AH48*M48/100+AI48*M48/100</f>
        <v>21022.594695325766</v>
      </c>
      <c r="BA42" s="14">
        <f>AZ42/AY42</f>
        <v>1.2882663900115319</v>
      </c>
      <c r="BB42" s="25">
        <f>LN(BA42)</f>
        <v>0.25329743084002948</v>
      </c>
      <c r="BD42" s="58">
        <f t="shared" ref="BD42" si="408">Y42</f>
        <v>0.77220077220077221</v>
      </c>
      <c r="BE42" s="58">
        <f t="shared" ref="BE42" si="409">Z42</f>
        <v>0.38610038610038611</v>
      </c>
      <c r="BF42" s="58">
        <f t="shared" ref="BF42" si="410">AA42</f>
        <v>1.5444015444015444</v>
      </c>
      <c r="BG42" s="58">
        <f t="shared" ref="BG42" si="411">AB42</f>
        <v>52.895752895752899</v>
      </c>
      <c r="BH42" s="58">
        <f t="shared" ref="BH42" si="412">AC42</f>
        <v>0</v>
      </c>
      <c r="BI42" s="58">
        <f t="shared" ref="BI42" si="413">AD42</f>
        <v>0</v>
      </c>
      <c r="BJ42" s="58">
        <f t="shared" ref="BJ42" si="414">AE42</f>
        <v>42.084942084942085</v>
      </c>
      <c r="BK42" s="58">
        <f t="shared" ref="BK42" si="415">AF42</f>
        <v>0</v>
      </c>
      <c r="BL42" s="58">
        <f t="shared" ref="BL42" si="416">AG42</f>
        <v>2.3166023166023164</v>
      </c>
      <c r="BM42" s="58">
        <f t="shared" ref="BM42" si="417">AH42</f>
        <v>0</v>
      </c>
      <c r="BN42" s="58">
        <f t="shared" ref="BN42" si="418">AI42</f>
        <v>0</v>
      </c>
      <c r="BO42" s="10">
        <f t="shared" si="29"/>
        <v>100</v>
      </c>
      <c r="BP42" s="32">
        <f t="shared" ref="BP42" si="419">(BD42/100)*$T42</f>
        <v>22.887684728394682</v>
      </c>
      <c r="BQ42" s="32">
        <f t="shared" ref="BQ42" si="420">(BE42/100)*$T42</f>
        <v>11.443842364197341</v>
      </c>
      <c r="BR42" s="32">
        <f t="shared" ref="BR42" si="421">(BF42/100)*$T42</f>
        <v>45.775369456789363</v>
      </c>
      <c r="BS42" s="32">
        <f t="shared" ref="BS42" si="422">(BG42/100)*$T42</f>
        <v>1567.8064038950358</v>
      </c>
      <c r="BT42" s="32">
        <f t="shared" ref="BT42" si="423">(BH42/100)*$T42</f>
        <v>0</v>
      </c>
      <c r="BU42" s="32">
        <f t="shared" ref="BU42" si="424">(BI42/100)*$T42</f>
        <v>0</v>
      </c>
      <c r="BV42" s="32">
        <f t="shared" ref="BV42" si="425">(BJ42/100)*$T42</f>
        <v>1247.3788176975102</v>
      </c>
      <c r="BW42" s="32">
        <f t="shared" ref="BW42" si="426">(BK42/100)*$T42</f>
        <v>0</v>
      </c>
      <c r="BX42" s="32">
        <f t="shared" ref="BX42" si="427">(BL42/100)*$T42</f>
        <v>68.663054185184038</v>
      </c>
      <c r="BY42" s="32">
        <f t="shared" ref="BY42" si="428">(BM42/100)*$T42</f>
        <v>0</v>
      </c>
      <c r="BZ42" s="32">
        <f t="shared" ref="BZ42" si="429">(BN42/100)*$T42</f>
        <v>0</v>
      </c>
      <c r="CA42" s="32">
        <f>(BO42/100)*$T42</f>
        <v>2963.9551723271111</v>
      </c>
      <c r="CB42" s="8"/>
      <c r="CC42" s="2">
        <f t="shared" si="122"/>
        <v>2018</v>
      </c>
      <c r="CD42" s="8">
        <f t="shared" si="21"/>
        <v>2138.7090979094314</v>
      </c>
      <c r="CE42" s="278">
        <f>BD45*T45/100+BE45*T45/100+BF46*T46/100+BG46*T46/100+BH46*T46/100+BI47*T47/100+BJ47*T47/100+BK47*T47/100+BL48*T48/100+BM48*T48/100+BN48*T48/100</f>
        <v>3643.8916680826924</v>
      </c>
      <c r="CF42" s="14">
        <f t="shared" si="188"/>
        <v>1.7037808796177858</v>
      </c>
      <c r="CG42" s="25">
        <f t="shared" si="189"/>
        <v>0.53284982836489314</v>
      </c>
      <c r="CI42" s="58">
        <f t="shared" si="308"/>
        <v>0.77220077220077221</v>
      </c>
      <c r="CJ42" s="58">
        <f t="shared" ref="CJ42" si="430">Z42</f>
        <v>0.38610038610038611</v>
      </c>
      <c r="CK42" s="58">
        <f t="shared" ref="CK42" si="431">AA42</f>
        <v>1.5444015444015444</v>
      </c>
      <c r="CL42" s="58">
        <f t="shared" ref="CL42" si="432">AB42</f>
        <v>52.895752895752899</v>
      </c>
      <c r="CM42" s="58">
        <f t="shared" ref="CM42" si="433">AC42</f>
        <v>0</v>
      </c>
      <c r="CN42" s="58">
        <f t="shared" ref="CN42" si="434">AD42</f>
        <v>0</v>
      </c>
      <c r="CO42" s="58">
        <f t="shared" ref="CO42" si="435">AE42</f>
        <v>42.084942084942085</v>
      </c>
      <c r="CP42" s="58">
        <f t="shared" ref="CP42" si="436">AF42</f>
        <v>0</v>
      </c>
      <c r="CQ42" s="58">
        <f t="shared" ref="CQ42" si="437">AG42</f>
        <v>2.3166023166023164</v>
      </c>
      <c r="CR42" s="58">
        <f t="shared" ref="CR42" si="438">AH42</f>
        <v>0</v>
      </c>
      <c r="CS42" s="58">
        <f t="shared" ref="CS42" si="439">AI42</f>
        <v>0</v>
      </c>
      <c r="CT42" s="10">
        <f t="shared" ref="CT42" si="440">SUM(CI42:CS42)</f>
        <v>100</v>
      </c>
      <c r="CU42" s="32">
        <f t="shared" ref="CU42" si="441">(CI42/100)*$U42</f>
        <v>164.14821145141488</v>
      </c>
      <c r="CV42" s="32">
        <f t="shared" ref="CV42" si="442">(CJ42/100)*$U42</f>
        <v>82.07410572570744</v>
      </c>
      <c r="CW42" s="32">
        <f t="shared" ref="CW42" si="443">(CK42/100)*$U42</f>
        <v>328.29642290282976</v>
      </c>
      <c r="CX42" s="32">
        <f t="shared" ref="CX42" si="444">(CL42/100)*$U42</f>
        <v>11244.15248442192</v>
      </c>
      <c r="CY42" s="32">
        <f t="shared" ref="CY42" si="445">(CM42/100)*$U42</f>
        <v>0</v>
      </c>
      <c r="CZ42" s="32">
        <f t="shared" ref="CZ42" si="446">(CN42/100)*$U42</f>
        <v>0</v>
      </c>
      <c r="DA42" s="32">
        <f t="shared" ref="DA42" si="447">(CO42/100)*$U42</f>
        <v>8946.0775241021111</v>
      </c>
      <c r="DB42" s="32">
        <f t="shared" ref="DB42" si="448">(CP42/100)*$U42</f>
        <v>0</v>
      </c>
      <c r="DC42" s="32">
        <f t="shared" ref="DC42" si="449">(CQ42/100)*$U42</f>
        <v>492.44463435424461</v>
      </c>
      <c r="DD42" s="32">
        <f t="shared" ref="DD42" si="450">(CR42/100)*$U42</f>
        <v>0</v>
      </c>
      <c r="DE42" s="32">
        <f t="shared" ref="DE42" si="451">(CS42/100)*$U42</f>
        <v>0</v>
      </c>
      <c r="DF42" s="37">
        <f t="shared" ref="DF42" si="452">SUM(CU42:DE42)</f>
        <v>21257.193382958227</v>
      </c>
      <c r="DG42" s="8"/>
      <c r="DH42" s="2">
        <f>AX42</f>
        <v>2018</v>
      </c>
      <c r="DI42" s="8">
        <f t="shared" si="58"/>
        <v>14470</v>
      </c>
      <c r="DJ42" s="79">
        <f>CI45*U45/100+CJ45*U45/100+CK46*U46/100+CL46*U46/100+CM46*U46/100+CN47*U47/100+CO47*U47/100+CP47*U47/100+CQ48*U48/100+CR48*U48/100+CS48*U48/100</f>
        <v>15856.127391788124</v>
      </c>
      <c r="DK42" s="14">
        <f>DJ42/DI42</f>
        <v>1.0957931853343554</v>
      </c>
      <c r="DL42" s="25">
        <f t="shared" si="157"/>
        <v>9.1478471207381354E-2</v>
      </c>
      <c r="DR42" s="3">
        <f t="shared" si="125"/>
        <v>2018</v>
      </c>
      <c r="DS42" s="18">
        <f t="shared" ref="DS42:DS45" si="453">AL45</f>
        <v>250.9377196733426</v>
      </c>
      <c r="DT42" s="21">
        <f t="shared" ref="DT42:DT44" si="454">AN46</f>
        <v>12691.234800507957</v>
      </c>
      <c r="DU42" s="21"/>
      <c r="DV42" s="15">
        <f>AS51</f>
        <v>0</v>
      </c>
      <c r="DW42" s="7">
        <f t="shared" ref="DW42" si="455">SUM(DS42:DV42)</f>
        <v>12942.172520181299</v>
      </c>
      <c r="DX42" s="47"/>
    </row>
    <row r="43" spans="1:128" ht="14.5" x14ac:dyDescent="0.35">
      <c r="A43" s="35">
        <f t="shared" si="118"/>
        <v>2019</v>
      </c>
      <c r="B43" s="258">
        <f>'Data-A6-Chin (May25)'!V40</f>
        <v>11925.746643957371</v>
      </c>
      <c r="C43" s="259">
        <f>'Data-A6-Chin (May25)'!C40</f>
        <v>10492.571428571428</v>
      </c>
      <c r="D43" s="259">
        <f>'Data-A6-Chin (May25)'!P40</f>
        <v>1433.1752153859431</v>
      </c>
      <c r="E43" s="70">
        <f t="shared" ref="E43" si="456">C43+D43</f>
        <v>11925.746643957371</v>
      </c>
      <c r="F43" s="74">
        <v>636</v>
      </c>
      <c r="G43" s="75">
        <f t="shared" ref="G43" si="457">IF(F43&gt;0,F43/(F43+D43),"")</f>
        <v>0.30736884690616839</v>
      </c>
      <c r="H43" s="303">
        <f t="shared" si="338"/>
        <v>2069.1752153859434</v>
      </c>
      <c r="I43" s="70">
        <f t="shared" si="75"/>
        <v>8312.2633035145573</v>
      </c>
      <c r="J43" s="70">
        <f>I43-'Data-Nisga''a catch (May25)'!E32</f>
        <v>7636.1146690997912</v>
      </c>
      <c r="K43" s="259">
        <f>'Data-A6-Chin (May25)'!AK40</f>
        <v>1027.228313068008</v>
      </c>
      <c r="L43" s="275">
        <f>'Data-A6-Chin (May25)'!AJ40</f>
        <v>20238.009947471928</v>
      </c>
      <c r="M43" s="71">
        <f t="shared" si="2"/>
        <v>21265.238260539936</v>
      </c>
      <c r="N43" s="224">
        <f t="shared" si="3"/>
        <v>21265.238260539936</v>
      </c>
      <c r="O43" s="222">
        <f t="shared" si="339"/>
        <v>4.8305516283546505E-2</v>
      </c>
      <c r="P43" s="75">
        <f t="shared" si="4"/>
        <v>0.39088503038025701</v>
      </c>
      <c r="Q43" s="75">
        <f t="shared" si="76"/>
        <v>0.35908907182429595</v>
      </c>
      <c r="R43" s="82">
        <f t="shared" ref="R43" si="458">O43+P43</f>
        <v>0.43919054666380353</v>
      </c>
      <c r="S43" s="82">
        <f t="shared" ref="S43" si="459">O43+Q43</f>
        <v>0.40739458810784246</v>
      </c>
      <c r="T43" s="74">
        <f t="shared" si="77"/>
        <v>3491.6576424423411</v>
      </c>
      <c r="U43" s="74">
        <f t="shared" si="6"/>
        <v>18709.690726773992</v>
      </c>
      <c r="V43" s="67"/>
      <c r="W43" s="67"/>
      <c r="X43" s="67"/>
      <c r="Y43" s="163">
        <f t="shared" ref="Y43:AI43" si="460">Y80</f>
        <v>0</v>
      </c>
      <c r="Z43" s="163">
        <f t="shared" si="460"/>
        <v>3.4416826003824093</v>
      </c>
      <c r="AA43" s="163">
        <f t="shared" si="460"/>
        <v>0.57361376673040154</v>
      </c>
      <c r="AB43" s="163">
        <f t="shared" si="460"/>
        <v>44.168260038240916</v>
      </c>
      <c r="AC43" s="163">
        <f t="shared" si="460"/>
        <v>0</v>
      </c>
      <c r="AD43" s="163">
        <f t="shared" si="460"/>
        <v>0.19120458891013384</v>
      </c>
      <c r="AE43" s="163">
        <f t="shared" si="460"/>
        <v>49.904397705544937</v>
      </c>
      <c r="AF43" s="163">
        <f t="shared" si="460"/>
        <v>0</v>
      </c>
      <c r="AG43" s="163">
        <f t="shared" si="460"/>
        <v>1.7208413001912046</v>
      </c>
      <c r="AH43" s="163">
        <f t="shared" si="460"/>
        <v>0</v>
      </c>
      <c r="AI43" s="163">
        <f t="shared" si="460"/>
        <v>0</v>
      </c>
      <c r="AJ43" s="10">
        <f t="shared" ref="AJ43" si="461">SUM(Y43:AI43)</f>
        <v>100</v>
      </c>
      <c r="AK43" s="32">
        <f t="shared" si="7"/>
        <v>0</v>
      </c>
      <c r="AL43" s="32">
        <f t="shared" si="8"/>
        <v>731.88200514286586</v>
      </c>
      <c r="AM43" s="32">
        <f t="shared" si="9"/>
        <v>121.98033419047765</v>
      </c>
      <c r="AN43" s="32">
        <f t="shared" si="10"/>
        <v>9392.485732666777</v>
      </c>
      <c r="AO43" s="32">
        <f t="shared" si="11"/>
        <v>0</v>
      </c>
      <c r="AP43" s="32">
        <f t="shared" si="12"/>
        <v>40.660111396825883</v>
      </c>
      <c r="AQ43" s="32">
        <f t="shared" si="13"/>
        <v>10612.289074571556</v>
      </c>
      <c r="AR43" s="32">
        <f t="shared" si="14"/>
        <v>0</v>
      </c>
      <c r="AS43" s="32">
        <f t="shared" si="15"/>
        <v>365.94100257143293</v>
      </c>
      <c r="AT43" s="32">
        <f t="shared" si="16"/>
        <v>0</v>
      </c>
      <c r="AU43" s="32">
        <f t="shared" si="17"/>
        <v>0</v>
      </c>
      <c r="AV43" s="37">
        <f t="shared" ref="AV43" si="462">SUM(AK43:AU43)</f>
        <v>21265.238260539933</v>
      </c>
      <c r="AW43" s="8"/>
      <c r="AX43" s="2">
        <f t="shared" si="121"/>
        <v>2019</v>
      </c>
      <c r="AY43" s="8">
        <f t="shared" si="19"/>
        <v>11925.746643957371</v>
      </c>
      <c r="AZ43" s="285">
        <f>Y46*M46/100+Z46*M46/100+AA47*M47/100+AB47*M47/100+AC47*M47/100+AD48*M48/100+AE48*M48/100+AF48*M48/100+AG49*M49/100+AH49*M49/100+AI49*M49/100</f>
        <v>19135.36988623612</v>
      </c>
      <c r="BA43" s="280">
        <f>AZ43/AY43</f>
        <v>1.6045427139718564</v>
      </c>
      <c r="BB43" s="281">
        <f>LN(BA43)</f>
        <v>0.47283880257326816</v>
      </c>
      <c r="BD43" s="58">
        <f t="shared" ref="BD43:BD44" si="463">Y43</f>
        <v>0</v>
      </c>
      <c r="BE43" s="58">
        <f t="shared" ref="BE43:BE45" si="464">Z43</f>
        <v>3.4416826003824093</v>
      </c>
      <c r="BF43" s="58">
        <f t="shared" ref="BF43:BF45" si="465">AA43</f>
        <v>0.57361376673040154</v>
      </c>
      <c r="BG43" s="58">
        <f t="shared" ref="BG43:BG45" si="466">AB43</f>
        <v>44.168260038240916</v>
      </c>
      <c r="BH43" s="58">
        <f t="shared" ref="BH43:BH45" si="467">AC43</f>
        <v>0</v>
      </c>
      <c r="BI43" s="58">
        <f t="shared" ref="BI43:BI45" si="468">AD43</f>
        <v>0.19120458891013384</v>
      </c>
      <c r="BJ43" s="58">
        <f t="shared" ref="BJ43:BJ45" si="469">AE43</f>
        <v>49.904397705544937</v>
      </c>
      <c r="BK43" s="58">
        <f t="shared" ref="BK43:BK45" si="470">AF43</f>
        <v>0</v>
      </c>
      <c r="BL43" s="58">
        <f t="shared" ref="BL43:BL45" si="471">AG43</f>
        <v>1.7208413001912046</v>
      </c>
      <c r="BM43" s="58">
        <f t="shared" ref="BM43:BM45" si="472">AH43</f>
        <v>0</v>
      </c>
      <c r="BN43" s="58">
        <f t="shared" ref="BN43:BN45" si="473">AI43</f>
        <v>0</v>
      </c>
      <c r="BO43" s="10">
        <f t="shared" ref="BO43:BO45" si="474">SUM(BD43:BN43)</f>
        <v>100</v>
      </c>
      <c r="BP43" s="32">
        <f t="shared" ref="BP43:BP48" si="475">(BD43/100)*$T43</f>
        <v>0</v>
      </c>
      <c r="BQ43" s="32">
        <f t="shared" ref="BQ43:BQ48" si="476">(BE43/100)*$T43</f>
        <v>120.17177354486068</v>
      </c>
      <c r="BR43" s="32">
        <f t="shared" ref="BR43:BR48" si="477">(BF43/100)*$T43</f>
        <v>20.028628924143447</v>
      </c>
      <c r="BS43" s="32">
        <f t="shared" ref="BS43:BS48" si="478">(BG43/100)*$T43</f>
        <v>1542.2044271590453</v>
      </c>
      <c r="BT43" s="32">
        <f t="shared" ref="BT43:BT48" si="479">(BH43/100)*$T43</f>
        <v>0</v>
      </c>
      <c r="BU43" s="32">
        <f t="shared" ref="BU43:BU48" si="480">(BI43/100)*$T43</f>
        <v>6.6762096413811491</v>
      </c>
      <c r="BV43" s="32">
        <f t="shared" ref="BV43:BV48" si="481">(BJ43/100)*$T43</f>
        <v>1742.4907164004801</v>
      </c>
      <c r="BW43" s="32">
        <f t="shared" ref="BW43:BW48" si="482">(BK43/100)*$T43</f>
        <v>0</v>
      </c>
      <c r="BX43" s="32">
        <f t="shared" ref="BX43:BX48" si="483">(BL43/100)*$T43</f>
        <v>60.085886772430342</v>
      </c>
      <c r="BY43" s="32">
        <f t="shared" ref="BY43:BY48" si="484">(BM43/100)*$T43</f>
        <v>0</v>
      </c>
      <c r="BZ43" s="32">
        <f t="shared" ref="BZ43:BZ48" si="485">(BN43/100)*$T43</f>
        <v>0</v>
      </c>
      <c r="CA43" s="32">
        <f t="shared" ref="CA43:CA48" si="486">(BO43/100)*$T43</f>
        <v>3491.6576424423411</v>
      </c>
      <c r="CB43" s="8"/>
      <c r="CC43" s="2">
        <f t="shared" si="122"/>
        <v>2019</v>
      </c>
      <c r="CD43" s="8">
        <f t="shared" si="21"/>
        <v>2069.1752153859434</v>
      </c>
      <c r="CE43" s="284">
        <f>BD46*T46/100+BE46*T46/100+BF47*T47/100+BG47*T47/100+BH47*T47/100+BI48*T48/100+BJ48*T48/100+BK48*T48/100+BL49*T49/100+BM49*T49/100+BN49*T49/100</f>
        <v>5723.9215850721312</v>
      </c>
      <c r="CF43" s="280">
        <f t="shared" ref="CF43" si="487">CE43/CD43</f>
        <v>2.7662817254480321</v>
      </c>
      <c r="CG43" s="281">
        <f t="shared" ref="CG43" si="488">LN(CF43)</f>
        <v>1.0175040810739882</v>
      </c>
      <c r="CI43" s="58">
        <f t="shared" si="308"/>
        <v>0</v>
      </c>
      <c r="CJ43" s="58">
        <f t="shared" ref="CJ43" si="489">Z43</f>
        <v>3.4416826003824093</v>
      </c>
      <c r="CK43" s="58">
        <f t="shared" ref="CK43" si="490">AA43</f>
        <v>0.57361376673040154</v>
      </c>
      <c r="CL43" s="58">
        <f t="shared" ref="CL43" si="491">AB43</f>
        <v>44.168260038240916</v>
      </c>
      <c r="CM43" s="58">
        <f t="shared" ref="CM43" si="492">AC43</f>
        <v>0</v>
      </c>
      <c r="CN43" s="58">
        <f t="shared" ref="CN43" si="493">AD43</f>
        <v>0.19120458891013384</v>
      </c>
      <c r="CO43" s="58">
        <f t="shared" ref="CO43" si="494">AE43</f>
        <v>49.904397705544937</v>
      </c>
      <c r="CP43" s="58">
        <f t="shared" ref="CP43" si="495">AF43</f>
        <v>0</v>
      </c>
      <c r="CQ43" s="58">
        <f t="shared" ref="CQ43" si="496">AG43</f>
        <v>1.7208413001912046</v>
      </c>
      <c r="CR43" s="58">
        <f t="shared" ref="CR43" si="497">AH43</f>
        <v>0</v>
      </c>
      <c r="CS43" s="58">
        <f t="shared" ref="CS43" si="498">AI43</f>
        <v>0</v>
      </c>
      <c r="CT43" s="10">
        <f t="shared" ref="CT43" si="499">SUM(CI43:CS43)</f>
        <v>100</v>
      </c>
      <c r="CU43" s="32">
        <f t="shared" ref="CU43" si="500">(CI43/100)*$U43</f>
        <v>0</v>
      </c>
      <c r="CV43" s="32">
        <f t="shared" ref="CV43" si="501">(CJ43/100)*$U43</f>
        <v>643.92817032874154</v>
      </c>
      <c r="CW43" s="32">
        <f t="shared" ref="CW43" si="502">(CK43/100)*$U43</f>
        <v>107.32136172145694</v>
      </c>
      <c r="CX43" s="32">
        <f t="shared" ref="CX43" si="503">(CL43/100)*$U43</f>
        <v>8263.7448525521831</v>
      </c>
      <c r="CY43" s="32">
        <f t="shared" ref="CY43" si="504">(CM43/100)*$U43</f>
        <v>0</v>
      </c>
      <c r="CZ43" s="32">
        <f t="shared" ref="CZ43" si="505">(CN43/100)*$U43</f>
        <v>35.773787240485639</v>
      </c>
      <c r="DA43" s="32">
        <f t="shared" ref="DA43" si="506">(CO43/100)*$U43</f>
        <v>9336.9584697667542</v>
      </c>
      <c r="DB43" s="32">
        <f t="shared" ref="DB43" si="507">(CP43/100)*$U43</f>
        <v>0</v>
      </c>
      <c r="DC43" s="32">
        <f t="shared" ref="DC43" si="508">(CQ43/100)*$U43</f>
        <v>321.96408516437077</v>
      </c>
      <c r="DD43" s="32">
        <f t="shared" ref="DD43" si="509">(CR43/100)*$U43</f>
        <v>0</v>
      </c>
      <c r="DE43" s="32">
        <f t="shared" ref="DE43" si="510">(CS43/100)*$U43</f>
        <v>0</v>
      </c>
      <c r="DF43" s="37">
        <f t="shared" ref="DF43" si="511">SUM(CU43:DE43)</f>
        <v>18709.690726773992</v>
      </c>
      <c r="DG43" s="8"/>
      <c r="DH43" s="2">
        <f t="shared" ref="DH43:DH48" si="512">AX43</f>
        <v>2019</v>
      </c>
      <c r="DI43" s="8">
        <f t="shared" si="58"/>
        <v>10492.571428571428</v>
      </c>
      <c r="DJ43" s="279">
        <f>CI46*U46/100+CJ46*U46/100+CK47*U47/100+CL47*U47/100+CM47*U47/100+CN48*U48/100+CO48*U48/100+CP48*U48/100+CQ49*U49/100+CR49*U49/100+CS49*U49/100</f>
        <v>17444.566099557454</v>
      </c>
      <c r="DK43" s="280">
        <f>DJ43/DI43</f>
        <v>1.6625634829662099</v>
      </c>
      <c r="DL43" s="281">
        <f t="shared" si="157"/>
        <v>0.5083606780616674</v>
      </c>
      <c r="DR43" s="3">
        <f t="shared" si="125"/>
        <v>2019</v>
      </c>
      <c r="DS43" s="18">
        <f t="shared" si="453"/>
        <v>107.55283729244032</v>
      </c>
      <c r="DT43" s="21">
        <f t="shared" si="454"/>
        <v>9480.2254484484092</v>
      </c>
      <c r="DU43" s="21"/>
      <c r="DV43" s="15"/>
      <c r="DW43" s="7"/>
      <c r="DX43" s="47"/>
    </row>
    <row r="44" spans="1:128" x14ac:dyDescent="0.3">
      <c r="A44" s="35">
        <f t="shared" si="118"/>
        <v>2020</v>
      </c>
      <c r="B44" s="258">
        <f>'Data-A6-Chin (May25)'!V41</f>
        <v>14297.361553660647</v>
      </c>
      <c r="C44" s="259">
        <f>'Data-A6-Chin (May25)'!C41</f>
        <v>12265.648310387985</v>
      </c>
      <c r="D44" s="259">
        <f>'Data-A6-Chin (May25)'!P41</f>
        <v>1731.6540969407185</v>
      </c>
      <c r="E44" s="70">
        <f t="shared" ref="E44" si="513">C44+D44</f>
        <v>13997.302407328703</v>
      </c>
      <c r="F44" s="74"/>
      <c r="G44" s="75" t="str">
        <f t="shared" ref="G44" si="514">IF(F44&gt;0,F44/(F44+D44),"")</f>
        <v/>
      </c>
      <c r="H44" s="303">
        <f t="shared" si="338"/>
        <v>2003.5022311899791</v>
      </c>
      <c r="I44" s="70">
        <f t="shared" si="75"/>
        <v>6263.2663830507354</v>
      </c>
      <c r="J44" s="70">
        <f>I44-'Data-Nisga''a catch (May25)'!E33</f>
        <v>5545.2663830507354</v>
      </c>
      <c r="K44" s="259">
        <f>'Data-A6-Chin (May25)'!AK41</f>
        <v>1043.603556173035</v>
      </c>
      <c r="L44" s="275">
        <f>'Data-A6-Chin (May25)'!AJ41</f>
        <v>20560.627936711382</v>
      </c>
      <c r="M44" s="71">
        <f t="shared" si="2"/>
        <v>21604.231492884417</v>
      </c>
      <c r="N44" s="224">
        <f t="shared" si="3"/>
        <v>21604.231492884417</v>
      </c>
      <c r="O44" s="222">
        <f t="shared" si="339"/>
        <v>4.8305516283546443E-2</v>
      </c>
      <c r="P44" s="75">
        <f t="shared" si="4"/>
        <v>0.2899092423219779</v>
      </c>
      <c r="Q44" s="75">
        <f t="shared" si="76"/>
        <v>0.25667501224827771</v>
      </c>
      <c r="R44" s="82">
        <f t="shared" ref="R44" si="515">O44+P44</f>
        <v>0.33821475860552436</v>
      </c>
      <c r="S44" s="82">
        <f t="shared" ref="S44" si="516">O44+Q44</f>
        <v>0.30498052853182417</v>
      </c>
      <c r="T44" s="74">
        <f t="shared" si="77"/>
        <v>2882.6562613529845</v>
      </c>
      <c r="U44" s="74">
        <f t="shared" si="6"/>
        <v>18534.182304432357</v>
      </c>
      <c r="V44" s="67"/>
      <c r="W44" s="67"/>
      <c r="X44" s="67"/>
      <c r="Y44" s="163">
        <f t="shared" ref="Y44:AI44" si="517">Y81</f>
        <v>0.33057851239669422</v>
      </c>
      <c r="Z44" s="163">
        <f t="shared" si="517"/>
        <v>3.8016528925619832</v>
      </c>
      <c r="AA44" s="163">
        <f t="shared" si="517"/>
        <v>0.16528925619834711</v>
      </c>
      <c r="AB44" s="163">
        <f t="shared" si="517"/>
        <v>58.677685950413228</v>
      </c>
      <c r="AC44" s="163">
        <f t="shared" si="517"/>
        <v>0</v>
      </c>
      <c r="AD44" s="163">
        <f t="shared" si="517"/>
        <v>0.33057851239669422</v>
      </c>
      <c r="AE44" s="163">
        <f t="shared" si="517"/>
        <v>35.702479338842977</v>
      </c>
      <c r="AF44" s="163">
        <f t="shared" si="517"/>
        <v>0.49586776859504134</v>
      </c>
      <c r="AG44" s="163">
        <f t="shared" si="517"/>
        <v>0.49586776859504134</v>
      </c>
      <c r="AH44" s="163">
        <f t="shared" si="517"/>
        <v>0</v>
      </c>
      <c r="AI44" s="163">
        <f t="shared" si="517"/>
        <v>0</v>
      </c>
      <c r="AJ44" s="10">
        <f t="shared" ref="AJ44" si="518">SUM(Y44:AI44)</f>
        <v>100.00000000000001</v>
      </c>
      <c r="AK44" s="32">
        <f t="shared" si="7"/>
        <v>71.418947083915427</v>
      </c>
      <c r="AL44" s="32">
        <f t="shared" si="8"/>
        <v>821.3178914650274</v>
      </c>
      <c r="AM44" s="32">
        <f t="shared" si="9"/>
        <v>35.709473541957713</v>
      </c>
      <c r="AN44" s="32">
        <f t="shared" si="10"/>
        <v>12676.863107394989</v>
      </c>
      <c r="AO44" s="32">
        <f t="shared" si="11"/>
        <v>0</v>
      </c>
      <c r="AP44" s="32">
        <f t="shared" si="12"/>
        <v>71.418947083915427</v>
      </c>
      <c r="AQ44" s="32">
        <f t="shared" si="13"/>
        <v>7713.2462850628672</v>
      </c>
      <c r="AR44" s="32">
        <f t="shared" si="14"/>
        <v>107.12842062587315</v>
      </c>
      <c r="AS44" s="32">
        <f t="shared" si="15"/>
        <v>107.12842062587315</v>
      </c>
      <c r="AT44" s="32">
        <f t="shared" si="16"/>
        <v>0</v>
      </c>
      <c r="AU44" s="32">
        <f t="shared" si="17"/>
        <v>0</v>
      </c>
      <c r="AV44" s="37">
        <f t="shared" ref="AV44" si="519">SUM(AK44:AU44)</f>
        <v>21604.231492884413</v>
      </c>
      <c r="AW44" s="8"/>
      <c r="AX44" s="2">
        <f t="shared" si="121"/>
        <v>2020</v>
      </c>
      <c r="AY44" s="8">
        <f t="shared" si="19"/>
        <v>13997.302407328703</v>
      </c>
      <c r="BD44" s="58">
        <f t="shared" si="463"/>
        <v>0.33057851239669422</v>
      </c>
      <c r="BE44" s="58">
        <f t="shared" si="464"/>
        <v>3.8016528925619832</v>
      </c>
      <c r="BF44" s="58">
        <f t="shared" si="465"/>
        <v>0.16528925619834711</v>
      </c>
      <c r="BG44" s="58">
        <f t="shared" si="466"/>
        <v>58.677685950413228</v>
      </c>
      <c r="BH44" s="58">
        <f t="shared" si="467"/>
        <v>0</v>
      </c>
      <c r="BI44" s="58">
        <f t="shared" si="468"/>
        <v>0.33057851239669422</v>
      </c>
      <c r="BJ44" s="58">
        <f t="shared" si="469"/>
        <v>35.702479338842977</v>
      </c>
      <c r="BK44" s="58">
        <f t="shared" si="470"/>
        <v>0.49586776859504134</v>
      </c>
      <c r="BL44" s="58">
        <f t="shared" si="471"/>
        <v>0.49586776859504134</v>
      </c>
      <c r="BM44" s="58">
        <f t="shared" si="472"/>
        <v>0</v>
      </c>
      <c r="BN44" s="58">
        <f t="shared" si="473"/>
        <v>0</v>
      </c>
      <c r="BO44" s="10">
        <f t="shared" si="474"/>
        <v>100.00000000000001</v>
      </c>
      <c r="BP44" s="32">
        <f t="shared" si="475"/>
        <v>9.5294421862908578</v>
      </c>
      <c r="BQ44" s="32">
        <f t="shared" si="476"/>
        <v>109.58858514234485</v>
      </c>
      <c r="BR44" s="32">
        <f t="shared" si="477"/>
        <v>4.7647210931454289</v>
      </c>
      <c r="BS44" s="32">
        <f t="shared" si="478"/>
        <v>1691.4759880666275</v>
      </c>
      <c r="BT44" s="32">
        <f t="shared" si="479"/>
        <v>0</v>
      </c>
      <c r="BU44" s="32">
        <f t="shared" si="480"/>
        <v>9.5294421862908578</v>
      </c>
      <c r="BV44" s="32">
        <f t="shared" si="481"/>
        <v>1029.1797561194128</v>
      </c>
      <c r="BW44" s="32">
        <f t="shared" si="482"/>
        <v>14.294163279436289</v>
      </c>
      <c r="BX44" s="32">
        <f t="shared" si="483"/>
        <v>14.294163279436289</v>
      </c>
      <c r="BY44" s="32">
        <f t="shared" si="484"/>
        <v>0</v>
      </c>
      <c r="BZ44" s="32">
        <f t="shared" si="485"/>
        <v>0</v>
      </c>
      <c r="CA44" s="32">
        <f t="shared" si="486"/>
        <v>2882.656261352985</v>
      </c>
      <c r="CB44" s="8"/>
      <c r="CC44" s="2">
        <f t="shared" si="122"/>
        <v>2020</v>
      </c>
      <c r="CD44" s="8">
        <f t="shared" si="21"/>
        <v>2003.5022311899791</v>
      </c>
      <c r="CE44" s="9"/>
      <c r="CI44" s="58">
        <f t="shared" si="308"/>
        <v>0.33057851239669422</v>
      </c>
      <c r="CJ44" s="58">
        <f t="shared" ref="CJ44" si="520">Z44</f>
        <v>3.8016528925619832</v>
      </c>
      <c r="CK44" s="58">
        <f t="shared" ref="CK44" si="521">AA44</f>
        <v>0.16528925619834711</v>
      </c>
      <c r="CL44" s="58">
        <f t="shared" ref="CL44" si="522">AB44</f>
        <v>58.677685950413228</v>
      </c>
      <c r="CM44" s="58">
        <f t="shared" ref="CM44" si="523">AC44</f>
        <v>0</v>
      </c>
      <c r="CN44" s="58">
        <f t="shared" ref="CN44" si="524">AD44</f>
        <v>0.33057851239669422</v>
      </c>
      <c r="CO44" s="58">
        <f t="shared" ref="CO44" si="525">AE44</f>
        <v>35.702479338842977</v>
      </c>
      <c r="CP44" s="58">
        <f t="shared" ref="CP44" si="526">AF44</f>
        <v>0.49586776859504134</v>
      </c>
      <c r="CQ44" s="58">
        <f t="shared" ref="CQ44" si="527">AG44</f>
        <v>0.49586776859504134</v>
      </c>
      <c r="CR44" s="58">
        <f t="shared" ref="CR44" si="528">AH44</f>
        <v>0</v>
      </c>
      <c r="CS44" s="58">
        <f t="shared" ref="CS44" si="529">AI44</f>
        <v>0</v>
      </c>
      <c r="CT44" s="10">
        <f t="shared" ref="CT44" si="530">SUM(CI44:CS44)</f>
        <v>100.00000000000001</v>
      </c>
      <c r="CU44" s="32">
        <f t="shared" ref="CU44:CU48" si="531">(CI44/100)*$U44</f>
        <v>61.270024146883827</v>
      </c>
      <c r="CV44" s="32">
        <f t="shared" ref="CV44:CV48" si="532">(CJ44/100)*$U44</f>
        <v>704.60527768916393</v>
      </c>
      <c r="CW44" s="32">
        <f t="shared" ref="CW44:CW48" si="533">(CK44/100)*$U44</f>
        <v>30.635012073441914</v>
      </c>
      <c r="CX44" s="32">
        <f t="shared" ref="CX44:CX48" si="534">(CL44/100)*$U44</f>
        <v>10875.42928607188</v>
      </c>
      <c r="CY44" s="32">
        <f t="shared" ref="CY44:CY48" si="535">(CM44/100)*$U44</f>
        <v>0</v>
      </c>
      <c r="CZ44" s="32">
        <f t="shared" ref="CZ44:CZ48" si="536">(CN44/100)*$U44</f>
        <v>61.270024146883827</v>
      </c>
      <c r="DA44" s="32">
        <f t="shared" ref="DA44:DA48" si="537">(CO44/100)*$U44</f>
        <v>6617.1626078634536</v>
      </c>
      <c r="DB44" s="32">
        <f t="shared" ref="DB44:DB48" si="538">(CP44/100)*$U44</f>
        <v>91.905036220325741</v>
      </c>
      <c r="DC44" s="32">
        <f t="shared" ref="DC44:DC48" si="539">(CQ44/100)*$U44</f>
        <v>91.905036220325741</v>
      </c>
      <c r="DD44" s="32">
        <f t="shared" ref="DD44:DD48" si="540">(CR44/100)*$U44</f>
        <v>0</v>
      </c>
      <c r="DE44" s="32">
        <f t="shared" ref="DE44:DE48" si="541">(CS44/100)*$U44</f>
        <v>0</v>
      </c>
      <c r="DF44" s="37">
        <f t="shared" ref="DF44:DF48" si="542">SUM(CU44:DE44)</f>
        <v>18534.182304432361</v>
      </c>
      <c r="DG44" s="8"/>
      <c r="DH44" s="2">
        <f t="shared" si="512"/>
        <v>2020</v>
      </c>
      <c r="DI44" s="8">
        <f t="shared" si="58"/>
        <v>12265.648310387985</v>
      </c>
      <c r="DR44" s="3">
        <f t="shared" si="125"/>
        <v>2020</v>
      </c>
      <c r="DS44" s="18">
        <f t="shared" si="453"/>
        <v>349.68044686899873</v>
      </c>
      <c r="DT44" s="21">
        <f t="shared" si="454"/>
        <v>15359.835665437446</v>
      </c>
      <c r="DU44" s="21"/>
      <c r="DV44" s="15"/>
      <c r="DW44" s="7"/>
      <c r="DX44" s="47"/>
    </row>
    <row r="45" spans="1:128" x14ac:dyDescent="0.3">
      <c r="A45" s="35">
        <f t="shared" si="118"/>
        <v>2021</v>
      </c>
      <c r="B45" s="258">
        <f>'Data-A6-Chin (May25)'!V42</f>
        <v>12735.747612410021</v>
      </c>
      <c r="C45" s="259">
        <f>'Data-A6-Chin (May25)'!C42</f>
        <v>11249.867777777778</v>
      </c>
      <c r="D45" s="259">
        <f>'Data-A6-Chin (May25)'!P42</f>
        <v>1542.5160403099815</v>
      </c>
      <c r="E45" s="70">
        <f t="shared" ref="E45:E48" si="543">C45+D45</f>
        <v>12792.383818087759</v>
      </c>
      <c r="F45" s="74">
        <v>32</v>
      </c>
      <c r="G45" s="75">
        <f t="shared" ref="G45:G48" si="544">IF(F45&gt;0,F45/(F45+D45),"")</f>
        <v>2.032370530420257E-2</v>
      </c>
      <c r="H45" s="303">
        <f t="shared" si="338"/>
        <v>1574.5160403099815</v>
      </c>
      <c r="I45" s="70">
        <f t="shared" si="75"/>
        <v>6608.3519167199593</v>
      </c>
      <c r="J45" s="70">
        <f>I45-'Data-Nisga''a catch (May25)'!E34</f>
        <v>6059.3519167199593</v>
      </c>
      <c r="K45" s="259">
        <f>'Data-A6-Chin (May25)'!AK42</f>
        <v>981.85576441077137</v>
      </c>
      <c r="L45" s="275">
        <f>'Data-A6-Chin (May25)'!AJ42</f>
        <v>19344.099529129981</v>
      </c>
      <c r="M45" s="71">
        <f t="shared" si="2"/>
        <v>20325.955293540752</v>
      </c>
      <c r="N45" s="224">
        <f t="shared" si="3"/>
        <v>20325.955293540752</v>
      </c>
      <c r="O45" s="222">
        <f t="shared" ref="O45:O48" si="545">K45/N45</f>
        <v>4.8305516283546519E-2</v>
      </c>
      <c r="P45" s="75">
        <f t="shared" si="4"/>
        <v>0.32511888476011669</v>
      </c>
      <c r="Q45" s="75">
        <f t="shared" si="76"/>
        <v>0.29810908413468368</v>
      </c>
      <c r="R45" s="82">
        <f t="shared" ref="R45:R48" si="546">O45+P45</f>
        <v>0.3734244010436632</v>
      </c>
      <c r="S45" s="82">
        <f t="shared" ref="S45:S48" si="547">O45+Q45</f>
        <v>0.34641460041823019</v>
      </c>
      <c r="T45" s="74">
        <f t="shared" si="77"/>
        <v>2409.0440840898782</v>
      </c>
      <c r="U45" s="74">
        <f t="shared" si="6"/>
        <v>17954.525832982094</v>
      </c>
      <c r="V45" s="67"/>
      <c r="W45" s="67"/>
      <c r="X45" s="67"/>
      <c r="Y45" s="252">
        <f t="shared" ref="Y45:AI45" si="548">Y82</f>
        <v>0.92592592592592582</v>
      </c>
      <c r="Z45" s="252">
        <f t="shared" si="548"/>
        <v>1.2345679012345678</v>
      </c>
      <c r="AA45" s="252">
        <f t="shared" si="548"/>
        <v>0</v>
      </c>
      <c r="AB45" s="252">
        <f t="shared" si="548"/>
        <v>39.814814814814817</v>
      </c>
      <c r="AC45" s="252">
        <f t="shared" si="548"/>
        <v>0</v>
      </c>
      <c r="AD45" s="252">
        <f t="shared" si="548"/>
        <v>0</v>
      </c>
      <c r="AE45" s="252">
        <f t="shared" si="548"/>
        <v>57.098765432098766</v>
      </c>
      <c r="AF45" s="252">
        <f t="shared" si="548"/>
        <v>0.30864197530864196</v>
      </c>
      <c r="AG45" s="252">
        <f t="shared" si="548"/>
        <v>0.30864197530864196</v>
      </c>
      <c r="AH45" s="252">
        <f t="shared" si="548"/>
        <v>0.30864197530864196</v>
      </c>
      <c r="AI45" s="252">
        <f t="shared" si="548"/>
        <v>0</v>
      </c>
      <c r="AJ45" s="253">
        <f t="shared" ref="AJ45" si="549">SUM(Y45:AI45)</f>
        <v>100.00000000000001</v>
      </c>
      <c r="AK45" s="254">
        <f t="shared" si="7"/>
        <v>188.20328975500695</v>
      </c>
      <c r="AL45" s="254">
        <f t="shared" si="8"/>
        <v>250.9377196733426</v>
      </c>
      <c r="AM45" s="254">
        <f t="shared" si="9"/>
        <v>0</v>
      </c>
      <c r="AN45" s="254">
        <f t="shared" si="10"/>
        <v>8092.7414594652992</v>
      </c>
      <c r="AO45" s="254">
        <f t="shared" si="11"/>
        <v>0</v>
      </c>
      <c r="AP45" s="254">
        <f t="shared" si="12"/>
        <v>0</v>
      </c>
      <c r="AQ45" s="254">
        <f t="shared" si="13"/>
        <v>11605.869534892096</v>
      </c>
      <c r="AR45" s="254">
        <f t="shared" si="14"/>
        <v>62.73442991833565</v>
      </c>
      <c r="AS45" s="254">
        <f t="shared" si="15"/>
        <v>62.73442991833565</v>
      </c>
      <c r="AT45" s="254">
        <f t="shared" si="16"/>
        <v>62.73442991833565</v>
      </c>
      <c r="AU45" s="254">
        <f t="shared" si="17"/>
        <v>0</v>
      </c>
      <c r="AV45" s="255">
        <f t="shared" ref="AV45" si="550">SUM(AK45:AU45)</f>
        <v>20325.955293540752</v>
      </c>
      <c r="AW45" s="8"/>
      <c r="AX45" s="2">
        <f t="shared" si="121"/>
        <v>2021</v>
      </c>
      <c r="AY45" s="8">
        <f t="shared" ref="AY45:AY48" si="551">E45</f>
        <v>12792.383818087759</v>
      </c>
      <c r="BD45" s="58">
        <f>Y45</f>
        <v>0.92592592592592582</v>
      </c>
      <c r="BE45" s="58">
        <f t="shared" si="464"/>
        <v>1.2345679012345678</v>
      </c>
      <c r="BF45" s="58">
        <f t="shared" si="465"/>
        <v>0</v>
      </c>
      <c r="BG45" s="58">
        <f t="shared" si="466"/>
        <v>39.814814814814817</v>
      </c>
      <c r="BH45" s="58">
        <f t="shared" si="467"/>
        <v>0</v>
      </c>
      <c r="BI45" s="58">
        <f t="shared" si="468"/>
        <v>0</v>
      </c>
      <c r="BJ45" s="58">
        <f t="shared" si="469"/>
        <v>57.098765432098766</v>
      </c>
      <c r="BK45" s="58">
        <f t="shared" si="470"/>
        <v>0.30864197530864196</v>
      </c>
      <c r="BL45" s="58">
        <f t="shared" si="471"/>
        <v>0.30864197530864196</v>
      </c>
      <c r="BM45" s="58">
        <f t="shared" si="472"/>
        <v>0.30864197530864196</v>
      </c>
      <c r="BN45" s="58">
        <f t="shared" si="473"/>
        <v>0</v>
      </c>
      <c r="BO45" s="10">
        <f t="shared" si="474"/>
        <v>100.00000000000001</v>
      </c>
      <c r="BP45" s="32">
        <f t="shared" si="475"/>
        <v>22.305963741572945</v>
      </c>
      <c r="BQ45" s="32">
        <f t="shared" si="476"/>
        <v>29.741284988763926</v>
      </c>
      <c r="BR45" s="32">
        <f t="shared" si="477"/>
        <v>0</v>
      </c>
      <c r="BS45" s="32">
        <f t="shared" si="478"/>
        <v>959.15644088763668</v>
      </c>
      <c r="BT45" s="32">
        <f t="shared" si="479"/>
        <v>0</v>
      </c>
      <c r="BU45" s="32">
        <f t="shared" si="480"/>
        <v>0</v>
      </c>
      <c r="BV45" s="32">
        <f t="shared" si="481"/>
        <v>1375.5344307303317</v>
      </c>
      <c r="BW45" s="32">
        <f t="shared" si="482"/>
        <v>7.4353212471909815</v>
      </c>
      <c r="BX45" s="32">
        <f t="shared" si="483"/>
        <v>7.4353212471909815</v>
      </c>
      <c r="BY45" s="32">
        <f t="shared" si="484"/>
        <v>7.4353212471909815</v>
      </c>
      <c r="BZ45" s="32">
        <f t="shared" si="485"/>
        <v>0</v>
      </c>
      <c r="CA45" s="32">
        <f t="shared" si="486"/>
        <v>2409.0440840898787</v>
      </c>
      <c r="CB45" s="8"/>
      <c r="CC45" s="2">
        <f t="shared" si="122"/>
        <v>2021</v>
      </c>
      <c r="CD45" s="8">
        <f t="shared" si="21"/>
        <v>1574.5160403099815</v>
      </c>
      <c r="CE45" s="9"/>
      <c r="CI45" s="58">
        <f t="shared" ref="CI45:CI48" si="552">Y45</f>
        <v>0.92592592592592582</v>
      </c>
      <c r="CJ45" s="58">
        <f t="shared" ref="CJ45:CJ48" si="553">Z45</f>
        <v>1.2345679012345678</v>
      </c>
      <c r="CK45" s="58">
        <f t="shared" ref="CK45:CK48" si="554">AA45</f>
        <v>0</v>
      </c>
      <c r="CL45" s="58">
        <f t="shared" ref="CL45:CL48" si="555">AB45</f>
        <v>39.814814814814817</v>
      </c>
      <c r="CM45" s="58">
        <f t="shared" ref="CM45:CM48" si="556">AC45</f>
        <v>0</v>
      </c>
      <c r="CN45" s="58">
        <f t="shared" ref="CN45:CN48" si="557">AD45</f>
        <v>0</v>
      </c>
      <c r="CO45" s="58">
        <f t="shared" ref="CO45:CO48" si="558">AE45</f>
        <v>57.098765432098766</v>
      </c>
      <c r="CP45" s="58">
        <f t="shared" ref="CP45:CP48" si="559">AF45</f>
        <v>0.30864197530864196</v>
      </c>
      <c r="CQ45" s="58">
        <f t="shared" ref="CQ45:CQ48" si="560">AG45</f>
        <v>0.30864197530864196</v>
      </c>
      <c r="CR45" s="58">
        <f t="shared" ref="CR45:CR48" si="561">AH45</f>
        <v>0.30864197530864196</v>
      </c>
      <c r="CS45" s="58">
        <f t="shared" ref="CS45:CS48" si="562">AI45</f>
        <v>0</v>
      </c>
      <c r="CT45" s="10">
        <f t="shared" ref="CT45" si="563">SUM(CI45:CS45)</f>
        <v>100.00000000000001</v>
      </c>
      <c r="CU45" s="32">
        <f t="shared" si="531"/>
        <v>166.24560956464902</v>
      </c>
      <c r="CV45" s="32">
        <f t="shared" si="532"/>
        <v>221.66081275286535</v>
      </c>
      <c r="CW45" s="32">
        <f t="shared" si="533"/>
        <v>0</v>
      </c>
      <c r="CX45" s="32">
        <f t="shared" si="534"/>
        <v>7148.5612112799072</v>
      </c>
      <c r="CY45" s="32">
        <f t="shared" si="535"/>
        <v>0</v>
      </c>
      <c r="CZ45" s="32">
        <f t="shared" si="536"/>
        <v>0</v>
      </c>
      <c r="DA45" s="32">
        <f t="shared" si="537"/>
        <v>10251.812589820021</v>
      </c>
      <c r="DB45" s="32">
        <f t="shared" si="538"/>
        <v>55.415203188216339</v>
      </c>
      <c r="DC45" s="32">
        <f t="shared" si="539"/>
        <v>55.415203188216339</v>
      </c>
      <c r="DD45" s="32">
        <f t="shared" si="540"/>
        <v>55.415203188216339</v>
      </c>
      <c r="DE45" s="32">
        <f t="shared" si="541"/>
        <v>0</v>
      </c>
      <c r="DF45" s="37">
        <f t="shared" si="542"/>
        <v>17954.52583298209</v>
      </c>
      <c r="DG45" s="8"/>
      <c r="DH45" s="2">
        <f t="shared" si="512"/>
        <v>2021</v>
      </c>
      <c r="DI45" s="8">
        <f t="shared" si="58"/>
        <v>11249.867777777778</v>
      </c>
      <c r="DR45" s="3">
        <f t="shared" si="125"/>
        <v>2021</v>
      </c>
      <c r="DS45" s="18">
        <f t="shared" si="453"/>
        <v>136.83595247605743</v>
      </c>
      <c r="DT45" s="21"/>
      <c r="DU45" s="21"/>
      <c r="DV45" s="15"/>
      <c r="DW45" s="7"/>
      <c r="DX45" s="47"/>
    </row>
    <row r="46" spans="1:128" x14ac:dyDescent="0.3">
      <c r="A46" s="35">
        <f t="shared" si="118"/>
        <v>2022</v>
      </c>
      <c r="B46" s="258">
        <f>'Data-A6-Chin (May25)'!V43</f>
        <v>18208.493367742922</v>
      </c>
      <c r="C46" s="259">
        <f>'Data-A6-Chin (May25)'!C43</f>
        <v>13408.493367742924</v>
      </c>
      <c r="D46" s="259">
        <f>'Data-A6-Chin (May25)'!P43</f>
        <v>2681.008960614542</v>
      </c>
      <c r="E46" s="70">
        <f t="shared" si="543"/>
        <v>16089.502328357466</v>
      </c>
      <c r="F46" s="74"/>
      <c r="G46" s="75" t="str">
        <f t="shared" si="544"/>
        <v/>
      </c>
      <c r="H46" s="303">
        <f t="shared" si="338"/>
        <v>3101.8939890600141</v>
      </c>
      <c r="I46" s="70">
        <f t="shared" si="75"/>
        <v>2433.5907607096015</v>
      </c>
      <c r="J46" s="70">
        <f>I46-'Data-Nisga''a catch (May25)'!E35</f>
        <v>1940.5907607096015</v>
      </c>
      <c r="K46" s="259">
        <f>'Data-A6-Chin (May25)'!AK43</f>
        <v>1047.7380588562737</v>
      </c>
      <c r="L46" s="275">
        <f>'Data-A6-Chin (May25)'!AJ43</f>
        <v>20642.084128452523</v>
      </c>
      <c r="M46" s="71">
        <f t="shared" si="2"/>
        <v>21689.822187308797</v>
      </c>
      <c r="N46" s="224">
        <f t="shared" si="3"/>
        <v>21689.822187308797</v>
      </c>
      <c r="O46" s="222">
        <f t="shared" si="545"/>
        <v>4.8305516283546519E-2</v>
      </c>
      <c r="P46" s="75">
        <f t="shared" si="4"/>
        <v>0.11219966395729837</v>
      </c>
      <c r="Q46" s="75">
        <f t="shared" si="76"/>
        <v>8.9470109249908225E-2</v>
      </c>
      <c r="R46" s="82">
        <f t="shared" si="546"/>
        <v>0.1605051802408449</v>
      </c>
      <c r="S46" s="82">
        <f t="shared" si="547"/>
        <v>0.13777562553345474</v>
      </c>
      <c r="T46" s="74">
        <f t="shared" si="77"/>
        <v>3597.5484814833071</v>
      </c>
      <c r="U46" s="74">
        <f t="shared" si="6"/>
        <v>15972.097804712746</v>
      </c>
      <c r="V46" s="67"/>
      <c r="W46" s="67"/>
      <c r="X46" s="67"/>
      <c r="Y46" s="252">
        <f t="shared" ref="Y46:AI46" si="564">Y83</f>
        <v>0.33057851239669422</v>
      </c>
      <c r="Z46" s="252">
        <f t="shared" si="564"/>
        <v>0.49586776859504134</v>
      </c>
      <c r="AA46" s="252">
        <f t="shared" si="564"/>
        <v>0.33057851239669422</v>
      </c>
      <c r="AB46" s="252">
        <f t="shared" si="564"/>
        <v>58.512396694214871</v>
      </c>
      <c r="AC46" s="252">
        <f t="shared" si="564"/>
        <v>0</v>
      </c>
      <c r="AD46" s="252">
        <f t="shared" si="564"/>
        <v>0</v>
      </c>
      <c r="AE46" s="252">
        <f t="shared" si="564"/>
        <v>37.02479338842975</v>
      </c>
      <c r="AF46" s="252">
        <f t="shared" si="564"/>
        <v>0</v>
      </c>
      <c r="AG46" s="252">
        <f t="shared" si="564"/>
        <v>3.1404958677685952</v>
      </c>
      <c r="AH46" s="252">
        <f t="shared" si="564"/>
        <v>0.16528925619834711</v>
      </c>
      <c r="AI46" s="252">
        <f t="shared" si="564"/>
        <v>0</v>
      </c>
      <c r="AJ46" s="253">
        <f t="shared" ref="AJ46:AJ47" si="565">SUM(Y46:AI46)</f>
        <v>99.999999999999986</v>
      </c>
      <c r="AK46" s="254">
        <f t="shared" ref="AK46:AK48" si="566">(Y46/100)*$M46</f>
        <v>71.701891528293544</v>
      </c>
      <c r="AL46" s="254">
        <f t="shared" ref="AL46:AL48" si="567">(Z46/100)*$M46</f>
        <v>107.55283729244032</v>
      </c>
      <c r="AM46" s="254">
        <f t="shared" ref="AM46:AM48" si="568">(AA46/100)*$M46</f>
        <v>71.701891528293544</v>
      </c>
      <c r="AN46" s="254">
        <f t="shared" ref="AN46:AN48" si="569">(AB46/100)*$M46</f>
        <v>12691.234800507957</v>
      </c>
      <c r="AO46" s="254">
        <f t="shared" ref="AO46:AO48" si="570">(AC46/100)*$M46</f>
        <v>0</v>
      </c>
      <c r="AP46" s="254">
        <f t="shared" ref="AP46:AP48" si="571">(AD46/100)*$M46</f>
        <v>0</v>
      </c>
      <c r="AQ46" s="254">
        <f t="shared" ref="AQ46:AQ48" si="572">(AE46/100)*$M46</f>
        <v>8030.6118511688765</v>
      </c>
      <c r="AR46" s="254">
        <f t="shared" ref="AR46:AR48" si="573">(AF46/100)*$M46</f>
        <v>0</v>
      </c>
      <c r="AS46" s="254">
        <f t="shared" ref="AS46:AS48" si="574">(AG46/100)*$M46</f>
        <v>681.16796951878871</v>
      </c>
      <c r="AT46" s="254">
        <f t="shared" ref="AT46:AT48" si="575">(AH46/100)*$M46</f>
        <v>35.850945764146772</v>
      </c>
      <c r="AU46" s="254">
        <f t="shared" ref="AU46:AU48" si="576">(AI46/100)*$M46</f>
        <v>0</v>
      </c>
      <c r="AV46" s="255">
        <f t="shared" ref="AV46:AV48" si="577">SUM(AK46:AU46)</f>
        <v>21689.822187308797</v>
      </c>
      <c r="AW46" s="8"/>
      <c r="AX46" s="2">
        <f t="shared" si="121"/>
        <v>2022</v>
      </c>
      <c r="AY46" s="8">
        <f t="shared" si="551"/>
        <v>16089.502328357466</v>
      </c>
      <c r="BD46" s="58">
        <f t="shared" ref="BD46:BD48" si="578">Y46</f>
        <v>0.33057851239669422</v>
      </c>
      <c r="BE46" s="58">
        <f t="shared" ref="BE46:BE48" si="579">Z46</f>
        <v>0.49586776859504134</v>
      </c>
      <c r="BF46" s="58">
        <f t="shared" ref="BF46:BF48" si="580">AA46</f>
        <v>0.33057851239669422</v>
      </c>
      <c r="BG46" s="58">
        <f t="shared" ref="BG46:BG48" si="581">AB46</f>
        <v>58.512396694214871</v>
      </c>
      <c r="BH46" s="58">
        <f t="shared" ref="BH46:BH48" si="582">AC46</f>
        <v>0</v>
      </c>
      <c r="BI46" s="58">
        <f t="shared" ref="BI46:BI48" si="583">AD46</f>
        <v>0</v>
      </c>
      <c r="BJ46" s="58">
        <f t="shared" ref="BJ46:BJ48" si="584">AE46</f>
        <v>37.02479338842975</v>
      </c>
      <c r="BK46" s="58">
        <f t="shared" ref="BK46:BK48" si="585">AF46</f>
        <v>0</v>
      </c>
      <c r="BL46" s="58">
        <f t="shared" ref="BL46:BL48" si="586">AG46</f>
        <v>3.1404958677685952</v>
      </c>
      <c r="BM46" s="58">
        <f t="shared" ref="BM46:BM48" si="587">AH46</f>
        <v>0.16528925619834711</v>
      </c>
      <c r="BN46" s="58">
        <f t="shared" ref="BN46:BN48" si="588">AI46</f>
        <v>0</v>
      </c>
      <c r="BO46" s="10">
        <f t="shared" ref="BO46:BO47" si="589">SUM(BD46:BN46)</f>
        <v>99.999999999999986</v>
      </c>
      <c r="BP46" s="32">
        <f t="shared" si="475"/>
        <v>11.892722252837379</v>
      </c>
      <c r="BQ46" s="32">
        <f t="shared" si="476"/>
        <v>17.839083379256071</v>
      </c>
      <c r="BR46" s="32">
        <f t="shared" si="477"/>
        <v>11.892722252837379</v>
      </c>
      <c r="BS46" s="32">
        <f t="shared" si="478"/>
        <v>2105.0118387522161</v>
      </c>
      <c r="BT46" s="32">
        <f t="shared" si="479"/>
        <v>0</v>
      </c>
      <c r="BU46" s="32">
        <f t="shared" si="480"/>
        <v>0</v>
      </c>
      <c r="BV46" s="32">
        <f t="shared" si="481"/>
        <v>1331.9848923177863</v>
      </c>
      <c r="BW46" s="32">
        <f t="shared" si="482"/>
        <v>0</v>
      </c>
      <c r="BX46" s="32">
        <f t="shared" si="483"/>
        <v>112.98086140195511</v>
      </c>
      <c r="BY46" s="32">
        <f t="shared" si="484"/>
        <v>5.9463611264186893</v>
      </c>
      <c r="BZ46" s="32">
        <f t="shared" si="485"/>
        <v>0</v>
      </c>
      <c r="CA46" s="32">
        <f t="shared" si="486"/>
        <v>3597.5484814833067</v>
      </c>
      <c r="CB46" s="8"/>
      <c r="CC46" s="2">
        <f t="shared" si="122"/>
        <v>2022</v>
      </c>
      <c r="CD46" s="8">
        <f t="shared" si="21"/>
        <v>3101.8939890600141</v>
      </c>
      <c r="CE46" s="9"/>
      <c r="CI46" s="58">
        <f t="shared" si="552"/>
        <v>0.33057851239669422</v>
      </c>
      <c r="CJ46" s="58">
        <f t="shared" si="553"/>
        <v>0.49586776859504134</v>
      </c>
      <c r="CK46" s="58">
        <f t="shared" si="554"/>
        <v>0.33057851239669422</v>
      </c>
      <c r="CL46" s="58">
        <f t="shared" si="555"/>
        <v>58.512396694214871</v>
      </c>
      <c r="CM46" s="58">
        <f t="shared" si="556"/>
        <v>0</v>
      </c>
      <c r="CN46" s="58">
        <f t="shared" si="557"/>
        <v>0</v>
      </c>
      <c r="CO46" s="58">
        <f t="shared" si="558"/>
        <v>37.02479338842975</v>
      </c>
      <c r="CP46" s="58">
        <f t="shared" si="559"/>
        <v>0</v>
      </c>
      <c r="CQ46" s="58">
        <f t="shared" si="560"/>
        <v>3.1404958677685952</v>
      </c>
      <c r="CR46" s="58">
        <f t="shared" si="561"/>
        <v>0.16528925619834711</v>
      </c>
      <c r="CS46" s="58">
        <f t="shared" si="562"/>
        <v>0</v>
      </c>
      <c r="CT46" s="10">
        <f t="shared" ref="CT46:CT47" si="590">SUM(CI46:CS46)</f>
        <v>99.999999999999986</v>
      </c>
      <c r="CU46" s="32">
        <f t="shared" si="531"/>
        <v>52.800323321364452</v>
      </c>
      <c r="CV46" s="32">
        <f t="shared" si="532"/>
        <v>79.200484982046675</v>
      </c>
      <c r="CW46" s="32">
        <f t="shared" si="533"/>
        <v>52.800323321364452</v>
      </c>
      <c r="CX46" s="32">
        <f t="shared" si="534"/>
        <v>9345.6572278815074</v>
      </c>
      <c r="CY46" s="32">
        <f t="shared" si="535"/>
        <v>0</v>
      </c>
      <c r="CZ46" s="32">
        <f t="shared" si="536"/>
        <v>0</v>
      </c>
      <c r="DA46" s="32">
        <f t="shared" si="537"/>
        <v>5913.6362119928181</v>
      </c>
      <c r="DB46" s="32">
        <f t="shared" si="538"/>
        <v>0</v>
      </c>
      <c r="DC46" s="32">
        <f t="shared" si="539"/>
        <v>501.60307155296232</v>
      </c>
      <c r="DD46" s="32">
        <f t="shared" si="540"/>
        <v>26.400161660682226</v>
      </c>
      <c r="DE46" s="32">
        <f t="shared" si="541"/>
        <v>0</v>
      </c>
      <c r="DF46" s="37">
        <f t="shared" si="542"/>
        <v>15972.097804712745</v>
      </c>
      <c r="DG46" s="8"/>
      <c r="DH46" s="2">
        <f t="shared" si="512"/>
        <v>2022</v>
      </c>
      <c r="DI46" s="8">
        <f t="shared" si="58"/>
        <v>13408.493367742924</v>
      </c>
      <c r="DR46" s="3">
        <f t="shared" si="125"/>
        <v>2022</v>
      </c>
      <c r="DS46" s="18"/>
      <c r="DT46" s="21"/>
      <c r="DU46" s="21"/>
      <c r="DV46" s="15"/>
      <c r="DW46" s="7"/>
      <c r="DX46" s="47"/>
    </row>
    <row r="47" spans="1:128" x14ac:dyDescent="0.3">
      <c r="A47" s="35">
        <v>2023</v>
      </c>
      <c r="B47" s="258">
        <f>'Data-A6-Chin (May25)'!V44</f>
        <v>13500.825950221804</v>
      </c>
      <c r="C47" s="259">
        <f>'Data-A6-Chin (May25)'!C44</f>
        <v>10375.825950221804</v>
      </c>
      <c r="D47" s="259">
        <f>'Data-A6-Chin (May25)'!P44</f>
        <v>2422.6489491591756</v>
      </c>
      <c r="E47" s="70">
        <f t="shared" ref="E47" si="591">C47+D47</f>
        <v>12798.474899380981</v>
      </c>
      <c r="F47" s="74">
        <v>81</v>
      </c>
      <c r="G47" s="75">
        <f t="shared" ref="G47" si="592">IF(F47&gt;0,F47/(F47+D47),"")</f>
        <v>3.2352778542376323E-2</v>
      </c>
      <c r="H47" s="303">
        <f t="shared" si="338"/>
        <v>2503.6489491591756</v>
      </c>
      <c r="I47" s="70">
        <f t="shared" si="75"/>
        <v>3138.6216672147184</v>
      </c>
      <c r="J47" s="70">
        <f>I47-'Data-Nisga''a catch (May25)'!E36</f>
        <v>2913.6216672147184</v>
      </c>
      <c r="K47" s="259">
        <f>'Data-A6-Chin (May25)'!AK44</f>
        <v>844.57472601341215</v>
      </c>
      <c r="L47" s="275">
        <f>'Data-A6-Chin (May25)'!AJ44</f>
        <v>16639.447617436523</v>
      </c>
      <c r="M47" s="71">
        <f t="shared" si="2"/>
        <v>17484.022343449935</v>
      </c>
      <c r="N47" s="224">
        <f t="shared" si="3"/>
        <v>17484.022343449935</v>
      </c>
      <c r="O47" s="222">
        <f t="shared" ref="O47" si="593">K47/N47</f>
        <v>4.8305516283546526E-2</v>
      </c>
      <c r="P47" s="75">
        <f t="shared" si="4"/>
        <v>0.17951370717565715</v>
      </c>
      <c r="Q47" s="75">
        <f t="shared" si="76"/>
        <v>0.16664481490474947</v>
      </c>
      <c r="R47" s="82">
        <f t="shared" ref="R47" si="594">O47+P47</f>
        <v>0.22781922345920369</v>
      </c>
      <c r="S47" s="82">
        <f t="shared" ref="S47" si="595">O47+Q47</f>
        <v>0.21495033118829598</v>
      </c>
      <c r="T47" s="74">
        <f t="shared" si="77"/>
        <v>3189.159932961747</v>
      </c>
      <c r="U47" s="74">
        <f t="shared" si="6"/>
        <v>13437.042549418637</v>
      </c>
      <c r="V47" s="67"/>
      <c r="W47" s="67"/>
      <c r="X47" s="67"/>
      <c r="Y47" s="252">
        <f t="shared" ref="Y47:AI47" si="596">Y84</f>
        <v>0</v>
      </c>
      <c r="Z47" s="252">
        <f t="shared" si="596"/>
        <v>2</v>
      </c>
      <c r="AA47" s="252">
        <f t="shared" si="596"/>
        <v>0</v>
      </c>
      <c r="AB47" s="252">
        <f t="shared" si="596"/>
        <v>54.222222222222229</v>
      </c>
      <c r="AC47" s="252">
        <f t="shared" si="596"/>
        <v>0</v>
      </c>
      <c r="AD47" s="252">
        <f t="shared" si="596"/>
        <v>0</v>
      </c>
      <c r="AE47" s="252">
        <f t="shared" si="596"/>
        <v>43.55555555555555</v>
      </c>
      <c r="AF47" s="252">
        <f t="shared" si="596"/>
        <v>0</v>
      </c>
      <c r="AG47" s="252">
        <f t="shared" si="596"/>
        <v>0.22222222222222221</v>
      </c>
      <c r="AH47" s="252">
        <f t="shared" si="596"/>
        <v>0</v>
      </c>
      <c r="AI47" s="252">
        <f t="shared" si="596"/>
        <v>0</v>
      </c>
      <c r="AJ47" s="253">
        <f t="shared" si="565"/>
        <v>100</v>
      </c>
      <c r="AK47" s="254">
        <f t="shared" si="566"/>
        <v>0</v>
      </c>
      <c r="AL47" s="254">
        <f t="shared" si="567"/>
        <v>349.68044686899873</v>
      </c>
      <c r="AM47" s="254">
        <f t="shared" si="568"/>
        <v>0</v>
      </c>
      <c r="AN47" s="254">
        <f t="shared" si="569"/>
        <v>9480.2254484484092</v>
      </c>
      <c r="AO47" s="254">
        <f t="shared" si="570"/>
        <v>0</v>
      </c>
      <c r="AP47" s="254">
        <f t="shared" si="571"/>
        <v>0</v>
      </c>
      <c r="AQ47" s="254">
        <f t="shared" si="572"/>
        <v>7615.2630651470809</v>
      </c>
      <c r="AR47" s="254">
        <f t="shared" si="573"/>
        <v>0</v>
      </c>
      <c r="AS47" s="254">
        <f t="shared" si="574"/>
        <v>38.853382985444298</v>
      </c>
      <c r="AT47" s="254">
        <f t="shared" si="575"/>
        <v>0</v>
      </c>
      <c r="AU47" s="254">
        <f t="shared" si="576"/>
        <v>0</v>
      </c>
      <c r="AV47" s="255">
        <f t="shared" si="577"/>
        <v>17484.022343449935</v>
      </c>
      <c r="AW47" s="8"/>
      <c r="AX47" s="2">
        <f t="shared" si="121"/>
        <v>2023</v>
      </c>
      <c r="AY47" s="8">
        <f t="shared" si="551"/>
        <v>12798.474899380981</v>
      </c>
      <c r="BD47" s="58">
        <f t="shared" si="578"/>
        <v>0</v>
      </c>
      <c r="BE47" s="58">
        <f t="shared" si="579"/>
        <v>2</v>
      </c>
      <c r="BF47" s="58">
        <f t="shared" si="580"/>
        <v>0</v>
      </c>
      <c r="BG47" s="58">
        <f t="shared" si="581"/>
        <v>54.222222222222229</v>
      </c>
      <c r="BH47" s="58">
        <f t="shared" si="582"/>
        <v>0</v>
      </c>
      <c r="BI47" s="58">
        <f t="shared" si="583"/>
        <v>0</v>
      </c>
      <c r="BJ47" s="58">
        <f t="shared" si="584"/>
        <v>43.55555555555555</v>
      </c>
      <c r="BK47" s="58">
        <f t="shared" si="585"/>
        <v>0</v>
      </c>
      <c r="BL47" s="58">
        <f t="shared" si="586"/>
        <v>0.22222222222222221</v>
      </c>
      <c r="BM47" s="58">
        <f t="shared" si="587"/>
        <v>0</v>
      </c>
      <c r="BN47" s="58">
        <f t="shared" si="588"/>
        <v>0</v>
      </c>
      <c r="BO47" s="10">
        <f t="shared" si="589"/>
        <v>100</v>
      </c>
      <c r="BP47" s="32">
        <f t="shared" si="475"/>
        <v>0</v>
      </c>
      <c r="BQ47" s="32">
        <f t="shared" si="476"/>
        <v>63.783198659234941</v>
      </c>
      <c r="BR47" s="32">
        <f t="shared" si="477"/>
        <v>0</v>
      </c>
      <c r="BS47" s="32">
        <f t="shared" si="478"/>
        <v>1729.233385872592</v>
      </c>
      <c r="BT47" s="32">
        <f t="shared" si="479"/>
        <v>0</v>
      </c>
      <c r="BU47" s="32">
        <f t="shared" si="480"/>
        <v>0</v>
      </c>
      <c r="BV47" s="32">
        <f t="shared" si="481"/>
        <v>1389.0563263566717</v>
      </c>
      <c r="BW47" s="32">
        <f t="shared" si="482"/>
        <v>0</v>
      </c>
      <c r="BX47" s="32">
        <f t="shared" si="483"/>
        <v>7.0870220732483267</v>
      </c>
      <c r="BY47" s="32">
        <f t="shared" si="484"/>
        <v>0</v>
      </c>
      <c r="BZ47" s="32">
        <f t="shared" si="485"/>
        <v>0</v>
      </c>
      <c r="CA47" s="32">
        <f t="shared" si="486"/>
        <v>3189.159932961747</v>
      </c>
      <c r="CB47" s="8"/>
      <c r="CC47" s="2">
        <f t="shared" si="122"/>
        <v>2023</v>
      </c>
      <c r="CD47" s="8">
        <f t="shared" si="21"/>
        <v>2503.6489491591756</v>
      </c>
      <c r="CE47" s="9"/>
      <c r="CI47" s="58">
        <f t="shared" si="552"/>
        <v>0</v>
      </c>
      <c r="CJ47" s="58">
        <f t="shared" si="553"/>
        <v>2</v>
      </c>
      <c r="CK47" s="58">
        <f t="shared" si="554"/>
        <v>0</v>
      </c>
      <c r="CL47" s="58">
        <f t="shared" si="555"/>
        <v>54.222222222222229</v>
      </c>
      <c r="CM47" s="58">
        <f t="shared" si="556"/>
        <v>0</v>
      </c>
      <c r="CN47" s="58">
        <f t="shared" si="557"/>
        <v>0</v>
      </c>
      <c r="CO47" s="58">
        <f t="shared" si="558"/>
        <v>43.55555555555555</v>
      </c>
      <c r="CP47" s="58">
        <f t="shared" si="559"/>
        <v>0</v>
      </c>
      <c r="CQ47" s="58">
        <f t="shared" si="560"/>
        <v>0.22222222222222221</v>
      </c>
      <c r="CR47" s="58">
        <f t="shared" si="561"/>
        <v>0</v>
      </c>
      <c r="CS47" s="58">
        <f t="shared" si="562"/>
        <v>0</v>
      </c>
      <c r="CT47" s="10">
        <f t="shared" si="590"/>
        <v>100</v>
      </c>
      <c r="CU47" s="32">
        <f t="shared" si="531"/>
        <v>0</v>
      </c>
      <c r="CV47" s="32">
        <f t="shared" si="532"/>
        <v>268.74085098837276</v>
      </c>
      <c r="CW47" s="32">
        <f t="shared" si="533"/>
        <v>0</v>
      </c>
      <c r="CX47" s="32">
        <f t="shared" si="534"/>
        <v>7285.8630712403283</v>
      </c>
      <c r="CY47" s="32">
        <f t="shared" si="535"/>
        <v>0</v>
      </c>
      <c r="CZ47" s="32">
        <f t="shared" si="536"/>
        <v>0</v>
      </c>
      <c r="DA47" s="32">
        <f t="shared" si="537"/>
        <v>5852.5785326356718</v>
      </c>
      <c r="DB47" s="32">
        <f t="shared" si="538"/>
        <v>0</v>
      </c>
      <c r="DC47" s="32">
        <f t="shared" si="539"/>
        <v>29.860094554263636</v>
      </c>
      <c r="DD47" s="32">
        <f t="shared" si="540"/>
        <v>0</v>
      </c>
      <c r="DE47" s="32">
        <f t="shared" si="541"/>
        <v>0</v>
      </c>
      <c r="DF47" s="37">
        <f t="shared" si="542"/>
        <v>13437.042549418637</v>
      </c>
      <c r="DG47" s="8"/>
      <c r="DH47" s="2">
        <f t="shared" si="512"/>
        <v>2023</v>
      </c>
      <c r="DI47" s="8">
        <f t="shared" si="58"/>
        <v>10375.825950221804</v>
      </c>
      <c r="DR47" s="3">
        <f t="shared" si="125"/>
        <v>2023</v>
      </c>
      <c r="DS47" s="18"/>
      <c r="DT47" s="21"/>
      <c r="DU47" s="21"/>
      <c r="DV47" s="15"/>
      <c r="DW47" s="7"/>
      <c r="DX47" s="47"/>
    </row>
    <row r="48" spans="1:128" x14ac:dyDescent="0.3">
      <c r="A48" s="35">
        <v>2024</v>
      </c>
      <c r="B48" s="258">
        <f>'Data-A6-Chin (May25)'!V45</f>
        <v>11854.963896865</v>
      </c>
      <c r="C48" s="259">
        <f>'Data-A6-Chin (May25)'!C45</f>
        <v>12544.066728678405</v>
      </c>
      <c r="D48" s="259">
        <f>'Data-A6-Chin (May25)'!P45</f>
        <v>4718.3340526592947</v>
      </c>
      <c r="E48" s="70">
        <f t="shared" si="543"/>
        <v>17262.400781337699</v>
      </c>
      <c r="F48" s="74"/>
      <c r="G48" s="75" t="str">
        <f t="shared" si="544"/>
        <v/>
      </c>
      <c r="H48" s="303">
        <f t="shared" si="338"/>
        <v>5459.0537560031962</v>
      </c>
      <c r="I48" s="70">
        <f t="shared" si="75"/>
        <v>12106.623993916317</v>
      </c>
      <c r="J48" s="70">
        <f>I48-'Data-Nisga''a catch (May25)'!E37</f>
        <v>10914.939662535608</v>
      </c>
      <c r="K48" s="259">
        <f>'Data-A6-Chin (May25)'!AK45</f>
        <v>1216.2273648132505</v>
      </c>
      <c r="L48" s="275">
        <f>'Data-A6-Chin (May25)'!AJ45</f>
        <v>23961.587890781317</v>
      </c>
      <c r="M48" s="71">
        <f t="shared" si="2"/>
        <v>25177.815255594567</v>
      </c>
      <c r="N48" s="224">
        <f t="shared" si="3"/>
        <v>25177.815255594567</v>
      </c>
      <c r="O48" s="222">
        <f t="shared" si="545"/>
        <v>4.8305516283546561E-2</v>
      </c>
      <c r="P48" s="75">
        <f t="shared" si="4"/>
        <v>0.48084489742318676</v>
      </c>
      <c r="Q48" s="75">
        <f t="shared" si="76"/>
        <v>0.43351416918949248</v>
      </c>
      <c r="R48" s="82">
        <f t="shared" si="546"/>
        <v>0.52915041370673332</v>
      </c>
      <c r="S48" s="82">
        <f t="shared" si="547"/>
        <v>0.48181968547303905</v>
      </c>
      <c r="T48" s="74">
        <f t="shared" si="77"/>
        <v>10535.046590850685</v>
      </c>
      <c r="U48" s="74">
        <f t="shared" si="6"/>
        <v>26641.345970866769</v>
      </c>
      <c r="V48" s="67"/>
      <c r="W48" s="67"/>
      <c r="X48" s="67"/>
      <c r="Y48" s="252">
        <f t="shared" ref="Y48:AI48" si="597">Y85</f>
        <v>0</v>
      </c>
      <c r="Z48" s="252">
        <f t="shared" si="597"/>
        <v>0.54347826086956519</v>
      </c>
      <c r="AA48" s="252">
        <f t="shared" si="597"/>
        <v>0</v>
      </c>
      <c r="AB48" s="252">
        <f t="shared" si="597"/>
        <v>61.005434782608688</v>
      </c>
      <c r="AC48" s="252">
        <f t="shared" si="597"/>
        <v>0</v>
      </c>
      <c r="AD48" s="252">
        <f t="shared" si="597"/>
        <v>0</v>
      </c>
      <c r="AE48" s="252">
        <f t="shared" si="597"/>
        <v>37.635869565217391</v>
      </c>
      <c r="AF48" s="252">
        <f t="shared" si="597"/>
        <v>0</v>
      </c>
      <c r="AG48" s="252">
        <f t="shared" si="597"/>
        <v>0.81521739130434778</v>
      </c>
      <c r="AH48" s="252">
        <f t="shared" si="597"/>
        <v>0</v>
      </c>
      <c r="AI48" s="252">
        <f t="shared" si="597"/>
        <v>0</v>
      </c>
      <c r="AJ48" s="253">
        <f t="shared" ref="AJ48" si="598">SUM(Y48:AI48)</f>
        <v>99.999999999999986</v>
      </c>
      <c r="AK48" s="254">
        <f t="shared" si="566"/>
        <v>0</v>
      </c>
      <c r="AL48" s="254">
        <f t="shared" si="567"/>
        <v>136.83595247605743</v>
      </c>
      <c r="AM48" s="254">
        <f t="shared" si="568"/>
        <v>0</v>
      </c>
      <c r="AN48" s="254">
        <f t="shared" si="569"/>
        <v>15359.835665437446</v>
      </c>
      <c r="AO48" s="254">
        <f t="shared" si="570"/>
        <v>0</v>
      </c>
      <c r="AP48" s="254">
        <f t="shared" si="571"/>
        <v>0</v>
      </c>
      <c r="AQ48" s="254">
        <f t="shared" si="572"/>
        <v>9475.8897089669772</v>
      </c>
      <c r="AR48" s="254">
        <f t="shared" si="573"/>
        <v>0</v>
      </c>
      <c r="AS48" s="254">
        <f t="shared" si="574"/>
        <v>205.25392871408613</v>
      </c>
      <c r="AT48" s="254">
        <f t="shared" si="575"/>
        <v>0</v>
      </c>
      <c r="AU48" s="254">
        <f t="shared" si="576"/>
        <v>0</v>
      </c>
      <c r="AV48" s="255">
        <f t="shared" si="577"/>
        <v>25177.815255594567</v>
      </c>
      <c r="AW48" s="8"/>
      <c r="AX48" s="2">
        <f t="shared" si="121"/>
        <v>2024</v>
      </c>
      <c r="AY48" s="8">
        <f t="shared" si="551"/>
        <v>17262.400781337699</v>
      </c>
      <c r="BD48" s="58">
        <f t="shared" si="578"/>
        <v>0</v>
      </c>
      <c r="BE48" s="58">
        <f t="shared" si="579"/>
        <v>0.54347826086956519</v>
      </c>
      <c r="BF48" s="58">
        <f t="shared" si="580"/>
        <v>0</v>
      </c>
      <c r="BG48" s="58">
        <f t="shared" si="581"/>
        <v>61.005434782608688</v>
      </c>
      <c r="BH48" s="58">
        <f t="shared" si="582"/>
        <v>0</v>
      </c>
      <c r="BI48" s="58">
        <f t="shared" si="583"/>
        <v>0</v>
      </c>
      <c r="BJ48" s="58">
        <f t="shared" si="584"/>
        <v>37.635869565217391</v>
      </c>
      <c r="BK48" s="58">
        <f t="shared" si="585"/>
        <v>0</v>
      </c>
      <c r="BL48" s="58">
        <f t="shared" si="586"/>
        <v>0.81521739130434778</v>
      </c>
      <c r="BM48" s="58">
        <f t="shared" si="587"/>
        <v>0</v>
      </c>
      <c r="BN48" s="58">
        <f t="shared" si="588"/>
        <v>0</v>
      </c>
      <c r="BO48" s="10">
        <f t="shared" ref="BO48" si="599">SUM(BD48:BN48)</f>
        <v>99.999999999999986</v>
      </c>
      <c r="BP48" s="32">
        <f t="shared" si="475"/>
        <v>0</v>
      </c>
      <c r="BQ48" s="32">
        <f t="shared" si="476"/>
        <v>57.255687993753718</v>
      </c>
      <c r="BR48" s="32">
        <f t="shared" si="477"/>
        <v>0</v>
      </c>
      <c r="BS48" s="32">
        <f t="shared" si="478"/>
        <v>6426.9509772988549</v>
      </c>
      <c r="BT48" s="32">
        <f t="shared" si="479"/>
        <v>0</v>
      </c>
      <c r="BU48" s="32">
        <f t="shared" si="480"/>
        <v>0</v>
      </c>
      <c r="BV48" s="32">
        <f t="shared" si="481"/>
        <v>3964.956393567445</v>
      </c>
      <c r="BW48" s="32">
        <f t="shared" si="482"/>
        <v>0</v>
      </c>
      <c r="BX48" s="32">
        <f t="shared" si="483"/>
        <v>85.883531990630587</v>
      </c>
      <c r="BY48" s="32">
        <f t="shared" si="484"/>
        <v>0</v>
      </c>
      <c r="BZ48" s="32">
        <f t="shared" si="485"/>
        <v>0</v>
      </c>
      <c r="CA48" s="32">
        <f t="shared" si="486"/>
        <v>10535.046590850683</v>
      </c>
      <c r="CB48" s="8"/>
      <c r="CC48" s="2">
        <f t="shared" si="122"/>
        <v>2024</v>
      </c>
      <c r="CD48" s="8">
        <f t="shared" si="21"/>
        <v>5459.0537560031962</v>
      </c>
      <c r="CE48" s="9"/>
      <c r="CI48" s="58">
        <f t="shared" si="552"/>
        <v>0</v>
      </c>
      <c r="CJ48" s="58">
        <f t="shared" si="553"/>
        <v>0.54347826086956519</v>
      </c>
      <c r="CK48" s="58">
        <f t="shared" si="554"/>
        <v>0</v>
      </c>
      <c r="CL48" s="58">
        <f t="shared" si="555"/>
        <v>61.005434782608688</v>
      </c>
      <c r="CM48" s="58">
        <f t="shared" si="556"/>
        <v>0</v>
      </c>
      <c r="CN48" s="58">
        <f t="shared" si="557"/>
        <v>0</v>
      </c>
      <c r="CO48" s="58">
        <f t="shared" si="558"/>
        <v>37.635869565217391</v>
      </c>
      <c r="CP48" s="58">
        <f t="shared" si="559"/>
        <v>0</v>
      </c>
      <c r="CQ48" s="58">
        <f t="shared" si="560"/>
        <v>0.81521739130434778</v>
      </c>
      <c r="CR48" s="58">
        <f t="shared" si="561"/>
        <v>0</v>
      </c>
      <c r="CS48" s="58">
        <f t="shared" si="562"/>
        <v>0</v>
      </c>
      <c r="CT48" s="10">
        <f t="shared" ref="CT48" si="600">SUM(CI48:CS48)</f>
        <v>99.999999999999986</v>
      </c>
      <c r="CU48" s="32">
        <f t="shared" si="531"/>
        <v>0</v>
      </c>
      <c r="CV48" s="32">
        <f t="shared" si="532"/>
        <v>144.78992375471068</v>
      </c>
      <c r="CW48" s="32">
        <f t="shared" si="533"/>
        <v>0</v>
      </c>
      <c r="CX48" s="32">
        <f t="shared" si="534"/>
        <v>16252.668941466274</v>
      </c>
      <c r="CY48" s="32">
        <f t="shared" si="535"/>
        <v>0</v>
      </c>
      <c r="CZ48" s="32">
        <f t="shared" si="536"/>
        <v>0</v>
      </c>
      <c r="DA48" s="32">
        <f t="shared" si="537"/>
        <v>10026.702220013716</v>
      </c>
      <c r="DB48" s="32">
        <f t="shared" si="538"/>
        <v>0</v>
      </c>
      <c r="DC48" s="32">
        <f t="shared" si="539"/>
        <v>217.18488563206606</v>
      </c>
      <c r="DD48" s="32">
        <f t="shared" si="540"/>
        <v>0</v>
      </c>
      <c r="DE48" s="32">
        <f t="shared" si="541"/>
        <v>0</v>
      </c>
      <c r="DF48" s="37">
        <f t="shared" si="542"/>
        <v>26641.345970866765</v>
      </c>
      <c r="DG48" s="8"/>
      <c r="DH48" s="2">
        <f t="shared" si="512"/>
        <v>2024</v>
      </c>
      <c r="DI48" s="8">
        <f t="shared" si="58"/>
        <v>12544.066728678405</v>
      </c>
      <c r="DR48" s="3">
        <f t="shared" si="125"/>
        <v>2024</v>
      </c>
      <c r="DS48" s="18"/>
      <c r="DT48" s="21"/>
      <c r="DU48" s="21"/>
      <c r="DV48" s="15"/>
      <c r="DW48" s="7"/>
      <c r="DX48" s="47"/>
    </row>
    <row r="49" spans="1:128" x14ac:dyDescent="0.3">
      <c r="A49" s="3"/>
      <c r="B49" s="3"/>
      <c r="C49" s="3"/>
      <c r="D49" s="3"/>
      <c r="E49" s="3"/>
      <c r="F49" s="18"/>
      <c r="G49" s="76">
        <f>AVERAGE(G6:G47)</f>
        <v>0.13568646444071908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M49" s="3"/>
      <c r="DN49" s="3"/>
      <c r="DO49" s="3"/>
      <c r="DP49" s="3"/>
      <c r="DQ49" s="3"/>
      <c r="DS49" s="18"/>
      <c r="DT49" s="3"/>
      <c r="DU49" s="3"/>
      <c r="DV49" s="3"/>
      <c r="DW49" s="3"/>
    </row>
    <row r="50" spans="1:128" x14ac:dyDescent="0.3">
      <c r="A50" s="11" t="s">
        <v>42</v>
      </c>
      <c r="B50" s="11"/>
      <c r="C50" s="3"/>
      <c r="D50" s="3"/>
      <c r="E50" s="3"/>
      <c r="F50" s="18"/>
      <c r="G50" s="3"/>
      <c r="H50" s="3"/>
      <c r="I50" s="3"/>
      <c r="J50" s="3"/>
      <c r="K50" s="3"/>
      <c r="L50" s="3"/>
      <c r="M50" s="3"/>
      <c r="N50" s="3"/>
      <c r="O50" s="68">
        <f>AVERAGE(O18:O49)</f>
        <v>4.5694097087469757E-2</v>
      </c>
      <c r="P50" s="68"/>
      <c r="Q50" s="68"/>
      <c r="R50" s="68"/>
      <c r="S50" s="68"/>
      <c r="T50" s="68"/>
      <c r="U50" s="68"/>
      <c r="V50" s="68"/>
      <c r="W50" s="68"/>
      <c r="X50" s="68"/>
      <c r="Y50" s="11" t="s">
        <v>55</v>
      </c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BD50" s="11" t="s">
        <v>55</v>
      </c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I50" s="11" t="s">
        <v>55</v>
      </c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</row>
    <row r="51" spans="1:128" x14ac:dyDescent="0.3">
      <c r="A51" s="11" t="s">
        <v>43</v>
      </c>
      <c r="B51" s="11"/>
      <c r="C51" s="3"/>
      <c r="D51" s="3"/>
      <c r="E51" s="3"/>
      <c r="F51" s="18"/>
      <c r="G51" s="3"/>
      <c r="H51" s="3"/>
      <c r="I51" s="3"/>
      <c r="J51" s="3"/>
      <c r="K51" s="3"/>
      <c r="L51" s="3"/>
      <c r="M51" s="3"/>
      <c r="O51" s="1"/>
      <c r="P51" s="1"/>
      <c r="Q51" s="1"/>
      <c r="R51" s="1"/>
      <c r="S51" s="1"/>
      <c r="T51" s="1"/>
      <c r="U51" s="1"/>
      <c r="V51" s="1"/>
      <c r="W51" s="1"/>
      <c r="X51" s="1"/>
      <c r="Y51" s="36" t="s">
        <v>45</v>
      </c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BD51" s="36" t="s">
        <v>45</v>
      </c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I51" s="36" t="s">
        <v>45</v>
      </c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</row>
    <row r="52" spans="1:128" x14ac:dyDescent="0.3">
      <c r="A52" s="1" t="s">
        <v>44</v>
      </c>
      <c r="B52" s="1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O52" s="1"/>
      <c r="P52" s="1"/>
      <c r="Q52" s="1"/>
      <c r="R52" s="1"/>
      <c r="S52" s="1"/>
      <c r="T52" s="1"/>
      <c r="U52" s="1"/>
      <c r="V52" s="1"/>
      <c r="W52" s="1"/>
      <c r="X52" s="1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</row>
    <row r="53" spans="1:128" x14ac:dyDescent="0.3">
      <c r="A53" s="11" t="s">
        <v>0</v>
      </c>
      <c r="B53" s="28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8">
        <f>COUNT(Y6:Y51)</f>
        <v>33</v>
      </c>
      <c r="Z53" s="8">
        <f t="shared" ref="Z53:AU53" si="601">COUNT(Z6:Z51)</f>
        <v>33</v>
      </c>
      <c r="AA53" s="8">
        <f t="shared" si="601"/>
        <v>33</v>
      </c>
      <c r="AB53" s="8">
        <f t="shared" si="601"/>
        <v>33</v>
      </c>
      <c r="AC53" s="8">
        <f t="shared" si="601"/>
        <v>33</v>
      </c>
      <c r="AD53" s="8">
        <f t="shared" si="601"/>
        <v>33</v>
      </c>
      <c r="AE53" s="8">
        <f t="shared" si="601"/>
        <v>33</v>
      </c>
      <c r="AF53" s="8">
        <f t="shared" si="601"/>
        <v>33</v>
      </c>
      <c r="AG53" s="8">
        <f t="shared" si="601"/>
        <v>33</v>
      </c>
      <c r="AH53" s="8">
        <f t="shared" si="601"/>
        <v>33</v>
      </c>
      <c r="AI53" s="8">
        <f t="shared" si="601"/>
        <v>33</v>
      </c>
      <c r="AJ53" s="8"/>
      <c r="AK53" s="8">
        <f>COUNT(AK6:AK51)</f>
        <v>43</v>
      </c>
      <c r="AL53" s="8">
        <f t="shared" si="601"/>
        <v>43</v>
      </c>
      <c r="AM53" s="8">
        <f t="shared" si="601"/>
        <v>43</v>
      </c>
      <c r="AN53" s="8">
        <f t="shared" si="601"/>
        <v>43</v>
      </c>
      <c r="AO53" s="8">
        <f t="shared" si="601"/>
        <v>43</v>
      </c>
      <c r="AP53" s="8">
        <f t="shared" si="601"/>
        <v>43</v>
      </c>
      <c r="AQ53" s="8">
        <f t="shared" si="601"/>
        <v>43</v>
      </c>
      <c r="AR53" s="8">
        <f t="shared" si="601"/>
        <v>43</v>
      </c>
      <c r="AS53" s="8">
        <f t="shared" si="601"/>
        <v>43</v>
      </c>
      <c r="AT53" s="8">
        <f t="shared" si="601"/>
        <v>43</v>
      </c>
      <c r="AU53" s="8">
        <f t="shared" si="601"/>
        <v>43</v>
      </c>
      <c r="BD53" s="8">
        <f>COUNT(BD6:BD51)</f>
        <v>33</v>
      </c>
      <c r="BE53" s="8">
        <f t="shared" ref="BE53:BN53" si="602">COUNT(BE6:BE51)</f>
        <v>33</v>
      </c>
      <c r="BF53" s="8">
        <f t="shared" si="602"/>
        <v>33</v>
      </c>
      <c r="BG53" s="8">
        <f t="shared" si="602"/>
        <v>33</v>
      </c>
      <c r="BH53" s="8">
        <f t="shared" si="602"/>
        <v>33</v>
      </c>
      <c r="BI53" s="8">
        <f t="shared" si="602"/>
        <v>33</v>
      </c>
      <c r="BJ53" s="8">
        <f t="shared" si="602"/>
        <v>33</v>
      </c>
      <c r="BK53" s="8">
        <f t="shared" si="602"/>
        <v>33</v>
      </c>
      <c r="BL53" s="8">
        <f t="shared" si="602"/>
        <v>33</v>
      </c>
      <c r="BM53" s="8">
        <f t="shared" si="602"/>
        <v>33</v>
      </c>
      <c r="BN53" s="8">
        <f t="shared" si="602"/>
        <v>33</v>
      </c>
      <c r="BO53" s="8"/>
      <c r="BP53" s="8">
        <f>COUNT(BP6:BP51)</f>
        <v>43</v>
      </c>
      <c r="BQ53" s="8">
        <f t="shared" ref="BQ53:BZ53" si="603">COUNT(BQ6:BQ51)</f>
        <v>43</v>
      </c>
      <c r="BR53" s="8">
        <f t="shared" si="603"/>
        <v>43</v>
      </c>
      <c r="BS53" s="8">
        <f t="shared" si="603"/>
        <v>43</v>
      </c>
      <c r="BT53" s="8">
        <f t="shared" si="603"/>
        <v>43</v>
      </c>
      <c r="BU53" s="8">
        <f t="shared" si="603"/>
        <v>43</v>
      </c>
      <c r="BV53" s="8">
        <f t="shared" si="603"/>
        <v>43</v>
      </c>
      <c r="BW53" s="8">
        <f t="shared" si="603"/>
        <v>43</v>
      </c>
      <c r="BX53" s="8">
        <f t="shared" si="603"/>
        <v>43</v>
      </c>
      <c r="BY53" s="8">
        <f t="shared" si="603"/>
        <v>43</v>
      </c>
      <c r="BZ53" s="8">
        <f t="shared" si="603"/>
        <v>43</v>
      </c>
      <c r="CI53" s="8">
        <f>COUNT(CI6:CI51)</f>
        <v>33</v>
      </c>
      <c r="CJ53" s="8">
        <f t="shared" ref="CJ53:CS53" si="604">COUNT(CJ6:CJ51)</f>
        <v>33</v>
      </c>
      <c r="CK53" s="8">
        <f t="shared" si="604"/>
        <v>33</v>
      </c>
      <c r="CL53" s="8">
        <f t="shared" si="604"/>
        <v>33</v>
      </c>
      <c r="CM53" s="8">
        <f t="shared" si="604"/>
        <v>33</v>
      </c>
      <c r="CN53" s="8">
        <f t="shared" si="604"/>
        <v>33</v>
      </c>
      <c r="CO53" s="8">
        <f t="shared" si="604"/>
        <v>33</v>
      </c>
      <c r="CP53" s="8">
        <f t="shared" si="604"/>
        <v>33</v>
      </c>
      <c r="CQ53" s="8">
        <f t="shared" si="604"/>
        <v>33</v>
      </c>
      <c r="CR53" s="8">
        <f t="shared" si="604"/>
        <v>33</v>
      </c>
      <c r="CS53" s="8">
        <f t="shared" si="604"/>
        <v>33</v>
      </c>
      <c r="CT53" s="8"/>
      <c r="CU53" s="8">
        <f>COUNT(CU6:CU51)</f>
        <v>43</v>
      </c>
      <c r="CV53" s="8">
        <f t="shared" ref="CV53:DE53" si="605">COUNT(CV6:CV51)</f>
        <v>43</v>
      </c>
      <c r="CW53" s="8">
        <f t="shared" si="605"/>
        <v>43</v>
      </c>
      <c r="CX53" s="8">
        <f t="shared" si="605"/>
        <v>43</v>
      </c>
      <c r="CY53" s="8">
        <f t="shared" si="605"/>
        <v>43</v>
      </c>
      <c r="CZ53" s="8">
        <f t="shared" si="605"/>
        <v>43</v>
      </c>
      <c r="DA53" s="8">
        <f t="shared" si="605"/>
        <v>43</v>
      </c>
      <c r="DB53" s="8">
        <f t="shared" si="605"/>
        <v>43</v>
      </c>
      <c r="DC53" s="8">
        <f t="shared" si="605"/>
        <v>43</v>
      </c>
      <c r="DD53" s="8">
        <f t="shared" si="605"/>
        <v>43</v>
      </c>
      <c r="DE53" s="8">
        <f t="shared" si="605"/>
        <v>43</v>
      </c>
    </row>
    <row r="54" spans="1:128" x14ac:dyDescent="0.3">
      <c r="A54" s="11" t="s">
        <v>47</v>
      </c>
      <c r="B54" s="29">
        <f>AVERAGE(B6:B51)</f>
        <v>18577.273297978823</v>
      </c>
      <c r="C54" s="29">
        <f t="shared" ref="C54:N54" si="606">AVERAGE(C6:C51)</f>
        <v>16631.677242222268</v>
      </c>
      <c r="D54" s="29"/>
      <c r="E54" s="29"/>
      <c r="F54" s="29"/>
      <c r="G54" s="29"/>
      <c r="H54" s="29"/>
      <c r="I54" s="29">
        <f t="shared" si="606"/>
        <v>10878.123781106162</v>
      </c>
      <c r="J54" s="29"/>
      <c r="K54" s="29">
        <f t="shared" si="606"/>
        <v>1411.1948007181229</v>
      </c>
      <c r="L54" s="29">
        <f t="shared" si="606"/>
        <v>29455.397079084978</v>
      </c>
      <c r="M54" s="29">
        <f>AVERAGE(M6:M51)</f>
        <v>30866.591879803113</v>
      </c>
      <c r="N54" s="29">
        <f t="shared" si="606"/>
        <v>30866.591879803113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3">
        <f>AVERAGE(Y6:Y51)</f>
        <v>0.51254458071863829</v>
      </c>
      <c r="Z54" s="13">
        <f t="shared" ref="Z54:AI54" si="607">AVERAGE(Z6:Z51)</f>
        <v>2.6732521731136716</v>
      </c>
      <c r="AA54" s="13">
        <f t="shared" si="607"/>
        <v>1.1472936678145957</v>
      </c>
      <c r="AB54" s="13">
        <f t="shared" si="607"/>
        <v>38.314515074738424</v>
      </c>
      <c r="AC54" s="13">
        <f t="shared" si="607"/>
        <v>4.1192669088898751E-2</v>
      </c>
      <c r="AD54" s="13">
        <f t="shared" si="607"/>
        <v>0.24371525275628908</v>
      </c>
      <c r="AE54" s="13">
        <f>AVERAGE(AE6:AE51)</f>
        <v>47.84420719615207</v>
      </c>
      <c r="AF54" s="13">
        <f t="shared" si="607"/>
        <v>0.51336396638261383</v>
      </c>
      <c r="AG54" s="13">
        <f t="shared" si="607"/>
        <v>8.1442386923186234</v>
      </c>
      <c r="AH54" s="13">
        <f t="shared" si="607"/>
        <v>0.41527004552246699</v>
      </c>
      <c r="AI54" s="13">
        <f t="shared" si="607"/>
        <v>0.15949759048463019</v>
      </c>
      <c r="AJ54" s="13"/>
      <c r="AK54" s="49">
        <f>(Y54/100)*$B54</f>
        <v>95.216807534081113</v>
      </c>
      <c r="AL54" s="16">
        <f t="shared" ref="AL54:AU54" si="608">(Z54/100)*$B54</f>
        <v>496.61736214348474</v>
      </c>
      <c r="AM54" s="16">
        <f t="shared" si="608"/>
        <v>213.13588020032276</v>
      </c>
      <c r="AN54" s="16">
        <f t="shared" si="608"/>
        <v>7117.7921782294525</v>
      </c>
      <c r="AO54" s="16">
        <f t="shared" si="608"/>
        <v>7.6524747153767647</v>
      </c>
      <c r="AP54" s="16">
        <f t="shared" si="608"/>
        <v>45.275648573395685</v>
      </c>
      <c r="AQ54" s="16">
        <f t="shared" si="608"/>
        <v>8888.1491280804221</v>
      </c>
      <c r="AR54" s="16">
        <f t="shared" si="608"/>
        <v>95.369027048242316</v>
      </c>
      <c r="AS54" s="16">
        <f t="shared" si="608"/>
        <v>1512.9774799117672</v>
      </c>
      <c r="AT54" s="16">
        <f t="shared" si="608"/>
        <v>77.145851281349763</v>
      </c>
      <c r="AU54" s="16">
        <f t="shared" si="608"/>
        <v>29.630303288020816</v>
      </c>
      <c r="AV54" s="16">
        <f>SUM(AK54:AU54)</f>
        <v>18578.962141005915</v>
      </c>
      <c r="AW54" s="7"/>
      <c r="AX54" s="1" t="s">
        <v>11</v>
      </c>
      <c r="AY54" s="41">
        <f>AVERAGE(AY13:AY51)</f>
        <v>18154.809845817283</v>
      </c>
      <c r="AZ54" s="41">
        <f t="shared" ref="AZ54:BA54" si="609">AVERAGE(AZ13:AZ51)</f>
        <v>29650.242802301487</v>
      </c>
      <c r="BA54" s="44">
        <f t="shared" si="609"/>
        <v>1.8531221163155385</v>
      </c>
      <c r="BD54" s="13">
        <f>AVERAGE(BD6:BD51)</f>
        <v>0.51254458071863829</v>
      </c>
      <c r="BE54" s="13">
        <f t="shared" ref="BE54:BI54" si="610">AVERAGE(BE6:BE51)</f>
        <v>2.6732521731136716</v>
      </c>
      <c r="BF54" s="13">
        <f t="shared" si="610"/>
        <v>1.1472936678145957</v>
      </c>
      <c r="BG54" s="13">
        <f t="shared" si="610"/>
        <v>38.314515074738424</v>
      </c>
      <c r="BH54" s="13">
        <f t="shared" si="610"/>
        <v>4.1192669088898751E-2</v>
      </c>
      <c r="BI54" s="13">
        <f t="shared" si="610"/>
        <v>0.24371525275628908</v>
      </c>
      <c r="BJ54" s="13">
        <f>AVERAGE(BJ6:BJ51)</f>
        <v>47.84420719615207</v>
      </c>
      <c r="BK54" s="13">
        <f t="shared" ref="BK54:BN54" si="611">AVERAGE(BK6:BK51)</f>
        <v>0.51336396638261383</v>
      </c>
      <c r="BL54" s="13">
        <f t="shared" si="611"/>
        <v>8.1442386923186234</v>
      </c>
      <c r="BM54" s="13">
        <f t="shared" si="611"/>
        <v>0.41527004552246699</v>
      </c>
      <c r="BN54" s="13">
        <f t="shared" si="611"/>
        <v>0.15949759048463019</v>
      </c>
      <c r="BO54" s="13"/>
      <c r="BP54" s="49">
        <f>(BD54/100)*$B54</f>
        <v>95.216807534081113</v>
      </c>
      <c r="BQ54" s="16">
        <f t="shared" ref="BQ54" si="612">(BE54/100)*$B54</f>
        <v>496.61736214348474</v>
      </c>
      <c r="BR54" s="16">
        <f t="shared" ref="BR54" si="613">(BF54/100)*$B54</f>
        <v>213.13588020032276</v>
      </c>
      <c r="BS54" s="16">
        <f t="shared" ref="BS54" si="614">(BG54/100)*$B54</f>
        <v>7117.7921782294525</v>
      </c>
      <c r="BT54" s="16">
        <f t="shared" ref="BT54" si="615">(BH54/100)*$B54</f>
        <v>7.6524747153767647</v>
      </c>
      <c r="BU54" s="16">
        <f t="shared" ref="BU54" si="616">(BI54/100)*$B54</f>
        <v>45.275648573395685</v>
      </c>
      <c r="BV54" s="16">
        <f t="shared" ref="BV54" si="617">(BJ54/100)*$B54</f>
        <v>8888.1491280804221</v>
      </c>
      <c r="BW54" s="16">
        <f t="shared" ref="BW54" si="618">(BK54/100)*$B54</f>
        <v>95.369027048242316</v>
      </c>
      <c r="BX54" s="16">
        <f t="shared" ref="BX54" si="619">(BL54/100)*$B54</f>
        <v>1512.9774799117672</v>
      </c>
      <c r="BY54" s="16">
        <f t="shared" ref="BY54" si="620">(BM54/100)*$B54</f>
        <v>77.145851281349763</v>
      </c>
      <c r="BZ54" s="16">
        <f t="shared" ref="BZ54" si="621">(BN54/100)*$B54</f>
        <v>29.630303288020816</v>
      </c>
      <c r="CA54" s="16">
        <f>SUM(BP54:BZ54)</f>
        <v>18578.962141005915</v>
      </c>
      <c r="CB54" s="7"/>
      <c r="CC54" s="1" t="s">
        <v>11</v>
      </c>
      <c r="CD54" s="41">
        <f>AVERAGE(CD13:CD51)</f>
        <v>2212.8451876449235</v>
      </c>
      <c r="CE54" s="41">
        <f t="shared" ref="CE54:CF54" si="622">AVERAGE(CE13:CE51)</f>
        <v>3488.2430089575528</v>
      </c>
      <c r="CF54" s="44">
        <f t="shared" si="622"/>
        <v>2.068571409801033</v>
      </c>
      <c r="CI54" s="13">
        <f>AVERAGE(CI6:CI51)</f>
        <v>0.51254458071863829</v>
      </c>
      <c r="CJ54" s="13">
        <f t="shared" ref="CJ54:CN54" si="623">AVERAGE(CJ6:CJ51)</f>
        <v>2.6732521731136716</v>
      </c>
      <c r="CK54" s="13">
        <f t="shared" si="623"/>
        <v>1.1472936678145957</v>
      </c>
      <c r="CL54" s="13">
        <f t="shared" si="623"/>
        <v>38.314515074738424</v>
      </c>
      <c r="CM54" s="13">
        <f t="shared" si="623"/>
        <v>4.1192669088898751E-2</v>
      </c>
      <c r="CN54" s="13">
        <f t="shared" si="623"/>
        <v>0.24371525275628908</v>
      </c>
      <c r="CO54" s="13">
        <f>AVERAGE(CO6:CO51)</f>
        <v>47.84420719615207</v>
      </c>
      <c r="CP54" s="13">
        <f t="shared" ref="CP54:CS54" si="624">AVERAGE(CP6:CP51)</f>
        <v>0.51336396638261383</v>
      </c>
      <c r="CQ54" s="13">
        <f t="shared" si="624"/>
        <v>8.1442386923186234</v>
      </c>
      <c r="CR54" s="13">
        <f t="shared" si="624"/>
        <v>0.41527004552246699</v>
      </c>
      <c r="CS54" s="13">
        <f t="shared" si="624"/>
        <v>0.15949759048463019</v>
      </c>
      <c r="CT54" s="13"/>
      <c r="CU54" s="49">
        <f>(CI54/100)*$B54</f>
        <v>95.216807534081113</v>
      </c>
      <c r="CV54" s="16">
        <f t="shared" ref="CV54" si="625">(CJ54/100)*$B54</f>
        <v>496.61736214348474</v>
      </c>
      <c r="CW54" s="16">
        <f t="shared" ref="CW54" si="626">(CK54/100)*$B54</f>
        <v>213.13588020032276</v>
      </c>
      <c r="CX54" s="16">
        <f t="shared" ref="CX54" si="627">(CL54/100)*$B54</f>
        <v>7117.7921782294525</v>
      </c>
      <c r="CY54" s="16">
        <f t="shared" ref="CY54" si="628">(CM54/100)*$B54</f>
        <v>7.6524747153767647</v>
      </c>
      <c r="CZ54" s="16">
        <f t="shared" ref="CZ54" si="629">(CN54/100)*$B54</f>
        <v>45.275648573395685</v>
      </c>
      <c r="DA54" s="16">
        <f t="shared" ref="DA54" si="630">(CO54/100)*$B54</f>
        <v>8888.1491280804221</v>
      </c>
      <c r="DB54" s="16">
        <f t="shared" ref="DB54" si="631">(CP54/100)*$B54</f>
        <v>95.369027048242316</v>
      </c>
      <c r="DC54" s="16">
        <f t="shared" ref="DC54" si="632">(CQ54/100)*$B54</f>
        <v>1512.9774799117672</v>
      </c>
      <c r="DD54" s="16">
        <f t="shared" ref="DD54" si="633">(CR54/100)*$B54</f>
        <v>77.145851281349763</v>
      </c>
      <c r="DE54" s="16">
        <f t="shared" ref="DE54" si="634">(CS54/100)*$B54</f>
        <v>29.630303288020816</v>
      </c>
      <c r="DF54" s="16">
        <f>SUM(CU54:DE54)</f>
        <v>18578.962141005915</v>
      </c>
      <c r="DG54" s="7"/>
      <c r="DH54" s="1" t="s">
        <v>11</v>
      </c>
      <c r="DI54" s="41">
        <f>AVERAGE(DI13:DI51)</f>
        <v>16216.500205823444</v>
      </c>
      <c r="DJ54" s="41">
        <f t="shared" ref="DJ54:DK54" si="635">AVERAGE(DJ13:DJ51)</f>
        <v>26439.814110982381</v>
      </c>
      <c r="DK54" s="44">
        <f t="shared" si="635"/>
        <v>1.831220381560146</v>
      </c>
      <c r="DS54" s="41">
        <f>AVERAGE(DS13:DS52)</f>
        <v>713.61423529427009</v>
      </c>
      <c r="DT54" s="41">
        <f t="shared" ref="DT54:DW54" si="636">AVERAGE(DT13:DT52)</f>
        <v>10401.846123240328</v>
      </c>
      <c r="DU54" s="41">
        <f t="shared" si="636"/>
        <v>16156.157467788125</v>
      </c>
      <c r="DV54" s="41">
        <f t="shared" si="636"/>
        <v>2112.7842955911751</v>
      </c>
      <c r="DW54" s="41">
        <f t="shared" si="636"/>
        <v>28762.877026382292</v>
      </c>
      <c r="DX54" s="47">
        <f>DW54/AZ54</f>
        <v>0.97007222565306217</v>
      </c>
    </row>
    <row r="55" spans="1:128" x14ac:dyDescent="0.3">
      <c r="A55" s="11" t="s">
        <v>48</v>
      </c>
      <c r="B55" s="28">
        <f>AVERAGE(B18:B50)</f>
        <v>17549.158307709327</v>
      </c>
      <c r="C55" s="28">
        <f t="shared" ref="C55:N55" si="637">AVERAGE(C18:C50)</f>
        <v>15583.253579616274</v>
      </c>
      <c r="D55" s="28"/>
      <c r="E55" s="28"/>
      <c r="F55" s="28"/>
      <c r="G55" s="28"/>
      <c r="H55" s="28"/>
      <c r="I55" s="28">
        <f t="shared" si="637"/>
        <v>11161.250209390973</v>
      </c>
      <c r="J55" s="28"/>
      <c r="K55" s="28">
        <f t="shared" si="637"/>
        <v>1332.0401393713405</v>
      </c>
      <c r="L55" s="28">
        <f t="shared" si="637"/>
        <v>28710.408517100303</v>
      </c>
      <c r="M55" s="28">
        <f>AVERAGE(M18:M50)</f>
        <v>30042.448656471646</v>
      </c>
      <c r="N55" s="28">
        <f t="shared" si="637"/>
        <v>30042.448656471646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23">
        <f>AVERAGE(Y18:Y51)</f>
        <v>0.53916036011984081</v>
      </c>
      <c r="Z55" s="23">
        <f t="shared" ref="Z55:AI55" si="638">AVERAGE(Z18:Z51)</f>
        <v>2.4457200552500376</v>
      </c>
      <c r="AA55" s="23">
        <f t="shared" si="638"/>
        <v>1.2084093883187632</v>
      </c>
      <c r="AB55" s="23">
        <f t="shared" si="638"/>
        <v>38.125128950527994</v>
      </c>
      <c r="AC55" s="23">
        <f t="shared" si="638"/>
        <v>4.3850260643021256E-2</v>
      </c>
      <c r="AD55" s="23">
        <f t="shared" si="638"/>
        <v>0.24330978519217863</v>
      </c>
      <c r="AE55" s="23">
        <f>AVERAGE(AE18:AE51)</f>
        <v>48.930930241065099</v>
      </c>
      <c r="AF55" s="23">
        <f t="shared" si="638"/>
        <v>0.48519389969762111</v>
      </c>
      <c r="AG55" s="23">
        <f t="shared" si="638"/>
        <v>7.4212863498875681</v>
      </c>
      <c r="AH55" s="23">
        <f t="shared" si="638"/>
        <v>0.40657779039488418</v>
      </c>
      <c r="AI55" s="23">
        <f t="shared" si="638"/>
        <v>0.15688453180621922</v>
      </c>
      <c r="AJ55" s="23"/>
      <c r="AK55" s="8">
        <f t="shared" ref="AK55:AU55" si="639">AVERAGE(AK18:AK51)</f>
        <v>138.56199263319306</v>
      </c>
      <c r="AL55" s="8">
        <f t="shared" si="639"/>
        <v>603.74060242196117</v>
      </c>
      <c r="AM55" s="8">
        <f t="shared" si="639"/>
        <v>408.47339306055125</v>
      </c>
      <c r="AN55" s="8">
        <f t="shared" si="639"/>
        <v>10317.194772424697</v>
      </c>
      <c r="AO55" s="8">
        <f t="shared" si="639"/>
        <v>14.09931905927766</v>
      </c>
      <c r="AP55" s="8">
        <f t="shared" si="639"/>
        <v>79.867713157290382</v>
      </c>
      <c r="AQ55" s="8">
        <f>AVERAGE(AQ18:AQ51)</f>
        <v>15618.530370392635</v>
      </c>
      <c r="AR55" s="8">
        <f t="shared" si="639"/>
        <v>145.40842552242231</v>
      </c>
      <c r="AS55" s="8">
        <f t="shared" si="639"/>
        <v>2532.9810776747231</v>
      </c>
      <c r="AT55" s="8">
        <f t="shared" si="639"/>
        <v>130.09545792103444</v>
      </c>
      <c r="AU55" s="8">
        <f t="shared" si="639"/>
        <v>55.779488328016384</v>
      </c>
      <c r="AV55" s="7"/>
      <c r="AW55" s="7"/>
      <c r="AX55" s="3"/>
      <c r="AY55" s="3"/>
      <c r="AZ55" s="3"/>
      <c r="BA55" s="3"/>
      <c r="BB55" s="3"/>
      <c r="BD55" s="23">
        <f>AVERAGE(BD18:BD51)</f>
        <v>0.53916036011984081</v>
      </c>
      <c r="BE55" s="23">
        <f t="shared" ref="BE55:BI55" si="640">AVERAGE(BE18:BE51)</f>
        <v>2.4457200552500376</v>
      </c>
      <c r="BF55" s="23">
        <f t="shared" si="640"/>
        <v>1.2084093883187632</v>
      </c>
      <c r="BG55" s="23">
        <f t="shared" si="640"/>
        <v>38.125128950527994</v>
      </c>
      <c r="BH55" s="23">
        <f t="shared" si="640"/>
        <v>4.3850260643021256E-2</v>
      </c>
      <c r="BI55" s="23">
        <f t="shared" si="640"/>
        <v>0.24330978519217863</v>
      </c>
      <c r="BJ55" s="23">
        <f>AVERAGE(BJ18:BJ51)</f>
        <v>48.930930241065099</v>
      </c>
      <c r="BK55" s="23">
        <f t="shared" ref="BK55:BN55" si="641">AVERAGE(BK18:BK51)</f>
        <v>0.48519389969762111</v>
      </c>
      <c r="BL55" s="23">
        <f t="shared" si="641"/>
        <v>7.4212863498875681</v>
      </c>
      <c r="BM55" s="23">
        <f t="shared" si="641"/>
        <v>0.40657779039488418</v>
      </c>
      <c r="BN55" s="23">
        <f t="shared" si="641"/>
        <v>0.15688453180621922</v>
      </c>
      <c r="BO55" s="23"/>
      <c r="BP55" s="8">
        <f t="shared" ref="BP55:BU55" si="642">AVERAGE(BP18:BP51)</f>
        <v>16.720344169278683</v>
      </c>
      <c r="BQ55" s="8">
        <f t="shared" si="642"/>
        <v>68.769939058517068</v>
      </c>
      <c r="BR55" s="8">
        <f t="shared" si="642"/>
        <v>51.009381102871451</v>
      </c>
      <c r="BS55" s="8">
        <f t="shared" si="642"/>
        <v>1377.9690251310221</v>
      </c>
      <c r="BT55" s="8">
        <f t="shared" si="642"/>
        <v>1.463202446638195</v>
      </c>
      <c r="BU55" s="8">
        <f t="shared" si="642"/>
        <v>11.546799164042865</v>
      </c>
      <c r="BV55" s="8">
        <f>AVERAGE(BV18:BV51)</f>
        <v>1880.9280596320782</v>
      </c>
      <c r="BW55" s="8">
        <f t="shared" ref="BW55:BZ55" si="643">AVERAGE(BW18:BW51)</f>
        <v>16.9939030437342</v>
      </c>
      <c r="BX55" s="8">
        <f t="shared" si="643"/>
        <v>293.98946779008543</v>
      </c>
      <c r="BY55" s="8">
        <f t="shared" si="643"/>
        <v>15.151447682154316</v>
      </c>
      <c r="BZ55" s="8">
        <f t="shared" si="643"/>
        <v>5.7928963139269447</v>
      </c>
      <c r="CA55" s="7"/>
      <c r="CB55" s="7"/>
      <c r="CC55" s="3"/>
      <c r="CD55" s="3"/>
      <c r="CE55" s="3"/>
      <c r="CF55" s="3"/>
      <c r="CG55" s="3"/>
      <c r="CI55" s="23">
        <f>AVERAGE(CI18:CI51)</f>
        <v>0.53916036011984081</v>
      </c>
      <c r="CJ55" s="23">
        <f t="shared" ref="CJ55:CN55" si="644">AVERAGE(CJ18:CJ51)</f>
        <v>2.4457200552500376</v>
      </c>
      <c r="CK55" s="23">
        <f t="shared" si="644"/>
        <v>1.2084093883187632</v>
      </c>
      <c r="CL55" s="23">
        <f t="shared" si="644"/>
        <v>38.125128950527994</v>
      </c>
      <c r="CM55" s="23">
        <f t="shared" si="644"/>
        <v>4.3850260643021256E-2</v>
      </c>
      <c r="CN55" s="23">
        <f t="shared" si="644"/>
        <v>0.24330978519217863</v>
      </c>
      <c r="CO55" s="23">
        <f>AVERAGE(CO18:CO51)</f>
        <v>48.930930241065099</v>
      </c>
      <c r="CP55" s="23">
        <f t="shared" ref="CP55:CS55" si="645">AVERAGE(CP18:CP51)</f>
        <v>0.48519389969762111</v>
      </c>
      <c r="CQ55" s="23">
        <f t="shared" si="645"/>
        <v>7.4212863498875681</v>
      </c>
      <c r="CR55" s="23">
        <f t="shared" si="645"/>
        <v>0.40657779039488418</v>
      </c>
      <c r="CS55" s="23">
        <f t="shared" si="645"/>
        <v>0.15688453180621922</v>
      </c>
      <c r="CT55" s="23"/>
      <c r="CU55" s="8">
        <f t="shared" ref="CU55:CZ55" si="646">AVERAGE(CU18:CU51)</f>
        <v>122.30142918910394</v>
      </c>
      <c r="CV55" s="8">
        <f t="shared" si="646"/>
        <v>540.7293719386563</v>
      </c>
      <c r="CW55" s="8">
        <f t="shared" si="646"/>
        <v>360.00844156034367</v>
      </c>
      <c r="CX55" s="8">
        <f t="shared" si="646"/>
        <v>9189.2666229708339</v>
      </c>
      <c r="CY55" s="8">
        <f t="shared" si="646"/>
        <v>12.753321400867097</v>
      </c>
      <c r="CZ55" s="8">
        <f t="shared" si="646"/>
        <v>68.920328090162585</v>
      </c>
      <c r="DA55" s="8">
        <f>AVERAGE(DA18:DA51)</f>
        <v>13969.176646309847</v>
      </c>
      <c r="DB55" s="8">
        <f t="shared" ref="DB55:DE55" si="647">AVERAGE(DB18:DB51)</f>
        <v>129.54073229239617</v>
      </c>
      <c r="DC55" s="8">
        <f t="shared" si="647"/>
        <v>2256.8521517700719</v>
      </c>
      <c r="DD55" s="8">
        <f t="shared" si="647"/>
        <v>115.99944079872324</v>
      </c>
      <c r="DE55" s="8">
        <f t="shared" si="647"/>
        <v>50.317837924127062</v>
      </c>
      <c r="DF55" s="7"/>
      <c r="DG55" s="7"/>
      <c r="DH55" s="3"/>
      <c r="DI55" s="3"/>
      <c r="DJ55" s="3"/>
      <c r="DK55" s="3"/>
      <c r="DL55" s="3"/>
    </row>
    <row r="56" spans="1:128" x14ac:dyDescent="0.3">
      <c r="A56" s="11" t="s">
        <v>49</v>
      </c>
      <c r="B56" s="28">
        <f>MIN(B6:B51)</f>
        <v>4983.7980935522091</v>
      </c>
      <c r="C56" s="28">
        <f t="shared" ref="C56:N56" si="648">MIN(C6:C51)</f>
        <v>4419.2475499677621</v>
      </c>
      <c r="D56" s="28"/>
      <c r="E56" s="28"/>
      <c r="F56" s="28"/>
      <c r="G56" s="28"/>
      <c r="H56" s="28"/>
      <c r="I56" s="28">
        <f t="shared" si="648"/>
        <v>2433.5907607096015</v>
      </c>
      <c r="J56" s="28"/>
      <c r="K56" s="28">
        <f t="shared" si="648"/>
        <v>186</v>
      </c>
      <c r="L56" s="28">
        <f t="shared" si="648"/>
        <v>11077.95809355221</v>
      </c>
      <c r="M56" s="28">
        <f>MIN(M6:M51)</f>
        <v>11759.95809355221</v>
      </c>
      <c r="N56" s="28">
        <f t="shared" si="648"/>
        <v>11759.95809355221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23">
        <f>MIN(Y6:Y51)</f>
        <v>0</v>
      </c>
      <c r="Z56" s="23">
        <f t="shared" ref="Z56:AI56" si="649">MIN(Z6:Z51)</f>
        <v>0</v>
      </c>
      <c r="AA56" s="23">
        <f t="shared" si="649"/>
        <v>0</v>
      </c>
      <c r="AB56" s="23">
        <f t="shared" si="649"/>
        <v>11.4</v>
      </c>
      <c r="AC56" s="23">
        <f t="shared" si="649"/>
        <v>0</v>
      </c>
      <c r="AD56" s="23">
        <f t="shared" si="649"/>
        <v>0</v>
      </c>
      <c r="AE56" s="23">
        <f t="shared" si="649"/>
        <v>17.575757575757574</v>
      </c>
      <c r="AF56" s="23">
        <f t="shared" si="649"/>
        <v>0</v>
      </c>
      <c r="AG56" s="23">
        <f t="shared" si="649"/>
        <v>0.22222222222222221</v>
      </c>
      <c r="AH56" s="23">
        <f t="shared" si="649"/>
        <v>0</v>
      </c>
      <c r="AI56" s="23">
        <f t="shared" si="649"/>
        <v>0</v>
      </c>
      <c r="AJ56" s="23"/>
      <c r="AK56" s="8">
        <f t="shared" ref="AK56:AU56" si="650">MIN(AK6:AK51)</f>
        <v>0</v>
      </c>
      <c r="AL56" s="8">
        <f t="shared" si="650"/>
        <v>0</v>
      </c>
      <c r="AM56" s="8">
        <f t="shared" si="650"/>
        <v>0</v>
      </c>
      <c r="AN56" s="8">
        <f t="shared" si="650"/>
        <v>0</v>
      </c>
      <c r="AO56" s="8">
        <f t="shared" si="650"/>
        <v>0</v>
      </c>
      <c r="AP56" s="8">
        <f t="shared" si="650"/>
        <v>0</v>
      </c>
      <c r="AQ56" s="8">
        <f t="shared" si="650"/>
        <v>0</v>
      </c>
      <c r="AR56" s="8">
        <f t="shared" si="650"/>
        <v>0</v>
      </c>
      <c r="AS56" s="8">
        <f t="shared" si="650"/>
        <v>0</v>
      </c>
      <c r="AT56" s="8">
        <f t="shared" si="650"/>
        <v>0</v>
      </c>
      <c r="AU56" s="8">
        <f t="shared" si="650"/>
        <v>0</v>
      </c>
      <c r="AV56" s="7"/>
      <c r="AW56" s="7"/>
      <c r="BD56" s="23">
        <f>MIN(BD6:BD51)</f>
        <v>0</v>
      </c>
      <c r="BE56" s="23">
        <f t="shared" ref="BE56:BN56" si="651">MIN(BE6:BE51)</f>
        <v>0</v>
      </c>
      <c r="BF56" s="23">
        <f t="shared" si="651"/>
        <v>0</v>
      </c>
      <c r="BG56" s="23">
        <f t="shared" si="651"/>
        <v>11.4</v>
      </c>
      <c r="BH56" s="23">
        <f t="shared" si="651"/>
        <v>0</v>
      </c>
      <c r="BI56" s="23">
        <f t="shared" si="651"/>
        <v>0</v>
      </c>
      <c r="BJ56" s="23">
        <f t="shared" si="651"/>
        <v>17.575757575757574</v>
      </c>
      <c r="BK56" s="23">
        <f t="shared" si="651"/>
        <v>0</v>
      </c>
      <c r="BL56" s="23">
        <f t="shared" si="651"/>
        <v>0.22222222222222221</v>
      </c>
      <c r="BM56" s="23">
        <f t="shared" si="651"/>
        <v>0</v>
      </c>
      <c r="BN56" s="23">
        <f t="shared" si="651"/>
        <v>0</v>
      </c>
      <c r="BO56" s="23"/>
      <c r="BP56" s="8">
        <f t="shared" ref="BP56:BZ56" si="652">MIN(BP6:BP51)</f>
        <v>0</v>
      </c>
      <c r="BQ56" s="8">
        <f t="shared" si="652"/>
        <v>0</v>
      </c>
      <c r="BR56" s="8">
        <f t="shared" si="652"/>
        <v>0</v>
      </c>
      <c r="BS56" s="8">
        <f t="shared" si="652"/>
        <v>0</v>
      </c>
      <c r="BT56" s="8">
        <f t="shared" si="652"/>
        <v>0</v>
      </c>
      <c r="BU56" s="8">
        <f t="shared" si="652"/>
        <v>0</v>
      </c>
      <c r="BV56" s="8">
        <f t="shared" si="652"/>
        <v>0</v>
      </c>
      <c r="BW56" s="8">
        <f t="shared" si="652"/>
        <v>0</v>
      </c>
      <c r="BX56" s="8">
        <f t="shared" si="652"/>
        <v>0</v>
      </c>
      <c r="BY56" s="8">
        <f t="shared" si="652"/>
        <v>0</v>
      </c>
      <c r="BZ56" s="8">
        <f t="shared" si="652"/>
        <v>0</v>
      </c>
      <c r="CA56" s="7"/>
      <c r="CB56" s="7"/>
      <c r="CI56" s="23">
        <f>MIN(CI6:CI51)</f>
        <v>0</v>
      </c>
      <c r="CJ56" s="23">
        <f t="shared" ref="CJ56:CS56" si="653">MIN(CJ6:CJ51)</f>
        <v>0</v>
      </c>
      <c r="CK56" s="23">
        <f t="shared" si="653"/>
        <v>0</v>
      </c>
      <c r="CL56" s="23">
        <f t="shared" si="653"/>
        <v>11.4</v>
      </c>
      <c r="CM56" s="23">
        <f t="shared" si="653"/>
        <v>0</v>
      </c>
      <c r="CN56" s="23">
        <f t="shared" si="653"/>
        <v>0</v>
      </c>
      <c r="CO56" s="23">
        <f t="shared" si="653"/>
        <v>17.575757575757574</v>
      </c>
      <c r="CP56" s="23">
        <f t="shared" si="653"/>
        <v>0</v>
      </c>
      <c r="CQ56" s="23">
        <f t="shared" si="653"/>
        <v>0.22222222222222221</v>
      </c>
      <c r="CR56" s="23">
        <f t="shared" si="653"/>
        <v>0</v>
      </c>
      <c r="CS56" s="23">
        <f t="shared" si="653"/>
        <v>0</v>
      </c>
      <c r="CT56" s="23"/>
      <c r="CU56" s="8">
        <f t="shared" ref="CU56:DE56" si="654">MIN(CU6:CU51)</f>
        <v>0</v>
      </c>
      <c r="CV56" s="8">
        <f t="shared" si="654"/>
        <v>0</v>
      </c>
      <c r="CW56" s="8">
        <f t="shared" si="654"/>
        <v>0</v>
      </c>
      <c r="CX56" s="8">
        <f t="shared" si="654"/>
        <v>0</v>
      </c>
      <c r="CY56" s="8">
        <f t="shared" si="654"/>
        <v>0</v>
      </c>
      <c r="CZ56" s="8">
        <f t="shared" si="654"/>
        <v>0</v>
      </c>
      <c r="DA56" s="8">
        <f t="shared" si="654"/>
        <v>0</v>
      </c>
      <c r="DB56" s="8">
        <f t="shared" si="654"/>
        <v>0</v>
      </c>
      <c r="DC56" s="8">
        <f t="shared" si="654"/>
        <v>0</v>
      </c>
      <c r="DD56" s="8">
        <f t="shared" si="654"/>
        <v>0</v>
      </c>
      <c r="DE56" s="8">
        <f t="shared" si="654"/>
        <v>0</v>
      </c>
      <c r="DF56" s="7"/>
      <c r="DG56" s="7"/>
    </row>
    <row r="57" spans="1:128" x14ac:dyDescent="0.3">
      <c r="A57" s="11" t="s">
        <v>50</v>
      </c>
      <c r="B57" s="28">
        <f>MAX(B6:B50)</f>
        <v>38660.843017812847</v>
      </c>
      <c r="C57" s="28">
        <f t="shared" ref="C57:N57" si="655">MAX(C6:C50)</f>
        <v>36523.343017812847</v>
      </c>
      <c r="D57" s="28"/>
      <c r="E57" s="28"/>
      <c r="F57" s="28"/>
      <c r="G57" s="28"/>
      <c r="H57" s="28"/>
      <c r="I57" s="28">
        <f t="shared" si="655"/>
        <v>21018.038453347974</v>
      </c>
      <c r="J57" s="28"/>
      <c r="K57" s="28">
        <f t="shared" si="655"/>
        <v>2500</v>
      </c>
      <c r="L57" s="28">
        <f t="shared" si="655"/>
        <v>48326.843017812847</v>
      </c>
      <c r="M57" s="28">
        <f>MAX(M6:M50)</f>
        <v>50826.843017812847</v>
      </c>
      <c r="N57" s="28">
        <f t="shared" si="655"/>
        <v>50826.843017812847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23">
        <f>MAX(Y6:Y51)</f>
        <v>2.2364217252396164</v>
      </c>
      <c r="Z57" s="23">
        <f>MAX(Z6:Z51)</f>
        <v>14.471123132657745</v>
      </c>
      <c r="AA57" s="23">
        <f t="shared" ref="AA57:AI57" si="656">MAX(AA6:AA51)</f>
        <v>6.739488561457291</v>
      </c>
      <c r="AB57" s="23">
        <f t="shared" si="656"/>
        <v>63.636363636363633</v>
      </c>
      <c r="AC57" s="23">
        <f t="shared" si="656"/>
        <v>0.50831167475119476</v>
      </c>
      <c r="AD57" s="23">
        <f t="shared" si="656"/>
        <v>3.2709969103204397</v>
      </c>
      <c r="AE57" s="23">
        <f t="shared" si="656"/>
        <v>75.529305723922079</v>
      </c>
      <c r="AF57" s="23">
        <f t="shared" si="656"/>
        <v>1.9</v>
      </c>
      <c r="AG57" s="23">
        <f t="shared" si="656"/>
        <v>31.6</v>
      </c>
      <c r="AH57" s="23">
        <f t="shared" si="656"/>
        <v>1.8539976825028968</v>
      </c>
      <c r="AI57" s="23">
        <f t="shared" si="656"/>
        <v>0.8</v>
      </c>
      <c r="AJ57" s="23"/>
      <c r="AK57" s="8">
        <f t="shared" ref="AK57:AU57" si="657">MAX(AK6:AK51)</f>
        <v>655.93346505022191</v>
      </c>
      <c r="AL57" s="8">
        <f t="shared" si="657"/>
        <v>4407.5219414215908</v>
      </c>
      <c r="AM57" s="8">
        <f t="shared" si="657"/>
        <v>3053.6074896557016</v>
      </c>
      <c r="AN57" s="8">
        <f t="shared" si="657"/>
        <v>20532.835999999999</v>
      </c>
      <c r="AO57" s="8">
        <f t="shared" si="657"/>
        <v>154.81831223525623</v>
      </c>
      <c r="AP57" s="8">
        <f t="shared" si="657"/>
        <v>1482.0621138995386</v>
      </c>
      <c r="AQ57" s="8">
        <f t="shared" si="657"/>
        <v>36090.8516676707</v>
      </c>
      <c r="AR57" s="8">
        <f t="shared" si="657"/>
        <v>654.98531646465619</v>
      </c>
      <c r="AS57" s="8">
        <f t="shared" si="657"/>
        <v>14213.609258962881</v>
      </c>
      <c r="AT57" s="8">
        <f t="shared" si="657"/>
        <v>524.85867393323508</v>
      </c>
      <c r="AU57" s="8">
        <f t="shared" si="657"/>
        <v>349.20917365870412</v>
      </c>
      <c r="AV57" s="7"/>
      <c r="AW57" s="7"/>
      <c r="BD57" s="23">
        <f>MAX(BD6:BD51)</f>
        <v>2.2364217252396164</v>
      </c>
      <c r="BE57" s="23">
        <f>MAX(BE6:BE51)</f>
        <v>14.471123132657745</v>
      </c>
      <c r="BF57" s="23">
        <f t="shared" ref="BF57:BN57" si="658">MAX(BF6:BF51)</f>
        <v>6.739488561457291</v>
      </c>
      <c r="BG57" s="23">
        <f t="shared" si="658"/>
        <v>63.636363636363633</v>
      </c>
      <c r="BH57" s="23">
        <f t="shared" si="658"/>
        <v>0.50831167475119476</v>
      </c>
      <c r="BI57" s="23">
        <f t="shared" si="658"/>
        <v>3.2709969103204397</v>
      </c>
      <c r="BJ57" s="23">
        <f t="shared" si="658"/>
        <v>75.529305723922079</v>
      </c>
      <c r="BK57" s="23">
        <f t="shared" si="658"/>
        <v>1.9</v>
      </c>
      <c r="BL57" s="23">
        <f t="shared" si="658"/>
        <v>31.6</v>
      </c>
      <c r="BM57" s="23">
        <f t="shared" si="658"/>
        <v>1.8539976825028968</v>
      </c>
      <c r="BN57" s="23">
        <f t="shared" si="658"/>
        <v>0.8</v>
      </c>
      <c r="BO57" s="23"/>
      <c r="BP57" s="8">
        <f t="shared" ref="BP57:BZ57" si="659">MAX(BP6:BP51)</f>
        <v>75.934506350163616</v>
      </c>
      <c r="BQ57" s="8">
        <f t="shared" si="659"/>
        <v>370.92765129953938</v>
      </c>
      <c r="BR57" s="8">
        <f t="shared" si="659"/>
        <v>504.29258601177111</v>
      </c>
      <c r="BS57" s="8">
        <f t="shared" si="659"/>
        <v>6426.9509772988549</v>
      </c>
      <c r="BT57" s="8">
        <f t="shared" si="659"/>
        <v>13.029179139391912</v>
      </c>
      <c r="BU57" s="8">
        <f t="shared" si="659"/>
        <v>244.75736930182208</v>
      </c>
      <c r="BV57" s="8">
        <f t="shared" si="659"/>
        <v>4852.2285469024082</v>
      </c>
      <c r="BW57" s="8">
        <f t="shared" si="659"/>
        <v>57.682001344632525</v>
      </c>
      <c r="BX57" s="8">
        <f t="shared" si="659"/>
        <v>2144.6437748957296</v>
      </c>
      <c r="BY57" s="8">
        <f t="shared" si="659"/>
        <v>83.379385909149732</v>
      </c>
      <c r="BZ57" s="8">
        <f t="shared" si="659"/>
        <v>47.507931722373755</v>
      </c>
      <c r="CA57" s="7"/>
      <c r="CB57" s="7"/>
      <c r="CI57" s="23">
        <f>MAX(CI6:CI51)</f>
        <v>2.2364217252396164</v>
      </c>
      <c r="CJ57" s="23">
        <f>MAX(CJ6:CJ51)</f>
        <v>14.471123132657745</v>
      </c>
      <c r="CK57" s="23">
        <f t="shared" ref="CK57:CS57" si="660">MAX(CK6:CK51)</f>
        <v>6.739488561457291</v>
      </c>
      <c r="CL57" s="23">
        <f t="shared" si="660"/>
        <v>63.636363636363633</v>
      </c>
      <c r="CM57" s="23">
        <f t="shared" si="660"/>
        <v>0.50831167475119476</v>
      </c>
      <c r="CN57" s="23">
        <f t="shared" si="660"/>
        <v>3.2709969103204397</v>
      </c>
      <c r="CO57" s="23">
        <f t="shared" si="660"/>
        <v>75.529305723922079</v>
      </c>
      <c r="CP57" s="23">
        <f t="shared" si="660"/>
        <v>1.9</v>
      </c>
      <c r="CQ57" s="23">
        <f t="shared" si="660"/>
        <v>31.6</v>
      </c>
      <c r="CR57" s="23">
        <f t="shared" si="660"/>
        <v>1.8539976825028968</v>
      </c>
      <c r="CS57" s="23">
        <f t="shared" si="660"/>
        <v>0.8</v>
      </c>
      <c r="CT57" s="23"/>
      <c r="CU57" s="8">
        <f t="shared" ref="CU57:DE57" si="661">MAX(CU6:CU51)</f>
        <v>581.63117846112061</v>
      </c>
      <c r="CV57" s="8">
        <f t="shared" si="661"/>
        <v>4061.9794610134063</v>
      </c>
      <c r="CW57" s="8">
        <f t="shared" si="661"/>
        <v>2666.1925468382542</v>
      </c>
      <c r="CX57" s="8">
        <f t="shared" si="661"/>
        <v>19481.014224153991</v>
      </c>
      <c r="CY57" s="8">
        <f t="shared" si="661"/>
        <v>142.68081086070273</v>
      </c>
      <c r="CZ57" s="8">
        <f t="shared" si="661"/>
        <v>1246.1391204881829</v>
      </c>
      <c r="DA57" s="8">
        <f t="shared" si="661"/>
        <v>33952.297430229148</v>
      </c>
      <c r="DB57" s="8">
        <f t="shared" si="661"/>
        <v>610.91869039736298</v>
      </c>
      <c r="DC57" s="8">
        <f t="shared" si="661"/>
        <v>12097.65800862208</v>
      </c>
      <c r="DD57" s="8">
        <f t="shared" si="661"/>
        <v>503.76996589342218</v>
      </c>
      <c r="DE57" s="8">
        <f t="shared" si="661"/>
        <v>332.3553978004598</v>
      </c>
      <c r="DF57" s="7"/>
      <c r="DG57" s="7"/>
    </row>
    <row r="58" spans="1:128" x14ac:dyDescent="0.3">
      <c r="A58" s="11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1"/>
      <c r="P58" s="1"/>
      <c r="Q58" s="1"/>
      <c r="R58" s="1"/>
      <c r="S58" s="1"/>
      <c r="T58" s="1"/>
      <c r="U58" s="1"/>
      <c r="V58" s="1"/>
      <c r="W58" s="1"/>
      <c r="X58" s="1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</row>
    <row r="59" spans="1:128" x14ac:dyDescent="0.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28"/>
      <c r="O59" s="1"/>
      <c r="P59" s="1"/>
      <c r="Q59" s="1"/>
      <c r="R59" s="1"/>
      <c r="S59" s="1"/>
      <c r="T59" s="1"/>
      <c r="U59" s="1"/>
      <c r="V59" s="1"/>
      <c r="W59" s="1"/>
      <c r="X59" s="1"/>
      <c r="Y59" s="37">
        <v>21</v>
      </c>
      <c r="Z59" s="37">
        <v>22</v>
      </c>
      <c r="AA59" s="37"/>
      <c r="AB59" s="37">
        <v>31</v>
      </c>
      <c r="AC59" s="37">
        <v>32</v>
      </c>
      <c r="AD59" s="37">
        <v>33</v>
      </c>
      <c r="AE59" s="37"/>
      <c r="AF59" s="37">
        <v>41</v>
      </c>
      <c r="AG59" s="37">
        <v>42</v>
      </c>
      <c r="AH59" s="37">
        <v>43</v>
      </c>
      <c r="AI59" s="37"/>
      <c r="AJ59" s="37">
        <v>51</v>
      </c>
      <c r="AK59" s="37">
        <v>52</v>
      </c>
      <c r="AL59" s="37">
        <v>53</v>
      </c>
      <c r="AM59" s="37">
        <v>54</v>
      </c>
      <c r="AN59" s="37"/>
      <c r="AO59" s="37">
        <v>62</v>
      </c>
      <c r="AP59" s="37">
        <v>63</v>
      </c>
      <c r="AQ59" s="37">
        <v>64</v>
      </c>
      <c r="AR59" s="37"/>
      <c r="AS59" s="37">
        <v>72</v>
      </c>
      <c r="AT59" s="7"/>
      <c r="AU59" s="7"/>
      <c r="AV59" s="7"/>
      <c r="AW59" s="7"/>
      <c r="BD59" s="37">
        <v>21</v>
      </c>
      <c r="BE59" s="37">
        <v>22</v>
      </c>
      <c r="BF59" s="37"/>
      <c r="BG59" s="37">
        <v>31</v>
      </c>
      <c r="BH59" s="37">
        <v>32</v>
      </c>
      <c r="BI59" s="37">
        <v>33</v>
      </c>
      <c r="BJ59" s="37"/>
      <c r="BK59" s="37">
        <v>41</v>
      </c>
      <c r="BL59" s="37">
        <v>42</v>
      </c>
      <c r="BM59" s="37">
        <v>43</v>
      </c>
      <c r="BN59" s="37"/>
      <c r="BO59" s="37">
        <v>51</v>
      </c>
      <c r="BP59" s="37">
        <v>52</v>
      </c>
      <c r="BQ59" s="37">
        <v>53</v>
      </c>
      <c r="BR59" s="37">
        <v>54</v>
      </c>
      <c r="BS59" s="37"/>
      <c r="BT59" s="37">
        <v>62</v>
      </c>
      <c r="BU59" s="37">
        <v>63</v>
      </c>
      <c r="BV59" s="37">
        <v>64</v>
      </c>
      <c r="BW59" s="37"/>
      <c r="BX59" s="37">
        <v>72</v>
      </c>
      <c r="BY59" s="7"/>
      <c r="BZ59" s="7"/>
      <c r="CA59" s="7"/>
      <c r="CB59" s="7"/>
      <c r="CI59" s="37">
        <v>21</v>
      </c>
      <c r="CJ59" s="37">
        <v>22</v>
      </c>
      <c r="CK59" s="37"/>
      <c r="CL59" s="37">
        <v>31</v>
      </c>
      <c r="CM59" s="37">
        <v>32</v>
      </c>
      <c r="CN59" s="37">
        <v>33</v>
      </c>
      <c r="CO59" s="37"/>
      <c r="CP59" s="37">
        <v>41</v>
      </c>
      <c r="CQ59" s="37">
        <v>42</v>
      </c>
      <c r="CR59" s="37">
        <v>43</v>
      </c>
      <c r="CS59" s="37"/>
      <c r="CT59" s="37">
        <v>51</v>
      </c>
      <c r="CU59" s="37">
        <v>52</v>
      </c>
      <c r="CV59" s="37">
        <v>53</v>
      </c>
      <c r="CW59" s="37">
        <v>54</v>
      </c>
      <c r="CX59" s="37"/>
      <c r="CY59" s="37">
        <v>62</v>
      </c>
      <c r="CZ59" s="37">
        <v>63</v>
      </c>
      <c r="DA59" s="37">
        <v>64</v>
      </c>
      <c r="DB59" s="37"/>
      <c r="DC59" s="37">
        <v>72</v>
      </c>
      <c r="DD59" s="7"/>
      <c r="DE59" s="7"/>
      <c r="DF59" s="7"/>
      <c r="DG59" s="7"/>
    </row>
    <row r="60" spans="1:128" x14ac:dyDescent="0.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O60" s="1">
        <v>2002</v>
      </c>
      <c r="P60" s="1"/>
      <c r="Q60" s="1"/>
      <c r="R60" s="1"/>
      <c r="S60" s="1"/>
      <c r="T60" s="1"/>
      <c r="U60" s="1"/>
      <c r="V60" s="1"/>
      <c r="W60" s="1"/>
      <c r="X60" s="1"/>
      <c r="Y60" s="10" t="s">
        <v>57</v>
      </c>
      <c r="Z60" s="10">
        <v>6.2528242313709265E-2</v>
      </c>
      <c r="AA60" s="10"/>
      <c r="AB60" s="10" t="s">
        <v>57</v>
      </c>
      <c r="AC60" s="10">
        <v>4.5915864956637913</v>
      </c>
      <c r="AD60" s="10" t="s">
        <v>57</v>
      </c>
      <c r="AE60" s="10"/>
      <c r="AF60" s="10" t="s">
        <v>57</v>
      </c>
      <c r="AG60" s="10">
        <v>36.066645527690113</v>
      </c>
      <c r="AH60" s="10" t="s">
        <v>57</v>
      </c>
      <c r="AI60" s="10"/>
      <c r="AJ60" s="10">
        <v>6.2528242313709265E-2</v>
      </c>
      <c r="AK60" s="10">
        <v>45.1818358916181</v>
      </c>
      <c r="AL60" s="10">
        <v>1.0740898315715333</v>
      </c>
      <c r="AM60" s="10" t="s">
        <v>57</v>
      </c>
      <c r="AN60" s="10"/>
      <c r="AO60" s="10">
        <v>11.795419944155411</v>
      </c>
      <c r="AP60" s="10">
        <v>0.54356460019421149</v>
      </c>
      <c r="AQ60" s="10" t="s">
        <v>57</v>
      </c>
      <c r="AR60" s="10"/>
      <c r="AS60" s="10">
        <v>0.62180122447943886</v>
      </c>
      <c r="AT60" s="8"/>
      <c r="AU60" s="8"/>
      <c r="BD60" s="10" t="s">
        <v>57</v>
      </c>
      <c r="BE60" s="10">
        <v>6.2528242313709265E-2</v>
      </c>
      <c r="BF60" s="10"/>
      <c r="BG60" s="10" t="s">
        <v>57</v>
      </c>
      <c r="BH60" s="10">
        <v>4.5915864956637913</v>
      </c>
      <c r="BI60" s="10" t="s">
        <v>57</v>
      </c>
      <c r="BJ60" s="10"/>
      <c r="BK60" s="10" t="s">
        <v>57</v>
      </c>
      <c r="BL60" s="10">
        <v>36.066645527690113</v>
      </c>
      <c r="BM60" s="10" t="s">
        <v>57</v>
      </c>
      <c r="BN60" s="10"/>
      <c r="BO60" s="10">
        <v>6.2528242313709265E-2</v>
      </c>
      <c r="BP60" s="10">
        <v>45.1818358916181</v>
      </c>
      <c r="BQ60" s="10">
        <v>1.0740898315715333</v>
      </c>
      <c r="BR60" s="10" t="s">
        <v>57</v>
      </c>
      <c r="BS60" s="10"/>
      <c r="BT60" s="10">
        <v>11.795419944155411</v>
      </c>
      <c r="BU60" s="10">
        <v>0.54356460019421149</v>
      </c>
      <c r="BV60" s="10" t="s">
        <v>57</v>
      </c>
      <c r="BW60" s="10"/>
      <c r="BX60" s="10">
        <v>0.62180122447943886</v>
      </c>
      <c r="BY60" s="8"/>
      <c r="BZ60" s="8"/>
      <c r="CI60" s="10" t="s">
        <v>57</v>
      </c>
      <c r="CJ60" s="10">
        <v>6.2528242313709265E-2</v>
      </c>
      <c r="CK60" s="10"/>
      <c r="CL60" s="10" t="s">
        <v>57</v>
      </c>
      <c r="CM60" s="10">
        <v>4.5915864956637913</v>
      </c>
      <c r="CN60" s="10" t="s">
        <v>57</v>
      </c>
      <c r="CO60" s="10"/>
      <c r="CP60" s="10" t="s">
        <v>57</v>
      </c>
      <c r="CQ60" s="10">
        <v>36.066645527690113</v>
      </c>
      <c r="CR60" s="10" t="s">
        <v>57</v>
      </c>
      <c r="CS60" s="10"/>
      <c r="CT60" s="10">
        <v>6.2528242313709265E-2</v>
      </c>
      <c r="CU60" s="10">
        <v>45.1818358916181</v>
      </c>
      <c r="CV60" s="10">
        <v>1.0740898315715333</v>
      </c>
      <c r="CW60" s="10" t="s">
        <v>57</v>
      </c>
      <c r="CX60" s="10"/>
      <c r="CY60" s="10">
        <v>11.795419944155411</v>
      </c>
      <c r="CZ60" s="10">
        <v>0.54356460019421149</v>
      </c>
      <c r="DA60" s="10" t="s">
        <v>57</v>
      </c>
      <c r="DB60" s="10"/>
      <c r="DC60" s="10">
        <v>0.62180122447943886</v>
      </c>
      <c r="DD60" s="8"/>
      <c r="DE60" s="8"/>
    </row>
    <row r="61" spans="1:128" x14ac:dyDescent="0.3">
      <c r="A61" s="11"/>
      <c r="N61" s="28"/>
      <c r="O61" s="1">
        <v>2003</v>
      </c>
      <c r="P61" s="1"/>
      <c r="Q61" s="1"/>
      <c r="R61" s="1"/>
      <c r="S61" s="1"/>
      <c r="T61" s="1"/>
      <c r="U61" s="1"/>
      <c r="V61" s="1"/>
      <c r="W61" s="1"/>
      <c r="X61" s="1"/>
      <c r="Y61" s="10" t="s">
        <v>57</v>
      </c>
      <c r="Z61" s="10" t="s">
        <v>57</v>
      </c>
      <c r="AA61" s="10"/>
      <c r="AB61" s="10">
        <v>0.10266351031494661</v>
      </c>
      <c r="AC61" s="10">
        <v>0.41065404125978644</v>
      </c>
      <c r="AD61" s="10" t="s">
        <v>57</v>
      </c>
      <c r="AE61" s="10"/>
      <c r="AF61" s="10">
        <v>6.36806248121583</v>
      </c>
      <c r="AG61" s="10">
        <v>14.972345778668537</v>
      </c>
      <c r="AH61" s="10" t="s">
        <v>57</v>
      </c>
      <c r="AI61" s="10"/>
      <c r="AJ61" s="10" t="s">
        <v>57</v>
      </c>
      <c r="AK61" s="10">
        <v>70.775778462017541</v>
      </c>
      <c r="AL61" s="10" t="s">
        <v>57</v>
      </c>
      <c r="AM61" s="10" t="s">
        <v>57</v>
      </c>
      <c r="AN61" s="10" t="s">
        <v>57</v>
      </c>
      <c r="AO61" s="10">
        <v>6.7798168657105791</v>
      </c>
      <c r="AP61" s="10">
        <v>0.21331283848783092</v>
      </c>
      <c r="AQ61" s="10" t="s">
        <v>57</v>
      </c>
      <c r="AR61" s="10"/>
      <c r="AS61" s="10">
        <v>0.37736602232494426</v>
      </c>
      <c r="AT61" s="1"/>
      <c r="BD61" s="10" t="s">
        <v>57</v>
      </c>
      <c r="BE61" s="10" t="s">
        <v>57</v>
      </c>
      <c r="BF61" s="10"/>
      <c r="BG61" s="10">
        <v>0.10266351031494661</v>
      </c>
      <c r="BH61" s="10">
        <v>0.41065404125978644</v>
      </c>
      <c r="BI61" s="10" t="s">
        <v>57</v>
      </c>
      <c r="BJ61" s="10"/>
      <c r="BK61" s="10">
        <v>6.36806248121583</v>
      </c>
      <c r="BL61" s="10">
        <v>14.972345778668537</v>
      </c>
      <c r="BM61" s="10" t="s">
        <v>57</v>
      </c>
      <c r="BN61" s="10"/>
      <c r="BO61" s="10" t="s">
        <v>57</v>
      </c>
      <c r="BP61" s="10">
        <v>70.775778462017541</v>
      </c>
      <c r="BQ61" s="10" t="s">
        <v>57</v>
      </c>
      <c r="BR61" s="10" t="s">
        <v>57</v>
      </c>
      <c r="BS61" s="10" t="s">
        <v>57</v>
      </c>
      <c r="BT61" s="10">
        <v>6.7798168657105791</v>
      </c>
      <c r="BU61" s="10">
        <v>0.21331283848783092</v>
      </c>
      <c r="BV61" s="10" t="s">
        <v>57</v>
      </c>
      <c r="BW61" s="10"/>
      <c r="BX61" s="10">
        <v>0.37736602232494426</v>
      </c>
      <c r="BY61" s="1"/>
      <c r="CI61" s="10" t="s">
        <v>57</v>
      </c>
      <c r="CJ61" s="10" t="s">
        <v>57</v>
      </c>
      <c r="CK61" s="10"/>
      <c r="CL61" s="10">
        <v>0.10266351031494661</v>
      </c>
      <c r="CM61" s="10">
        <v>0.41065404125978644</v>
      </c>
      <c r="CN61" s="10" t="s">
        <v>57</v>
      </c>
      <c r="CO61" s="10"/>
      <c r="CP61" s="10">
        <v>6.36806248121583</v>
      </c>
      <c r="CQ61" s="10">
        <v>14.972345778668537</v>
      </c>
      <c r="CR61" s="10" t="s">
        <v>57</v>
      </c>
      <c r="CS61" s="10"/>
      <c r="CT61" s="10" t="s">
        <v>57</v>
      </c>
      <c r="CU61" s="10">
        <v>70.775778462017541</v>
      </c>
      <c r="CV61" s="10" t="s">
        <v>57</v>
      </c>
      <c r="CW61" s="10" t="s">
        <v>57</v>
      </c>
      <c r="CX61" s="10" t="s">
        <v>57</v>
      </c>
      <c r="CY61" s="10">
        <v>6.7798168657105791</v>
      </c>
      <c r="CZ61" s="10">
        <v>0.21331283848783092</v>
      </c>
      <c r="DA61" s="10" t="s">
        <v>57</v>
      </c>
      <c r="DB61" s="10"/>
      <c r="DC61" s="10">
        <v>0.37736602232494426</v>
      </c>
      <c r="DD61" s="1"/>
    </row>
    <row r="62" spans="1:128" x14ac:dyDescent="0.3">
      <c r="A62" s="11"/>
      <c r="N62" s="28"/>
      <c r="O62" s="1">
        <v>2004</v>
      </c>
      <c r="P62" s="1"/>
      <c r="Q62" s="1"/>
      <c r="R62" s="1"/>
      <c r="S62" s="1"/>
      <c r="T62" s="1"/>
      <c r="U62" s="1"/>
      <c r="V62" s="1"/>
      <c r="W62" s="1"/>
      <c r="X62" s="1"/>
      <c r="Y62" s="10" t="s">
        <v>58</v>
      </c>
      <c r="Z62" s="10" t="s">
        <v>58</v>
      </c>
      <c r="AA62" s="10"/>
      <c r="AB62" s="10">
        <v>0</v>
      </c>
      <c r="AC62" s="10">
        <v>1.323895078014216</v>
      </c>
      <c r="AD62" s="10" t="s">
        <v>58</v>
      </c>
      <c r="AE62" s="10"/>
      <c r="AF62" s="10">
        <v>0.33097376950355401</v>
      </c>
      <c r="AG62" s="10">
        <v>48.476809433134854</v>
      </c>
      <c r="AH62" s="10">
        <v>0</v>
      </c>
      <c r="AI62" s="10"/>
      <c r="AJ62" s="10">
        <v>0</v>
      </c>
      <c r="AK62" s="10">
        <v>28.9285572183813</v>
      </c>
      <c r="AL62" s="10">
        <v>0.37505106236450758</v>
      </c>
      <c r="AM62" s="10" t="s">
        <v>58</v>
      </c>
      <c r="AN62" s="10"/>
      <c r="AO62" s="10">
        <v>18.797486228797002</v>
      </c>
      <c r="AP62" s="10">
        <v>1.4362534403010223</v>
      </c>
      <c r="AQ62" s="10" t="s">
        <v>58</v>
      </c>
      <c r="AR62" s="10"/>
      <c r="AS62" s="10">
        <v>0.33097376950355401</v>
      </c>
      <c r="AT62" s="12"/>
      <c r="BD62" s="10" t="s">
        <v>58</v>
      </c>
      <c r="BE62" s="10" t="s">
        <v>58</v>
      </c>
      <c r="BF62" s="10"/>
      <c r="BG62" s="10">
        <v>0</v>
      </c>
      <c r="BH62" s="10">
        <v>1.323895078014216</v>
      </c>
      <c r="BI62" s="10" t="s">
        <v>58</v>
      </c>
      <c r="BJ62" s="10"/>
      <c r="BK62" s="10">
        <v>0.33097376950355401</v>
      </c>
      <c r="BL62" s="10">
        <v>48.476809433134854</v>
      </c>
      <c r="BM62" s="10">
        <v>0</v>
      </c>
      <c r="BN62" s="10"/>
      <c r="BO62" s="10">
        <v>0</v>
      </c>
      <c r="BP62" s="10">
        <v>28.9285572183813</v>
      </c>
      <c r="BQ62" s="10">
        <v>0.37505106236450758</v>
      </c>
      <c r="BR62" s="10" t="s">
        <v>58</v>
      </c>
      <c r="BS62" s="10"/>
      <c r="BT62" s="10">
        <v>18.797486228797002</v>
      </c>
      <c r="BU62" s="10">
        <v>1.4362534403010223</v>
      </c>
      <c r="BV62" s="10" t="s">
        <v>58</v>
      </c>
      <c r="BW62" s="10"/>
      <c r="BX62" s="10">
        <v>0.33097376950355401</v>
      </c>
      <c r="BY62" s="12"/>
      <c r="CI62" s="10" t="s">
        <v>58</v>
      </c>
      <c r="CJ62" s="10" t="s">
        <v>58</v>
      </c>
      <c r="CK62" s="10"/>
      <c r="CL62" s="10">
        <v>0</v>
      </c>
      <c r="CM62" s="10">
        <v>1.323895078014216</v>
      </c>
      <c r="CN62" s="10" t="s">
        <v>58</v>
      </c>
      <c r="CO62" s="10"/>
      <c r="CP62" s="10">
        <v>0.33097376950355401</v>
      </c>
      <c r="CQ62" s="10">
        <v>48.476809433134854</v>
      </c>
      <c r="CR62" s="10">
        <v>0</v>
      </c>
      <c r="CS62" s="10"/>
      <c r="CT62" s="10">
        <v>0</v>
      </c>
      <c r="CU62" s="10">
        <v>28.9285572183813</v>
      </c>
      <c r="CV62" s="10">
        <v>0.37505106236450758</v>
      </c>
      <c r="CW62" s="10" t="s">
        <v>58</v>
      </c>
      <c r="CX62" s="10"/>
      <c r="CY62" s="10">
        <v>18.797486228797002</v>
      </c>
      <c r="CZ62" s="10">
        <v>1.4362534403010223</v>
      </c>
      <c r="DA62" s="10" t="s">
        <v>58</v>
      </c>
      <c r="DB62" s="10"/>
      <c r="DC62" s="10">
        <v>0.33097376950355401</v>
      </c>
      <c r="DD62" s="12"/>
    </row>
    <row r="63" spans="1:128" x14ac:dyDescent="0.3">
      <c r="A63" s="11"/>
      <c r="K63" s="54">
        <f>M63/M55</f>
        <v>-1.7111482622590702E-2</v>
      </c>
      <c r="M63" s="53">
        <f>M55-M32</f>
        <v>-514.07083812528799</v>
      </c>
      <c r="N63" s="28"/>
      <c r="O63" s="1">
        <v>2005</v>
      </c>
      <c r="P63" s="1"/>
      <c r="Q63" s="1"/>
      <c r="R63" s="1"/>
      <c r="S63" s="1"/>
      <c r="T63" s="1"/>
      <c r="U63" s="1"/>
      <c r="V63" s="1"/>
      <c r="W63" s="1"/>
      <c r="X63" s="1"/>
      <c r="Y63" s="10" t="s">
        <v>58</v>
      </c>
      <c r="Z63" s="10" t="s">
        <v>58</v>
      </c>
      <c r="AA63" s="10"/>
      <c r="AB63" s="10">
        <v>0</v>
      </c>
      <c r="AC63" s="10">
        <v>4.3557838310221451</v>
      </c>
      <c r="AD63" s="10" t="s">
        <v>58</v>
      </c>
      <c r="AE63" s="10"/>
      <c r="AF63" s="10">
        <v>0.14785711575135146</v>
      </c>
      <c r="AG63" s="10">
        <v>25.666777847654593</v>
      </c>
      <c r="AH63" s="10">
        <v>0.2462257815049724</v>
      </c>
      <c r="AI63" s="10"/>
      <c r="AJ63" s="10">
        <v>0.14785711575135146</v>
      </c>
      <c r="AK63" s="10">
        <v>60.670770010843846</v>
      </c>
      <c r="AL63" s="10">
        <v>1.1629472502549778</v>
      </c>
      <c r="AM63" s="10" t="s">
        <v>58</v>
      </c>
      <c r="AN63" s="10"/>
      <c r="AO63" s="10">
        <v>6.5774656175247772</v>
      </c>
      <c r="AP63" s="10">
        <v>1.0243154296919814</v>
      </c>
      <c r="AQ63" s="10" t="s">
        <v>58</v>
      </c>
      <c r="AR63" s="10"/>
      <c r="AS63" s="10">
        <v>0</v>
      </c>
      <c r="BD63" s="10" t="s">
        <v>58</v>
      </c>
      <c r="BE63" s="10" t="s">
        <v>58</v>
      </c>
      <c r="BF63" s="10"/>
      <c r="BG63" s="10">
        <v>0</v>
      </c>
      <c r="BH63" s="10">
        <v>4.3557838310221451</v>
      </c>
      <c r="BI63" s="10" t="s">
        <v>58</v>
      </c>
      <c r="BJ63" s="10"/>
      <c r="BK63" s="10">
        <v>0.14785711575135146</v>
      </c>
      <c r="BL63" s="10">
        <v>25.666777847654593</v>
      </c>
      <c r="BM63" s="10">
        <v>0.2462257815049724</v>
      </c>
      <c r="BN63" s="10"/>
      <c r="BO63" s="10">
        <v>0.14785711575135146</v>
      </c>
      <c r="BP63" s="10">
        <v>60.670770010843846</v>
      </c>
      <c r="BQ63" s="10">
        <v>1.1629472502549778</v>
      </c>
      <c r="BR63" s="10" t="s">
        <v>58</v>
      </c>
      <c r="BS63" s="10"/>
      <c r="BT63" s="10">
        <v>6.5774656175247772</v>
      </c>
      <c r="BU63" s="10">
        <v>1.0243154296919814</v>
      </c>
      <c r="BV63" s="10" t="s">
        <v>58</v>
      </c>
      <c r="BW63" s="10"/>
      <c r="BX63" s="10">
        <v>0</v>
      </c>
      <c r="CI63" s="10" t="s">
        <v>58</v>
      </c>
      <c r="CJ63" s="10" t="s">
        <v>58</v>
      </c>
      <c r="CK63" s="10"/>
      <c r="CL63" s="10">
        <v>0</v>
      </c>
      <c r="CM63" s="10">
        <v>4.3557838310221451</v>
      </c>
      <c r="CN63" s="10" t="s">
        <v>58</v>
      </c>
      <c r="CO63" s="10"/>
      <c r="CP63" s="10">
        <v>0.14785711575135146</v>
      </c>
      <c r="CQ63" s="10">
        <v>25.666777847654593</v>
      </c>
      <c r="CR63" s="10">
        <v>0.2462257815049724</v>
      </c>
      <c r="CS63" s="10"/>
      <c r="CT63" s="10">
        <v>0.14785711575135146</v>
      </c>
      <c r="CU63" s="10">
        <v>60.670770010843846</v>
      </c>
      <c r="CV63" s="10">
        <v>1.1629472502549778</v>
      </c>
      <c r="CW63" s="10" t="s">
        <v>58</v>
      </c>
      <c r="CX63" s="10"/>
      <c r="CY63" s="10">
        <v>6.5774656175247772</v>
      </c>
      <c r="CZ63" s="10">
        <v>1.0243154296919814</v>
      </c>
      <c r="DA63" s="10" t="s">
        <v>58</v>
      </c>
      <c r="DB63" s="10"/>
      <c r="DC63" s="10">
        <v>0</v>
      </c>
    </row>
    <row r="64" spans="1:128" x14ac:dyDescent="0.3">
      <c r="A64" s="11"/>
      <c r="N64" s="28"/>
      <c r="O64" s="1">
        <v>2006</v>
      </c>
      <c r="P64" s="1"/>
      <c r="Q64" s="1"/>
      <c r="R64" s="1"/>
      <c r="S64" s="1"/>
      <c r="T64" s="1"/>
      <c r="U64" s="1"/>
      <c r="V64" s="1"/>
      <c r="W64" s="1"/>
      <c r="X64" s="1"/>
      <c r="Y64" s="48" t="s">
        <v>58</v>
      </c>
      <c r="Z64" s="10" t="s">
        <v>58</v>
      </c>
      <c r="AA64" s="10"/>
      <c r="AB64" s="10">
        <v>0.54625842734426189</v>
      </c>
      <c r="AC64" s="10">
        <v>0.17075977289087027</v>
      </c>
      <c r="AD64" s="10" t="s">
        <v>58</v>
      </c>
      <c r="AE64" s="10"/>
      <c r="AF64" s="10">
        <v>6.739488561457291</v>
      </c>
      <c r="AG64" s="10">
        <v>35.814542727820232</v>
      </c>
      <c r="AH64" s="10">
        <v>0</v>
      </c>
      <c r="AI64" s="10"/>
      <c r="AJ64" s="10">
        <v>3.2709969103204397</v>
      </c>
      <c r="AK64" s="48">
        <v>42.850930274833836</v>
      </c>
      <c r="AL64" s="10">
        <v>0.51421823166877467</v>
      </c>
      <c r="AM64" s="10" t="s">
        <v>58</v>
      </c>
      <c r="AN64" s="10"/>
      <c r="AO64" s="10">
        <v>8.9785027358998448</v>
      </c>
      <c r="AP64" s="10">
        <v>1.1143023577644491</v>
      </c>
      <c r="AQ64" s="10" t="s">
        <v>58</v>
      </c>
      <c r="AR64" s="10"/>
      <c r="AS64" s="10">
        <v>0</v>
      </c>
      <c r="BD64" s="48" t="s">
        <v>58</v>
      </c>
      <c r="BE64" s="10" t="s">
        <v>58</v>
      </c>
      <c r="BF64" s="10"/>
      <c r="BG64" s="10">
        <v>0.54625842734426189</v>
      </c>
      <c r="BH64" s="10">
        <v>0.17075977289087027</v>
      </c>
      <c r="BI64" s="10" t="s">
        <v>58</v>
      </c>
      <c r="BJ64" s="10"/>
      <c r="BK64" s="10">
        <v>6.739488561457291</v>
      </c>
      <c r="BL64" s="10">
        <v>35.814542727820232</v>
      </c>
      <c r="BM64" s="10">
        <v>0</v>
      </c>
      <c r="BN64" s="10"/>
      <c r="BO64" s="10">
        <v>3.2709969103204397</v>
      </c>
      <c r="BP64" s="48">
        <v>42.850930274833836</v>
      </c>
      <c r="BQ64" s="10">
        <v>0.51421823166877467</v>
      </c>
      <c r="BR64" s="10" t="s">
        <v>58</v>
      </c>
      <c r="BS64" s="10"/>
      <c r="BT64" s="10">
        <v>8.9785027358998448</v>
      </c>
      <c r="BU64" s="10">
        <v>1.1143023577644491</v>
      </c>
      <c r="BV64" s="10" t="s">
        <v>58</v>
      </c>
      <c r="BW64" s="10"/>
      <c r="BX64" s="10">
        <v>0</v>
      </c>
      <c r="CI64" s="48" t="s">
        <v>58</v>
      </c>
      <c r="CJ64" s="10" t="s">
        <v>58</v>
      </c>
      <c r="CK64" s="10"/>
      <c r="CL64" s="10">
        <v>0.54625842734426189</v>
      </c>
      <c r="CM64" s="10">
        <v>0.17075977289087027</v>
      </c>
      <c r="CN64" s="10" t="s">
        <v>58</v>
      </c>
      <c r="CO64" s="10"/>
      <c r="CP64" s="10">
        <v>6.739488561457291</v>
      </c>
      <c r="CQ64" s="10">
        <v>35.814542727820232</v>
      </c>
      <c r="CR64" s="10">
        <v>0</v>
      </c>
      <c r="CS64" s="10"/>
      <c r="CT64" s="10">
        <v>3.2709969103204397</v>
      </c>
      <c r="CU64" s="48">
        <v>42.850930274833836</v>
      </c>
      <c r="CV64" s="10">
        <v>0.51421823166877467</v>
      </c>
      <c r="CW64" s="10" t="s">
        <v>58</v>
      </c>
      <c r="CX64" s="10"/>
      <c r="CY64" s="10">
        <v>8.9785027358998448</v>
      </c>
      <c r="CZ64" s="10">
        <v>1.1143023577644491</v>
      </c>
      <c r="DA64" s="10" t="s">
        <v>58</v>
      </c>
      <c r="DB64" s="10"/>
      <c r="DC64" s="10">
        <v>0</v>
      </c>
    </row>
    <row r="65" spans="1:127" x14ac:dyDescent="0.3">
      <c r="A65" s="1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8"/>
      <c r="O65" s="1">
        <v>2007</v>
      </c>
      <c r="P65" s="1"/>
      <c r="Q65" s="1"/>
      <c r="R65" s="1"/>
      <c r="S65" s="1"/>
      <c r="T65" s="1"/>
      <c r="U65" s="1"/>
      <c r="V65" s="1"/>
      <c r="W65" s="1"/>
      <c r="X65" s="1"/>
      <c r="Y65" s="48" t="s">
        <v>58</v>
      </c>
      <c r="Z65" s="10" t="s">
        <v>58</v>
      </c>
      <c r="AA65" s="10"/>
      <c r="AB65" s="10">
        <v>0.20783159440225671</v>
      </c>
      <c r="AC65" s="10">
        <v>1.6626527552180537</v>
      </c>
      <c r="AD65" s="10" t="s">
        <v>58</v>
      </c>
      <c r="AE65" s="10"/>
      <c r="AF65" s="10">
        <v>0.93712050550517367</v>
      </c>
      <c r="AG65" s="10">
        <v>13.121347956769583</v>
      </c>
      <c r="AH65" s="10">
        <v>0.20783159440225671</v>
      </c>
      <c r="AI65" s="10"/>
      <c r="AJ65" s="10">
        <v>0</v>
      </c>
      <c r="AK65" s="48">
        <v>75.529305723922079</v>
      </c>
      <c r="AL65" s="10">
        <v>0.31585420905570688</v>
      </c>
      <c r="AM65" s="10" t="s">
        <v>58</v>
      </c>
      <c r="AN65" s="10"/>
      <c r="AO65" s="10">
        <v>7.1699039807576455</v>
      </c>
      <c r="AP65" s="10">
        <v>0.64032008556499531</v>
      </c>
      <c r="AQ65" s="10" t="s">
        <v>58</v>
      </c>
      <c r="AR65" s="10"/>
      <c r="AS65" s="10">
        <v>0.20783159440225671</v>
      </c>
      <c r="BD65" s="48" t="s">
        <v>58</v>
      </c>
      <c r="BE65" s="10" t="s">
        <v>58</v>
      </c>
      <c r="BF65" s="10"/>
      <c r="BG65" s="10">
        <v>0.20783159440225671</v>
      </c>
      <c r="BH65" s="10">
        <v>1.6626527552180537</v>
      </c>
      <c r="BI65" s="10" t="s">
        <v>58</v>
      </c>
      <c r="BJ65" s="10"/>
      <c r="BK65" s="10">
        <v>0.93712050550517367</v>
      </c>
      <c r="BL65" s="10">
        <v>13.121347956769583</v>
      </c>
      <c r="BM65" s="10">
        <v>0.20783159440225671</v>
      </c>
      <c r="BN65" s="10"/>
      <c r="BO65" s="10">
        <v>0</v>
      </c>
      <c r="BP65" s="48">
        <v>75.529305723922079</v>
      </c>
      <c r="BQ65" s="10">
        <v>0.31585420905570688</v>
      </c>
      <c r="BR65" s="10" t="s">
        <v>58</v>
      </c>
      <c r="BS65" s="10"/>
      <c r="BT65" s="10">
        <v>7.1699039807576455</v>
      </c>
      <c r="BU65" s="10">
        <v>0.64032008556499531</v>
      </c>
      <c r="BV65" s="10" t="s">
        <v>58</v>
      </c>
      <c r="BW65" s="10"/>
      <c r="BX65" s="10">
        <v>0.20783159440225671</v>
      </c>
      <c r="CI65" s="48" t="s">
        <v>58</v>
      </c>
      <c r="CJ65" s="10" t="s">
        <v>58</v>
      </c>
      <c r="CK65" s="10"/>
      <c r="CL65" s="10">
        <v>0.20783159440225671</v>
      </c>
      <c r="CM65" s="10">
        <v>1.6626527552180537</v>
      </c>
      <c r="CN65" s="10" t="s">
        <v>58</v>
      </c>
      <c r="CO65" s="10"/>
      <c r="CP65" s="10">
        <v>0.93712050550517367</v>
      </c>
      <c r="CQ65" s="10">
        <v>13.121347956769583</v>
      </c>
      <c r="CR65" s="10">
        <v>0.20783159440225671</v>
      </c>
      <c r="CS65" s="10"/>
      <c r="CT65" s="10">
        <v>0</v>
      </c>
      <c r="CU65" s="48">
        <v>75.529305723922079</v>
      </c>
      <c r="CV65" s="10">
        <v>0.31585420905570688</v>
      </c>
      <c r="CW65" s="10" t="s">
        <v>58</v>
      </c>
      <c r="CX65" s="10"/>
      <c r="CY65" s="10">
        <v>7.1699039807576455</v>
      </c>
      <c r="CZ65" s="10">
        <v>0.64032008556499531</v>
      </c>
      <c r="DA65" s="10" t="s">
        <v>58</v>
      </c>
      <c r="DB65" s="10"/>
      <c r="DC65" s="10">
        <v>0.20783159440225671</v>
      </c>
    </row>
    <row r="66" spans="1:127" x14ac:dyDescent="0.3">
      <c r="A66" s="11"/>
      <c r="N66" s="28"/>
      <c r="O66" s="51"/>
      <c r="P66" s="51"/>
      <c r="Q66" s="51"/>
      <c r="R66" s="51"/>
      <c r="S66" s="51"/>
      <c r="T66" s="51"/>
      <c r="U66" s="51"/>
      <c r="V66" s="51"/>
      <c r="W66" s="51"/>
      <c r="X66" s="51"/>
      <c r="DT66" s="15"/>
      <c r="DV66" s="15"/>
      <c r="DW66" s="7"/>
    </row>
    <row r="67" spans="1:127" x14ac:dyDescent="0.3">
      <c r="AE67" s="23">
        <f>AE55-AE32</f>
        <v>6.8253898555248114</v>
      </c>
      <c r="AQ67" s="8">
        <f>AQ55-AQ32</f>
        <v>2752.5427141796317</v>
      </c>
      <c r="BJ67" s="23">
        <f>BJ55-BJ32</f>
        <v>6.8253898555248114</v>
      </c>
      <c r="BV67" s="8">
        <f>BV55-BV32</f>
        <v>374.17508075180103</v>
      </c>
      <c r="CO67" s="23">
        <f>CO55-CO32</f>
        <v>6.8253898555248114</v>
      </c>
      <c r="DA67" s="8">
        <f>DA55-DA32</f>
        <v>2560.6116602613911</v>
      </c>
    </row>
    <row r="68" spans="1:127" x14ac:dyDescent="0.3">
      <c r="AE68" s="55">
        <f>AE67/AE55</f>
        <v>0.13949029421469344</v>
      </c>
      <c r="AQ68" s="55">
        <f>AQ67/AQ55</f>
        <v>0.17623570521061999</v>
      </c>
      <c r="BJ68" s="55">
        <f>BJ67/BJ55</f>
        <v>0.13949029421469344</v>
      </c>
      <c r="BV68" s="55">
        <f>BV67/BV55</f>
        <v>0.19893109618716207</v>
      </c>
      <c r="CO68" s="55">
        <f>CO67/CO55</f>
        <v>0.13949029421469344</v>
      </c>
      <c r="DA68" s="55">
        <f>DA67/DA55</f>
        <v>0.18330440834806197</v>
      </c>
    </row>
    <row r="69" spans="1:127" x14ac:dyDescent="0.3">
      <c r="X69" s="11" t="s">
        <v>224</v>
      </c>
    </row>
    <row r="71" spans="1:127" x14ac:dyDescent="0.3">
      <c r="X71" s="81"/>
      <c r="Y71" s="30">
        <v>31</v>
      </c>
      <c r="Z71" s="30">
        <v>32</v>
      </c>
      <c r="AA71" s="30">
        <v>41</v>
      </c>
      <c r="AB71" s="30">
        <v>42</v>
      </c>
      <c r="AC71" s="30">
        <v>43</v>
      </c>
      <c r="AD71" s="30">
        <v>51</v>
      </c>
      <c r="AE71" s="30">
        <v>52</v>
      </c>
      <c r="AF71" s="30">
        <v>53</v>
      </c>
      <c r="AG71" s="30">
        <v>62</v>
      </c>
      <c r="AH71" s="30">
        <v>63</v>
      </c>
      <c r="AI71" s="30">
        <v>72</v>
      </c>
      <c r="AJ71" s="31"/>
    </row>
    <row r="72" spans="1:127" x14ac:dyDescent="0.3">
      <c r="X72" s="204">
        <v>2011</v>
      </c>
      <c r="Y72" s="203">
        <f>Y121</f>
        <v>0.22222222222222221</v>
      </c>
      <c r="Z72" s="203">
        <f t="shared" ref="Z72:AA72" si="662">Z121</f>
        <v>2</v>
      </c>
      <c r="AA72" s="203">
        <f t="shared" si="662"/>
        <v>0</v>
      </c>
      <c r="AB72" s="203">
        <f>AB121</f>
        <v>41.555555555555557</v>
      </c>
      <c r="AC72" s="203"/>
      <c r="AD72" s="203"/>
      <c r="AE72" s="203">
        <f>AC121</f>
        <v>50.222222222222221</v>
      </c>
      <c r="AF72" s="203">
        <f>AD121</f>
        <v>1.3333333333333335</v>
      </c>
      <c r="AG72" s="203">
        <f t="shared" ref="AG72:AH72" si="663">AE121</f>
        <v>4.4444444444444446</v>
      </c>
      <c r="AH72" s="203">
        <f t="shared" si="663"/>
        <v>0.22222222222222221</v>
      </c>
      <c r="AI72" s="31"/>
      <c r="AJ72" s="203">
        <f t="shared" ref="AJ72:AJ76" si="664">SUM(Y72:AI72)</f>
        <v>100</v>
      </c>
    </row>
    <row r="73" spans="1:127" x14ac:dyDescent="0.3">
      <c r="X73" s="204">
        <v>2012</v>
      </c>
      <c r="Y73" s="203">
        <f>Y125</f>
        <v>1.3904982618771726</v>
      </c>
      <c r="Z73" s="203">
        <f t="shared" ref="Z73:AB73" si="665">Z125</f>
        <v>0.46349942062572419</v>
      </c>
      <c r="AA73" s="203">
        <f t="shared" si="665"/>
        <v>4.750869061413673</v>
      </c>
      <c r="AB73" s="203">
        <f t="shared" si="665"/>
        <v>22.0162224797219</v>
      </c>
      <c r="AC73" s="31"/>
      <c r="AD73" s="203">
        <f>AC125</f>
        <v>1.1587485515643106</v>
      </c>
      <c r="AE73" s="203">
        <f t="shared" ref="AE73:AI73" si="666">AD125</f>
        <v>61.413673232908458</v>
      </c>
      <c r="AF73" s="203">
        <f t="shared" si="666"/>
        <v>1.2746234067207416</v>
      </c>
      <c r="AG73" s="203">
        <f t="shared" si="666"/>
        <v>5.5619930475086905</v>
      </c>
      <c r="AH73" s="203">
        <f t="shared" si="666"/>
        <v>1.8539976825028968</v>
      </c>
      <c r="AI73" s="203">
        <f t="shared" si="666"/>
        <v>0.11587485515643105</v>
      </c>
      <c r="AJ73" s="203">
        <f t="shared" si="664"/>
        <v>100</v>
      </c>
    </row>
    <row r="74" spans="1:127" x14ac:dyDescent="0.3">
      <c r="X74" s="204">
        <v>2013</v>
      </c>
      <c r="Y74" s="203">
        <f>Z129</f>
        <v>0.21929824561403508</v>
      </c>
      <c r="Z74" s="203">
        <f>AA129</f>
        <v>1.0964912280701753</v>
      </c>
      <c r="AA74" s="203">
        <f t="shared" ref="AA74:AI74" si="667">AC129</f>
        <v>1.0964912280701753</v>
      </c>
      <c r="AB74" s="203">
        <f t="shared" si="667"/>
        <v>56.578947368421048</v>
      </c>
      <c r="AC74" s="203">
        <f t="shared" si="667"/>
        <v>0</v>
      </c>
      <c r="AD74" s="203">
        <f t="shared" si="667"/>
        <v>0.21929824561403508</v>
      </c>
      <c r="AE74" s="203">
        <f t="shared" si="667"/>
        <v>34.868421052631575</v>
      </c>
      <c r="AF74" s="203">
        <f t="shared" si="667"/>
        <v>0</v>
      </c>
      <c r="AG74" s="203">
        <f t="shared" si="667"/>
        <v>5.4824561403508767</v>
      </c>
      <c r="AH74" s="203">
        <f t="shared" si="667"/>
        <v>0.43859649122807015</v>
      </c>
      <c r="AI74" s="203">
        <f t="shared" si="667"/>
        <v>0</v>
      </c>
      <c r="AJ74" s="203">
        <f>SUM(Y74:AI74)</f>
        <v>99.999999999999986</v>
      </c>
    </row>
    <row r="75" spans="1:127" x14ac:dyDescent="0.3">
      <c r="X75" s="204">
        <v>2014</v>
      </c>
      <c r="Y75" s="203">
        <f>Z133</f>
        <v>2.2364217252396164</v>
      </c>
      <c r="Z75" s="203">
        <f>AA133</f>
        <v>2.8753993610223643</v>
      </c>
      <c r="AA75" s="203">
        <f t="shared" ref="AA75:AI75" si="668">AC133</f>
        <v>1.2779552715654952</v>
      </c>
      <c r="AB75" s="203">
        <f t="shared" si="668"/>
        <v>52.396166134185307</v>
      </c>
      <c r="AC75" s="203">
        <f t="shared" si="668"/>
        <v>0</v>
      </c>
      <c r="AD75" s="203">
        <f t="shared" si="668"/>
        <v>0.31948881789137379</v>
      </c>
      <c r="AE75" s="203">
        <f t="shared" si="668"/>
        <v>39.936102236421725</v>
      </c>
      <c r="AF75" s="203">
        <f t="shared" si="668"/>
        <v>0.31948881789137379</v>
      </c>
      <c r="AG75" s="203">
        <f t="shared" si="668"/>
        <v>0.63897763578274758</v>
      </c>
      <c r="AH75" s="203">
        <f t="shared" si="668"/>
        <v>0</v>
      </c>
      <c r="AI75" s="203">
        <f t="shared" si="668"/>
        <v>0</v>
      </c>
      <c r="AJ75" s="203">
        <f t="shared" si="664"/>
        <v>100</v>
      </c>
    </row>
    <row r="76" spans="1:127" x14ac:dyDescent="0.3">
      <c r="X76" s="204">
        <v>2015</v>
      </c>
      <c r="Y76" s="203">
        <f>Z137</f>
        <v>1.8669778296382729</v>
      </c>
      <c r="Z76" s="203">
        <f>AA137</f>
        <v>0.3500583430571762</v>
      </c>
      <c r="AA76" s="203">
        <f t="shared" ref="AA76:AI76" si="669">AC137</f>
        <v>5.0175029171528589</v>
      </c>
      <c r="AB76" s="203">
        <f t="shared" si="669"/>
        <v>34.072345390898484</v>
      </c>
      <c r="AC76" s="203">
        <f t="shared" si="669"/>
        <v>0</v>
      </c>
      <c r="AD76" s="203">
        <f t="shared" si="669"/>
        <v>0.11668611435239205</v>
      </c>
      <c r="AE76" s="203">
        <f t="shared" si="669"/>
        <v>55.425904317386234</v>
      </c>
      <c r="AF76" s="203">
        <f t="shared" si="669"/>
        <v>1.1668611435239207</v>
      </c>
      <c r="AG76" s="203">
        <f t="shared" si="669"/>
        <v>1.7502917152858808</v>
      </c>
      <c r="AH76" s="203">
        <f t="shared" si="669"/>
        <v>0.23337222870478411</v>
      </c>
      <c r="AI76" s="203">
        <f t="shared" si="669"/>
        <v>0</v>
      </c>
      <c r="AJ76" s="203">
        <f t="shared" si="664"/>
        <v>100</v>
      </c>
    </row>
    <row r="77" spans="1:127" x14ac:dyDescent="0.3">
      <c r="X77" s="204">
        <v>2016</v>
      </c>
      <c r="Y77" s="203">
        <f>Z141</f>
        <v>1.2048192771084338</v>
      </c>
      <c r="Z77" s="203">
        <f>AA141</f>
        <v>6.6265060240963862</v>
      </c>
      <c r="AA77" s="203">
        <f>AC141</f>
        <v>1.5060240963855422</v>
      </c>
      <c r="AB77" s="203">
        <f t="shared" ref="AB77:AI77" si="670">AD141</f>
        <v>20.783132530120483</v>
      </c>
      <c r="AC77" s="203">
        <f t="shared" si="670"/>
        <v>0</v>
      </c>
      <c r="AD77" s="203">
        <f t="shared" si="670"/>
        <v>0.30120481927710846</v>
      </c>
      <c r="AE77" s="203">
        <f t="shared" si="670"/>
        <v>62.048192771084345</v>
      </c>
      <c r="AF77" s="203">
        <f t="shared" si="670"/>
        <v>0.30120481927710846</v>
      </c>
      <c r="AG77" s="203">
        <f t="shared" si="670"/>
        <v>6.3253012048192767</v>
      </c>
      <c r="AH77" s="203">
        <f t="shared" si="670"/>
        <v>0.60240963855421692</v>
      </c>
      <c r="AI77" s="203">
        <f t="shared" si="670"/>
        <v>0.30120481927710846</v>
      </c>
      <c r="AJ77" s="203">
        <f t="shared" ref="AJ77:AJ82" si="671">SUM(Y77:AI77)</f>
        <v>100.00000000000001</v>
      </c>
    </row>
    <row r="78" spans="1:127" x14ac:dyDescent="0.3">
      <c r="X78" s="204">
        <v>2017</v>
      </c>
      <c r="Y78" s="203">
        <f>AO116</f>
        <v>1.8181818181818181</v>
      </c>
      <c r="Z78" s="203">
        <f>AO117</f>
        <v>13.939393939393941</v>
      </c>
      <c r="AA78" s="203">
        <f>AO118</f>
        <v>0.60606060606060608</v>
      </c>
      <c r="AB78" s="203">
        <f>AO119</f>
        <v>63.636363636363633</v>
      </c>
      <c r="AC78" s="31"/>
      <c r="AD78" s="31"/>
      <c r="AE78" s="203">
        <f>AO120</f>
        <v>17.575757575757574</v>
      </c>
      <c r="AF78" s="31"/>
      <c r="AG78" s="203">
        <f>AO121</f>
        <v>2.4242424242424243</v>
      </c>
      <c r="AH78" s="31"/>
      <c r="AI78" s="31"/>
      <c r="AJ78" s="203">
        <f t="shared" si="671"/>
        <v>100</v>
      </c>
    </row>
    <row r="79" spans="1:127" x14ac:dyDescent="0.3">
      <c r="X79" s="204">
        <v>2018</v>
      </c>
      <c r="Y79" s="203">
        <f>Y116</f>
        <v>0.77220077220077221</v>
      </c>
      <c r="Z79" s="203">
        <f t="shared" ref="Z79:AB79" si="672">Z116</f>
        <v>0.38610038610038611</v>
      </c>
      <c r="AA79" s="203">
        <f t="shared" si="672"/>
        <v>1.5444015444015444</v>
      </c>
      <c r="AB79" s="203">
        <f t="shared" si="672"/>
        <v>52.895752895752899</v>
      </c>
      <c r="AC79" s="31"/>
      <c r="AD79" s="31"/>
      <c r="AE79" s="203">
        <f>AC116</f>
        <v>42.084942084942085</v>
      </c>
      <c r="AF79" s="31"/>
      <c r="AG79" s="203">
        <f>AD116</f>
        <v>2.3166023166023164</v>
      </c>
      <c r="AH79" s="31"/>
      <c r="AI79" s="31"/>
      <c r="AJ79" s="203">
        <f t="shared" si="671"/>
        <v>100</v>
      </c>
    </row>
    <row r="80" spans="1:127" x14ac:dyDescent="0.3">
      <c r="X80" s="204">
        <v>2019</v>
      </c>
      <c r="Y80" s="203">
        <f>Y112</f>
        <v>0</v>
      </c>
      <c r="Z80" s="203">
        <f t="shared" ref="Z80:AB80" si="673">Z112</f>
        <v>3.4416826003824093</v>
      </c>
      <c r="AA80" s="203">
        <f t="shared" si="673"/>
        <v>0.57361376673040154</v>
      </c>
      <c r="AB80" s="203">
        <f t="shared" si="673"/>
        <v>44.168260038240916</v>
      </c>
      <c r="AC80" s="31"/>
      <c r="AD80" s="203">
        <f>AC112</f>
        <v>0.19120458891013384</v>
      </c>
      <c r="AE80" s="203">
        <f>AD112</f>
        <v>49.904397705544937</v>
      </c>
      <c r="AF80" s="31"/>
      <c r="AG80" s="203">
        <f>AE112</f>
        <v>1.7208413001912046</v>
      </c>
      <c r="AH80" s="31"/>
      <c r="AI80" s="31"/>
      <c r="AJ80" s="203">
        <f t="shared" si="671"/>
        <v>100</v>
      </c>
    </row>
    <row r="81" spans="24:38" x14ac:dyDescent="0.3">
      <c r="X81" s="249">
        <v>2020</v>
      </c>
      <c r="Y81" s="250">
        <f>Y108</f>
        <v>0.33057851239669422</v>
      </c>
      <c r="Z81" s="250">
        <f>Z108</f>
        <v>3.8016528925619832</v>
      </c>
      <c r="AA81" s="250">
        <f>AA108</f>
        <v>0.16528925619834711</v>
      </c>
      <c r="AB81" s="250">
        <f>AB108</f>
        <v>58.677685950413228</v>
      </c>
      <c r="AC81" s="251"/>
      <c r="AD81" s="250">
        <f>AC108</f>
        <v>0.33057851239669422</v>
      </c>
      <c r="AE81" s="250">
        <f>AD108</f>
        <v>35.702479338842977</v>
      </c>
      <c r="AF81" s="250">
        <f>AE108</f>
        <v>0.49586776859504134</v>
      </c>
      <c r="AG81" s="250">
        <f>AF108</f>
        <v>0.49586776859504134</v>
      </c>
      <c r="AH81" s="251"/>
      <c r="AI81" s="251"/>
      <c r="AJ81" s="250">
        <f t="shared" si="671"/>
        <v>100.00000000000001</v>
      </c>
      <c r="AK81" s="27"/>
      <c r="AL81" s="27"/>
    </row>
    <row r="82" spans="24:38" x14ac:dyDescent="0.3">
      <c r="X82" s="249">
        <v>2021</v>
      </c>
      <c r="Y82" s="250">
        <f>Y104</f>
        <v>0.92592592592592582</v>
      </c>
      <c r="Z82" s="250">
        <f>Z104</f>
        <v>1.2345679012345678</v>
      </c>
      <c r="AA82" s="250"/>
      <c r="AB82" s="250">
        <f>AA104</f>
        <v>39.814814814814817</v>
      </c>
      <c r="AC82" s="251"/>
      <c r="AD82" s="250"/>
      <c r="AE82" s="250">
        <f>AB104</f>
        <v>57.098765432098766</v>
      </c>
      <c r="AF82" s="250">
        <f t="shared" ref="AF82:AH82" si="674">AC104</f>
        <v>0.30864197530864196</v>
      </c>
      <c r="AG82" s="250">
        <f t="shared" si="674"/>
        <v>0.30864197530864196</v>
      </c>
      <c r="AH82" s="250">
        <f t="shared" si="674"/>
        <v>0.30864197530864196</v>
      </c>
      <c r="AI82" s="251"/>
      <c r="AJ82" s="250">
        <f t="shared" si="671"/>
        <v>100.00000000000001</v>
      </c>
      <c r="AK82" s="27"/>
      <c r="AL82" s="27"/>
    </row>
    <row r="83" spans="24:38" x14ac:dyDescent="0.3">
      <c r="X83" s="249">
        <v>2022</v>
      </c>
      <c r="Y83" s="250">
        <f>Y100</f>
        <v>0.33057851239669422</v>
      </c>
      <c r="Z83" s="250">
        <f t="shared" ref="Z83:AB83" si="675">Z100</f>
        <v>0.49586776859504134</v>
      </c>
      <c r="AA83" s="250">
        <f t="shared" si="675"/>
        <v>0.33057851239669422</v>
      </c>
      <c r="AB83" s="250">
        <f t="shared" si="675"/>
        <v>58.512396694214871</v>
      </c>
      <c r="AC83" s="251"/>
      <c r="AD83" s="250"/>
      <c r="AE83" s="250">
        <f>AC100</f>
        <v>37.02479338842975</v>
      </c>
      <c r="AF83" s="250"/>
      <c r="AG83" s="250">
        <f>AD100</f>
        <v>3.1404958677685952</v>
      </c>
      <c r="AH83" s="250">
        <f>AE100</f>
        <v>0.16528925619834711</v>
      </c>
      <c r="AI83" s="251"/>
      <c r="AJ83" s="250">
        <f t="shared" ref="AJ83:AJ85" si="676">SUM(Y83:AI83)</f>
        <v>99.999999999999986</v>
      </c>
      <c r="AK83" s="27"/>
      <c r="AL83" s="27"/>
    </row>
    <row r="84" spans="24:38" x14ac:dyDescent="0.3">
      <c r="X84" s="249">
        <v>2023</v>
      </c>
      <c r="Y84" s="250">
        <f>Y96</f>
        <v>0</v>
      </c>
      <c r="Z84" s="250">
        <f t="shared" ref="Z84:AB84" si="677">Z96</f>
        <v>2</v>
      </c>
      <c r="AA84" s="250">
        <f t="shared" si="677"/>
        <v>0</v>
      </c>
      <c r="AB84" s="250">
        <f t="shared" si="677"/>
        <v>54.222222222222229</v>
      </c>
      <c r="AC84" s="250"/>
      <c r="AD84" s="250"/>
      <c r="AE84" s="250">
        <f>AC96</f>
        <v>43.55555555555555</v>
      </c>
      <c r="AF84" s="250"/>
      <c r="AG84" s="250">
        <f>AD96</f>
        <v>0.22222222222222221</v>
      </c>
      <c r="AH84" s="250"/>
      <c r="AI84" s="250"/>
      <c r="AJ84" s="250">
        <f t="shared" si="676"/>
        <v>100</v>
      </c>
      <c r="AK84" s="27"/>
      <c r="AL84" s="27"/>
    </row>
    <row r="85" spans="24:38" x14ac:dyDescent="0.3">
      <c r="X85" s="249">
        <v>2024</v>
      </c>
      <c r="Y85" s="250">
        <f>Y92</f>
        <v>0</v>
      </c>
      <c r="Z85" s="250">
        <f t="shared" ref="Z85:AB85" si="678">Z92</f>
        <v>0.54347826086956519</v>
      </c>
      <c r="AA85" s="250">
        <f t="shared" si="678"/>
        <v>0</v>
      </c>
      <c r="AB85" s="250">
        <f t="shared" si="678"/>
        <v>61.005434782608688</v>
      </c>
      <c r="AC85" s="250"/>
      <c r="AD85" s="250"/>
      <c r="AE85" s="250">
        <f>AC92</f>
        <v>37.635869565217391</v>
      </c>
      <c r="AF85" s="250"/>
      <c r="AG85" s="250">
        <f>AD92</f>
        <v>0.81521739130434778</v>
      </c>
      <c r="AH85" s="250"/>
      <c r="AI85" s="250"/>
      <c r="AJ85" s="250">
        <f t="shared" si="676"/>
        <v>99.999999999999986</v>
      </c>
      <c r="AK85" s="27"/>
      <c r="AL85" s="27"/>
    </row>
    <row r="86" spans="24:38" x14ac:dyDescent="0.3">
      <c r="X86" s="1"/>
      <c r="Y86" s="10"/>
      <c r="Z86" s="10"/>
      <c r="AA86" s="10"/>
      <c r="AB86" s="10"/>
      <c r="AD86" s="10"/>
      <c r="AE86" s="10"/>
      <c r="AG86" s="10"/>
      <c r="AJ86" s="10"/>
      <c r="AK86" s="27"/>
      <c r="AL86" s="27"/>
    </row>
    <row r="87" spans="24:38" x14ac:dyDescent="0.3">
      <c r="X87" s="1"/>
      <c r="Y87" s="10"/>
      <c r="Z87" s="10"/>
      <c r="AA87" s="10"/>
      <c r="AB87" s="10"/>
      <c r="AD87" s="10"/>
      <c r="AE87" s="10"/>
      <c r="AG87" s="10"/>
      <c r="AJ87" s="10"/>
      <c r="AK87" s="27"/>
      <c r="AL87" s="27"/>
    </row>
    <row r="88" spans="24:38" x14ac:dyDescent="0.3">
      <c r="X88" s="1"/>
      <c r="Y88" s="10"/>
      <c r="Z88" s="10"/>
      <c r="AA88" s="10"/>
      <c r="AB88" s="10"/>
      <c r="AD88" s="10"/>
      <c r="AE88" s="10"/>
      <c r="AG88" s="10"/>
      <c r="AJ88" s="10"/>
      <c r="AK88" s="27"/>
      <c r="AL88" s="27"/>
    </row>
    <row r="89" spans="24:38" x14ac:dyDescent="0.3">
      <c r="X89" s="1"/>
      <c r="Y89" s="10"/>
      <c r="Z89" s="10"/>
      <c r="AA89" s="10"/>
      <c r="AB89" s="10"/>
      <c r="AD89" s="10"/>
      <c r="AE89" s="10"/>
      <c r="AG89" s="10"/>
      <c r="AJ89" s="10"/>
      <c r="AK89" s="27"/>
      <c r="AL89" s="27"/>
    </row>
    <row r="90" spans="24:38" x14ac:dyDescent="0.3">
      <c r="X90" s="204">
        <v>2024</v>
      </c>
      <c r="Y90" s="204">
        <v>31</v>
      </c>
      <c r="Z90" s="204">
        <v>32</v>
      </c>
      <c r="AA90" s="31">
        <v>41</v>
      </c>
      <c r="AB90" s="31">
        <v>42</v>
      </c>
      <c r="AC90" s="31">
        <v>52</v>
      </c>
      <c r="AD90" s="31">
        <v>62</v>
      </c>
      <c r="AE90" s="31">
        <v>63</v>
      </c>
      <c r="AF90" s="31"/>
      <c r="AG90" s="31" t="s">
        <v>227</v>
      </c>
      <c r="AJ90" s="10"/>
      <c r="AK90" s="27"/>
      <c r="AL90" s="27"/>
    </row>
    <row r="91" spans="24:38" x14ac:dyDescent="0.3">
      <c r="X91" s="81" t="s">
        <v>1</v>
      </c>
      <c r="Y91" s="251"/>
      <c r="Z91" s="251">
        <f>'FWBIO24 (DEC24)'!C21</f>
        <v>4</v>
      </c>
      <c r="AA91" s="251"/>
      <c r="AB91" s="251">
        <f>'FWBIO24 (DEC24)'!D21</f>
        <v>449</v>
      </c>
      <c r="AC91" s="251">
        <f>'FWBIO24 (DEC24)'!E21</f>
        <v>277</v>
      </c>
      <c r="AD91" s="251">
        <f>'FWBIO24 (DEC24)'!F21</f>
        <v>6</v>
      </c>
      <c r="AE91" s="251"/>
      <c r="AF91" s="251"/>
      <c r="AG91" s="251">
        <f>SUM(Y91:AF91)</f>
        <v>736</v>
      </c>
      <c r="AJ91" s="10"/>
      <c r="AK91" s="27"/>
      <c r="AL91" s="27"/>
    </row>
    <row r="92" spans="24:38" x14ac:dyDescent="0.3">
      <c r="Y92" s="203">
        <f>Y91/$AG91*100</f>
        <v>0</v>
      </c>
      <c r="Z92" s="203">
        <f t="shared" ref="Z92:AF92" si="679">Z91/$AG91*100</f>
        <v>0.54347826086956519</v>
      </c>
      <c r="AA92" s="203">
        <f t="shared" si="679"/>
        <v>0</v>
      </c>
      <c r="AB92" s="203">
        <f t="shared" si="679"/>
        <v>61.005434782608688</v>
      </c>
      <c r="AC92" s="203">
        <f t="shared" si="679"/>
        <v>37.635869565217391</v>
      </c>
      <c r="AD92" s="203">
        <f t="shared" si="679"/>
        <v>0.81521739130434778</v>
      </c>
      <c r="AE92" s="203">
        <f t="shared" si="679"/>
        <v>0</v>
      </c>
      <c r="AF92" s="203">
        <f t="shared" si="679"/>
        <v>0</v>
      </c>
      <c r="AG92" s="203">
        <f>AG91/$AG91*100</f>
        <v>100</v>
      </c>
      <c r="AJ92" s="10"/>
      <c r="AK92" s="27"/>
      <c r="AL92" s="27"/>
    </row>
    <row r="93" spans="24:38" x14ac:dyDescent="0.3">
      <c r="X93" s="1"/>
      <c r="Y93" s="10"/>
      <c r="Z93" s="10"/>
      <c r="AA93" s="10"/>
      <c r="AB93" s="10"/>
      <c r="AD93" s="10"/>
      <c r="AE93" s="10"/>
      <c r="AG93" s="10"/>
      <c r="AJ93" s="10"/>
      <c r="AK93" s="27"/>
      <c r="AL93" s="27"/>
    </row>
    <row r="94" spans="24:38" x14ac:dyDescent="0.3">
      <c r="X94" s="204">
        <v>2023</v>
      </c>
      <c r="Y94" s="204">
        <v>31</v>
      </c>
      <c r="Z94" s="204">
        <v>32</v>
      </c>
      <c r="AA94" s="31">
        <v>41</v>
      </c>
      <c r="AB94" s="31">
        <v>42</v>
      </c>
      <c r="AC94" s="31">
        <v>52</v>
      </c>
      <c r="AD94" s="31">
        <v>62</v>
      </c>
      <c r="AE94" s="31">
        <v>63</v>
      </c>
      <c r="AF94" s="31"/>
      <c r="AG94" s="31" t="s">
        <v>227</v>
      </c>
      <c r="AJ94" s="10"/>
      <c r="AK94" s="27"/>
      <c r="AL94" s="27"/>
    </row>
    <row r="95" spans="24:38" x14ac:dyDescent="0.3">
      <c r="X95" s="81" t="s">
        <v>1</v>
      </c>
      <c r="Y95" s="251"/>
      <c r="Z95" s="251">
        <f>'FWBIO23 (Feb24)'!C21</f>
        <v>9</v>
      </c>
      <c r="AA95" s="251"/>
      <c r="AB95" s="251">
        <f>'FWBIO23 (Feb24)'!D21</f>
        <v>244</v>
      </c>
      <c r="AC95" s="251">
        <f>'FWBIO23 (Feb24)'!E21</f>
        <v>196</v>
      </c>
      <c r="AD95" s="251">
        <f>'FWBIO23 (Feb24)'!F21</f>
        <v>1</v>
      </c>
      <c r="AE95" s="251"/>
      <c r="AF95" s="251"/>
      <c r="AG95" s="251">
        <f>SUM(Y95:AF95)</f>
        <v>450</v>
      </c>
      <c r="AJ95" s="10"/>
      <c r="AK95" s="27"/>
      <c r="AL95" s="27"/>
    </row>
    <row r="96" spans="24:38" x14ac:dyDescent="0.3">
      <c r="Y96" s="203">
        <f>Y95/$AG95*100</f>
        <v>0</v>
      </c>
      <c r="Z96" s="203">
        <f t="shared" ref="Z96:AF96" si="680">Z95/$AG95*100</f>
        <v>2</v>
      </c>
      <c r="AA96" s="203">
        <f t="shared" si="680"/>
        <v>0</v>
      </c>
      <c r="AB96" s="203">
        <f t="shared" si="680"/>
        <v>54.222222222222229</v>
      </c>
      <c r="AC96" s="203">
        <f t="shared" si="680"/>
        <v>43.55555555555555</v>
      </c>
      <c r="AD96" s="203">
        <f t="shared" si="680"/>
        <v>0.22222222222222221</v>
      </c>
      <c r="AE96" s="203">
        <f t="shared" si="680"/>
        <v>0</v>
      </c>
      <c r="AF96" s="203">
        <f t="shared" si="680"/>
        <v>0</v>
      </c>
      <c r="AG96" s="203">
        <f>AG95/$AG95*100</f>
        <v>100</v>
      </c>
      <c r="AJ96" s="10"/>
      <c r="AK96" s="27"/>
      <c r="AL96" s="27"/>
    </row>
    <row r="97" spans="24:38" x14ac:dyDescent="0.3">
      <c r="X97" s="1"/>
      <c r="Y97" s="10"/>
      <c r="Z97" s="10"/>
      <c r="AA97" s="10"/>
      <c r="AB97" s="10"/>
      <c r="AD97" s="10"/>
      <c r="AE97" s="10"/>
      <c r="AG97" s="10"/>
      <c r="AJ97" s="10"/>
      <c r="AK97" s="27"/>
      <c r="AL97" s="27"/>
    </row>
    <row r="98" spans="24:38" x14ac:dyDescent="0.3">
      <c r="X98" s="204">
        <v>2022</v>
      </c>
      <c r="Y98" s="204">
        <v>31</v>
      </c>
      <c r="Z98" s="204">
        <v>32</v>
      </c>
      <c r="AA98" s="31">
        <v>41</v>
      </c>
      <c r="AB98" s="31">
        <v>42</v>
      </c>
      <c r="AC98" s="31">
        <v>52</v>
      </c>
      <c r="AD98" s="31">
        <v>62</v>
      </c>
      <c r="AE98" s="31">
        <v>63</v>
      </c>
      <c r="AF98" s="31"/>
      <c r="AG98" s="31" t="s">
        <v>227</v>
      </c>
      <c r="AJ98" s="10"/>
      <c r="AK98" s="27"/>
      <c r="AL98" s="27"/>
    </row>
    <row r="99" spans="24:38" x14ac:dyDescent="0.3">
      <c r="X99" s="81" t="s">
        <v>1</v>
      </c>
      <c r="Y99" s="31">
        <f>'FWBIO22 (NOV22)'!C12</f>
        <v>2</v>
      </c>
      <c r="Z99" s="31">
        <f>'FWBIO22 (NOV22)'!D12</f>
        <v>3</v>
      </c>
      <c r="AA99" s="31">
        <f>'FWBIO22 (NOV22)'!E12</f>
        <v>2</v>
      </c>
      <c r="AB99" s="31">
        <f>'FWBIO22 (NOV22)'!F12</f>
        <v>354</v>
      </c>
      <c r="AC99" s="31">
        <f>'FWBIO22 (NOV22)'!G12</f>
        <v>224</v>
      </c>
      <c r="AD99" s="31">
        <f>'FWBIO22 (NOV22)'!H12</f>
        <v>19</v>
      </c>
      <c r="AE99" s="31">
        <f>'FWBIO22 (NOV22)'!I12</f>
        <v>1</v>
      </c>
      <c r="AF99" s="31"/>
      <c r="AG99" s="31">
        <f>SUM(Y99:AF99)</f>
        <v>605</v>
      </c>
      <c r="AJ99" s="10"/>
      <c r="AK99" s="27"/>
      <c r="AL99" s="27"/>
    </row>
    <row r="100" spans="24:38" x14ac:dyDescent="0.3">
      <c r="Y100" s="203">
        <f>Y99/$AG99*100</f>
        <v>0.33057851239669422</v>
      </c>
      <c r="Z100" s="203">
        <f t="shared" ref="Z100:AF100" si="681">Z99/$AG99*100</f>
        <v>0.49586776859504134</v>
      </c>
      <c r="AA100" s="203">
        <f t="shared" si="681"/>
        <v>0.33057851239669422</v>
      </c>
      <c r="AB100" s="203">
        <f t="shared" si="681"/>
        <v>58.512396694214871</v>
      </c>
      <c r="AC100" s="203">
        <f t="shared" si="681"/>
        <v>37.02479338842975</v>
      </c>
      <c r="AD100" s="203">
        <f t="shared" si="681"/>
        <v>3.1404958677685952</v>
      </c>
      <c r="AE100" s="203">
        <f t="shared" si="681"/>
        <v>0.16528925619834711</v>
      </c>
      <c r="AF100" s="203">
        <f t="shared" si="681"/>
        <v>0</v>
      </c>
      <c r="AG100" s="203">
        <f>AG99/$AG99*100</f>
        <v>100</v>
      </c>
      <c r="AJ100" s="10"/>
      <c r="AK100" s="27"/>
      <c r="AL100" s="27"/>
    </row>
    <row r="101" spans="24:38" x14ac:dyDescent="0.3">
      <c r="X101" s="1"/>
      <c r="Y101" s="10"/>
      <c r="Z101" s="10"/>
      <c r="AA101" s="10"/>
      <c r="AB101" s="10"/>
      <c r="AD101" s="10"/>
      <c r="AE101" s="10"/>
      <c r="AG101" s="10"/>
      <c r="AJ101" s="10"/>
      <c r="AK101" s="27"/>
      <c r="AL101" s="27"/>
    </row>
    <row r="102" spans="24:38" x14ac:dyDescent="0.3">
      <c r="X102" s="204">
        <v>2021</v>
      </c>
      <c r="Y102" s="204">
        <v>31</v>
      </c>
      <c r="Z102" s="204">
        <v>32</v>
      </c>
      <c r="AA102" s="31">
        <v>42</v>
      </c>
      <c r="AB102" s="31">
        <v>52</v>
      </c>
      <c r="AC102" s="31">
        <v>53</v>
      </c>
      <c r="AD102" s="31">
        <v>62</v>
      </c>
      <c r="AE102" s="31">
        <v>63</v>
      </c>
      <c r="AF102" s="31" t="s">
        <v>227</v>
      </c>
      <c r="AG102" s="10"/>
      <c r="AJ102" s="10"/>
      <c r="AK102" s="27"/>
      <c r="AL102" s="27"/>
    </row>
    <row r="103" spans="24:38" x14ac:dyDescent="0.3">
      <c r="X103" s="81" t="s">
        <v>1</v>
      </c>
      <c r="Y103" s="31">
        <f>'FWBIO21 (NOV21)'!C15</f>
        <v>3</v>
      </c>
      <c r="Z103" s="31">
        <f>'FWBIO21 (NOV21)'!D15</f>
        <v>4</v>
      </c>
      <c r="AA103" s="31">
        <f>'FWBIO21 (NOV21)'!E15</f>
        <v>129</v>
      </c>
      <c r="AB103" s="31">
        <f>'FWBIO21 (NOV21)'!F15</f>
        <v>185</v>
      </c>
      <c r="AC103" s="31">
        <f>'FWBIO21 (NOV21)'!G15</f>
        <v>1</v>
      </c>
      <c r="AD103" s="31">
        <f>'FWBIO21 (NOV21)'!H15</f>
        <v>1</v>
      </c>
      <c r="AE103" s="31">
        <f>'FWBIO21 (NOV21)'!I15</f>
        <v>1</v>
      </c>
      <c r="AF103" s="31">
        <f>'FWBIO21 (NOV21)'!J15</f>
        <v>324</v>
      </c>
      <c r="AG103" s="10"/>
      <c r="AJ103" s="10"/>
      <c r="AK103" s="27"/>
      <c r="AL103" s="27"/>
    </row>
    <row r="104" spans="24:38" x14ac:dyDescent="0.3">
      <c r="Y104" s="203">
        <f>Y103/$AF103*100</f>
        <v>0.92592592592592582</v>
      </c>
      <c r="Z104" s="203">
        <f t="shared" ref="Z104:AF104" si="682">Z103/$AF103*100</f>
        <v>1.2345679012345678</v>
      </c>
      <c r="AA104" s="203">
        <f t="shared" si="682"/>
        <v>39.814814814814817</v>
      </c>
      <c r="AB104" s="203">
        <f t="shared" si="682"/>
        <v>57.098765432098766</v>
      </c>
      <c r="AC104" s="203">
        <f t="shared" si="682"/>
        <v>0.30864197530864196</v>
      </c>
      <c r="AD104" s="203">
        <f t="shared" si="682"/>
        <v>0.30864197530864196</v>
      </c>
      <c r="AE104" s="203">
        <f t="shared" si="682"/>
        <v>0.30864197530864196</v>
      </c>
      <c r="AF104" s="203">
        <f t="shared" si="682"/>
        <v>100</v>
      </c>
      <c r="AG104" s="10"/>
      <c r="AJ104" s="10"/>
      <c r="AK104" s="27"/>
      <c r="AL104" s="27"/>
    </row>
    <row r="105" spans="24:38" x14ac:dyDescent="0.3">
      <c r="X105" s="1"/>
      <c r="Y105" s="10"/>
      <c r="Z105" s="10"/>
      <c r="AA105" s="10"/>
      <c r="AB105" s="10"/>
      <c r="AD105" s="10"/>
      <c r="AE105" s="10"/>
      <c r="AG105" s="10"/>
      <c r="AJ105" s="10"/>
      <c r="AK105" s="27"/>
      <c r="AL105" s="27"/>
    </row>
    <row r="106" spans="24:38" x14ac:dyDescent="0.3">
      <c r="X106" s="204">
        <v>2020</v>
      </c>
      <c r="Y106" s="204">
        <v>31</v>
      </c>
      <c r="Z106" s="204">
        <v>32</v>
      </c>
      <c r="AA106" s="31">
        <v>41</v>
      </c>
      <c r="AB106" s="31">
        <v>42</v>
      </c>
      <c r="AC106" s="31">
        <v>51</v>
      </c>
      <c r="AD106" s="31">
        <v>52</v>
      </c>
      <c r="AE106" s="31">
        <v>53</v>
      </c>
      <c r="AF106" s="31">
        <v>62</v>
      </c>
      <c r="AG106" s="31" t="s">
        <v>227</v>
      </c>
      <c r="AJ106" s="10"/>
      <c r="AK106" s="27"/>
      <c r="AL106" s="27"/>
    </row>
    <row r="107" spans="24:38" x14ac:dyDescent="0.3">
      <c r="X107" s="81" t="s">
        <v>1</v>
      </c>
      <c r="Y107" s="31">
        <f>'FWBIO20 (Feb21)'!C9</f>
        <v>2</v>
      </c>
      <c r="Z107" s="31">
        <f>'FWBIO20 (Feb21)'!D9</f>
        <v>23</v>
      </c>
      <c r="AA107" s="31">
        <f>'FWBIO20 (Feb21)'!E9</f>
        <v>1</v>
      </c>
      <c r="AB107" s="31">
        <f>'FWBIO20 (Feb21)'!F9</f>
        <v>355</v>
      </c>
      <c r="AC107" s="31">
        <f>'FWBIO20 (Feb21)'!G9</f>
        <v>2</v>
      </c>
      <c r="AD107" s="31">
        <f>'FWBIO20 (Feb21)'!H9</f>
        <v>216</v>
      </c>
      <c r="AE107" s="31">
        <f>'FWBIO20 (Feb21)'!I9</f>
        <v>3</v>
      </c>
      <c r="AF107" s="31">
        <f>'FWBIO20 (Feb21)'!J9</f>
        <v>3</v>
      </c>
      <c r="AG107" s="31">
        <f>SUM(Y107:AF107)</f>
        <v>605</v>
      </c>
      <c r="AH107" s="27"/>
    </row>
    <row r="108" spans="24:38" x14ac:dyDescent="0.3">
      <c r="Y108" s="203">
        <f>Y107/$AG107*100</f>
        <v>0.33057851239669422</v>
      </c>
      <c r="Z108" s="203">
        <f t="shared" ref="Z108:AF108" si="683">Z107/$AG107*100</f>
        <v>3.8016528925619832</v>
      </c>
      <c r="AA108" s="203">
        <f t="shared" si="683"/>
        <v>0.16528925619834711</v>
      </c>
      <c r="AB108" s="203">
        <f t="shared" si="683"/>
        <v>58.677685950413228</v>
      </c>
      <c r="AC108" s="203">
        <f t="shared" si="683"/>
        <v>0.33057851239669422</v>
      </c>
      <c r="AD108" s="203">
        <f t="shared" si="683"/>
        <v>35.702479338842977</v>
      </c>
      <c r="AE108" s="203">
        <f t="shared" si="683"/>
        <v>0.49586776859504134</v>
      </c>
      <c r="AF108" s="203">
        <f t="shared" si="683"/>
        <v>0.49586776859504134</v>
      </c>
      <c r="AG108" s="203">
        <f>AG107/$AG107*100</f>
        <v>100</v>
      </c>
      <c r="AH108" s="27"/>
    </row>
    <row r="109" spans="24:38" x14ac:dyDescent="0.3">
      <c r="X109" s="1"/>
      <c r="Y109" s="1"/>
      <c r="Z109" s="1"/>
    </row>
    <row r="110" spans="24:38" x14ac:dyDescent="0.3">
      <c r="X110" s="204">
        <v>2019</v>
      </c>
      <c r="Y110" s="204">
        <v>31</v>
      </c>
      <c r="Z110" s="204">
        <v>32</v>
      </c>
      <c r="AA110" s="31">
        <v>41</v>
      </c>
      <c r="AB110" s="31">
        <v>42</v>
      </c>
      <c r="AC110" s="31">
        <v>51</v>
      </c>
      <c r="AD110" s="31">
        <v>52</v>
      </c>
      <c r="AE110" s="31">
        <v>62</v>
      </c>
      <c r="AF110" s="31" t="s">
        <v>227</v>
      </c>
    </row>
    <row r="111" spans="24:38" x14ac:dyDescent="0.3">
      <c r="X111" s="81" t="s">
        <v>1</v>
      </c>
      <c r="Y111" s="31"/>
      <c r="Z111" s="31">
        <f>FWBIO19!C5</f>
        <v>18</v>
      </c>
      <c r="AA111" s="31">
        <f>FWBIO19!D5</f>
        <v>3</v>
      </c>
      <c r="AB111" s="31">
        <f>FWBIO19!E5</f>
        <v>231</v>
      </c>
      <c r="AC111" s="31">
        <f>FWBIO19!F5</f>
        <v>1</v>
      </c>
      <c r="AD111" s="31">
        <f>FWBIO19!G5</f>
        <v>261</v>
      </c>
      <c r="AE111" s="31">
        <f>FWBIO19!H5</f>
        <v>9</v>
      </c>
      <c r="AF111" s="31">
        <f>SUM(Y111:AE111)</f>
        <v>523</v>
      </c>
    </row>
    <row r="112" spans="24:38" x14ac:dyDescent="0.3">
      <c r="Y112" s="203">
        <f>Y111/$AF111*100</f>
        <v>0</v>
      </c>
      <c r="Z112" s="203">
        <f t="shared" ref="Z112:AE112" si="684">Z111/$AF111*100</f>
        <v>3.4416826003824093</v>
      </c>
      <c r="AA112" s="203">
        <f t="shared" si="684"/>
        <v>0.57361376673040154</v>
      </c>
      <c r="AB112" s="203">
        <f t="shared" si="684"/>
        <v>44.168260038240916</v>
      </c>
      <c r="AC112" s="203">
        <f t="shared" si="684"/>
        <v>0.19120458891013384</v>
      </c>
      <c r="AD112" s="203">
        <f t="shared" si="684"/>
        <v>49.904397705544937</v>
      </c>
      <c r="AE112" s="203">
        <f t="shared" si="684"/>
        <v>1.7208413001912046</v>
      </c>
      <c r="AF112" s="203">
        <f>AF111/$AF111*100</f>
        <v>100</v>
      </c>
    </row>
    <row r="113" spans="15:104" x14ac:dyDescent="0.3">
      <c r="X113" s="1"/>
      <c r="Y113" s="1"/>
      <c r="Z113" s="1"/>
      <c r="AA113" s="1"/>
      <c r="AB113" s="1"/>
      <c r="AC113" s="1"/>
      <c r="AD113" s="1"/>
      <c r="AE113" s="1"/>
    </row>
    <row r="114" spans="15:104" x14ac:dyDescent="0.3">
      <c r="X114" s="204">
        <v>2018</v>
      </c>
      <c r="Y114" s="204">
        <v>31</v>
      </c>
      <c r="Z114" s="204">
        <v>32</v>
      </c>
      <c r="AA114" s="31">
        <v>41</v>
      </c>
      <c r="AB114" s="31">
        <v>42</v>
      </c>
      <c r="AC114" s="31">
        <v>52</v>
      </c>
      <c r="AD114" s="31">
        <v>62</v>
      </c>
      <c r="AE114" s="31" t="s">
        <v>227</v>
      </c>
    </row>
    <row r="115" spans="15:104" x14ac:dyDescent="0.3">
      <c r="X115" s="81" t="s">
        <v>1</v>
      </c>
      <c r="Y115" s="31">
        <v>2</v>
      </c>
      <c r="Z115" s="31">
        <v>1</v>
      </c>
      <c r="AA115" s="31">
        <v>4</v>
      </c>
      <c r="AB115" s="31">
        <v>137</v>
      </c>
      <c r="AC115" s="31">
        <v>109</v>
      </c>
      <c r="AD115" s="31">
        <v>6</v>
      </c>
      <c r="AE115" s="31">
        <f>SUM(Y115:AD115)</f>
        <v>259</v>
      </c>
      <c r="AM115" s="216">
        <v>2017</v>
      </c>
      <c r="AN115" s="31" t="s">
        <v>226</v>
      </c>
      <c r="AO115" s="31" t="s">
        <v>153</v>
      </c>
    </row>
    <row r="116" spans="15:104" x14ac:dyDescent="0.3">
      <c r="Y116" s="203">
        <f>Y115/$AE115*100</f>
        <v>0.77220077220077221</v>
      </c>
      <c r="Z116" s="203">
        <f t="shared" ref="Z116:AE116" si="685">Z115/$AE115*100</f>
        <v>0.38610038610038611</v>
      </c>
      <c r="AA116" s="203">
        <f t="shared" si="685"/>
        <v>1.5444015444015444</v>
      </c>
      <c r="AB116" s="203">
        <f t="shared" si="685"/>
        <v>52.895752895752899</v>
      </c>
      <c r="AC116" s="203">
        <f t="shared" si="685"/>
        <v>42.084942084942085</v>
      </c>
      <c r="AD116" s="203">
        <f t="shared" si="685"/>
        <v>2.3166023166023164</v>
      </c>
      <c r="AE116" s="203">
        <f t="shared" si="685"/>
        <v>100</v>
      </c>
      <c r="AM116" s="81" t="s">
        <v>108</v>
      </c>
      <c r="AN116" s="31">
        <v>3</v>
      </c>
      <c r="AO116" s="203">
        <f t="shared" ref="AO116:AO122" si="686">AN116/AN$122*100</f>
        <v>1.8181818181818181</v>
      </c>
    </row>
    <row r="117" spans="15:104" x14ac:dyDescent="0.3">
      <c r="AM117" s="81" t="s">
        <v>109</v>
      </c>
      <c r="AN117" s="31">
        <v>23</v>
      </c>
      <c r="AO117" s="203">
        <f t="shared" si="686"/>
        <v>13.939393939393941</v>
      </c>
    </row>
    <row r="118" spans="15:104" x14ac:dyDescent="0.3">
      <c r="AM118" s="81" t="s">
        <v>110</v>
      </c>
      <c r="AN118" s="31">
        <v>1</v>
      </c>
      <c r="AO118" s="203">
        <f t="shared" si="686"/>
        <v>0.60606060606060608</v>
      </c>
    </row>
    <row r="119" spans="15:104" x14ac:dyDescent="0.3">
      <c r="X119" s="204">
        <v>2011</v>
      </c>
      <c r="Y119" s="205" t="s">
        <v>108</v>
      </c>
      <c r="Z119" s="205" t="s">
        <v>109</v>
      </c>
      <c r="AA119" s="205" t="s">
        <v>110</v>
      </c>
      <c r="AB119" s="205" t="s">
        <v>111</v>
      </c>
      <c r="AC119" s="205" t="s">
        <v>112</v>
      </c>
      <c r="AD119" s="205" t="s">
        <v>113</v>
      </c>
      <c r="AE119" s="205" t="s">
        <v>114</v>
      </c>
      <c r="AF119" s="205" t="s">
        <v>115</v>
      </c>
      <c r="AG119" s="31"/>
      <c r="AM119" s="81" t="s">
        <v>111</v>
      </c>
      <c r="AN119" s="31">
        <v>105</v>
      </c>
      <c r="AO119" s="203">
        <f t="shared" si="686"/>
        <v>63.636363636363633</v>
      </c>
      <c r="BD119" s="2" t="s">
        <v>108</v>
      </c>
      <c r="BE119" s="2" t="s">
        <v>109</v>
      </c>
      <c r="BF119" s="2" t="s">
        <v>110</v>
      </c>
      <c r="BG119" s="2" t="s">
        <v>111</v>
      </c>
      <c r="BH119" s="2" t="s">
        <v>112</v>
      </c>
      <c r="BI119" s="2" t="s">
        <v>113</v>
      </c>
      <c r="BJ119" s="2" t="s">
        <v>114</v>
      </c>
      <c r="BK119" s="2" t="s">
        <v>115</v>
      </c>
      <c r="BM119" s="2" t="s">
        <v>108</v>
      </c>
      <c r="BN119" s="2" t="s">
        <v>109</v>
      </c>
      <c r="BO119" s="2" t="s">
        <v>110</v>
      </c>
      <c r="BP119" s="2" t="s">
        <v>111</v>
      </c>
      <c r="BQ119" s="2" t="s">
        <v>112</v>
      </c>
      <c r="BR119" s="2" t="s">
        <v>113</v>
      </c>
      <c r="BS119" s="2" t="s">
        <v>114</v>
      </c>
      <c r="BT119" s="2" t="s">
        <v>115</v>
      </c>
      <c r="CI119" s="2" t="s">
        <v>108</v>
      </c>
      <c r="CJ119" s="2" t="s">
        <v>109</v>
      </c>
      <c r="CK119" s="2" t="s">
        <v>110</v>
      </c>
      <c r="CL119" s="2" t="s">
        <v>111</v>
      </c>
      <c r="CM119" s="2" t="s">
        <v>112</v>
      </c>
      <c r="CN119" s="2" t="s">
        <v>113</v>
      </c>
      <c r="CO119" s="2" t="s">
        <v>114</v>
      </c>
      <c r="CP119" s="2" t="s">
        <v>115</v>
      </c>
      <c r="CR119" s="2" t="s">
        <v>108</v>
      </c>
      <c r="CS119" s="2" t="s">
        <v>109</v>
      </c>
      <c r="CT119" s="2" t="s">
        <v>110</v>
      </c>
      <c r="CU119" s="2" t="s">
        <v>111</v>
      </c>
      <c r="CV119" s="2" t="s">
        <v>112</v>
      </c>
      <c r="CW119" s="2" t="s">
        <v>113</v>
      </c>
      <c r="CX119" s="2" t="s">
        <v>114</v>
      </c>
      <c r="CY119" s="2" t="s">
        <v>115</v>
      </c>
    </row>
    <row r="120" spans="15:104" x14ac:dyDescent="0.3">
      <c r="X120" s="81"/>
      <c r="Y120" s="31">
        <v>1</v>
      </c>
      <c r="Z120" s="31">
        <v>9</v>
      </c>
      <c r="AA120" s="31"/>
      <c r="AB120" s="31">
        <v>187</v>
      </c>
      <c r="AC120" s="31">
        <v>226</v>
      </c>
      <c r="AD120" s="31">
        <v>6</v>
      </c>
      <c r="AE120" s="31">
        <v>20</v>
      </c>
      <c r="AF120" s="31">
        <v>1</v>
      </c>
      <c r="AG120" s="31">
        <f>SUM(Y120:AF120)</f>
        <v>450</v>
      </c>
      <c r="AM120" s="81" t="s">
        <v>112</v>
      </c>
      <c r="AN120" s="31">
        <v>29</v>
      </c>
      <c r="AO120" s="203">
        <f t="shared" si="686"/>
        <v>17.575757575757574</v>
      </c>
    </row>
    <row r="121" spans="15:104" x14ac:dyDescent="0.3">
      <c r="O121" s="1"/>
      <c r="P121" s="1"/>
      <c r="Q121" s="1"/>
      <c r="R121" s="1"/>
      <c r="S121" s="1"/>
      <c r="T121" s="1"/>
      <c r="U121" s="1"/>
      <c r="V121" s="1"/>
      <c r="W121" s="1"/>
      <c r="Y121" s="203">
        <f t="shared" ref="Y121:AF121" si="687">Y120/$AG120*100</f>
        <v>0.22222222222222221</v>
      </c>
      <c r="Z121" s="203">
        <f t="shared" si="687"/>
        <v>2</v>
      </c>
      <c r="AA121" s="203">
        <f t="shared" si="687"/>
        <v>0</v>
      </c>
      <c r="AB121" s="203">
        <f t="shared" si="687"/>
        <v>41.555555555555557</v>
      </c>
      <c r="AC121" s="203">
        <f t="shared" si="687"/>
        <v>50.222222222222221</v>
      </c>
      <c r="AD121" s="203">
        <f t="shared" si="687"/>
        <v>1.3333333333333335</v>
      </c>
      <c r="AE121" s="203">
        <f t="shared" si="687"/>
        <v>4.4444444444444446</v>
      </c>
      <c r="AF121" s="203">
        <f t="shared" si="687"/>
        <v>0.22222222222222221</v>
      </c>
      <c r="AG121" s="31"/>
      <c r="AH121" s="1"/>
      <c r="AI121" s="1"/>
      <c r="AJ121" s="1"/>
      <c r="AK121" s="1"/>
      <c r="AL121" s="1"/>
      <c r="AM121" s="81" t="s">
        <v>114</v>
      </c>
      <c r="AN121" s="31">
        <v>4</v>
      </c>
      <c r="AO121" s="203">
        <f t="shared" si="686"/>
        <v>2.4242424242424243</v>
      </c>
      <c r="AP121" s="1"/>
      <c r="BD121" s="10">
        <f t="shared" ref="BD121:BK121" si="688">BM121/$AG120*100</f>
        <v>0.22222222222222221</v>
      </c>
      <c r="BE121" s="10">
        <f t="shared" si="688"/>
        <v>2</v>
      </c>
      <c r="BF121" s="10">
        <f t="shared" si="688"/>
        <v>0</v>
      </c>
      <c r="BG121" s="10">
        <f t="shared" si="688"/>
        <v>41.555555555555557</v>
      </c>
      <c r="BH121" s="10">
        <f t="shared" si="688"/>
        <v>50.222222222222221</v>
      </c>
      <c r="BI121" s="10">
        <f t="shared" si="688"/>
        <v>1.3333333333333335</v>
      </c>
      <c r="BJ121" s="10">
        <f t="shared" si="688"/>
        <v>4.4444444444444446</v>
      </c>
      <c r="BK121" s="10">
        <f t="shared" si="688"/>
        <v>0.22222222222222221</v>
      </c>
      <c r="BM121" s="2">
        <v>1</v>
      </c>
      <c r="BN121" s="2">
        <v>9</v>
      </c>
      <c r="BP121" s="2">
        <v>187</v>
      </c>
      <c r="BQ121" s="2">
        <v>226</v>
      </c>
      <c r="BR121" s="2">
        <v>6</v>
      </c>
      <c r="BS121" s="2">
        <v>20</v>
      </c>
      <c r="BT121" s="2">
        <v>1</v>
      </c>
      <c r="BU121" s="2">
        <f>SUM(BM121:BT121)</f>
        <v>450</v>
      </c>
      <c r="CI121" s="10">
        <f t="shared" ref="CI121:CP121" si="689">CR121/$AG120*100</f>
        <v>0.22222222222222221</v>
      </c>
      <c r="CJ121" s="10">
        <f t="shared" si="689"/>
        <v>2</v>
      </c>
      <c r="CK121" s="10">
        <f t="shared" si="689"/>
        <v>0</v>
      </c>
      <c r="CL121" s="10">
        <f t="shared" si="689"/>
        <v>41.555555555555557</v>
      </c>
      <c r="CM121" s="10">
        <f t="shared" si="689"/>
        <v>50.222222222222221</v>
      </c>
      <c r="CN121" s="10">
        <f t="shared" si="689"/>
        <v>1.3333333333333335</v>
      </c>
      <c r="CO121" s="10">
        <f t="shared" si="689"/>
        <v>4.4444444444444446</v>
      </c>
      <c r="CP121" s="10">
        <f t="shared" si="689"/>
        <v>0.22222222222222221</v>
      </c>
      <c r="CR121" s="2">
        <v>1</v>
      </c>
      <c r="CS121" s="2">
        <v>9</v>
      </c>
      <c r="CU121" s="2">
        <v>187</v>
      </c>
      <c r="CV121" s="2">
        <v>226</v>
      </c>
      <c r="CW121" s="2">
        <v>6</v>
      </c>
      <c r="CX121" s="2">
        <v>20</v>
      </c>
      <c r="CY121" s="2">
        <v>1</v>
      </c>
      <c r="CZ121" s="2">
        <f>SUM(CR121:CY121)</f>
        <v>450</v>
      </c>
    </row>
    <row r="122" spans="15:104" x14ac:dyDescent="0.3"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81" t="s">
        <v>1</v>
      </c>
      <c r="AN122" s="31">
        <f>SUM(AN116:AN121)</f>
        <v>165</v>
      </c>
      <c r="AO122" s="203">
        <f t="shared" si="686"/>
        <v>100</v>
      </c>
    </row>
    <row r="123" spans="15:104" x14ac:dyDescent="0.3">
      <c r="Y123" s="165" t="s">
        <v>108</v>
      </c>
      <c r="Z123" s="165" t="s">
        <v>109</v>
      </c>
      <c r="AA123" s="165" t="s">
        <v>110</v>
      </c>
      <c r="AB123" s="165" t="s">
        <v>111</v>
      </c>
      <c r="AC123" s="165" t="s">
        <v>205</v>
      </c>
      <c r="AD123" s="165" t="s">
        <v>112</v>
      </c>
      <c r="AE123" s="165" t="s">
        <v>113</v>
      </c>
      <c r="AF123" s="165" t="s">
        <v>114</v>
      </c>
      <c r="AG123" s="165" t="s">
        <v>115</v>
      </c>
      <c r="AH123" s="165" t="s">
        <v>206</v>
      </c>
      <c r="AI123" s="165"/>
      <c r="AJ123" s="165"/>
      <c r="AK123" s="165"/>
    </row>
    <row r="124" spans="15:104" x14ac:dyDescent="0.3">
      <c r="X124" s="204">
        <v>2012</v>
      </c>
      <c r="Y124" s="31">
        <v>12</v>
      </c>
      <c r="Z124" s="31">
        <v>4</v>
      </c>
      <c r="AA124" s="31">
        <v>41</v>
      </c>
      <c r="AB124" s="31">
        <v>190</v>
      </c>
      <c r="AC124" s="31">
        <v>10</v>
      </c>
      <c r="AD124" s="31">
        <v>530</v>
      </c>
      <c r="AE124" s="31">
        <v>11</v>
      </c>
      <c r="AF124" s="31">
        <v>48</v>
      </c>
      <c r="AG124" s="31">
        <v>16</v>
      </c>
      <c r="AH124" s="31">
        <v>1</v>
      </c>
      <c r="AI124" s="31"/>
      <c r="AJ124" s="31"/>
      <c r="AK124" s="31"/>
      <c r="AL124" s="31">
        <f>SUM(Y124:AK124)</f>
        <v>863</v>
      </c>
    </row>
    <row r="125" spans="15:104" x14ac:dyDescent="0.3">
      <c r="Y125" s="203">
        <f t="shared" ref="Y125:AH125" si="690">Y124/$AL124*100</f>
        <v>1.3904982618771726</v>
      </c>
      <c r="Z125" s="203">
        <f t="shared" si="690"/>
        <v>0.46349942062572419</v>
      </c>
      <c r="AA125" s="203">
        <f t="shared" si="690"/>
        <v>4.750869061413673</v>
      </c>
      <c r="AB125" s="203">
        <f t="shared" si="690"/>
        <v>22.0162224797219</v>
      </c>
      <c r="AC125" s="203">
        <f t="shared" si="690"/>
        <v>1.1587485515643106</v>
      </c>
      <c r="AD125" s="203">
        <f t="shared" si="690"/>
        <v>61.413673232908458</v>
      </c>
      <c r="AE125" s="203">
        <f t="shared" si="690"/>
        <v>1.2746234067207416</v>
      </c>
      <c r="AF125" s="203">
        <f t="shared" si="690"/>
        <v>5.5619930475086905</v>
      </c>
      <c r="AG125" s="203">
        <f t="shared" si="690"/>
        <v>1.8539976825028968</v>
      </c>
      <c r="AH125" s="203">
        <f t="shared" si="690"/>
        <v>0.11587485515643105</v>
      </c>
      <c r="AI125" s="203"/>
      <c r="AJ125" s="203"/>
      <c r="AK125" s="203"/>
      <c r="AL125" s="203">
        <f>SUM(Y125:AK125)</f>
        <v>100</v>
      </c>
    </row>
    <row r="126" spans="15:104" x14ac:dyDescent="0.3"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5:104" x14ac:dyDescent="0.3">
      <c r="Y127" s="165" t="s">
        <v>202</v>
      </c>
      <c r="Z127" s="165" t="s">
        <v>108</v>
      </c>
      <c r="AA127" s="165" t="s">
        <v>109</v>
      </c>
      <c r="AB127" s="165" t="s">
        <v>203</v>
      </c>
      <c r="AC127" s="165" t="s">
        <v>110</v>
      </c>
      <c r="AD127" s="165" t="s">
        <v>111</v>
      </c>
      <c r="AE127" s="165" t="s">
        <v>204</v>
      </c>
      <c r="AF127" s="165" t="s">
        <v>205</v>
      </c>
      <c r="AG127" s="165" t="s">
        <v>112</v>
      </c>
      <c r="AH127" s="165" t="s">
        <v>113</v>
      </c>
      <c r="AI127" s="165" t="s">
        <v>114</v>
      </c>
      <c r="AJ127" s="165" t="s">
        <v>115</v>
      </c>
      <c r="AK127" s="165" t="s">
        <v>206</v>
      </c>
    </row>
    <row r="128" spans="15:104" x14ac:dyDescent="0.3">
      <c r="X128" s="81"/>
      <c r="Y128" s="31"/>
      <c r="Z128" s="31">
        <f>Y149</f>
        <v>1</v>
      </c>
      <c r="AA128" s="31">
        <f>Z149</f>
        <v>5</v>
      </c>
      <c r="AB128" s="31"/>
      <c r="AC128" s="31">
        <f>AA149</f>
        <v>5</v>
      </c>
      <c r="AD128" s="31">
        <f>AB149</f>
        <v>258</v>
      </c>
      <c r="AE128" s="31"/>
      <c r="AF128" s="31">
        <f>AC149</f>
        <v>1</v>
      </c>
      <c r="AG128" s="31">
        <f>AD149</f>
        <v>159</v>
      </c>
      <c r="AH128" s="31"/>
      <c r="AI128" s="31">
        <f>AE149</f>
        <v>25</v>
      </c>
      <c r="AJ128" s="31">
        <f>AF149</f>
        <v>2</v>
      </c>
      <c r="AK128" s="31"/>
      <c r="AL128" s="31">
        <f>SUM(Y128:AK128)</f>
        <v>456</v>
      </c>
    </row>
    <row r="129" spans="24:38" x14ac:dyDescent="0.3">
      <c r="X129" s="204">
        <v>2013</v>
      </c>
      <c r="Y129" s="203">
        <f t="shared" ref="Y129:AK129" si="691">Y128/$AL128*100</f>
        <v>0</v>
      </c>
      <c r="Z129" s="203">
        <f t="shared" si="691"/>
        <v>0.21929824561403508</v>
      </c>
      <c r="AA129" s="203">
        <f t="shared" si="691"/>
        <v>1.0964912280701753</v>
      </c>
      <c r="AB129" s="203">
        <f t="shared" si="691"/>
        <v>0</v>
      </c>
      <c r="AC129" s="203">
        <f t="shared" si="691"/>
        <v>1.0964912280701753</v>
      </c>
      <c r="AD129" s="203">
        <f t="shared" si="691"/>
        <v>56.578947368421048</v>
      </c>
      <c r="AE129" s="203">
        <f t="shared" si="691"/>
        <v>0</v>
      </c>
      <c r="AF129" s="203">
        <f t="shared" si="691"/>
        <v>0.21929824561403508</v>
      </c>
      <c r="AG129" s="203">
        <f t="shared" si="691"/>
        <v>34.868421052631575</v>
      </c>
      <c r="AH129" s="203">
        <f t="shared" si="691"/>
        <v>0</v>
      </c>
      <c r="AI129" s="203">
        <f t="shared" si="691"/>
        <v>5.4824561403508767</v>
      </c>
      <c r="AJ129" s="203">
        <f t="shared" si="691"/>
        <v>0.43859649122807015</v>
      </c>
      <c r="AK129" s="203">
        <f t="shared" si="691"/>
        <v>0</v>
      </c>
      <c r="AL129" s="31">
        <f>SUM(Y129:AK129)</f>
        <v>99.999999999999986</v>
      </c>
    </row>
    <row r="131" spans="24:38" x14ac:dyDescent="0.3">
      <c r="Y131" s="165" t="s">
        <v>202</v>
      </c>
      <c r="Z131" s="165" t="s">
        <v>108</v>
      </c>
      <c r="AA131" s="165" t="s">
        <v>109</v>
      </c>
      <c r="AB131" s="165" t="s">
        <v>203</v>
      </c>
      <c r="AC131" s="165" t="s">
        <v>110</v>
      </c>
      <c r="AD131" s="165" t="s">
        <v>111</v>
      </c>
      <c r="AE131" s="165" t="s">
        <v>204</v>
      </c>
      <c r="AF131" s="165" t="s">
        <v>205</v>
      </c>
      <c r="AG131" s="165" t="s">
        <v>112</v>
      </c>
      <c r="AH131" s="165" t="s">
        <v>113</v>
      </c>
      <c r="AI131" s="165" t="s">
        <v>114</v>
      </c>
      <c r="AJ131" s="165" t="s">
        <v>115</v>
      </c>
      <c r="AK131" s="165" t="s">
        <v>206</v>
      </c>
    </row>
    <row r="132" spans="24:38" x14ac:dyDescent="0.3">
      <c r="X132" s="81"/>
      <c r="Y132" s="31">
        <v>0</v>
      </c>
      <c r="Z132" s="31">
        <v>7</v>
      </c>
      <c r="AA132" s="31">
        <v>9</v>
      </c>
      <c r="AB132" s="31"/>
      <c r="AC132" s="31">
        <v>4</v>
      </c>
      <c r="AD132" s="31">
        <v>164</v>
      </c>
      <c r="AE132" s="31"/>
      <c r="AF132" s="31">
        <v>1</v>
      </c>
      <c r="AG132" s="31">
        <v>125</v>
      </c>
      <c r="AH132" s="31">
        <v>1</v>
      </c>
      <c r="AI132" s="31">
        <v>2</v>
      </c>
      <c r="AJ132" s="31"/>
      <c r="AK132" s="31"/>
      <c r="AL132" s="31">
        <f>SUM(Y132:AK132)</f>
        <v>313</v>
      </c>
    </row>
    <row r="133" spans="24:38" x14ac:dyDescent="0.3">
      <c r="X133" s="204">
        <v>2014</v>
      </c>
      <c r="Y133" s="203">
        <f t="shared" ref="Y133:AK133" si="692">Y132/$AL132*100</f>
        <v>0</v>
      </c>
      <c r="Z133" s="203">
        <f t="shared" si="692"/>
        <v>2.2364217252396164</v>
      </c>
      <c r="AA133" s="203">
        <f t="shared" si="692"/>
        <v>2.8753993610223643</v>
      </c>
      <c r="AB133" s="203">
        <f t="shared" si="692"/>
        <v>0</v>
      </c>
      <c r="AC133" s="203">
        <f t="shared" si="692"/>
        <v>1.2779552715654952</v>
      </c>
      <c r="AD133" s="203">
        <f t="shared" si="692"/>
        <v>52.396166134185307</v>
      </c>
      <c r="AE133" s="203">
        <f t="shared" si="692"/>
        <v>0</v>
      </c>
      <c r="AF133" s="203">
        <f t="shared" si="692"/>
        <v>0.31948881789137379</v>
      </c>
      <c r="AG133" s="203">
        <f t="shared" si="692"/>
        <v>39.936102236421725</v>
      </c>
      <c r="AH133" s="203">
        <f t="shared" si="692"/>
        <v>0.31948881789137379</v>
      </c>
      <c r="AI133" s="203">
        <f t="shared" si="692"/>
        <v>0.63897763578274758</v>
      </c>
      <c r="AJ133" s="203">
        <f t="shared" si="692"/>
        <v>0</v>
      </c>
      <c r="AK133" s="203">
        <f t="shared" si="692"/>
        <v>0</v>
      </c>
      <c r="AL133" s="31">
        <f>SUM(Y133:AK133)</f>
        <v>100</v>
      </c>
    </row>
    <row r="135" spans="24:38" x14ac:dyDescent="0.3">
      <c r="Y135" s="165" t="s">
        <v>202</v>
      </c>
      <c r="Z135" s="165" t="s">
        <v>108</v>
      </c>
      <c r="AA135" s="165" t="s">
        <v>109</v>
      </c>
      <c r="AB135" s="165" t="s">
        <v>203</v>
      </c>
      <c r="AC135" s="165" t="s">
        <v>110</v>
      </c>
      <c r="AD135" s="165" t="s">
        <v>111</v>
      </c>
      <c r="AE135" s="165" t="s">
        <v>204</v>
      </c>
      <c r="AF135" s="165" t="s">
        <v>205</v>
      </c>
      <c r="AG135" s="165" t="s">
        <v>112</v>
      </c>
      <c r="AH135" s="165" t="s">
        <v>113</v>
      </c>
      <c r="AI135" s="165" t="s">
        <v>114</v>
      </c>
      <c r="AJ135" s="165" t="s">
        <v>115</v>
      </c>
      <c r="AK135" s="165" t="s">
        <v>206</v>
      </c>
    </row>
    <row r="136" spans="24:38" x14ac:dyDescent="0.3">
      <c r="X136" s="81"/>
      <c r="Y136" s="31"/>
      <c r="Z136" s="31">
        <f>Y156</f>
        <v>16</v>
      </c>
      <c r="AA136" s="31">
        <f>Z156</f>
        <v>3</v>
      </c>
      <c r="AB136" s="31"/>
      <c r="AC136" s="31">
        <f>AA156</f>
        <v>43</v>
      </c>
      <c r="AD136" s="31">
        <f>AB156</f>
        <v>292</v>
      </c>
      <c r="AE136" s="31"/>
      <c r="AF136" s="31">
        <f>AC156</f>
        <v>1</v>
      </c>
      <c r="AG136" s="31">
        <f>AD156</f>
        <v>475</v>
      </c>
      <c r="AH136" s="31">
        <f>AE156</f>
        <v>10</v>
      </c>
      <c r="AI136" s="31">
        <f>AF156</f>
        <v>15</v>
      </c>
      <c r="AJ136" s="31">
        <f>AG156</f>
        <v>2</v>
      </c>
      <c r="AK136" s="31"/>
      <c r="AL136" s="31">
        <f>SUM(Y136:AK136)</f>
        <v>857</v>
      </c>
    </row>
    <row r="137" spans="24:38" x14ac:dyDescent="0.3">
      <c r="X137" s="204">
        <v>2015</v>
      </c>
      <c r="Y137" s="203">
        <f t="shared" ref="Y137:AK137" si="693">Y136/$AL136*100</f>
        <v>0</v>
      </c>
      <c r="Z137" s="203">
        <f t="shared" si="693"/>
        <v>1.8669778296382729</v>
      </c>
      <c r="AA137" s="203">
        <f t="shared" si="693"/>
        <v>0.3500583430571762</v>
      </c>
      <c r="AB137" s="203">
        <f t="shared" si="693"/>
        <v>0</v>
      </c>
      <c r="AC137" s="203">
        <f t="shared" si="693"/>
        <v>5.0175029171528589</v>
      </c>
      <c r="AD137" s="203">
        <f t="shared" si="693"/>
        <v>34.072345390898484</v>
      </c>
      <c r="AE137" s="203">
        <f t="shared" si="693"/>
        <v>0</v>
      </c>
      <c r="AF137" s="203">
        <f t="shared" si="693"/>
        <v>0.11668611435239205</v>
      </c>
      <c r="AG137" s="203">
        <f t="shared" si="693"/>
        <v>55.425904317386234</v>
      </c>
      <c r="AH137" s="203">
        <f t="shared" si="693"/>
        <v>1.1668611435239207</v>
      </c>
      <c r="AI137" s="203">
        <f t="shared" si="693"/>
        <v>1.7502917152858808</v>
      </c>
      <c r="AJ137" s="203">
        <f t="shared" si="693"/>
        <v>0.23337222870478411</v>
      </c>
      <c r="AK137" s="203">
        <f t="shared" si="693"/>
        <v>0</v>
      </c>
      <c r="AL137" s="31">
        <f>SUM(Y137:AK137)</f>
        <v>100</v>
      </c>
    </row>
    <row r="139" spans="24:38" x14ac:dyDescent="0.3">
      <c r="Y139" s="165" t="s">
        <v>202</v>
      </c>
      <c r="Z139" s="165" t="s">
        <v>108</v>
      </c>
      <c r="AA139" s="165" t="s">
        <v>109</v>
      </c>
      <c r="AB139" s="165" t="s">
        <v>203</v>
      </c>
      <c r="AC139" s="165" t="s">
        <v>110</v>
      </c>
      <c r="AD139" s="165" t="s">
        <v>111</v>
      </c>
      <c r="AE139" s="165" t="s">
        <v>204</v>
      </c>
      <c r="AF139" s="165" t="s">
        <v>205</v>
      </c>
      <c r="AG139" s="165" t="s">
        <v>112</v>
      </c>
      <c r="AH139" s="165" t="s">
        <v>113</v>
      </c>
      <c r="AI139" s="165" t="s">
        <v>114</v>
      </c>
      <c r="AJ139" s="165" t="s">
        <v>115</v>
      </c>
      <c r="AK139" s="165" t="s">
        <v>206</v>
      </c>
    </row>
    <row r="140" spans="24:38" x14ac:dyDescent="0.3">
      <c r="X140" s="81"/>
      <c r="Y140" s="31"/>
      <c r="Z140" s="31">
        <f>Y161</f>
        <v>4</v>
      </c>
      <c r="AA140" s="31">
        <f>Z161</f>
        <v>22</v>
      </c>
      <c r="AB140" s="31"/>
      <c r="AC140" s="31">
        <f>AA161</f>
        <v>5</v>
      </c>
      <c r="AD140" s="31">
        <f>AB161</f>
        <v>69</v>
      </c>
      <c r="AE140" s="31"/>
      <c r="AF140" s="31">
        <f>AC161</f>
        <v>1</v>
      </c>
      <c r="AG140" s="31">
        <f>AD161</f>
        <v>206</v>
      </c>
      <c r="AH140" s="31">
        <f>AE161</f>
        <v>1</v>
      </c>
      <c r="AI140" s="31">
        <f t="shared" ref="AI140:AK140" si="694">AF161</f>
        <v>21</v>
      </c>
      <c r="AJ140" s="31">
        <f t="shared" si="694"/>
        <v>2</v>
      </c>
      <c r="AK140" s="31">
        <f t="shared" si="694"/>
        <v>1</v>
      </c>
      <c r="AL140" s="31">
        <f>SUM(Y140:AK140)</f>
        <v>332</v>
      </c>
    </row>
    <row r="141" spans="24:38" x14ac:dyDescent="0.3">
      <c r="X141" s="204">
        <v>2016</v>
      </c>
      <c r="Y141" s="203">
        <f t="shared" ref="Y141:AK141" si="695">Y140/$AL140*100</f>
        <v>0</v>
      </c>
      <c r="Z141" s="203">
        <f t="shared" si="695"/>
        <v>1.2048192771084338</v>
      </c>
      <c r="AA141" s="203">
        <f t="shared" si="695"/>
        <v>6.6265060240963862</v>
      </c>
      <c r="AB141" s="203">
        <f t="shared" si="695"/>
        <v>0</v>
      </c>
      <c r="AC141" s="203">
        <f t="shared" si="695"/>
        <v>1.5060240963855422</v>
      </c>
      <c r="AD141" s="203">
        <f t="shared" si="695"/>
        <v>20.783132530120483</v>
      </c>
      <c r="AE141" s="203">
        <f t="shared" si="695"/>
        <v>0</v>
      </c>
      <c r="AF141" s="203">
        <f t="shared" si="695"/>
        <v>0.30120481927710846</v>
      </c>
      <c r="AG141" s="203">
        <f t="shared" si="695"/>
        <v>62.048192771084345</v>
      </c>
      <c r="AH141" s="203">
        <f t="shared" si="695"/>
        <v>0.30120481927710846</v>
      </c>
      <c r="AI141" s="203">
        <f t="shared" si="695"/>
        <v>6.3253012048192767</v>
      </c>
      <c r="AJ141" s="203">
        <f t="shared" si="695"/>
        <v>0.60240963855421692</v>
      </c>
      <c r="AK141" s="203">
        <f t="shared" si="695"/>
        <v>0.30120481927710846</v>
      </c>
      <c r="AL141" s="31">
        <f>SUM(Y141:AK141)</f>
        <v>100.00000000000001</v>
      </c>
    </row>
    <row r="146" spans="24:35" x14ac:dyDescent="0.3"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24:35" x14ac:dyDescent="0.3"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24:35" x14ac:dyDescent="0.3">
      <c r="X148" s="31"/>
      <c r="Y148" s="31" t="s">
        <v>108</v>
      </c>
      <c r="Z148" s="31" t="s">
        <v>109</v>
      </c>
      <c r="AA148" s="31" t="s">
        <v>110</v>
      </c>
      <c r="AB148" s="31" t="s">
        <v>111</v>
      </c>
      <c r="AC148" s="31" t="s">
        <v>205</v>
      </c>
      <c r="AD148" s="31" t="s">
        <v>112</v>
      </c>
      <c r="AE148" s="31" t="s">
        <v>114</v>
      </c>
      <c r="AF148" s="31" t="s">
        <v>115</v>
      </c>
      <c r="AG148" s="31"/>
      <c r="AH148" s="1"/>
    </row>
    <row r="149" spans="24:35" x14ac:dyDescent="0.3">
      <c r="X149" s="31">
        <v>2013</v>
      </c>
      <c r="Y149" s="202">
        <v>1</v>
      </c>
      <c r="Z149" s="202">
        <v>5</v>
      </c>
      <c r="AA149" s="202">
        <v>5</v>
      </c>
      <c r="AB149" s="202">
        <v>258</v>
      </c>
      <c r="AC149" s="202">
        <v>1</v>
      </c>
      <c r="AD149" s="202">
        <v>159</v>
      </c>
      <c r="AE149" s="202">
        <v>25</v>
      </c>
      <c r="AF149" s="202">
        <v>2</v>
      </c>
      <c r="AG149" s="202">
        <f>SUM(Y149:AF149)</f>
        <v>456</v>
      </c>
      <c r="AH149" s="1"/>
    </row>
    <row r="150" spans="24:35" x14ac:dyDescent="0.3"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24:35" x14ac:dyDescent="0.3">
      <c r="X151" s="31"/>
      <c r="Y151" s="31" t="s">
        <v>108</v>
      </c>
      <c r="Z151" s="31" t="s">
        <v>109</v>
      </c>
      <c r="AA151" s="31" t="s">
        <v>110</v>
      </c>
      <c r="AB151" s="31" t="s">
        <v>111</v>
      </c>
      <c r="AC151" s="31" t="s">
        <v>205</v>
      </c>
      <c r="AD151" s="31" t="s">
        <v>112</v>
      </c>
      <c r="AE151" s="31" t="s">
        <v>113</v>
      </c>
      <c r="AF151" s="31" t="s">
        <v>114</v>
      </c>
      <c r="AG151" s="31"/>
    </row>
    <row r="152" spans="24:35" x14ac:dyDescent="0.3">
      <c r="X152" s="31">
        <v>2014</v>
      </c>
      <c r="Y152" s="202">
        <v>7</v>
      </c>
      <c r="Z152" s="202">
        <v>9</v>
      </c>
      <c r="AA152" s="202">
        <v>4</v>
      </c>
      <c r="AB152" s="202">
        <v>164</v>
      </c>
      <c r="AC152" s="202">
        <v>1</v>
      </c>
      <c r="AD152" s="202">
        <v>125</v>
      </c>
      <c r="AE152" s="202">
        <v>1</v>
      </c>
      <c r="AF152" s="202">
        <v>2</v>
      </c>
      <c r="AG152" s="202">
        <f>SUM(Y152:AF152)</f>
        <v>313</v>
      </c>
    </row>
    <row r="155" spans="24:35" x14ac:dyDescent="0.3">
      <c r="X155" s="31"/>
      <c r="Y155" s="31" t="s">
        <v>108</v>
      </c>
      <c r="Z155" s="31" t="s">
        <v>109</v>
      </c>
      <c r="AA155" s="31" t="s">
        <v>110</v>
      </c>
      <c r="AB155" s="31" t="s">
        <v>111</v>
      </c>
      <c r="AC155" s="31" t="s">
        <v>205</v>
      </c>
      <c r="AD155" s="31" t="s">
        <v>112</v>
      </c>
      <c r="AE155" s="31" t="s">
        <v>113</v>
      </c>
      <c r="AF155" s="31" t="s">
        <v>114</v>
      </c>
      <c r="AG155" s="31" t="s">
        <v>115</v>
      </c>
      <c r="AH155" s="31"/>
    </row>
    <row r="156" spans="24:35" x14ac:dyDescent="0.3">
      <c r="X156" s="31">
        <v>2015</v>
      </c>
      <c r="Y156" s="202">
        <v>16</v>
      </c>
      <c r="Z156" s="202">
        <v>3</v>
      </c>
      <c r="AA156" s="202">
        <v>43</v>
      </c>
      <c r="AB156" s="202">
        <v>292</v>
      </c>
      <c r="AC156" s="202">
        <v>1</v>
      </c>
      <c r="AD156" s="202">
        <v>475</v>
      </c>
      <c r="AE156" s="202">
        <v>10</v>
      </c>
      <c r="AF156" s="202">
        <v>15</v>
      </c>
      <c r="AG156" s="202">
        <v>2</v>
      </c>
      <c r="AH156" s="202">
        <f>SUM(Y156:AG156)</f>
        <v>857</v>
      </c>
    </row>
    <row r="157" spans="24:35" x14ac:dyDescent="0.3">
      <c r="X157" s="31"/>
      <c r="Y157" s="203">
        <f t="shared" ref="Y157:AG157" si="696">Y156/$AH156*100</f>
        <v>1.8669778296382729</v>
      </c>
      <c r="Z157" s="203">
        <f t="shared" si="696"/>
        <v>0.3500583430571762</v>
      </c>
      <c r="AA157" s="203">
        <f t="shared" si="696"/>
        <v>5.0175029171528589</v>
      </c>
      <c r="AB157" s="203">
        <f t="shared" si="696"/>
        <v>34.072345390898484</v>
      </c>
      <c r="AC157" s="203">
        <f t="shared" si="696"/>
        <v>0.11668611435239205</v>
      </c>
      <c r="AD157" s="203">
        <f t="shared" si="696"/>
        <v>55.425904317386234</v>
      </c>
      <c r="AE157" s="203">
        <f t="shared" si="696"/>
        <v>1.1668611435239207</v>
      </c>
      <c r="AF157" s="203">
        <f t="shared" si="696"/>
        <v>1.7502917152858808</v>
      </c>
      <c r="AG157" s="203">
        <f t="shared" si="696"/>
        <v>0.23337222870478411</v>
      </c>
      <c r="AH157" s="203">
        <f>SUM(Y157:AG157)</f>
        <v>100</v>
      </c>
    </row>
    <row r="158" spans="24:35" x14ac:dyDescent="0.3">
      <c r="X158" s="2"/>
    </row>
    <row r="160" spans="24:35" x14ac:dyDescent="0.3">
      <c r="X160" s="81"/>
      <c r="Y160" s="31" t="s">
        <v>108</v>
      </c>
      <c r="Z160" s="31" t="s">
        <v>109</v>
      </c>
      <c r="AA160" s="31" t="s">
        <v>110</v>
      </c>
      <c r="AB160" s="31" t="s">
        <v>111</v>
      </c>
      <c r="AC160" s="31" t="s">
        <v>205</v>
      </c>
      <c r="AD160" s="31" t="s">
        <v>112</v>
      </c>
      <c r="AE160" s="31" t="s">
        <v>113</v>
      </c>
      <c r="AF160" s="31" t="s">
        <v>114</v>
      </c>
      <c r="AG160" s="31" t="s">
        <v>115</v>
      </c>
      <c r="AH160" s="31" t="s">
        <v>206</v>
      </c>
      <c r="AI160" s="31"/>
    </row>
    <row r="161" spans="24:35" x14ac:dyDescent="0.3">
      <c r="X161" s="31">
        <v>2016</v>
      </c>
      <c r="Y161" s="202">
        <v>4</v>
      </c>
      <c r="Z161" s="202">
        <v>22</v>
      </c>
      <c r="AA161" s="202">
        <v>5</v>
      </c>
      <c r="AB161" s="202">
        <v>69</v>
      </c>
      <c r="AC161" s="202">
        <v>1</v>
      </c>
      <c r="AD161" s="202">
        <v>206</v>
      </c>
      <c r="AE161" s="202">
        <v>1</v>
      </c>
      <c r="AF161" s="202">
        <v>21</v>
      </c>
      <c r="AG161" s="202">
        <v>2</v>
      </c>
      <c r="AH161" s="202">
        <v>1</v>
      </c>
      <c r="AI161" s="31">
        <f>SUM(Y161:AH161)</f>
        <v>332</v>
      </c>
    </row>
    <row r="162" spans="24:35" x14ac:dyDescent="0.3">
      <c r="X162" s="81"/>
      <c r="Y162" s="203">
        <f>Y161/$AI161*100</f>
        <v>1.2048192771084338</v>
      </c>
      <c r="Z162" s="203">
        <f t="shared" ref="Z162:AI162" si="697">Z161/$AI161*100</f>
        <v>6.6265060240963862</v>
      </c>
      <c r="AA162" s="203">
        <f t="shared" si="697"/>
        <v>1.5060240963855422</v>
      </c>
      <c r="AB162" s="203">
        <f t="shared" si="697"/>
        <v>20.783132530120483</v>
      </c>
      <c r="AC162" s="203">
        <f t="shared" si="697"/>
        <v>0.30120481927710846</v>
      </c>
      <c r="AD162" s="203">
        <f t="shared" si="697"/>
        <v>62.048192771084345</v>
      </c>
      <c r="AE162" s="203">
        <f t="shared" si="697"/>
        <v>0.30120481927710846</v>
      </c>
      <c r="AF162" s="203">
        <f t="shared" si="697"/>
        <v>6.3253012048192767</v>
      </c>
      <c r="AG162" s="203">
        <f t="shared" si="697"/>
        <v>0.60240963855421692</v>
      </c>
      <c r="AH162" s="203">
        <f t="shared" si="697"/>
        <v>0.30120481927710846</v>
      </c>
      <c r="AI162" s="203">
        <f t="shared" si="697"/>
        <v>100</v>
      </c>
    </row>
    <row r="166" spans="24:35" x14ac:dyDescent="0.3">
      <c r="X166" s="27" t="s">
        <v>229</v>
      </c>
      <c r="Y166" s="2">
        <v>31</v>
      </c>
      <c r="Z166" s="2">
        <v>32</v>
      </c>
      <c r="AA166" s="2">
        <v>41</v>
      </c>
      <c r="AB166" s="2">
        <v>42</v>
      </c>
      <c r="AC166" s="2">
        <v>52</v>
      </c>
      <c r="AD166" s="2">
        <v>62</v>
      </c>
      <c r="AE166" s="2" t="s">
        <v>227</v>
      </c>
    </row>
    <row r="167" spans="24:35" x14ac:dyDescent="0.3">
      <c r="X167" s="27">
        <v>22</v>
      </c>
      <c r="AC167" s="2">
        <v>1</v>
      </c>
      <c r="AE167" s="2">
        <v>1</v>
      </c>
    </row>
    <row r="168" spans="24:35" x14ac:dyDescent="0.3">
      <c r="X168" s="27">
        <v>23</v>
      </c>
      <c r="AB168" s="2">
        <v>2</v>
      </c>
      <c r="AC168" s="2">
        <v>1</v>
      </c>
      <c r="AE168" s="2">
        <v>3</v>
      </c>
    </row>
    <row r="169" spans="24:35" x14ac:dyDescent="0.3">
      <c r="X169" s="27">
        <v>24</v>
      </c>
      <c r="AB169" s="2">
        <v>6</v>
      </c>
      <c r="AC169" s="2">
        <v>8</v>
      </c>
      <c r="AD169" s="2">
        <v>2</v>
      </c>
      <c r="AE169" s="2">
        <v>16</v>
      </c>
    </row>
    <row r="170" spans="24:35" x14ac:dyDescent="0.3">
      <c r="X170" s="27">
        <v>25</v>
      </c>
      <c r="AB170" s="2">
        <v>12</v>
      </c>
      <c r="AC170" s="2">
        <v>2</v>
      </c>
      <c r="AE170" s="2">
        <v>14</v>
      </c>
    </row>
    <row r="171" spans="24:35" x14ac:dyDescent="0.3">
      <c r="X171" s="27">
        <v>26</v>
      </c>
      <c r="AA171" s="2">
        <v>1</v>
      </c>
      <c r="AB171" s="2">
        <v>65</v>
      </c>
      <c r="AC171" s="2">
        <v>50</v>
      </c>
      <c r="AD171" s="2">
        <v>2</v>
      </c>
      <c r="AE171" s="2">
        <v>118</v>
      </c>
    </row>
    <row r="172" spans="24:35" x14ac:dyDescent="0.3">
      <c r="X172" s="27">
        <v>27</v>
      </c>
      <c r="Y172" s="2">
        <v>1</v>
      </c>
      <c r="AB172" s="2">
        <v>15</v>
      </c>
      <c r="AC172" s="2">
        <v>22</v>
      </c>
      <c r="AD172" s="2">
        <v>1</v>
      </c>
      <c r="AE172" s="2">
        <v>39</v>
      </c>
    </row>
    <row r="173" spans="24:35" x14ac:dyDescent="0.3">
      <c r="X173" s="27">
        <v>28</v>
      </c>
      <c r="AB173" s="2">
        <v>6</v>
      </c>
      <c r="AC173" s="2">
        <v>11</v>
      </c>
      <c r="AD173" s="2">
        <v>1</v>
      </c>
      <c r="AE173" s="2">
        <v>18</v>
      </c>
    </row>
    <row r="174" spans="24:35" x14ac:dyDescent="0.3">
      <c r="X174" s="27">
        <v>29</v>
      </c>
      <c r="AA174" s="2">
        <v>1</v>
      </c>
      <c r="AB174" s="2">
        <v>6</v>
      </c>
      <c r="AC174" s="2">
        <v>2</v>
      </c>
      <c r="AE174" s="2">
        <v>9</v>
      </c>
    </row>
    <row r="175" spans="24:35" x14ac:dyDescent="0.3">
      <c r="X175" s="27">
        <v>30</v>
      </c>
      <c r="Z175" s="2">
        <v>1</v>
      </c>
      <c r="AB175" s="2">
        <v>9</v>
      </c>
      <c r="AC175" s="2">
        <v>5</v>
      </c>
      <c r="AE175" s="2">
        <v>15</v>
      </c>
    </row>
    <row r="176" spans="24:35" x14ac:dyDescent="0.3">
      <c r="X176" s="27">
        <v>31</v>
      </c>
      <c r="AB176" s="2">
        <v>3</v>
      </c>
      <c r="AE176" s="2">
        <v>3</v>
      </c>
    </row>
    <row r="177" spans="24:31" x14ac:dyDescent="0.3">
      <c r="X177" s="27">
        <v>32</v>
      </c>
      <c r="Y177" s="2">
        <v>1</v>
      </c>
      <c r="AB177" s="2">
        <v>6</v>
      </c>
      <c r="AC177" s="2">
        <v>2</v>
      </c>
      <c r="AE177" s="2">
        <v>9</v>
      </c>
    </row>
    <row r="178" spans="24:31" x14ac:dyDescent="0.3">
      <c r="X178" s="27">
        <v>33</v>
      </c>
      <c r="AA178" s="2">
        <v>1</v>
      </c>
      <c r="AB178" s="2">
        <v>2</v>
      </c>
      <c r="AC178" s="2">
        <v>3</v>
      </c>
      <c r="AE178" s="2">
        <v>6</v>
      </c>
    </row>
    <row r="179" spans="24:31" x14ac:dyDescent="0.3">
      <c r="X179" s="27">
        <v>34</v>
      </c>
      <c r="AB179" s="2">
        <v>3</v>
      </c>
      <c r="AE179" s="2">
        <v>3</v>
      </c>
    </row>
    <row r="180" spans="24:31" x14ac:dyDescent="0.3">
      <c r="X180" s="27">
        <v>35</v>
      </c>
      <c r="AA180" s="2">
        <v>1</v>
      </c>
      <c r="AB180" s="2">
        <v>1</v>
      </c>
      <c r="AE180" s="2">
        <v>2</v>
      </c>
    </row>
    <row r="181" spans="24:31" x14ac:dyDescent="0.3">
      <c r="X181" s="27">
        <v>36</v>
      </c>
      <c r="AB181" s="2">
        <v>1</v>
      </c>
      <c r="AC181" s="2">
        <v>2</v>
      </c>
      <c r="AE181" s="2">
        <v>3</v>
      </c>
    </row>
    <row r="182" spans="24:31" x14ac:dyDescent="0.3">
      <c r="X182" s="27" t="s">
        <v>227</v>
      </c>
      <c r="Y182" s="2">
        <v>2</v>
      </c>
      <c r="Z182" s="2">
        <v>1</v>
      </c>
      <c r="AA182" s="2">
        <v>4</v>
      </c>
      <c r="AB182" s="2">
        <v>137</v>
      </c>
      <c r="AC182" s="2">
        <v>109</v>
      </c>
      <c r="AD182" s="2">
        <v>6</v>
      </c>
      <c r="AE182" s="2">
        <v>259</v>
      </c>
    </row>
  </sheetData>
  <mergeCells count="9">
    <mergeCell ref="CI4:CS4"/>
    <mergeCell ref="CU4:DF4"/>
    <mergeCell ref="Y1:BB1"/>
    <mergeCell ref="BD1:CG1"/>
    <mergeCell ref="CI1:DL1"/>
    <mergeCell ref="Y4:AI4"/>
    <mergeCell ref="AK4:AV4"/>
    <mergeCell ref="BD4:BN4"/>
    <mergeCell ref="BP4:CA4"/>
  </mergeCells>
  <phoneticPr fontId="0" type="noConversion"/>
  <printOptions horizontalCentered="1"/>
  <pageMargins left="0.34" right="0.23" top="0.81" bottom="0.56000000000000005" header="0.5" footer="0.36"/>
  <pageSetup scale="31" orientation="landscape" horizontalDpi="300" verticalDpi="300" r:id="rId1"/>
  <headerFooter alignWithMargins="0">
    <oddFooter>&amp;L&amp;F&amp;R&amp;D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</sheetPr>
  <dimension ref="A2:AA112"/>
  <sheetViews>
    <sheetView zoomScale="80" zoomScaleNormal="80" workbookViewId="0">
      <pane ySplit="2" topLeftCell="A3" activePane="bottomLeft" state="frozen"/>
      <selection pane="bottomLeft" activeCell="K32" sqref="K32"/>
    </sheetView>
  </sheetViews>
  <sheetFormatPr defaultRowHeight="12.5" x14ac:dyDescent="0.25"/>
  <cols>
    <col min="1" max="1" width="22.36328125" customWidth="1"/>
    <col min="2" max="2" width="26.6328125" customWidth="1"/>
    <col min="4" max="4" width="14.6328125" customWidth="1"/>
    <col min="6" max="6" width="12.36328125" customWidth="1"/>
    <col min="24" max="24" width="9.81640625" bestFit="1" customWidth="1"/>
  </cols>
  <sheetData>
    <row r="2" spans="22:26" x14ac:dyDescent="0.25">
      <c r="V2" s="65" t="s">
        <v>6</v>
      </c>
      <c r="W2" s="65" t="s">
        <v>207</v>
      </c>
      <c r="X2" s="65" t="s">
        <v>39</v>
      </c>
      <c r="Y2" s="65" t="s">
        <v>53</v>
      </c>
      <c r="Z2" s="65" t="s">
        <v>208</v>
      </c>
    </row>
    <row r="3" spans="22:26" x14ac:dyDescent="0.25">
      <c r="V3">
        <f>ReturnData!DH13</f>
        <v>1989</v>
      </c>
      <c r="W3" s="166">
        <f>ReturnData!DL13</f>
        <v>0.39768360484985016</v>
      </c>
      <c r="X3" s="167">
        <f>ReturnData!DI13</f>
        <v>28133.120913134495</v>
      </c>
      <c r="Y3" s="166">
        <f>ReturnData!DK13</f>
        <v>1.4883730413900558</v>
      </c>
      <c r="Z3" s="40">
        <f>ReturnData!DJ13</f>
        <v>41872.57873727617</v>
      </c>
    </row>
    <row r="4" spans="22:26" x14ac:dyDescent="0.25">
      <c r="V4">
        <f>ReturnData!DH14</f>
        <v>1990</v>
      </c>
      <c r="W4" s="166">
        <f>ReturnData!DL14</f>
        <v>-0.54223731603182745</v>
      </c>
      <c r="X4" s="167">
        <f>ReturnData!DI14</f>
        <v>24051.46014449577</v>
      </c>
      <c r="Y4" s="166">
        <f>ReturnData!DK14</f>
        <v>0.58144591777671584</v>
      </c>
      <c r="Z4" s="40">
        <f>ReturnData!DJ14</f>
        <v>13984.623317586445</v>
      </c>
    </row>
    <row r="5" spans="22:26" x14ac:dyDescent="0.25">
      <c r="V5">
        <f>ReturnData!DH15</f>
        <v>1991</v>
      </c>
      <c r="W5" s="166">
        <f>ReturnData!DL15</f>
        <v>1.8213722417983129</v>
      </c>
      <c r="X5" s="167">
        <f>ReturnData!DI15</f>
        <v>6906.5653839090364</v>
      </c>
      <c r="Y5" s="166">
        <f>ReturnData!DK15</f>
        <v>6.1803335456321529</v>
      </c>
      <c r="Z5" s="40">
        <f>ReturnData!DJ15</f>
        <v>42684.877727274827</v>
      </c>
    </row>
    <row r="6" spans="22:26" x14ac:dyDescent="0.25">
      <c r="V6">
        <f>ReturnData!DH16</f>
        <v>1992</v>
      </c>
      <c r="W6" s="166">
        <f>ReturnData!DL16</f>
        <v>0.6438145526937088</v>
      </c>
      <c r="X6" s="167">
        <f>ReturnData!DI16</f>
        <v>16808</v>
      </c>
      <c r="Y6" s="166">
        <f>ReturnData!DK16</f>
        <v>1.9037289207810009</v>
      </c>
      <c r="Z6" s="40">
        <f>ReturnData!DJ16</f>
        <v>31997.875700487064</v>
      </c>
    </row>
    <row r="7" spans="22:26" x14ac:dyDescent="0.25">
      <c r="V7">
        <f>ReturnData!DH17</f>
        <v>1993</v>
      </c>
      <c r="W7" s="166">
        <f>ReturnData!DL17</f>
        <v>0.76850846511572835</v>
      </c>
      <c r="X7" s="167">
        <f>ReturnData!DI17</f>
        <v>24814</v>
      </c>
      <c r="Y7" s="166">
        <f>ReturnData!DK17</f>
        <v>2.1565472882719621</v>
      </c>
      <c r="Z7" s="40">
        <f>ReturnData!DJ17</f>
        <v>53512.564411180465</v>
      </c>
    </row>
    <row r="8" spans="22:26" x14ac:dyDescent="0.25">
      <c r="V8">
        <f>ReturnData!DH18</f>
        <v>1994</v>
      </c>
      <c r="W8" s="166">
        <f>ReturnData!DL18</f>
        <v>-9.3794604447282368E-2</v>
      </c>
      <c r="X8" s="167">
        <f>ReturnData!DI18</f>
        <v>21169</v>
      </c>
      <c r="Y8" s="166">
        <f>ReturnData!DK18</f>
        <v>0.91046974947436243</v>
      </c>
      <c r="Z8" s="40">
        <f>ReturnData!DJ18</f>
        <v>19273.734126622778</v>
      </c>
    </row>
    <row r="9" spans="22:26" x14ac:dyDescent="0.25">
      <c r="V9">
        <f>ReturnData!DH19</f>
        <v>1995</v>
      </c>
      <c r="W9" s="166">
        <f>ReturnData!DL19</f>
        <v>1.199177859849524</v>
      </c>
      <c r="X9" s="167">
        <f>ReturnData!DI19</f>
        <v>7844</v>
      </c>
      <c r="Y9" s="166">
        <f>ReturnData!DK19</f>
        <v>3.3173884430601213</v>
      </c>
      <c r="Z9" s="40">
        <f>ReturnData!DJ19</f>
        <v>26021.594947363592</v>
      </c>
    </row>
    <row r="10" spans="22:26" x14ac:dyDescent="0.25">
      <c r="V10">
        <f>ReturnData!DH20</f>
        <v>1996</v>
      </c>
      <c r="W10" s="166">
        <f>ReturnData!DL20</f>
        <v>0.90546461225829944</v>
      </c>
      <c r="X10" s="167">
        <f>ReturnData!DI20</f>
        <v>21842</v>
      </c>
      <c r="Y10" s="166">
        <f>ReturnData!DK20</f>
        <v>2.473080679773167</v>
      </c>
      <c r="Z10" s="40">
        <f>ReturnData!DJ20</f>
        <v>54017.028207605515</v>
      </c>
    </row>
    <row r="11" spans="22:26" x14ac:dyDescent="0.25">
      <c r="V11">
        <f>ReturnData!DH21</f>
        <v>1997</v>
      </c>
      <c r="W11" s="166">
        <f>ReturnData!DL21</f>
        <v>0.27113487375320261</v>
      </c>
      <c r="X11" s="167">
        <f>ReturnData!DI21</f>
        <v>18702</v>
      </c>
      <c r="Y11" s="166">
        <f>ReturnData!DK21</f>
        <v>1.3114519389020041</v>
      </c>
      <c r="Z11" s="40">
        <f>ReturnData!DJ21</f>
        <v>24526.774161345278</v>
      </c>
    </row>
    <row r="12" spans="22:26" x14ac:dyDescent="0.25">
      <c r="V12">
        <f>ReturnData!DH22</f>
        <v>1998</v>
      </c>
      <c r="W12" s="166">
        <f>ReturnData!DL22</f>
        <v>0.69273704571716521</v>
      </c>
      <c r="X12" s="167">
        <f>ReturnData!DI22</f>
        <v>23212.997674418606</v>
      </c>
      <c r="Y12" s="166">
        <f>ReturnData!DK22</f>
        <v>1.999179898502035</v>
      </c>
      <c r="Z12" s="40">
        <f>ReturnData!DJ22</f>
        <v>46406.958334672163</v>
      </c>
    </row>
    <row r="13" spans="22:26" x14ac:dyDescent="0.25">
      <c r="V13">
        <f>ReturnData!DH23</f>
        <v>1999</v>
      </c>
      <c r="W13" s="166">
        <f>ReturnData!DL23</f>
        <v>0.59718031305747343</v>
      </c>
      <c r="X13" s="167">
        <f>ReturnData!DI23</f>
        <v>11544</v>
      </c>
      <c r="Y13" s="166">
        <f>ReturnData!DK23</f>
        <v>1.8169882324982345</v>
      </c>
      <c r="Z13" s="40">
        <f>ReturnData!DJ23</f>
        <v>20975.312155959618</v>
      </c>
    </row>
    <row r="14" spans="22:26" x14ac:dyDescent="0.25">
      <c r="V14">
        <f>ReturnData!DH24</f>
        <v>2000</v>
      </c>
      <c r="W14" s="166">
        <f>ReturnData!DL24</f>
        <v>0.64361764214476691</v>
      </c>
      <c r="X14" s="167">
        <f>ReturnData!DI24</f>
        <v>18046.703991143764</v>
      </c>
      <c r="Y14" s="166">
        <f>ReturnData!DK24</f>
        <v>1.9033540933791191</v>
      </c>
      <c r="Z14" s="40">
        <f>ReturnData!DJ24</f>
        <v>34349.267913544769</v>
      </c>
    </row>
    <row r="15" spans="22:26" x14ac:dyDescent="0.25">
      <c r="V15">
        <f>ReturnData!DH25</f>
        <v>2001</v>
      </c>
      <c r="W15" s="166">
        <f>ReturnData!DL25</f>
        <v>-2.6590117350142863E-2</v>
      </c>
      <c r="X15" s="167">
        <f>ReturnData!DI25</f>
        <v>28329</v>
      </c>
      <c r="Y15" s="166">
        <f>ReturnData!DK25</f>
        <v>0.97376028718464058</v>
      </c>
      <c r="Z15" s="40">
        <f>ReturnData!DJ25</f>
        <v>27585.655175653683</v>
      </c>
    </row>
    <row r="16" spans="22:26" x14ac:dyDescent="0.25">
      <c r="V16">
        <f>ReturnData!DH26</f>
        <v>2002</v>
      </c>
      <c r="W16" s="166">
        <f>ReturnData!DL26</f>
        <v>1.2474927501200093</v>
      </c>
      <c r="X16" s="167">
        <f>ReturnData!DI26</f>
        <v>13352</v>
      </c>
      <c r="Y16" s="166">
        <f>ReturnData!DK26</f>
        <v>3.4816027570125105</v>
      </c>
      <c r="Z16" s="40">
        <f>ReturnData!DJ26</f>
        <v>46486.360011631041</v>
      </c>
    </row>
    <row r="17" spans="1:26" x14ac:dyDescent="0.25">
      <c r="V17">
        <f>ReturnData!DH27</f>
        <v>2003</v>
      </c>
      <c r="W17" s="166">
        <f>ReturnData!DL27</f>
        <v>-0.3082650537137766</v>
      </c>
      <c r="X17" s="167">
        <f>ReturnData!DI27</f>
        <v>25848.367611499238</v>
      </c>
      <c r="Y17" s="166">
        <f>ReturnData!DK27</f>
        <v>0.73472055178761453</v>
      </c>
      <c r="Z17" s="40">
        <f>ReturnData!DJ27</f>
        <v>18991.326914329824</v>
      </c>
    </row>
    <row r="18" spans="1:26" x14ac:dyDescent="0.25">
      <c r="V18">
        <f>ReturnData!DH28</f>
        <v>2004</v>
      </c>
      <c r="W18" s="166">
        <f>ReturnData!DL28</f>
        <v>0.99113377554931215</v>
      </c>
      <c r="X18" s="167">
        <f>ReturnData!DI28</f>
        <v>15184.751738356423</v>
      </c>
      <c r="Y18" s="166">
        <f>ReturnData!DK28</f>
        <v>2.6942874585650021</v>
      </c>
      <c r="Z18" s="40">
        <f>ReturnData!DJ28</f>
        <v>40912.086170076822</v>
      </c>
    </row>
    <row r="19" spans="1:26" x14ac:dyDescent="0.25">
      <c r="V19">
        <f>ReturnData!DH29</f>
        <v>2005</v>
      </c>
      <c r="W19" s="166">
        <f>ReturnData!DL29</f>
        <v>0.46151992731761476</v>
      </c>
      <c r="X19" s="167">
        <f>ReturnData!DI29</f>
        <v>13706.486895266944</v>
      </c>
      <c r="Y19" s="166">
        <f>ReturnData!DK29</f>
        <v>1.5864834929920453</v>
      </c>
      <c r="Z19" s="40">
        <f>ReturnData!DJ29</f>
        <v>21745.115206252794</v>
      </c>
    </row>
    <row r="20" spans="1:26" x14ac:dyDescent="0.25">
      <c r="V20">
        <f>ReturnData!DH30</f>
        <v>2006</v>
      </c>
      <c r="W20" s="166">
        <f>ReturnData!DL30</f>
        <v>-0.10499508435031962</v>
      </c>
      <c r="X20" s="167">
        <f>ReturnData!DI30</f>
        <v>23594.274081002797</v>
      </c>
      <c r="Y20" s="166">
        <f>ReturnData!DK30</f>
        <v>0.90032894827709486</v>
      </c>
      <c r="Z20" s="40">
        <f>ReturnData!DJ30</f>
        <v>21242.607968710767</v>
      </c>
    </row>
    <row r="21" spans="1:26" x14ac:dyDescent="0.25">
      <c r="V21">
        <f>ReturnData!DH31</f>
        <v>2007</v>
      </c>
      <c r="W21" s="166">
        <f>ReturnData!DL31</f>
        <v>-0.18783882709795258</v>
      </c>
      <c r="X21" s="167">
        <f>ReturnData!DI31</f>
        <v>22136.31290378391</v>
      </c>
      <c r="Y21" s="166">
        <f>ReturnData!DK31</f>
        <v>0.82874826823264236</v>
      </c>
      <c r="Z21" s="40">
        <f>ReturnData!DJ31</f>
        <v>18345.43098406681</v>
      </c>
    </row>
    <row r="22" spans="1:26" x14ac:dyDescent="0.25">
      <c r="V22">
        <f>ReturnData!DH32</f>
        <v>2008</v>
      </c>
      <c r="W22" s="166">
        <f>ReturnData!DL32</f>
        <v>-0.70215153440592237</v>
      </c>
      <c r="X22" s="167">
        <f>ReturnData!DI32</f>
        <v>19630</v>
      </c>
      <c r="Y22" s="166">
        <f>ReturnData!DK32</f>
        <v>0.49551803197255523</v>
      </c>
      <c r="Z22" s="40">
        <f>ReturnData!DJ32</f>
        <v>9727.0189676212594</v>
      </c>
    </row>
    <row r="23" spans="1:26" x14ac:dyDescent="0.25">
      <c r="A23" t="s">
        <v>12</v>
      </c>
      <c r="V23">
        <f>ReturnData!DH33</f>
        <v>2009</v>
      </c>
      <c r="W23" s="166">
        <f>ReturnData!DL33</f>
        <v>-0.36908064279911867</v>
      </c>
      <c r="X23" s="167">
        <f>ReturnData!DI33</f>
        <v>26226</v>
      </c>
      <c r="Y23" s="166">
        <f>ReturnData!DK33</f>
        <v>0.69136965421802754</v>
      </c>
      <c r="Z23" s="40">
        <f>ReturnData!DJ33</f>
        <v>18131.86055152199</v>
      </c>
    </row>
    <row r="24" spans="1:26" ht="13" thickBot="1" x14ac:dyDescent="0.3">
      <c r="V24">
        <f>ReturnData!DH34</f>
        <v>2010</v>
      </c>
      <c r="W24" s="166">
        <f>ReturnData!DL34</f>
        <v>0.51204249885149256</v>
      </c>
      <c r="X24" s="167">
        <f>ReturnData!DI34</f>
        <v>18381</v>
      </c>
      <c r="Y24" s="166">
        <f>ReturnData!DK34</f>
        <v>1.6686960262973365</v>
      </c>
      <c r="Z24" s="40">
        <f>ReturnData!DJ34</f>
        <v>30672.30165937134</v>
      </c>
    </row>
    <row r="25" spans="1:26" ht="13" x14ac:dyDescent="0.3">
      <c r="A25" s="306" t="s">
        <v>13</v>
      </c>
      <c r="B25" s="306"/>
      <c r="V25">
        <f>ReturnData!DH35</f>
        <v>2011</v>
      </c>
      <c r="W25" s="166">
        <f>ReturnData!DL35</f>
        <v>0.92845374432749073</v>
      </c>
      <c r="X25" s="167">
        <f>ReturnData!DI35</f>
        <v>9599.5723199092463</v>
      </c>
      <c r="Y25" s="166">
        <f>ReturnData!DK35</f>
        <v>2.530593206751246</v>
      </c>
      <c r="Z25" s="40">
        <f>ReturnData!DJ35</f>
        <v>24292.612500479638</v>
      </c>
    </row>
    <row r="26" spans="1:26" x14ac:dyDescent="0.25">
      <c r="A26" t="s">
        <v>14</v>
      </c>
      <c r="B26">
        <v>0.59099561128443368</v>
      </c>
      <c r="V26">
        <f>ReturnData!DH36</f>
        <v>2012</v>
      </c>
      <c r="W26" s="166">
        <f>ReturnData!DL36</f>
        <v>-0.23853430391022543</v>
      </c>
      <c r="X26" s="167">
        <f>ReturnData!DI36</f>
        <v>8687.6589262187081</v>
      </c>
      <c r="Y26" s="166">
        <f>ReturnData!DK36</f>
        <v>0.7877816638021492</v>
      </c>
      <c r="Z26" s="40">
        <f>ReturnData!DJ36</f>
        <v>6843.9784034421664</v>
      </c>
    </row>
    <row r="27" spans="1:26" x14ac:dyDescent="0.25">
      <c r="A27" t="s">
        <v>15</v>
      </c>
      <c r="B27">
        <v>0.34927581255746143</v>
      </c>
      <c r="V27">
        <f>ReturnData!DH37</f>
        <v>2013</v>
      </c>
      <c r="W27" s="166">
        <f>ReturnData!DL37</f>
        <v>0.77061224117305538</v>
      </c>
      <c r="X27" s="167">
        <f>ReturnData!DI37</f>
        <v>8010.8356309650062</v>
      </c>
      <c r="Y27" s="166">
        <f>ReturnData!DK37</f>
        <v>2.1610889564748641</v>
      </c>
      <c r="Z27" s="40">
        <f>ReturnData!DJ37</f>
        <v>17312.128414213825</v>
      </c>
    </row>
    <row r="28" spans="1:26" x14ac:dyDescent="0.25">
      <c r="A28" t="s">
        <v>16</v>
      </c>
      <c r="B28">
        <v>0.32683704747323594</v>
      </c>
      <c r="V28">
        <f>ReturnData!DH38</f>
        <v>2014</v>
      </c>
      <c r="W28" s="166">
        <f>ReturnData!DL38</f>
        <v>0.67836553236037223</v>
      </c>
      <c r="X28" s="167">
        <f>ReturnData!DI38</f>
        <v>11509</v>
      </c>
      <c r="Y28" s="166">
        <f>ReturnData!DK38</f>
        <v>1.9706541281084959</v>
      </c>
      <c r="Z28" s="40">
        <f>ReturnData!DJ38</f>
        <v>22680.25836040068</v>
      </c>
    </row>
    <row r="29" spans="1:26" x14ac:dyDescent="0.25">
      <c r="A29" t="s">
        <v>17</v>
      </c>
      <c r="B29">
        <v>0.49038867117738794</v>
      </c>
      <c r="V29">
        <f>ReturnData!DH39</f>
        <v>2015</v>
      </c>
      <c r="W29" s="166">
        <f>ReturnData!DL39</f>
        <v>-0.16408195302946629</v>
      </c>
      <c r="X29" s="167">
        <f>ReturnData!DI39</f>
        <v>18262</v>
      </c>
      <c r="Y29" s="166">
        <f>ReturnData!DK39</f>
        <v>0.84867246775040306</v>
      </c>
      <c r="Z29" s="40">
        <f>ReturnData!DJ39</f>
        <v>15498.45660605786</v>
      </c>
    </row>
    <row r="30" spans="1:26" ht="13" thickBot="1" x14ac:dyDescent="0.3">
      <c r="A30" s="304" t="s">
        <v>18</v>
      </c>
      <c r="B30" s="304">
        <v>31</v>
      </c>
      <c r="V30">
        <f>ReturnData!DH40</f>
        <v>2016</v>
      </c>
      <c r="W30" s="166">
        <f>ReturnData!DL40</f>
        <v>0.90705410914794538</v>
      </c>
      <c r="X30" s="167">
        <f>ReturnData!DI40</f>
        <v>9037.17808219178</v>
      </c>
      <c r="Y30" s="166">
        <f>ReturnData!DK40</f>
        <v>2.477014759597044</v>
      </c>
      <c r="Z30" s="40">
        <f>ReturnData!DJ40</f>
        <v>22385.223494695947</v>
      </c>
    </row>
    <row r="31" spans="1:26" x14ac:dyDescent="0.25">
      <c r="V31">
        <f>ReturnData!DH41</f>
        <v>2017</v>
      </c>
      <c r="W31" s="166">
        <f>ReturnData!DL41</f>
        <v>1.1428883913940535</v>
      </c>
      <c r="X31" s="167">
        <f>ReturnData!DI41</f>
        <v>4419.2475499677621</v>
      </c>
      <c r="Y31" s="166">
        <f>ReturnData!DK41</f>
        <v>3.135812751599337</v>
      </c>
      <c r="Z31" s="40">
        <f>ReturnData!DJ41</f>
        <v>13857.932819663038</v>
      </c>
    </row>
    <row r="32" spans="1:26" ht="13" thickBot="1" x14ac:dyDescent="0.3">
      <c r="A32" t="s">
        <v>19</v>
      </c>
      <c r="V32">
        <f>ReturnData!DH42</f>
        <v>2018</v>
      </c>
      <c r="W32" s="166">
        <f>ReturnData!DL42</f>
        <v>9.1478471207381354E-2</v>
      </c>
      <c r="X32" s="167">
        <f>ReturnData!DI42</f>
        <v>14470</v>
      </c>
      <c r="Y32" s="166">
        <f>ReturnData!DK42</f>
        <v>1.0957931853343554</v>
      </c>
      <c r="Z32" s="40">
        <f>ReturnData!DJ42</f>
        <v>15856.127391788124</v>
      </c>
    </row>
    <row r="33" spans="1:27" ht="13" x14ac:dyDescent="0.3">
      <c r="A33" s="305"/>
      <c r="B33" s="305" t="s">
        <v>23</v>
      </c>
      <c r="C33" s="305" t="s">
        <v>24</v>
      </c>
      <c r="D33" s="305" t="s">
        <v>25</v>
      </c>
      <c r="E33" s="305" t="s">
        <v>26</v>
      </c>
      <c r="F33" s="305" t="s">
        <v>27</v>
      </c>
      <c r="V33">
        <f>ReturnData!DH43</f>
        <v>2019</v>
      </c>
      <c r="W33" s="282">
        <f>ReturnData!DL43</f>
        <v>0.5083606780616674</v>
      </c>
      <c r="X33" s="235">
        <f>ReturnData!DI43</f>
        <v>10492.571428571428</v>
      </c>
      <c r="Y33" s="282">
        <f>ReturnData!DK43</f>
        <v>1.6625634829662099</v>
      </c>
      <c r="Z33" s="283">
        <f>ReturnData!DJ43</f>
        <v>17444.566099557454</v>
      </c>
      <c r="AA33" s="65" t="s">
        <v>300</v>
      </c>
    </row>
    <row r="34" spans="1:27" x14ac:dyDescent="0.25">
      <c r="A34" t="s">
        <v>20</v>
      </c>
      <c r="B34">
        <v>1</v>
      </c>
      <c r="C34">
        <v>3.7432636517959903</v>
      </c>
      <c r="D34">
        <v>3.7432636517959903</v>
      </c>
      <c r="E34">
        <v>15.565732394203973</v>
      </c>
      <c r="F34">
        <v>4.6398060878932609E-4</v>
      </c>
    </row>
    <row r="35" spans="1:27" x14ac:dyDescent="0.25">
      <c r="A35" t="s">
        <v>21</v>
      </c>
      <c r="B35">
        <v>29</v>
      </c>
      <c r="C35">
        <v>6.9739504157546044</v>
      </c>
      <c r="D35">
        <v>0.2404810488191243</v>
      </c>
    </row>
    <row r="36" spans="1:27" ht="13" thickBot="1" x14ac:dyDescent="0.3">
      <c r="A36" s="304" t="s">
        <v>1</v>
      </c>
      <c r="B36" s="304">
        <v>30</v>
      </c>
      <c r="C36" s="304">
        <v>10.717214067550595</v>
      </c>
      <c r="D36" s="304"/>
      <c r="E36" s="304"/>
      <c r="F36" s="304"/>
    </row>
    <row r="37" spans="1:27" ht="13" thickBot="1" x14ac:dyDescent="0.3"/>
    <row r="38" spans="1:27" ht="13" x14ac:dyDescent="0.3">
      <c r="A38" s="305"/>
      <c r="B38" s="305" t="s">
        <v>28</v>
      </c>
      <c r="C38" s="305" t="s">
        <v>17</v>
      </c>
      <c r="D38" s="305" t="s">
        <v>29</v>
      </c>
      <c r="E38" s="305" t="s">
        <v>30</v>
      </c>
      <c r="F38" s="305" t="s">
        <v>31</v>
      </c>
      <c r="G38" s="305" t="s">
        <v>32</v>
      </c>
      <c r="H38" s="305" t="s">
        <v>33</v>
      </c>
      <c r="I38" s="305" t="s">
        <v>34</v>
      </c>
    </row>
    <row r="39" spans="1:27" x14ac:dyDescent="0.25">
      <c r="A39" t="s">
        <v>22</v>
      </c>
      <c r="B39">
        <v>1.2959306001611333</v>
      </c>
      <c r="C39">
        <v>0.23564095226171561</v>
      </c>
      <c r="D39">
        <v>5.4995983835687543</v>
      </c>
      <c r="E39">
        <v>6.3339657698790293E-6</v>
      </c>
      <c r="F39">
        <v>0.81399073969509494</v>
      </c>
      <c r="G39">
        <v>1.7778704606271716</v>
      </c>
      <c r="H39">
        <v>0.81399073969509494</v>
      </c>
      <c r="I39">
        <v>1.7778704606271716</v>
      </c>
    </row>
    <row r="40" spans="1:27" ht="13" thickBot="1" x14ac:dyDescent="0.3">
      <c r="A40" s="304" t="s">
        <v>35</v>
      </c>
      <c r="B40" s="304">
        <v>-5.101883641641982E-5</v>
      </c>
      <c r="C40" s="304">
        <v>1.2931406665240106E-5</v>
      </c>
      <c r="D40" s="304">
        <v>-3.945343127562412</v>
      </c>
      <c r="E40" s="304">
        <v>4.6398060878932832E-4</v>
      </c>
      <c r="F40" s="304">
        <v>-7.7466532642641317E-5</v>
      </c>
      <c r="G40" s="304">
        <v>-2.4571140190198326E-5</v>
      </c>
      <c r="H40" s="304">
        <v>-7.7466532642641317E-5</v>
      </c>
      <c r="I40" s="304">
        <v>-2.4571140190198326E-5</v>
      </c>
    </row>
    <row r="44" spans="1:27" x14ac:dyDescent="0.25">
      <c r="A44" t="s">
        <v>68</v>
      </c>
      <c r="B44" s="60">
        <f>EXP(B39)</f>
        <v>3.654395172985287</v>
      </c>
      <c r="D44" t="s">
        <v>69</v>
      </c>
    </row>
    <row r="45" spans="1:27" ht="13" x14ac:dyDescent="0.3">
      <c r="A45" t="s">
        <v>70</v>
      </c>
      <c r="B45" s="60">
        <f>B39</f>
        <v>1.2959306001611333</v>
      </c>
      <c r="D45" t="s">
        <v>71</v>
      </c>
      <c r="E45" s="61">
        <f>B45+(D35/2)</f>
        <v>1.4161711245706954</v>
      </c>
      <c r="F45" s="26"/>
      <c r="G45" s="62"/>
    </row>
    <row r="46" spans="1:27" x14ac:dyDescent="0.25">
      <c r="A46" t="s">
        <v>72</v>
      </c>
      <c r="B46" s="40">
        <f>-B45/B40</f>
        <v>25401.022273100156</v>
      </c>
      <c r="D46" t="s">
        <v>73</v>
      </c>
      <c r="E46" s="40">
        <f>(E45/B45)*B46</f>
        <v>27757.809155265586</v>
      </c>
    </row>
    <row r="47" spans="1:27" ht="13" x14ac:dyDescent="0.3">
      <c r="A47" s="230" t="s">
        <v>74</v>
      </c>
      <c r="B47" s="83">
        <f>$B$46*(0.5-0.07*$B$45)</f>
        <v>10396.253793814129</v>
      </c>
      <c r="D47" t="s">
        <v>75</v>
      </c>
      <c r="E47" s="40">
        <f>(0.5-0.07*B45)*B46</f>
        <v>10396.253793814129</v>
      </c>
      <c r="G47" s="62"/>
    </row>
    <row r="48" spans="1:27" ht="13" x14ac:dyDescent="0.3">
      <c r="A48" s="63" t="s">
        <v>76</v>
      </c>
      <c r="B48" s="64">
        <f>0.5*$B$45-0.07*$B$45*$B$45</f>
        <v>0.53040477165018696</v>
      </c>
      <c r="E48" s="40">
        <f>F48*EXP(B45*(1-F49/B46))</f>
        <v>0</v>
      </c>
      <c r="F48" s="26"/>
      <c r="G48" s="64"/>
      <c r="H48" s="64"/>
    </row>
    <row r="49" spans="1:19" x14ac:dyDescent="0.25">
      <c r="A49" t="s">
        <v>77</v>
      </c>
      <c r="B49" s="60">
        <f>SQRT(D35)</f>
        <v>0.49038867117738794</v>
      </c>
    </row>
    <row r="50" spans="1:19" x14ac:dyDescent="0.25">
      <c r="G50" t="s">
        <v>78</v>
      </c>
      <c r="L50" s="65" t="s">
        <v>64</v>
      </c>
      <c r="M50" s="40">
        <f>B47</f>
        <v>10396.253793814129</v>
      </c>
      <c r="P50">
        <f>B47*0.8</f>
        <v>8317.0030350513025</v>
      </c>
      <c r="R50">
        <v>4408</v>
      </c>
      <c r="S50">
        <f>R50/P50</f>
        <v>0.52999860423554723</v>
      </c>
    </row>
    <row r="51" spans="1:19" ht="14.5" x14ac:dyDescent="0.25">
      <c r="A51" t="s">
        <v>79</v>
      </c>
      <c r="B51" s="65" t="s">
        <v>80</v>
      </c>
      <c r="G51" s="22" t="s">
        <v>81</v>
      </c>
      <c r="H51" s="22" t="s">
        <v>82</v>
      </c>
      <c r="L51" s="65" t="s">
        <v>131</v>
      </c>
      <c r="M51" s="40">
        <f>'S_R Port_Obs_LowerNass'!B47</f>
        <v>1238.0385951970388</v>
      </c>
    </row>
    <row r="52" spans="1:19" ht="14.5" x14ac:dyDescent="0.25">
      <c r="A52" t="s">
        <v>83</v>
      </c>
      <c r="B52" t="s">
        <v>84</v>
      </c>
      <c r="G52">
        <v>0</v>
      </c>
      <c r="H52">
        <v>0</v>
      </c>
    </row>
    <row r="53" spans="1:19" ht="14.5" x14ac:dyDescent="0.25">
      <c r="A53" t="s">
        <v>85</v>
      </c>
      <c r="B53" s="60">
        <f>EXP(D35/2)</f>
        <v>1.1277680747104692</v>
      </c>
      <c r="G53">
        <v>1000</v>
      </c>
      <c r="H53" s="40">
        <f>G53*EXP(B$45*(1-G53/B$46))</f>
        <v>3472.6283740943841</v>
      </c>
      <c r="M53" s="40">
        <f>SUM(M50:M51)</f>
        <v>11634.292389011167</v>
      </c>
    </row>
    <row r="54" spans="1:19" x14ac:dyDescent="0.25">
      <c r="G54">
        <f>G53+1000</f>
        <v>2000</v>
      </c>
      <c r="H54" s="40">
        <f>G54*EXP(B$45*(1-G54/B$46))</f>
        <v>6599.805031328483</v>
      </c>
    </row>
    <row r="55" spans="1:19" x14ac:dyDescent="0.25">
      <c r="B55" s="197"/>
      <c r="G55">
        <f t="shared" ref="G55:G92" si="0">G54+1000</f>
        <v>3000</v>
      </c>
      <c r="H55" s="40">
        <f>G55*EXP(B$45*(1-G55/B$46))</f>
        <v>9407.3037248568126</v>
      </c>
    </row>
    <row r="56" spans="1:19" ht="13" x14ac:dyDescent="0.3">
      <c r="A56" s="230" t="s">
        <v>222</v>
      </c>
      <c r="B56" s="290">
        <f>1/(B40*-1)</f>
        <v>19600.603820869612</v>
      </c>
      <c r="G56">
        <f t="shared" si="0"/>
        <v>4000</v>
      </c>
      <c r="H56" s="40">
        <f>G56*EXP(B$45*(1-G56/B$46))</f>
        <v>11919.188919015171</v>
      </c>
    </row>
    <row r="57" spans="1:19" ht="13" x14ac:dyDescent="0.3">
      <c r="A57" s="230" t="s">
        <v>223</v>
      </c>
      <c r="B57" s="291">
        <f>B56*0.15</f>
        <v>2940.0905731304415</v>
      </c>
      <c r="G57">
        <f t="shared" si="0"/>
        <v>5000</v>
      </c>
      <c r="H57" s="40">
        <f>G57*EXP(B$45*(1-G57/B$46))</f>
        <v>14157.922062705895</v>
      </c>
    </row>
    <row r="58" spans="1:19" x14ac:dyDescent="0.25">
      <c r="G58">
        <f t="shared" si="0"/>
        <v>6000</v>
      </c>
      <c r="H58" s="40">
        <f t="shared" ref="H58:H74" si="1">G58*EXP(B$45*(1-G58/B$46))</f>
        <v>16144.461519635657</v>
      </c>
    </row>
    <row r="59" spans="1:19" x14ac:dyDescent="0.25">
      <c r="G59">
        <f t="shared" si="0"/>
        <v>7000</v>
      </c>
      <c r="H59" s="40">
        <f t="shared" si="1"/>
        <v>17898.356523492861</v>
      </c>
    </row>
    <row r="60" spans="1:19" x14ac:dyDescent="0.25">
      <c r="G60">
        <f t="shared" si="0"/>
        <v>8000</v>
      </c>
      <c r="H60" s="40">
        <f t="shared" si="1"/>
        <v>19437.83550522794</v>
      </c>
    </row>
    <row r="61" spans="1:19" x14ac:dyDescent="0.25">
      <c r="G61">
        <f t="shared" si="0"/>
        <v>9000</v>
      </c>
      <c r="H61" s="40">
        <f t="shared" si="1"/>
        <v>20779.889119846906</v>
      </c>
    </row>
    <row r="62" spans="1:19" x14ac:dyDescent="0.25">
      <c r="G62">
        <f t="shared" si="0"/>
        <v>10000</v>
      </c>
      <c r="H62" s="40">
        <f t="shared" si="1"/>
        <v>21940.34828148142</v>
      </c>
    </row>
    <row r="63" spans="1:19" x14ac:dyDescent="0.25">
      <c r="G63">
        <f t="shared" si="0"/>
        <v>11000</v>
      </c>
      <c r="H63" s="40">
        <f t="shared" si="1"/>
        <v>22933.957497896819</v>
      </c>
    </row>
    <row r="64" spans="1:19" x14ac:dyDescent="0.25">
      <c r="G64">
        <f t="shared" si="0"/>
        <v>12000</v>
      </c>
      <c r="H64" s="40">
        <f t="shared" si="1"/>
        <v>23774.443778984809</v>
      </c>
    </row>
    <row r="65" spans="7:8" x14ac:dyDescent="0.25">
      <c r="G65">
        <f t="shared" si="0"/>
        <v>13000</v>
      </c>
      <c r="H65" s="40">
        <f t="shared" si="1"/>
        <v>24474.581378104929</v>
      </c>
    </row>
    <row r="66" spans="7:8" x14ac:dyDescent="0.25">
      <c r="G66">
        <f t="shared" si="0"/>
        <v>14000</v>
      </c>
      <c r="H66" s="40">
        <f t="shared" si="1"/>
        <v>25046.252610337746</v>
      </c>
    </row>
    <row r="67" spans="7:8" x14ac:dyDescent="0.25">
      <c r="G67">
        <f t="shared" si="0"/>
        <v>15000</v>
      </c>
      <c r="H67" s="40">
        <f t="shared" si="1"/>
        <v>25500.504977742952</v>
      </c>
    </row>
    <row r="68" spans="7:8" x14ac:dyDescent="0.25">
      <c r="G68">
        <f t="shared" si="0"/>
        <v>16000</v>
      </c>
      <c r="H68" s="40">
        <f t="shared" si="1"/>
        <v>25847.604818532101</v>
      </c>
    </row>
    <row r="69" spans="7:8" x14ac:dyDescent="0.25">
      <c r="G69">
        <f>G68+1000</f>
        <v>17000</v>
      </c>
      <c r="H69" s="40">
        <f t="shared" si="1"/>
        <v>26097.087684624119</v>
      </c>
    </row>
    <row r="70" spans="7:8" x14ac:dyDescent="0.25">
      <c r="G70">
        <f t="shared" si="0"/>
        <v>18000</v>
      </c>
      <c r="H70" s="40">
        <f t="shared" si="1"/>
        <v>26257.805640311562</v>
      </c>
    </row>
    <row r="71" spans="7:8" x14ac:dyDescent="0.25">
      <c r="G71">
        <f t="shared" si="0"/>
        <v>19000</v>
      </c>
      <c r="H71" s="40">
        <f t="shared" si="1"/>
        <v>26337.971663687145</v>
      </c>
    </row>
    <row r="72" spans="7:8" x14ac:dyDescent="0.25">
      <c r="G72">
        <f t="shared" si="0"/>
        <v>20000</v>
      </c>
      <c r="H72" s="40">
        <f t="shared" si="1"/>
        <v>26345.201322026958</v>
      </c>
    </row>
    <row r="73" spans="7:8" x14ac:dyDescent="0.25">
      <c r="G73">
        <f t="shared" si="0"/>
        <v>21000</v>
      </c>
      <c r="H73" s="40">
        <f t="shared" si="1"/>
        <v>26286.55188246426</v>
      </c>
    </row>
    <row r="74" spans="7:8" x14ac:dyDescent="0.25">
      <c r="G74">
        <f t="shared" si="0"/>
        <v>22000</v>
      </c>
      <c r="H74" s="40">
        <f t="shared" si="1"/>
        <v>26168.559009982706</v>
      </c>
    </row>
    <row r="75" spans="7:8" x14ac:dyDescent="0.25">
      <c r="G75">
        <f t="shared" si="0"/>
        <v>23000</v>
      </c>
      <c r="H75" s="40">
        <f t="shared" ref="H75:H88" si="2">G75*EXP(B$45*(1-G75/B$46))</f>
        <v>25997.27119597924</v>
      </c>
    </row>
    <row r="76" spans="7:8" x14ac:dyDescent="0.25">
      <c r="G76">
        <f t="shared" si="0"/>
        <v>24000</v>
      </c>
      <c r="H76" s="40">
        <f t="shared" si="2"/>
        <v>25778.282052365645</v>
      </c>
    </row>
    <row r="77" spans="7:8" x14ac:dyDescent="0.25">
      <c r="G77">
        <f>G76+1000</f>
        <v>25000</v>
      </c>
      <c r="H77" s="40">
        <f t="shared" si="2"/>
        <v>25516.760598365625</v>
      </c>
    </row>
    <row r="78" spans="7:8" x14ac:dyDescent="0.25">
      <c r="G78">
        <f t="shared" si="0"/>
        <v>26000</v>
      </c>
      <c r="H78" s="40">
        <f t="shared" si="2"/>
        <v>25217.47965979579</v>
      </c>
    </row>
    <row r="79" spans="7:8" x14ac:dyDescent="0.25">
      <c r="G79">
        <f t="shared" si="0"/>
        <v>27000</v>
      </c>
      <c r="H79" s="40">
        <f t="shared" si="2"/>
        <v>24884.842493668366</v>
      </c>
    </row>
    <row r="80" spans="7:8" x14ac:dyDescent="0.25">
      <c r="G80">
        <f t="shared" si="0"/>
        <v>28000</v>
      </c>
      <c r="H80" s="40">
        <f t="shared" si="2"/>
        <v>24522.907744398362</v>
      </c>
    </row>
    <row r="81" spans="7:8" x14ac:dyDescent="0.25">
      <c r="G81">
        <f t="shared" si="0"/>
        <v>29000</v>
      </c>
      <c r="H81" s="40">
        <f t="shared" si="2"/>
        <v>24135.412831715617</v>
      </c>
    </row>
    <row r="82" spans="7:8" x14ac:dyDescent="0.25">
      <c r="G82">
        <f t="shared" si="0"/>
        <v>30000</v>
      </c>
      <c r="H82" s="40">
        <f t="shared" si="2"/>
        <v>23725.795864551808</v>
      </c>
    </row>
    <row r="83" spans="7:8" x14ac:dyDescent="0.25">
      <c r="G83">
        <f>G82+1000</f>
        <v>31000</v>
      </c>
      <c r="H83" s="40">
        <f t="shared" si="2"/>
        <v>23297.216169674779</v>
      </c>
    </row>
    <row r="84" spans="7:8" x14ac:dyDescent="0.25">
      <c r="G84">
        <f t="shared" si="0"/>
        <v>32000</v>
      </c>
      <c r="H84" s="40">
        <f t="shared" si="2"/>
        <v>22852.573518658079</v>
      </c>
    </row>
    <row r="85" spans="7:8" x14ac:dyDescent="0.25">
      <c r="G85">
        <f t="shared" si="0"/>
        <v>33000</v>
      </c>
      <c r="H85" s="40">
        <f t="shared" si="2"/>
        <v>22394.526131885868</v>
      </c>
    </row>
    <row r="86" spans="7:8" x14ac:dyDescent="0.25">
      <c r="G86">
        <f t="shared" si="0"/>
        <v>34000</v>
      </c>
      <c r="H86" s="40">
        <f t="shared" si="2"/>
        <v>21925.507533684235</v>
      </c>
    </row>
    <row r="87" spans="7:8" x14ac:dyDescent="0.25">
      <c r="G87">
        <f t="shared" si="0"/>
        <v>35000</v>
      </c>
      <c r="H87" s="40">
        <f t="shared" si="2"/>
        <v>21447.742328325618</v>
      </c>
    </row>
    <row r="88" spans="7:8" x14ac:dyDescent="0.25">
      <c r="G88">
        <f t="shared" si="0"/>
        <v>36000</v>
      </c>
      <c r="H88" s="40">
        <f t="shared" si="2"/>
        <v>20963.260962556538</v>
      </c>
    </row>
    <row r="89" spans="7:8" x14ac:dyDescent="0.25">
      <c r="G89">
        <f t="shared" si="0"/>
        <v>37000</v>
      </c>
      <c r="H89" s="40">
        <f>G89*EXP(B$45*(1-G89/B$46))</f>
        <v>20473.913536438191</v>
      </c>
    </row>
    <row r="90" spans="7:8" x14ac:dyDescent="0.25">
      <c r="G90">
        <f t="shared" si="0"/>
        <v>38000</v>
      </c>
      <c r="H90" s="40">
        <f>G90*EXP(B$45*(1-G90/B$46))</f>
        <v>19981.382720649854</v>
      </c>
    </row>
    <row r="91" spans="7:8" x14ac:dyDescent="0.25">
      <c r="G91">
        <f t="shared" si="0"/>
        <v>39000</v>
      </c>
      <c r="H91" s="40">
        <f>G91*EXP(B$45*(1-G91/B$46))</f>
        <v>19487.195834974907</v>
      </c>
    </row>
    <row r="92" spans="7:8" x14ac:dyDescent="0.25">
      <c r="G92">
        <f t="shared" si="0"/>
        <v>40000</v>
      </c>
      <c r="H92" s="40">
        <f>G92*EXP(B$45*(1-G92/B$46))</f>
        <v>18992.736139456516</v>
      </c>
    </row>
    <row r="93" spans="7:8" x14ac:dyDescent="0.25">
      <c r="H93" s="40"/>
    </row>
    <row r="94" spans="7:8" x14ac:dyDescent="0.25">
      <c r="H94" s="40"/>
    </row>
    <row r="95" spans="7:8" x14ac:dyDescent="0.25">
      <c r="H95" s="40"/>
    </row>
    <row r="96" spans="7:8" x14ac:dyDescent="0.25">
      <c r="H96" s="40"/>
    </row>
    <row r="97" spans="8:8" x14ac:dyDescent="0.25">
      <c r="H97" s="40"/>
    </row>
    <row r="98" spans="8:8" x14ac:dyDescent="0.25">
      <c r="H98" s="40"/>
    </row>
    <row r="99" spans="8:8" x14ac:dyDescent="0.25">
      <c r="H99" s="40"/>
    </row>
    <row r="100" spans="8:8" x14ac:dyDescent="0.25">
      <c r="H100" s="40"/>
    </row>
    <row r="101" spans="8:8" x14ac:dyDescent="0.25">
      <c r="H101" s="40"/>
    </row>
    <row r="102" spans="8:8" x14ac:dyDescent="0.25">
      <c r="H102" s="40"/>
    </row>
    <row r="103" spans="8:8" x14ac:dyDescent="0.25">
      <c r="H103" s="40"/>
    </row>
    <row r="104" spans="8:8" x14ac:dyDescent="0.25">
      <c r="H104" s="40"/>
    </row>
    <row r="105" spans="8:8" x14ac:dyDescent="0.25">
      <c r="H105" s="40"/>
    </row>
    <row r="106" spans="8:8" x14ac:dyDescent="0.25">
      <c r="H106" s="40"/>
    </row>
    <row r="107" spans="8:8" x14ac:dyDescent="0.25">
      <c r="H107" s="40"/>
    </row>
    <row r="108" spans="8:8" x14ac:dyDescent="0.25">
      <c r="H108" s="40"/>
    </row>
    <row r="109" spans="8:8" x14ac:dyDescent="0.25">
      <c r="H109" s="40"/>
    </row>
    <row r="110" spans="8:8" x14ac:dyDescent="0.25">
      <c r="H110" s="40"/>
    </row>
    <row r="111" spans="8:8" x14ac:dyDescent="0.25">
      <c r="H111" s="40"/>
    </row>
    <row r="112" spans="8:8" x14ac:dyDescent="0.25">
      <c r="H112" s="4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2:Z112"/>
  <sheetViews>
    <sheetView zoomScale="91" zoomScaleNormal="91" workbookViewId="0">
      <selection activeCell="AE16" sqref="AE16"/>
    </sheetView>
  </sheetViews>
  <sheetFormatPr defaultRowHeight="12.5" x14ac:dyDescent="0.25"/>
  <cols>
    <col min="1" max="1" width="22.36328125" customWidth="1"/>
    <col min="6" max="6" width="12.36328125" customWidth="1"/>
  </cols>
  <sheetData>
    <row r="2" spans="22:26" x14ac:dyDescent="0.25">
      <c r="V2" s="65" t="s">
        <v>6</v>
      </c>
      <c r="W2" s="65" t="s">
        <v>207</v>
      </c>
      <c r="X2" s="65" t="s">
        <v>39</v>
      </c>
      <c r="Y2" s="65" t="s">
        <v>53</v>
      </c>
      <c r="Z2" s="65" t="s">
        <v>208</v>
      </c>
    </row>
    <row r="3" spans="22:26" x14ac:dyDescent="0.25">
      <c r="V3">
        <f>ReturnData!CC13</f>
        <v>1989</v>
      </c>
      <c r="W3" s="168">
        <f>ReturnData!CG13</f>
        <v>1.4127123065325273</v>
      </c>
      <c r="X3" s="167">
        <f>ReturnData!CD13</f>
        <v>1268.0525294140948</v>
      </c>
      <c r="Y3" s="166">
        <f>ReturnData!CF13</f>
        <v>4.107079970467713</v>
      </c>
      <c r="Z3">
        <f>ReturnData!CE13</f>
        <v>5207.9931450575496</v>
      </c>
    </row>
    <row r="4" spans="22:26" x14ac:dyDescent="0.25">
      <c r="V4">
        <f>ReturnData!CC14</f>
        <v>1990</v>
      </c>
      <c r="W4" s="168">
        <f>ReturnData!CG14</f>
        <v>-0.48735109948410438</v>
      </c>
      <c r="X4" s="167">
        <f>ReturnData!CD14</f>
        <v>2785</v>
      </c>
      <c r="Y4" s="166">
        <f>ReturnData!CF14</f>
        <v>0.61425133175486879</v>
      </c>
      <c r="Z4">
        <f>ReturnData!CE14</f>
        <v>1710.6899589373097</v>
      </c>
    </row>
    <row r="5" spans="22:26" x14ac:dyDescent="0.25">
      <c r="V5">
        <f>ReturnData!CC15</f>
        <v>1991</v>
      </c>
      <c r="W5" s="168">
        <f>ReturnData!CG15</f>
        <v>0.94947872817510826</v>
      </c>
      <c r="X5" s="167">
        <f>ReturnData!CD15</f>
        <v>1319.1178495328636</v>
      </c>
      <c r="Y5" s="166">
        <f>ReturnData!CF15</f>
        <v>2.584362152962155</v>
      </c>
      <c r="Z5">
        <f>ReturnData!CE15</f>
        <v>3409.0782456295592</v>
      </c>
    </row>
    <row r="6" spans="22:26" x14ac:dyDescent="0.25">
      <c r="V6">
        <f>ReturnData!CC16</f>
        <v>1992</v>
      </c>
      <c r="W6" s="168">
        <f>ReturnData!CG16</f>
        <v>0.735058647838713</v>
      </c>
      <c r="X6" s="167">
        <f>ReturnData!CD16</f>
        <v>1182.5</v>
      </c>
      <c r="Y6" s="166">
        <f>ReturnData!CF16</f>
        <v>2.0856043051032129</v>
      </c>
      <c r="Z6">
        <f>ReturnData!CE16</f>
        <v>2466.2270907845491</v>
      </c>
    </row>
    <row r="7" spans="22:26" x14ac:dyDescent="0.25">
      <c r="V7">
        <f>ReturnData!CC17</f>
        <v>1993</v>
      </c>
      <c r="W7" s="168">
        <f>ReturnData!CG17</f>
        <v>1.1714978871004142</v>
      </c>
      <c r="X7" s="167">
        <f>ReturnData!CD17</f>
        <v>1238.758236354696</v>
      </c>
      <c r="Y7" s="166">
        <f>ReturnData!CF17</f>
        <v>3.2268224360820703</v>
      </c>
      <c r="Z7">
        <f>ReturnData!CE17</f>
        <v>3997.2528699507893</v>
      </c>
    </row>
    <row r="8" spans="22:26" x14ac:dyDescent="0.25">
      <c r="V8">
        <f>ReturnData!CC18</f>
        <v>1994</v>
      </c>
      <c r="W8" s="168">
        <f>ReturnData!CG18</f>
        <v>-0.86879715700943594</v>
      </c>
      <c r="X8" s="167">
        <f>ReturnData!CD18</f>
        <v>3802.5821019688628</v>
      </c>
      <c r="Y8" s="166">
        <f>ReturnData!CF18</f>
        <v>0.41945578537969058</v>
      </c>
      <c r="Z8">
        <f>ReturnData!CE18</f>
        <v>1595.015062052104</v>
      </c>
    </row>
    <row r="9" spans="22:26" x14ac:dyDescent="0.25">
      <c r="V9">
        <f>ReturnData!CC19</f>
        <v>1995</v>
      </c>
      <c r="W9" s="168">
        <f>ReturnData!CG19</f>
        <v>0.85050026083760455</v>
      </c>
      <c r="X9" s="167">
        <f>ReturnData!CD19</f>
        <v>1073.1145267995089</v>
      </c>
      <c r="Y9" s="166">
        <f>ReturnData!CF19</f>
        <v>2.3408175784297294</v>
      </c>
      <c r="Z9">
        <f>ReturnData!CE19</f>
        <v>2511.9653480005913</v>
      </c>
    </row>
    <row r="10" spans="22:26" x14ac:dyDescent="0.25">
      <c r="V10">
        <f>ReturnData!CC20</f>
        <v>1996</v>
      </c>
      <c r="W10" s="168">
        <f>ReturnData!CG20</f>
        <v>1.6888738084355215</v>
      </c>
      <c r="X10" s="167">
        <f>ReturnData!CD20</f>
        <v>1281.4910156263984</v>
      </c>
      <c r="Y10" s="166">
        <f>ReturnData!CF20</f>
        <v>5.4133807671712866</v>
      </c>
      <c r="Z10">
        <f>ReturnData!CE20</f>
        <v>6937.198817294744</v>
      </c>
    </row>
    <row r="11" spans="22:26" x14ac:dyDescent="0.25">
      <c r="V11">
        <f>ReturnData!CC21</f>
        <v>1997</v>
      </c>
      <c r="W11" s="168">
        <f>ReturnData!CG21</f>
        <v>0.57122286745348694</v>
      </c>
      <c r="X11" s="167">
        <f>ReturnData!CD21</f>
        <v>1785.2949568530512</v>
      </c>
      <c r="Y11" s="166">
        <f>ReturnData!CF21</f>
        <v>1.7704307303366305</v>
      </c>
      <c r="Z11">
        <f>ReturnData!CE21</f>
        <v>3160.7410543276505</v>
      </c>
    </row>
    <row r="12" spans="22:26" x14ac:dyDescent="0.25">
      <c r="V12">
        <f>ReturnData!CC22</f>
        <v>1998</v>
      </c>
      <c r="W12" s="168">
        <f>ReturnData!CG22</f>
        <v>1.1498016189874554</v>
      </c>
      <c r="X12" s="167">
        <f>ReturnData!CD22</f>
        <v>1562.1176856253073</v>
      </c>
      <c r="Y12" s="166">
        <f>ReturnData!CF22</f>
        <v>3.1575664463238051</v>
      </c>
      <c r="Z12">
        <f>ReturnData!CE22</f>
        <v>4932.4903893394685</v>
      </c>
    </row>
    <row r="13" spans="22:26" x14ac:dyDescent="0.25">
      <c r="V13">
        <f>ReturnData!CC23</f>
        <v>1999</v>
      </c>
      <c r="W13" s="168">
        <f>ReturnData!CG23</f>
        <v>0.77333720324107624</v>
      </c>
      <c r="X13" s="167">
        <f>ReturnData!CD23</f>
        <v>1082.0193410916243</v>
      </c>
      <c r="Y13" s="166">
        <f>ReturnData!CF23</f>
        <v>2.1669858726944633</v>
      </c>
      <c r="Z13">
        <f>ReturnData!CE23</f>
        <v>2344.7206261277215</v>
      </c>
    </row>
    <row r="14" spans="22:26" x14ac:dyDescent="0.25">
      <c r="V14">
        <f>ReturnData!CC24</f>
        <v>2000</v>
      </c>
      <c r="W14" s="168">
        <f>ReturnData!CG24</f>
        <v>1.102764477127544</v>
      </c>
      <c r="X14" s="167">
        <f>ReturnData!CD24</f>
        <v>1601.7400990099009</v>
      </c>
      <c r="Y14" s="166">
        <f>ReturnData!CF24</f>
        <v>3.0124824622122466</v>
      </c>
      <c r="Z14">
        <f>ReturnData!CE24</f>
        <v>4825.2139572894339</v>
      </c>
    </row>
    <row r="15" spans="22:26" x14ac:dyDescent="0.25">
      <c r="V15">
        <f>ReturnData!CC25</f>
        <v>2001</v>
      </c>
      <c r="W15" s="168">
        <f>ReturnData!CG25</f>
        <v>8.7173604432523671E-2</v>
      </c>
      <c r="X15" s="167">
        <f>ReturnData!CD25</f>
        <v>4527.3094519042061</v>
      </c>
      <c r="Y15" s="166">
        <f>ReturnData!CF25</f>
        <v>1.0910860806572478</v>
      </c>
      <c r="Z15">
        <f>ReturnData!CE25</f>
        <v>4939.6843258006729</v>
      </c>
    </row>
    <row r="16" spans="22:26" x14ac:dyDescent="0.25">
      <c r="V16">
        <f>ReturnData!CC26</f>
        <v>2002</v>
      </c>
      <c r="W16" s="168">
        <f>ReturnData!CG26</f>
        <v>1.4719425751628714</v>
      </c>
      <c r="X16" s="167">
        <f>ReturnData!CD26</f>
        <v>1752.4835527501555</v>
      </c>
      <c r="Y16" s="166">
        <f>ReturnData!CF26</f>
        <v>4.357692068674603</v>
      </c>
      <c r="Z16">
        <f>ReturnData!CE26</f>
        <v>7636.783678302043</v>
      </c>
    </row>
    <row r="17" spans="1:26" x14ac:dyDescent="0.25">
      <c r="V17">
        <f>ReturnData!CC27</f>
        <v>2003</v>
      </c>
      <c r="W17" s="168">
        <f>ReturnData!CG27</f>
        <v>2.0549048746268193E-2</v>
      </c>
      <c r="X17" s="167">
        <f>ReturnData!CD27</f>
        <v>2575.4448677935575</v>
      </c>
      <c r="Y17" s="166">
        <f>ReturnData!CF27</f>
        <v>1.0207616340937409</v>
      </c>
      <c r="Z17">
        <f>ReturnData!CE27</f>
        <v>2628.9153117672904</v>
      </c>
    </row>
    <row r="18" spans="1:26" x14ac:dyDescent="0.25">
      <c r="V18">
        <f>ReturnData!CC28</f>
        <v>2004</v>
      </c>
      <c r="W18" s="168">
        <f>ReturnData!CG28</f>
        <v>1.0641210209695786</v>
      </c>
      <c r="X18" s="167">
        <f>ReturnData!CD28</f>
        <v>1956.0406682177318</v>
      </c>
      <c r="Y18" s="166">
        <f>ReturnData!CF28</f>
        <v>2.8982903276938594</v>
      </c>
      <c r="Z18">
        <f>ReturnData!CE28</f>
        <v>5669.1737492712855</v>
      </c>
    </row>
    <row r="19" spans="1:26" x14ac:dyDescent="0.25">
      <c r="V19">
        <f>ReturnData!CC29</f>
        <v>2005</v>
      </c>
      <c r="W19" s="168">
        <f>ReturnData!CG29</f>
        <v>0.28619030854571298</v>
      </c>
      <c r="X19" s="167">
        <f>ReturnData!CD29</f>
        <v>2214.7958717109177</v>
      </c>
      <c r="Y19" s="166">
        <f>ReturnData!CF29</f>
        <v>1.3313457976275052</v>
      </c>
      <c r="Z19">
        <f>ReturnData!CE29</f>
        <v>2948.6591764050772</v>
      </c>
    </row>
    <row r="20" spans="1:26" x14ac:dyDescent="0.25">
      <c r="V20">
        <f>ReturnData!CC30</f>
        <v>2006</v>
      </c>
      <c r="W20" s="168">
        <f>ReturnData!CG30</f>
        <v>-0.53842787800625291</v>
      </c>
      <c r="X20" s="167">
        <f>ReturnData!CD30</f>
        <v>4916.9424761959635</v>
      </c>
      <c r="Y20" s="166">
        <f>ReturnData!CF30</f>
        <v>0.58366512424674022</v>
      </c>
      <c r="Z20">
        <f>ReturnData!CE30</f>
        <v>2869.8478412829913</v>
      </c>
    </row>
    <row r="21" spans="1:26" x14ac:dyDescent="0.25">
      <c r="V21">
        <f>ReturnData!CC31</f>
        <v>2007</v>
      </c>
      <c r="W21" s="168">
        <f>ReturnData!CG31</f>
        <v>-0.22904864189803387</v>
      </c>
      <c r="X21" s="167">
        <f>ReturnData!CD31</f>
        <v>3377.8722432912364</v>
      </c>
      <c r="Y21" s="166">
        <f>ReturnData!CF31</f>
        <v>0.79528984815653581</v>
      </c>
      <c r="Z21">
        <f>ReturnData!CE31</f>
        <v>2686.3875034592643</v>
      </c>
    </row>
    <row r="22" spans="1:26" x14ac:dyDescent="0.25">
      <c r="V22">
        <f>ReturnData!CC32</f>
        <v>2008</v>
      </c>
      <c r="W22" s="168">
        <f>ReturnData!CG32</f>
        <v>-0.60993409584842972</v>
      </c>
      <c r="X22" s="167">
        <f>ReturnData!CD32</f>
        <v>2707.6954945969355</v>
      </c>
      <c r="Y22" s="166">
        <f>ReturnData!CF32</f>
        <v>0.54338667933254048</v>
      </c>
      <c r="Z22">
        <f>ReturnData!CE32</f>
        <v>1471.3256634527097</v>
      </c>
    </row>
    <row r="23" spans="1:26" x14ac:dyDescent="0.25">
      <c r="A23" t="s">
        <v>12</v>
      </c>
      <c r="V23">
        <f>ReturnData!CC33</f>
        <v>2009</v>
      </c>
      <c r="W23" s="168">
        <f>ReturnData!CG33</f>
        <v>-0.43136845470302199</v>
      </c>
      <c r="X23" s="167">
        <f>ReturnData!CD33</f>
        <v>3876.2809123547236</v>
      </c>
      <c r="Y23" s="166">
        <f>ReturnData!CF33</f>
        <v>0.64961951130941165</v>
      </c>
      <c r="Z23">
        <f>ReturnData!CE33</f>
        <v>2518.107711981876</v>
      </c>
    </row>
    <row r="24" spans="1:26" ht="13" thickBot="1" x14ac:dyDescent="0.3">
      <c r="V24">
        <f>ReturnData!CC34</f>
        <v>2010</v>
      </c>
      <c r="W24" s="168">
        <f>ReturnData!CG34</f>
        <v>0.48541337051173261</v>
      </c>
      <c r="X24" s="167">
        <f>ReturnData!CD34</f>
        <v>2438.1380991434667</v>
      </c>
      <c r="Y24" s="166">
        <f>ReturnData!CF34</f>
        <v>1.6248465336834996</v>
      </c>
      <c r="Z24">
        <f>ReturnData!CE34</f>
        <v>3961.6002390349386</v>
      </c>
    </row>
    <row r="25" spans="1:26" ht="13" x14ac:dyDescent="0.3">
      <c r="A25" s="306" t="s">
        <v>13</v>
      </c>
      <c r="B25" s="306"/>
      <c r="V25">
        <f>ReturnData!CC35</f>
        <v>2011</v>
      </c>
      <c r="W25" s="168">
        <f>ReturnData!CG35</f>
        <v>0.80750151889964361</v>
      </c>
      <c r="X25" s="167">
        <f>ReturnData!CD35</f>
        <v>1418.8453805549054</v>
      </c>
      <c r="Y25" s="166">
        <f>ReturnData!CF35</f>
        <v>2.2422986413959891</v>
      </c>
      <c r="Z25">
        <f>ReturnData!CE35</f>
        <v>3181.4750691692393</v>
      </c>
    </row>
    <row r="26" spans="1:26" x14ac:dyDescent="0.25">
      <c r="A26" t="s">
        <v>14</v>
      </c>
      <c r="B26">
        <v>0.74146534969803601</v>
      </c>
      <c r="V26">
        <f>ReturnData!CC36</f>
        <v>2012</v>
      </c>
      <c r="W26" s="168">
        <f>ReturnData!CG36</f>
        <v>-0.46987192252683957</v>
      </c>
      <c r="X26" s="167">
        <f>ReturnData!CD36</f>
        <v>1417.8320503246844</v>
      </c>
      <c r="Y26" s="166">
        <f>ReturnData!CF36</f>
        <v>0.62508232212037917</v>
      </c>
      <c r="Z26">
        <f>ReturnData!CE36</f>
        <v>886.26175039365194</v>
      </c>
    </row>
    <row r="27" spans="1:26" x14ac:dyDescent="0.25">
      <c r="A27" t="s">
        <v>15</v>
      </c>
      <c r="B27">
        <v>0.54977086480283077</v>
      </c>
      <c r="V27">
        <f>ReturnData!CC37</f>
        <v>2013</v>
      </c>
      <c r="W27" s="168">
        <f>ReturnData!CG37</f>
        <v>0.52082373252427316</v>
      </c>
      <c r="X27" s="167">
        <f>ReturnData!CD37</f>
        <v>1363.369150266306</v>
      </c>
      <c r="Y27" s="166">
        <f>ReturnData!CF37</f>
        <v>1.683413761394936</v>
      </c>
      <c r="Z27">
        <f>ReturnData!CE37</f>
        <v>2295.1143894196198</v>
      </c>
    </row>
    <row r="28" spans="1:26" x14ac:dyDescent="0.25">
      <c r="A28" t="s">
        <v>16</v>
      </c>
      <c r="B28">
        <v>0.53424572220982491</v>
      </c>
      <c r="V28">
        <f>ReturnData!CC38</f>
        <v>2014</v>
      </c>
      <c r="W28" s="168">
        <f>ReturnData!CG38</f>
        <v>0.74044817630571658</v>
      </c>
      <c r="X28" s="167">
        <f>ReturnData!CD38</f>
        <v>1705.2530538622611</v>
      </c>
      <c r="Y28" s="166">
        <f>ReturnData!CF38</f>
        <v>2.0968750736586217</v>
      </c>
      <c r="Z28">
        <f>ReturnData!CE38</f>
        <v>3575.7026229240182</v>
      </c>
    </row>
    <row r="29" spans="1:26" x14ac:dyDescent="0.25">
      <c r="A29" t="s">
        <v>17</v>
      </c>
      <c r="B29">
        <v>0.47622100104444903</v>
      </c>
      <c r="V29">
        <f>ReturnData!CC39</f>
        <v>2015</v>
      </c>
      <c r="W29" s="168">
        <f>ReturnData!CG39</f>
        <v>2.720252122979492E-2</v>
      </c>
      <c r="X29" s="167">
        <f>ReturnData!CD39</f>
        <v>2592.936073475762</v>
      </c>
      <c r="Y29" s="166">
        <f>ReturnData!CF39</f>
        <v>1.0275758876244465</v>
      </c>
      <c r="Z29">
        <f>ReturnData!CE39</f>
        <v>2664.438587255303</v>
      </c>
    </row>
    <row r="30" spans="1:26" ht="13" thickBot="1" x14ac:dyDescent="0.3">
      <c r="A30" s="304" t="s">
        <v>18</v>
      </c>
      <c r="B30" s="304">
        <v>31</v>
      </c>
      <c r="V30">
        <f>ReturnData!CC40</f>
        <v>2016</v>
      </c>
      <c r="W30" s="168">
        <f>ReturnData!CG40</f>
        <v>0.90998360588329363</v>
      </c>
      <c r="X30" s="167">
        <f>ReturnData!CD40</f>
        <v>1335.7218371673323</v>
      </c>
      <c r="Y30" s="166">
        <f>ReturnData!CF40</f>
        <v>2.4842818054451183</v>
      </c>
      <c r="Z30">
        <f>ReturnData!CE40</f>
        <v>3318.3094572105306</v>
      </c>
    </row>
    <row r="31" spans="1:26" x14ac:dyDescent="0.25">
      <c r="V31">
        <f>ReturnData!CC41</f>
        <v>2017</v>
      </c>
      <c r="W31" s="168">
        <f>ReturnData!CG41</f>
        <v>1.3085760772858119</v>
      </c>
      <c r="X31" s="167">
        <f>ReturnData!CD41</f>
        <v>653.17795031306252</v>
      </c>
      <c r="Y31" s="166">
        <f>ReturnData!CF41</f>
        <v>3.7009001627331326</v>
      </c>
      <c r="Z31">
        <f>ReturnData!CE41</f>
        <v>2417.3463826073071</v>
      </c>
    </row>
    <row r="32" spans="1:26" ht="13" thickBot="1" x14ac:dyDescent="0.3">
      <c r="A32" t="s">
        <v>19</v>
      </c>
      <c r="V32">
        <f>ReturnData!CC42</f>
        <v>2018</v>
      </c>
      <c r="W32" s="168">
        <f>ReturnData!CG42</f>
        <v>0.53284982836489314</v>
      </c>
      <c r="X32" s="167">
        <f>ReturnData!CD42</f>
        <v>2138.7090979094314</v>
      </c>
      <c r="Y32" s="166">
        <f>ReturnData!CF42</f>
        <v>1.7037808796177858</v>
      </c>
      <c r="Z32">
        <f>ReturnData!CE42</f>
        <v>3643.8916680826924</v>
      </c>
    </row>
    <row r="33" spans="1:26" ht="13" x14ac:dyDescent="0.3">
      <c r="A33" s="305"/>
      <c r="B33" s="305" t="s">
        <v>23</v>
      </c>
      <c r="C33" s="305" t="s">
        <v>24</v>
      </c>
      <c r="D33" s="305" t="s">
        <v>25</v>
      </c>
      <c r="E33" s="305" t="s">
        <v>26</v>
      </c>
      <c r="F33" s="305" t="s">
        <v>27</v>
      </c>
      <c r="V33">
        <f>ReturnData!CC43</f>
        <v>2019</v>
      </c>
      <c r="W33" s="286">
        <f>ReturnData!CG43</f>
        <v>1.0175040810739882</v>
      </c>
      <c r="X33" s="235">
        <f>ReturnData!CD43</f>
        <v>2069.1752153859434</v>
      </c>
      <c r="Y33" s="282">
        <f>ReturnData!CF43</f>
        <v>2.7662817254480321</v>
      </c>
      <c r="Z33" s="234">
        <f>ReturnData!CE43</f>
        <v>5723.9215850721312</v>
      </c>
    </row>
    <row r="34" spans="1:26" x14ac:dyDescent="0.25">
      <c r="A34" t="s">
        <v>20</v>
      </c>
      <c r="B34">
        <v>1</v>
      </c>
      <c r="C34">
        <v>8.0308813594911115</v>
      </c>
      <c r="D34">
        <v>8.0308813594911115</v>
      </c>
      <c r="E34">
        <v>35.411646721396664</v>
      </c>
      <c r="F34">
        <v>1.8232841747995554E-6</v>
      </c>
      <c r="V34">
        <f>ReturnData!CC44</f>
        <v>2020</v>
      </c>
    </row>
    <row r="35" spans="1:26" x14ac:dyDescent="0.25">
      <c r="A35" t="s">
        <v>21</v>
      </c>
      <c r="B35">
        <v>29</v>
      </c>
      <c r="C35">
        <v>6.5768068132375364</v>
      </c>
      <c r="D35">
        <v>0.22678644183577712</v>
      </c>
    </row>
    <row r="36" spans="1:26" ht="13" thickBot="1" x14ac:dyDescent="0.3">
      <c r="A36" s="304" t="s">
        <v>1</v>
      </c>
      <c r="B36" s="304">
        <v>30</v>
      </c>
      <c r="C36" s="304">
        <v>14.607688172728647</v>
      </c>
      <c r="D36" s="304"/>
      <c r="E36" s="304"/>
      <c r="F36" s="304"/>
    </row>
    <row r="37" spans="1:26" ht="13" thickBot="1" x14ac:dyDescent="0.3"/>
    <row r="38" spans="1:26" ht="13" x14ac:dyDescent="0.3">
      <c r="A38" s="305"/>
      <c r="B38" s="305" t="s">
        <v>28</v>
      </c>
      <c r="C38" s="305" t="s">
        <v>17</v>
      </c>
      <c r="D38" s="305" t="s">
        <v>29</v>
      </c>
      <c r="E38" s="305" t="s">
        <v>30</v>
      </c>
      <c r="F38" s="305" t="s">
        <v>31</v>
      </c>
      <c r="G38" s="305" t="s">
        <v>32</v>
      </c>
      <c r="H38" s="305" t="s">
        <v>33</v>
      </c>
      <c r="I38" s="305" t="s">
        <v>34</v>
      </c>
    </row>
    <row r="39" spans="1:26" x14ac:dyDescent="0.25">
      <c r="A39" t="s">
        <v>22</v>
      </c>
      <c r="B39">
        <v>1.5419422770899436</v>
      </c>
      <c r="C39">
        <v>0.19218993140833154</v>
      </c>
      <c r="D39">
        <v>8.0230127863144638</v>
      </c>
      <c r="E39">
        <v>7.5596109768088993E-9</v>
      </c>
      <c r="F39">
        <v>1.1488697324541726</v>
      </c>
      <c r="G39">
        <v>1.9350148217257146</v>
      </c>
      <c r="H39">
        <v>1.1488697324541726</v>
      </c>
      <c r="I39">
        <v>1.9350148217257146</v>
      </c>
    </row>
    <row r="40" spans="1:26" ht="13" thickBot="1" x14ac:dyDescent="0.3">
      <c r="A40" s="304" t="s">
        <v>35</v>
      </c>
      <c r="B40" s="304">
        <v>-4.8830474419688365E-4</v>
      </c>
      <c r="C40" s="304">
        <v>8.2057424588864437E-5</v>
      </c>
      <c r="D40" s="304">
        <v>-5.9507685824098946</v>
      </c>
      <c r="E40" s="304">
        <v>1.8232841747995588E-6</v>
      </c>
      <c r="F40" s="304">
        <v>-6.5613102132309825E-4</v>
      </c>
      <c r="G40" s="304">
        <v>-3.2047846707066905E-4</v>
      </c>
      <c r="H40" s="304">
        <v>-6.5613102132309825E-4</v>
      </c>
      <c r="I40" s="304">
        <v>-3.2047846707066905E-4</v>
      </c>
    </row>
    <row r="44" spans="1:26" x14ac:dyDescent="0.25">
      <c r="A44" t="s">
        <v>68</v>
      </c>
      <c r="B44" s="60">
        <f>EXP(B39)</f>
        <v>4.6736590019486925</v>
      </c>
      <c r="D44" t="s">
        <v>69</v>
      </c>
    </row>
    <row r="45" spans="1:26" ht="13" x14ac:dyDescent="0.3">
      <c r="A45" t="s">
        <v>70</v>
      </c>
      <c r="B45" s="60">
        <f>B39</f>
        <v>1.5419422770899436</v>
      </c>
      <c r="D45" t="s">
        <v>71</v>
      </c>
      <c r="E45" s="61">
        <f>B45+(D35/2)</f>
        <v>1.6553354980078321</v>
      </c>
      <c r="F45" s="26"/>
      <c r="G45" s="62"/>
    </row>
    <row r="46" spans="1:26" x14ac:dyDescent="0.25">
      <c r="A46" t="s">
        <v>72</v>
      </c>
      <c r="B46" s="40">
        <f>-B45/B40</f>
        <v>3157.7458450172971</v>
      </c>
      <c r="D46" t="s">
        <v>73</v>
      </c>
      <c r="E46" s="40">
        <f>(E45/B45)*B46</f>
        <v>3389.963988022208</v>
      </c>
    </row>
    <row r="47" spans="1:26" ht="13" x14ac:dyDescent="0.3">
      <c r="A47" s="24" t="s">
        <v>74</v>
      </c>
      <c r="B47" s="83">
        <f>$B$46*(0.5-0.07*$B$45)</f>
        <v>1238.0385951970388</v>
      </c>
      <c r="D47" t="s">
        <v>75</v>
      </c>
      <c r="E47" s="40">
        <f>(0.5-0.07*B45)*B46</f>
        <v>1238.0385951970388</v>
      </c>
      <c r="G47" s="62"/>
    </row>
    <row r="48" spans="1:26" ht="13" x14ac:dyDescent="0.3">
      <c r="A48" s="63" t="s">
        <v>76</v>
      </c>
      <c r="B48" s="64">
        <f>0.5*$B$45-0.07*$B$45*$B$45</f>
        <v>0.60454011953355935</v>
      </c>
      <c r="E48" s="40">
        <f>F48*EXP(B45*(1-F49/B46))</f>
        <v>0</v>
      </c>
      <c r="F48" s="26"/>
      <c r="G48" s="64"/>
      <c r="H48" s="64"/>
    </row>
    <row r="49" spans="1:8" x14ac:dyDescent="0.25">
      <c r="A49" t="s">
        <v>77</v>
      </c>
      <c r="B49" s="60">
        <f>SQRT(D35)</f>
        <v>0.47622100104444903</v>
      </c>
    </row>
    <row r="50" spans="1:8" x14ac:dyDescent="0.25">
      <c r="G50" t="s">
        <v>78</v>
      </c>
    </row>
    <row r="51" spans="1:8" ht="14.5" x14ac:dyDescent="0.25">
      <c r="A51" t="s">
        <v>79</v>
      </c>
      <c r="B51" s="65" t="s">
        <v>80</v>
      </c>
      <c r="G51" s="22" t="s">
        <v>81</v>
      </c>
      <c r="H51" s="22" t="s">
        <v>82</v>
      </c>
    </row>
    <row r="52" spans="1:8" ht="14.5" x14ac:dyDescent="0.25">
      <c r="A52" t="s">
        <v>83</v>
      </c>
      <c r="B52" t="s">
        <v>84</v>
      </c>
      <c r="G52">
        <v>0</v>
      </c>
      <c r="H52">
        <v>0</v>
      </c>
    </row>
    <row r="53" spans="1:8" ht="14.5" x14ac:dyDescent="0.25">
      <c r="A53" t="s">
        <v>85</v>
      </c>
      <c r="B53" s="60">
        <f>EXP(D35/2)</f>
        <v>1.120072282216555</v>
      </c>
      <c r="G53">
        <v>100</v>
      </c>
      <c r="H53" s="40">
        <f>G53*EXP(B$45*(1-G53/B$46))</f>
        <v>445.09243898874399</v>
      </c>
    </row>
    <row r="54" spans="1:8" x14ac:dyDescent="0.25">
      <c r="G54">
        <f>G53+100</f>
        <v>200</v>
      </c>
      <c r="H54" s="40">
        <f>G54*EXP(B$45*(1-G54/B$46))</f>
        <v>847.76094773858154</v>
      </c>
    </row>
    <row r="55" spans="1:8" x14ac:dyDescent="0.25">
      <c r="G55">
        <f t="shared" ref="G55:G92" si="0">G54+100</f>
        <v>300</v>
      </c>
      <c r="H55" s="40">
        <f>G55*EXP(B$45*(1-G55/B$46))</f>
        <v>1211.0382499591167</v>
      </c>
    </row>
    <row r="56" spans="1:8" x14ac:dyDescent="0.25">
      <c r="A56" s="234" t="s">
        <v>222</v>
      </c>
      <c r="B56" s="288">
        <f>1/(B40*-1)</f>
        <v>2047.9014629372548</v>
      </c>
      <c r="G56">
        <f t="shared" si="0"/>
        <v>400</v>
      </c>
      <c r="H56" s="40">
        <f>G56*EXP(B$45*(1-G56/B$46))</f>
        <v>1537.7643602388514</v>
      </c>
    </row>
    <row r="57" spans="1:8" x14ac:dyDescent="0.25">
      <c r="A57" s="234" t="s">
        <v>223</v>
      </c>
      <c r="B57" s="289">
        <f>B56*0.15</f>
        <v>307.18521944058818</v>
      </c>
      <c r="G57">
        <f t="shared" si="0"/>
        <v>500</v>
      </c>
      <c r="H57" s="40">
        <f>G57*EXP(B$45*(1-G57/B$46))</f>
        <v>1830.5980640738183</v>
      </c>
    </row>
    <row r="58" spans="1:8" x14ac:dyDescent="0.25">
      <c r="G58">
        <f t="shared" si="0"/>
        <v>600</v>
      </c>
      <c r="H58" s="40">
        <f t="shared" ref="H58:H88" si="1">G58*EXP(B$45*(1-G58/B$46))</f>
        <v>2092.0277413657154</v>
      </c>
    </row>
    <row r="59" spans="1:8" x14ac:dyDescent="0.25">
      <c r="G59">
        <f t="shared" si="0"/>
        <v>700</v>
      </c>
      <c r="H59" s="40">
        <f t="shared" si="1"/>
        <v>2324.3815698928665</v>
      </c>
    </row>
    <row r="60" spans="1:8" x14ac:dyDescent="0.25">
      <c r="G60">
        <f t="shared" si="0"/>
        <v>800</v>
      </c>
      <c r="H60" s="40">
        <f t="shared" si="1"/>
        <v>2529.8371432691479</v>
      </c>
    </row>
    <row r="61" spans="1:8" x14ac:dyDescent="0.25">
      <c r="A61" s="292" t="s">
        <v>301</v>
      </c>
      <c r="B61" s="287">
        <v>4500</v>
      </c>
      <c r="G61">
        <f t="shared" si="0"/>
        <v>900</v>
      </c>
      <c r="H61" s="40">
        <f t="shared" si="1"/>
        <v>2710.4305360244507</v>
      </c>
    </row>
    <row r="62" spans="1:8" x14ac:dyDescent="0.25">
      <c r="A62" s="293">
        <v>0.4</v>
      </c>
      <c r="B62" s="287">
        <f>B61*A62</f>
        <v>1800</v>
      </c>
      <c r="G62">
        <f t="shared" si="0"/>
        <v>1000</v>
      </c>
      <c r="H62" s="40">
        <f t="shared" si="1"/>
        <v>2868.0648466596012</v>
      </c>
    </row>
    <row r="63" spans="1:8" x14ac:dyDescent="0.25">
      <c r="G63">
        <f t="shared" si="0"/>
        <v>1100</v>
      </c>
      <c r="H63" s="40">
        <f t="shared" si="1"/>
        <v>3004.5182478436527</v>
      </c>
    </row>
    <row r="64" spans="1:8" x14ac:dyDescent="0.25">
      <c r="G64">
        <f t="shared" si="0"/>
        <v>1200</v>
      </c>
      <c r="H64" s="40">
        <f t="shared" si="1"/>
        <v>3121.4515713269557</v>
      </c>
    </row>
    <row r="65" spans="7:8" x14ac:dyDescent="0.25">
      <c r="G65">
        <f t="shared" si="0"/>
        <v>1300</v>
      </c>
      <c r="H65" s="40">
        <f t="shared" si="1"/>
        <v>3220.4154536346482</v>
      </c>
    </row>
    <row r="66" spans="7:8" x14ac:dyDescent="0.25">
      <c r="G66">
        <f t="shared" si="0"/>
        <v>1400</v>
      </c>
      <c r="H66" s="40">
        <f t="shared" si="1"/>
        <v>3302.8570671776415</v>
      </c>
    </row>
    <row r="67" spans="7:8" x14ac:dyDescent="0.25">
      <c r="G67">
        <f t="shared" si="0"/>
        <v>1500</v>
      </c>
      <c r="H67" s="40">
        <f t="shared" si="1"/>
        <v>3370.126460067449</v>
      </c>
    </row>
    <row r="68" spans="7:8" x14ac:dyDescent="0.25">
      <c r="G68">
        <f t="shared" si="0"/>
        <v>1600</v>
      </c>
      <c r="H68" s="40">
        <f t="shared" si="1"/>
        <v>3423.482526643299</v>
      </c>
    </row>
    <row r="69" spans="7:8" x14ac:dyDescent="0.25">
      <c r="G69">
        <f t="shared" si="0"/>
        <v>1700</v>
      </c>
      <c r="H69" s="40">
        <f t="shared" si="1"/>
        <v>3464.0986295109592</v>
      </c>
    </row>
    <row r="70" spans="7:8" x14ac:dyDescent="0.25">
      <c r="G70">
        <f t="shared" si="0"/>
        <v>1800</v>
      </c>
      <c r="H70" s="40">
        <f t="shared" si="1"/>
        <v>3493.0678927489289</v>
      </c>
    </row>
    <row r="71" spans="7:8" x14ac:dyDescent="0.25">
      <c r="G71">
        <f t="shared" si="0"/>
        <v>1900</v>
      </c>
      <c r="H71" s="40">
        <f t="shared" si="1"/>
        <v>3511.4081848557098</v>
      </c>
    </row>
    <row r="72" spans="7:8" x14ac:dyDescent="0.25">
      <c r="G72">
        <f t="shared" si="0"/>
        <v>2000</v>
      </c>
      <c r="H72" s="40">
        <f t="shared" si="1"/>
        <v>3520.0668089883316</v>
      </c>
    </row>
    <row r="73" spans="7:8" x14ac:dyDescent="0.25">
      <c r="G73">
        <f t="shared" si="0"/>
        <v>2100</v>
      </c>
      <c r="H73" s="40">
        <f t="shared" si="1"/>
        <v>3519.9249170742105</v>
      </c>
    </row>
    <row r="74" spans="7:8" x14ac:dyDescent="0.25">
      <c r="G74">
        <f t="shared" si="0"/>
        <v>2200</v>
      </c>
      <c r="H74" s="40">
        <f t="shared" si="1"/>
        <v>3511.8016634627115</v>
      </c>
    </row>
    <row r="75" spans="7:8" x14ac:dyDescent="0.25">
      <c r="G75">
        <f t="shared" si="0"/>
        <v>2300</v>
      </c>
      <c r="H75" s="40">
        <f t="shared" si="1"/>
        <v>3496.4581129166704</v>
      </c>
    </row>
    <row r="76" spans="7:8" x14ac:dyDescent="0.25">
      <c r="G76">
        <f t="shared" si="0"/>
        <v>2400</v>
      </c>
      <c r="H76" s="40">
        <f t="shared" si="1"/>
        <v>3474.6009169250342</v>
      </c>
    </row>
    <row r="77" spans="7:8" x14ac:dyDescent="0.25">
      <c r="G77">
        <f t="shared" si="0"/>
        <v>2500</v>
      </c>
      <c r="H77" s="40">
        <f t="shared" si="1"/>
        <v>3446.8857715431172</v>
      </c>
    </row>
    <row r="78" spans="7:8" x14ac:dyDescent="0.25">
      <c r="G78">
        <f t="shared" si="0"/>
        <v>2600</v>
      </c>
      <c r="H78" s="40">
        <f t="shared" si="1"/>
        <v>3413.9206692343737</v>
      </c>
    </row>
    <row r="79" spans="7:8" x14ac:dyDescent="0.25">
      <c r="G79">
        <f t="shared" si="0"/>
        <v>2700</v>
      </c>
      <c r="H79" s="40">
        <f t="shared" si="1"/>
        <v>3376.2689564948619</v>
      </c>
    </row>
    <row r="80" spans="7:8" x14ac:dyDescent="0.25">
      <c r="G80">
        <f t="shared" si="0"/>
        <v>2800</v>
      </c>
      <c r="H80" s="40">
        <f t="shared" si="1"/>
        <v>3334.4522083865027</v>
      </c>
    </row>
    <row r="81" spans="7:8" x14ac:dyDescent="0.25">
      <c r="G81">
        <f t="shared" si="0"/>
        <v>2900</v>
      </c>
      <c r="H81" s="40">
        <f t="shared" si="1"/>
        <v>3288.9529304858793</v>
      </c>
    </row>
    <row r="82" spans="7:8" x14ac:dyDescent="0.25">
      <c r="G82">
        <f t="shared" si="0"/>
        <v>3000</v>
      </c>
      <c r="H82" s="40">
        <f t="shared" si="1"/>
        <v>3240.217098169725</v>
      </c>
    </row>
    <row r="83" spans="7:8" x14ac:dyDescent="0.25">
      <c r="G83">
        <f t="shared" si="0"/>
        <v>3100</v>
      </c>
      <c r="H83" s="40">
        <f t="shared" si="1"/>
        <v>3188.6565426045604</v>
      </c>
    </row>
    <row r="84" spans="7:8" x14ac:dyDescent="0.25">
      <c r="G84">
        <f t="shared" si="0"/>
        <v>3200</v>
      </c>
      <c r="H84" s="40">
        <f t="shared" si="1"/>
        <v>3134.6511922845712</v>
      </c>
    </row>
    <row r="85" spans="7:8" x14ac:dyDescent="0.25">
      <c r="G85">
        <f t="shared" si="0"/>
        <v>3300</v>
      </c>
      <c r="H85" s="40">
        <f t="shared" si="1"/>
        <v>3078.5511784669729</v>
      </c>
    </row>
    <row r="86" spans="7:8" x14ac:dyDescent="0.25">
      <c r="G86">
        <f t="shared" si="0"/>
        <v>3400</v>
      </c>
      <c r="H86" s="40">
        <f t="shared" si="1"/>
        <v>3020.6788123864317</v>
      </c>
    </row>
    <row r="87" spans="7:8" x14ac:dyDescent="0.25">
      <c r="G87">
        <f t="shared" si="0"/>
        <v>3500</v>
      </c>
      <c r="H87" s="40">
        <f t="shared" si="1"/>
        <v>2961.3304416879441</v>
      </c>
    </row>
    <row r="88" spans="7:8" x14ac:dyDescent="0.25">
      <c r="G88">
        <f t="shared" si="0"/>
        <v>3600</v>
      </c>
      <c r="H88" s="40">
        <f t="shared" si="1"/>
        <v>2900.7781930997608</v>
      </c>
    </row>
    <row r="89" spans="7:8" x14ac:dyDescent="0.25">
      <c r="G89">
        <f t="shared" si="0"/>
        <v>3700</v>
      </c>
      <c r="H89" s="40">
        <f>G89*EXP(B$45*(1-G89/B$46))</f>
        <v>2839.2716079729835</v>
      </c>
    </row>
    <row r="90" spans="7:8" x14ac:dyDescent="0.25">
      <c r="G90">
        <f t="shared" si="0"/>
        <v>3800</v>
      </c>
      <c r="H90" s="40">
        <f>G90*EXP(B$45*(1-G90/B$46))</f>
        <v>2777.0391769412036</v>
      </c>
    </row>
    <row r="91" spans="7:8" x14ac:dyDescent="0.25">
      <c r="G91">
        <f t="shared" si="0"/>
        <v>3900</v>
      </c>
      <c r="H91" s="40">
        <f>G91*EXP(B$45*(1-G91/B$46))</f>
        <v>2714.2897796008792</v>
      </c>
    </row>
    <row r="92" spans="7:8" x14ac:dyDescent="0.25">
      <c r="G92">
        <f t="shared" si="0"/>
        <v>4000</v>
      </c>
      <c r="H92" s="40">
        <f>G92*EXP(B$45*(1-G92/B$46))</f>
        <v>2651.2140347797927</v>
      </c>
    </row>
    <row r="93" spans="7:8" x14ac:dyDescent="0.25">
      <c r="G93">
        <f t="shared" ref="G93:G112" si="2">G92+100</f>
        <v>4100</v>
      </c>
      <c r="H93" s="40">
        <f t="shared" ref="H93:H109" si="3">G93*EXP(B$45*(1-G93/B$46))</f>
        <v>2587.9855666460498</v>
      </c>
    </row>
    <row r="94" spans="7:8" x14ac:dyDescent="0.25">
      <c r="G94">
        <f t="shared" si="2"/>
        <v>4200</v>
      </c>
      <c r="H94" s="40">
        <f t="shared" si="3"/>
        <v>2524.7621916124881</v>
      </c>
    </row>
    <row r="95" spans="7:8" x14ac:dyDescent="0.25">
      <c r="G95">
        <f t="shared" si="2"/>
        <v>4300</v>
      </c>
      <c r="H95" s="40">
        <f t="shared" si="3"/>
        <v>2461.6870307102386</v>
      </c>
    </row>
    <row r="96" spans="7:8" x14ac:dyDescent="0.25">
      <c r="G96">
        <f t="shared" si="2"/>
        <v>4400</v>
      </c>
      <c r="H96" s="40">
        <f t="shared" si="3"/>
        <v>2398.8895518396143</v>
      </c>
    </row>
    <row r="97" spans="7:8" x14ac:dyDescent="0.25">
      <c r="G97">
        <f t="shared" si="2"/>
        <v>4500</v>
      </c>
      <c r="H97" s="40">
        <f t="shared" si="3"/>
        <v>2336.486546055598</v>
      </c>
    </row>
    <row r="98" spans="7:8" x14ac:dyDescent="0.25">
      <c r="G98">
        <f t="shared" si="2"/>
        <v>4600</v>
      </c>
      <c r="H98" s="40">
        <f t="shared" si="3"/>
        <v>2274.5830418082114</v>
      </c>
    </row>
    <row r="99" spans="7:8" x14ac:dyDescent="0.25">
      <c r="G99">
        <f t="shared" si="2"/>
        <v>4700</v>
      </c>
      <c r="H99" s="40">
        <f t="shared" si="3"/>
        <v>2213.2731608342374</v>
      </c>
    </row>
    <row r="100" spans="7:8" x14ac:dyDescent="0.25">
      <c r="G100">
        <f t="shared" si="2"/>
        <v>4800</v>
      </c>
      <c r="H100" s="40">
        <f t="shared" si="3"/>
        <v>2152.640919185319</v>
      </c>
    </row>
    <row r="101" spans="7:8" x14ac:dyDescent="0.25">
      <c r="G101">
        <f t="shared" si="2"/>
        <v>4900</v>
      </c>
      <c r="H101" s="40">
        <f t="shared" si="3"/>
        <v>2092.7609766778373</v>
      </c>
    </row>
    <row r="102" spans="7:8" x14ac:dyDescent="0.25">
      <c r="G102">
        <f t="shared" si="2"/>
        <v>5000</v>
      </c>
      <c r="H102" s="40">
        <f t="shared" si="3"/>
        <v>2033.6993378614179</v>
      </c>
    </row>
    <row r="103" spans="7:8" x14ac:dyDescent="0.25">
      <c r="G103">
        <f t="shared" si="2"/>
        <v>5100</v>
      </c>
      <c r="H103" s="40">
        <f t="shared" si="3"/>
        <v>1975.5140074248802</v>
      </c>
    </row>
    <row r="104" spans="7:8" x14ac:dyDescent="0.25">
      <c r="G104">
        <f t="shared" si="2"/>
        <v>5200</v>
      </c>
      <c r="H104" s="40">
        <f t="shared" si="3"/>
        <v>1918.2556027903743</v>
      </c>
    </row>
    <row r="105" spans="7:8" x14ac:dyDescent="0.25">
      <c r="G105">
        <f t="shared" si="2"/>
        <v>5300</v>
      </c>
      <c r="H105" s="40">
        <f t="shared" si="3"/>
        <v>1861.9679264877097</v>
      </c>
    </row>
    <row r="106" spans="7:8" x14ac:dyDescent="0.25">
      <c r="G106">
        <f t="shared" si="2"/>
        <v>5400</v>
      </c>
      <c r="H106" s="40">
        <f t="shared" si="3"/>
        <v>1806.6885007510909</v>
      </c>
    </row>
    <row r="107" spans="7:8" x14ac:dyDescent="0.25">
      <c r="G107">
        <f t="shared" si="2"/>
        <v>5500</v>
      </c>
      <c r="H107" s="40">
        <f t="shared" si="3"/>
        <v>1752.4490666390325</v>
      </c>
    </row>
    <row r="108" spans="7:8" x14ac:dyDescent="0.25">
      <c r="G108">
        <f t="shared" si="2"/>
        <v>5600</v>
      </c>
      <c r="H108" s="40">
        <f t="shared" si="3"/>
        <v>1699.2760498447194</v>
      </c>
    </row>
    <row r="109" spans="7:8" x14ac:dyDescent="0.25">
      <c r="G109">
        <f t="shared" si="2"/>
        <v>5700</v>
      </c>
      <c r="H109" s="40">
        <f t="shared" si="3"/>
        <v>1647.1909952381059</v>
      </c>
    </row>
    <row r="110" spans="7:8" x14ac:dyDescent="0.25">
      <c r="G110">
        <f t="shared" si="2"/>
        <v>5800</v>
      </c>
      <c r="H110" s="40">
        <f>G110*EXP(B$45*(1-G110/B$46))</f>
        <v>1596.2109720621083</v>
      </c>
    </row>
    <row r="111" spans="7:8" x14ac:dyDescent="0.25">
      <c r="G111">
        <f t="shared" si="2"/>
        <v>5900</v>
      </c>
      <c r="H111" s="40">
        <f>G111*EXP(B$45*(1-G111/B$46))</f>
        <v>1546.3489515930505</v>
      </c>
    </row>
    <row r="112" spans="7:8" x14ac:dyDescent="0.25">
      <c r="G112">
        <f t="shared" si="2"/>
        <v>6000</v>
      </c>
      <c r="H112" s="40">
        <f>G112*EXP(B$45*(1-G112/B$46))</f>
        <v>1497.6141589696419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2:Z112"/>
  <sheetViews>
    <sheetView zoomScale="70" zoomScaleNormal="70" workbookViewId="0">
      <selection activeCell="P28" sqref="P28"/>
    </sheetView>
  </sheetViews>
  <sheetFormatPr defaultRowHeight="12.5" x14ac:dyDescent="0.25"/>
  <cols>
    <col min="1" max="1" width="22.36328125" customWidth="1"/>
    <col min="2" max="2" width="15.54296875" customWidth="1"/>
    <col min="6" max="6" width="12.36328125" customWidth="1"/>
    <col min="24" max="24" width="10.54296875" customWidth="1"/>
  </cols>
  <sheetData>
    <row r="2" spans="22:26" x14ac:dyDescent="0.25">
      <c r="V2" s="65" t="s">
        <v>6</v>
      </c>
      <c r="W2" s="65" t="s">
        <v>207</v>
      </c>
      <c r="X2" s="65" t="s">
        <v>39</v>
      </c>
      <c r="Y2" s="65" t="s">
        <v>53</v>
      </c>
      <c r="Z2" s="65" t="s">
        <v>208</v>
      </c>
    </row>
    <row r="3" spans="22:26" x14ac:dyDescent="0.25">
      <c r="V3">
        <f>ReturnData!AX13</f>
        <v>1989</v>
      </c>
      <c r="W3" s="166">
        <f>ReturnData!BB13</f>
        <v>0.47270432988725991</v>
      </c>
      <c r="X3" s="167">
        <f>ReturnData!AY13</f>
        <v>29201.173442548588</v>
      </c>
      <c r="Y3" s="166">
        <f>ReturnData!BA13</f>
        <v>1.6043269613100388</v>
      </c>
      <c r="Z3" s="167">
        <f>ReturnData!AZ13</f>
        <v>46848.22985577138</v>
      </c>
    </row>
    <row r="4" spans="22:26" x14ac:dyDescent="0.25">
      <c r="V4">
        <f>ReturnData!AX14</f>
        <v>1990</v>
      </c>
      <c r="W4" s="166">
        <f>ReturnData!BB14</f>
        <v>-0.52950335210301247</v>
      </c>
      <c r="X4" s="167">
        <f>ReturnData!AY14</f>
        <v>26511.46014449577</v>
      </c>
      <c r="Y4" s="166">
        <f>ReturnData!BA14</f>
        <v>0.5888973717031174</v>
      </c>
      <c r="Z4" s="167">
        <f>ReturnData!AZ14</f>
        <v>15612.529199105507</v>
      </c>
    </row>
    <row r="5" spans="22:26" x14ac:dyDescent="0.25">
      <c r="V5">
        <f>ReturnData!AX15</f>
        <v>1991</v>
      </c>
      <c r="W5" s="166">
        <f>ReturnData!BB15</f>
        <v>1.7541109351197572</v>
      </c>
      <c r="X5" s="167">
        <f>ReturnData!AY15</f>
        <v>7925.6832334418996</v>
      </c>
      <c r="Y5" s="166">
        <f>ReturnData!BA15</f>
        <v>5.7783081667291407</v>
      </c>
      <c r="Z5" s="167">
        <f>ReturnData!AZ15</f>
        <v>45797.040154705552</v>
      </c>
    </row>
    <row r="6" spans="22:26" x14ac:dyDescent="0.25">
      <c r="V6">
        <f>ReturnData!AX16</f>
        <v>1992</v>
      </c>
      <c r="W6" s="166">
        <f>ReturnData!BB16</f>
        <v>0.66116574118392257</v>
      </c>
      <c r="X6" s="167">
        <f>ReturnData!AY16</f>
        <v>17715.5</v>
      </c>
      <c r="Y6" s="166">
        <f>ReturnData!BA16</f>
        <v>1.9370491166650237</v>
      </c>
      <c r="Z6" s="167">
        <f>ReturnData!AZ16</f>
        <v>34315.793626279228</v>
      </c>
    </row>
    <row r="7" spans="22:26" x14ac:dyDescent="0.25">
      <c r="V7">
        <f>ReturnData!AX17</f>
        <v>1993</v>
      </c>
      <c r="W7" s="166">
        <f>ReturnData!BB17</f>
        <v>0.79652990195961593</v>
      </c>
      <c r="X7" s="167">
        <f>ReturnData!AY17</f>
        <v>25852.758236354697</v>
      </c>
      <c r="Y7" s="166">
        <f>ReturnData!BA17</f>
        <v>2.2178314673069606</v>
      </c>
      <c r="Z7" s="167">
        <f>ReturnData!AZ17</f>
        <v>57337.060733266648</v>
      </c>
    </row>
    <row r="8" spans="22:26" x14ac:dyDescent="0.25">
      <c r="V8">
        <f>ReturnData!AX18</f>
        <v>1994</v>
      </c>
      <c r="W8" s="166">
        <f>ReturnData!BB18</f>
        <v>-0.18103075239257096</v>
      </c>
      <c r="X8" s="167">
        <f>ReturnData!AY18</f>
        <v>24871.582101968863</v>
      </c>
      <c r="Y8" s="166">
        <f>ReturnData!BA18</f>
        <v>0.83440969820662658</v>
      </c>
      <c r="Z8" s="167">
        <f>ReturnData!AZ18</f>
        <v>20753.089315625173</v>
      </c>
    </row>
    <row r="9" spans="22:26" x14ac:dyDescent="0.25">
      <c r="V9">
        <f>ReturnData!AX19</f>
        <v>1995</v>
      </c>
      <c r="W9" s="166">
        <f>ReturnData!BB19</f>
        <v>1.1642462639202948</v>
      </c>
      <c r="X9" s="167">
        <f>ReturnData!AY19</f>
        <v>8817.1145267995089</v>
      </c>
      <c r="Y9" s="166">
        <f>ReturnData!BA19</f>
        <v>3.2035073738996065</v>
      </c>
      <c r="Z9" s="167">
        <f>ReturnData!AZ19</f>
        <v>28245.691403119567</v>
      </c>
    </row>
    <row r="10" spans="22:26" x14ac:dyDescent="0.25">
      <c r="V10">
        <f>ReturnData!AX20</f>
        <v>1996</v>
      </c>
      <c r="W10" s="166">
        <f>ReturnData!BB20</f>
        <v>0.96448718237595055</v>
      </c>
      <c r="X10" s="167">
        <f>ReturnData!AY20</f>
        <v>22949.610030503507</v>
      </c>
      <c r="Y10" s="166">
        <f>ReturnData!BA20</f>
        <v>2.6234419641818008</v>
      </c>
      <c r="Z10" s="167">
        <f>ReturnData!AZ20</f>
        <v>60206.970015630475</v>
      </c>
    </row>
    <row r="11" spans="22:26" x14ac:dyDescent="0.25">
      <c r="V11">
        <f>ReturnData!AX21</f>
        <v>1997</v>
      </c>
      <c r="W11" s="166">
        <f>ReturnData!BB21</f>
        <v>0.29615760378208167</v>
      </c>
      <c r="X11" s="167">
        <f>ReturnData!AY21</f>
        <v>20337.294956853053</v>
      </c>
      <c r="Y11" s="166">
        <f>ReturnData!BA21</f>
        <v>1.3446820671121575</v>
      </c>
      <c r="Z11" s="167">
        <f>ReturnData!AZ21</f>
        <v>27347.19582205082</v>
      </c>
    </row>
    <row r="12" spans="22:26" x14ac:dyDescent="0.25">
      <c r="V12">
        <f>ReturnData!AX22</f>
        <v>1998</v>
      </c>
      <c r="W12" s="166">
        <f>ReturnData!BB22</f>
        <v>0.72708357109163047</v>
      </c>
      <c r="X12" s="167">
        <f>ReturnData!AY22</f>
        <v>24675.115360043914</v>
      </c>
      <c r="Y12" s="166">
        <f>ReturnData!BA22</f>
        <v>2.0690375988887251</v>
      </c>
      <c r="Z12" s="167">
        <f>ReturnData!AZ22</f>
        <v>51053.741436847558</v>
      </c>
    </row>
    <row r="13" spans="22:26" x14ac:dyDescent="0.25">
      <c r="V13">
        <f>ReturnData!AX23</f>
        <v>1999</v>
      </c>
      <c r="W13" s="166">
        <f>ReturnData!BB23</f>
        <v>0.61625710860958438</v>
      </c>
      <c r="X13" s="167">
        <f>ReturnData!AY23</f>
        <v>12526.019341091624</v>
      </c>
      <c r="Y13" s="166">
        <f>ReturnData!BA23</f>
        <v>1.8519832809335919</v>
      </c>
      <c r="Z13" s="167">
        <f>ReturnData!AZ23</f>
        <v>23197.978396352493</v>
      </c>
    </row>
    <row r="14" spans="22:26" x14ac:dyDescent="0.25">
      <c r="V14">
        <f>ReturnData!AX24</f>
        <v>2000</v>
      </c>
      <c r="W14" s="166">
        <f>ReturnData!BB24</f>
        <v>0.69715311278541614</v>
      </c>
      <c r="X14" s="167">
        <f>ReturnData!AY24</f>
        <v>19348.444090153665</v>
      </c>
      <c r="Y14" s="166">
        <f>ReturnData!BA24</f>
        <v>2.0080279333938038</v>
      </c>
      <c r="Z14" s="167">
        <f>ReturnData!AZ24</f>
        <v>38852.216200736824</v>
      </c>
    </row>
    <row r="15" spans="22:26" x14ac:dyDescent="0.25">
      <c r="V15">
        <f>ReturnData!AX25</f>
        <v>2001</v>
      </c>
      <c r="W15" s="166">
        <f>ReturnData!BB25</f>
        <v>-1.61402408140362E-4</v>
      </c>
      <c r="X15" s="167">
        <f>ReturnData!AY25</f>
        <v>32256.309451904206</v>
      </c>
      <c r="Y15" s="166">
        <f>ReturnData!BA25</f>
        <v>0.99983861061652757</v>
      </c>
      <c r="Z15" s="167">
        <f>ReturnData!AZ25</f>
        <v>32251.103626008666</v>
      </c>
    </row>
    <row r="16" spans="22:26" x14ac:dyDescent="0.25">
      <c r="V16">
        <f>ReturnData!AX26</f>
        <v>2002</v>
      </c>
      <c r="W16" s="166">
        <f>ReturnData!BB26</f>
        <v>1.2834829048662129</v>
      </c>
      <c r="X16" s="167">
        <f>ReturnData!AY26</f>
        <v>14804.483552750156</v>
      </c>
      <c r="Y16" s="166">
        <f>ReturnData!BA26</f>
        <v>3.6091883196660133</v>
      </c>
      <c r="Z16" s="167">
        <f>ReturnData!AZ26</f>
        <v>53432.169117273465</v>
      </c>
    </row>
    <row r="17" spans="1:26" x14ac:dyDescent="0.25">
      <c r="V17">
        <f>ReturnData!AX27</f>
        <v>2003</v>
      </c>
      <c r="W17" s="166">
        <f>ReturnData!BB27</f>
        <v>-0.27694577484732857</v>
      </c>
      <c r="X17" s="167">
        <f>ReturnData!AY27</f>
        <v>28273.812479292796</v>
      </c>
      <c r="Y17" s="166">
        <f>ReturnData!BA27</f>
        <v>0.75809560384584684</v>
      </c>
      <c r="Z17" s="167">
        <f>ReturnData!AZ27</f>
        <v>21434.252944513712</v>
      </c>
    </row>
    <row r="18" spans="1:26" x14ac:dyDescent="0.25">
      <c r="V18">
        <f>ReturnData!AX28</f>
        <v>2004</v>
      </c>
      <c r="W18" s="166">
        <f>ReturnData!BB28</f>
        <v>1.0057923487092173</v>
      </c>
      <c r="X18" s="167">
        <f>ReturnData!AY28</f>
        <v>16875.384164001429</v>
      </c>
      <c r="Y18" s="166">
        <f>ReturnData!BA28</f>
        <v>2.7340727538219944</v>
      </c>
      <c r="Z18" s="167">
        <f>ReturnData!AZ28</f>
        <v>46138.528053075461</v>
      </c>
    </row>
    <row r="19" spans="1:26" x14ac:dyDescent="0.25">
      <c r="V19">
        <f>ReturnData!AX29</f>
        <v>2005</v>
      </c>
      <c r="W19" s="166">
        <f>ReturnData!BB29</f>
        <v>0.45418360025765858</v>
      </c>
      <c r="X19" s="167">
        <f>ReturnData!AY29</f>
        <v>15571.282766977862</v>
      </c>
      <c r="Y19" s="166">
        <f>ReturnData!BA29</f>
        <v>1.5748871206137931</v>
      </c>
      <c r="Z19" s="167">
        <f>ReturnData!AZ29</f>
        <v>24523.012681148943</v>
      </c>
    </row>
    <row r="20" spans="1:26" x14ac:dyDescent="0.25">
      <c r="V20">
        <f>ReturnData!AX30</f>
        <v>2006</v>
      </c>
      <c r="W20" s="166">
        <f>ReturnData!BB30</f>
        <v>-0.15815662903770134</v>
      </c>
      <c r="X20" s="167">
        <f>ReturnData!AY30</f>
        <v>28061.216557198761</v>
      </c>
      <c r="Y20" s="166">
        <f>ReturnData!BA30</f>
        <v>0.85371605477184498</v>
      </c>
      <c r="Z20" s="167">
        <f>ReturnData!AZ30</f>
        <v>23956.311091310101</v>
      </c>
    </row>
    <row r="21" spans="1:26" x14ac:dyDescent="0.25">
      <c r="V21">
        <f>ReturnData!AX31</f>
        <v>2007</v>
      </c>
      <c r="W21" s="166">
        <f>ReturnData!BB31</f>
        <v>-0.18783882709795285</v>
      </c>
      <c r="X21" s="167">
        <f>ReturnData!AY31</f>
        <v>24964.185147075146</v>
      </c>
      <c r="Y21" s="166">
        <f>ReturnData!BA31</f>
        <v>0.82874826823264214</v>
      </c>
      <c r="Z21" s="167">
        <f>ReturnData!AZ31</f>
        <v>20689.025208477575</v>
      </c>
    </row>
    <row r="22" spans="1:26" x14ac:dyDescent="0.25">
      <c r="V22">
        <f>ReturnData!AX32</f>
        <v>2008</v>
      </c>
      <c r="W22" s="166">
        <f>ReturnData!BB32</f>
        <v>-0.70215153440592215</v>
      </c>
      <c r="X22" s="167">
        <f>ReturnData!AY32</f>
        <v>22137.695494596934</v>
      </c>
      <c r="Y22" s="166">
        <f>ReturnData!BA32</f>
        <v>0.49551803197255534</v>
      </c>
      <c r="Z22" s="167">
        <f>ReturnData!AZ32</f>
        <v>10969.627303890378</v>
      </c>
    </row>
    <row r="23" spans="1:26" x14ac:dyDescent="0.25">
      <c r="A23" t="s">
        <v>12</v>
      </c>
      <c r="V23">
        <f>ReturnData!AX33</f>
        <v>2009</v>
      </c>
      <c r="W23" s="166">
        <f>ReturnData!BB33</f>
        <v>-0.36908064279911851</v>
      </c>
      <c r="X23" s="167">
        <f>ReturnData!AY33</f>
        <v>29576.322060178267</v>
      </c>
      <c r="Y23" s="166">
        <f>ReturnData!BA33</f>
        <v>0.69136965421802765</v>
      </c>
      <c r="Z23" s="167">
        <f>ReturnData!AZ33</f>
        <v>20448.17155578647</v>
      </c>
    </row>
    <row r="24" spans="1:26" ht="13" thickBot="1" x14ac:dyDescent="0.3">
      <c r="V24">
        <f>ReturnData!AX34</f>
        <v>2010</v>
      </c>
      <c r="W24" s="166">
        <f>ReturnData!BB34</f>
        <v>0.51204249885149256</v>
      </c>
      <c r="X24" s="167">
        <f>ReturnData!AY34</f>
        <v>20729.138099143467</v>
      </c>
      <c r="Y24" s="166">
        <f>ReturnData!BA34</f>
        <v>1.6686960262973365</v>
      </c>
      <c r="Z24" s="167">
        <f>ReturnData!AZ34</f>
        <v>34590.630374609427</v>
      </c>
    </row>
    <row r="25" spans="1:26" ht="13" x14ac:dyDescent="0.3">
      <c r="A25" s="306" t="s">
        <v>13</v>
      </c>
      <c r="B25" s="306"/>
      <c r="V25">
        <f>ReturnData!AX35</f>
        <v>2011</v>
      </c>
      <c r="W25" s="166">
        <f>ReturnData!BB35</f>
        <v>0.92845374432749062</v>
      </c>
      <c r="X25" s="167">
        <f>ReturnData!AY35</f>
        <v>10825.899587188611</v>
      </c>
      <c r="Y25" s="166">
        <f>ReturnData!BA35</f>
        <v>2.5305932067512455</v>
      </c>
      <c r="Z25" s="167">
        <f>ReturnData!AZ35</f>
        <v>27395.947952310613</v>
      </c>
    </row>
    <row r="26" spans="1:26" x14ac:dyDescent="0.25">
      <c r="A26" t="s">
        <v>14</v>
      </c>
      <c r="B26">
        <v>0.6231007808892991</v>
      </c>
      <c r="V26">
        <f>ReturnData!AX36</f>
        <v>2012</v>
      </c>
      <c r="W26" s="166">
        <f>ReturnData!BB36</f>
        <v>-0.23853430391022584</v>
      </c>
      <c r="X26" s="167">
        <f>ReturnData!AY36</f>
        <v>9797.4909765433931</v>
      </c>
      <c r="Y26" s="166">
        <f>ReturnData!BA36</f>
        <v>0.78778166380214887</v>
      </c>
      <c r="Z26" s="167">
        <f>ReturnData!AZ36</f>
        <v>7718.2837425878943</v>
      </c>
    </row>
    <row r="27" spans="1:26" x14ac:dyDescent="0.25">
      <c r="A27" t="s">
        <v>15</v>
      </c>
      <c r="B27">
        <v>0.38825458314485428</v>
      </c>
      <c r="V27">
        <f>ReturnData!AX37</f>
        <v>2013</v>
      </c>
      <c r="W27" s="166">
        <f>ReturnData!BB37</f>
        <v>0.77075803331450499</v>
      </c>
      <c r="X27" s="167">
        <f>ReturnData!AY37</f>
        <v>9034.2047812313122</v>
      </c>
      <c r="Y27" s="166">
        <f>ReturnData!BA37</f>
        <v>2.1614040492301574</v>
      </c>
      <c r="Z27" s="167">
        <f>ReturnData!AZ37</f>
        <v>19526.566795727806</v>
      </c>
    </row>
    <row r="28" spans="1:26" x14ac:dyDescent="0.25">
      <c r="A28" t="s">
        <v>16</v>
      </c>
      <c r="B28">
        <v>0.36715991359812511</v>
      </c>
      <c r="V28">
        <f>ReturnData!AX38</f>
        <v>2014</v>
      </c>
      <c r="W28" s="166">
        <f>ReturnData!BB38</f>
        <v>0.68173587377825573</v>
      </c>
      <c r="X28" s="167">
        <f>ReturnData!AY38</f>
        <v>12979.253053862261</v>
      </c>
      <c r="Y28" s="166">
        <f>ReturnData!BA38</f>
        <v>1.9773071104500395</v>
      </c>
      <c r="Z28" s="167">
        <f>ReturnData!AZ38</f>
        <v>25663.969351732238</v>
      </c>
    </row>
    <row r="29" spans="1:26" x14ac:dyDescent="0.25">
      <c r="A29" t="s">
        <v>17</v>
      </c>
      <c r="B29">
        <v>0.47716061346148103</v>
      </c>
      <c r="V29">
        <f>ReturnData!AX39</f>
        <v>2015</v>
      </c>
      <c r="W29" s="166">
        <f>ReturnData!BB39</f>
        <v>-0.14531851662867773</v>
      </c>
      <c r="X29" s="167">
        <f>ReturnData!AY39</f>
        <v>20594.936073475761</v>
      </c>
      <c r="Y29" s="166">
        <f>ReturnData!BA39</f>
        <v>0.86474681300103551</v>
      </c>
      <c r="Z29" s="167">
        <f>ReturnData!AZ39</f>
        <v>17809.405333498224</v>
      </c>
    </row>
    <row r="30" spans="1:26" ht="13" thickBot="1" x14ac:dyDescent="0.3">
      <c r="A30" s="304" t="s">
        <v>18</v>
      </c>
      <c r="B30" s="304">
        <v>31</v>
      </c>
      <c r="V30">
        <f>ReturnData!AX40</f>
        <v>2016</v>
      </c>
      <c r="W30" s="166">
        <f>ReturnData!BB40</f>
        <v>0.92996981385172628</v>
      </c>
      <c r="X30" s="167">
        <f>ReturnData!AY40</f>
        <v>10191.660545797615</v>
      </c>
      <c r="Y30" s="166">
        <f>ReturnData!BA40</f>
        <v>2.5344326717027332</v>
      </c>
      <c r="Z30" s="167">
        <f>ReturnData!AZ40</f>
        <v>25830.077466173185</v>
      </c>
    </row>
    <row r="31" spans="1:26" x14ac:dyDescent="0.25">
      <c r="V31">
        <f>ReturnData!AX41</f>
        <v>2017</v>
      </c>
      <c r="W31" s="166">
        <f>ReturnData!BB41</f>
        <v>1.2302478351997561</v>
      </c>
      <c r="X31" s="167">
        <f>ReturnData!AY41</f>
        <v>4983.7980935522091</v>
      </c>
      <c r="Y31" s="166">
        <f>ReturnData!BA41</f>
        <v>3.4220775424737617</v>
      </c>
      <c r="Z31" s="167">
        <f>ReturnData!AZ41</f>
        <v>17054.943532168563</v>
      </c>
    </row>
    <row r="32" spans="1:26" ht="13" thickBot="1" x14ac:dyDescent="0.3">
      <c r="A32" t="s">
        <v>19</v>
      </c>
      <c r="V32">
        <f>ReturnData!AX42</f>
        <v>2018</v>
      </c>
      <c r="W32" s="166">
        <f>ReturnData!BB42</f>
        <v>0.25329743084002948</v>
      </c>
      <c r="X32" s="167">
        <f>ReturnData!AY42</f>
        <v>16318.515221946902</v>
      </c>
      <c r="Y32" s="166">
        <f>ReturnData!BA42</f>
        <v>1.2882663900115319</v>
      </c>
      <c r="Z32" s="167">
        <f>ReturnData!AZ42</f>
        <v>21022.594695325766</v>
      </c>
    </row>
    <row r="33" spans="1:26" ht="13" x14ac:dyDescent="0.3">
      <c r="A33" s="305"/>
      <c r="B33" s="305" t="s">
        <v>23</v>
      </c>
      <c r="C33" s="305" t="s">
        <v>24</v>
      </c>
      <c r="D33" s="305" t="s">
        <v>25</v>
      </c>
      <c r="E33" s="305" t="s">
        <v>26</v>
      </c>
      <c r="F33" s="305" t="s">
        <v>27</v>
      </c>
      <c r="V33" s="234">
        <f>ReturnData!AX43</f>
        <v>2019</v>
      </c>
      <c r="W33" s="282">
        <f>ReturnData!BB43</f>
        <v>0.47283880257326816</v>
      </c>
      <c r="X33" s="235">
        <f>ReturnData!AY43</f>
        <v>11925.746643957371</v>
      </c>
      <c r="Y33" s="282">
        <f>ReturnData!BA43</f>
        <v>1.6045427139718564</v>
      </c>
      <c r="Z33" s="235">
        <f>ReturnData!AZ43</f>
        <v>19135.36988623612</v>
      </c>
    </row>
    <row r="34" spans="1:26" x14ac:dyDescent="0.25">
      <c r="A34" t="s">
        <v>20</v>
      </c>
      <c r="B34">
        <v>1</v>
      </c>
      <c r="C34">
        <v>4.1905694360740142</v>
      </c>
      <c r="D34">
        <v>4.1905694360740142</v>
      </c>
      <c r="E34">
        <v>18.40534085090966</v>
      </c>
      <c r="F34">
        <v>1.8105020343704513E-4</v>
      </c>
    </row>
    <row r="35" spans="1:26" x14ac:dyDescent="0.25">
      <c r="A35" t="s">
        <v>21</v>
      </c>
      <c r="B35">
        <v>29</v>
      </c>
      <c r="C35">
        <v>6.6027852801291704</v>
      </c>
      <c r="D35">
        <v>0.22768225103893691</v>
      </c>
    </row>
    <row r="36" spans="1:26" ht="13" thickBot="1" x14ac:dyDescent="0.3">
      <c r="A36" s="304" t="s">
        <v>1</v>
      </c>
      <c r="B36" s="304">
        <v>30</v>
      </c>
      <c r="C36" s="304">
        <v>10.793354716203185</v>
      </c>
      <c r="D36" s="304"/>
      <c r="E36" s="304"/>
      <c r="F36" s="304"/>
    </row>
    <row r="37" spans="1:26" ht="13" thickBot="1" x14ac:dyDescent="0.3"/>
    <row r="38" spans="1:26" ht="13" x14ac:dyDescent="0.3">
      <c r="A38" s="305"/>
      <c r="B38" s="305" t="s">
        <v>28</v>
      </c>
      <c r="C38" s="305" t="s">
        <v>17</v>
      </c>
      <c r="D38" s="305" t="s">
        <v>29</v>
      </c>
      <c r="E38" s="305" t="s">
        <v>30</v>
      </c>
      <c r="F38" s="305" t="s">
        <v>31</v>
      </c>
      <c r="G38" s="305" t="s">
        <v>32</v>
      </c>
      <c r="H38" s="305" t="s">
        <v>33</v>
      </c>
      <c r="I38" s="305" t="s">
        <v>34</v>
      </c>
    </row>
    <row r="39" spans="1:26" x14ac:dyDescent="0.25">
      <c r="A39" t="s">
        <v>22</v>
      </c>
      <c r="B39">
        <v>1.3728824796989394</v>
      </c>
      <c r="C39">
        <v>0.23202087345885089</v>
      </c>
      <c r="D39">
        <v>5.9170645262760004</v>
      </c>
      <c r="E39">
        <v>2.0002255228916788E-6</v>
      </c>
      <c r="F39">
        <v>0.89834651170737623</v>
      </c>
      <c r="G39">
        <v>1.8474184476905027</v>
      </c>
      <c r="H39">
        <v>0.89834651170737623</v>
      </c>
      <c r="I39">
        <v>1.8474184476905027</v>
      </c>
    </row>
    <row r="40" spans="1:26" ht="13" thickBot="1" x14ac:dyDescent="0.3">
      <c r="A40" s="304" t="s">
        <v>35</v>
      </c>
      <c r="B40" s="304">
        <v>-4.9386403310906811E-5</v>
      </c>
      <c r="C40" s="304">
        <v>1.1511594059920897E-5</v>
      </c>
      <c r="D40" s="304">
        <v>-4.2901446188805394</v>
      </c>
      <c r="E40" s="304">
        <v>1.8105020343704562E-4</v>
      </c>
      <c r="F40" s="304">
        <v>-7.2930256710455798E-5</v>
      </c>
      <c r="G40" s="304">
        <v>-2.5842549911357828E-5</v>
      </c>
      <c r="H40" s="304">
        <v>-7.2930256710455798E-5</v>
      </c>
      <c r="I40" s="304">
        <v>-2.5842549911357828E-5</v>
      </c>
    </row>
    <row r="44" spans="1:26" x14ac:dyDescent="0.25">
      <c r="A44" t="s">
        <v>68</v>
      </c>
      <c r="B44" s="60">
        <f>EXP(B39)</f>
        <v>3.9467106284810041</v>
      </c>
      <c r="D44" t="s">
        <v>69</v>
      </c>
    </row>
    <row r="45" spans="1:26" ht="13" x14ac:dyDescent="0.3">
      <c r="A45" t="s">
        <v>70</v>
      </c>
      <c r="B45" s="60">
        <f>B39</f>
        <v>1.3728824796989394</v>
      </c>
      <c r="D45" t="s">
        <v>71</v>
      </c>
      <c r="E45" s="61">
        <f>B45+(D35/2)</f>
        <v>1.4867236052184079</v>
      </c>
      <c r="F45" s="26"/>
      <c r="G45" s="62"/>
    </row>
    <row r="46" spans="1:26" x14ac:dyDescent="0.25">
      <c r="A46" t="s">
        <v>72</v>
      </c>
      <c r="B46" s="40">
        <f>-B45/B40</f>
        <v>27798.794560035174</v>
      </c>
      <c r="D46" t="s">
        <v>73</v>
      </c>
      <c r="E46" s="40">
        <f>(E45/B45)*B46</f>
        <v>30103.905235999846</v>
      </c>
    </row>
    <row r="47" spans="1:26" ht="13" x14ac:dyDescent="0.3">
      <c r="A47" s="24" t="s">
        <v>74</v>
      </c>
      <c r="B47" s="198">
        <f>$B$46*(0.5-0.07*$B$45)</f>
        <v>11227.883819442013</v>
      </c>
      <c r="D47" t="s">
        <v>75</v>
      </c>
      <c r="E47" s="40">
        <f>(0.5-0.07*B45)*B46</f>
        <v>11227.883819442013</v>
      </c>
      <c r="G47" s="62"/>
    </row>
    <row r="48" spans="1:26" ht="13" x14ac:dyDescent="0.3">
      <c r="A48" s="63" t="s">
        <v>76</v>
      </c>
      <c r="B48" s="64">
        <f>0.5*$B$45-0.07*$B$45*$B$45</f>
        <v>0.55450479863496804</v>
      </c>
      <c r="E48" s="40">
        <f>F48*EXP(B45*(1-F49/B46))</f>
        <v>0</v>
      </c>
      <c r="F48" s="26"/>
      <c r="G48" s="64"/>
      <c r="H48" s="64"/>
    </row>
    <row r="49" spans="1:8" x14ac:dyDescent="0.25">
      <c r="A49" t="s">
        <v>77</v>
      </c>
      <c r="B49" s="60">
        <f>SQRT(D35)</f>
        <v>0.47716061346148103</v>
      </c>
    </row>
    <row r="50" spans="1:8" x14ac:dyDescent="0.25">
      <c r="G50" t="s">
        <v>78</v>
      </c>
    </row>
    <row r="51" spans="1:8" ht="14.5" x14ac:dyDescent="0.25">
      <c r="A51" t="s">
        <v>79</v>
      </c>
      <c r="B51" s="65" t="s">
        <v>80</v>
      </c>
      <c r="G51" s="22" t="s">
        <v>81</v>
      </c>
      <c r="H51" s="22" t="s">
        <v>82</v>
      </c>
    </row>
    <row r="52" spans="1:8" ht="14.5" x14ac:dyDescent="0.25">
      <c r="A52" t="s">
        <v>83</v>
      </c>
      <c r="B52" t="s">
        <v>84</v>
      </c>
      <c r="G52">
        <v>0</v>
      </c>
      <c r="H52">
        <v>0</v>
      </c>
    </row>
    <row r="53" spans="1:8" ht="14.5" x14ac:dyDescent="0.25">
      <c r="A53" t="s">
        <v>85</v>
      </c>
      <c r="B53" s="60">
        <f>EXP(D35/2)</f>
        <v>1.1205740801162669</v>
      </c>
      <c r="G53">
        <v>1000</v>
      </c>
      <c r="H53" s="40">
        <f>G53*EXP(B$45*(1-G53/B$46))</f>
        <v>3756.5315681093671</v>
      </c>
    </row>
    <row r="54" spans="1:8" x14ac:dyDescent="0.25">
      <c r="G54">
        <f>G53+1000</f>
        <v>2000</v>
      </c>
      <c r="H54" s="40">
        <f>G54*EXP(B$45*(1-G54/B$46))</f>
        <v>7151.0332277050757</v>
      </c>
    </row>
    <row r="55" spans="1:8" x14ac:dyDescent="0.25">
      <c r="G55">
        <f t="shared" ref="G55:G92" si="0">G54+1000</f>
        <v>3000</v>
      </c>
      <c r="H55" s="40">
        <f>G55*EXP(B$45*(1-G55/B$46))</f>
        <v>10209.672532343257</v>
      </c>
    </row>
    <row r="56" spans="1:8" x14ac:dyDescent="0.25">
      <c r="A56" s="234" t="s">
        <v>222</v>
      </c>
      <c r="B56" s="288">
        <f>1/(B40*-1)</f>
        <v>20248.488105209992</v>
      </c>
      <c r="G56">
        <f t="shared" si="0"/>
        <v>4000</v>
      </c>
      <c r="H56" s="40">
        <f>G56*EXP(B$45*(1-G56/B$46))</f>
        <v>12956.935797298014</v>
      </c>
    </row>
    <row r="57" spans="1:8" x14ac:dyDescent="0.25">
      <c r="A57" s="234" t="s">
        <v>223</v>
      </c>
      <c r="B57" s="289">
        <f>B56*0.15</f>
        <v>3037.2732157814985</v>
      </c>
      <c r="G57">
        <f t="shared" si="0"/>
        <v>5000</v>
      </c>
      <c r="H57" s="40">
        <f>G57*EXP(B$45*(1-G57/B$46))</f>
        <v>15415.729366270212</v>
      </c>
    </row>
    <row r="58" spans="1:8" x14ac:dyDescent="0.25">
      <c r="G58">
        <f t="shared" si="0"/>
        <v>6000</v>
      </c>
      <c r="H58" s="40">
        <f t="shared" ref="H58:H88" si="1">G58*EXP(B$45*(1-G58/B$46))</f>
        <v>17607.475022442999</v>
      </c>
    </row>
    <row r="59" spans="1:8" x14ac:dyDescent="0.25">
      <c r="G59">
        <f t="shared" si="0"/>
        <v>7000</v>
      </c>
      <c r="H59" s="40">
        <f t="shared" si="1"/>
        <v>19552.199873076264</v>
      </c>
    </row>
    <row r="60" spans="1:8" x14ac:dyDescent="0.25">
      <c r="G60">
        <f t="shared" si="0"/>
        <v>8000</v>
      </c>
      <c r="H60" s="40">
        <f t="shared" si="1"/>
        <v>21268.621018703448</v>
      </c>
    </row>
    <row r="61" spans="1:8" x14ac:dyDescent="0.25">
      <c r="G61">
        <f t="shared" si="0"/>
        <v>9000</v>
      </c>
      <c r="H61" s="40">
        <f t="shared" si="1"/>
        <v>22774.225300848091</v>
      </c>
    </row>
    <row r="62" spans="1:8" x14ac:dyDescent="0.25">
      <c r="G62">
        <f t="shared" si="0"/>
        <v>10000</v>
      </c>
      <c r="H62" s="40">
        <f t="shared" si="1"/>
        <v>24085.344405961649</v>
      </c>
    </row>
    <row r="63" spans="1:8" x14ac:dyDescent="0.25">
      <c r="G63">
        <f t="shared" si="0"/>
        <v>11000</v>
      </c>
      <c r="H63" s="40">
        <f t="shared" si="1"/>
        <v>25217.22558794848</v>
      </c>
    </row>
    <row r="64" spans="1:8" x14ac:dyDescent="0.25">
      <c r="G64">
        <f t="shared" si="0"/>
        <v>12000</v>
      </c>
      <c r="H64" s="40">
        <f t="shared" si="1"/>
        <v>26184.098257141522</v>
      </c>
    </row>
    <row r="65" spans="7:8" x14ac:dyDescent="0.25">
      <c r="G65">
        <f t="shared" si="0"/>
        <v>13000</v>
      </c>
      <c r="H65" s="40">
        <f t="shared" si="1"/>
        <v>26999.236669878122</v>
      </c>
    </row>
    <row r="66" spans="7:8" x14ac:dyDescent="0.25">
      <c r="G66">
        <f t="shared" si="0"/>
        <v>14000</v>
      </c>
      <c r="H66" s="40">
        <f t="shared" si="1"/>
        <v>27675.018939857728</v>
      </c>
    </row>
    <row r="67" spans="7:8" x14ac:dyDescent="0.25">
      <c r="G67">
        <f t="shared" si="0"/>
        <v>15000</v>
      </c>
      <c r="H67" s="40">
        <f t="shared" si="1"/>
        <v>28222.982580201242</v>
      </c>
    </row>
    <row r="68" spans="7:8" x14ac:dyDescent="0.25">
      <c r="G68">
        <f t="shared" si="0"/>
        <v>16000</v>
      </c>
      <c r="H68" s="40">
        <f t="shared" si="1"/>
        <v>28653.876773538283</v>
      </c>
    </row>
    <row r="69" spans="7:8" x14ac:dyDescent="0.25">
      <c r="G69">
        <f>G68+1000</f>
        <v>17000</v>
      </c>
      <c r="H69" s="40">
        <f t="shared" si="1"/>
        <v>28977.711556487076</v>
      </c>
    </row>
    <row r="70" spans="7:8" x14ac:dyDescent="0.25">
      <c r="G70">
        <f t="shared" si="0"/>
        <v>18000</v>
      </c>
      <c r="H70" s="40">
        <f t="shared" si="1"/>
        <v>29203.804094528616</v>
      </c>
    </row>
    <row r="71" spans="7:8" x14ac:dyDescent="0.25">
      <c r="G71">
        <f t="shared" si="0"/>
        <v>19000</v>
      </c>
      <c r="H71" s="40">
        <f t="shared" si="1"/>
        <v>29340.822213479347</v>
      </c>
    </row>
    <row r="72" spans="7:8" x14ac:dyDescent="0.25">
      <c r="G72">
        <f t="shared" si="0"/>
        <v>20000</v>
      </c>
      <c r="H72" s="40">
        <f t="shared" si="1"/>
        <v>29396.825344504989</v>
      </c>
    </row>
    <row r="73" spans="7:8" x14ac:dyDescent="0.25">
      <c r="G73">
        <f t="shared" si="0"/>
        <v>21000</v>
      </c>
      <c r="H73" s="40">
        <f t="shared" si="1"/>
        <v>29379.303030863219</v>
      </c>
    </row>
    <row r="74" spans="7:8" x14ac:dyDescent="0.25">
      <c r="G74">
        <f t="shared" si="0"/>
        <v>22000</v>
      </c>
      <c r="H74" s="40">
        <f t="shared" si="1"/>
        <v>29295.211136286962</v>
      </c>
    </row>
    <row r="75" spans="7:8" x14ac:dyDescent="0.25">
      <c r="G75">
        <f t="shared" si="0"/>
        <v>23000</v>
      </c>
      <c r="H75" s="40">
        <f t="shared" si="1"/>
        <v>29151.005887098119</v>
      </c>
    </row>
    <row r="76" spans="7:8" x14ac:dyDescent="0.25">
      <c r="G76">
        <f t="shared" si="0"/>
        <v>24000</v>
      </c>
      <c r="H76" s="40">
        <f t="shared" si="1"/>
        <v>28952.675872748056</v>
      </c>
    </row>
    <row r="77" spans="7:8" x14ac:dyDescent="0.25">
      <c r="G77">
        <f>G76+1000</f>
        <v>25000</v>
      </c>
      <c r="H77" s="40">
        <f t="shared" si="1"/>
        <v>28705.772122493934</v>
      </c>
    </row>
    <row r="78" spans="7:8" x14ac:dyDescent="0.25">
      <c r="G78">
        <f t="shared" si="0"/>
        <v>26000</v>
      </c>
      <c r="H78" s="40">
        <f t="shared" si="1"/>
        <v>28415.43636931631</v>
      </c>
    </row>
    <row r="79" spans="7:8" x14ac:dyDescent="0.25">
      <c r="G79">
        <f t="shared" si="0"/>
        <v>27000</v>
      </c>
      <c r="H79" s="40">
        <f t="shared" si="1"/>
        <v>28086.427605942979</v>
      </c>
    </row>
    <row r="80" spans="7:8" x14ac:dyDescent="0.25">
      <c r="G80">
        <f t="shared" si="0"/>
        <v>28000</v>
      </c>
      <c r="H80" s="40">
        <f t="shared" si="1"/>
        <v>27723.147031946864</v>
      </c>
    </row>
    <row r="81" spans="7:8" x14ac:dyDescent="0.25">
      <c r="G81">
        <f t="shared" si="0"/>
        <v>29000</v>
      </c>
      <c r="H81" s="40">
        <f t="shared" si="1"/>
        <v>27329.661485313849</v>
      </c>
    </row>
    <row r="82" spans="7:8" x14ac:dyDescent="0.25">
      <c r="G82">
        <f t="shared" si="0"/>
        <v>30000</v>
      </c>
      <c r="H82" s="40">
        <f t="shared" si="1"/>
        <v>26909.72544661109</v>
      </c>
    </row>
    <row r="83" spans="7:8" x14ac:dyDescent="0.25">
      <c r="G83">
        <f>G82+1000</f>
        <v>31000</v>
      </c>
      <c r="H83" s="40">
        <f t="shared" si="1"/>
        <v>26466.801698912113</v>
      </c>
    </row>
    <row r="84" spans="7:8" x14ac:dyDescent="0.25">
      <c r="G84">
        <f t="shared" si="0"/>
        <v>32000</v>
      </c>
      <c r="H84" s="40">
        <f t="shared" si="1"/>
        <v>26004.080721935185</v>
      </c>
    </row>
    <row r="85" spans="7:8" x14ac:dyDescent="0.25">
      <c r="G85">
        <f t="shared" si="0"/>
        <v>33000</v>
      </c>
      <c r="H85" s="40">
        <f t="shared" si="1"/>
        <v>25524.498894411801</v>
      </c>
    </row>
    <row r="86" spans="7:8" x14ac:dyDescent="0.25">
      <c r="G86">
        <f t="shared" si="0"/>
        <v>34000</v>
      </c>
      <c r="H86" s="40">
        <f t="shared" si="1"/>
        <v>25030.755574507617</v>
      </c>
    </row>
    <row r="87" spans="7:8" x14ac:dyDescent="0.25">
      <c r="G87">
        <f t="shared" si="0"/>
        <v>35000</v>
      </c>
      <c r="H87" s="40">
        <f t="shared" si="1"/>
        <v>24525.329124156877</v>
      </c>
    </row>
    <row r="88" spans="7:8" x14ac:dyDescent="0.25">
      <c r="G88">
        <f t="shared" si="0"/>
        <v>36000</v>
      </c>
      <c r="H88" s="40">
        <f t="shared" si="1"/>
        <v>24010.491939428695</v>
      </c>
    </row>
    <row r="89" spans="7:8" x14ac:dyDescent="0.25">
      <c r="G89">
        <f t="shared" si="0"/>
        <v>37000</v>
      </c>
      <c r="H89" s="40">
        <f>G89*EXP(B$45*(1-G89/B$46))</f>
        <v>23488.324545509702</v>
      </c>
    </row>
    <row r="90" spans="7:8" x14ac:dyDescent="0.25">
      <c r="G90">
        <f t="shared" si="0"/>
        <v>38000</v>
      </c>
      <c r="H90" s="40">
        <f>G90*EXP(B$45*(1-G90/B$46))</f>
        <v>22960.728811549099</v>
      </c>
    </row>
    <row r="91" spans="7:8" x14ac:dyDescent="0.25">
      <c r="G91">
        <f t="shared" si="0"/>
        <v>39000</v>
      </c>
      <c r="H91" s="40">
        <f>G91*EXP(B$45*(1-G91/B$46))</f>
        <v>22429.440337460179</v>
      </c>
    </row>
    <row r="92" spans="7:8" x14ac:dyDescent="0.25">
      <c r="G92">
        <f t="shared" si="0"/>
        <v>40000</v>
      </c>
      <c r="H92" s="40">
        <f>G92*EXP(B$45*(1-G92/B$46))</f>
        <v>21896.040061795229</v>
      </c>
    </row>
    <row r="93" spans="7:8" x14ac:dyDescent="0.25">
      <c r="H93" s="40"/>
    </row>
    <row r="94" spans="7:8" x14ac:dyDescent="0.25">
      <c r="H94" s="40"/>
    </row>
    <row r="95" spans="7:8" x14ac:dyDescent="0.25">
      <c r="H95" s="40"/>
    </row>
    <row r="96" spans="7:8" x14ac:dyDescent="0.25">
      <c r="H96" s="40"/>
    </row>
    <row r="97" spans="8:8" x14ac:dyDescent="0.25">
      <c r="H97" s="40"/>
    </row>
    <row r="98" spans="8:8" x14ac:dyDescent="0.25">
      <c r="H98" s="40"/>
    </row>
    <row r="99" spans="8:8" x14ac:dyDescent="0.25">
      <c r="H99" s="40"/>
    </row>
    <row r="100" spans="8:8" x14ac:dyDescent="0.25">
      <c r="H100" s="40"/>
    </row>
    <row r="101" spans="8:8" x14ac:dyDescent="0.25">
      <c r="H101" s="40"/>
    </row>
    <row r="102" spans="8:8" x14ac:dyDescent="0.25">
      <c r="H102" s="40"/>
    </row>
    <row r="103" spans="8:8" x14ac:dyDescent="0.25">
      <c r="H103" s="40"/>
    </row>
    <row r="104" spans="8:8" x14ac:dyDescent="0.25">
      <c r="H104" s="40"/>
    </row>
    <row r="105" spans="8:8" x14ac:dyDescent="0.25">
      <c r="H105" s="40"/>
    </row>
    <row r="106" spans="8:8" x14ac:dyDescent="0.25">
      <c r="H106" s="40"/>
    </row>
    <row r="107" spans="8:8" x14ac:dyDescent="0.25">
      <c r="H107" s="40"/>
    </row>
    <row r="108" spans="8:8" x14ac:dyDescent="0.25">
      <c r="H108" s="40"/>
    </row>
    <row r="109" spans="8:8" x14ac:dyDescent="0.25">
      <c r="H109" s="40"/>
    </row>
    <row r="110" spans="8:8" x14ac:dyDescent="0.25">
      <c r="H110" s="40"/>
    </row>
    <row r="111" spans="8:8" x14ac:dyDescent="0.25">
      <c r="H111" s="40"/>
    </row>
    <row r="112" spans="8:8" x14ac:dyDescent="0.25">
      <c r="H112" s="4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pageSetUpPr fitToPage="1"/>
  </sheetPr>
  <dimension ref="A1:X75"/>
  <sheetViews>
    <sheetView zoomScale="90" zoomScaleNormal="90" workbookViewId="0">
      <pane xSplit="1" ySplit="4" topLeftCell="B18" activePane="bottomRight" state="frozen"/>
      <selection activeCell="B40" sqref="B40"/>
      <selection pane="topRight" activeCell="B40" sqref="B40"/>
      <selection pane="bottomLeft" activeCell="B40" sqref="B40"/>
      <selection pane="bottomRight" activeCell="H24" sqref="H24"/>
    </sheetView>
  </sheetViews>
  <sheetFormatPr defaultColWidth="9.08984375" defaultRowHeight="13" x14ac:dyDescent="0.3"/>
  <cols>
    <col min="1" max="1" width="9" style="72" customWidth="1"/>
    <col min="2" max="2" width="5.453125" style="219" bestFit="1" customWidth="1"/>
    <col min="3" max="5" width="5.08984375" style="219" bestFit="1" customWidth="1"/>
    <col min="6" max="6" width="7.08984375" style="219" bestFit="1" customWidth="1"/>
    <col min="7" max="7" width="6.1796875" style="72" customWidth="1"/>
    <col min="8" max="8" width="8.08984375" style="72" customWidth="1"/>
    <col min="9" max="9" width="6.453125" style="72" bestFit="1" customWidth="1"/>
    <col min="10" max="10" width="5.81640625" style="72" bestFit="1" customWidth="1"/>
    <col min="11" max="11" width="8.1796875" style="72" bestFit="1" customWidth="1"/>
    <col min="12" max="12" width="4.81640625" style="72" bestFit="1" customWidth="1"/>
    <col min="13" max="13" width="4.6328125" style="72" customWidth="1"/>
    <col min="14" max="15" width="6.453125" style="72" bestFit="1" customWidth="1"/>
    <col min="16" max="16" width="5.81640625" style="72" bestFit="1" customWidth="1"/>
    <col min="17" max="17" width="8.1796875" style="72" bestFit="1" customWidth="1"/>
    <col min="18" max="18" width="6.453125" style="72" bestFit="1" customWidth="1"/>
    <col min="19" max="19" width="4.1796875" style="72" customWidth="1"/>
    <col min="20" max="20" width="10.81640625" style="72" bestFit="1" customWidth="1"/>
    <col min="21" max="21" width="6.453125" style="72" bestFit="1" customWidth="1"/>
    <col min="22" max="22" width="5.81640625" style="72" bestFit="1" customWidth="1"/>
    <col min="23" max="23" width="8.1796875" style="72" bestFit="1" customWidth="1"/>
    <col min="24" max="24" width="5.453125" style="72" bestFit="1" customWidth="1"/>
    <col min="25" max="16384" width="9.08984375" style="72"/>
  </cols>
  <sheetData>
    <row r="1" spans="1:24" x14ac:dyDescent="0.3">
      <c r="B1" s="219" t="s">
        <v>236</v>
      </c>
      <c r="G1" s="72" t="s">
        <v>237</v>
      </c>
      <c r="H1" s="227">
        <v>0.6</v>
      </c>
      <c r="I1" s="227">
        <v>0.6</v>
      </c>
      <c r="J1" s="227">
        <v>0.6</v>
      </c>
      <c r="K1" s="227">
        <v>0.6</v>
      </c>
    </row>
    <row r="2" spans="1:24" x14ac:dyDescent="0.3">
      <c r="B2" s="1"/>
      <c r="C2" s="1"/>
      <c r="D2" s="1"/>
      <c r="E2" s="1"/>
      <c r="F2" s="1"/>
      <c r="G2" s="1" t="s">
        <v>215</v>
      </c>
      <c r="H2" s="227">
        <v>1</v>
      </c>
      <c r="I2" s="227">
        <v>1</v>
      </c>
      <c r="J2" s="227">
        <v>1</v>
      </c>
      <c r="K2" s="227">
        <v>1</v>
      </c>
      <c r="L2" s="1"/>
      <c r="M2" s="1"/>
      <c r="N2" s="1"/>
      <c r="O2" s="1"/>
      <c r="P2" s="1"/>
      <c r="Q2" s="1"/>
      <c r="R2" s="1"/>
      <c r="S2" s="1"/>
      <c r="T2" s="209"/>
      <c r="U2" s="209"/>
      <c r="V2" s="209"/>
      <c r="W2" s="209"/>
      <c r="X2" s="209"/>
    </row>
    <row r="3" spans="1:24" s="73" customFormat="1" x14ac:dyDescent="0.3">
      <c r="B3" s="225" t="s">
        <v>231</v>
      </c>
      <c r="C3" s="225"/>
      <c r="D3" s="225"/>
      <c r="E3" s="225"/>
      <c r="F3" s="225"/>
      <c r="G3" s="1"/>
      <c r="H3" s="225" t="s">
        <v>232</v>
      </c>
      <c r="I3" s="225"/>
      <c r="J3" s="225"/>
      <c r="K3" s="225"/>
      <c r="L3" s="225"/>
      <c r="M3" s="1"/>
      <c r="N3" s="225" t="s">
        <v>1</v>
      </c>
      <c r="O3" s="225"/>
      <c r="P3" s="225"/>
      <c r="Q3" s="225"/>
      <c r="R3" s="225"/>
      <c r="S3" s="1"/>
      <c r="T3" s="226" t="s">
        <v>233</v>
      </c>
      <c r="U3" s="226"/>
      <c r="V3" s="226"/>
      <c r="W3" s="226"/>
      <c r="X3" s="226"/>
    </row>
    <row r="4" spans="1:24" x14ac:dyDescent="0.3">
      <c r="B4" s="204" t="s">
        <v>64</v>
      </c>
      <c r="C4" s="204" t="s">
        <v>234</v>
      </c>
      <c r="D4" s="204" t="s">
        <v>235</v>
      </c>
      <c r="E4" s="204" t="s">
        <v>66</v>
      </c>
      <c r="F4" s="204" t="s">
        <v>1</v>
      </c>
      <c r="G4" s="1"/>
      <c r="H4" s="273" t="s">
        <v>64</v>
      </c>
      <c r="I4" s="273" t="s">
        <v>234</v>
      </c>
      <c r="J4" s="273" t="s">
        <v>235</v>
      </c>
      <c r="K4" s="273" t="s">
        <v>66</v>
      </c>
      <c r="L4" s="273" t="s">
        <v>1</v>
      </c>
      <c r="M4" s="1"/>
      <c r="N4" s="249" t="s">
        <v>64</v>
      </c>
      <c r="O4" s="249" t="s">
        <v>234</v>
      </c>
      <c r="P4" s="249" t="s">
        <v>235</v>
      </c>
      <c r="Q4" s="249" t="s">
        <v>66</v>
      </c>
      <c r="R4" s="249" t="s">
        <v>1</v>
      </c>
      <c r="S4" s="1"/>
      <c r="T4" s="274" t="s">
        <v>64</v>
      </c>
      <c r="U4" s="274" t="s">
        <v>234</v>
      </c>
      <c r="V4" s="274" t="s">
        <v>235</v>
      </c>
      <c r="W4" s="274" t="s">
        <v>66</v>
      </c>
      <c r="X4" s="274" t="s">
        <v>1</v>
      </c>
    </row>
    <row r="5" spans="1:24" ht="20" customHeight="1" x14ac:dyDescent="0.3">
      <c r="A5" s="200">
        <v>1992</v>
      </c>
      <c r="B5" s="260">
        <v>1308.1727757851456</v>
      </c>
      <c r="C5" s="260">
        <v>1314.8272242148544</v>
      </c>
      <c r="D5" s="260">
        <v>3979</v>
      </c>
      <c r="E5" s="260">
        <v>457</v>
      </c>
      <c r="F5" s="260">
        <v>7059</v>
      </c>
      <c r="H5" s="263"/>
      <c r="I5" s="264"/>
      <c r="J5" s="264"/>
      <c r="K5" s="264"/>
      <c r="L5" s="265"/>
      <c r="N5" s="272">
        <f>B5+H5</f>
        <v>1308.1727757851456</v>
      </c>
      <c r="O5" s="272">
        <f t="shared" ref="O5:Q5" si="0">C5+I5</f>
        <v>1314.8272242148544</v>
      </c>
      <c r="P5" s="272">
        <f t="shared" si="0"/>
        <v>3979</v>
      </c>
      <c r="Q5" s="272">
        <f t="shared" si="0"/>
        <v>457</v>
      </c>
      <c r="R5" s="272">
        <f>SUM(N5:Q5)</f>
        <v>7059</v>
      </c>
      <c r="T5" s="263"/>
      <c r="U5" s="264"/>
      <c r="V5" s="264"/>
      <c r="W5" s="264"/>
      <c r="X5" s="265"/>
    </row>
    <row r="6" spans="1:24" ht="20" customHeight="1" x14ac:dyDescent="0.3">
      <c r="A6" s="200">
        <v>1993</v>
      </c>
      <c r="B6" s="260">
        <v>1526.1184498294112</v>
      </c>
      <c r="C6" s="260">
        <v>1533.8815501705888</v>
      </c>
      <c r="D6" s="260">
        <v>2148</v>
      </c>
      <c r="E6" s="260">
        <v>378</v>
      </c>
      <c r="F6" s="260">
        <v>5586</v>
      </c>
      <c r="H6" s="266"/>
      <c r="I6" s="262"/>
      <c r="J6" s="262"/>
      <c r="K6" s="262"/>
      <c r="L6" s="267"/>
      <c r="N6" s="272">
        <f t="shared" ref="N6:N37" si="1">B6+H6</f>
        <v>1526.1184498294112</v>
      </c>
      <c r="O6" s="272">
        <f t="shared" ref="O6:O37" si="2">C6+I6</f>
        <v>1533.8815501705888</v>
      </c>
      <c r="P6" s="272">
        <f t="shared" ref="P6:P37" si="3">D6+J6</f>
        <v>2148</v>
      </c>
      <c r="Q6" s="272">
        <f t="shared" ref="Q6:Q37" si="4">E6+K6</f>
        <v>378</v>
      </c>
      <c r="R6" s="272">
        <f t="shared" ref="R6:R37" si="5">SUM(N6:Q6)</f>
        <v>5586</v>
      </c>
      <c r="T6" s="266"/>
      <c r="U6" s="262"/>
      <c r="V6" s="262"/>
      <c r="W6" s="262"/>
      <c r="X6" s="267"/>
    </row>
    <row r="7" spans="1:24" ht="20" customHeight="1" x14ac:dyDescent="0.3">
      <c r="A7" s="200">
        <v>1994</v>
      </c>
      <c r="B7" s="260">
        <v>2097.6647712361123</v>
      </c>
      <c r="C7" s="260">
        <v>2108.3352287638877</v>
      </c>
      <c r="D7" s="260">
        <v>1677</v>
      </c>
      <c r="E7" s="260">
        <v>330</v>
      </c>
      <c r="F7" s="260">
        <v>6213</v>
      </c>
      <c r="H7" s="266"/>
      <c r="I7" s="262"/>
      <c r="J7" s="262"/>
      <c r="K7" s="262"/>
      <c r="L7" s="267"/>
      <c r="N7" s="272">
        <f t="shared" si="1"/>
        <v>2097.6647712361123</v>
      </c>
      <c r="O7" s="272">
        <f t="shared" si="2"/>
        <v>2108.3352287638877</v>
      </c>
      <c r="P7" s="272">
        <f t="shared" si="3"/>
        <v>1677</v>
      </c>
      <c r="Q7" s="272">
        <f t="shared" si="4"/>
        <v>330</v>
      </c>
      <c r="R7" s="272">
        <f t="shared" si="5"/>
        <v>6213</v>
      </c>
      <c r="T7" s="266"/>
      <c r="U7" s="262"/>
      <c r="V7" s="262"/>
      <c r="W7" s="262"/>
      <c r="X7" s="267"/>
    </row>
    <row r="8" spans="1:24" ht="20" customHeight="1" x14ac:dyDescent="0.3">
      <c r="A8" s="200">
        <v>1995</v>
      </c>
      <c r="B8" s="260">
        <v>1812.3903420523138</v>
      </c>
      <c r="C8" s="260">
        <v>1821.6096579476862</v>
      </c>
      <c r="D8" s="260">
        <v>2783</v>
      </c>
      <c r="E8" s="260">
        <v>299</v>
      </c>
      <c r="F8" s="260">
        <v>6716</v>
      </c>
      <c r="H8" s="266"/>
      <c r="I8" s="262"/>
      <c r="J8" s="262"/>
      <c r="K8" s="262"/>
      <c r="L8" s="267"/>
      <c r="N8" s="272">
        <f t="shared" si="1"/>
        <v>1812.3903420523138</v>
      </c>
      <c r="O8" s="272">
        <f t="shared" si="2"/>
        <v>1821.6096579476862</v>
      </c>
      <c r="P8" s="272">
        <f t="shared" si="3"/>
        <v>2783</v>
      </c>
      <c r="Q8" s="272">
        <f t="shared" si="4"/>
        <v>299</v>
      </c>
      <c r="R8" s="272">
        <f t="shared" si="5"/>
        <v>6716</v>
      </c>
      <c r="T8" s="266"/>
      <c r="U8" s="262"/>
      <c r="V8" s="262"/>
      <c r="W8" s="262"/>
      <c r="X8" s="267"/>
    </row>
    <row r="9" spans="1:24" ht="20" customHeight="1" x14ac:dyDescent="0.3">
      <c r="A9" s="200">
        <v>1996</v>
      </c>
      <c r="B9" s="260">
        <v>1834.3345289126059</v>
      </c>
      <c r="C9" s="260">
        <v>1843.6654710873941</v>
      </c>
      <c r="D9" s="260">
        <v>3629</v>
      </c>
      <c r="E9" s="260">
        <v>393</v>
      </c>
      <c r="F9" s="260">
        <v>7700</v>
      </c>
      <c r="H9" s="266"/>
      <c r="I9" s="262"/>
      <c r="J9" s="262"/>
      <c r="K9" s="262"/>
      <c r="L9" s="267"/>
      <c r="N9" s="272">
        <f t="shared" si="1"/>
        <v>1834.3345289126059</v>
      </c>
      <c r="O9" s="272">
        <f t="shared" si="2"/>
        <v>1843.6654710873941</v>
      </c>
      <c r="P9" s="272">
        <f t="shared" si="3"/>
        <v>3629</v>
      </c>
      <c r="Q9" s="272">
        <f t="shared" si="4"/>
        <v>393</v>
      </c>
      <c r="R9" s="272">
        <f t="shared" si="5"/>
        <v>7700</v>
      </c>
      <c r="T9" s="266"/>
      <c r="U9" s="262"/>
      <c r="V9" s="262"/>
      <c r="W9" s="262"/>
      <c r="X9" s="267"/>
    </row>
    <row r="10" spans="1:24" ht="20" customHeight="1" x14ac:dyDescent="0.3">
      <c r="A10" s="200">
        <v>1997</v>
      </c>
      <c r="B10" s="260">
        <v>1876.7267080745341</v>
      </c>
      <c r="C10" s="260">
        <v>1886.2732919254659</v>
      </c>
      <c r="D10" s="260">
        <v>1979</v>
      </c>
      <c r="E10" s="260">
        <v>963</v>
      </c>
      <c r="F10" s="260">
        <v>6705</v>
      </c>
      <c r="H10" s="266"/>
      <c r="I10" s="262"/>
      <c r="J10" s="262"/>
      <c r="K10" s="262"/>
      <c r="L10" s="267"/>
      <c r="N10" s="272">
        <f t="shared" si="1"/>
        <v>1876.7267080745341</v>
      </c>
      <c r="O10" s="272">
        <f t="shared" si="2"/>
        <v>1886.2732919254659</v>
      </c>
      <c r="P10" s="272">
        <f t="shared" si="3"/>
        <v>1979</v>
      </c>
      <c r="Q10" s="272">
        <f t="shared" si="4"/>
        <v>963</v>
      </c>
      <c r="R10" s="272">
        <f t="shared" si="5"/>
        <v>6705</v>
      </c>
      <c r="T10" s="266"/>
      <c r="U10" s="262"/>
      <c r="V10" s="262"/>
      <c r="W10" s="262"/>
      <c r="X10" s="267"/>
    </row>
    <row r="11" spans="1:24" ht="20" customHeight="1" x14ac:dyDescent="0.3">
      <c r="A11" s="200">
        <v>1998</v>
      </c>
      <c r="B11" s="260">
        <v>1595</v>
      </c>
      <c r="C11" s="260">
        <v>1540</v>
      </c>
      <c r="D11" s="260">
        <v>5285</v>
      </c>
      <c r="E11" s="260">
        <v>645</v>
      </c>
      <c r="F11" s="260">
        <v>9065</v>
      </c>
      <c r="H11" s="266"/>
      <c r="I11" s="262"/>
      <c r="J11" s="262"/>
      <c r="K11" s="262"/>
      <c r="L11" s="267"/>
      <c r="N11" s="272">
        <f t="shared" si="1"/>
        <v>1595</v>
      </c>
      <c r="O11" s="272">
        <f t="shared" si="2"/>
        <v>1540</v>
      </c>
      <c r="P11" s="272">
        <f t="shared" si="3"/>
        <v>5285</v>
      </c>
      <c r="Q11" s="272">
        <f t="shared" si="4"/>
        <v>645</v>
      </c>
      <c r="R11" s="272">
        <f t="shared" si="5"/>
        <v>9065</v>
      </c>
      <c r="T11" s="266"/>
      <c r="U11" s="262"/>
      <c r="V11" s="262"/>
      <c r="W11" s="262"/>
      <c r="X11" s="267"/>
    </row>
    <row r="12" spans="1:24" ht="20" customHeight="1" x14ac:dyDescent="0.3">
      <c r="A12" s="200">
        <v>1999</v>
      </c>
      <c r="B12" s="260">
        <v>1608</v>
      </c>
      <c r="C12" s="260">
        <v>1448</v>
      </c>
      <c r="D12" s="260">
        <v>5530</v>
      </c>
      <c r="E12" s="260">
        <v>331</v>
      </c>
      <c r="F12" s="260">
        <v>8917</v>
      </c>
      <c r="H12" s="266"/>
      <c r="I12" s="262"/>
      <c r="J12" s="262"/>
      <c r="K12" s="262"/>
      <c r="L12" s="267"/>
      <c r="N12" s="272">
        <f t="shared" si="1"/>
        <v>1608</v>
      </c>
      <c r="O12" s="272">
        <f t="shared" si="2"/>
        <v>1448</v>
      </c>
      <c r="P12" s="272">
        <f t="shared" si="3"/>
        <v>5530</v>
      </c>
      <c r="Q12" s="272">
        <f t="shared" si="4"/>
        <v>331</v>
      </c>
      <c r="R12" s="272">
        <f t="shared" si="5"/>
        <v>8917</v>
      </c>
      <c r="T12" s="266"/>
      <c r="U12" s="262"/>
      <c r="V12" s="262"/>
      <c r="W12" s="262"/>
      <c r="X12" s="267"/>
    </row>
    <row r="13" spans="1:24" ht="20" customHeight="1" x14ac:dyDescent="0.3">
      <c r="A13" s="200">
        <v>2000</v>
      </c>
      <c r="B13" s="201">
        <v>2498</v>
      </c>
      <c r="C13" s="201">
        <v>2742</v>
      </c>
      <c r="D13" s="201">
        <v>3263</v>
      </c>
      <c r="E13" s="201">
        <v>823</v>
      </c>
      <c r="F13" s="201">
        <v>9326</v>
      </c>
      <c r="H13" s="266"/>
      <c r="I13" s="262"/>
      <c r="J13" s="262"/>
      <c r="K13" s="262"/>
      <c r="L13" s="267"/>
      <c r="N13" s="272">
        <f t="shared" si="1"/>
        <v>2498</v>
      </c>
      <c r="O13" s="272">
        <f t="shared" si="2"/>
        <v>2742</v>
      </c>
      <c r="P13" s="272">
        <f t="shared" si="3"/>
        <v>3263</v>
      </c>
      <c r="Q13" s="272">
        <f t="shared" si="4"/>
        <v>823</v>
      </c>
      <c r="R13" s="272">
        <f t="shared" si="5"/>
        <v>9326</v>
      </c>
      <c r="T13" s="266"/>
      <c r="U13" s="262"/>
      <c r="V13" s="262"/>
      <c r="W13" s="262"/>
      <c r="X13" s="267"/>
    </row>
    <row r="14" spans="1:24" ht="20" customHeight="1" x14ac:dyDescent="0.3">
      <c r="A14" s="200">
        <v>2001</v>
      </c>
      <c r="B14" s="201">
        <v>5457</v>
      </c>
      <c r="C14" s="201">
        <v>2093</v>
      </c>
      <c r="D14" s="201">
        <v>2905</v>
      </c>
      <c r="E14" s="201">
        <v>1309</v>
      </c>
      <c r="F14" s="201">
        <v>11764</v>
      </c>
      <c r="H14" s="266"/>
      <c r="I14" s="262"/>
      <c r="J14" s="262"/>
      <c r="K14" s="262"/>
      <c r="L14" s="267"/>
      <c r="N14" s="272">
        <f t="shared" si="1"/>
        <v>5457</v>
      </c>
      <c r="O14" s="272">
        <f t="shared" si="2"/>
        <v>2093</v>
      </c>
      <c r="P14" s="272">
        <f t="shared" si="3"/>
        <v>2905</v>
      </c>
      <c r="Q14" s="272">
        <f t="shared" si="4"/>
        <v>1309</v>
      </c>
      <c r="R14" s="272">
        <f t="shared" si="5"/>
        <v>11764</v>
      </c>
      <c r="T14" s="266"/>
      <c r="U14" s="262"/>
      <c r="V14" s="262"/>
      <c r="W14" s="262"/>
      <c r="X14" s="267"/>
    </row>
    <row r="15" spans="1:24" ht="20" customHeight="1" x14ac:dyDescent="0.3">
      <c r="A15" s="200">
        <v>2002</v>
      </c>
      <c r="B15" s="201">
        <v>1875</v>
      </c>
      <c r="C15" s="201">
        <v>1746</v>
      </c>
      <c r="D15" s="201">
        <v>1046</v>
      </c>
      <c r="E15" s="201">
        <v>763.8882595702994</v>
      </c>
      <c r="F15" s="201">
        <v>5430.8882595702999</v>
      </c>
      <c r="H15" s="266"/>
      <c r="I15" s="262"/>
      <c r="J15" s="262"/>
      <c r="K15" s="262"/>
      <c r="L15" s="267"/>
      <c r="N15" s="272">
        <f t="shared" si="1"/>
        <v>1875</v>
      </c>
      <c r="O15" s="272">
        <f t="shared" si="2"/>
        <v>1746</v>
      </c>
      <c r="P15" s="272">
        <f t="shared" si="3"/>
        <v>1046</v>
      </c>
      <c r="Q15" s="272">
        <f t="shared" si="4"/>
        <v>763.8882595702994</v>
      </c>
      <c r="R15" s="272">
        <f t="shared" si="5"/>
        <v>5430.8882595702999</v>
      </c>
      <c r="T15" s="266"/>
      <c r="U15" s="262"/>
      <c r="V15" s="262"/>
      <c r="W15" s="262"/>
      <c r="X15" s="267"/>
    </row>
    <row r="16" spans="1:24" ht="20" customHeight="1" x14ac:dyDescent="0.3">
      <c r="A16" s="200">
        <v>2003</v>
      </c>
      <c r="B16" s="201">
        <v>2403</v>
      </c>
      <c r="C16" s="201">
        <v>1710</v>
      </c>
      <c r="D16" s="201">
        <v>1700</v>
      </c>
      <c r="E16" s="201">
        <v>896</v>
      </c>
      <c r="F16" s="201">
        <v>6709</v>
      </c>
      <c r="H16" s="268"/>
      <c r="I16" s="269"/>
      <c r="J16" s="269"/>
      <c r="K16" s="269"/>
      <c r="L16" s="270"/>
      <c r="N16" s="272">
        <f t="shared" si="1"/>
        <v>2403</v>
      </c>
      <c r="O16" s="272">
        <f t="shared" si="2"/>
        <v>1710</v>
      </c>
      <c r="P16" s="272">
        <f t="shared" si="3"/>
        <v>1700</v>
      </c>
      <c r="Q16" s="272">
        <f t="shared" si="4"/>
        <v>896</v>
      </c>
      <c r="R16" s="272">
        <f t="shared" si="5"/>
        <v>6709</v>
      </c>
      <c r="T16" s="268"/>
      <c r="U16" s="269"/>
      <c r="V16" s="269"/>
      <c r="W16" s="269"/>
      <c r="X16" s="270"/>
    </row>
    <row r="17" spans="1:24" ht="20" customHeight="1" x14ac:dyDescent="0.3">
      <c r="A17" s="200">
        <v>2004</v>
      </c>
      <c r="B17" s="201">
        <v>1926</v>
      </c>
      <c r="C17" s="201">
        <v>1250</v>
      </c>
      <c r="D17" s="201">
        <v>1026</v>
      </c>
      <c r="E17" s="201">
        <v>1674</v>
      </c>
      <c r="F17" s="201">
        <v>5876</v>
      </c>
      <c r="H17" s="271">
        <f>T17*H$1</f>
        <v>68.399999999999991</v>
      </c>
      <c r="I17" s="271">
        <f t="shared" ref="I17:K17" si="6">U17*I$1</f>
        <v>22.8</v>
      </c>
      <c r="J17" s="271">
        <f t="shared" si="6"/>
        <v>10.199999999999999</v>
      </c>
      <c r="K17" s="271">
        <f t="shared" si="6"/>
        <v>7.1999999999999993</v>
      </c>
      <c r="L17" s="271">
        <f>SUM(H17:K17)</f>
        <v>108.6</v>
      </c>
      <c r="N17" s="272">
        <f t="shared" si="1"/>
        <v>1994.4</v>
      </c>
      <c r="O17" s="272">
        <f t="shared" si="2"/>
        <v>1272.8</v>
      </c>
      <c r="P17" s="272">
        <f t="shared" si="3"/>
        <v>1036.2</v>
      </c>
      <c r="Q17" s="272">
        <f t="shared" si="4"/>
        <v>1681.2</v>
      </c>
      <c r="R17" s="272">
        <f t="shared" si="5"/>
        <v>5984.5999999999995</v>
      </c>
      <c r="T17" s="261">
        <v>114</v>
      </c>
      <c r="U17" s="261">
        <v>38</v>
      </c>
      <c r="V17" s="261">
        <v>17</v>
      </c>
      <c r="W17" s="261">
        <v>12</v>
      </c>
      <c r="X17" s="261">
        <v>181</v>
      </c>
    </row>
    <row r="18" spans="1:24" ht="20" customHeight="1" x14ac:dyDescent="0.3">
      <c r="A18" s="200">
        <v>2005</v>
      </c>
      <c r="B18" s="201">
        <v>2262</v>
      </c>
      <c r="C18" s="201">
        <v>1775</v>
      </c>
      <c r="D18" s="201">
        <v>1246</v>
      </c>
      <c r="E18" s="201">
        <v>1262</v>
      </c>
      <c r="F18" s="201">
        <v>6545</v>
      </c>
      <c r="H18" s="271">
        <f t="shared" ref="H18:H37" si="7">T18*H$1</f>
        <v>28.2</v>
      </c>
      <c r="I18" s="271">
        <f t="shared" ref="I18:I37" si="8">U18*I$1</f>
        <v>5.3999999999999995</v>
      </c>
      <c r="J18" s="271">
        <f t="shared" ref="J18:J37" si="9">V18*J$1</f>
        <v>22.2</v>
      </c>
      <c r="K18" s="271">
        <f t="shared" ref="K18:K37" si="10">W18*K$1</f>
        <v>0.6</v>
      </c>
      <c r="L18" s="271">
        <f t="shared" ref="L18:L37" si="11">SUM(H18:K18)</f>
        <v>56.4</v>
      </c>
      <c r="N18" s="272">
        <f t="shared" si="1"/>
        <v>2290.1999999999998</v>
      </c>
      <c r="O18" s="272">
        <f t="shared" si="2"/>
        <v>1780.4</v>
      </c>
      <c r="P18" s="272">
        <f t="shared" si="3"/>
        <v>1268.2</v>
      </c>
      <c r="Q18" s="272">
        <f t="shared" si="4"/>
        <v>1262.5999999999999</v>
      </c>
      <c r="R18" s="272">
        <f t="shared" si="5"/>
        <v>6601.4</v>
      </c>
      <c r="T18" s="201">
        <v>47</v>
      </c>
      <c r="U18" s="201">
        <v>9</v>
      </c>
      <c r="V18" s="201">
        <v>37</v>
      </c>
      <c r="W18" s="201">
        <v>1</v>
      </c>
      <c r="X18" s="201">
        <v>94</v>
      </c>
    </row>
    <row r="19" spans="1:24" ht="20" customHeight="1" x14ac:dyDescent="0.3">
      <c r="A19" s="200">
        <v>2006</v>
      </c>
      <c r="B19" s="201">
        <v>3525</v>
      </c>
      <c r="C19" s="201">
        <v>1486</v>
      </c>
      <c r="D19" s="201">
        <v>983</v>
      </c>
      <c r="E19" s="201">
        <v>1712</v>
      </c>
      <c r="F19" s="201">
        <v>7706</v>
      </c>
      <c r="H19" s="271">
        <f t="shared" si="7"/>
        <v>59.4</v>
      </c>
      <c r="I19" s="271">
        <f t="shared" si="8"/>
        <v>17.399999999999999</v>
      </c>
      <c r="J19" s="271">
        <f t="shared" si="9"/>
        <v>10.199999999999999</v>
      </c>
      <c r="K19" s="271">
        <f t="shared" si="10"/>
        <v>16.8</v>
      </c>
      <c r="L19" s="271">
        <f t="shared" si="11"/>
        <v>103.8</v>
      </c>
      <c r="N19" s="272">
        <f t="shared" si="1"/>
        <v>3584.4</v>
      </c>
      <c r="O19" s="272">
        <f t="shared" si="2"/>
        <v>1503.4</v>
      </c>
      <c r="P19" s="272">
        <f t="shared" si="3"/>
        <v>993.2</v>
      </c>
      <c r="Q19" s="272">
        <f t="shared" si="4"/>
        <v>1728.8</v>
      </c>
      <c r="R19" s="272">
        <f t="shared" si="5"/>
        <v>7809.8</v>
      </c>
      <c r="T19" s="201">
        <v>99</v>
      </c>
      <c r="U19" s="201">
        <v>29</v>
      </c>
      <c r="V19" s="201">
        <v>17</v>
      </c>
      <c r="W19" s="201">
        <v>28</v>
      </c>
      <c r="X19" s="201">
        <v>173</v>
      </c>
    </row>
    <row r="20" spans="1:24" ht="20" customHeight="1" x14ac:dyDescent="0.3">
      <c r="A20" s="200">
        <v>2007</v>
      </c>
      <c r="B20" s="201">
        <v>4020</v>
      </c>
      <c r="C20" s="201">
        <v>930</v>
      </c>
      <c r="D20" s="201">
        <v>979</v>
      </c>
      <c r="E20" s="201">
        <v>795</v>
      </c>
      <c r="F20" s="201">
        <v>6724</v>
      </c>
      <c r="H20" s="271">
        <f t="shared" si="7"/>
        <v>72.599999999999994</v>
      </c>
      <c r="I20" s="271">
        <f t="shared" si="8"/>
        <v>4.2</v>
      </c>
      <c r="J20" s="271">
        <f t="shared" si="9"/>
        <v>13.2</v>
      </c>
      <c r="K20" s="271">
        <f t="shared" si="10"/>
        <v>0</v>
      </c>
      <c r="L20" s="271">
        <f t="shared" si="11"/>
        <v>90</v>
      </c>
      <c r="N20" s="272">
        <f t="shared" si="1"/>
        <v>4092.6</v>
      </c>
      <c r="O20" s="272">
        <f t="shared" si="2"/>
        <v>934.2</v>
      </c>
      <c r="P20" s="272">
        <f t="shared" si="3"/>
        <v>992.2</v>
      </c>
      <c r="Q20" s="272">
        <f t="shared" si="4"/>
        <v>795</v>
      </c>
      <c r="R20" s="272">
        <f t="shared" si="5"/>
        <v>6814</v>
      </c>
      <c r="T20" s="201">
        <v>121</v>
      </c>
      <c r="U20" s="201">
        <v>7</v>
      </c>
      <c r="V20" s="201">
        <v>22</v>
      </c>
      <c r="W20" s="201">
        <v>0</v>
      </c>
      <c r="X20" s="201">
        <v>150</v>
      </c>
    </row>
    <row r="21" spans="1:24" ht="20" customHeight="1" x14ac:dyDescent="0.3">
      <c r="A21" s="200">
        <v>2008</v>
      </c>
      <c r="B21" s="201">
        <v>1085</v>
      </c>
      <c r="C21" s="201">
        <v>1289</v>
      </c>
      <c r="D21" s="201">
        <v>1093</v>
      </c>
      <c r="E21" s="201">
        <v>983</v>
      </c>
      <c r="F21" s="201">
        <v>4450</v>
      </c>
      <c r="H21" s="271">
        <f t="shared" si="7"/>
        <v>7.1999999999999993</v>
      </c>
      <c r="I21" s="271">
        <f t="shared" si="8"/>
        <v>0.6</v>
      </c>
      <c r="J21" s="271">
        <f t="shared" si="9"/>
        <v>9.6</v>
      </c>
      <c r="K21" s="271">
        <f t="shared" si="10"/>
        <v>7.8</v>
      </c>
      <c r="L21" s="271">
        <f t="shared" si="11"/>
        <v>25.2</v>
      </c>
      <c r="N21" s="272">
        <f t="shared" si="1"/>
        <v>1092.2</v>
      </c>
      <c r="O21" s="272">
        <f t="shared" si="2"/>
        <v>1289.5999999999999</v>
      </c>
      <c r="P21" s="272">
        <f t="shared" si="3"/>
        <v>1102.5999999999999</v>
      </c>
      <c r="Q21" s="272">
        <f t="shared" si="4"/>
        <v>990.8</v>
      </c>
      <c r="R21" s="272">
        <f t="shared" si="5"/>
        <v>4475.2</v>
      </c>
      <c r="T21" s="201">
        <v>12</v>
      </c>
      <c r="U21" s="201">
        <v>1</v>
      </c>
      <c r="V21" s="201">
        <v>16</v>
      </c>
      <c r="W21" s="201">
        <v>13</v>
      </c>
      <c r="X21" s="201">
        <v>42</v>
      </c>
    </row>
    <row r="22" spans="1:24" ht="20" customHeight="1" x14ac:dyDescent="0.3">
      <c r="A22" s="200">
        <v>2009</v>
      </c>
      <c r="B22" s="201">
        <v>2785</v>
      </c>
      <c r="C22" s="201">
        <v>993</v>
      </c>
      <c r="D22" s="201">
        <v>679</v>
      </c>
      <c r="E22" s="201">
        <v>978</v>
      </c>
      <c r="F22" s="201">
        <v>5435</v>
      </c>
      <c r="H22" s="271">
        <f t="shared" si="7"/>
        <v>18.599999999999998</v>
      </c>
      <c r="I22" s="271">
        <f t="shared" si="8"/>
        <v>3</v>
      </c>
      <c r="J22" s="271">
        <f t="shared" si="9"/>
        <v>0</v>
      </c>
      <c r="K22" s="271">
        <f t="shared" si="10"/>
        <v>61.8</v>
      </c>
      <c r="L22" s="271">
        <f t="shared" si="11"/>
        <v>83.399999999999991</v>
      </c>
      <c r="N22" s="272">
        <f t="shared" si="1"/>
        <v>2803.6</v>
      </c>
      <c r="O22" s="272">
        <f t="shared" si="2"/>
        <v>996</v>
      </c>
      <c r="P22" s="272">
        <f t="shared" si="3"/>
        <v>679</v>
      </c>
      <c r="Q22" s="272">
        <f t="shared" si="4"/>
        <v>1039.8</v>
      </c>
      <c r="R22" s="272">
        <f t="shared" si="5"/>
        <v>5518.4000000000005</v>
      </c>
      <c r="T22" s="201">
        <v>31</v>
      </c>
      <c r="U22" s="201">
        <v>5</v>
      </c>
      <c r="V22" s="201">
        <v>0</v>
      </c>
      <c r="W22" s="201">
        <v>103</v>
      </c>
      <c r="X22" s="201">
        <v>139</v>
      </c>
    </row>
    <row r="23" spans="1:24" ht="20" customHeight="1" x14ac:dyDescent="0.3">
      <c r="A23" s="200">
        <v>2010</v>
      </c>
      <c r="B23" s="201">
        <v>1703</v>
      </c>
      <c r="C23" s="201">
        <v>1612</v>
      </c>
      <c r="D23" s="201">
        <v>714</v>
      </c>
      <c r="E23" s="201">
        <v>552</v>
      </c>
      <c r="F23" s="201">
        <v>4581</v>
      </c>
      <c r="H23" s="271">
        <f t="shared" si="7"/>
        <v>16.8</v>
      </c>
      <c r="I23" s="271">
        <f t="shared" si="8"/>
        <v>11.4</v>
      </c>
      <c r="J23" s="271">
        <f t="shared" si="9"/>
        <v>21.599999999999998</v>
      </c>
      <c r="K23" s="271">
        <f t="shared" si="10"/>
        <v>12</v>
      </c>
      <c r="L23" s="271">
        <f t="shared" si="11"/>
        <v>61.8</v>
      </c>
      <c r="N23" s="272">
        <f t="shared" si="1"/>
        <v>1719.8</v>
      </c>
      <c r="O23" s="272">
        <f t="shared" si="2"/>
        <v>1623.4</v>
      </c>
      <c r="P23" s="272">
        <f t="shared" si="3"/>
        <v>735.6</v>
      </c>
      <c r="Q23" s="272">
        <f t="shared" si="4"/>
        <v>564</v>
      </c>
      <c r="R23" s="272">
        <f t="shared" si="5"/>
        <v>4642.7999999999993</v>
      </c>
      <c r="T23" s="201">
        <v>28</v>
      </c>
      <c r="U23" s="201">
        <v>19</v>
      </c>
      <c r="V23" s="201">
        <v>36</v>
      </c>
      <c r="W23" s="201">
        <v>20</v>
      </c>
      <c r="X23" s="201">
        <v>103</v>
      </c>
    </row>
    <row r="24" spans="1:24" ht="20" customHeight="1" x14ac:dyDescent="0.3">
      <c r="A24" s="200">
        <v>2011</v>
      </c>
      <c r="B24" s="201">
        <v>1232</v>
      </c>
      <c r="C24" s="201">
        <v>1567</v>
      </c>
      <c r="D24" s="201">
        <v>1116</v>
      </c>
      <c r="E24" s="201">
        <v>669</v>
      </c>
      <c r="F24" s="201">
        <v>4584</v>
      </c>
      <c r="H24" s="271">
        <f t="shared" si="7"/>
        <v>4.8</v>
      </c>
      <c r="I24" s="271">
        <f t="shared" si="8"/>
        <v>1.7999999999999998</v>
      </c>
      <c r="J24" s="271">
        <f t="shared" si="9"/>
        <v>6</v>
      </c>
      <c r="K24" s="271">
        <f t="shared" si="10"/>
        <v>8.4</v>
      </c>
      <c r="L24" s="271">
        <f t="shared" si="11"/>
        <v>21</v>
      </c>
      <c r="N24" s="272">
        <f t="shared" si="1"/>
        <v>1236.8</v>
      </c>
      <c r="O24" s="272">
        <f t="shared" si="2"/>
        <v>1568.8</v>
      </c>
      <c r="P24" s="272">
        <f t="shared" si="3"/>
        <v>1122</v>
      </c>
      <c r="Q24" s="272">
        <f t="shared" si="4"/>
        <v>677.4</v>
      </c>
      <c r="R24" s="272">
        <f t="shared" si="5"/>
        <v>4605</v>
      </c>
      <c r="T24" s="201">
        <v>8</v>
      </c>
      <c r="U24" s="201">
        <v>3</v>
      </c>
      <c r="V24" s="201">
        <v>10</v>
      </c>
      <c r="W24" s="201">
        <v>14</v>
      </c>
      <c r="X24" s="201">
        <v>35</v>
      </c>
    </row>
    <row r="25" spans="1:24" ht="20" customHeight="1" x14ac:dyDescent="0.3">
      <c r="A25" s="200">
        <v>2012</v>
      </c>
      <c r="B25" s="201">
        <v>1460</v>
      </c>
      <c r="C25" s="201">
        <v>853</v>
      </c>
      <c r="D25" s="201">
        <v>538</v>
      </c>
      <c r="E25" s="201">
        <v>696</v>
      </c>
      <c r="F25" s="201">
        <v>3547</v>
      </c>
      <c r="H25" s="271">
        <f t="shared" si="7"/>
        <v>7.1999999999999993</v>
      </c>
      <c r="I25" s="271">
        <f t="shared" si="8"/>
        <v>26.4</v>
      </c>
      <c r="J25" s="271">
        <f t="shared" si="9"/>
        <v>0</v>
      </c>
      <c r="K25" s="271">
        <f t="shared" si="10"/>
        <v>33</v>
      </c>
      <c r="L25" s="271">
        <f t="shared" si="11"/>
        <v>66.599999999999994</v>
      </c>
      <c r="N25" s="272">
        <f t="shared" si="1"/>
        <v>1467.2</v>
      </c>
      <c r="O25" s="272">
        <f t="shared" si="2"/>
        <v>879.4</v>
      </c>
      <c r="P25" s="272">
        <f t="shared" si="3"/>
        <v>538</v>
      </c>
      <c r="Q25" s="272">
        <f t="shared" si="4"/>
        <v>729</v>
      </c>
      <c r="R25" s="272">
        <f t="shared" si="5"/>
        <v>3613.6</v>
      </c>
      <c r="T25" s="201">
        <v>12</v>
      </c>
      <c r="U25" s="201">
        <v>44</v>
      </c>
      <c r="V25" s="201">
        <v>0</v>
      </c>
      <c r="W25" s="201">
        <v>55</v>
      </c>
      <c r="X25" s="201">
        <v>111</v>
      </c>
    </row>
    <row r="26" spans="1:24" s="196" customFormat="1" ht="20" customHeight="1" x14ac:dyDescent="0.3">
      <c r="A26" s="200">
        <v>2013</v>
      </c>
      <c r="B26" s="201">
        <v>1711</v>
      </c>
      <c r="C26" s="201">
        <v>1113</v>
      </c>
      <c r="D26" s="201">
        <v>445</v>
      </c>
      <c r="E26" s="201">
        <v>1083</v>
      </c>
      <c r="F26" s="201">
        <v>4352</v>
      </c>
      <c r="G26" s="72"/>
      <c r="H26" s="271">
        <f t="shared" si="7"/>
        <v>24.599999999999998</v>
      </c>
      <c r="I26" s="271">
        <f t="shared" si="8"/>
        <v>24</v>
      </c>
      <c r="J26" s="271">
        <f t="shared" si="9"/>
        <v>13.2</v>
      </c>
      <c r="K26" s="271">
        <f t="shared" si="10"/>
        <v>45</v>
      </c>
      <c r="L26" s="271">
        <f t="shared" si="11"/>
        <v>106.8</v>
      </c>
      <c r="M26" s="72"/>
      <c r="N26" s="272">
        <f t="shared" si="1"/>
        <v>1735.6</v>
      </c>
      <c r="O26" s="272">
        <f t="shared" si="2"/>
        <v>1137</v>
      </c>
      <c r="P26" s="272">
        <f t="shared" si="3"/>
        <v>458.2</v>
      </c>
      <c r="Q26" s="272">
        <f t="shared" si="4"/>
        <v>1128</v>
      </c>
      <c r="R26" s="272">
        <f t="shared" si="5"/>
        <v>4458.7999999999993</v>
      </c>
      <c r="S26" s="72"/>
      <c r="T26" s="201">
        <v>41</v>
      </c>
      <c r="U26" s="201">
        <v>40</v>
      </c>
      <c r="V26" s="201">
        <v>22</v>
      </c>
      <c r="W26" s="201">
        <v>75</v>
      </c>
      <c r="X26" s="201">
        <v>178</v>
      </c>
    </row>
    <row r="27" spans="1:24" ht="20" customHeight="1" x14ac:dyDescent="0.3">
      <c r="A27" s="200">
        <v>2014</v>
      </c>
      <c r="B27" s="201">
        <v>1941</v>
      </c>
      <c r="C27" s="201">
        <v>1152</v>
      </c>
      <c r="D27" s="201">
        <v>577</v>
      </c>
      <c r="E27" s="201">
        <v>2244</v>
      </c>
      <c r="F27" s="201">
        <v>5914</v>
      </c>
      <c r="H27" s="271">
        <f t="shared" si="7"/>
        <v>4.8</v>
      </c>
      <c r="I27" s="271">
        <f t="shared" si="8"/>
        <v>43.8</v>
      </c>
      <c r="J27" s="271">
        <f t="shared" si="9"/>
        <v>4.8</v>
      </c>
      <c r="K27" s="271">
        <f t="shared" si="10"/>
        <v>61.8</v>
      </c>
      <c r="L27" s="271">
        <f t="shared" si="11"/>
        <v>115.19999999999999</v>
      </c>
      <c r="N27" s="272">
        <f t="shared" si="1"/>
        <v>1945.8</v>
      </c>
      <c r="O27" s="272">
        <f t="shared" si="2"/>
        <v>1195.8</v>
      </c>
      <c r="P27" s="272">
        <f t="shared" si="3"/>
        <v>581.79999999999995</v>
      </c>
      <c r="Q27" s="272">
        <f t="shared" si="4"/>
        <v>2305.8000000000002</v>
      </c>
      <c r="R27" s="272">
        <f t="shared" si="5"/>
        <v>6029.2</v>
      </c>
      <c r="T27" s="201">
        <v>8</v>
      </c>
      <c r="U27" s="201">
        <v>73</v>
      </c>
      <c r="V27" s="201">
        <v>8</v>
      </c>
      <c r="W27" s="201">
        <v>103</v>
      </c>
      <c r="X27" s="201">
        <v>192</v>
      </c>
    </row>
    <row r="28" spans="1:24" ht="20" customHeight="1" x14ac:dyDescent="0.3">
      <c r="A28" s="200">
        <v>2015</v>
      </c>
      <c r="B28" s="201">
        <v>3175</v>
      </c>
      <c r="C28" s="201">
        <v>1949</v>
      </c>
      <c r="D28" s="201">
        <v>1324</v>
      </c>
      <c r="E28" s="201">
        <v>1803.2281482767471</v>
      </c>
      <c r="F28" s="201">
        <v>8251.2281482767467</v>
      </c>
      <c r="H28" s="271">
        <f t="shared" si="7"/>
        <v>22.8</v>
      </c>
      <c r="I28" s="271">
        <f t="shared" si="8"/>
        <v>27.599999999999998</v>
      </c>
      <c r="J28" s="271">
        <f t="shared" si="9"/>
        <v>2.4</v>
      </c>
      <c r="K28" s="271">
        <f t="shared" si="10"/>
        <v>30.599999999999998</v>
      </c>
      <c r="L28" s="271">
        <f t="shared" si="11"/>
        <v>83.399999999999991</v>
      </c>
      <c r="N28" s="272">
        <f t="shared" si="1"/>
        <v>3197.8</v>
      </c>
      <c r="O28" s="272">
        <f t="shared" si="2"/>
        <v>1976.6</v>
      </c>
      <c r="P28" s="272">
        <f t="shared" si="3"/>
        <v>1326.4</v>
      </c>
      <c r="Q28" s="272">
        <f t="shared" si="4"/>
        <v>1833.828148276747</v>
      </c>
      <c r="R28" s="272">
        <f t="shared" si="5"/>
        <v>8334.6281482767463</v>
      </c>
      <c r="T28" s="201">
        <v>38</v>
      </c>
      <c r="U28" s="201">
        <v>46</v>
      </c>
      <c r="V28" s="201">
        <v>4</v>
      </c>
      <c r="W28" s="201">
        <v>51</v>
      </c>
      <c r="X28" s="201">
        <v>139</v>
      </c>
    </row>
    <row r="29" spans="1:24" ht="20" customHeight="1" x14ac:dyDescent="0.3">
      <c r="A29" s="200">
        <v>2016</v>
      </c>
      <c r="B29" s="201">
        <v>1519</v>
      </c>
      <c r="C29" s="201">
        <v>1412</v>
      </c>
      <c r="D29" s="201">
        <v>1257</v>
      </c>
      <c r="E29" s="201">
        <v>1208</v>
      </c>
      <c r="F29" s="201">
        <v>5396</v>
      </c>
      <c r="H29" s="271">
        <f t="shared" si="7"/>
        <v>5.3999999999999995</v>
      </c>
      <c r="I29" s="271">
        <f t="shared" si="8"/>
        <v>9.6</v>
      </c>
      <c r="J29" s="271">
        <f t="shared" si="9"/>
        <v>0</v>
      </c>
      <c r="K29" s="271">
        <f t="shared" si="10"/>
        <v>6.6</v>
      </c>
      <c r="L29" s="271">
        <f t="shared" si="11"/>
        <v>21.6</v>
      </c>
      <c r="N29" s="272">
        <f t="shared" si="1"/>
        <v>1524.4</v>
      </c>
      <c r="O29" s="272">
        <f t="shared" si="2"/>
        <v>1421.6</v>
      </c>
      <c r="P29" s="272">
        <f t="shared" si="3"/>
        <v>1257</v>
      </c>
      <c r="Q29" s="272">
        <f t="shared" si="4"/>
        <v>1214.5999999999999</v>
      </c>
      <c r="R29" s="272">
        <f t="shared" si="5"/>
        <v>5417.6</v>
      </c>
      <c r="T29" s="201">
        <v>9</v>
      </c>
      <c r="U29" s="201">
        <v>16</v>
      </c>
      <c r="V29" s="201">
        <v>0</v>
      </c>
      <c r="W29" s="201">
        <v>11</v>
      </c>
      <c r="X29" s="201">
        <v>36</v>
      </c>
    </row>
    <row r="30" spans="1:24" ht="20" customHeight="1" x14ac:dyDescent="0.3">
      <c r="A30" s="200">
        <v>2017</v>
      </c>
      <c r="B30" s="201">
        <v>1047</v>
      </c>
      <c r="C30" s="201">
        <v>739</v>
      </c>
      <c r="D30" s="201">
        <v>748</v>
      </c>
      <c r="E30" s="201">
        <v>1109</v>
      </c>
      <c r="F30" s="201">
        <v>3643</v>
      </c>
      <c r="H30" s="271">
        <f t="shared" si="7"/>
        <v>7.1999999999999993</v>
      </c>
      <c r="I30" s="271">
        <f t="shared" si="8"/>
        <v>1.7999999999999998</v>
      </c>
      <c r="J30" s="271">
        <f t="shared" si="9"/>
        <v>16.2</v>
      </c>
      <c r="K30" s="271">
        <f t="shared" si="10"/>
        <v>19.8</v>
      </c>
      <c r="L30" s="271">
        <f t="shared" si="11"/>
        <v>45</v>
      </c>
      <c r="N30" s="272">
        <f t="shared" si="1"/>
        <v>1054.2</v>
      </c>
      <c r="O30" s="272">
        <f t="shared" si="2"/>
        <v>740.8</v>
      </c>
      <c r="P30" s="272">
        <f t="shared" si="3"/>
        <v>764.2</v>
      </c>
      <c r="Q30" s="272">
        <f t="shared" si="4"/>
        <v>1128.8</v>
      </c>
      <c r="R30" s="272">
        <f t="shared" si="5"/>
        <v>3688</v>
      </c>
      <c r="T30" s="201">
        <v>12</v>
      </c>
      <c r="U30" s="201">
        <v>3</v>
      </c>
      <c r="V30" s="201">
        <v>27</v>
      </c>
      <c r="W30" s="201">
        <v>33</v>
      </c>
      <c r="X30" s="201">
        <v>75</v>
      </c>
    </row>
    <row r="31" spans="1:24" ht="20" customHeight="1" x14ac:dyDescent="0.3">
      <c r="A31" s="200">
        <v>2018</v>
      </c>
      <c r="B31" s="201">
        <v>1779</v>
      </c>
      <c r="C31" s="201">
        <v>1367</v>
      </c>
      <c r="D31" s="201">
        <v>616</v>
      </c>
      <c r="E31" s="201">
        <v>979.57345682856453</v>
      </c>
      <c r="F31" s="201">
        <v>4741.5734568285643</v>
      </c>
      <c r="H31" s="271">
        <f t="shared" si="7"/>
        <v>38.4</v>
      </c>
      <c r="I31" s="271">
        <f t="shared" si="8"/>
        <v>74.399999999999991</v>
      </c>
      <c r="J31" s="271">
        <f t="shared" si="9"/>
        <v>16.8</v>
      </c>
      <c r="K31" s="271">
        <f t="shared" si="10"/>
        <v>632.4</v>
      </c>
      <c r="L31" s="271">
        <f t="shared" si="11"/>
        <v>762</v>
      </c>
      <c r="N31" s="272">
        <f t="shared" si="1"/>
        <v>1817.4</v>
      </c>
      <c r="O31" s="272">
        <f t="shared" si="2"/>
        <v>1441.4</v>
      </c>
      <c r="P31" s="272">
        <f t="shared" si="3"/>
        <v>632.79999999999995</v>
      </c>
      <c r="Q31" s="272">
        <f t="shared" si="4"/>
        <v>1611.9734568285644</v>
      </c>
      <c r="R31" s="272">
        <f t="shared" si="5"/>
        <v>5503.5734568285643</v>
      </c>
      <c r="T31" s="201">
        <v>64</v>
      </c>
      <c r="U31" s="201">
        <v>124</v>
      </c>
      <c r="V31" s="201">
        <v>28</v>
      </c>
      <c r="W31" s="201">
        <v>1054</v>
      </c>
      <c r="X31" s="201">
        <v>1270</v>
      </c>
    </row>
    <row r="32" spans="1:24" ht="20" customHeight="1" x14ac:dyDescent="0.3">
      <c r="A32" s="200">
        <v>2019</v>
      </c>
      <c r="B32" s="201">
        <v>2223</v>
      </c>
      <c r="C32" s="201">
        <v>1826</v>
      </c>
      <c r="D32" s="201">
        <v>1720.8357523615989</v>
      </c>
      <c r="E32" s="201">
        <v>676.14863441476632</v>
      </c>
      <c r="F32" s="201">
        <v>6445.9843867763648</v>
      </c>
      <c r="H32" s="271">
        <f t="shared" si="7"/>
        <v>19.2</v>
      </c>
      <c r="I32" s="271">
        <f t="shared" si="8"/>
        <v>71.399999999999991</v>
      </c>
      <c r="J32" s="271">
        <f t="shared" si="9"/>
        <v>37.799999999999997</v>
      </c>
      <c r="K32" s="271">
        <f t="shared" si="10"/>
        <v>107.39999999999999</v>
      </c>
      <c r="L32" s="271">
        <f t="shared" si="11"/>
        <v>235.79999999999995</v>
      </c>
      <c r="N32" s="272">
        <f t="shared" si="1"/>
        <v>2242.1999999999998</v>
      </c>
      <c r="O32" s="272">
        <f t="shared" si="2"/>
        <v>1897.4</v>
      </c>
      <c r="P32" s="272">
        <f t="shared" si="3"/>
        <v>1758.6357523615989</v>
      </c>
      <c r="Q32" s="272">
        <f t="shared" si="4"/>
        <v>783.5486344147663</v>
      </c>
      <c r="R32" s="272">
        <f t="shared" si="5"/>
        <v>6681.7843867763659</v>
      </c>
      <c r="T32" s="201">
        <v>32</v>
      </c>
      <c r="U32" s="201">
        <v>119</v>
      </c>
      <c r="V32" s="201">
        <v>63</v>
      </c>
      <c r="W32" s="201">
        <v>179</v>
      </c>
      <c r="X32" s="201">
        <v>393</v>
      </c>
    </row>
    <row r="33" spans="1:24" ht="20" customHeight="1" x14ac:dyDescent="0.3">
      <c r="A33" s="200">
        <v>2020</v>
      </c>
      <c r="B33" s="201">
        <v>1773</v>
      </c>
      <c r="C33" s="201">
        <v>1511</v>
      </c>
      <c r="D33" s="201">
        <v>1243</v>
      </c>
      <c r="E33" s="201">
        <v>718</v>
      </c>
      <c r="F33" s="201">
        <v>5245</v>
      </c>
      <c r="H33" s="271">
        <f t="shared" si="7"/>
        <v>211.79999999999998</v>
      </c>
      <c r="I33" s="271">
        <f t="shared" si="8"/>
        <v>96.6</v>
      </c>
      <c r="J33" s="271">
        <f t="shared" si="9"/>
        <v>9.6</v>
      </c>
      <c r="K33" s="271">
        <f t="shared" si="10"/>
        <v>14.399999999999999</v>
      </c>
      <c r="L33" s="271">
        <f t="shared" si="11"/>
        <v>332.4</v>
      </c>
      <c r="N33" s="272">
        <f t="shared" si="1"/>
        <v>1984.8</v>
      </c>
      <c r="O33" s="272">
        <f t="shared" si="2"/>
        <v>1607.6</v>
      </c>
      <c r="P33" s="272">
        <f t="shared" si="3"/>
        <v>1252.5999999999999</v>
      </c>
      <c r="Q33" s="272">
        <f t="shared" si="4"/>
        <v>732.4</v>
      </c>
      <c r="R33" s="272">
        <f t="shared" si="5"/>
        <v>5577.4</v>
      </c>
      <c r="T33" s="201">
        <v>353</v>
      </c>
      <c r="U33" s="201">
        <v>161</v>
      </c>
      <c r="V33" s="201">
        <v>16</v>
      </c>
      <c r="W33" s="201">
        <v>24</v>
      </c>
      <c r="X33" s="201">
        <v>554</v>
      </c>
    </row>
    <row r="34" spans="1:24" ht="20" customHeight="1" x14ac:dyDescent="0.3">
      <c r="A34" s="200">
        <v>2021</v>
      </c>
      <c r="B34" s="201">
        <v>1016</v>
      </c>
      <c r="C34" s="201">
        <v>1371</v>
      </c>
      <c r="D34" s="201">
        <v>2531</v>
      </c>
      <c r="E34" s="201">
        <v>549</v>
      </c>
      <c r="F34" s="201">
        <v>5467</v>
      </c>
      <c r="H34" s="271">
        <f t="shared" si="7"/>
        <v>48</v>
      </c>
      <c r="I34" s="271">
        <f t="shared" si="8"/>
        <v>56.4</v>
      </c>
      <c r="J34" s="271">
        <f t="shared" si="9"/>
        <v>3</v>
      </c>
      <c r="K34" s="271">
        <f t="shared" si="10"/>
        <v>1.7999999999999998</v>
      </c>
      <c r="L34" s="271">
        <f t="shared" si="11"/>
        <v>109.2</v>
      </c>
      <c r="N34" s="272">
        <f t="shared" si="1"/>
        <v>1064</v>
      </c>
      <c r="O34" s="272">
        <f t="shared" si="2"/>
        <v>1427.4</v>
      </c>
      <c r="P34" s="272">
        <f t="shared" si="3"/>
        <v>2534</v>
      </c>
      <c r="Q34" s="272">
        <f t="shared" si="4"/>
        <v>550.79999999999995</v>
      </c>
      <c r="R34" s="272">
        <f t="shared" si="5"/>
        <v>5576.2</v>
      </c>
      <c r="T34" s="201">
        <v>80</v>
      </c>
      <c r="U34" s="201">
        <v>94</v>
      </c>
      <c r="V34" s="201">
        <v>5</v>
      </c>
      <c r="W34" s="201">
        <v>3</v>
      </c>
      <c r="X34" s="201">
        <v>182</v>
      </c>
    </row>
    <row r="35" spans="1:24" ht="20" customHeight="1" x14ac:dyDescent="0.3">
      <c r="A35" s="200">
        <v>2022</v>
      </c>
      <c r="B35" s="201">
        <v>1340</v>
      </c>
      <c r="C35" s="201">
        <v>447.00000000000006</v>
      </c>
      <c r="D35" s="201">
        <v>1561.9999999999995</v>
      </c>
      <c r="E35" s="201">
        <v>492.99999999999994</v>
      </c>
      <c r="F35" s="201">
        <v>3841.9999999999995</v>
      </c>
      <c r="H35" s="271">
        <f t="shared" si="7"/>
        <v>7.8</v>
      </c>
      <c r="I35" s="271">
        <f t="shared" si="8"/>
        <v>4.8</v>
      </c>
      <c r="J35" s="271">
        <f t="shared" si="9"/>
        <v>3.5999999999999996</v>
      </c>
      <c r="K35" s="271">
        <f t="shared" si="10"/>
        <v>6</v>
      </c>
      <c r="L35" s="271">
        <f t="shared" si="11"/>
        <v>22.2</v>
      </c>
      <c r="N35" s="272">
        <f t="shared" si="1"/>
        <v>1347.8</v>
      </c>
      <c r="O35" s="272">
        <f t="shared" si="2"/>
        <v>451.80000000000007</v>
      </c>
      <c r="P35" s="272">
        <f t="shared" si="3"/>
        <v>1565.5999999999995</v>
      </c>
      <c r="Q35" s="272">
        <f t="shared" si="4"/>
        <v>498.99999999999994</v>
      </c>
      <c r="R35" s="272">
        <f t="shared" si="5"/>
        <v>3864.1999999999994</v>
      </c>
      <c r="T35" s="201">
        <v>13</v>
      </c>
      <c r="U35" s="201">
        <v>8</v>
      </c>
      <c r="V35" s="201">
        <v>6</v>
      </c>
      <c r="W35" s="201">
        <v>10</v>
      </c>
      <c r="X35" s="201">
        <v>37</v>
      </c>
    </row>
    <row r="36" spans="1:24" ht="20" customHeight="1" x14ac:dyDescent="0.3">
      <c r="A36" s="200">
        <v>2023</v>
      </c>
      <c r="B36" s="201">
        <v>1586</v>
      </c>
      <c r="C36" s="201">
        <v>767.99999999999989</v>
      </c>
      <c r="D36" s="201">
        <v>637</v>
      </c>
      <c r="E36" s="201">
        <v>225</v>
      </c>
      <c r="F36" s="201">
        <v>3216</v>
      </c>
      <c r="H36" s="271">
        <f t="shared" si="7"/>
        <v>1.7999999999999998</v>
      </c>
      <c r="I36" s="271">
        <f t="shared" si="8"/>
        <v>0.6</v>
      </c>
      <c r="J36" s="271">
        <f t="shared" si="9"/>
        <v>0</v>
      </c>
      <c r="K36" s="271">
        <f t="shared" si="10"/>
        <v>0.6</v>
      </c>
      <c r="L36" s="271">
        <f t="shared" si="11"/>
        <v>3</v>
      </c>
      <c r="N36" s="272">
        <f t="shared" si="1"/>
        <v>1587.8</v>
      </c>
      <c r="O36" s="272">
        <f t="shared" si="2"/>
        <v>768.59999999999991</v>
      </c>
      <c r="P36" s="272">
        <f t="shared" si="3"/>
        <v>637</v>
      </c>
      <c r="Q36" s="272">
        <f t="shared" si="4"/>
        <v>225.6</v>
      </c>
      <c r="R36" s="272">
        <f t="shared" si="5"/>
        <v>3218.9999999999995</v>
      </c>
      <c r="T36" s="201">
        <v>3</v>
      </c>
      <c r="U36" s="201">
        <v>1</v>
      </c>
      <c r="V36" s="201">
        <v>0</v>
      </c>
      <c r="W36" s="201">
        <v>1</v>
      </c>
      <c r="X36" s="201">
        <v>5</v>
      </c>
    </row>
    <row r="37" spans="1:24" ht="20" customHeight="1" x14ac:dyDescent="0.3">
      <c r="A37" s="200">
        <v>2024</v>
      </c>
      <c r="B37" s="201">
        <v>2339.3500000000004</v>
      </c>
      <c r="C37" s="201">
        <v>1290.9523809523807</v>
      </c>
      <c r="D37" s="201">
        <v>1009.8408190930294</v>
      </c>
      <c r="E37" s="201">
        <v>1191.6843313807087</v>
      </c>
      <c r="F37" s="201">
        <v>5831.8275314261191</v>
      </c>
      <c r="H37" s="271">
        <f t="shared" si="7"/>
        <v>42.6</v>
      </c>
      <c r="I37" s="271">
        <f t="shared" si="8"/>
        <v>10.799999999999999</v>
      </c>
      <c r="J37" s="271">
        <f t="shared" si="9"/>
        <v>0</v>
      </c>
      <c r="K37" s="271">
        <f t="shared" si="10"/>
        <v>55.8</v>
      </c>
      <c r="L37" s="271">
        <f t="shared" si="11"/>
        <v>109.19999999999999</v>
      </c>
      <c r="N37" s="272">
        <f t="shared" si="1"/>
        <v>2381.9500000000003</v>
      </c>
      <c r="O37" s="272">
        <f t="shared" si="2"/>
        <v>1301.7523809523807</v>
      </c>
      <c r="P37" s="272">
        <f t="shared" si="3"/>
        <v>1009.8408190930294</v>
      </c>
      <c r="Q37" s="272">
        <f t="shared" si="4"/>
        <v>1247.4843313807087</v>
      </c>
      <c r="R37" s="272">
        <f t="shared" si="5"/>
        <v>5941.0275314261189</v>
      </c>
      <c r="T37" s="201">
        <v>71</v>
      </c>
      <c r="U37" s="201">
        <v>18</v>
      </c>
      <c r="V37" s="201">
        <v>0</v>
      </c>
      <c r="W37" s="201">
        <v>93</v>
      </c>
      <c r="X37" s="201">
        <v>182</v>
      </c>
    </row>
    <row r="38" spans="1:24" ht="20" customHeight="1" x14ac:dyDescent="0.3"/>
    <row r="39" spans="1:24" ht="20" customHeight="1" x14ac:dyDescent="0.3"/>
    <row r="40" spans="1:24" ht="20" customHeight="1" x14ac:dyDescent="0.3"/>
    <row r="41" spans="1:24" ht="20" customHeight="1" x14ac:dyDescent="0.3"/>
    <row r="42" spans="1:24" ht="20" customHeight="1" x14ac:dyDescent="0.3"/>
    <row r="43" spans="1:24" ht="20" customHeight="1" x14ac:dyDescent="0.3"/>
    <row r="44" spans="1:24" ht="20" customHeight="1" x14ac:dyDescent="0.3"/>
    <row r="45" spans="1:24" ht="20" customHeight="1" x14ac:dyDescent="0.3"/>
    <row r="46" spans="1:24" ht="20" customHeight="1" x14ac:dyDescent="0.3"/>
    <row r="47" spans="1:24" ht="20" customHeight="1" x14ac:dyDescent="0.3"/>
    <row r="48" spans="1:24" ht="20" customHeight="1" x14ac:dyDescent="0.3"/>
    <row r="49" ht="20" customHeight="1" x14ac:dyDescent="0.3"/>
    <row r="50" ht="20" customHeight="1" x14ac:dyDescent="0.3"/>
    <row r="51" ht="20" customHeight="1" x14ac:dyDescent="0.3"/>
    <row r="52" ht="20" customHeight="1" x14ac:dyDescent="0.3"/>
    <row r="53" ht="20" customHeight="1" x14ac:dyDescent="0.3"/>
    <row r="54" ht="20" customHeight="1" x14ac:dyDescent="0.3"/>
    <row r="55" ht="20" customHeight="1" x14ac:dyDescent="0.3"/>
    <row r="56" ht="20" customHeight="1" x14ac:dyDescent="0.3"/>
    <row r="57" ht="20" customHeight="1" x14ac:dyDescent="0.3"/>
    <row r="58" ht="20" customHeight="1" x14ac:dyDescent="0.3"/>
    <row r="59" ht="20" customHeight="1" x14ac:dyDescent="0.3"/>
    <row r="60" ht="20" customHeight="1" x14ac:dyDescent="0.3"/>
    <row r="61" ht="20" customHeight="1" x14ac:dyDescent="0.3"/>
    <row r="62" ht="20" customHeight="1" x14ac:dyDescent="0.3"/>
    <row r="63" ht="20" customHeight="1" x14ac:dyDescent="0.3"/>
    <row r="64" ht="20" customHeight="1" x14ac:dyDescent="0.3"/>
    <row r="65" spans="2:2" ht="20" customHeight="1" x14ac:dyDescent="0.3"/>
    <row r="66" spans="2:2" ht="20" customHeight="1" x14ac:dyDescent="0.3"/>
    <row r="67" spans="2:2" ht="20" customHeight="1" x14ac:dyDescent="0.3"/>
    <row r="68" spans="2:2" ht="20" customHeight="1" x14ac:dyDescent="0.3"/>
    <row r="69" spans="2:2" ht="20" customHeight="1" x14ac:dyDescent="0.3"/>
    <row r="70" spans="2:2" x14ac:dyDescent="0.3">
      <c r="B70" s="219">
        <v>3763</v>
      </c>
    </row>
    <row r="71" spans="2:2" x14ac:dyDescent="0.3">
      <c r="B71" s="219">
        <v>3678</v>
      </c>
    </row>
    <row r="72" spans="2:2" x14ac:dyDescent="0.3">
      <c r="B72" s="219">
        <v>3634</v>
      </c>
    </row>
    <row r="73" spans="2:2" x14ac:dyDescent="0.3">
      <c r="B73" s="219">
        <v>4206</v>
      </c>
    </row>
    <row r="74" spans="2:2" x14ac:dyDescent="0.3">
      <c r="B74" s="219">
        <v>3060</v>
      </c>
    </row>
    <row r="75" spans="2:2" x14ac:dyDescent="0.3">
      <c r="B75" s="219">
        <v>2623</v>
      </c>
    </row>
  </sheetData>
  <printOptions horizontalCentered="1"/>
  <pageMargins left="0.25" right="0.25" top="1" bottom="1" header="0.5" footer="0.5"/>
  <pageSetup scale="13" orientation="portrait" horizont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pageSetUpPr fitToPage="1"/>
  </sheetPr>
  <dimension ref="A1:BC59"/>
  <sheetViews>
    <sheetView showGridLines="0" zoomScale="80" zoomScaleNormal="80" workbookViewId="0">
      <selection activeCell="J45" sqref="J45"/>
    </sheetView>
  </sheetViews>
  <sheetFormatPr defaultColWidth="9.08984375" defaultRowHeight="13" x14ac:dyDescent="0.3"/>
  <cols>
    <col min="1" max="1" width="1.81640625" style="85" customWidth="1"/>
    <col min="2" max="2" width="7.08984375" style="85" customWidth="1"/>
    <col min="3" max="5" width="7" style="85" customWidth="1"/>
    <col min="6" max="6" width="3.36328125" style="85" customWidth="1"/>
    <col min="7" max="7" width="5.08984375" style="85" bestFit="1" customWidth="1"/>
    <col min="8" max="8" width="5.81640625" style="85" customWidth="1"/>
    <col min="9" max="9" width="6.81640625" style="85" customWidth="1"/>
    <col min="10" max="10" width="6" style="85" bestFit="1" customWidth="1"/>
    <col min="11" max="11" width="1.453125" style="85" customWidth="1"/>
    <col min="12" max="12" width="7.36328125" style="85" customWidth="1"/>
    <col min="13" max="13" width="5.26953125" style="85" bestFit="1" customWidth="1"/>
    <col min="14" max="14" width="7.36328125" style="85" customWidth="1"/>
    <col min="15" max="15" width="6.453125" style="85" customWidth="1"/>
    <col min="16" max="16" width="8.81640625" style="85" customWidth="1"/>
    <col min="17" max="17" width="1" style="85" customWidth="1"/>
    <col min="18" max="18" width="6.36328125" style="85" bestFit="1" customWidth="1"/>
    <col min="19" max="19" width="8" style="85" customWidth="1"/>
    <col min="20" max="20" width="8.26953125" style="85" bestFit="1" customWidth="1"/>
    <col min="21" max="21" width="5.54296875" style="85" bestFit="1" customWidth="1"/>
    <col min="22" max="22" width="8.81640625" style="85" bestFit="1" customWidth="1"/>
    <col min="23" max="23" width="2" style="85" customWidth="1"/>
    <col min="24" max="24" width="5.90625" style="85" bestFit="1" customWidth="1"/>
    <col min="25" max="25" width="5.6328125" style="85" customWidth="1"/>
    <col min="26" max="26" width="7.36328125" style="85" customWidth="1"/>
    <col min="27" max="27" width="7.1796875" style="85" bestFit="1" customWidth="1"/>
    <col min="28" max="28" width="2.81640625" style="85" customWidth="1"/>
    <col min="29" max="29" width="6.36328125" style="85" customWidth="1"/>
    <col min="30" max="30" width="6.26953125" style="85" bestFit="1" customWidth="1"/>
    <col min="31" max="31" width="7.1796875" style="85" bestFit="1" customWidth="1"/>
    <col min="32" max="35" width="2" style="85" customWidth="1"/>
    <col min="36" max="36" width="8.81640625" style="85" customWidth="1"/>
    <col min="37" max="37" width="7.81640625" style="85" customWidth="1"/>
    <col min="38" max="39" width="8" style="85" customWidth="1"/>
    <col min="40" max="40" width="6.81640625" style="85" bestFit="1" customWidth="1"/>
    <col min="41" max="41" width="9.453125" style="85" hidden="1" customWidth="1"/>
    <col min="42" max="43" width="8.54296875" style="85" hidden="1" customWidth="1"/>
    <col min="44" max="44" width="7.81640625" style="85" customWidth="1"/>
    <col min="45" max="45" width="9.08984375" style="85"/>
    <col min="46" max="46" width="7.6328125" style="85" customWidth="1"/>
    <col min="47" max="47" width="9.08984375" style="85"/>
    <col min="48" max="49" width="2.54296875" style="85" customWidth="1"/>
    <col min="50" max="50" width="7.453125" style="85" customWidth="1"/>
    <col min="51" max="53" width="6.6328125" style="85" customWidth="1"/>
    <col min="54" max="54" width="6.453125" style="85" bestFit="1" customWidth="1"/>
    <col min="55" max="55" width="5.81640625" style="85" customWidth="1"/>
    <col min="56" max="16384" width="9.08984375" style="85"/>
  </cols>
  <sheetData>
    <row r="1" spans="1:55" ht="26.25" customHeight="1" x14ac:dyDescent="0.35">
      <c r="A1" s="84" t="s">
        <v>87</v>
      </c>
      <c r="B1" s="84"/>
      <c r="C1" s="217" t="s">
        <v>288</v>
      </c>
      <c r="D1" s="217"/>
      <c r="E1" s="217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  <c r="Q1" s="218"/>
      <c r="R1" s="218"/>
      <c r="S1" s="218"/>
      <c r="T1" s="218"/>
      <c r="U1" s="218"/>
      <c r="V1" s="218"/>
      <c r="W1" s="218"/>
      <c r="X1" s="218"/>
      <c r="Y1" s="218"/>
      <c r="Z1" s="218"/>
      <c r="AA1" s="300" t="s">
        <v>303</v>
      </c>
      <c r="AB1" s="301"/>
      <c r="AC1" s="301"/>
      <c r="AD1" s="301"/>
      <c r="AE1" s="301"/>
      <c r="AF1" s="301"/>
      <c r="AG1" s="301"/>
      <c r="AH1" s="301"/>
      <c r="AI1" s="301"/>
      <c r="AJ1" s="301"/>
      <c r="AK1" s="301"/>
      <c r="AL1" s="301"/>
      <c r="AM1" s="299"/>
    </row>
    <row r="2" spans="1:55" x14ac:dyDescent="0.3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</row>
    <row r="3" spans="1:55" ht="14.25" customHeight="1" x14ac:dyDescent="0.3">
      <c r="C3" s="315" t="s">
        <v>88</v>
      </c>
      <c r="D3" s="315"/>
      <c r="E3" s="315"/>
      <c r="F3" s="315"/>
      <c r="G3" s="315"/>
      <c r="H3" s="315"/>
      <c r="I3" s="315"/>
      <c r="J3" s="315"/>
      <c r="K3" s="315"/>
      <c r="L3" s="315"/>
      <c r="P3" s="315" t="s">
        <v>89</v>
      </c>
      <c r="Q3" s="315"/>
      <c r="R3" s="315"/>
      <c r="S3" s="315"/>
      <c r="T3" s="315"/>
      <c r="V3" s="315" t="s">
        <v>90</v>
      </c>
      <c r="W3" s="315"/>
      <c r="X3" s="315"/>
      <c r="Y3" s="315"/>
      <c r="Z3" s="315"/>
      <c r="AA3" s="315"/>
      <c r="AB3" s="315"/>
      <c r="AC3" s="315"/>
      <c r="AD3" s="315"/>
      <c r="AE3" s="315"/>
      <c r="AF3" s="315"/>
      <c r="AG3" s="315"/>
      <c r="AH3" s="315"/>
      <c r="AI3" s="315"/>
      <c r="AJ3" s="315"/>
      <c r="AK3" s="316" t="s">
        <v>91</v>
      </c>
      <c r="AL3" s="319" t="s">
        <v>92</v>
      </c>
      <c r="AM3" s="242"/>
    </row>
    <row r="4" spans="1:55" ht="15.75" customHeight="1" x14ac:dyDescent="0.3">
      <c r="A4" s="87"/>
      <c r="B4" s="87"/>
      <c r="C4" s="322" t="s">
        <v>93</v>
      </c>
      <c r="D4" s="244"/>
      <c r="E4" s="244"/>
      <c r="F4" s="87"/>
      <c r="G4" s="315" t="s">
        <v>94</v>
      </c>
      <c r="H4" s="315"/>
      <c r="I4" s="315"/>
      <c r="J4" s="315"/>
      <c r="K4" s="87"/>
      <c r="L4" s="316" t="s">
        <v>95</v>
      </c>
      <c r="M4" s="87"/>
      <c r="N4" s="87"/>
      <c r="O4" s="87"/>
      <c r="P4" s="87"/>
      <c r="Q4" s="87"/>
      <c r="R4" s="324" t="s">
        <v>94</v>
      </c>
      <c r="S4" s="324"/>
      <c r="T4" s="324"/>
      <c r="U4" s="87"/>
      <c r="V4" s="322" t="s">
        <v>96</v>
      </c>
      <c r="W4" s="87"/>
      <c r="X4" s="324" t="s">
        <v>94</v>
      </c>
      <c r="Y4" s="324"/>
      <c r="Z4" s="324"/>
      <c r="AA4" s="324"/>
      <c r="AB4" s="87"/>
      <c r="AC4" s="324" t="s">
        <v>97</v>
      </c>
      <c r="AD4" s="324"/>
      <c r="AE4" s="324"/>
      <c r="AF4" s="87"/>
      <c r="AG4" s="87"/>
      <c r="AH4" s="87"/>
      <c r="AI4" s="87"/>
      <c r="AJ4" s="316" t="s">
        <v>98</v>
      </c>
      <c r="AK4" s="317"/>
      <c r="AL4" s="320"/>
      <c r="AM4" s="242"/>
      <c r="AS4" s="85" t="s">
        <v>99</v>
      </c>
      <c r="AX4" s="85" t="s">
        <v>100</v>
      </c>
    </row>
    <row r="5" spans="1:55" ht="43.5" customHeight="1" x14ac:dyDescent="0.3">
      <c r="B5" s="88" t="s">
        <v>6</v>
      </c>
      <c r="C5" s="323"/>
      <c r="D5" s="243" t="s">
        <v>64</v>
      </c>
      <c r="E5" s="243" t="s">
        <v>234</v>
      </c>
      <c r="F5" s="90"/>
      <c r="G5" s="90" t="s">
        <v>230</v>
      </c>
      <c r="H5" s="90" t="s">
        <v>101</v>
      </c>
      <c r="I5" s="89" t="s">
        <v>102</v>
      </c>
      <c r="J5" s="89" t="s">
        <v>1</v>
      </c>
      <c r="K5" s="89"/>
      <c r="L5" s="318"/>
      <c r="M5" s="89" t="s">
        <v>302</v>
      </c>
      <c r="N5" s="98" t="s">
        <v>132</v>
      </c>
      <c r="O5" s="91" t="s">
        <v>133</v>
      </c>
      <c r="P5" s="89" t="s">
        <v>103</v>
      </c>
      <c r="Q5" s="89"/>
      <c r="R5" s="90" t="s">
        <v>101</v>
      </c>
      <c r="S5" s="89" t="s">
        <v>102</v>
      </c>
      <c r="T5" s="89" t="s">
        <v>1</v>
      </c>
      <c r="U5" s="89" t="s">
        <v>302</v>
      </c>
      <c r="V5" s="323"/>
      <c r="W5" s="89"/>
      <c r="X5" s="90" t="s">
        <v>230</v>
      </c>
      <c r="Y5" s="90" t="s">
        <v>101</v>
      </c>
      <c r="Z5" s="89" t="s">
        <v>102</v>
      </c>
      <c r="AA5" s="89" t="s">
        <v>1</v>
      </c>
      <c r="AB5" s="89"/>
      <c r="AC5" s="89" t="s">
        <v>104</v>
      </c>
      <c r="AD5" s="89" t="s">
        <v>105</v>
      </c>
      <c r="AE5" s="89" t="s">
        <v>1</v>
      </c>
      <c r="AF5" s="89"/>
      <c r="AG5" s="89"/>
      <c r="AH5" s="89"/>
      <c r="AI5" s="89"/>
      <c r="AJ5" s="318"/>
      <c r="AK5" s="318"/>
      <c r="AL5" s="321"/>
      <c r="AM5" s="242"/>
      <c r="AO5" s="92"/>
      <c r="AP5" s="93"/>
      <c r="AQ5" s="93"/>
      <c r="AR5" s="94" t="s">
        <v>63</v>
      </c>
      <c r="AS5" s="94" t="s">
        <v>65</v>
      </c>
      <c r="AT5" s="94" t="s">
        <v>62</v>
      </c>
      <c r="AU5" s="94" t="s">
        <v>1</v>
      </c>
      <c r="AV5" s="94"/>
      <c r="AW5" s="94"/>
      <c r="AX5" s="94" t="s">
        <v>65</v>
      </c>
      <c r="AY5" s="94" t="s">
        <v>106</v>
      </c>
      <c r="AZ5" s="94" t="s">
        <v>62</v>
      </c>
      <c r="BA5" s="94" t="s">
        <v>281</v>
      </c>
      <c r="BB5" s="94" t="s">
        <v>1</v>
      </c>
      <c r="BC5" s="94" t="s">
        <v>107</v>
      </c>
    </row>
    <row r="6" spans="1:55" ht="15" customHeight="1" x14ac:dyDescent="0.3">
      <c r="C6" s="228"/>
      <c r="D6" s="228"/>
      <c r="E6" s="228"/>
      <c r="N6" s="95"/>
      <c r="O6" s="95"/>
      <c r="V6" s="228"/>
      <c r="AO6" s="96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</row>
    <row r="7" spans="1:55" ht="15" customHeight="1" x14ac:dyDescent="0.3">
      <c r="B7" s="95">
        <v>1986</v>
      </c>
      <c r="C7" s="95">
        <v>36523.343017812847</v>
      </c>
      <c r="D7" s="95">
        <v>0</v>
      </c>
      <c r="E7" s="95">
        <v>0</v>
      </c>
      <c r="F7" s="95"/>
      <c r="G7" s="95">
        <v>166</v>
      </c>
      <c r="H7" s="95">
        <v>331</v>
      </c>
      <c r="I7" s="95">
        <v>939</v>
      </c>
      <c r="J7" s="95">
        <v>1436</v>
      </c>
      <c r="K7" s="95">
        <v>0</v>
      </c>
      <c r="L7" s="95">
        <v>37959.343017812847</v>
      </c>
      <c r="M7" s="296"/>
      <c r="N7" s="199">
        <v>0</v>
      </c>
      <c r="O7" s="295">
        <v>0</v>
      </c>
      <c r="P7" s="295">
        <v>2137.5</v>
      </c>
      <c r="Q7" s="295">
        <v>0</v>
      </c>
      <c r="R7" s="295">
        <v>0</v>
      </c>
      <c r="S7" s="295">
        <v>3038</v>
      </c>
      <c r="T7" s="295">
        <v>3038</v>
      </c>
      <c r="U7" s="295">
        <v>0</v>
      </c>
      <c r="V7" s="295">
        <v>38660.843017812847</v>
      </c>
      <c r="W7" s="295">
        <v>0</v>
      </c>
      <c r="X7" s="298">
        <v>166</v>
      </c>
      <c r="Y7" s="298">
        <v>331</v>
      </c>
      <c r="Z7" s="298">
        <v>3977</v>
      </c>
      <c r="AA7" s="298">
        <v>4474</v>
      </c>
      <c r="AB7" s="298">
        <v>0</v>
      </c>
      <c r="AC7" s="298">
        <v>3259</v>
      </c>
      <c r="AD7" s="298">
        <v>1933</v>
      </c>
      <c r="AE7" s="298">
        <v>5192</v>
      </c>
      <c r="AF7" s="298">
        <v>0</v>
      </c>
      <c r="AG7" s="298">
        <v>0</v>
      </c>
      <c r="AH7" s="298">
        <v>0</v>
      </c>
      <c r="AI7" s="298">
        <v>0</v>
      </c>
      <c r="AJ7" s="298">
        <v>48326.843017812847</v>
      </c>
      <c r="AK7" s="298">
        <v>2500</v>
      </c>
      <c r="AL7" s="298">
        <v>50826.843017812847</v>
      </c>
      <c r="AM7" s="298">
        <v>0</v>
      </c>
      <c r="AN7" s="298">
        <v>9665.2107544532118</v>
      </c>
      <c r="AO7" s="199">
        <v>0</v>
      </c>
      <c r="AP7" s="245">
        <v>0</v>
      </c>
      <c r="AQ7" s="245">
        <v>0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</row>
    <row r="8" spans="1:55" ht="15" customHeight="1" x14ac:dyDescent="0.3">
      <c r="B8" s="95">
        <v>1987</v>
      </c>
      <c r="C8" s="95">
        <v>19539.879048015755</v>
      </c>
      <c r="D8" s="95">
        <v>0</v>
      </c>
      <c r="E8" s="95">
        <v>0</v>
      </c>
      <c r="F8" s="95"/>
      <c r="G8" s="95">
        <v>92</v>
      </c>
      <c r="H8" s="95">
        <v>184</v>
      </c>
      <c r="I8" s="95">
        <v>521</v>
      </c>
      <c r="J8" s="95">
        <v>797</v>
      </c>
      <c r="K8" s="95">
        <v>0</v>
      </c>
      <c r="L8" s="95">
        <v>20336.879048015755</v>
      </c>
      <c r="M8" s="296"/>
      <c r="N8" s="199">
        <v>0</v>
      </c>
      <c r="O8" s="295">
        <v>0</v>
      </c>
      <c r="P8" s="295">
        <v>1930.4060531632531</v>
      </c>
      <c r="Q8" s="295">
        <v>0</v>
      </c>
      <c r="R8" s="295">
        <v>0</v>
      </c>
      <c r="S8" s="295">
        <v>1687</v>
      </c>
      <c r="T8" s="295">
        <v>1687</v>
      </c>
      <c r="U8" s="297"/>
      <c r="V8" s="199">
        <v>21470.285101179008</v>
      </c>
      <c r="W8" s="199">
        <v>0</v>
      </c>
      <c r="X8" s="298">
        <v>92</v>
      </c>
      <c r="Y8" s="298">
        <v>184</v>
      </c>
      <c r="Z8" s="298">
        <v>2208</v>
      </c>
      <c r="AA8" s="298">
        <v>2484</v>
      </c>
      <c r="AB8" s="298">
        <v>0</v>
      </c>
      <c r="AC8" s="298">
        <v>1810</v>
      </c>
      <c r="AD8" s="298">
        <v>1074</v>
      </c>
      <c r="AE8" s="298">
        <v>2884</v>
      </c>
      <c r="AF8" s="298">
        <v>0</v>
      </c>
      <c r="AG8" s="298">
        <v>0</v>
      </c>
      <c r="AH8" s="298">
        <v>0</v>
      </c>
      <c r="AI8" s="298">
        <v>0</v>
      </c>
      <c r="AJ8" s="298">
        <v>26838.285101179008</v>
      </c>
      <c r="AK8" s="298">
        <v>1400</v>
      </c>
      <c r="AL8" s="298">
        <v>28238.285101179008</v>
      </c>
      <c r="AM8" s="298">
        <v>0</v>
      </c>
      <c r="AN8" s="298">
        <v>5367.5712752947511</v>
      </c>
      <c r="AO8" s="199">
        <v>0</v>
      </c>
      <c r="AP8" s="245">
        <v>0</v>
      </c>
      <c r="AQ8" s="245">
        <v>0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</row>
    <row r="9" spans="1:55" ht="15" customHeight="1" x14ac:dyDescent="0.3">
      <c r="B9" s="95">
        <v>1988</v>
      </c>
      <c r="C9" s="95">
        <v>15345.106912202675</v>
      </c>
      <c r="D9" s="95">
        <v>0</v>
      </c>
      <c r="E9" s="95">
        <v>0</v>
      </c>
      <c r="F9" s="95"/>
      <c r="G9" s="95">
        <v>72</v>
      </c>
      <c r="H9" s="95">
        <v>144</v>
      </c>
      <c r="I9" s="95">
        <v>409</v>
      </c>
      <c r="J9" s="95">
        <v>625</v>
      </c>
      <c r="K9" s="95">
        <v>0</v>
      </c>
      <c r="L9" s="95">
        <v>15970.106912202675</v>
      </c>
      <c r="M9" s="296"/>
      <c r="N9" s="199">
        <v>0</v>
      </c>
      <c r="O9" s="295">
        <v>0</v>
      </c>
      <c r="P9" s="295">
        <v>1503.1850413976154</v>
      </c>
      <c r="Q9" s="295">
        <v>0</v>
      </c>
      <c r="R9" s="295">
        <v>0</v>
      </c>
      <c r="S9" s="295">
        <v>1324</v>
      </c>
      <c r="T9" s="295">
        <v>1324</v>
      </c>
      <c r="U9" s="297"/>
      <c r="V9" s="199">
        <v>16848.291953600288</v>
      </c>
      <c r="W9" s="199">
        <v>0</v>
      </c>
      <c r="X9" s="298">
        <v>72</v>
      </c>
      <c r="Y9" s="298">
        <v>144</v>
      </c>
      <c r="Z9" s="298">
        <v>1733</v>
      </c>
      <c r="AA9" s="298">
        <v>1949</v>
      </c>
      <c r="AB9" s="298">
        <v>0</v>
      </c>
      <c r="AC9" s="298">
        <v>1420</v>
      </c>
      <c r="AD9" s="298">
        <v>842</v>
      </c>
      <c r="AE9" s="298">
        <v>2262</v>
      </c>
      <c r="AF9" s="298">
        <v>0</v>
      </c>
      <c r="AG9" s="298">
        <v>0</v>
      </c>
      <c r="AH9" s="298">
        <v>0</v>
      </c>
      <c r="AI9" s="298">
        <v>0</v>
      </c>
      <c r="AJ9" s="298">
        <v>21059.291953600288</v>
      </c>
      <c r="AK9" s="298">
        <v>1100</v>
      </c>
      <c r="AL9" s="298">
        <v>22159.291953600288</v>
      </c>
      <c r="AM9" s="298">
        <v>0</v>
      </c>
      <c r="AN9" s="298">
        <v>4212.0729884000721</v>
      </c>
      <c r="AO9" s="199">
        <v>0</v>
      </c>
      <c r="AP9" s="245">
        <v>0</v>
      </c>
      <c r="AQ9" s="245">
        <v>0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</row>
    <row r="10" spans="1:55" ht="15" customHeight="1" x14ac:dyDescent="0.3">
      <c r="B10" s="95">
        <v>1989</v>
      </c>
      <c r="C10" s="95">
        <v>28133.120913134495</v>
      </c>
      <c r="D10" s="95">
        <v>0</v>
      </c>
      <c r="E10" s="95">
        <v>0</v>
      </c>
      <c r="F10" s="95"/>
      <c r="G10" s="95">
        <v>125</v>
      </c>
      <c r="H10" s="95">
        <v>250</v>
      </c>
      <c r="I10" s="95">
        <v>709</v>
      </c>
      <c r="J10" s="95">
        <v>1084</v>
      </c>
      <c r="K10" s="95">
        <v>0</v>
      </c>
      <c r="L10" s="95">
        <v>29217.120913134495</v>
      </c>
      <c r="M10" s="296"/>
      <c r="N10" s="199">
        <v>0</v>
      </c>
      <c r="O10" s="295">
        <v>0</v>
      </c>
      <c r="P10" s="295">
        <v>1068.0525294140948</v>
      </c>
      <c r="Q10" s="295">
        <v>0</v>
      </c>
      <c r="R10" s="295">
        <v>0</v>
      </c>
      <c r="S10" s="295">
        <v>2295</v>
      </c>
      <c r="T10" s="295">
        <v>2295</v>
      </c>
      <c r="U10" s="297"/>
      <c r="V10" s="199">
        <v>29201.173442548588</v>
      </c>
      <c r="W10" s="199">
        <v>0</v>
      </c>
      <c r="X10" s="298">
        <v>125</v>
      </c>
      <c r="Y10" s="298">
        <v>250</v>
      </c>
      <c r="Z10" s="298">
        <v>3004</v>
      </c>
      <c r="AA10" s="298">
        <v>3379</v>
      </c>
      <c r="AB10" s="298">
        <v>0</v>
      </c>
      <c r="AC10" s="298">
        <v>2461</v>
      </c>
      <c r="AD10" s="298">
        <v>1460</v>
      </c>
      <c r="AE10" s="298">
        <v>3921</v>
      </c>
      <c r="AF10" s="298">
        <v>0</v>
      </c>
      <c r="AG10" s="298">
        <v>0</v>
      </c>
      <c r="AH10" s="298">
        <v>0</v>
      </c>
      <c r="AI10" s="298">
        <v>0</v>
      </c>
      <c r="AJ10" s="298">
        <v>36501.173442548592</v>
      </c>
      <c r="AK10" s="298">
        <v>1900</v>
      </c>
      <c r="AL10" s="298">
        <v>38401.173442548592</v>
      </c>
      <c r="AM10" s="298">
        <v>0</v>
      </c>
      <c r="AN10" s="298">
        <v>7300.293360637148</v>
      </c>
      <c r="AO10" s="199">
        <v>0</v>
      </c>
      <c r="AP10" s="245">
        <v>0</v>
      </c>
      <c r="AQ10" s="245">
        <v>0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</row>
    <row r="11" spans="1:55" ht="15" customHeight="1" x14ac:dyDescent="0.3">
      <c r="B11" s="95">
        <v>1990</v>
      </c>
      <c r="C11" s="95">
        <v>24051.46014449577</v>
      </c>
      <c r="D11" s="95">
        <v>0</v>
      </c>
      <c r="E11" s="95">
        <v>0</v>
      </c>
      <c r="F11" s="95"/>
      <c r="G11" s="95">
        <v>114</v>
      </c>
      <c r="H11" s="95">
        <v>227</v>
      </c>
      <c r="I11" s="95">
        <v>644</v>
      </c>
      <c r="J11" s="95">
        <v>985</v>
      </c>
      <c r="K11" s="95">
        <v>0</v>
      </c>
      <c r="L11" s="95">
        <v>25036.46014449577</v>
      </c>
      <c r="M11" s="296"/>
      <c r="N11" s="199">
        <v>0</v>
      </c>
      <c r="O11" s="295">
        <v>0</v>
      </c>
      <c r="P11" s="295">
        <v>2460</v>
      </c>
      <c r="Q11" s="295">
        <v>0</v>
      </c>
      <c r="R11" s="295">
        <v>0</v>
      </c>
      <c r="S11" s="295">
        <v>2083</v>
      </c>
      <c r="T11" s="295">
        <v>2083</v>
      </c>
      <c r="U11" s="297"/>
      <c r="V11" s="199">
        <v>26511.46014449577</v>
      </c>
      <c r="W11" s="199">
        <v>0</v>
      </c>
      <c r="X11" s="298">
        <v>114</v>
      </c>
      <c r="Y11" s="298">
        <v>227</v>
      </c>
      <c r="Z11" s="298">
        <v>2727</v>
      </c>
      <c r="AA11" s="298">
        <v>3068</v>
      </c>
      <c r="AB11" s="298">
        <v>0</v>
      </c>
      <c r="AC11" s="298">
        <v>2235</v>
      </c>
      <c r="AD11" s="298">
        <v>1326</v>
      </c>
      <c r="AE11" s="298">
        <v>3561</v>
      </c>
      <c r="AF11" s="298">
        <v>0</v>
      </c>
      <c r="AG11" s="298">
        <v>0</v>
      </c>
      <c r="AH11" s="298">
        <v>0</v>
      </c>
      <c r="AI11" s="298">
        <v>0</v>
      </c>
      <c r="AJ11" s="298">
        <v>33140.460144495766</v>
      </c>
      <c r="AK11" s="298">
        <v>1700</v>
      </c>
      <c r="AL11" s="298">
        <v>34840.460144495766</v>
      </c>
      <c r="AM11" s="298">
        <v>0</v>
      </c>
      <c r="AN11" s="298">
        <v>6627.8650361239379</v>
      </c>
      <c r="AO11" s="199">
        <v>0</v>
      </c>
      <c r="AP11" s="245">
        <v>0</v>
      </c>
      <c r="AQ11" s="245">
        <v>0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</row>
    <row r="12" spans="1:55" ht="15" customHeight="1" x14ac:dyDescent="0.3">
      <c r="B12" s="95">
        <v>1991</v>
      </c>
      <c r="C12" s="95">
        <v>6906.5653839090364</v>
      </c>
      <c r="D12" s="95">
        <v>0</v>
      </c>
      <c r="E12" s="95">
        <v>0</v>
      </c>
      <c r="F12" s="95"/>
      <c r="G12" s="95">
        <v>73</v>
      </c>
      <c r="H12" s="95">
        <v>146</v>
      </c>
      <c r="I12" s="95">
        <v>415</v>
      </c>
      <c r="J12" s="95">
        <v>634</v>
      </c>
      <c r="K12" s="95">
        <v>0</v>
      </c>
      <c r="L12" s="95">
        <v>7540.5653839090364</v>
      </c>
      <c r="M12" s="296"/>
      <c r="N12" s="199">
        <v>0</v>
      </c>
      <c r="O12" s="295">
        <v>0</v>
      </c>
      <c r="P12" s="295">
        <v>1019.1178495328635</v>
      </c>
      <c r="Q12" s="295">
        <v>0</v>
      </c>
      <c r="R12" s="295">
        <v>0</v>
      </c>
      <c r="S12" s="295">
        <v>1341</v>
      </c>
      <c r="T12" s="295">
        <v>1341</v>
      </c>
      <c r="U12" s="297"/>
      <c r="V12" s="199">
        <v>7925.6832334418996</v>
      </c>
      <c r="W12" s="199">
        <v>0</v>
      </c>
      <c r="X12" s="298">
        <v>73</v>
      </c>
      <c r="Y12" s="298">
        <v>146</v>
      </c>
      <c r="Z12" s="298">
        <v>1756</v>
      </c>
      <c r="AA12" s="298">
        <v>1975</v>
      </c>
      <c r="AB12" s="298">
        <v>0</v>
      </c>
      <c r="AC12" s="298">
        <v>1439</v>
      </c>
      <c r="AD12" s="298">
        <v>854</v>
      </c>
      <c r="AE12" s="298">
        <v>2293</v>
      </c>
      <c r="AF12" s="298">
        <v>0</v>
      </c>
      <c r="AG12" s="298">
        <v>0</v>
      </c>
      <c r="AH12" s="298">
        <v>0</v>
      </c>
      <c r="AI12" s="298">
        <v>0</v>
      </c>
      <c r="AJ12" s="298">
        <v>12193.6832334419</v>
      </c>
      <c r="AK12" s="298">
        <v>600</v>
      </c>
      <c r="AL12" s="298">
        <v>12793.6832334419</v>
      </c>
      <c r="AM12" s="298">
        <v>0</v>
      </c>
      <c r="AN12" s="298">
        <v>4267.6755872379454</v>
      </c>
      <c r="AO12" s="199">
        <v>0</v>
      </c>
      <c r="AP12" s="245">
        <v>0</v>
      </c>
      <c r="AQ12" s="245">
        <v>0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</row>
    <row r="13" spans="1:55" ht="15" customHeight="1" x14ac:dyDescent="0.3">
      <c r="B13" s="95">
        <v>1992</v>
      </c>
      <c r="C13" s="95">
        <v>16808</v>
      </c>
      <c r="D13" s="95">
        <v>20870</v>
      </c>
      <c r="E13" s="95">
        <v>0</v>
      </c>
      <c r="F13" s="95"/>
      <c r="G13" s="95">
        <v>612</v>
      </c>
      <c r="H13" s="95">
        <v>1339</v>
      </c>
      <c r="I13" s="95">
        <v>1308.1727757851456</v>
      </c>
      <c r="J13" s="95">
        <v>3259.1727757851459</v>
      </c>
      <c r="K13" s="95">
        <v>0</v>
      </c>
      <c r="L13" s="95">
        <v>20067.172775785148</v>
      </c>
      <c r="M13" s="296">
        <v>6.6725891831447115E-2</v>
      </c>
      <c r="N13" s="199">
        <v>605</v>
      </c>
      <c r="O13" s="295">
        <v>1.5</v>
      </c>
      <c r="P13" s="295">
        <v>907.5</v>
      </c>
      <c r="Q13" s="295">
        <v>0</v>
      </c>
      <c r="R13" s="295">
        <v>0</v>
      </c>
      <c r="S13" s="295">
        <v>5750.8272242148541</v>
      </c>
      <c r="T13" s="295">
        <v>5750.8272242148541</v>
      </c>
      <c r="U13" s="297"/>
      <c r="V13" s="199">
        <v>17715.5</v>
      </c>
      <c r="W13" s="199">
        <v>0</v>
      </c>
      <c r="X13" s="298">
        <v>612</v>
      </c>
      <c r="Y13" s="298">
        <v>1339</v>
      </c>
      <c r="Z13" s="298">
        <v>7059</v>
      </c>
      <c r="AA13" s="298">
        <v>9010</v>
      </c>
      <c r="AB13" s="298">
        <v>0</v>
      </c>
      <c r="AC13" s="298">
        <v>5464.5208808217485</v>
      </c>
      <c r="AD13" s="298">
        <v>3207.1457858449157</v>
      </c>
      <c r="AE13" s="298">
        <v>8671.6666666666642</v>
      </c>
      <c r="AF13" s="298">
        <v>0</v>
      </c>
      <c r="AG13" s="298">
        <v>0</v>
      </c>
      <c r="AH13" s="298">
        <v>0</v>
      </c>
      <c r="AI13" s="298">
        <v>0</v>
      </c>
      <c r="AJ13" s="298">
        <v>35397.166666666664</v>
      </c>
      <c r="AK13" s="298">
        <v>1800</v>
      </c>
      <c r="AL13" s="298">
        <v>37197.166666666664</v>
      </c>
      <c r="AM13" s="298">
        <v>0</v>
      </c>
      <c r="AN13" s="298">
        <v>20870</v>
      </c>
      <c r="AO13" s="199">
        <v>2.9324389075227598E-2</v>
      </c>
      <c r="AP13" s="245">
        <v>19</v>
      </c>
      <c r="AQ13" s="245">
        <v>0</v>
      </c>
      <c r="AR13" s="246">
        <v>0.5237406074835449</v>
      </c>
      <c r="AS13" s="246">
        <v>6.5189690167202052E-2</v>
      </c>
      <c r="AT13" s="246">
        <v>6.6725891831447115E-2</v>
      </c>
      <c r="AU13" s="246">
        <v>0.16241315167814552</v>
      </c>
      <c r="AV13" s="246">
        <v>0</v>
      </c>
      <c r="AW13" s="246">
        <v>0</v>
      </c>
      <c r="AX13" s="246">
        <v>0.18977251851619525</v>
      </c>
      <c r="AY13" s="246">
        <v>0.14690691174923939</v>
      </c>
      <c r="AZ13" s="246">
        <v>0.12221752873233847</v>
      </c>
      <c r="BA13" s="246">
        <v>1.6452866033703283E-2</v>
      </c>
      <c r="BB13" s="246">
        <v>0.47534982503147638</v>
      </c>
      <c r="BC13" s="246">
        <v>4.8390782452068487E-2</v>
      </c>
    </row>
    <row r="14" spans="1:55" ht="15" customHeight="1" x14ac:dyDescent="0.3">
      <c r="B14" s="95">
        <v>1993</v>
      </c>
      <c r="C14" s="95">
        <v>24814</v>
      </c>
      <c r="D14" s="95">
        <v>21829.333333333332</v>
      </c>
      <c r="E14" s="95">
        <v>0</v>
      </c>
      <c r="F14" s="95"/>
      <c r="G14" s="95">
        <v>600</v>
      </c>
      <c r="H14" s="95">
        <v>983</v>
      </c>
      <c r="I14" s="95">
        <v>1526.1184498294112</v>
      </c>
      <c r="J14" s="95">
        <v>3109.1184498294115</v>
      </c>
      <c r="K14" s="95">
        <v>0</v>
      </c>
      <c r="L14" s="95">
        <v>27923.11844982941</v>
      </c>
      <c r="M14" s="296">
        <v>3.5203804394777598E-2</v>
      </c>
      <c r="N14" s="199">
        <v>476</v>
      </c>
      <c r="O14" s="295">
        <v>2.1822652024258318</v>
      </c>
      <c r="P14" s="295">
        <v>1038.758236354696</v>
      </c>
      <c r="Q14" s="295">
        <v>0</v>
      </c>
      <c r="R14" s="295">
        <v>0</v>
      </c>
      <c r="S14" s="295">
        <v>4059.8815501705885</v>
      </c>
      <c r="T14" s="295">
        <v>4059.8815501705885</v>
      </c>
      <c r="U14" s="297"/>
      <c r="V14" s="199">
        <v>25852.758236354697</v>
      </c>
      <c r="W14" s="199">
        <v>0</v>
      </c>
      <c r="X14" s="298">
        <v>600</v>
      </c>
      <c r="Y14" s="298">
        <v>983</v>
      </c>
      <c r="Z14" s="298">
        <v>5586</v>
      </c>
      <c r="AA14" s="298">
        <v>7169</v>
      </c>
      <c r="AB14" s="298">
        <v>0</v>
      </c>
      <c r="AC14" s="298">
        <v>7809.3391238589656</v>
      </c>
      <c r="AD14" s="298">
        <v>4583.3275428076986</v>
      </c>
      <c r="AE14" s="298">
        <v>12392.666666666664</v>
      </c>
      <c r="AF14" s="298">
        <v>0</v>
      </c>
      <c r="AG14" s="298">
        <v>0</v>
      </c>
      <c r="AH14" s="298">
        <v>0</v>
      </c>
      <c r="AI14" s="298">
        <v>0</v>
      </c>
      <c r="AJ14" s="298">
        <v>45414.424903021361</v>
      </c>
      <c r="AK14" s="298">
        <v>2300</v>
      </c>
      <c r="AL14" s="298">
        <v>47714.424903021361</v>
      </c>
      <c r="AM14" s="298">
        <v>0</v>
      </c>
      <c r="AN14" s="298">
        <v>21829.333333333332</v>
      </c>
      <c r="AO14" s="199">
        <v>2.7485951624725141E-2</v>
      </c>
      <c r="AP14" s="245">
        <v>29</v>
      </c>
      <c r="AQ14" s="245">
        <v>0</v>
      </c>
      <c r="AR14" s="246">
        <v>0.45817730615217672</v>
      </c>
      <c r="AS14" s="246">
        <v>5.4654298464960123E-2</v>
      </c>
      <c r="AT14" s="246">
        <v>3.5203804394777598E-2</v>
      </c>
      <c r="AU14" s="246">
        <v>0.11134567420955112</v>
      </c>
      <c r="AV14" s="246">
        <v>0</v>
      </c>
      <c r="AW14" s="246">
        <v>0</v>
      </c>
      <c r="AX14" s="246">
        <v>0.11707151477469206</v>
      </c>
      <c r="AY14" s="246">
        <v>0.16366830659137765</v>
      </c>
      <c r="AZ14" s="246">
        <v>0.1166592189703879</v>
      </c>
      <c r="BA14" s="246">
        <v>1.2574813617045334E-2</v>
      </c>
      <c r="BB14" s="246">
        <v>0.40997385395350294</v>
      </c>
      <c r="BC14" s="246">
        <v>4.820345219867378E-2</v>
      </c>
    </row>
    <row r="15" spans="1:55" ht="15" customHeight="1" x14ac:dyDescent="0.3">
      <c r="B15" s="95">
        <v>1994</v>
      </c>
      <c r="C15" s="95">
        <v>21169</v>
      </c>
      <c r="D15" s="95">
        <v>23205.075000000001</v>
      </c>
      <c r="E15" s="95">
        <v>0</v>
      </c>
      <c r="F15" s="95"/>
      <c r="G15" s="95">
        <v>120</v>
      </c>
      <c r="H15" s="95">
        <v>893</v>
      </c>
      <c r="I15" s="95">
        <v>2097.6647712361123</v>
      </c>
      <c r="J15" s="95">
        <v>3110.6647712361123</v>
      </c>
      <c r="K15" s="95">
        <v>0</v>
      </c>
      <c r="L15" s="95">
        <v>24279.664771236112</v>
      </c>
      <c r="M15" s="296">
        <v>3.6779749984766207E-2</v>
      </c>
      <c r="N15" s="199">
        <v>2340</v>
      </c>
      <c r="O15" s="295">
        <v>1.5823000435764372</v>
      </c>
      <c r="P15" s="295">
        <v>3702.5821019688628</v>
      </c>
      <c r="Q15" s="295">
        <v>0</v>
      </c>
      <c r="R15" s="295">
        <v>0</v>
      </c>
      <c r="S15" s="295">
        <v>4115.3352287638882</v>
      </c>
      <c r="T15" s="295">
        <v>4115.3352287638882</v>
      </c>
      <c r="U15" s="297"/>
      <c r="V15" s="199">
        <v>24871.582101968863</v>
      </c>
      <c r="W15" s="199">
        <v>0</v>
      </c>
      <c r="X15" s="298">
        <v>120</v>
      </c>
      <c r="Y15" s="298">
        <v>893</v>
      </c>
      <c r="Z15" s="298">
        <v>6213</v>
      </c>
      <c r="AA15" s="298">
        <v>7226</v>
      </c>
      <c r="AB15" s="298">
        <v>0</v>
      </c>
      <c r="AC15" s="298">
        <v>6731.4709611830649</v>
      </c>
      <c r="AD15" s="298">
        <v>3950.723072806556</v>
      </c>
      <c r="AE15" s="298">
        <v>10682.194033989621</v>
      </c>
      <c r="AF15" s="298">
        <v>0</v>
      </c>
      <c r="AG15" s="298">
        <v>0</v>
      </c>
      <c r="AH15" s="298">
        <v>0</v>
      </c>
      <c r="AI15" s="298">
        <v>0</v>
      </c>
      <c r="AJ15" s="298">
        <v>42779.776135958484</v>
      </c>
      <c r="AK15" s="298">
        <v>2200</v>
      </c>
      <c r="AL15" s="298">
        <v>44979.776135958484</v>
      </c>
      <c r="AM15" s="298">
        <v>0</v>
      </c>
      <c r="AN15" s="298">
        <v>23205.075000000001</v>
      </c>
      <c r="AO15" s="199">
        <v>5.171282575040158E-3</v>
      </c>
      <c r="AP15" s="245">
        <v>26</v>
      </c>
      <c r="AQ15" s="245">
        <v>0</v>
      </c>
      <c r="AR15" s="246">
        <v>0.44704966901590232</v>
      </c>
      <c r="AS15" s="246">
        <v>8.6395952786020164E-2</v>
      </c>
      <c r="AT15" s="246">
        <v>3.6779749984766207E-2</v>
      </c>
      <c r="AU15" s="246">
        <v>0.12811811038352092</v>
      </c>
      <c r="AV15" s="246">
        <v>0</v>
      </c>
      <c r="AW15" s="246">
        <v>0</v>
      </c>
      <c r="AX15" s="246">
        <v>0.13812874437658884</v>
      </c>
      <c r="AY15" s="246">
        <v>0.14965550163780561</v>
      </c>
      <c r="AZ15" s="246">
        <v>0.10768668697162115</v>
      </c>
      <c r="BA15" s="246">
        <v>2.6678656567182776E-3</v>
      </c>
      <c r="BB15" s="246">
        <v>0.39813879864273388</v>
      </c>
      <c r="BC15" s="246">
        <v>4.8910870373168429E-2</v>
      </c>
    </row>
    <row r="16" spans="1:55" ht="15" customHeight="1" x14ac:dyDescent="0.3">
      <c r="B16" s="95">
        <v>1995</v>
      </c>
      <c r="C16" s="95">
        <v>7844</v>
      </c>
      <c r="D16" s="95">
        <v>9910.0909090909081</v>
      </c>
      <c r="E16" s="95">
        <v>0</v>
      </c>
      <c r="F16" s="95"/>
      <c r="G16" s="95">
        <v>72</v>
      </c>
      <c r="H16" s="95">
        <v>695</v>
      </c>
      <c r="I16" s="95">
        <v>1812.3903420523138</v>
      </c>
      <c r="J16" s="95">
        <v>2579.3903420523138</v>
      </c>
      <c r="K16" s="95">
        <v>0</v>
      </c>
      <c r="L16" s="95">
        <v>10423.390342052313</v>
      </c>
      <c r="M16" s="296">
        <v>6.6676961832282111E-2</v>
      </c>
      <c r="N16" s="199">
        <v>615</v>
      </c>
      <c r="O16" s="295">
        <v>1.5823000435764369</v>
      </c>
      <c r="P16" s="295">
        <v>973.11452679950878</v>
      </c>
      <c r="Q16" s="295">
        <v>0</v>
      </c>
      <c r="R16" s="295">
        <v>0</v>
      </c>
      <c r="S16" s="295">
        <v>4903.6096579476862</v>
      </c>
      <c r="T16" s="295">
        <v>4903.6096579476862</v>
      </c>
      <c r="U16" s="297"/>
      <c r="V16" s="199">
        <v>8817.1145267995089</v>
      </c>
      <c r="W16" s="199">
        <v>0</v>
      </c>
      <c r="X16" s="298">
        <v>72</v>
      </c>
      <c r="Y16" s="298">
        <v>695</v>
      </c>
      <c r="Z16" s="298">
        <v>6716</v>
      </c>
      <c r="AA16" s="298">
        <v>7483</v>
      </c>
      <c r="AB16" s="298">
        <v>0</v>
      </c>
      <c r="AC16" s="298">
        <v>3408.7592038463467</v>
      </c>
      <c r="AD16" s="298">
        <v>2000.6123050868241</v>
      </c>
      <c r="AE16" s="298">
        <v>5409.3715089331708</v>
      </c>
      <c r="AF16" s="298">
        <v>0</v>
      </c>
      <c r="AG16" s="298">
        <v>0</v>
      </c>
      <c r="AH16" s="298">
        <v>0</v>
      </c>
      <c r="AI16" s="298">
        <v>0</v>
      </c>
      <c r="AJ16" s="298">
        <v>21709.48603573268</v>
      </c>
      <c r="AK16" s="298">
        <v>1100</v>
      </c>
      <c r="AL16" s="298">
        <v>22809.48603573268</v>
      </c>
      <c r="AM16" s="298">
        <v>0</v>
      </c>
      <c r="AN16" s="298">
        <v>9910.0909090909081</v>
      </c>
      <c r="AO16" s="199">
        <v>7.2653218482538464E-3</v>
      </c>
      <c r="AP16" s="245">
        <v>3</v>
      </c>
      <c r="AQ16" s="245">
        <v>0</v>
      </c>
      <c r="AR16" s="246">
        <v>0.61344527829400131</v>
      </c>
      <c r="AS16" s="246">
        <v>0.17387723980175374</v>
      </c>
      <c r="AT16" s="246">
        <v>6.6676961832282111E-2</v>
      </c>
      <c r="AU16" s="246">
        <v>0.2474617430037111</v>
      </c>
      <c r="AV16" s="246">
        <v>0</v>
      </c>
      <c r="AW16" s="246">
        <v>0</v>
      </c>
      <c r="AX16" s="246">
        <v>0.29443890096773373</v>
      </c>
      <c r="AY16" s="246">
        <v>0.1494448054860282</v>
      </c>
      <c r="AZ16" s="246">
        <v>0.11817944081966407</v>
      </c>
      <c r="BA16" s="246">
        <v>3.1565814278851742E-3</v>
      </c>
      <c r="BB16" s="246">
        <v>0.56521972870131121</v>
      </c>
      <c r="BC16" s="246">
        <v>4.822554959269016E-2</v>
      </c>
    </row>
    <row r="17" spans="2:55" ht="15" customHeight="1" x14ac:dyDescent="0.3">
      <c r="B17" s="95">
        <v>1996</v>
      </c>
      <c r="C17" s="95">
        <v>21842</v>
      </c>
      <c r="D17" s="95">
        <v>21794.384615384617</v>
      </c>
      <c r="E17" s="95">
        <v>0</v>
      </c>
      <c r="F17" s="95"/>
      <c r="G17" s="95">
        <v>49</v>
      </c>
      <c r="H17" s="95">
        <v>477</v>
      </c>
      <c r="I17" s="95">
        <v>1834.3345289126059</v>
      </c>
      <c r="J17" s="95">
        <v>2360.3345289126059</v>
      </c>
      <c r="K17" s="95">
        <v>0</v>
      </c>
      <c r="L17" s="95">
        <v>24202.334528912605</v>
      </c>
      <c r="M17" s="296">
        <v>1.9708842526334227E-2</v>
      </c>
      <c r="N17" s="199">
        <v>700</v>
      </c>
      <c r="O17" s="295">
        <v>1.5823000435764374</v>
      </c>
      <c r="P17" s="295">
        <v>1107.6100305035061</v>
      </c>
      <c r="Q17" s="295">
        <v>0</v>
      </c>
      <c r="R17" s="295">
        <v>0</v>
      </c>
      <c r="S17" s="295">
        <v>5865.6654710873936</v>
      </c>
      <c r="T17" s="295">
        <v>5865.6654710873936</v>
      </c>
      <c r="U17" s="297"/>
      <c r="V17" s="199">
        <v>22949.610030503507</v>
      </c>
      <c r="W17" s="199">
        <v>0</v>
      </c>
      <c r="X17" s="298">
        <v>49</v>
      </c>
      <c r="Y17" s="298">
        <v>477</v>
      </c>
      <c r="Z17" s="298">
        <v>7700</v>
      </c>
      <c r="AA17" s="298">
        <v>8226</v>
      </c>
      <c r="AB17" s="298">
        <v>0</v>
      </c>
      <c r="AC17" s="298">
        <v>6538.2283475257427</v>
      </c>
      <c r="AD17" s="298">
        <v>3837.308329308762</v>
      </c>
      <c r="AE17" s="298">
        <v>10375.536676834505</v>
      </c>
      <c r="AF17" s="298">
        <v>0</v>
      </c>
      <c r="AG17" s="298">
        <v>0</v>
      </c>
      <c r="AH17" s="298">
        <v>0</v>
      </c>
      <c r="AI17" s="298">
        <v>0</v>
      </c>
      <c r="AJ17" s="298">
        <v>41551.146707338012</v>
      </c>
      <c r="AK17" s="298">
        <v>2100</v>
      </c>
      <c r="AL17" s="298">
        <v>43651.146707338012</v>
      </c>
      <c r="AM17" s="298">
        <v>0</v>
      </c>
      <c r="AN17" s="298">
        <v>21794.384615384617</v>
      </c>
      <c r="AO17" s="199">
        <v>2.248285549912292E-3</v>
      </c>
      <c r="AP17" s="245">
        <v>25</v>
      </c>
      <c r="AQ17" s="245">
        <v>0</v>
      </c>
      <c r="AR17" s="246">
        <v>0.47424954986015194</v>
      </c>
      <c r="AS17" s="246">
        <v>7.5791635997811385E-2</v>
      </c>
      <c r="AT17" s="246">
        <v>1.9708842526334227E-2</v>
      </c>
      <c r="AU17" s="246">
        <v>9.7525076603370717E-2</v>
      </c>
      <c r="AV17" s="246">
        <v>0</v>
      </c>
      <c r="AW17" s="246">
        <v>0</v>
      </c>
      <c r="AX17" s="246">
        <v>0.17639857325227118</v>
      </c>
      <c r="AY17" s="246">
        <v>0.1497836561170254</v>
      </c>
      <c r="AZ17" s="246">
        <v>9.883608231953965E-2</v>
      </c>
      <c r="BA17" s="246">
        <v>1.1225363752417256E-3</v>
      </c>
      <c r="BB17" s="246">
        <v>0.42614084806407798</v>
      </c>
      <c r="BC17" s="246">
        <v>4.8108701796073954E-2</v>
      </c>
    </row>
    <row r="18" spans="2:55" ht="15" customHeight="1" x14ac:dyDescent="0.3">
      <c r="B18" s="95">
        <v>1997</v>
      </c>
      <c r="C18" s="95">
        <v>18702</v>
      </c>
      <c r="D18" s="95">
        <v>18702</v>
      </c>
      <c r="E18" s="95">
        <v>0</v>
      </c>
      <c r="F18" s="95"/>
      <c r="G18" s="95">
        <v>41</v>
      </c>
      <c r="H18" s="95">
        <v>203</v>
      </c>
      <c r="I18" s="95">
        <v>1876.7267080745341</v>
      </c>
      <c r="J18" s="95">
        <v>2120.7267080745341</v>
      </c>
      <c r="K18" s="95">
        <v>0</v>
      </c>
      <c r="L18" s="95">
        <v>20822.726708074533</v>
      </c>
      <c r="M18" s="296">
        <v>9.748963372855567E-3</v>
      </c>
      <c r="N18" s="199">
        <v>320</v>
      </c>
      <c r="O18" s="295">
        <v>5.1102967401657846</v>
      </c>
      <c r="P18" s="295">
        <v>1635.2949568530512</v>
      </c>
      <c r="Q18" s="295">
        <v>0</v>
      </c>
      <c r="R18" s="295">
        <v>0</v>
      </c>
      <c r="S18" s="295">
        <v>4828.2732919254659</v>
      </c>
      <c r="T18" s="295">
        <v>4828.2732919254659</v>
      </c>
      <c r="U18" s="297"/>
      <c r="V18" s="199">
        <v>20337.294956853053</v>
      </c>
      <c r="W18" s="199">
        <v>0</v>
      </c>
      <c r="X18" s="298">
        <v>41</v>
      </c>
      <c r="Y18" s="298">
        <v>203</v>
      </c>
      <c r="Z18" s="298">
        <v>6705</v>
      </c>
      <c r="AA18" s="298">
        <v>6949</v>
      </c>
      <c r="AB18" s="298">
        <v>0</v>
      </c>
      <c r="AC18" s="298">
        <v>5664.4138550437501</v>
      </c>
      <c r="AD18" s="298">
        <v>3324.463648449494</v>
      </c>
      <c r="AE18" s="298">
        <v>8988.8775034932441</v>
      </c>
      <c r="AF18" s="298">
        <v>0</v>
      </c>
      <c r="AG18" s="298">
        <v>0</v>
      </c>
      <c r="AH18" s="298">
        <v>0</v>
      </c>
      <c r="AI18" s="298">
        <v>0</v>
      </c>
      <c r="AJ18" s="298">
        <v>36275.172460346294</v>
      </c>
      <c r="AK18" s="298">
        <v>1800</v>
      </c>
      <c r="AL18" s="298">
        <v>38075.172460346294</v>
      </c>
      <c r="AM18" s="298">
        <v>0</v>
      </c>
      <c r="AN18" s="298">
        <v>18702</v>
      </c>
      <c r="AO18" s="199">
        <v>2.1922789006523368E-3</v>
      </c>
      <c r="AP18" s="245">
        <v>21</v>
      </c>
      <c r="AQ18" s="245">
        <v>0</v>
      </c>
      <c r="AR18" s="246">
        <v>0.4658646660620252</v>
      </c>
      <c r="AS18" s="246">
        <v>9.0128768166888848E-2</v>
      </c>
      <c r="AT18" s="246">
        <v>9.748963372855567E-3</v>
      </c>
      <c r="AU18" s="246">
        <v>0.10184673399436056</v>
      </c>
      <c r="AV18" s="246">
        <v>0</v>
      </c>
      <c r="AW18" s="246">
        <v>0</v>
      </c>
      <c r="AX18" s="246">
        <v>0.17609900538160342</v>
      </c>
      <c r="AY18" s="246">
        <v>0.14876922385428459</v>
      </c>
      <c r="AZ18" s="246">
        <v>9.2644718868265155E-2</v>
      </c>
      <c r="BA18" s="246">
        <v>1.0768171842872095E-3</v>
      </c>
      <c r="BB18" s="246">
        <v>0.41858976528844039</v>
      </c>
      <c r="BC18" s="246">
        <v>4.7274900773584809E-2</v>
      </c>
    </row>
    <row r="19" spans="2:55" ht="15" customHeight="1" x14ac:dyDescent="0.3">
      <c r="B19" s="95">
        <v>1998</v>
      </c>
      <c r="C19" s="95">
        <v>23212.997674418606</v>
      </c>
      <c r="D19" s="95">
        <v>23511.997674418606</v>
      </c>
      <c r="E19" s="95">
        <v>0</v>
      </c>
      <c r="F19" s="95"/>
      <c r="G19" s="95">
        <v>345</v>
      </c>
      <c r="H19" s="95">
        <v>196</v>
      </c>
      <c r="I19" s="95">
        <v>1595</v>
      </c>
      <c r="J19" s="95">
        <v>2136</v>
      </c>
      <c r="K19" s="95">
        <v>0</v>
      </c>
      <c r="L19" s="95">
        <v>25348.997674418606</v>
      </c>
      <c r="M19" s="296">
        <v>7.732061145667977E-3</v>
      </c>
      <c r="N19" s="199">
        <v>670</v>
      </c>
      <c r="O19" s="295">
        <v>2.1822652024258318</v>
      </c>
      <c r="P19" s="295">
        <v>1462.1176856253073</v>
      </c>
      <c r="Q19" s="295">
        <v>0</v>
      </c>
      <c r="R19" s="295">
        <v>0</v>
      </c>
      <c r="S19" s="295">
        <v>7470</v>
      </c>
      <c r="T19" s="295">
        <v>7470</v>
      </c>
      <c r="U19" s="297"/>
      <c r="V19" s="199">
        <v>24675.115360043914</v>
      </c>
      <c r="W19" s="199">
        <v>0</v>
      </c>
      <c r="X19" s="298">
        <v>345</v>
      </c>
      <c r="Y19" s="298">
        <v>196</v>
      </c>
      <c r="Z19" s="298">
        <v>9065</v>
      </c>
      <c r="AA19" s="298">
        <v>9606</v>
      </c>
      <c r="AB19" s="298">
        <v>0</v>
      </c>
      <c r="AC19" s="298">
        <v>7191.3883245505385</v>
      </c>
      <c r="AD19" s="298">
        <v>4220.6501287974352</v>
      </c>
      <c r="AE19" s="298">
        <v>11412.038453347974</v>
      </c>
      <c r="AF19" s="298">
        <v>0</v>
      </c>
      <c r="AG19" s="298">
        <v>0</v>
      </c>
      <c r="AH19" s="298">
        <v>0</v>
      </c>
      <c r="AI19" s="298">
        <v>0</v>
      </c>
      <c r="AJ19" s="298">
        <v>45693.153813391888</v>
      </c>
      <c r="AK19" s="298">
        <v>2300</v>
      </c>
      <c r="AL19" s="298">
        <v>47993.153813391888</v>
      </c>
      <c r="AM19" s="298">
        <v>0</v>
      </c>
      <c r="AN19" s="298">
        <v>23511.997674418606</v>
      </c>
      <c r="AO19" s="199">
        <v>1.4673359736478922E-2</v>
      </c>
      <c r="AP19" s="245">
        <v>27</v>
      </c>
      <c r="AQ19" s="245">
        <v>0</v>
      </c>
      <c r="AR19" s="246">
        <v>0.48586176570128564</v>
      </c>
      <c r="AS19" s="246">
        <v>6.2921620037451137E-2</v>
      </c>
      <c r="AT19" s="246">
        <v>7.732061145667977E-3</v>
      </c>
      <c r="AU19" s="246">
        <v>8.4263686771157129E-2</v>
      </c>
      <c r="AV19" s="246">
        <v>0</v>
      </c>
      <c r="AW19" s="246">
        <v>0</v>
      </c>
      <c r="AX19" s="246">
        <v>0.18888110656879828</v>
      </c>
      <c r="AY19" s="246">
        <v>0.14984196188715299</v>
      </c>
      <c r="AZ19" s="246">
        <v>9.2026670011526188E-2</v>
      </c>
      <c r="BA19" s="246">
        <v>7.1885252913662882E-3</v>
      </c>
      <c r="BB19" s="246">
        <v>0.43793826375884376</v>
      </c>
      <c r="BC19" s="246">
        <v>4.7923501942441923E-2</v>
      </c>
    </row>
    <row r="20" spans="2:55" ht="15" customHeight="1" x14ac:dyDescent="0.3">
      <c r="B20" s="95">
        <v>1999</v>
      </c>
      <c r="C20" s="95">
        <v>11544</v>
      </c>
      <c r="D20" s="95">
        <v>11730.176923076924</v>
      </c>
      <c r="E20" s="95">
        <v>0</v>
      </c>
      <c r="F20" s="95"/>
      <c r="G20" s="95">
        <v>193</v>
      </c>
      <c r="H20" s="95">
        <v>82</v>
      </c>
      <c r="I20" s="95">
        <v>1608</v>
      </c>
      <c r="J20" s="95">
        <v>1883</v>
      </c>
      <c r="K20" s="95">
        <v>0</v>
      </c>
      <c r="L20" s="95">
        <v>13427</v>
      </c>
      <c r="M20" s="296">
        <v>6.1070976390854249E-3</v>
      </c>
      <c r="N20" s="199">
        <v>450</v>
      </c>
      <c r="O20" s="295">
        <v>2.1822652024258318</v>
      </c>
      <c r="P20" s="295">
        <v>982.01934109162426</v>
      </c>
      <c r="Q20" s="295">
        <v>0</v>
      </c>
      <c r="R20" s="295">
        <v>0</v>
      </c>
      <c r="S20" s="295">
        <v>7309</v>
      </c>
      <c r="T20" s="295">
        <v>7309</v>
      </c>
      <c r="U20" s="297"/>
      <c r="V20" s="199">
        <v>12526.019341091624</v>
      </c>
      <c r="W20" s="199">
        <v>0</v>
      </c>
      <c r="X20" s="298">
        <v>193</v>
      </c>
      <c r="Y20" s="298">
        <v>82</v>
      </c>
      <c r="Z20" s="298">
        <v>8917</v>
      </c>
      <c r="AA20" s="298">
        <v>9192</v>
      </c>
      <c r="AB20" s="298">
        <v>0</v>
      </c>
      <c r="AC20" s="298">
        <v>4561.9285096861749</v>
      </c>
      <c r="AD20" s="298">
        <v>2677.4112706777014</v>
      </c>
      <c r="AE20" s="298">
        <v>7239.3397803638763</v>
      </c>
      <c r="AF20" s="298">
        <v>0</v>
      </c>
      <c r="AG20" s="298">
        <v>0</v>
      </c>
      <c r="AH20" s="298">
        <v>0</v>
      </c>
      <c r="AI20" s="298">
        <v>0</v>
      </c>
      <c r="AJ20" s="298">
        <v>28957.359121455502</v>
      </c>
      <c r="AK20" s="298">
        <v>1500</v>
      </c>
      <c r="AL20" s="298">
        <v>30457.359121455502</v>
      </c>
      <c r="AM20" s="298">
        <v>0</v>
      </c>
      <c r="AN20" s="298">
        <v>11730.176923076924</v>
      </c>
      <c r="AO20" s="199">
        <v>1.6453289772663929E-2</v>
      </c>
      <c r="AP20" s="245">
        <v>11</v>
      </c>
      <c r="AQ20" s="245">
        <v>0</v>
      </c>
      <c r="AR20" s="246">
        <v>0.5887358686896873</v>
      </c>
      <c r="AS20" s="246">
        <v>0.11975869516645565</v>
      </c>
      <c r="AT20" s="246">
        <v>6.1070976390854249E-3</v>
      </c>
      <c r="AU20" s="246">
        <v>0.14023981529753482</v>
      </c>
      <c r="AV20" s="246">
        <v>0</v>
      </c>
      <c r="AW20" s="246">
        <v>0</v>
      </c>
      <c r="AX20" s="246">
        <v>0.29276996618260553</v>
      </c>
      <c r="AY20" s="246">
        <v>0.14978082937179382</v>
      </c>
      <c r="AZ20" s="246">
        <v>9.0599163889224094E-2</v>
      </c>
      <c r="BA20" s="246">
        <v>6.3367279884762664E-3</v>
      </c>
      <c r="BB20" s="246">
        <v>0.53948668743209971</v>
      </c>
      <c r="BC20" s="246">
        <v>4.9249181257587565E-2</v>
      </c>
    </row>
    <row r="21" spans="2:55" ht="15" customHeight="1" x14ac:dyDescent="0.3">
      <c r="B21" s="95">
        <v>2000</v>
      </c>
      <c r="C21" s="95">
        <v>18046.703991143764</v>
      </c>
      <c r="D21" s="95">
        <v>18488.665343866141</v>
      </c>
      <c r="E21" s="95">
        <v>0</v>
      </c>
      <c r="F21" s="95"/>
      <c r="G21" s="95">
        <v>49</v>
      </c>
      <c r="H21" s="95">
        <v>1023</v>
      </c>
      <c r="I21" s="95">
        <v>2498</v>
      </c>
      <c r="J21" s="95">
        <v>3570</v>
      </c>
      <c r="K21" s="95">
        <v>0</v>
      </c>
      <c r="L21" s="95">
        <v>21616.703991143764</v>
      </c>
      <c r="M21" s="296">
        <v>4.7324513506736138E-2</v>
      </c>
      <c r="N21" s="199">
        <v>395</v>
      </c>
      <c r="O21" s="295">
        <v>3.2955445544554451</v>
      </c>
      <c r="P21" s="295">
        <v>1301.7400990099009</v>
      </c>
      <c r="Q21" s="295">
        <v>0</v>
      </c>
      <c r="R21" s="295">
        <v>214.46730272298021</v>
      </c>
      <c r="S21" s="295">
        <v>6828</v>
      </c>
      <c r="T21" s="295">
        <v>7042.4673027229801</v>
      </c>
      <c r="U21" s="297">
        <v>2.5702537388804687E-2</v>
      </c>
      <c r="V21" s="199">
        <v>19348.444090153665</v>
      </c>
      <c r="W21" s="199">
        <v>0</v>
      </c>
      <c r="X21" s="298">
        <v>49</v>
      </c>
      <c r="Y21" s="298">
        <v>1237.4673027229801</v>
      </c>
      <c r="Z21" s="298">
        <v>9326</v>
      </c>
      <c r="AA21" s="298">
        <v>10612.46730272298</v>
      </c>
      <c r="AB21" s="298">
        <v>0</v>
      </c>
      <c r="AC21" s="298">
        <v>1826</v>
      </c>
      <c r="AD21" s="298">
        <v>986</v>
      </c>
      <c r="AE21" s="298">
        <v>2812</v>
      </c>
      <c r="AF21" s="298">
        <v>0</v>
      </c>
      <c r="AG21" s="298">
        <v>0</v>
      </c>
      <c r="AH21" s="298">
        <v>0</v>
      </c>
      <c r="AI21" s="298">
        <v>0</v>
      </c>
      <c r="AJ21" s="298">
        <v>32772.911392876646</v>
      </c>
      <c r="AK21" s="298">
        <v>1700</v>
      </c>
      <c r="AL21" s="298">
        <v>34472.911392876646</v>
      </c>
      <c r="AM21" s="298">
        <v>0</v>
      </c>
      <c r="AN21" s="298">
        <v>18488.665343866141</v>
      </c>
      <c r="AO21" s="199">
        <v>2.6502724284669038E-3</v>
      </c>
      <c r="AP21" s="245">
        <v>22</v>
      </c>
      <c r="AQ21" s="245">
        <v>0</v>
      </c>
      <c r="AR21" s="246">
        <v>0.43873484111493538</v>
      </c>
      <c r="AS21" s="246">
        <v>0.11555878273687865</v>
      </c>
      <c r="AT21" s="246">
        <v>4.7324513506736138E-2</v>
      </c>
      <c r="AU21" s="246">
        <v>0.16515006179770089</v>
      </c>
      <c r="AV21" s="246">
        <v>0</v>
      </c>
      <c r="AW21" s="246">
        <v>0</v>
      </c>
      <c r="AX21" s="246">
        <v>0.27053125550420121</v>
      </c>
      <c r="AY21" s="246">
        <v>5.2969126372578959E-2</v>
      </c>
      <c r="AZ21" s="246">
        <v>6.4498970724660903E-2</v>
      </c>
      <c r="BA21" s="246">
        <v>1.4214059103265985E-3</v>
      </c>
      <c r="BB21" s="246">
        <v>0.38942075851176766</v>
      </c>
      <c r="BC21" s="246">
        <v>4.9314082603167705E-2</v>
      </c>
    </row>
    <row r="22" spans="2:55" ht="15" customHeight="1" x14ac:dyDescent="0.3">
      <c r="B22" s="95">
        <v>2001</v>
      </c>
      <c r="C22" s="95">
        <v>28329</v>
      </c>
      <c r="D22" s="95">
        <v>28924.479431156342</v>
      </c>
      <c r="E22" s="95">
        <v>0</v>
      </c>
      <c r="F22" s="95"/>
      <c r="G22" s="95">
        <v>195</v>
      </c>
      <c r="H22" s="95">
        <v>722</v>
      </c>
      <c r="I22" s="95">
        <v>5457</v>
      </c>
      <c r="J22" s="95">
        <v>6374</v>
      </c>
      <c r="K22" s="95">
        <v>0</v>
      </c>
      <c r="L22" s="95">
        <v>34703</v>
      </c>
      <c r="M22" s="296">
        <v>2.080511771316601E-2</v>
      </c>
      <c r="N22" s="199">
        <v>750</v>
      </c>
      <c r="O22" s="295">
        <v>5.236412602538941</v>
      </c>
      <c r="P22" s="295">
        <v>3927.3094519042061</v>
      </c>
      <c r="Q22" s="295">
        <v>0</v>
      </c>
      <c r="R22" s="295">
        <v>328.00881592926385</v>
      </c>
      <c r="S22" s="295">
        <v>6307</v>
      </c>
      <c r="T22" s="295">
        <v>6635.0088159292636</v>
      </c>
      <c r="U22" s="297">
        <v>3.1054623389657109E-2</v>
      </c>
      <c r="V22" s="199">
        <v>32256.309451904206</v>
      </c>
      <c r="W22" s="199">
        <v>0</v>
      </c>
      <c r="X22" s="298">
        <v>195</v>
      </c>
      <c r="Y22" s="298">
        <v>1050.0088159292638</v>
      </c>
      <c r="Z22" s="298">
        <v>11764</v>
      </c>
      <c r="AA22" s="298">
        <v>13009.008815929265</v>
      </c>
      <c r="AB22" s="298">
        <v>0</v>
      </c>
      <c r="AC22" s="298">
        <v>928</v>
      </c>
      <c r="AD22" s="298">
        <v>1705</v>
      </c>
      <c r="AE22" s="298">
        <v>2633</v>
      </c>
      <c r="AF22" s="298">
        <v>0</v>
      </c>
      <c r="AG22" s="298">
        <v>0</v>
      </c>
      <c r="AH22" s="298">
        <v>0</v>
      </c>
      <c r="AI22" s="298">
        <v>0</v>
      </c>
      <c r="AJ22" s="298">
        <v>47898.318267833471</v>
      </c>
      <c r="AK22" s="298">
        <v>2400</v>
      </c>
      <c r="AL22" s="298">
        <v>50298.318267833471</v>
      </c>
      <c r="AM22" s="298">
        <v>0</v>
      </c>
      <c r="AN22" s="298">
        <v>28924.479431156342</v>
      </c>
      <c r="AO22" s="199">
        <v>6.7416943652909263E-3</v>
      </c>
      <c r="AP22" s="245">
        <v>33</v>
      </c>
      <c r="AQ22" s="245">
        <v>0</v>
      </c>
      <c r="AR22" s="246">
        <v>0.35870004082159146</v>
      </c>
      <c r="AS22" s="246">
        <v>0.1572486528542201</v>
      </c>
      <c r="AT22" s="246">
        <v>2.080511771316601E-2</v>
      </c>
      <c r="AU22" s="246">
        <v>0.18367288130709161</v>
      </c>
      <c r="AV22" s="246">
        <v>0</v>
      </c>
      <c r="AW22" s="246">
        <v>0</v>
      </c>
      <c r="AX22" s="246">
        <v>0.23388455926812277</v>
      </c>
      <c r="AY22" s="246">
        <v>1.8449921030331346E-2</v>
      </c>
      <c r="AZ22" s="246">
        <v>5.477337833163963E-2</v>
      </c>
      <c r="BA22" s="246">
        <v>3.8768691820200564E-3</v>
      </c>
      <c r="BB22" s="246">
        <v>0.31098472781211384</v>
      </c>
      <c r="BC22" s="246">
        <v>4.7715313009477615E-2</v>
      </c>
    </row>
    <row r="23" spans="2:55" ht="15" customHeight="1" x14ac:dyDescent="0.3">
      <c r="B23" s="95">
        <v>2002</v>
      </c>
      <c r="C23" s="95">
        <v>13352</v>
      </c>
      <c r="D23" s="95">
        <v>13909.456177650904</v>
      </c>
      <c r="E23" s="95">
        <v>0</v>
      </c>
      <c r="F23" s="95"/>
      <c r="G23" s="95">
        <v>151</v>
      </c>
      <c r="H23" s="95">
        <v>703</v>
      </c>
      <c r="I23" s="95">
        <v>1875</v>
      </c>
      <c r="J23" s="95">
        <v>2729</v>
      </c>
      <c r="K23" s="95">
        <v>0</v>
      </c>
      <c r="L23" s="95">
        <v>16081</v>
      </c>
      <c r="M23" s="296">
        <v>4.3716186804303218E-2</v>
      </c>
      <c r="N23" s="199">
        <v>1100</v>
      </c>
      <c r="O23" s="295">
        <v>1.3204395934092323</v>
      </c>
      <c r="P23" s="295">
        <v>1452.4835527501555</v>
      </c>
      <c r="Q23" s="295">
        <v>0</v>
      </c>
      <c r="R23" s="295">
        <v>166.66034979401866</v>
      </c>
      <c r="S23" s="295">
        <v>3555.8882595702994</v>
      </c>
      <c r="T23" s="295">
        <v>3722.5486093643181</v>
      </c>
      <c r="U23" s="297">
        <v>3.220469836189823E-2</v>
      </c>
      <c r="V23" s="199">
        <v>14804.483552750156</v>
      </c>
      <c r="W23" s="199">
        <v>0</v>
      </c>
      <c r="X23" s="298">
        <v>151</v>
      </c>
      <c r="Y23" s="298">
        <v>869.66034979401866</v>
      </c>
      <c r="Z23" s="298">
        <v>5430.8882595702999</v>
      </c>
      <c r="AA23" s="298">
        <v>6451.5486093643185</v>
      </c>
      <c r="AB23" s="298">
        <v>0</v>
      </c>
      <c r="AC23" s="298">
        <v>5980</v>
      </c>
      <c r="AD23" s="298">
        <v>1116</v>
      </c>
      <c r="AE23" s="298">
        <v>7096</v>
      </c>
      <c r="AF23" s="298">
        <v>0</v>
      </c>
      <c r="AG23" s="298">
        <v>0</v>
      </c>
      <c r="AH23" s="298">
        <v>0</v>
      </c>
      <c r="AI23" s="298">
        <v>0</v>
      </c>
      <c r="AJ23" s="298">
        <v>28352.032162114476</v>
      </c>
      <c r="AK23" s="298">
        <v>1400</v>
      </c>
      <c r="AL23" s="298">
        <v>29752.032162114476</v>
      </c>
      <c r="AM23" s="298">
        <v>0</v>
      </c>
      <c r="AN23" s="298">
        <v>13909.456177650904</v>
      </c>
      <c r="AO23" s="199">
        <v>1.0855924061403644E-2</v>
      </c>
      <c r="AP23" s="245">
        <v>15</v>
      </c>
      <c r="AQ23" s="245">
        <v>0</v>
      </c>
      <c r="AR23" s="246">
        <v>0.50240429050080715</v>
      </c>
      <c r="AS23" s="246">
        <v>0.11659722654063802</v>
      </c>
      <c r="AT23" s="246">
        <v>4.3716186804303218E-2</v>
      </c>
      <c r="AU23" s="246">
        <v>0.16970337665568061</v>
      </c>
      <c r="AV23" s="246">
        <v>0</v>
      </c>
      <c r="AW23" s="246">
        <v>0</v>
      </c>
      <c r="AX23" s="246">
        <v>0.18253839704051755</v>
      </c>
      <c r="AY23" s="246">
        <v>0.20099467382314773</v>
      </c>
      <c r="AZ23" s="246">
        <v>6.6740326811104714E-2</v>
      </c>
      <c r="BA23" s="246">
        <v>5.075283569781824E-3</v>
      </c>
      <c r="BB23" s="246">
        <v>0.45534868124455186</v>
      </c>
      <c r="BC23" s="246">
        <v>4.7055609256255321E-2</v>
      </c>
    </row>
    <row r="24" spans="2:55" ht="15" customHeight="1" x14ac:dyDescent="0.3">
      <c r="B24" s="95">
        <v>2003</v>
      </c>
      <c r="C24" s="95">
        <v>25848.367611499238</v>
      </c>
      <c r="D24" s="95">
        <v>26658.367611499238</v>
      </c>
      <c r="E24" s="95">
        <v>0</v>
      </c>
      <c r="F24" s="95"/>
      <c r="G24" s="95">
        <v>181</v>
      </c>
      <c r="H24" s="95">
        <v>1030</v>
      </c>
      <c r="I24" s="95">
        <v>2403</v>
      </c>
      <c r="J24" s="95">
        <v>3614</v>
      </c>
      <c r="K24" s="95">
        <v>0</v>
      </c>
      <c r="L24" s="95">
        <v>29462.367611499238</v>
      </c>
      <c r="M24" s="296">
        <v>3.4959851617559358E-2</v>
      </c>
      <c r="N24" s="199">
        <v>900</v>
      </c>
      <c r="O24" s="295">
        <v>2.6949387419928414</v>
      </c>
      <c r="P24" s="295">
        <v>2425.4448677935575</v>
      </c>
      <c r="Q24" s="295">
        <v>0</v>
      </c>
      <c r="R24" s="295">
        <v>160.02049522055177</v>
      </c>
      <c r="S24" s="295">
        <v>4306</v>
      </c>
      <c r="T24" s="295">
        <v>4466.0204952205513</v>
      </c>
      <c r="U24" s="297">
        <v>2.3220097147896548E-2</v>
      </c>
      <c r="V24" s="199">
        <v>28273.812479292796</v>
      </c>
      <c r="W24" s="199">
        <v>0</v>
      </c>
      <c r="X24" s="298">
        <v>181</v>
      </c>
      <c r="Y24" s="298">
        <v>1190.0204952205518</v>
      </c>
      <c r="Z24" s="298">
        <v>6709</v>
      </c>
      <c r="AA24" s="298">
        <v>8080.0204952205513</v>
      </c>
      <c r="AB24" s="298">
        <v>0</v>
      </c>
      <c r="AC24" s="298">
        <v>6076</v>
      </c>
      <c r="AD24" s="298">
        <v>1167</v>
      </c>
      <c r="AE24" s="298">
        <v>7243</v>
      </c>
      <c r="AF24" s="298">
        <v>0</v>
      </c>
      <c r="AG24" s="298">
        <v>0</v>
      </c>
      <c r="AH24" s="298">
        <v>0</v>
      </c>
      <c r="AI24" s="298">
        <v>0</v>
      </c>
      <c r="AJ24" s="298">
        <v>43596.832974513345</v>
      </c>
      <c r="AK24" s="298">
        <v>2200</v>
      </c>
      <c r="AL24" s="298">
        <v>45796.832974513345</v>
      </c>
      <c r="AM24" s="298">
        <v>0</v>
      </c>
      <c r="AN24" s="298">
        <v>26658.367611499238</v>
      </c>
      <c r="AO24" s="199">
        <v>6.7896130264902127E-3</v>
      </c>
      <c r="AP24" s="245">
        <v>31</v>
      </c>
      <c r="AQ24" s="245">
        <v>0</v>
      </c>
      <c r="AR24" s="246">
        <v>0.38262515892687138</v>
      </c>
      <c r="AS24" s="246">
        <v>8.1561673239801097E-2</v>
      </c>
      <c r="AT24" s="246">
        <v>3.4959851617559358E-2</v>
      </c>
      <c r="AU24" s="246">
        <v>0.12266495509306749</v>
      </c>
      <c r="AV24" s="246">
        <v>0</v>
      </c>
      <c r="AW24" s="246">
        <v>0</v>
      </c>
      <c r="AX24" s="246">
        <v>0.146494846133436</v>
      </c>
      <c r="AY24" s="246">
        <v>0.1326729296626557</v>
      </c>
      <c r="AZ24" s="246">
        <v>5.1466888475285411E-2</v>
      </c>
      <c r="BA24" s="246">
        <v>3.9522383589434959E-3</v>
      </c>
      <c r="BB24" s="246">
        <v>0.33458690263032059</v>
      </c>
      <c r="BC24" s="246">
        <v>4.8038256296550778E-2</v>
      </c>
    </row>
    <row r="25" spans="2:55" ht="15" customHeight="1" x14ac:dyDescent="0.3">
      <c r="B25" s="95">
        <v>2004</v>
      </c>
      <c r="C25" s="95">
        <v>15184.751738356423</v>
      </c>
      <c r="D25" s="95">
        <v>15736.751738356423</v>
      </c>
      <c r="E25" s="95">
        <v>0</v>
      </c>
      <c r="F25" s="95"/>
      <c r="G25" s="95">
        <v>230</v>
      </c>
      <c r="H25" s="95">
        <v>643</v>
      </c>
      <c r="I25" s="95">
        <v>1994.4</v>
      </c>
      <c r="J25" s="95">
        <v>2867.4</v>
      </c>
      <c r="K25" s="95">
        <v>0</v>
      </c>
      <c r="L25" s="95">
        <v>18052.151738356424</v>
      </c>
      <c r="M25" s="296">
        <v>3.5619022558611761E-2</v>
      </c>
      <c r="N25" s="199">
        <v>630</v>
      </c>
      <c r="O25" s="295">
        <v>2.6835435327698511</v>
      </c>
      <c r="P25" s="295">
        <v>1690.6324256450062</v>
      </c>
      <c r="Q25" s="295">
        <v>0</v>
      </c>
      <c r="R25" s="295">
        <v>287.10379110691798</v>
      </c>
      <c r="S25" s="295">
        <v>3990.2</v>
      </c>
      <c r="T25" s="295">
        <v>4277.3037911069177</v>
      </c>
      <c r="U25" s="297">
        <v>4.8107717756939353E-2</v>
      </c>
      <c r="V25" s="199">
        <v>16875.384164001429</v>
      </c>
      <c r="W25" s="199">
        <v>0</v>
      </c>
      <c r="X25" s="298">
        <v>230</v>
      </c>
      <c r="Y25" s="298">
        <v>930.10379110691792</v>
      </c>
      <c r="Z25" s="298">
        <v>5984.6</v>
      </c>
      <c r="AA25" s="298">
        <v>7144.7037911069183</v>
      </c>
      <c r="AB25" s="298">
        <v>0</v>
      </c>
      <c r="AC25" s="298">
        <v>7185.5119999999997</v>
      </c>
      <c r="AD25" s="298">
        <v>1925</v>
      </c>
      <c r="AE25" s="298">
        <v>9110.5119999999988</v>
      </c>
      <c r="AF25" s="298">
        <v>0</v>
      </c>
      <c r="AG25" s="298">
        <v>0</v>
      </c>
      <c r="AH25" s="298">
        <v>0</v>
      </c>
      <c r="AI25" s="298">
        <v>0</v>
      </c>
      <c r="AJ25" s="298">
        <v>33130.599955108351</v>
      </c>
      <c r="AK25" s="298">
        <v>598</v>
      </c>
      <c r="AL25" s="298">
        <v>33728.599955108351</v>
      </c>
      <c r="AM25" s="298">
        <v>0</v>
      </c>
      <c r="AN25" s="298">
        <v>15736.751738356423</v>
      </c>
      <c r="AO25" s="199">
        <v>1.4615468542939705E-2</v>
      </c>
      <c r="AP25" s="245">
        <v>18</v>
      </c>
      <c r="AQ25" s="245">
        <v>0</v>
      </c>
      <c r="AR25" s="246">
        <v>0.49967137128543687</v>
      </c>
      <c r="AS25" s="246">
        <v>0.11047990449594915</v>
      </c>
      <c r="AT25" s="246">
        <v>3.5619022558611761E-2</v>
      </c>
      <c r="AU25" s="246">
        <v>0.15883979048921207</v>
      </c>
      <c r="AV25" s="246">
        <v>0</v>
      </c>
      <c r="AW25" s="246">
        <v>0</v>
      </c>
      <c r="AX25" s="246">
        <v>0.17743398800914667</v>
      </c>
      <c r="AY25" s="246">
        <v>0.21303914213942107</v>
      </c>
      <c r="AZ25" s="246">
        <v>8.4649341950361612E-2</v>
      </c>
      <c r="BA25" s="246">
        <v>6.8191386629187804E-3</v>
      </c>
      <c r="BB25" s="246">
        <v>0.4819416107618481</v>
      </c>
      <c r="BC25" s="246">
        <v>1.7729760523588829E-2</v>
      </c>
    </row>
    <row r="26" spans="2:55" ht="15" customHeight="1" x14ac:dyDescent="0.3">
      <c r="B26" s="95">
        <v>2005</v>
      </c>
      <c r="C26" s="95">
        <v>13706.486895266944</v>
      </c>
      <c r="D26" s="95">
        <v>14374.486895266944</v>
      </c>
      <c r="E26" s="95">
        <v>0</v>
      </c>
      <c r="F26" s="95"/>
      <c r="G26" s="95">
        <v>179</v>
      </c>
      <c r="H26" s="95">
        <v>617</v>
      </c>
      <c r="I26" s="95">
        <v>2290.1999999999998</v>
      </c>
      <c r="J26" s="95">
        <v>3086.2</v>
      </c>
      <c r="K26" s="95">
        <v>0</v>
      </c>
      <c r="L26" s="95">
        <v>16792.686895266943</v>
      </c>
      <c r="M26" s="296">
        <v>3.6742184490672715E-2</v>
      </c>
      <c r="N26" s="199">
        <v>400</v>
      </c>
      <c r="O26" s="295">
        <v>4.6619896792772941</v>
      </c>
      <c r="P26" s="295">
        <v>1864.7958717109177</v>
      </c>
      <c r="Q26" s="295">
        <v>0</v>
      </c>
      <c r="R26" s="295">
        <v>156.13668283080534</v>
      </c>
      <c r="S26" s="295">
        <v>4311.2000000000007</v>
      </c>
      <c r="T26" s="295">
        <v>4467.3366828308062</v>
      </c>
      <c r="U26" s="297">
        <v>2.4657835490006642E-2</v>
      </c>
      <c r="V26" s="199">
        <v>15571.282766977862</v>
      </c>
      <c r="W26" s="199">
        <v>0</v>
      </c>
      <c r="X26" s="298">
        <v>179</v>
      </c>
      <c r="Y26" s="298">
        <v>773.13668283080528</v>
      </c>
      <c r="Z26" s="298">
        <v>6601.4000000000005</v>
      </c>
      <c r="AA26" s="298">
        <v>7553.5366828308061</v>
      </c>
      <c r="AB26" s="298">
        <v>0</v>
      </c>
      <c r="AC26" s="298">
        <v>3448.6480000000001</v>
      </c>
      <c r="AD26" s="298">
        <v>1542</v>
      </c>
      <c r="AE26" s="298">
        <v>4990.6480000000001</v>
      </c>
      <c r="AF26" s="298">
        <v>0</v>
      </c>
      <c r="AG26" s="298">
        <v>0</v>
      </c>
      <c r="AH26" s="298">
        <v>0</v>
      </c>
      <c r="AI26" s="298">
        <v>0</v>
      </c>
      <c r="AJ26" s="298">
        <v>28115.467449808668</v>
      </c>
      <c r="AK26" s="298">
        <v>251</v>
      </c>
      <c r="AL26" s="298">
        <v>28366.467449808668</v>
      </c>
      <c r="AM26" s="298">
        <v>622</v>
      </c>
      <c r="AN26" s="298">
        <v>14374.486895266944</v>
      </c>
      <c r="AO26" s="199">
        <v>1.2452618399821905E-2</v>
      </c>
      <c r="AP26" s="245">
        <v>17</v>
      </c>
      <c r="AQ26" s="245">
        <v>0</v>
      </c>
      <c r="AR26" s="246">
        <v>0.45106725768622663</v>
      </c>
      <c r="AS26" s="246">
        <v>0.13638079565727496</v>
      </c>
      <c r="AT26" s="246">
        <v>3.6742184490672715E-2</v>
      </c>
      <c r="AU26" s="246">
        <v>0.18378238213146536</v>
      </c>
      <c r="AV26" s="246">
        <v>0</v>
      </c>
      <c r="AW26" s="246">
        <v>0</v>
      </c>
      <c r="AX26" s="246">
        <v>0.23271843812347973</v>
      </c>
      <c r="AY26" s="246">
        <v>0.12157481385731241</v>
      </c>
      <c r="AZ26" s="246">
        <v>8.1615262349010648E-2</v>
      </c>
      <c r="BA26" s="246">
        <v>6.3102675832555017E-3</v>
      </c>
      <c r="BB26" s="246">
        <v>0.4422187819130583</v>
      </c>
      <c r="BC26" s="246">
        <v>8.8484757731683295E-3</v>
      </c>
    </row>
    <row r="27" spans="2:55" ht="15" customHeight="1" x14ac:dyDescent="0.3">
      <c r="B27" s="95">
        <v>2006</v>
      </c>
      <c r="C27" s="95">
        <v>23594.274081002797</v>
      </c>
      <c r="D27" s="95">
        <v>24539.274081002797</v>
      </c>
      <c r="E27" s="95">
        <v>0</v>
      </c>
      <c r="F27" s="95"/>
      <c r="G27" s="95">
        <v>456</v>
      </c>
      <c r="H27" s="95">
        <v>1042</v>
      </c>
      <c r="I27" s="95">
        <v>3584.4</v>
      </c>
      <c r="J27" s="95">
        <v>5082.3999999999996</v>
      </c>
      <c r="K27" s="95">
        <v>0</v>
      </c>
      <c r="L27" s="95">
        <v>28676.674081002799</v>
      </c>
      <c r="M27" s="296">
        <v>3.6336152409329962E-2</v>
      </c>
      <c r="N27" s="199">
        <v>500</v>
      </c>
      <c r="O27" s="295">
        <v>8.9338849523919279</v>
      </c>
      <c r="P27" s="295">
        <v>4466.9424761959635</v>
      </c>
      <c r="Q27" s="295">
        <v>0</v>
      </c>
      <c r="R27" s="295">
        <v>267.9066579719829</v>
      </c>
      <c r="S27" s="295">
        <v>4225.3999999999996</v>
      </c>
      <c r="T27" s="295">
        <v>4493.3066579719825</v>
      </c>
      <c r="U27" s="297">
        <v>2.9899465289461608E-2</v>
      </c>
      <c r="V27" s="199">
        <v>28061.216557198761</v>
      </c>
      <c r="W27" s="199">
        <v>0</v>
      </c>
      <c r="X27" s="298">
        <v>456</v>
      </c>
      <c r="Y27" s="298">
        <v>1309.9066579719829</v>
      </c>
      <c r="Z27" s="298">
        <v>7809.7999999999993</v>
      </c>
      <c r="AA27" s="298">
        <v>9575.7066579719831</v>
      </c>
      <c r="AB27" s="298">
        <v>0</v>
      </c>
      <c r="AC27" s="298">
        <v>4939.2640000000001</v>
      </c>
      <c r="AD27" s="298">
        <v>983</v>
      </c>
      <c r="AE27" s="298">
        <v>5922.2640000000001</v>
      </c>
      <c r="AF27" s="298">
        <v>0</v>
      </c>
      <c r="AG27" s="298">
        <v>0</v>
      </c>
      <c r="AH27" s="298">
        <v>0</v>
      </c>
      <c r="AI27" s="298">
        <v>0</v>
      </c>
      <c r="AJ27" s="298">
        <v>43559.187215170743</v>
      </c>
      <c r="AK27" s="298">
        <v>1750</v>
      </c>
      <c r="AL27" s="298">
        <v>45309.187215170743</v>
      </c>
      <c r="AM27" s="298">
        <v>2741</v>
      </c>
      <c r="AN27" s="298">
        <v>24539.274081002797</v>
      </c>
      <c r="AO27" s="199">
        <v>1.8582456779070524E-2</v>
      </c>
      <c r="AP27" s="245">
        <v>30</v>
      </c>
      <c r="AQ27" s="245">
        <v>0</v>
      </c>
      <c r="AR27" s="246">
        <v>0.38067270057311675</v>
      </c>
      <c r="AS27" s="246">
        <v>0.12499357456430166</v>
      </c>
      <c r="AT27" s="246">
        <v>3.6336152409329962E-2</v>
      </c>
      <c r="AU27" s="246">
        <v>0.1772311525961407</v>
      </c>
      <c r="AV27" s="246">
        <v>0</v>
      </c>
      <c r="AW27" s="246">
        <v>0</v>
      </c>
      <c r="AX27" s="246">
        <v>0.1723668085881061</v>
      </c>
      <c r="AY27" s="246">
        <v>0.1090124167653619</v>
      </c>
      <c r="AZ27" s="246">
        <v>5.0605777743994836E-2</v>
      </c>
      <c r="BA27" s="246">
        <v>1.0064184065683678E-2</v>
      </c>
      <c r="BB27" s="246">
        <v>0.34204918716314653</v>
      </c>
      <c r="BC27" s="246">
        <v>3.8623513409970257E-2</v>
      </c>
    </row>
    <row r="28" spans="2:55" ht="15" customHeight="1" x14ac:dyDescent="0.3">
      <c r="B28" s="95">
        <v>2007</v>
      </c>
      <c r="C28" s="95">
        <v>22136.31290378391</v>
      </c>
      <c r="D28" s="95">
        <v>22649.31290378391</v>
      </c>
      <c r="E28" s="95">
        <v>0</v>
      </c>
      <c r="F28" s="95"/>
      <c r="G28" s="95">
        <v>24</v>
      </c>
      <c r="H28" s="95">
        <v>993</v>
      </c>
      <c r="I28" s="95">
        <v>4092.6</v>
      </c>
      <c r="J28" s="95">
        <v>5109.6000000000004</v>
      </c>
      <c r="K28" s="95">
        <v>0</v>
      </c>
      <c r="L28" s="95">
        <v>27245.912903783908</v>
      </c>
      <c r="M28" s="296">
        <v>3.6445833307427636E-2</v>
      </c>
      <c r="N28" s="199">
        <v>925</v>
      </c>
      <c r="O28" s="295">
        <v>3.0571591819364716</v>
      </c>
      <c r="P28" s="295">
        <v>2827.8722432912364</v>
      </c>
      <c r="Q28" s="295">
        <v>0</v>
      </c>
      <c r="R28" s="295">
        <v>525</v>
      </c>
      <c r="S28" s="295">
        <v>2721.4</v>
      </c>
      <c r="T28" s="295">
        <v>3246.4</v>
      </c>
      <c r="U28" s="297">
        <v>8.6430107010735183E-2</v>
      </c>
      <c r="V28" s="199">
        <v>24964.185147075146</v>
      </c>
      <c r="W28" s="199">
        <v>0</v>
      </c>
      <c r="X28" s="298">
        <v>24</v>
      </c>
      <c r="Y28" s="298">
        <v>1518</v>
      </c>
      <c r="Z28" s="298">
        <v>6814</v>
      </c>
      <c r="AA28" s="298">
        <v>8356</v>
      </c>
      <c r="AB28" s="298">
        <v>0</v>
      </c>
      <c r="AC28" s="298">
        <v>4475.0479999999998</v>
      </c>
      <c r="AD28" s="298">
        <v>1810</v>
      </c>
      <c r="AE28" s="298">
        <v>6285.0479999999998</v>
      </c>
      <c r="AF28" s="298">
        <v>0</v>
      </c>
      <c r="AG28" s="298">
        <v>0</v>
      </c>
      <c r="AH28" s="298">
        <v>0</v>
      </c>
      <c r="AI28" s="298">
        <v>0</v>
      </c>
      <c r="AJ28" s="298">
        <v>39605.233147075145</v>
      </c>
      <c r="AK28" s="298">
        <v>1322</v>
      </c>
      <c r="AL28" s="298">
        <v>40927.233147075145</v>
      </c>
      <c r="AM28" s="298">
        <v>1141</v>
      </c>
      <c r="AN28" s="298">
        <v>22649.31290378391</v>
      </c>
      <c r="AO28" s="199">
        <v>1.05963479342415E-3</v>
      </c>
      <c r="AP28" s="245">
        <v>28</v>
      </c>
      <c r="AQ28" s="245">
        <v>0</v>
      </c>
      <c r="AR28" s="246">
        <v>0.39003486853449298</v>
      </c>
      <c r="AS28" s="246">
        <v>0.15020968519031053</v>
      </c>
      <c r="AT28" s="246">
        <v>3.6445833307427636E-2</v>
      </c>
      <c r="AU28" s="246">
        <v>0.1875363845595491</v>
      </c>
      <c r="AV28" s="246">
        <v>0</v>
      </c>
      <c r="AW28" s="246">
        <v>0</v>
      </c>
      <c r="AX28" s="246">
        <v>0.16649060970022991</v>
      </c>
      <c r="AY28" s="246">
        <v>0.1093415717578213</v>
      </c>
      <c r="AZ28" s="246">
        <v>8.1315049762601274E-2</v>
      </c>
      <c r="BA28" s="246">
        <v>5.8640660886491306E-4</v>
      </c>
      <c r="BB28" s="246">
        <v>0.35773363782951739</v>
      </c>
      <c r="BC28" s="246">
        <v>3.2301230704975627E-2</v>
      </c>
    </row>
    <row r="29" spans="2:55" ht="15" customHeight="1" x14ac:dyDescent="0.3">
      <c r="B29" s="95">
        <v>2008</v>
      </c>
      <c r="C29" s="95">
        <v>19630</v>
      </c>
      <c r="D29" s="95">
        <v>20294.36</v>
      </c>
      <c r="E29" s="95">
        <v>0</v>
      </c>
      <c r="F29" s="95"/>
      <c r="G29" s="95">
        <v>174</v>
      </c>
      <c r="H29" s="95">
        <v>798</v>
      </c>
      <c r="I29" s="95">
        <v>1092.2</v>
      </c>
      <c r="J29" s="95">
        <v>2064.1999999999998</v>
      </c>
      <c r="K29" s="95">
        <v>0</v>
      </c>
      <c r="L29" s="95">
        <v>21694.2</v>
      </c>
      <c r="M29" s="296">
        <v>3.678402522333158E-2</v>
      </c>
      <c r="N29" s="199">
        <v>120</v>
      </c>
      <c r="O29" s="295">
        <v>20.897462454974463</v>
      </c>
      <c r="P29" s="295">
        <v>2507.6954945969355</v>
      </c>
      <c r="Q29" s="295">
        <v>0</v>
      </c>
      <c r="R29" s="295">
        <v>519</v>
      </c>
      <c r="S29" s="295">
        <v>3382.9999999999995</v>
      </c>
      <c r="T29" s="295">
        <v>3901.9999999999995</v>
      </c>
      <c r="U29" s="297">
        <v>8.097108520014594E-2</v>
      </c>
      <c r="V29" s="199">
        <v>22137.695494596934</v>
      </c>
      <c r="W29" s="199">
        <v>0</v>
      </c>
      <c r="X29" s="298">
        <v>174</v>
      </c>
      <c r="Y29" s="298">
        <v>1317</v>
      </c>
      <c r="Z29" s="298">
        <v>4475.2</v>
      </c>
      <c r="AA29" s="298">
        <v>5966.2</v>
      </c>
      <c r="AB29" s="298">
        <v>0</v>
      </c>
      <c r="AC29" s="298">
        <v>466.62400000000002</v>
      </c>
      <c r="AD29" s="298">
        <v>1620</v>
      </c>
      <c r="AE29" s="298">
        <v>2086.6239999999998</v>
      </c>
      <c r="AF29" s="298">
        <v>0</v>
      </c>
      <c r="AG29" s="298">
        <v>0</v>
      </c>
      <c r="AH29" s="298">
        <v>0</v>
      </c>
      <c r="AI29" s="298">
        <v>0</v>
      </c>
      <c r="AJ29" s="298">
        <v>30190.519494596934</v>
      </c>
      <c r="AK29" s="298">
        <v>366</v>
      </c>
      <c r="AL29" s="298">
        <v>30556.519494596934</v>
      </c>
      <c r="AM29" s="298">
        <v>353</v>
      </c>
      <c r="AN29" s="298">
        <v>20294.36</v>
      </c>
      <c r="AO29" s="199">
        <v>8.5738106547829044E-3</v>
      </c>
      <c r="AP29" s="245">
        <v>23</v>
      </c>
      <c r="AQ29" s="245">
        <v>0</v>
      </c>
      <c r="AR29" s="246">
        <v>0.27551645734680724</v>
      </c>
      <c r="AS29" s="246">
        <v>5.0345253570078637E-2</v>
      </c>
      <c r="AT29" s="246">
        <v>3.678402522333158E-2</v>
      </c>
      <c r="AU29" s="246">
        <v>9.5149855721805815E-2</v>
      </c>
      <c r="AV29" s="246">
        <v>0</v>
      </c>
      <c r="AW29" s="246">
        <v>0</v>
      </c>
      <c r="AX29" s="246">
        <v>0.14645647063276673</v>
      </c>
      <c r="AY29" s="246">
        <v>1.5270849158148048E-2</v>
      </c>
      <c r="AZ29" s="246">
        <v>9.6116967788799579E-2</v>
      </c>
      <c r="BA29" s="246">
        <v>5.6943658138410378E-3</v>
      </c>
      <c r="BB29" s="246">
        <v>0.26353865339355537</v>
      </c>
      <c r="BC29" s="246">
        <v>1.1977803953251837E-2</v>
      </c>
    </row>
    <row r="30" spans="2:55" ht="15" customHeight="1" x14ac:dyDescent="0.3">
      <c r="B30" s="95">
        <v>2009</v>
      </c>
      <c r="C30" s="95">
        <v>26226</v>
      </c>
      <c r="D30" s="95">
        <v>26864</v>
      </c>
      <c r="E30" s="95">
        <v>0</v>
      </c>
      <c r="F30" s="95"/>
      <c r="G30" s="95">
        <v>148</v>
      </c>
      <c r="H30" s="95">
        <v>1102</v>
      </c>
      <c r="I30" s="95">
        <v>2803.6</v>
      </c>
      <c r="J30" s="95">
        <v>4053.6</v>
      </c>
      <c r="K30" s="95">
        <v>0</v>
      </c>
      <c r="L30" s="95">
        <v>30279.599999999999</v>
      </c>
      <c r="M30" s="296">
        <v>3.6394139949008572E-2</v>
      </c>
      <c r="N30" s="199">
        <v>260</v>
      </c>
      <c r="O30" s="295">
        <v>12.885854077608716</v>
      </c>
      <c r="P30" s="295">
        <v>3350.3220601782664</v>
      </c>
      <c r="Q30" s="295">
        <v>0</v>
      </c>
      <c r="R30" s="295">
        <v>193</v>
      </c>
      <c r="S30" s="295">
        <v>2714.8</v>
      </c>
      <c r="T30" s="295">
        <v>2907.8</v>
      </c>
      <c r="U30" s="297">
        <v>3.0839922606831081E-2</v>
      </c>
      <c r="V30" s="199">
        <v>29576.322060178267</v>
      </c>
      <c r="W30" s="199">
        <v>0</v>
      </c>
      <c r="X30" s="298">
        <v>148</v>
      </c>
      <c r="Y30" s="298">
        <v>1295</v>
      </c>
      <c r="Z30" s="298">
        <v>5518.4</v>
      </c>
      <c r="AA30" s="298">
        <v>6961.4</v>
      </c>
      <c r="AB30" s="298">
        <v>0</v>
      </c>
      <c r="AC30" s="298">
        <v>1366.0720000000001</v>
      </c>
      <c r="AD30" s="298">
        <v>1316</v>
      </c>
      <c r="AE30" s="298">
        <v>2682.0720000000001</v>
      </c>
      <c r="AF30" s="298">
        <v>0</v>
      </c>
      <c r="AG30" s="298">
        <v>0</v>
      </c>
      <c r="AH30" s="298">
        <v>0</v>
      </c>
      <c r="AI30" s="298">
        <v>0</v>
      </c>
      <c r="AJ30" s="298">
        <v>39219.794060178268</v>
      </c>
      <c r="AK30" s="298">
        <v>1152</v>
      </c>
      <c r="AL30" s="298">
        <v>40371.794060178268</v>
      </c>
      <c r="AM30" s="298">
        <v>1056</v>
      </c>
      <c r="AN30" s="298">
        <v>26864</v>
      </c>
      <c r="AO30" s="199">
        <v>5.5092316855270993E-3</v>
      </c>
      <c r="AP30" s="245">
        <v>32</v>
      </c>
      <c r="AQ30" s="245">
        <v>0</v>
      </c>
      <c r="AR30" s="246">
        <v>0.26740134421344391</v>
      </c>
      <c r="AS30" s="246">
        <v>9.2590390890236338E-2</v>
      </c>
      <c r="AT30" s="246">
        <v>3.6394139949008572E-2</v>
      </c>
      <c r="AU30" s="246">
        <v>0.13387231007014624</v>
      </c>
      <c r="AV30" s="246">
        <v>0</v>
      </c>
      <c r="AW30" s="246">
        <v>0</v>
      </c>
      <c r="AX30" s="246">
        <v>0.13668949147452458</v>
      </c>
      <c r="AY30" s="246">
        <v>3.3837287437950635E-2</v>
      </c>
      <c r="AZ30" s="246">
        <v>6.4673866019133025E-2</v>
      </c>
      <c r="BA30" s="246">
        <v>3.6659257643935996E-3</v>
      </c>
      <c r="BB30" s="246">
        <v>0.23886657069600184</v>
      </c>
      <c r="BC30" s="246">
        <v>2.8534773517442071E-2</v>
      </c>
    </row>
    <row r="31" spans="2:55" ht="15" customHeight="1" x14ac:dyDescent="0.3">
      <c r="B31" s="95">
        <v>2010</v>
      </c>
      <c r="C31" s="95">
        <v>18381</v>
      </c>
      <c r="D31" s="95">
        <v>18773</v>
      </c>
      <c r="E31" s="95">
        <v>0</v>
      </c>
      <c r="F31" s="95"/>
      <c r="G31" s="95">
        <v>88</v>
      </c>
      <c r="H31" s="95">
        <v>534</v>
      </c>
      <c r="I31" s="95">
        <v>1719.8</v>
      </c>
      <c r="J31" s="95">
        <v>2341.8000000000002</v>
      </c>
      <c r="K31" s="95">
        <v>0</v>
      </c>
      <c r="L31" s="95">
        <v>20722.8</v>
      </c>
      <c r="M31" s="296">
        <v>2.5768718512942268E-2</v>
      </c>
      <c r="N31" s="199">
        <v>240</v>
      </c>
      <c r="O31" s="295">
        <v>9.783908746431111</v>
      </c>
      <c r="P31" s="295">
        <v>2348.1380991434667</v>
      </c>
      <c r="Q31" s="295">
        <v>0</v>
      </c>
      <c r="R31" s="295">
        <v>13</v>
      </c>
      <c r="S31" s="295">
        <v>2923</v>
      </c>
      <c r="T31" s="295">
        <v>2936</v>
      </c>
      <c r="U31" s="297">
        <v>2.4601930827862421E-3</v>
      </c>
      <c r="V31" s="199">
        <v>20729.138099143467</v>
      </c>
      <c r="W31" s="199">
        <v>0</v>
      </c>
      <c r="X31" s="298">
        <v>88</v>
      </c>
      <c r="Y31" s="298">
        <v>547</v>
      </c>
      <c r="Z31" s="298">
        <v>4642.8</v>
      </c>
      <c r="AA31" s="298">
        <v>5277.8</v>
      </c>
      <c r="AB31" s="298">
        <v>0</v>
      </c>
      <c r="AC31" s="298">
        <v>973.32</v>
      </c>
      <c r="AD31" s="298">
        <v>399</v>
      </c>
      <c r="AE31" s="298">
        <v>1372.3200000000002</v>
      </c>
      <c r="AF31" s="298">
        <v>0</v>
      </c>
      <c r="AG31" s="298">
        <v>0</v>
      </c>
      <c r="AH31" s="298">
        <v>0</v>
      </c>
      <c r="AI31" s="298">
        <v>0</v>
      </c>
      <c r="AJ31" s="298">
        <v>27379.258099143466</v>
      </c>
      <c r="AK31" s="298">
        <v>805</v>
      </c>
      <c r="AL31" s="298">
        <v>28184.258099143466</v>
      </c>
      <c r="AM31" s="298">
        <v>783</v>
      </c>
      <c r="AN31" s="298">
        <v>18773</v>
      </c>
      <c r="AO31" s="199">
        <v>4.6875832312363499E-3</v>
      </c>
      <c r="AP31" s="245">
        <v>20</v>
      </c>
      <c r="AQ31" s="245">
        <v>0</v>
      </c>
      <c r="AR31" s="246">
        <v>0.26451361514556121</v>
      </c>
      <c r="AS31" s="246">
        <v>8.2990715540370991E-2</v>
      </c>
      <c r="AT31" s="246">
        <v>2.5768718512942268E-2</v>
      </c>
      <c r="AU31" s="246">
        <v>0.11300596444495919</v>
      </c>
      <c r="AV31" s="246">
        <v>0</v>
      </c>
      <c r="AW31" s="246">
        <v>0</v>
      </c>
      <c r="AX31" s="246">
        <v>0.16473025416060524</v>
      </c>
      <c r="AY31" s="246">
        <v>3.4534171400792693E-2</v>
      </c>
      <c r="AZ31" s="246">
        <v>3.3564835968797398E-2</v>
      </c>
      <c r="BA31" s="246">
        <v>3.1223103226788278E-3</v>
      </c>
      <c r="BB31" s="246">
        <v>0.23595157185287419</v>
      </c>
      <c r="BC31" s="246">
        <v>2.8562043292687005E-2</v>
      </c>
    </row>
    <row r="32" spans="2:55" ht="15" customHeight="1" x14ac:dyDescent="0.3">
      <c r="B32" s="95">
        <v>2011</v>
      </c>
      <c r="C32" s="95">
        <v>9599.5723199092463</v>
      </c>
      <c r="D32" s="95">
        <v>10204.537598204266</v>
      </c>
      <c r="E32" s="95">
        <v>0</v>
      </c>
      <c r="F32" s="95"/>
      <c r="G32" s="95">
        <v>103</v>
      </c>
      <c r="H32" s="95">
        <v>542</v>
      </c>
      <c r="I32" s="95">
        <v>1236.8</v>
      </c>
      <c r="J32" s="95">
        <v>1881.8</v>
      </c>
      <c r="K32" s="95">
        <v>0</v>
      </c>
      <c r="L32" s="95">
        <v>11481.372319909246</v>
      </c>
      <c r="M32" s="296">
        <v>4.7206900438212095E-2</v>
      </c>
      <c r="N32" s="199">
        <v>0</v>
      </c>
      <c r="O32" s="295" t="s">
        <v>305</v>
      </c>
      <c r="P32" s="295">
        <v>1226.3272672793637</v>
      </c>
      <c r="Q32" s="295">
        <v>0</v>
      </c>
      <c r="R32" s="295">
        <v>27</v>
      </c>
      <c r="S32" s="295">
        <v>3368.2</v>
      </c>
      <c r="T32" s="295">
        <v>3395.2</v>
      </c>
      <c r="U32" s="297">
        <v>5.8422245371484239E-3</v>
      </c>
      <c r="V32" s="199">
        <v>10825.899587188611</v>
      </c>
      <c r="W32" s="199">
        <v>0</v>
      </c>
      <c r="X32" s="298">
        <v>103</v>
      </c>
      <c r="Y32" s="298">
        <v>569</v>
      </c>
      <c r="Z32" s="298">
        <v>4605</v>
      </c>
      <c r="AA32" s="298">
        <v>5277</v>
      </c>
      <c r="AB32" s="298">
        <v>0</v>
      </c>
      <c r="AC32" s="298">
        <v>1371.232</v>
      </c>
      <c r="AD32" s="298">
        <v>898</v>
      </c>
      <c r="AE32" s="298">
        <v>2269.232</v>
      </c>
      <c r="AF32" s="298">
        <v>0</v>
      </c>
      <c r="AG32" s="298">
        <v>0</v>
      </c>
      <c r="AH32" s="298">
        <v>0</v>
      </c>
      <c r="AI32" s="298">
        <v>0</v>
      </c>
      <c r="AJ32" s="298">
        <v>18372.131587188611</v>
      </c>
      <c r="AK32" s="298">
        <v>1532</v>
      </c>
      <c r="AL32" s="298">
        <v>19904.131587188611</v>
      </c>
      <c r="AM32" s="298">
        <v>1510</v>
      </c>
      <c r="AN32" s="298">
        <v>10204.537598204266</v>
      </c>
      <c r="AO32" s="199">
        <v>1.0093548973559109E-2</v>
      </c>
      <c r="AP32" s="245">
        <v>7</v>
      </c>
      <c r="AQ32" s="245">
        <v>0</v>
      </c>
      <c r="AR32" s="246">
        <v>0.45609786893909238</v>
      </c>
      <c r="AS32" s="246">
        <v>0.10772231450549948</v>
      </c>
      <c r="AT32" s="246">
        <v>4.7206900438212095E-2</v>
      </c>
      <c r="AU32" s="246">
        <v>0.16390026797901758</v>
      </c>
      <c r="AV32" s="246">
        <v>0</v>
      </c>
      <c r="AW32" s="246">
        <v>0</v>
      </c>
      <c r="AX32" s="246">
        <v>0.23135900101082682</v>
      </c>
      <c r="AY32" s="246">
        <v>6.8891827507943121E-2</v>
      </c>
      <c r="AZ32" s="246">
        <v>7.3703290875761773E-2</v>
      </c>
      <c r="BA32" s="246">
        <v>5.1748050171802739E-3</v>
      </c>
      <c r="BB32" s="246">
        <v>0.37912892441171198</v>
      </c>
      <c r="BC32" s="246">
        <v>7.6968944527380387E-2</v>
      </c>
    </row>
    <row r="33" spans="1:55" ht="15" customHeight="1" x14ac:dyDescent="0.3">
      <c r="B33" s="95">
        <v>2012</v>
      </c>
      <c r="C33" s="95">
        <v>8687.6589262187081</v>
      </c>
      <c r="D33" s="95">
        <v>8995.6589262187081</v>
      </c>
      <c r="E33" s="95">
        <v>0</v>
      </c>
      <c r="F33" s="95"/>
      <c r="G33" s="95">
        <v>105</v>
      </c>
      <c r="H33" s="95">
        <v>532</v>
      </c>
      <c r="I33" s="95">
        <v>1467.2</v>
      </c>
      <c r="J33" s="95">
        <v>2104.1999999999998</v>
      </c>
      <c r="K33" s="95">
        <v>0</v>
      </c>
      <c r="L33" s="95">
        <v>10791.858926218709</v>
      </c>
      <c r="M33" s="296">
        <v>4.9296419054136405E-2</v>
      </c>
      <c r="N33" s="199">
        <v>354</v>
      </c>
      <c r="O33" s="295">
        <v>3.1351187862279217</v>
      </c>
      <c r="P33" s="295">
        <v>1109.8320503246844</v>
      </c>
      <c r="Q33" s="295">
        <v>0</v>
      </c>
      <c r="R33" s="295">
        <v>18</v>
      </c>
      <c r="S33" s="295">
        <v>2146.4</v>
      </c>
      <c r="T33" s="295">
        <v>2164.4</v>
      </c>
      <c r="U33" s="297">
        <v>5.4974722998680121E-3</v>
      </c>
      <c r="V33" s="199">
        <v>9797.4909765433931</v>
      </c>
      <c r="W33" s="199">
        <v>0</v>
      </c>
      <c r="X33" s="298">
        <v>105</v>
      </c>
      <c r="Y33" s="298">
        <v>550</v>
      </c>
      <c r="Z33" s="298">
        <v>3613.6000000000004</v>
      </c>
      <c r="AA33" s="298">
        <v>4268.6000000000004</v>
      </c>
      <c r="AB33" s="298">
        <v>0</v>
      </c>
      <c r="AC33" s="298">
        <v>1247.576</v>
      </c>
      <c r="AD33" s="298">
        <v>494</v>
      </c>
      <c r="AE33" s="298">
        <v>1741.576</v>
      </c>
      <c r="AF33" s="298">
        <v>0</v>
      </c>
      <c r="AG33" s="298">
        <v>0</v>
      </c>
      <c r="AH33" s="298">
        <v>0</v>
      </c>
      <c r="AI33" s="298">
        <v>0</v>
      </c>
      <c r="AJ33" s="298">
        <v>15807.666976543394</v>
      </c>
      <c r="AK33" s="298">
        <v>1185</v>
      </c>
      <c r="AL33" s="298">
        <v>16992.666976543394</v>
      </c>
      <c r="AM33" s="298">
        <v>1172</v>
      </c>
      <c r="AN33" s="298">
        <v>8995.6589262187081</v>
      </c>
      <c r="AO33" s="199">
        <v>1.1672296700130267E-2</v>
      </c>
      <c r="AP33" s="245">
        <v>4</v>
      </c>
      <c r="AQ33" s="245">
        <v>0</v>
      </c>
      <c r="AR33" s="246">
        <v>0.42342829468335907</v>
      </c>
      <c r="AS33" s="246">
        <v>0.13595433465456566</v>
      </c>
      <c r="AT33" s="246">
        <v>4.9296419054136405E-2</v>
      </c>
      <c r="AU33" s="246">
        <v>0.19498031010096581</v>
      </c>
      <c r="AV33" s="246">
        <v>0</v>
      </c>
      <c r="AW33" s="246">
        <v>0</v>
      </c>
      <c r="AX33" s="246">
        <v>0.21265643615497193</v>
      </c>
      <c r="AY33" s="246">
        <v>7.3418492913569638E-2</v>
      </c>
      <c r="AZ33" s="246">
        <v>6.1438266367553319E-2</v>
      </c>
      <c r="BA33" s="246">
        <v>6.1791359852424316E-3</v>
      </c>
      <c r="BB33" s="246">
        <v>0.35369233142133732</v>
      </c>
      <c r="BC33" s="246">
        <v>6.9735963262021736E-2</v>
      </c>
    </row>
    <row r="34" spans="1:55" ht="15" customHeight="1" x14ac:dyDescent="0.3">
      <c r="B34" s="95">
        <v>2013</v>
      </c>
      <c r="C34" s="95">
        <v>8010.8356309650062</v>
      </c>
      <c r="D34" s="95">
        <v>8297.8356309650062</v>
      </c>
      <c r="E34" s="95">
        <v>0</v>
      </c>
      <c r="F34" s="95"/>
      <c r="G34" s="95">
        <v>52</v>
      </c>
      <c r="H34" s="95">
        <v>466</v>
      </c>
      <c r="I34" s="95">
        <v>1735.6</v>
      </c>
      <c r="J34" s="95">
        <v>2253.6</v>
      </c>
      <c r="K34" s="95">
        <v>0</v>
      </c>
      <c r="L34" s="95">
        <v>10264.435630965007</v>
      </c>
      <c r="M34" s="296">
        <v>4.5399476089479772E-2</v>
      </c>
      <c r="N34" s="199">
        <v>216</v>
      </c>
      <c r="O34" s="295">
        <v>4.7378201401217872</v>
      </c>
      <c r="P34" s="295">
        <v>1023.3691502663061</v>
      </c>
      <c r="Q34" s="295">
        <v>0</v>
      </c>
      <c r="R34" s="295">
        <v>6</v>
      </c>
      <c r="S34" s="295">
        <v>2723.2</v>
      </c>
      <c r="T34" s="295">
        <v>2729.2</v>
      </c>
      <c r="U34" s="297">
        <v>1.5989045796995379E-3</v>
      </c>
      <c r="V34" s="199">
        <v>9034.2047812313122</v>
      </c>
      <c r="W34" s="199">
        <v>0</v>
      </c>
      <c r="X34" s="298">
        <v>52</v>
      </c>
      <c r="Y34" s="298">
        <v>472</v>
      </c>
      <c r="Z34" s="298">
        <v>4458.7999999999993</v>
      </c>
      <c r="AA34" s="298">
        <v>4982.7999999999993</v>
      </c>
      <c r="AB34" s="298">
        <v>0</v>
      </c>
      <c r="AC34" s="298">
        <v>1876.0720000000001</v>
      </c>
      <c r="AD34" s="298">
        <v>518</v>
      </c>
      <c r="AE34" s="298">
        <v>2394.0720000000001</v>
      </c>
      <c r="AF34" s="298">
        <v>0</v>
      </c>
      <c r="AG34" s="298">
        <v>0</v>
      </c>
      <c r="AH34" s="298">
        <v>0</v>
      </c>
      <c r="AI34" s="298">
        <v>0</v>
      </c>
      <c r="AJ34" s="298">
        <v>16411.076781231313</v>
      </c>
      <c r="AK34" s="298">
        <v>186</v>
      </c>
      <c r="AL34" s="298">
        <v>16597.076781231313</v>
      </c>
      <c r="AM34" s="298">
        <v>178</v>
      </c>
      <c r="AN34" s="298">
        <v>8297.8356309650062</v>
      </c>
      <c r="AO34" s="199">
        <v>6.2666943902759138E-3</v>
      </c>
      <c r="AP34" s="245">
        <v>2</v>
      </c>
      <c r="AQ34" s="245">
        <v>0</v>
      </c>
      <c r="AR34" s="246">
        <v>0.45567494202065872</v>
      </c>
      <c r="AS34" s="246">
        <v>0.16908869249120403</v>
      </c>
      <c r="AT34" s="246">
        <v>4.5399476089479772E-2</v>
      </c>
      <c r="AU34" s="246">
        <v>0.21955420453916652</v>
      </c>
      <c r="AV34" s="246">
        <v>0</v>
      </c>
      <c r="AW34" s="246">
        <v>0</v>
      </c>
      <c r="AX34" s="246">
        <v>0.2686497181866509</v>
      </c>
      <c r="AY34" s="246">
        <v>0.11303629095224424</v>
      </c>
      <c r="AZ34" s="246">
        <v>5.9649058267871272E-2</v>
      </c>
      <c r="BA34" s="246">
        <v>3.1330818484134404E-3</v>
      </c>
      <c r="BB34" s="246">
        <v>0.44446814925517986</v>
      </c>
      <c r="BC34" s="246">
        <v>1.1206792765478845E-2</v>
      </c>
    </row>
    <row r="35" spans="1:55" ht="15" customHeight="1" x14ac:dyDescent="0.3">
      <c r="B35" s="95">
        <v>2014</v>
      </c>
      <c r="C35" s="95">
        <v>11509</v>
      </c>
      <c r="D35" s="95">
        <v>11914</v>
      </c>
      <c r="E35" s="95">
        <v>0</v>
      </c>
      <c r="F35" s="95"/>
      <c r="G35" s="95">
        <v>72</v>
      </c>
      <c r="H35" s="95">
        <v>863</v>
      </c>
      <c r="I35" s="95">
        <v>1945.8</v>
      </c>
      <c r="J35" s="95">
        <v>2880.8</v>
      </c>
      <c r="K35" s="95">
        <v>0</v>
      </c>
      <c r="L35" s="95">
        <v>14389.8</v>
      </c>
      <c r="M35" s="296">
        <v>5.9973036456378824E-2</v>
      </c>
      <c r="N35" s="199">
        <v>610</v>
      </c>
      <c r="O35" s="295">
        <v>2.4102509079709198</v>
      </c>
      <c r="P35" s="295">
        <v>1470.2530538622611</v>
      </c>
      <c r="Q35" s="295">
        <v>0</v>
      </c>
      <c r="R35" s="295">
        <v>1</v>
      </c>
      <c r="S35" s="295">
        <v>4083.4000000000005</v>
      </c>
      <c r="T35" s="295">
        <v>4084.4000000000005</v>
      </c>
      <c r="U35" s="297">
        <v>1.8002924580585278E-4</v>
      </c>
      <c r="V35" s="199">
        <v>12979.253053862261</v>
      </c>
      <c r="W35" s="199">
        <v>0</v>
      </c>
      <c r="X35" s="298">
        <v>72</v>
      </c>
      <c r="Y35" s="298">
        <v>864</v>
      </c>
      <c r="Z35" s="298">
        <v>6029.2000000000007</v>
      </c>
      <c r="AA35" s="298">
        <v>6965.2000000000007</v>
      </c>
      <c r="AB35" s="298">
        <v>0</v>
      </c>
      <c r="AC35" s="298">
        <v>2046.4480000000001</v>
      </c>
      <c r="AD35" s="298">
        <v>734</v>
      </c>
      <c r="AE35" s="298">
        <v>2780.4480000000003</v>
      </c>
      <c r="AF35" s="298">
        <v>0</v>
      </c>
      <c r="AG35" s="298">
        <v>0</v>
      </c>
      <c r="AH35" s="298">
        <v>0</v>
      </c>
      <c r="AI35" s="298">
        <v>0</v>
      </c>
      <c r="AJ35" s="298">
        <v>22724.901053862264</v>
      </c>
      <c r="AK35" s="298">
        <v>1585</v>
      </c>
      <c r="AL35" s="298">
        <v>24309.901053862264</v>
      </c>
      <c r="AM35" s="298">
        <v>1498</v>
      </c>
      <c r="AN35" s="298">
        <v>11914</v>
      </c>
      <c r="AO35" s="199">
        <v>6.0433103911364779E-3</v>
      </c>
      <c r="AP35" s="245">
        <v>12</v>
      </c>
      <c r="AQ35" s="245">
        <v>0</v>
      </c>
      <c r="AR35" s="246">
        <v>0.46609190119265542</v>
      </c>
      <c r="AS35" s="246">
        <v>0.13522078138681567</v>
      </c>
      <c r="AT35" s="246">
        <v>5.9973036456378824E-2</v>
      </c>
      <c r="AU35" s="246">
        <v>0.20019736202031996</v>
      </c>
      <c r="AV35" s="246">
        <v>0</v>
      </c>
      <c r="AW35" s="246">
        <v>0</v>
      </c>
      <c r="AX35" s="246">
        <v>0.2480141727702386</v>
      </c>
      <c r="AY35" s="246">
        <v>8.4181667192547799E-2</v>
      </c>
      <c r="AZ35" s="246">
        <v>6.5734533285815896E-2</v>
      </c>
      <c r="BA35" s="246">
        <v>2.9617561931030941E-3</v>
      </c>
      <c r="BB35" s="246">
        <v>0.40089212944170538</v>
      </c>
      <c r="BC35" s="246">
        <v>6.5199771750950056E-2</v>
      </c>
    </row>
    <row r="36" spans="1:55" ht="15" customHeight="1" x14ac:dyDescent="0.3">
      <c r="B36" s="95">
        <v>2015</v>
      </c>
      <c r="C36" s="95">
        <v>18262</v>
      </c>
      <c r="D36" s="95">
        <v>18778</v>
      </c>
      <c r="E36" s="95">
        <v>0</v>
      </c>
      <c r="F36" s="95"/>
      <c r="G36" s="95">
        <v>252</v>
      </c>
      <c r="H36" s="95">
        <v>573</v>
      </c>
      <c r="I36" s="95">
        <v>3197.8</v>
      </c>
      <c r="J36" s="95">
        <v>4022.8</v>
      </c>
      <c r="K36" s="95">
        <v>0</v>
      </c>
      <c r="L36" s="95">
        <v>22284.799999999999</v>
      </c>
      <c r="M36" s="296">
        <v>2.571259333716255E-2</v>
      </c>
      <c r="N36" s="199">
        <v>296</v>
      </c>
      <c r="O36" s="295">
        <v>7.881540788769466</v>
      </c>
      <c r="P36" s="295">
        <v>2332.936073475762</v>
      </c>
      <c r="Q36" s="295">
        <v>0</v>
      </c>
      <c r="R36" s="295">
        <v>16</v>
      </c>
      <c r="S36" s="295">
        <v>5136.828148276747</v>
      </c>
      <c r="T36" s="295">
        <v>5152.828148276747</v>
      </c>
      <c r="U36" s="297">
        <v>2.1373903219535553E-3</v>
      </c>
      <c r="V36" s="199">
        <v>20594.936073475761</v>
      </c>
      <c r="W36" s="199">
        <v>0</v>
      </c>
      <c r="X36" s="298">
        <v>252</v>
      </c>
      <c r="Y36" s="298">
        <v>589</v>
      </c>
      <c r="Z36" s="298">
        <v>8334.6281482767481</v>
      </c>
      <c r="AA36" s="298">
        <v>9175.6281482767481</v>
      </c>
      <c r="AB36" s="298">
        <v>0</v>
      </c>
      <c r="AC36" s="298">
        <v>2500.8719999999998</v>
      </c>
      <c r="AD36" s="298">
        <v>686</v>
      </c>
      <c r="AE36" s="298">
        <v>3186.8719999999998</v>
      </c>
      <c r="AF36" s="298">
        <v>0</v>
      </c>
      <c r="AG36" s="298">
        <v>0</v>
      </c>
      <c r="AH36" s="298">
        <v>0</v>
      </c>
      <c r="AI36" s="298">
        <v>0</v>
      </c>
      <c r="AJ36" s="298">
        <v>32957.436221752512</v>
      </c>
      <c r="AK36" s="298">
        <v>2176</v>
      </c>
      <c r="AL36" s="298">
        <v>35133.436221752512</v>
      </c>
      <c r="AM36" s="298">
        <v>2013</v>
      </c>
      <c r="AN36" s="298">
        <v>18778</v>
      </c>
      <c r="AO36" s="199">
        <v>1.3419959527106189E-2</v>
      </c>
      <c r="AP36" s="245">
        <v>24</v>
      </c>
      <c r="AQ36" s="245">
        <v>0</v>
      </c>
      <c r="AR36" s="246">
        <v>0.41380809029079207</v>
      </c>
      <c r="AS36" s="246">
        <v>0.14349691269385412</v>
      </c>
      <c r="AT36" s="246">
        <v>2.571259333716255E-2</v>
      </c>
      <c r="AU36" s="246">
        <v>0.18051766226306723</v>
      </c>
      <c r="AV36" s="246">
        <v>0</v>
      </c>
      <c r="AW36" s="246">
        <v>0</v>
      </c>
      <c r="AX36" s="246">
        <v>0.23722781044446906</v>
      </c>
      <c r="AY36" s="246">
        <v>7.1182106532796538E-2</v>
      </c>
      <c r="AZ36" s="246">
        <v>3.6290216304279303E-2</v>
      </c>
      <c r="BA36" s="246">
        <v>7.1726545166104971E-3</v>
      </c>
      <c r="BB36" s="246">
        <v>0.3518727877981554</v>
      </c>
      <c r="BC36" s="246">
        <v>6.1935302492636672E-2</v>
      </c>
    </row>
    <row r="37" spans="1:55" ht="15" customHeight="1" x14ac:dyDescent="0.3">
      <c r="B37" s="95">
        <v>2016</v>
      </c>
      <c r="C37" s="95">
        <v>9037.17808219178</v>
      </c>
      <c r="D37" s="95">
        <v>9379.17808219178</v>
      </c>
      <c r="E37" s="95">
        <v>0</v>
      </c>
      <c r="F37" s="95"/>
      <c r="G37" s="95">
        <v>114</v>
      </c>
      <c r="H37" s="95">
        <v>339</v>
      </c>
      <c r="I37" s="95">
        <v>1524.4</v>
      </c>
      <c r="J37" s="95">
        <v>1977.4</v>
      </c>
      <c r="K37" s="95">
        <v>0</v>
      </c>
      <c r="L37" s="95">
        <v>11014.57808219178</v>
      </c>
      <c r="M37" s="296">
        <v>3.0777393148457552E-2</v>
      </c>
      <c r="N37" s="199">
        <v>0</v>
      </c>
      <c r="O37" s="295" t="s">
        <v>305</v>
      </c>
      <c r="P37" s="295">
        <v>1154.4824636058352</v>
      </c>
      <c r="Q37" s="295">
        <v>0</v>
      </c>
      <c r="R37" s="295">
        <v>2</v>
      </c>
      <c r="S37" s="295">
        <v>3893.2</v>
      </c>
      <c r="T37" s="295">
        <v>3895.2</v>
      </c>
      <c r="U37" s="297">
        <v>3.9606450790013765E-4</v>
      </c>
      <c r="V37" s="199">
        <v>10191.660545797615</v>
      </c>
      <c r="W37" s="199">
        <v>0</v>
      </c>
      <c r="X37" s="298">
        <v>114</v>
      </c>
      <c r="Y37" s="298">
        <v>341</v>
      </c>
      <c r="Z37" s="298">
        <v>5417.6</v>
      </c>
      <c r="AA37" s="298">
        <v>5872.6</v>
      </c>
      <c r="AB37" s="298">
        <v>0</v>
      </c>
      <c r="AC37" s="298">
        <v>856.38400000000001</v>
      </c>
      <c r="AD37" s="298">
        <v>764</v>
      </c>
      <c r="AE37" s="298">
        <v>1620.384</v>
      </c>
      <c r="AF37" s="298">
        <v>0</v>
      </c>
      <c r="AG37" s="298">
        <v>0</v>
      </c>
      <c r="AH37" s="298">
        <v>0</v>
      </c>
      <c r="AI37" s="298">
        <v>0</v>
      </c>
      <c r="AJ37" s="298">
        <v>17684.644545797615</v>
      </c>
      <c r="AK37" s="298">
        <v>1684</v>
      </c>
      <c r="AL37" s="298">
        <v>19368.644545797615</v>
      </c>
      <c r="AM37" s="298">
        <v>1240</v>
      </c>
      <c r="AN37" s="298">
        <v>9379.17808219178</v>
      </c>
      <c r="AO37" s="199">
        <v>1.2154583162937431E-2</v>
      </c>
      <c r="AP37" s="245">
        <v>5</v>
      </c>
      <c r="AQ37" s="245">
        <v>0</v>
      </c>
      <c r="AR37" s="246">
        <v>0.47380620663985062</v>
      </c>
      <c r="AS37" s="246">
        <v>0.13839840152067462</v>
      </c>
      <c r="AT37" s="246">
        <v>3.0777393148457552E-2</v>
      </c>
      <c r="AU37" s="246">
        <v>0.17952571448896745</v>
      </c>
      <c r="AV37" s="246">
        <v>0</v>
      </c>
      <c r="AW37" s="246">
        <v>0</v>
      </c>
      <c r="AX37" s="246">
        <v>0.27970981589289629</v>
      </c>
      <c r="AY37" s="246">
        <v>4.4214968062171824E-2</v>
      </c>
      <c r="AZ37" s="246">
        <v>5.7050972120800791E-2</v>
      </c>
      <c r="BA37" s="246">
        <v>5.8858016486618009E-3</v>
      </c>
      <c r="BB37" s="246">
        <v>0.38686155772453068</v>
      </c>
      <c r="BC37" s="246">
        <v>8.694464891531993E-2</v>
      </c>
    </row>
    <row r="38" spans="1:55" ht="15" customHeight="1" x14ac:dyDescent="0.3">
      <c r="A38" s="97"/>
      <c r="B38" s="95">
        <v>2017</v>
      </c>
      <c r="C38" s="95">
        <v>4419.2475499677621</v>
      </c>
      <c r="D38" s="95">
        <v>4567.583333333333</v>
      </c>
      <c r="E38" s="95">
        <v>0</v>
      </c>
      <c r="F38" s="95"/>
      <c r="G38" s="95">
        <v>76</v>
      </c>
      <c r="H38" s="95">
        <v>146</v>
      </c>
      <c r="I38" s="95">
        <v>1054.2</v>
      </c>
      <c r="J38" s="95">
        <v>1276.2</v>
      </c>
      <c r="K38" s="95">
        <v>0</v>
      </c>
      <c r="L38" s="95">
        <v>5695.4475499677619</v>
      </c>
      <c r="M38" s="296">
        <v>2.5634508740375705E-2</v>
      </c>
      <c r="N38" s="199">
        <v>0</v>
      </c>
      <c r="O38" s="295" t="s">
        <v>305</v>
      </c>
      <c r="P38" s="295">
        <v>564.55054358444738</v>
      </c>
      <c r="Q38" s="295">
        <v>0</v>
      </c>
      <c r="R38" s="295">
        <v>53</v>
      </c>
      <c r="S38" s="295">
        <v>2633.8</v>
      </c>
      <c r="T38" s="295">
        <v>2686.8</v>
      </c>
      <c r="U38" s="297">
        <v>1.6300918430520939E-2</v>
      </c>
      <c r="V38" s="199">
        <v>4983.7980935522091</v>
      </c>
      <c r="W38" s="199">
        <v>0</v>
      </c>
      <c r="X38" s="298">
        <v>76</v>
      </c>
      <c r="Y38" s="298">
        <v>199</v>
      </c>
      <c r="Z38" s="298">
        <v>3688</v>
      </c>
      <c r="AA38" s="298">
        <v>3963</v>
      </c>
      <c r="AB38" s="298">
        <v>0</v>
      </c>
      <c r="AC38" s="298">
        <v>1355.16</v>
      </c>
      <c r="AD38" s="298">
        <v>776</v>
      </c>
      <c r="AE38" s="298">
        <v>2131.16</v>
      </c>
      <c r="AF38" s="298">
        <v>0</v>
      </c>
      <c r="AG38" s="298">
        <v>0</v>
      </c>
      <c r="AH38" s="298">
        <v>0</v>
      </c>
      <c r="AI38" s="298">
        <v>0</v>
      </c>
      <c r="AJ38" s="298">
        <v>11077.95809355221</v>
      </c>
      <c r="AK38" s="298">
        <v>682</v>
      </c>
      <c r="AL38" s="298">
        <v>11759.95809355221</v>
      </c>
      <c r="AM38" s="298">
        <v>325</v>
      </c>
      <c r="AN38" s="298">
        <v>4567.583333333333</v>
      </c>
      <c r="AO38" s="199">
        <v>1.6638995822006532E-2</v>
      </c>
      <c r="AP38" s="245">
        <v>1</v>
      </c>
      <c r="AQ38" s="245">
        <v>0</v>
      </c>
      <c r="AR38" s="246">
        <v>0.5762061349279175</v>
      </c>
      <c r="AS38" s="246">
        <v>0.18509519941167171</v>
      </c>
      <c r="AT38" s="246">
        <v>2.5634508740375705E-2</v>
      </c>
      <c r="AU38" s="246">
        <v>0.2240736990032019</v>
      </c>
      <c r="AV38" s="246">
        <v>0</v>
      </c>
      <c r="AW38" s="246">
        <v>0</v>
      </c>
      <c r="AX38" s="246">
        <v>0.31360655970552048</v>
      </c>
      <c r="AY38" s="246">
        <v>0.11523510451478665</v>
      </c>
      <c r="AZ38" s="246">
        <v>8.2908458707397631E-2</v>
      </c>
      <c r="BA38" s="246">
        <v>6.4626080633458666E-3</v>
      </c>
      <c r="BB38" s="246">
        <v>0.51821273099105059</v>
      </c>
      <c r="BC38" s="246">
        <v>5.7993403936866861E-2</v>
      </c>
    </row>
    <row r="39" spans="1:55" ht="15" customHeight="1" x14ac:dyDescent="0.3">
      <c r="A39" s="97"/>
      <c r="B39" s="95">
        <v>2018</v>
      </c>
      <c r="C39" s="95">
        <v>14470</v>
      </c>
      <c r="D39" s="95">
        <v>14510</v>
      </c>
      <c r="E39" s="95">
        <v>0</v>
      </c>
      <c r="F39" s="95"/>
      <c r="G39" s="95">
        <v>40</v>
      </c>
      <c r="H39" s="95">
        <v>339.10244245095038</v>
      </c>
      <c r="I39" s="95">
        <v>1817.4</v>
      </c>
      <c r="J39" s="95">
        <v>2196.5024424509506</v>
      </c>
      <c r="K39" s="95">
        <v>0</v>
      </c>
      <c r="L39" s="95">
        <v>16666.50244245095</v>
      </c>
      <c r="M39" s="296">
        <v>2.0346347028830033E-2</v>
      </c>
      <c r="N39" s="199">
        <v>222</v>
      </c>
      <c r="O39" s="295">
        <v>8.32664514390496</v>
      </c>
      <c r="P39" s="295">
        <v>1848.515221946901</v>
      </c>
      <c r="Q39" s="295">
        <v>0</v>
      </c>
      <c r="R39" s="295">
        <v>22.912106328816662</v>
      </c>
      <c r="S39" s="295">
        <v>3686.1734568285642</v>
      </c>
      <c r="T39" s="295">
        <v>3709.0855631573809</v>
      </c>
      <c r="U39" s="297">
        <v>4.1226614171760356E-3</v>
      </c>
      <c r="V39" s="199">
        <v>16318.515221946902</v>
      </c>
      <c r="W39" s="199">
        <v>0</v>
      </c>
      <c r="X39" s="298">
        <v>40</v>
      </c>
      <c r="Y39" s="298">
        <v>362.01454877976704</v>
      </c>
      <c r="Z39" s="298">
        <v>5503.5734568285643</v>
      </c>
      <c r="AA39" s="298">
        <v>5905.5880056083315</v>
      </c>
      <c r="AB39" s="298">
        <v>0</v>
      </c>
      <c r="AC39" s="298">
        <v>353.64</v>
      </c>
      <c r="AD39" s="298">
        <v>237</v>
      </c>
      <c r="AE39" s="298">
        <v>590.64</v>
      </c>
      <c r="AF39" s="298">
        <v>0</v>
      </c>
      <c r="AG39" s="298">
        <v>0</v>
      </c>
      <c r="AH39" s="298">
        <v>0</v>
      </c>
      <c r="AI39" s="298">
        <v>0</v>
      </c>
      <c r="AJ39" s="298">
        <v>22814.743227555235</v>
      </c>
      <c r="AK39" s="298">
        <v>1158.0165371768126</v>
      </c>
      <c r="AL39" s="298">
        <v>23972.759764732047</v>
      </c>
      <c r="AM39" s="298">
        <v>697</v>
      </c>
      <c r="AN39" s="298">
        <v>14510</v>
      </c>
      <c r="AO39" s="199">
        <v>2.7567195037904893E-3</v>
      </c>
      <c r="AP39" s="245">
        <v>16</v>
      </c>
      <c r="AQ39" s="245">
        <v>0</v>
      </c>
      <c r="AR39" s="246">
        <v>0.31928925238077188</v>
      </c>
      <c r="AS39" s="246">
        <v>0.10904507447050997</v>
      </c>
      <c r="AT39" s="246">
        <v>2.0346347028830033E-2</v>
      </c>
      <c r="AU39" s="246">
        <v>0.13179144514786009</v>
      </c>
      <c r="AV39" s="246">
        <v>0</v>
      </c>
      <c r="AW39" s="246">
        <v>0</v>
      </c>
      <c r="AX39" s="246">
        <v>0.22957613186134893</v>
      </c>
      <c r="AY39" s="246">
        <v>1.4751743373337589E-2</v>
      </c>
      <c r="AZ39" s="246">
        <v>2.4987300363348983E-2</v>
      </c>
      <c r="BA39" s="246">
        <v>1.6685604991898643E-3</v>
      </c>
      <c r="BB39" s="246">
        <v>0.27098373609722537</v>
      </c>
      <c r="BC39" s="246">
        <v>4.8305516283546464E-2</v>
      </c>
    </row>
    <row r="40" spans="1:55" ht="15" customHeight="1" x14ac:dyDescent="0.3">
      <c r="A40" s="97"/>
      <c r="B40" s="95">
        <v>2019</v>
      </c>
      <c r="C40" s="95">
        <v>10492.571428571428</v>
      </c>
      <c r="D40" s="95">
        <v>10795.571428571426</v>
      </c>
      <c r="E40" s="95">
        <v>0</v>
      </c>
      <c r="F40" s="95"/>
      <c r="G40" s="95">
        <v>110</v>
      </c>
      <c r="H40" s="95">
        <v>252.29528870311808</v>
      </c>
      <c r="I40" s="95">
        <v>2242.1999999999998</v>
      </c>
      <c r="J40" s="95">
        <v>2604.4952887031177</v>
      </c>
      <c r="K40" s="95">
        <v>0</v>
      </c>
      <c r="L40" s="95">
        <v>13097.066717274545</v>
      </c>
      <c r="M40" s="296">
        <v>1.9263495723844021E-2</v>
      </c>
      <c r="N40" s="199">
        <v>410</v>
      </c>
      <c r="O40" s="295">
        <v>3.4955493058193734</v>
      </c>
      <c r="P40" s="295">
        <v>1433.1752153859431</v>
      </c>
      <c r="Q40" s="295">
        <v>0</v>
      </c>
      <c r="R40" s="295">
        <v>24.311628035073227</v>
      </c>
      <c r="S40" s="295">
        <v>4439.5843867763651</v>
      </c>
      <c r="T40" s="295">
        <v>4463.8960148114384</v>
      </c>
      <c r="U40" s="297">
        <v>4.1226614171759783E-3</v>
      </c>
      <c r="V40" s="199">
        <v>11925.746643957371</v>
      </c>
      <c r="W40" s="199">
        <v>0</v>
      </c>
      <c r="X40" s="298">
        <v>110</v>
      </c>
      <c r="Y40" s="298">
        <v>276.60691673819133</v>
      </c>
      <c r="Z40" s="298">
        <v>6681.784386776365</v>
      </c>
      <c r="AA40" s="298">
        <v>7068.3913035145561</v>
      </c>
      <c r="AB40" s="298">
        <v>0</v>
      </c>
      <c r="AC40" s="298">
        <v>364.87200000000001</v>
      </c>
      <c r="AD40" s="298">
        <v>879</v>
      </c>
      <c r="AE40" s="298">
        <v>1243.8720000000001</v>
      </c>
      <c r="AF40" s="298">
        <v>0</v>
      </c>
      <c r="AG40" s="298">
        <v>0</v>
      </c>
      <c r="AH40" s="298">
        <v>0</v>
      </c>
      <c r="AI40" s="298">
        <v>0</v>
      </c>
      <c r="AJ40" s="298">
        <v>20238.009947471928</v>
      </c>
      <c r="AK40" s="298">
        <v>1027.228313068008</v>
      </c>
      <c r="AL40" s="298">
        <v>21265.238260539936</v>
      </c>
      <c r="AM40" s="298">
        <v>681</v>
      </c>
      <c r="AN40" s="298">
        <v>10795.571428571426</v>
      </c>
      <c r="AO40" s="199">
        <v>1.0202713681395423E-2</v>
      </c>
      <c r="AP40" s="245">
        <v>10</v>
      </c>
      <c r="AQ40" s="245">
        <v>0</v>
      </c>
      <c r="AR40" s="246">
        <v>0.43919054666380347</v>
      </c>
      <c r="AS40" s="246">
        <v>0.17119863923748829</v>
      </c>
      <c r="AT40" s="246">
        <v>1.9263495723844021E-2</v>
      </c>
      <c r="AU40" s="246">
        <v>0.19886096214718713</v>
      </c>
      <c r="AV40" s="246">
        <v>0</v>
      </c>
      <c r="AW40" s="246">
        <v>0</v>
      </c>
      <c r="AX40" s="246">
        <v>0.31421159287809036</v>
      </c>
      <c r="AY40" s="246">
        <v>1.7158143046864489E-2</v>
      </c>
      <c r="AZ40" s="246">
        <v>5.4342533226281839E-2</v>
      </c>
      <c r="BA40" s="246">
        <v>5.1727612290202972E-3</v>
      </c>
      <c r="BB40" s="246">
        <v>0.39088503038025696</v>
      </c>
      <c r="BC40" s="246">
        <v>4.8305516283546464E-2</v>
      </c>
    </row>
    <row r="41" spans="1:55" ht="15" customHeight="1" x14ac:dyDescent="0.3">
      <c r="A41" s="97"/>
      <c r="B41" s="95">
        <v>2020</v>
      </c>
      <c r="C41" s="95">
        <v>12265.648310387985</v>
      </c>
      <c r="D41" s="95">
        <v>9552.6483103879855</v>
      </c>
      <c r="E41" s="95">
        <v>2713</v>
      </c>
      <c r="F41" s="95"/>
      <c r="G41" s="95">
        <v>266</v>
      </c>
      <c r="H41" s="95">
        <v>229.60456500855807</v>
      </c>
      <c r="I41" s="95">
        <v>1984.8</v>
      </c>
      <c r="J41" s="95">
        <v>2480.4045650085582</v>
      </c>
      <c r="K41" s="95">
        <v>0</v>
      </c>
      <c r="L41" s="95">
        <v>14746.052875396545</v>
      </c>
      <c r="M41" s="296">
        <v>1.5570577899639034E-2</v>
      </c>
      <c r="N41" s="199">
        <v>536</v>
      </c>
      <c r="O41" s="295">
        <v>3.2306979420535793</v>
      </c>
      <c r="P41" s="295">
        <v>1731.6540969407185</v>
      </c>
      <c r="Q41" s="295">
        <v>0</v>
      </c>
      <c r="R41" s="295">
        <v>22.040964374121359</v>
      </c>
      <c r="S41" s="295">
        <v>3592.6</v>
      </c>
      <c r="T41" s="295">
        <v>3614.6409643741213</v>
      </c>
      <c r="U41" s="297">
        <v>4.1226614171760139E-3</v>
      </c>
      <c r="V41" s="199">
        <v>14297.361553660647</v>
      </c>
      <c r="W41" s="199">
        <v>0</v>
      </c>
      <c r="X41" s="298">
        <v>266</v>
      </c>
      <c r="Y41" s="298">
        <v>251.64552938267943</v>
      </c>
      <c r="Z41" s="298">
        <v>5577.4</v>
      </c>
      <c r="AA41" s="298">
        <v>6095.045529382679</v>
      </c>
      <c r="AB41" s="298">
        <v>0</v>
      </c>
      <c r="AC41" s="298">
        <v>138.28</v>
      </c>
      <c r="AD41" s="298">
        <v>330</v>
      </c>
      <c r="AE41" s="298">
        <v>468.28</v>
      </c>
      <c r="AF41" s="298">
        <v>0</v>
      </c>
      <c r="AG41" s="298">
        <v>0</v>
      </c>
      <c r="AH41" s="298">
        <v>0</v>
      </c>
      <c r="AI41" s="298">
        <v>0</v>
      </c>
      <c r="AJ41" s="298">
        <v>20560.627936711382</v>
      </c>
      <c r="AK41" s="298">
        <v>1043.603556173035</v>
      </c>
      <c r="AL41" s="298">
        <v>21604.231492884417</v>
      </c>
      <c r="AM41" s="298">
        <v>505</v>
      </c>
      <c r="AN41" s="298">
        <v>9824.6483103879855</v>
      </c>
      <c r="AO41" s="199">
        <v>1.1034594339447212E-2</v>
      </c>
      <c r="AP41" s="245">
        <v>13</v>
      </c>
      <c r="AQ41" s="245">
        <v>0</v>
      </c>
      <c r="AR41" s="246">
        <v>0.35210366487977768</v>
      </c>
      <c r="AS41" s="246">
        <v>0.1345987307092594</v>
      </c>
      <c r="AT41" s="246">
        <v>1.5570577899639034E-2</v>
      </c>
      <c r="AU41" s="246">
        <v>0.16820803410701565</v>
      </c>
      <c r="AV41" s="246">
        <v>0</v>
      </c>
      <c r="AW41" s="246">
        <v>0</v>
      </c>
      <c r="AX41" s="246">
        <v>0.25816238831901867</v>
      </c>
      <c r="AY41" s="246">
        <v>6.4005979590407549E-3</v>
      </c>
      <c r="AZ41" s="246">
        <v>2.6922759533207677E-2</v>
      </c>
      <c r="BA41" s="246">
        <v>1.2312402784964137E-2</v>
      </c>
      <c r="BB41" s="246">
        <v>0.30379814859623122</v>
      </c>
      <c r="BC41" s="246">
        <v>4.8305516283546464E-2</v>
      </c>
    </row>
    <row r="42" spans="1:55" ht="15" customHeight="1" x14ac:dyDescent="0.3">
      <c r="A42" s="97"/>
      <c r="B42" s="95">
        <v>2021</v>
      </c>
      <c r="C42" s="95">
        <v>11249.867777777778</v>
      </c>
      <c r="D42" s="95">
        <v>10254.867777777778</v>
      </c>
      <c r="E42" s="95">
        <v>995</v>
      </c>
      <c r="F42" s="95"/>
      <c r="G42" s="95">
        <v>299</v>
      </c>
      <c r="H42" s="95">
        <v>250.79483282452452</v>
      </c>
      <c r="I42" s="95">
        <v>1064</v>
      </c>
      <c r="J42" s="95">
        <v>1613.7948328245245</v>
      </c>
      <c r="K42" s="95">
        <v>0</v>
      </c>
      <c r="L42" s="95">
        <v>12863.662610602301</v>
      </c>
      <c r="M42" s="296">
        <v>1.9496378319019191E-2</v>
      </c>
      <c r="N42" s="199">
        <v>454</v>
      </c>
      <c r="O42" s="295">
        <v>3.3976124235902674</v>
      </c>
      <c r="P42" s="295">
        <v>1542.5160403099815</v>
      </c>
      <c r="Q42" s="295">
        <v>0</v>
      </c>
      <c r="R42" s="295">
        <v>25.064878217696787</v>
      </c>
      <c r="S42" s="295">
        <v>4512.2000000000007</v>
      </c>
      <c r="T42" s="295">
        <v>4537.2648782176975</v>
      </c>
      <c r="U42" s="297">
        <v>4.1226614171759775E-3</v>
      </c>
      <c r="V42" s="199">
        <v>12735.747612410021</v>
      </c>
      <c r="W42" s="199">
        <v>0</v>
      </c>
      <c r="X42" s="298">
        <v>299</v>
      </c>
      <c r="Y42" s="298">
        <v>275.85971104222131</v>
      </c>
      <c r="Z42" s="298">
        <v>5576.2000000000007</v>
      </c>
      <c r="AA42" s="298">
        <v>6151.0597110422223</v>
      </c>
      <c r="AB42" s="298">
        <v>0</v>
      </c>
      <c r="AC42" s="298">
        <v>21.655999999999999</v>
      </c>
      <c r="AD42" s="298">
        <v>379</v>
      </c>
      <c r="AE42" s="298">
        <v>400.65600000000001</v>
      </c>
      <c r="AF42" s="298">
        <v>0</v>
      </c>
      <c r="AG42" s="298">
        <v>0</v>
      </c>
      <c r="AH42" s="298">
        <v>0</v>
      </c>
      <c r="AI42" s="298">
        <v>0</v>
      </c>
      <c r="AJ42" s="298">
        <v>19344.099529129981</v>
      </c>
      <c r="AK42" s="298">
        <v>981.85576441077137</v>
      </c>
      <c r="AL42" s="298">
        <v>20325.955293540752</v>
      </c>
      <c r="AM42" s="298">
        <v>914</v>
      </c>
      <c r="AN42" s="298">
        <v>10731.367777777778</v>
      </c>
      <c r="AO42" s="199">
        <v>1.0557521301915418E-2</v>
      </c>
      <c r="AP42" s="245">
        <v>9</v>
      </c>
      <c r="AQ42" s="245">
        <v>0</v>
      </c>
      <c r="AR42" s="246">
        <v>0.37063800282228487</v>
      </c>
      <c r="AS42" s="246">
        <v>8.2713612149858881E-2</v>
      </c>
      <c r="AT42" s="246">
        <v>1.9496378319019191E-2</v>
      </c>
      <c r="AU42" s="246">
        <v>0.12545375929670496</v>
      </c>
      <c r="AV42" s="246">
        <v>0</v>
      </c>
      <c r="AW42" s="246">
        <v>0</v>
      </c>
      <c r="AX42" s="246">
        <v>0.27433888933978046</v>
      </c>
      <c r="AY42" s="246">
        <v>1.0654357784050579E-3</v>
      </c>
      <c r="AZ42" s="246">
        <v>3.221790570651923E-2</v>
      </c>
      <c r="BA42" s="246">
        <v>1.4710255714033633E-2</v>
      </c>
      <c r="BB42" s="246">
        <v>0.32233248653873836</v>
      </c>
      <c r="BC42" s="246">
        <v>4.8305516283546464E-2</v>
      </c>
    </row>
    <row r="43" spans="1:55" ht="15" customHeight="1" x14ac:dyDescent="0.3">
      <c r="A43" s="97"/>
      <c r="B43" s="95">
        <v>2022</v>
      </c>
      <c r="C43" s="95">
        <v>13408.493367742924</v>
      </c>
      <c r="D43" s="95">
        <v>11054.493367742924</v>
      </c>
      <c r="E43" s="95">
        <v>2354</v>
      </c>
      <c r="F43" s="95"/>
      <c r="G43" s="95">
        <v>38</v>
      </c>
      <c r="H43" s="95">
        <v>265.04194009797908</v>
      </c>
      <c r="I43" s="95">
        <v>1347.8</v>
      </c>
      <c r="J43" s="95">
        <v>1650.841940097979</v>
      </c>
      <c r="K43" s="95">
        <v>0</v>
      </c>
      <c r="L43" s="95">
        <v>15059.335307840902</v>
      </c>
      <c r="M43" s="296">
        <v>1.75998431989213E-2</v>
      </c>
      <c r="N43" s="199">
        <v>2465.7142857142858</v>
      </c>
      <c r="O43" s="295">
        <v>1.0873153374450635</v>
      </c>
      <c r="P43" s="295">
        <v>2681.008960614542</v>
      </c>
      <c r="Q43" s="295">
        <v>0</v>
      </c>
      <c r="R43" s="295">
        <v>21.515859997077314</v>
      </c>
      <c r="S43" s="295">
        <v>2516.3999999999996</v>
      </c>
      <c r="T43" s="295">
        <v>2537.915859997077</v>
      </c>
      <c r="U43" s="297">
        <v>4.1226614171759263E-3</v>
      </c>
      <c r="V43" s="199">
        <v>18208.493367742922</v>
      </c>
      <c r="W43" s="199">
        <v>0</v>
      </c>
      <c r="X43" s="298">
        <v>38</v>
      </c>
      <c r="Y43" s="298">
        <v>286.55780009505639</v>
      </c>
      <c r="Z43" s="298">
        <v>3864.2</v>
      </c>
      <c r="AA43" s="298">
        <v>4188.7578000950562</v>
      </c>
      <c r="AB43" s="298">
        <v>0</v>
      </c>
      <c r="AC43" s="298">
        <v>72.823999999999998</v>
      </c>
      <c r="AD43" s="298">
        <v>291</v>
      </c>
      <c r="AE43" s="298">
        <v>363.82400000000001</v>
      </c>
      <c r="AF43" s="298">
        <v>0</v>
      </c>
      <c r="AG43" s="298">
        <v>0</v>
      </c>
      <c r="AH43" s="298">
        <v>0</v>
      </c>
      <c r="AI43" s="298">
        <v>0</v>
      </c>
      <c r="AJ43" s="298">
        <v>20642.084128452523</v>
      </c>
      <c r="AK43" s="298">
        <v>1047.7380588562737</v>
      </c>
      <c r="AL43" s="298">
        <v>21689.822187308797</v>
      </c>
      <c r="AM43" s="298">
        <v>0</v>
      </c>
      <c r="AN43" s="298">
        <v>11340.993367742924</v>
      </c>
      <c r="AO43" s="199">
        <v>1.0238108929711014E-2</v>
      </c>
      <c r="AP43" s="245">
        <v>14</v>
      </c>
      <c r="AQ43" s="245">
        <v>0</v>
      </c>
      <c r="AR43" s="246">
        <v>0.25820035824121246</v>
      </c>
      <c r="AS43" s="246">
        <v>8.949930209059391E-2</v>
      </c>
      <c r="AT43" s="246">
        <v>1.75998431989213E-2</v>
      </c>
      <c r="AU43" s="246">
        <v>0.10962249703268376</v>
      </c>
      <c r="AV43" s="246">
        <v>0</v>
      </c>
      <c r="AW43" s="246">
        <v>0</v>
      </c>
      <c r="AX43" s="246">
        <v>0.17815729269837122</v>
      </c>
      <c r="AY43" s="246">
        <v>3.3575194564117246E-3</v>
      </c>
      <c r="AZ43" s="246">
        <v>2.6628056012049671E-2</v>
      </c>
      <c r="BA43" s="246">
        <v>1.7519737908333179E-3</v>
      </c>
      <c r="BB43" s="246">
        <v>0.20989484195766592</v>
      </c>
      <c r="BC43" s="246">
        <v>4.8305516283546464E-2</v>
      </c>
    </row>
    <row r="44" spans="1:55" ht="15" customHeight="1" x14ac:dyDescent="0.3">
      <c r="A44" s="97"/>
      <c r="B44" s="95">
        <v>2023</v>
      </c>
      <c r="C44" s="95">
        <v>10375.825950221804</v>
      </c>
      <c r="D44" s="95">
        <v>8091.8259502218043</v>
      </c>
      <c r="E44" s="95">
        <v>2284</v>
      </c>
      <c r="F44" s="95"/>
      <c r="G44" s="95">
        <v>66</v>
      </c>
      <c r="H44" s="95">
        <v>193.24824117745075</v>
      </c>
      <c r="I44" s="95">
        <v>1587.8</v>
      </c>
      <c r="J44" s="95">
        <v>1853.0482411774506</v>
      </c>
      <c r="K44" s="95">
        <v>0</v>
      </c>
      <c r="L44" s="95">
        <v>12228.874191399254</v>
      </c>
      <c r="M44" s="296">
        <v>1.58026191252638E-2</v>
      </c>
      <c r="N44" s="199">
        <v>894.43740573152331</v>
      </c>
      <c r="O44" s="295">
        <v>3.4938163140037641</v>
      </c>
      <c r="P44" s="295">
        <v>2422.6489491591756</v>
      </c>
      <c r="Q44" s="295">
        <v>0</v>
      </c>
      <c r="R44" s="295">
        <v>16.836476878091162</v>
      </c>
      <c r="S44" s="295">
        <v>1644.3999999999999</v>
      </c>
      <c r="T44" s="295">
        <v>1664.1440192695411</v>
      </c>
      <c r="U44" s="297">
        <v>4.1226614171758977E-3</v>
      </c>
      <c r="V44" s="199">
        <v>13500.825950221804</v>
      </c>
      <c r="W44" s="199">
        <v>0</v>
      </c>
      <c r="X44" s="298">
        <v>66</v>
      </c>
      <c r="Y44" s="298">
        <v>210.08471805554191</v>
      </c>
      <c r="Z44" s="298">
        <v>3232.2</v>
      </c>
      <c r="AA44" s="298">
        <v>3508.2847180555418</v>
      </c>
      <c r="AB44" s="298">
        <v>0</v>
      </c>
      <c r="AC44" s="298">
        <v>69.688000000000002</v>
      </c>
      <c r="AD44" s="298">
        <v>263</v>
      </c>
      <c r="AE44" s="298">
        <v>332.68799999999999</v>
      </c>
      <c r="AF44" s="298">
        <v>0</v>
      </c>
      <c r="AG44" s="298">
        <v>0</v>
      </c>
      <c r="AH44" s="298">
        <v>0</v>
      </c>
      <c r="AI44" s="298">
        <v>0</v>
      </c>
      <c r="AJ44" s="298">
        <v>16639.447617436523</v>
      </c>
      <c r="AK44" s="298">
        <v>844.57472601341215</v>
      </c>
      <c r="AL44" s="298">
        <v>18158.1573775492</v>
      </c>
      <c r="AM44" s="298">
        <v>0</v>
      </c>
      <c r="AN44" s="298">
        <v>8268.9819607843128</v>
      </c>
      <c r="AO44" s="199">
        <v>1.0508234563117266E-2</v>
      </c>
      <c r="AP44" s="245">
        <v>8</v>
      </c>
      <c r="AQ44" s="245">
        <v>0</v>
      </c>
      <c r="AR44" s="246">
        <v>0.25648700639007199</v>
      </c>
      <c r="AS44" s="246">
        <v>0.13033088533374093</v>
      </c>
      <c r="AT44" s="246">
        <v>1.58026191252638E-2</v>
      </c>
      <c r="AU44" s="246">
        <v>0.15153056709674276</v>
      </c>
      <c r="AV44" s="246">
        <v>0</v>
      </c>
      <c r="AW44" s="246">
        <v>0</v>
      </c>
      <c r="AX44" s="246">
        <v>0.17833307271605212</v>
      </c>
      <c r="AY44" s="246">
        <v>0</v>
      </c>
      <c r="AZ44" s="246">
        <v>2.6213687355497329E-2</v>
      </c>
      <c r="BA44" s="246">
        <v>3.6347300349760486E-3</v>
      </c>
      <c r="BB44" s="246">
        <v>0.20818149010652551</v>
      </c>
      <c r="BC44" s="246">
        <v>4.8305516283546464E-2</v>
      </c>
    </row>
    <row r="45" spans="1:55" ht="15" customHeight="1" x14ac:dyDescent="0.3">
      <c r="B45" s="95">
        <v>2024</v>
      </c>
      <c r="C45" s="95">
        <v>12544.066728678405</v>
      </c>
      <c r="D45" s="95">
        <v>10106.066728678405</v>
      </c>
      <c r="E45" s="95">
        <v>2438</v>
      </c>
      <c r="F45" s="95"/>
      <c r="G45" s="95">
        <v>99</v>
      </c>
      <c r="H45" s="95">
        <v>240.33973247178227</v>
      </c>
      <c r="I45" s="95">
        <v>2339.3500000000004</v>
      </c>
      <c r="J45" s="95">
        <v>2678.6897324717825</v>
      </c>
      <c r="K45" s="95">
        <v>0</v>
      </c>
      <c r="L45" s="95">
        <v>15222.756461150188</v>
      </c>
      <c r="M45" s="296">
        <v>1.578818744720448E-2</v>
      </c>
      <c r="N45" s="199">
        <v>1742</v>
      </c>
      <c r="O45" s="295">
        <v>2.7085729349364494</v>
      </c>
      <c r="P45" s="295">
        <v>4718.3340526592947</v>
      </c>
      <c r="Q45" s="295">
        <v>0</v>
      </c>
      <c r="R45" s="295">
        <v>33.990527557923997</v>
      </c>
      <c r="S45" s="295">
        <v>3492.4775314261187</v>
      </c>
      <c r="T45" s="295">
        <v>3526.4680589840427</v>
      </c>
      <c r="U45" s="297">
        <v>4.1226614171760972E-3</v>
      </c>
      <c r="V45" s="199">
        <v>11854.963896865</v>
      </c>
      <c r="W45" s="199">
        <v>0</v>
      </c>
      <c r="X45" s="298">
        <v>99</v>
      </c>
      <c r="Y45" s="298">
        <v>274.33026002970627</v>
      </c>
      <c r="Z45" s="298">
        <v>5831.8275314261191</v>
      </c>
      <c r="AA45" s="298">
        <v>6205.1577914558256</v>
      </c>
      <c r="AB45" s="298">
        <v>0</v>
      </c>
      <c r="AC45" s="298">
        <v>138.36080344994667</v>
      </c>
      <c r="AD45" s="298">
        <v>355.66851453784363</v>
      </c>
      <c r="AE45" s="298">
        <v>494.02931798779031</v>
      </c>
      <c r="AF45" s="298">
        <v>0</v>
      </c>
      <c r="AG45" s="298">
        <v>0</v>
      </c>
      <c r="AH45" s="298">
        <v>0</v>
      </c>
      <c r="AI45" s="298">
        <v>0</v>
      </c>
      <c r="AJ45" s="298">
        <v>23961.587890781317</v>
      </c>
      <c r="AK45" s="298">
        <v>1216.2273648132505</v>
      </c>
      <c r="AL45" s="298">
        <v>25177.815255594567</v>
      </c>
      <c r="AM45" s="298">
        <v>0</v>
      </c>
      <c r="AN45" s="298">
        <v>10344.117808219178</v>
      </c>
      <c r="AO45" s="199">
        <v>8.957931551251911E-3</v>
      </c>
      <c r="AP45" s="245">
        <v>6</v>
      </c>
      <c r="AQ45" s="245">
        <v>0</v>
      </c>
      <c r="AR45" s="246">
        <v>0.31438051291992236</v>
      </c>
      <c r="AS45" s="246">
        <v>0.15367453364771533</v>
      </c>
      <c r="AT45" s="246">
        <v>1.578818744720448E-2</v>
      </c>
      <c r="AU45" s="246">
        <v>0.17596614248595741</v>
      </c>
      <c r="AV45" s="246">
        <v>0</v>
      </c>
      <c r="AW45" s="246">
        <v>0</v>
      </c>
      <c r="AX45" s="246">
        <v>0.23162563837345951</v>
      </c>
      <c r="AY45" s="246">
        <v>5.4953458846753031E-3</v>
      </c>
      <c r="AZ45" s="246">
        <v>2.5021979396229094E-2</v>
      </c>
      <c r="BA45" s="246">
        <v>3.9320329820118913E-3</v>
      </c>
      <c r="BB45" s="246">
        <v>0.26607499663637579</v>
      </c>
      <c r="BC45" s="246">
        <v>4.8305516283546464E-2</v>
      </c>
    </row>
    <row r="59" spans="3:3" x14ac:dyDescent="0.3">
      <c r="C59" s="257">
        <v>1</v>
      </c>
    </row>
  </sheetData>
  <mergeCells count="13">
    <mergeCell ref="C3:L3"/>
    <mergeCell ref="P3:T3"/>
    <mergeCell ref="V3:AJ3"/>
    <mergeCell ref="AK3:AK5"/>
    <mergeCell ref="AL3:AL5"/>
    <mergeCell ref="C4:C5"/>
    <mergeCell ref="G4:J4"/>
    <mergeCell ref="L4:L5"/>
    <mergeCell ref="R4:T4"/>
    <mergeCell ref="V4:V5"/>
    <mergeCell ref="X4:AA4"/>
    <mergeCell ref="AC4:AE4"/>
    <mergeCell ref="AJ4:AJ5"/>
  </mergeCells>
  <pageMargins left="0.7" right="0.7" top="0.75" bottom="0.75" header="0.3" footer="0.3"/>
  <pageSetup scale="60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C77B1-E472-429D-80EB-48B751052B1E}">
  <sheetPr>
    <tabColor theme="0" tint="-0.499984740745262"/>
  </sheetPr>
  <dimension ref="A1:H53"/>
  <sheetViews>
    <sheetView workbookViewId="0">
      <selection activeCell="D13" sqref="D13"/>
    </sheetView>
  </sheetViews>
  <sheetFormatPr defaultRowHeight="12.5" x14ac:dyDescent="0.25"/>
  <cols>
    <col min="2" max="2" width="20.36328125" bestFit="1" customWidth="1"/>
    <col min="3" max="7" width="15.54296875" bestFit="1" customWidth="1"/>
    <col min="8" max="8" width="11.36328125" bestFit="1" customWidth="1"/>
    <col min="9" max="9" width="15.54296875" bestFit="1" customWidth="1"/>
    <col min="10" max="11" width="11.36328125" bestFit="1" customWidth="1"/>
    <col min="12" max="16" width="15.54296875" bestFit="1" customWidth="1"/>
    <col min="17" max="18" width="11.36328125" bestFit="1" customWidth="1"/>
  </cols>
  <sheetData>
    <row r="1" spans="1:7" ht="13" x14ac:dyDescent="0.3">
      <c r="B1" s="230" t="s">
        <v>298</v>
      </c>
      <c r="C1" s="234"/>
    </row>
    <row r="2" spans="1:7" x14ac:dyDescent="0.25">
      <c r="A2" s="65"/>
      <c r="B2" s="229" t="s">
        <v>283</v>
      </c>
      <c r="C2" t="s">
        <v>241</v>
      </c>
    </row>
    <row r="3" spans="1:7" x14ac:dyDescent="0.25">
      <c r="B3" s="229" t="s">
        <v>238</v>
      </c>
      <c r="C3" t="s">
        <v>241</v>
      </c>
    </row>
    <row r="5" spans="1:7" x14ac:dyDescent="0.25">
      <c r="B5" s="229" t="s">
        <v>292</v>
      </c>
      <c r="C5" s="229" t="s">
        <v>293</v>
      </c>
    </row>
    <row r="6" spans="1:7" x14ac:dyDescent="0.25">
      <c r="B6" s="229" t="s">
        <v>229</v>
      </c>
      <c r="C6">
        <v>32</v>
      </c>
      <c r="D6">
        <v>42</v>
      </c>
      <c r="E6">
        <v>52</v>
      </c>
      <c r="F6">
        <v>62</v>
      </c>
      <c r="G6" t="s">
        <v>227</v>
      </c>
    </row>
    <row r="7" spans="1:7" x14ac:dyDescent="0.25">
      <c r="B7">
        <v>23</v>
      </c>
      <c r="D7">
        <v>3</v>
      </c>
      <c r="E7">
        <v>9</v>
      </c>
      <c r="G7">
        <v>12</v>
      </c>
    </row>
    <row r="8" spans="1:7" x14ac:dyDescent="0.25">
      <c r="B8">
        <v>24</v>
      </c>
      <c r="D8">
        <v>11</v>
      </c>
      <c r="E8">
        <v>9</v>
      </c>
      <c r="G8">
        <v>20</v>
      </c>
    </row>
    <row r="9" spans="1:7" x14ac:dyDescent="0.25">
      <c r="B9">
        <v>25</v>
      </c>
      <c r="D9">
        <v>25</v>
      </c>
      <c r="E9">
        <v>33</v>
      </c>
      <c r="G9">
        <v>58</v>
      </c>
    </row>
    <row r="10" spans="1:7" x14ac:dyDescent="0.25">
      <c r="B10">
        <v>26</v>
      </c>
      <c r="D10">
        <v>62</v>
      </c>
      <c r="E10">
        <v>52</v>
      </c>
      <c r="F10">
        <v>2</v>
      </c>
      <c r="G10">
        <v>116</v>
      </c>
    </row>
    <row r="11" spans="1:7" x14ac:dyDescent="0.25">
      <c r="B11">
        <v>27</v>
      </c>
      <c r="C11">
        <v>1</v>
      </c>
      <c r="D11">
        <v>196</v>
      </c>
      <c r="E11">
        <v>142</v>
      </c>
      <c r="F11">
        <v>3</v>
      </c>
      <c r="G11">
        <v>342</v>
      </c>
    </row>
    <row r="12" spans="1:7" x14ac:dyDescent="0.25">
      <c r="B12">
        <v>28</v>
      </c>
      <c r="C12">
        <v>2</v>
      </c>
      <c r="D12">
        <v>71</v>
      </c>
      <c r="E12">
        <v>14</v>
      </c>
      <c r="G12">
        <v>87</v>
      </c>
    </row>
    <row r="13" spans="1:7" x14ac:dyDescent="0.25">
      <c r="B13">
        <v>29</v>
      </c>
      <c r="C13">
        <v>1</v>
      </c>
      <c r="D13">
        <v>48</v>
      </c>
      <c r="E13">
        <v>8</v>
      </c>
      <c r="G13">
        <v>57</v>
      </c>
    </row>
    <row r="14" spans="1:7" x14ac:dyDescent="0.25">
      <c r="B14">
        <v>30</v>
      </c>
      <c r="D14">
        <v>9</v>
      </c>
      <c r="E14">
        <v>1</v>
      </c>
      <c r="G14">
        <v>10</v>
      </c>
    </row>
    <row r="15" spans="1:7" x14ac:dyDescent="0.25">
      <c r="B15">
        <v>31</v>
      </c>
      <c r="D15">
        <v>4</v>
      </c>
      <c r="E15">
        <v>1</v>
      </c>
      <c r="G15">
        <v>5</v>
      </c>
    </row>
    <row r="16" spans="1:7" x14ac:dyDescent="0.25">
      <c r="B16">
        <v>32</v>
      </c>
      <c r="D16">
        <v>7</v>
      </c>
      <c r="E16">
        <v>2</v>
      </c>
      <c r="G16">
        <v>9</v>
      </c>
    </row>
    <row r="17" spans="2:7" x14ac:dyDescent="0.25">
      <c r="B17">
        <v>33</v>
      </c>
      <c r="D17">
        <v>5</v>
      </c>
      <c r="E17">
        <v>1</v>
      </c>
      <c r="F17">
        <v>1</v>
      </c>
      <c r="G17">
        <v>7</v>
      </c>
    </row>
    <row r="18" spans="2:7" x14ac:dyDescent="0.25">
      <c r="B18">
        <v>34</v>
      </c>
      <c r="D18">
        <v>5</v>
      </c>
      <c r="E18">
        <v>1</v>
      </c>
      <c r="G18">
        <v>6</v>
      </c>
    </row>
    <row r="19" spans="2:7" x14ac:dyDescent="0.25">
      <c r="B19">
        <v>35</v>
      </c>
      <c r="D19">
        <v>2</v>
      </c>
      <c r="E19">
        <v>3</v>
      </c>
      <c r="G19">
        <v>5</v>
      </c>
    </row>
    <row r="20" spans="2:7" x14ac:dyDescent="0.25">
      <c r="B20">
        <v>36</v>
      </c>
      <c r="D20">
        <v>1</v>
      </c>
      <c r="E20">
        <v>1</v>
      </c>
      <c r="G20">
        <v>2</v>
      </c>
    </row>
    <row r="21" spans="2:7" x14ac:dyDescent="0.25">
      <c r="B21" t="s">
        <v>227</v>
      </c>
      <c r="C21">
        <v>4</v>
      </c>
      <c r="D21">
        <v>449</v>
      </c>
      <c r="E21">
        <v>277</v>
      </c>
      <c r="F21">
        <v>6</v>
      </c>
      <c r="G21">
        <v>736</v>
      </c>
    </row>
    <row r="36" spans="2:8" ht="13" x14ac:dyDescent="0.3">
      <c r="B36" s="230" t="s">
        <v>297</v>
      </c>
      <c r="C36" s="234"/>
    </row>
    <row r="37" spans="2:8" x14ac:dyDescent="0.25">
      <c r="B37" s="229" t="s">
        <v>283</v>
      </c>
      <c r="C37" t="s">
        <v>241</v>
      </c>
    </row>
    <row r="38" spans="2:8" x14ac:dyDescent="0.25">
      <c r="B38" s="229" t="s">
        <v>238</v>
      </c>
      <c r="C38" t="s">
        <v>81</v>
      </c>
    </row>
    <row r="40" spans="2:8" x14ac:dyDescent="0.25">
      <c r="B40" s="229" t="s">
        <v>292</v>
      </c>
      <c r="C40" s="229" t="s">
        <v>293</v>
      </c>
    </row>
    <row r="41" spans="2:8" x14ac:dyDescent="0.25">
      <c r="B41" s="229" t="s">
        <v>229</v>
      </c>
      <c r="C41">
        <v>21</v>
      </c>
      <c r="D41">
        <v>22</v>
      </c>
      <c r="E41">
        <v>32</v>
      </c>
      <c r="F41">
        <v>42</v>
      </c>
      <c r="G41">
        <v>43</v>
      </c>
      <c r="H41" t="s">
        <v>227</v>
      </c>
    </row>
    <row r="42" spans="2:8" x14ac:dyDescent="0.25">
      <c r="B42">
        <v>24</v>
      </c>
      <c r="E42">
        <v>4</v>
      </c>
      <c r="H42">
        <v>4</v>
      </c>
    </row>
    <row r="43" spans="2:8" x14ac:dyDescent="0.25">
      <c r="B43">
        <v>25</v>
      </c>
      <c r="E43">
        <v>10</v>
      </c>
      <c r="F43">
        <v>1</v>
      </c>
      <c r="H43">
        <v>11</v>
      </c>
    </row>
    <row r="44" spans="2:8" x14ac:dyDescent="0.25">
      <c r="B44">
        <v>26</v>
      </c>
      <c r="E44">
        <v>14</v>
      </c>
      <c r="H44">
        <v>14</v>
      </c>
    </row>
    <row r="45" spans="2:8" x14ac:dyDescent="0.25">
      <c r="B45">
        <v>27</v>
      </c>
      <c r="E45">
        <v>16</v>
      </c>
      <c r="F45">
        <v>2</v>
      </c>
      <c r="G45">
        <v>1</v>
      </c>
      <c r="H45">
        <v>19</v>
      </c>
    </row>
    <row r="46" spans="2:8" x14ac:dyDescent="0.25">
      <c r="B46">
        <v>28</v>
      </c>
      <c r="E46">
        <v>27</v>
      </c>
      <c r="F46">
        <v>3</v>
      </c>
      <c r="H46">
        <v>30</v>
      </c>
    </row>
    <row r="47" spans="2:8" x14ac:dyDescent="0.25">
      <c r="B47">
        <v>29</v>
      </c>
      <c r="E47">
        <v>26</v>
      </c>
      <c r="F47">
        <v>1</v>
      </c>
      <c r="H47">
        <v>27</v>
      </c>
    </row>
    <row r="48" spans="2:8" x14ac:dyDescent="0.25">
      <c r="B48">
        <v>30</v>
      </c>
      <c r="E48">
        <v>21</v>
      </c>
      <c r="F48">
        <v>1</v>
      </c>
      <c r="G48">
        <v>1</v>
      </c>
      <c r="H48">
        <v>23</v>
      </c>
    </row>
    <row r="49" spans="2:8" x14ac:dyDescent="0.25">
      <c r="B49">
        <v>31</v>
      </c>
      <c r="E49">
        <v>17</v>
      </c>
      <c r="H49">
        <v>17</v>
      </c>
    </row>
    <row r="50" spans="2:8" x14ac:dyDescent="0.25">
      <c r="B50">
        <v>32</v>
      </c>
      <c r="E50">
        <v>3</v>
      </c>
      <c r="H50">
        <v>3</v>
      </c>
    </row>
    <row r="51" spans="2:8" x14ac:dyDescent="0.25">
      <c r="B51">
        <v>33</v>
      </c>
      <c r="C51">
        <v>1</v>
      </c>
      <c r="E51">
        <v>4</v>
      </c>
      <c r="H51">
        <v>5</v>
      </c>
    </row>
    <row r="52" spans="2:8" x14ac:dyDescent="0.25">
      <c r="B52">
        <v>35</v>
      </c>
      <c r="D52">
        <v>1</v>
      </c>
      <c r="E52">
        <v>2</v>
      </c>
      <c r="H52">
        <v>3</v>
      </c>
    </row>
    <row r="53" spans="2:8" x14ac:dyDescent="0.25">
      <c r="B53" t="s">
        <v>227</v>
      </c>
      <c r="C53">
        <v>1</v>
      </c>
      <c r="D53">
        <v>1</v>
      </c>
      <c r="E53">
        <v>144</v>
      </c>
      <c r="F53">
        <v>8</v>
      </c>
      <c r="G53">
        <v>2</v>
      </c>
      <c r="H53">
        <v>156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90189-3362-41BB-A010-644BF140396B}">
  <sheetPr>
    <tabColor rgb="FFFFC000"/>
  </sheetPr>
  <dimension ref="I1:AQ109"/>
  <sheetViews>
    <sheetView workbookViewId="0">
      <selection activeCell="V54" sqref="V54"/>
    </sheetView>
  </sheetViews>
  <sheetFormatPr defaultRowHeight="12.5" x14ac:dyDescent="0.25"/>
  <cols>
    <col min="14" max="14" width="2.81640625" customWidth="1"/>
    <col min="16" max="16" width="10.453125" bestFit="1" customWidth="1"/>
    <col min="18" max="18" width="9.453125" bestFit="1" customWidth="1"/>
    <col min="19" max="19" width="1.81640625" customWidth="1"/>
    <col min="21" max="21" width="2.54296875" customWidth="1"/>
    <col min="25" max="25" width="2.81640625" customWidth="1"/>
    <col min="26" max="26" width="3.81640625" customWidth="1"/>
    <col min="27" max="27" width="6.08984375" customWidth="1"/>
    <col min="32" max="32" width="4.81640625" bestFit="1" customWidth="1"/>
  </cols>
  <sheetData>
    <row r="1" spans="9:43" ht="13" thickBot="1" x14ac:dyDescent="0.3">
      <c r="AA1" s="325" t="s">
        <v>271</v>
      </c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26"/>
      <c r="AO1" s="326"/>
      <c r="AP1" s="326"/>
      <c r="AQ1" s="327"/>
    </row>
    <row r="2" spans="9:43" ht="13" thickBot="1" x14ac:dyDescent="0.3">
      <c r="O2" s="333" t="s">
        <v>273</v>
      </c>
      <c r="P2" s="334"/>
      <c r="Q2" s="334"/>
      <c r="R2" s="335"/>
      <c r="AB2" s="65" t="s">
        <v>270</v>
      </c>
      <c r="AC2" s="330" t="s">
        <v>269</v>
      </c>
      <c r="AD2" s="331"/>
      <c r="AE2" s="332"/>
      <c r="AF2" s="328" t="s">
        <v>266</v>
      </c>
      <c r="AG2" s="329"/>
      <c r="AH2" s="329"/>
      <c r="AI2" s="329"/>
      <c r="AJ2" s="328" t="s">
        <v>267</v>
      </c>
      <c r="AK2" s="329"/>
      <c r="AL2" s="329"/>
      <c r="AM2" s="240" t="s">
        <v>268</v>
      </c>
      <c r="AN2" s="233"/>
      <c r="AO2" s="233"/>
      <c r="AP2" s="233"/>
    </row>
    <row r="3" spans="9:43" x14ac:dyDescent="0.25">
      <c r="I3" t="s">
        <v>6</v>
      </c>
      <c r="J3" t="s">
        <v>247</v>
      </c>
      <c r="K3" t="s">
        <v>244</v>
      </c>
      <c r="L3" s="65" t="s">
        <v>1</v>
      </c>
      <c r="M3" t="s">
        <v>248</v>
      </c>
      <c r="O3" s="22" t="s">
        <v>6</v>
      </c>
      <c r="P3" s="234" t="s">
        <v>243</v>
      </c>
      <c r="Q3" s="234" t="s">
        <v>244</v>
      </c>
      <c r="T3" t="s">
        <v>245</v>
      </c>
      <c r="V3" s="234" t="s">
        <v>243</v>
      </c>
      <c r="W3" s="234" t="s">
        <v>244</v>
      </c>
      <c r="X3" t="s">
        <v>1</v>
      </c>
      <c r="AA3" s="65" t="s">
        <v>6</v>
      </c>
      <c r="AB3" s="236" t="s">
        <v>246</v>
      </c>
      <c r="AC3" s="65" t="s">
        <v>246</v>
      </c>
      <c r="AD3" s="65" t="s">
        <v>244</v>
      </c>
      <c r="AE3" s="236" t="s">
        <v>1</v>
      </c>
      <c r="AF3" s="65" t="s">
        <v>257</v>
      </c>
      <c r="AG3" s="65" t="s">
        <v>258</v>
      </c>
      <c r="AH3" s="65" t="s">
        <v>259</v>
      </c>
      <c r="AI3" s="65" t="s">
        <v>260</v>
      </c>
      <c r="AJ3" s="65" t="s">
        <v>26</v>
      </c>
      <c r="AK3" s="65" t="s">
        <v>261</v>
      </c>
      <c r="AL3" s="65" t="s">
        <v>262</v>
      </c>
      <c r="AM3" s="236" t="s">
        <v>263</v>
      </c>
      <c r="AN3" s="236" t="s">
        <v>244</v>
      </c>
      <c r="AO3" s="65" t="s">
        <v>263</v>
      </c>
      <c r="AP3" s="65" t="s">
        <v>264</v>
      </c>
      <c r="AQ3" s="65" t="s">
        <v>265</v>
      </c>
    </row>
    <row r="4" spans="9:43" x14ac:dyDescent="0.25">
      <c r="I4">
        <v>1994</v>
      </c>
      <c r="J4" s="167">
        <f>V4</f>
        <v>2986.3987668620421</v>
      </c>
      <c r="K4" s="167">
        <f>W4</f>
        <v>21293.266004374069</v>
      </c>
      <c r="L4" s="167">
        <f>SUM(J4:K4)</f>
        <v>24279.664771236112</v>
      </c>
      <c r="M4" s="256">
        <v>0.16</v>
      </c>
      <c r="O4">
        <v>1994</v>
      </c>
      <c r="P4" s="238">
        <f>SUM(ReturnData!Y18:AC18)/100</f>
        <v>0.12300000000000001</v>
      </c>
      <c r="Q4" s="238">
        <f>SUM(ReturnData!AD18:AI18)/100</f>
        <v>0.877</v>
      </c>
      <c r="R4" s="231">
        <f>SUM(P4:Q4)</f>
        <v>1</v>
      </c>
      <c r="T4" s="167">
        <f>'Data-A6-Chin (May25)'!L15</f>
        <v>24279.664771236112</v>
      </c>
      <c r="V4" s="235">
        <f>P4*$T4</f>
        <v>2986.3987668620421</v>
      </c>
      <c r="W4" s="235">
        <f>Q4*$T4</f>
        <v>21293.266004374069</v>
      </c>
      <c r="X4" s="167">
        <f>SUM(V4:W4)</f>
        <v>24279.664771236112</v>
      </c>
      <c r="AA4">
        <v>1994</v>
      </c>
      <c r="AB4" s="237">
        <v>2802</v>
      </c>
      <c r="AC4">
        <v>11830</v>
      </c>
      <c r="AD4">
        <v>6537</v>
      </c>
      <c r="AE4" s="237">
        <v>21169</v>
      </c>
      <c r="AF4">
        <v>54</v>
      </c>
      <c r="AG4">
        <v>36</v>
      </c>
      <c r="AH4">
        <v>0</v>
      </c>
      <c r="AI4">
        <v>90</v>
      </c>
      <c r="AJ4">
        <v>380</v>
      </c>
      <c r="AK4">
        <v>210</v>
      </c>
      <c r="AL4">
        <v>680</v>
      </c>
      <c r="AM4" s="237">
        <v>0.13</v>
      </c>
      <c r="AN4" s="237">
        <f t="shared" ref="AN4:AN28" si="0">SUM(AO4:AP4)</f>
        <v>0.87000000000000011</v>
      </c>
      <c r="AO4">
        <v>0.56000000000000005</v>
      </c>
      <c r="AP4">
        <v>0.31</v>
      </c>
      <c r="AQ4" t="s">
        <v>251</v>
      </c>
    </row>
    <row r="5" spans="9:43" x14ac:dyDescent="0.25">
      <c r="I5">
        <v>1995</v>
      </c>
      <c r="J5" s="167">
        <f t="shared" ref="J5:J28" si="1">V5</f>
        <v>5732.8646881287723</v>
      </c>
      <c r="K5" s="167">
        <f t="shared" ref="K5:K29" si="2">W5</f>
        <v>4700.9490442655924</v>
      </c>
      <c r="L5" s="167">
        <f t="shared" ref="L5:L29" si="3">SUM(J5:K5)</f>
        <v>10433.813732394365</v>
      </c>
      <c r="M5" s="256">
        <v>0.21</v>
      </c>
      <c r="O5">
        <v>1995</v>
      </c>
      <c r="P5" s="238">
        <f>SUM(ReturnData!Y19:AC19)/100</f>
        <v>0.55000000000000004</v>
      </c>
      <c r="Q5" s="238">
        <f>SUM(ReturnData!AD19:AI19)/100</f>
        <v>0.45099999999999996</v>
      </c>
      <c r="R5" s="231">
        <f t="shared" ref="R5:R29" si="4">SUM(P5:Q5)</f>
        <v>1.0009999999999999</v>
      </c>
      <c r="T5" s="167">
        <f>'Data-A6-Chin (May25)'!L16</f>
        <v>10423.390342052313</v>
      </c>
      <c r="V5" s="235">
        <f t="shared" ref="V5:V26" si="5">P5*$T5</f>
        <v>5732.8646881287723</v>
      </c>
      <c r="W5" s="235">
        <f t="shared" ref="W5:W26" si="6">Q5*$T5</f>
        <v>4700.9490442655924</v>
      </c>
      <c r="X5" s="167">
        <f t="shared" ref="X5:X29" si="7">SUM(V5:W5)</f>
        <v>10433.813732394365</v>
      </c>
      <c r="AA5">
        <v>1995</v>
      </c>
      <c r="AB5" s="237">
        <v>3968</v>
      </c>
      <c r="AC5">
        <v>2748</v>
      </c>
      <c r="AD5">
        <v>1127</v>
      </c>
      <c r="AE5" s="237">
        <v>7844</v>
      </c>
      <c r="AF5">
        <v>171</v>
      </c>
      <c r="AG5">
        <v>86</v>
      </c>
      <c r="AH5">
        <v>0</v>
      </c>
      <c r="AI5">
        <v>257</v>
      </c>
      <c r="AJ5">
        <v>178</v>
      </c>
      <c r="AK5">
        <v>73</v>
      </c>
      <c r="AL5">
        <v>508</v>
      </c>
      <c r="AM5" s="237">
        <v>0.51</v>
      </c>
      <c r="AN5" s="237">
        <f t="shared" si="0"/>
        <v>0.49</v>
      </c>
      <c r="AO5">
        <v>0.35</v>
      </c>
      <c r="AP5">
        <v>0.14000000000000001</v>
      </c>
      <c r="AQ5" t="s">
        <v>251</v>
      </c>
    </row>
    <row r="6" spans="9:43" x14ac:dyDescent="0.25">
      <c r="I6">
        <v>1996</v>
      </c>
      <c r="J6" s="167">
        <f t="shared" si="1"/>
        <v>6050.5836322281511</v>
      </c>
      <c r="K6" s="167">
        <f t="shared" si="2"/>
        <v>18151.750896684451</v>
      </c>
      <c r="L6" s="167">
        <f t="shared" si="3"/>
        <v>24202.334528912601</v>
      </c>
      <c r="M6" s="256">
        <v>0.28000000000000003</v>
      </c>
      <c r="O6">
        <v>1996</v>
      </c>
      <c r="P6" s="238">
        <f>SUM(ReturnData!Y20:AC20)/100</f>
        <v>0.25</v>
      </c>
      <c r="Q6" s="238">
        <f>SUM(ReturnData!AD20:AI20)/100</f>
        <v>0.74999999999999989</v>
      </c>
      <c r="R6" s="231">
        <f t="shared" si="4"/>
        <v>0.99999999999999989</v>
      </c>
      <c r="T6" s="167">
        <f>'Data-A6-Chin (May25)'!L17</f>
        <v>24202.334528912605</v>
      </c>
      <c r="V6" s="235">
        <f t="shared" si="5"/>
        <v>6050.5836322281511</v>
      </c>
      <c r="W6" s="235">
        <f t="shared" si="6"/>
        <v>18151.750896684451</v>
      </c>
      <c r="X6" s="167">
        <f t="shared" si="7"/>
        <v>24202.334528912601</v>
      </c>
      <c r="AA6">
        <v>1996</v>
      </c>
      <c r="AB6" s="237">
        <v>7161</v>
      </c>
      <c r="AC6">
        <v>5729</v>
      </c>
      <c r="AD6">
        <v>8952</v>
      </c>
      <c r="AE6" s="237">
        <v>21842</v>
      </c>
      <c r="AF6">
        <v>64</v>
      </c>
      <c r="AG6">
        <v>56</v>
      </c>
      <c r="AH6">
        <v>0</v>
      </c>
      <c r="AI6">
        <v>120</v>
      </c>
      <c r="AJ6">
        <v>96</v>
      </c>
      <c r="AK6">
        <v>150</v>
      </c>
      <c r="AL6">
        <v>366</v>
      </c>
      <c r="AM6" s="237">
        <v>0.33</v>
      </c>
      <c r="AN6" s="237">
        <f t="shared" si="0"/>
        <v>0.66999999999999993</v>
      </c>
      <c r="AO6">
        <v>0.26</v>
      </c>
      <c r="AP6">
        <v>0.41</v>
      </c>
      <c r="AQ6" t="s">
        <v>251</v>
      </c>
    </row>
    <row r="7" spans="9:43" x14ac:dyDescent="0.25">
      <c r="I7">
        <v>1997</v>
      </c>
      <c r="J7" s="167">
        <f t="shared" si="1"/>
        <v>8662.2543105590066</v>
      </c>
      <c r="K7" s="167">
        <f t="shared" si="2"/>
        <v>12160.472397515528</v>
      </c>
      <c r="L7" s="167">
        <f t="shared" si="3"/>
        <v>20822.726708074537</v>
      </c>
      <c r="M7" s="256">
        <v>0.08</v>
      </c>
      <c r="O7">
        <v>1997</v>
      </c>
      <c r="P7" s="238">
        <f>SUM(ReturnData!Y21:AC21)/100</f>
        <v>0.41600000000000004</v>
      </c>
      <c r="Q7" s="238">
        <f>SUM(ReturnData!AD21:AI21)/100</f>
        <v>0.58400000000000007</v>
      </c>
      <c r="R7" s="231">
        <f t="shared" si="4"/>
        <v>1</v>
      </c>
      <c r="T7" s="167">
        <f>'Data-A6-Chin (May25)'!L18</f>
        <v>20822.726708074533</v>
      </c>
      <c r="V7" s="235">
        <f t="shared" si="5"/>
        <v>8662.2543105590066</v>
      </c>
      <c r="W7" s="235">
        <f t="shared" si="6"/>
        <v>12160.472397515528</v>
      </c>
      <c r="X7" s="167">
        <f t="shared" si="7"/>
        <v>20822.726708074537</v>
      </c>
      <c r="AA7">
        <v>1997</v>
      </c>
      <c r="AB7" s="237">
        <v>6671</v>
      </c>
      <c r="AC7">
        <v>7185</v>
      </c>
      <c r="AD7">
        <v>4846</v>
      </c>
      <c r="AE7" s="237">
        <v>18702</v>
      </c>
      <c r="AF7">
        <v>279</v>
      </c>
      <c r="AG7">
        <v>525</v>
      </c>
      <c r="AH7">
        <v>0</v>
      </c>
      <c r="AI7">
        <v>804</v>
      </c>
      <c r="AJ7">
        <v>866</v>
      </c>
      <c r="AK7">
        <v>584</v>
      </c>
      <c r="AL7">
        <v>2254</v>
      </c>
      <c r="AM7" s="237">
        <v>0.36</v>
      </c>
      <c r="AN7" s="237">
        <f t="shared" si="0"/>
        <v>0.64</v>
      </c>
      <c r="AO7">
        <v>0.38</v>
      </c>
      <c r="AP7">
        <v>0.26</v>
      </c>
      <c r="AQ7" t="s">
        <v>252</v>
      </c>
    </row>
    <row r="8" spans="9:43" x14ac:dyDescent="0.25">
      <c r="I8">
        <v>1998</v>
      </c>
      <c r="J8" s="167">
        <f t="shared" si="1"/>
        <v>3295.3696976744191</v>
      </c>
      <c r="K8" s="167">
        <f t="shared" si="2"/>
        <v>22078.976974418605</v>
      </c>
      <c r="L8" s="167">
        <f t="shared" si="3"/>
        <v>25374.346672093023</v>
      </c>
      <c r="M8" s="256">
        <v>0.11</v>
      </c>
      <c r="O8">
        <v>1998</v>
      </c>
      <c r="P8" s="238">
        <f>SUM(ReturnData!Y22:AC22)/100</f>
        <v>0.13</v>
      </c>
      <c r="Q8" s="238">
        <f>SUM(ReturnData!AD22:AI22)/100</f>
        <v>0.871</v>
      </c>
      <c r="R8" s="231">
        <f t="shared" si="4"/>
        <v>1.0009999999999999</v>
      </c>
      <c r="T8" s="167">
        <f>'Data-A6-Chin (May25)'!L19</f>
        <v>25348.997674418606</v>
      </c>
      <c r="V8" s="235">
        <f t="shared" si="5"/>
        <v>3295.3696976744191</v>
      </c>
      <c r="W8" s="235">
        <f t="shared" si="6"/>
        <v>22078.976974418605</v>
      </c>
      <c r="X8" s="167">
        <f t="shared" si="7"/>
        <v>25374.346672093023</v>
      </c>
      <c r="AA8">
        <v>1998</v>
      </c>
      <c r="AB8" s="237">
        <v>3422</v>
      </c>
      <c r="AC8">
        <v>11.428000000000001</v>
      </c>
      <c r="AD8">
        <v>8362</v>
      </c>
      <c r="AE8" s="237">
        <v>23213</v>
      </c>
      <c r="AF8">
        <v>98</v>
      </c>
      <c r="AG8">
        <v>123</v>
      </c>
      <c r="AH8">
        <v>0</v>
      </c>
      <c r="AI8">
        <v>221</v>
      </c>
      <c r="AJ8">
        <v>738</v>
      </c>
      <c r="AK8">
        <v>540</v>
      </c>
      <c r="AL8">
        <v>1499</v>
      </c>
      <c r="AM8" s="237">
        <v>0.15</v>
      </c>
      <c r="AN8" s="237">
        <f t="shared" si="0"/>
        <v>0.85</v>
      </c>
      <c r="AO8">
        <v>0.49</v>
      </c>
      <c r="AP8">
        <v>0.36</v>
      </c>
      <c r="AQ8" t="s">
        <v>251</v>
      </c>
    </row>
    <row r="9" spans="9:43" x14ac:dyDescent="0.25">
      <c r="I9">
        <v>1999</v>
      </c>
      <c r="J9" s="167">
        <f t="shared" si="1"/>
        <v>5978.8703193957308</v>
      </c>
      <c r="K9" s="167">
        <f t="shared" si="2"/>
        <v>7448.1296806042674</v>
      </c>
      <c r="L9" s="167">
        <f t="shared" si="3"/>
        <v>13426.999999999998</v>
      </c>
      <c r="M9" s="256">
        <v>0.13</v>
      </c>
      <c r="O9">
        <v>1999</v>
      </c>
      <c r="P9" s="238">
        <f>SUM(ReturnData!Y23:AC23)/100</f>
        <v>0.44528713185340962</v>
      </c>
      <c r="Q9" s="238">
        <f>SUM(ReturnData!AD23:AI23)/100</f>
        <v>0.55471286814659027</v>
      </c>
      <c r="R9" s="231">
        <f t="shared" si="4"/>
        <v>0.99999999999999989</v>
      </c>
      <c r="T9" s="167">
        <f>'Data-A6-Chin (May25)'!L20</f>
        <v>13427</v>
      </c>
      <c r="V9" s="235">
        <f t="shared" si="5"/>
        <v>5978.8703193957308</v>
      </c>
      <c r="W9" s="235">
        <f t="shared" si="6"/>
        <v>7448.1296806042674</v>
      </c>
      <c r="X9" s="167">
        <f t="shared" si="7"/>
        <v>13426.999999999998</v>
      </c>
      <c r="AA9">
        <v>1999</v>
      </c>
      <c r="AB9" s="237">
        <v>3276</v>
      </c>
      <c r="AC9">
        <v>5023</v>
      </c>
      <c r="AD9">
        <v>3244</v>
      </c>
      <c r="AE9" s="237">
        <v>11544</v>
      </c>
      <c r="AF9">
        <v>266</v>
      </c>
      <c r="AG9">
        <v>443</v>
      </c>
      <c r="AH9">
        <v>0</v>
      </c>
      <c r="AI9">
        <v>709</v>
      </c>
      <c r="AJ9">
        <v>1087</v>
      </c>
      <c r="AK9">
        <v>702</v>
      </c>
      <c r="AL9">
        <v>2498</v>
      </c>
      <c r="AM9" s="237">
        <v>0.28000000000000003</v>
      </c>
      <c r="AN9" s="237">
        <f t="shared" si="0"/>
        <v>0.72</v>
      </c>
      <c r="AO9">
        <v>0.44</v>
      </c>
      <c r="AP9">
        <v>0.28000000000000003</v>
      </c>
      <c r="AQ9" t="s">
        <v>251</v>
      </c>
    </row>
    <row r="10" spans="9:43" x14ac:dyDescent="0.25">
      <c r="I10">
        <v>2000</v>
      </c>
      <c r="J10" s="167">
        <f t="shared" si="1"/>
        <v>10592.184955660445</v>
      </c>
      <c r="K10" s="167">
        <f t="shared" si="2"/>
        <v>11024.519035483319</v>
      </c>
      <c r="L10" s="167">
        <f t="shared" si="3"/>
        <v>21616.703991143764</v>
      </c>
      <c r="M10" s="256">
        <v>0.18</v>
      </c>
      <c r="O10">
        <v>2000</v>
      </c>
      <c r="P10" s="238">
        <f>SUM(ReturnData!Y24:AC24)/100</f>
        <v>0.49</v>
      </c>
      <c r="Q10" s="238">
        <f>SUM(ReturnData!AD24:AI24)/100</f>
        <v>0.51</v>
      </c>
      <c r="R10" s="231">
        <f t="shared" si="4"/>
        <v>1</v>
      </c>
      <c r="T10" s="167">
        <f>'Data-A6-Chin (May25)'!L21</f>
        <v>21616.703991143764</v>
      </c>
      <c r="V10" s="235">
        <f t="shared" si="5"/>
        <v>10592.184955660445</v>
      </c>
      <c r="W10" s="235">
        <f t="shared" si="6"/>
        <v>11024.519035483319</v>
      </c>
      <c r="X10" s="167">
        <f t="shared" si="7"/>
        <v>21616.703991143764</v>
      </c>
      <c r="AA10">
        <v>2000</v>
      </c>
      <c r="AB10" s="237">
        <v>6301</v>
      </c>
      <c r="AC10">
        <v>6596</v>
      </c>
      <c r="AD10">
        <v>5149</v>
      </c>
      <c r="AE10" s="237">
        <v>18047</v>
      </c>
      <c r="AF10">
        <v>340</v>
      </c>
      <c r="AG10">
        <v>322</v>
      </c>
      <c r="AH10">
        <v>0</v>
      </c>
      <c r="AI10">
        <v>662</v>
      </c>
      <c r="AJ10">
        <v>693</v>
      </c>
      <c r="AK10">
        <v>541</v>
      </c>
      <c r="AL10">
        <v>1896</v>
      </c>
      <c r="AM10" s="237">
        <v>0.35</v>
      </c>
      <c r="AN10" s="237">
        <f t="shared" si="0"/>
        <v>0.65999999999999992</v>
      </c>
      <c r="AO10">
        <v>0.37</v>
      </c>
      <c r="AP10">
        <v>0.28999999999999998</v>
      </c>
      <c r="AQ10" t="s">
        <v>251</v>
      </c>
    </row>
    <row r="11" spans="9:43" x14ac:dyDescent="0.25">
      <c r="I11">
        <v>2001</v>
      </c>
      <c r="J11" s="167">
        <f t="shared" si="1"/>
        <v>6918.3269925982895</v>
      </c>
      <c r="K11" s="167">
        <f t="shared" si="2"/>
        <v>27784.673007401721</v>
      </c>
      <c r="L11" s="167">
        <f t="shared" si="3"/>
        <v>34703.000000000015</v>
      </c>
      <c r="M11" s="256">
        <v>0.08</v>
      </c>
      <c r="O11">
        <v>2001</v>
      </c>
      <c r="P11" s="238">
        <f>SUM(ReturnData!Y25:AC25)/100</f>
        <v>0.19935818207642825</v>
      </c>
      <c r="Q11" s="238">
        <f>SUM(ReturnData!AD25:AI25)/100</f>
        <v>0.80064181792357203</v>
      </c>
      <c r="R11" s="231">
        <f t="shared" si="4"/>
        <v>1.0000000000000002</v>
      </c>
      <c r="T11" s="167">
        <f>'Data-A6-Chin (May25)'!L22</f>
        <v>34703</v>
      </c>
      <c r="V11" s="235">
        <f t="shared" si="5"/>
        <v>6918.3269925982895</v>
      </c>
      <c r="W11" s="235">
        <f t="shared" si="6"/>
        <v>27784.673007401721</v>
      </c>
      <c r="X11" s="167">
        <f t="shared" si="7"/>
        <v>34703.000000000015</v>
      </c>
      <c r="AA11">
        <v>2001</v>
      </c>
      <c r="AB11" s="237">
        <v>3720</v>
      </c>
      <c r="AC11">
        <v>14094</v>
      </c>
      <c r="AD11">
        <v>10514</v>
      </c>
      <c r="AE11" s="237">
        <v>28329</v>
      </c>
      <c r="AF11">
        <v>255</v>
      </c>
      <c r="AG11">
        <v>223</v>
      </c>
      <c r="AH11">
        <v>0</v>
      </c>
      <c r="AI11">
        <v>478</v>
      </c>
      <c r="AJ11">
        <v>1811</v>
      </c>
      <c r="AK11">
        <v>1351</v>
      </c>
      <c r="AL11">
        <v>3640</v>
      </c>
      <c r="AM11" s="237">
        <v>0.13</v>
      </c>
      <c r="AN11" s="237">
        <f t="shared" si="0"/>
        <v>0.87</v>
      </c>
      <c r="AO11">
        <v>0.5</v>
      </c>
      <c r="AP11">
        <v>0.37</v>
      </c>
      <c r="AQ11" t="s">
        <v>251</v>
      </c>
    </row>
    <row r="12" spans="9:43" x14ac:dyDescent="0.25">
      <c r="I12">
        <v>2002</v>
      </c>
      <c r="J12" s="167">
        <f t="shared" si="1"/>
        <v>6548.3054583220091</v>
      </c>
      <c r="K12" s="167">
        <f t="shared" si="2"/>
        <v>9532.6945416779945</v>
      </c>
      <c r="L12" s="167">
        <f t="shared" si="3"/>
        <v>16081.000000000004</v>
      </c>
      <c r="M12" s="256">
        <v>0.09</v>
      </c>
      <c r="O12">
        <v>2002</v>
      </c>
      <c r="P12" s="238">
        <f>SUM(ReturnData!Y26:AC26)/100</f>
        <v>0.40720760265667616</v>
      </c>
      <c r="Q12" s="238">
        <f>SUM(ReturnData!AD26:AI26)/100</f>
        <v>0.59279239734332412</v>
      </c>
      <c r="R12" s="231">
        <f t="shared" si="4"/>
        <v>1.0000000000000002</v>
      </c>
      <c r="T12" s="167">
        <f>'Data-A6-Chin (May25)'!L23</f>
        <v>16081</v>
      </c>
      <c r="V12" s="235">
        <f t="shared" si="5"/>
        <v>6548.3054583220091</v>
      </c>
      <c r="W12" s="235">
        <f t="shared" si="6"/>
        <v>9532.6945416779945</v>
      </c>
      <c r="X12" s="167">
        <f t="shared" si="7"/>
        <v>16081.000000000004</v>
      </c>
      <c r="AA12">
        <v>2002</v>
      </c>
      <c r="AB12" s="237">
        <v>4504</v>
      </c>
      <c r="AC12">
        <v>5256</v>
      </c>
      <c r="AD12">
        <v>3592</v>
      </c>
      <c r="AE12" s="237">
        <v>13352</v>
      </c>
      <c r="AF12">
        <v>150</v>
      </c>
      <c r="AG12">
        <v>275</v>
      </c>
      <c r="AH12">
        <v>0</v>
      </c>
      <c r="AI12">
        <v>425</v>
      </c>
      <c r="AJ12">
        <v>496</v>
      </c>
      <c r="AK12">
        <v>339</v>
      </c>
      <c r="AL12">
        <v>1260</v>
      </c>
      <c r="AM12" s="237">
        <v>0.34</v>
      </c>
      <c r="AN12" s="237">
        <f t="shared" si="0"/>
        <v>0.66</v>
      </c>
      <c r="AO12">
        <v>0.39</v>
      </c>
      <c r="AP12">
        <v>0.27</v>
      </c>
      <c r="AQ12" t="s">
        <v>251</v>
      </c>
    </row>
    <row r="13" spans="9:43" x14ac:dyDescent="0.25">
      <c r="I13">
        <v>2003</v>
      </c>
      <c r="J13" s="167">
        <f t="shared" si="1"/>
        <v>6438.6250353811747</v>
      </c>
      <c r="K13" s="167">
        <f t="shared" si="2"/>
        <v>23023.742576118064</v>
      </c>
      <c r="L13" s="167">
        <f t="shared" si="3"/>
        <v>29462.367611499238</v>
      </c>
      <c r="M13" s="256">
        <v>0.17</v>
      </c>
      <c r="O13">
        <v>2003</v>
      </c>
      <c r="P13" s="238">
        <f>SUM(ReturnData!Y27:AC27)/100</f>
        <v>0.21853725811459099</v>
      </c>
      <c r="Q13" s="238">
        <f>SUM(ReturnData!AD27:AI27)/100</f>
        <v>0.7814627418854091</v>
      </c>
      <c r="R13" s="231">
        <f t="shared" si="4"/>
        <v>1</v>
      </c>
      <c r="T13" s="167">
        <f>'Data-A6-Chin (May25)'!L24</f>
        <v>29462.367611499238</v>
      </c>
      <c r="V13" s="235">
        <f t="shared" si="5"/>
        <v>6438.6250353811747</v>
      </c>
      <c r="W13" s="235">
        <f t="shared" si="6"/>
        <v>23023.742576118064</v>
      </c>
      <c r="X13" s="167">
        <f t="shared" si="7"/>
        <v>29462.367611499238</v>
      </c>
      <c r="AA13">
        <v>2003</v>
      </c>
      <c r="AB13" s="237">
        <v>3815</v>
      </c>
      <c r="AC13">
        <v>15860</v>
      </c>
      <c r="AD13">
        <v>6173</v>
      </c>
      <c r="AE13" s="237">
        <v>25848</v>
      </c>
      <c r="AF13">
        <v>60</v>
      </c>
      <c r="AG13">
        <v>168</v>
      </c>
      <c r="AH13">
        <v>0</v>
      </c>
      <c r="AI13">
        <v>228</v>
      </c>
      <c r="AJ13">
        <v>948</v>
      </c>
      <c r="AK13">
        <v>369</v>
      </c>
      <c r="AL13">
        <v>1545</v>
      </c>
      <c r="AM13" s="237">
        <v>0.15</v>
      </c>
      <c r="AN13" s="237">
        <f t="shared" si="0"/>
        <v>0.85</v>
      </c>
      <c r="AO13">
        <v>0.61</v>
      </c>
      <c r="AP13">
        <v>0.24</v>
      </c>
      <c r="AQ13" t="s">
        <v>251</v>
      </c>
    </row>
    <row r="14" spans="9:43" x14ac:dyDescent="0.25">
      <c r="I14">
        <v>2004</v>
      </c>
      <c r="J14" s="167">
        <f t="shared" si="1"/>
        <v>9049.8466322080822</v>
      </c>
      <c r="K14" s="167">
        <f t="shared" si="2"/>
        <v>9002.3051061483438</v>
      </c>
      <c r="L14" s="167">
        <f t="shared" si="3"/>
        <v>18052.151738356428</v>
      </c>
      <c r="M14" s="256">
        <v>0.17</v>
      </c>
      <c r="O14">
        <v>2004</v>
      </c>
      <c r="P14" s="238">
        <f>SUM(ReturnData!Y28:AC28)/100</f>
        <v>0.50131678280652625</v>
      </c>
      <c r="Q14" s="238">
        <f>SUM(ReturnData!AD28:AI28)/100</f>
        <v>0.49868321719347386</v>
      </c>
      <c r="R14" s="231">
        <f t="shared" si="4"/>
        <v>1</v>
      </c>
      <c r="T14" s="167">
        <f>'Data-A6-Chin (May25)'!L25</f>
        <v>18052.151738356424</v>
      </c>
      <c r="V14" s="235">
        <f t="shared" si="5"/>
        <v>9049.8466322080822</v>
      </c>
      <c r="W14" s="235">
        <f t="shared" si="6"/>
        <v>9002.3051061483438</v>
      </c>
      <c r="X14" s="167">
        <f t="shared" si="7"/>
        <v>18052.151738356428</v>
      </c>
      <c r="AA14">
        <v>2004</v>
      </c>
      <c r="AB14" s="237">
        <v>6996</v>
      </c>
      <c r="AC14">
        <v>4989</v>
      </c>
      <c r="AD14">
        <v>3200</v>
      </c>
      <c r="AE14" s="237">
        <v>15185</v>
      </c>
      <c r="AF14">
        <v>124</v>
      </c>
      <c r="AG14">
        <v>357</v>
      </c>
      <c r="AH14">
        <v>0</v>
      </c>
      <c r="AI14">
        <v>481</v>
      </c>
      <c r="AJ14">
        <v>343</v>
      </c>
      <c r="AK14">
        <v>220</v>
      </c>
      <c r="AL14">
        <v>1044</v>
      </c>
      <c r="AM14" s="237">
        <v>0.46</v>
      </c>
      <c r="AN14" s="237">
        <f t="shared" si="0"/>
        <v>0.54</v>
      </c>
      <c r="AO14">
        <v>0.33</v>
      </c>
      <c r="AP14">
        <v>0.21</v>
      </c>
      <c r="AQ14" t="s">
        <v>251</v>
      </c>
    </row>
    <row r="15" spans="9:43" x14ac:dyDescent="0.25">
      <c r="I15">
        <v>2005</v>
      </c>
      <c r="J15" s="167">
        <f t="shared" si="1"/>
        <v>5107.7718876826348</v>
      </c>
      <c r="K15" s="167">
        <f t="shared" si="2"/>
        <v>11684.915007584308</v>
      </c>
      <c r="L15" s="167">
        <f t="shared" si="3"/>
        <v>16792.686895266943</v>
      </c>
      <c r="M15" s="256">
        <v>0.12</v>
      </c>
      <c r="O15">
        <v>2005</v>
      </c>
      <c r="P15" s="238">
        <f>SUM(ReturnData!Y29:AC29)/100</f>
        <v>0.30416644575933061</v>
      </c>
      <c r="Q15" s="238">
        <f>SUM(ReturnData!AD29:AI29)/100</f>
        <v>0.69583355424066939</v>
      </c>
      <c r="R15" s="231">
        <f t="shared" si="4"/>
        <v>1</v>
      </c>
      <c r="T15" s="167">
        <f>'Data-A6-Chin (May25)'!L26</f>
        <v>16792.686895266943</v>
      </c>
      <c r="V15" s="235">
        <f t="shared" si="5"/>
        <v>5107.7718876826348</v>
      </c>
      <c r="W15" s="235">
        <f t="shared" si="6"/>
        <v>11684.915007584308</v>
      </c>
      <c r="X15" s="167">
        <f t="shared" si="7"/>
        <v>16792.686895266943</v>
      </c>
      <c r="AA15">
        <v>2005</v>
      </c>
      <c r="AB15" s="237">
        <v>4045</v>
      </c>
      <c r="AC15">
        <v>6925</v>
      </c>
      <c r="AD15">
        <v>2736</v>
      </c>
      <c r="AE15" s="237">
        <v>13706</v>
      </c>
      <c r="AF15">
        <v>126</v>
      </c>
      <c r="AG15">
        <v>183</v>
      </c>
      <c r="AH15">
        <v>0</v>
      </c>
      <c r="AI15">
        <v>309</v>
      </c>
      <c r="AJ15">
        <v>529</v>
      </c>
      <c r="AK15">
        <v>209</v>
      </c>
      <c r="AL15">
        <v>1047</v>
      </c>
      <c r="AM15" s="237">
        <v>0.3</v>
      </c>
      <c r="AN15" s="237">
        <f t="shared" si="0"/>
        <v>0.71</v>
      </c>
      <c r="AO15">
        <v>0.51</v>
      </c>
      <c r="AP15">
        <v>0.2</v>
      </c>
      <c r="AQ15" t="s">
        <v>251</v>
      </c>
    </row>
    <row r="16" spans="9:43" x14ac:dyDescent="0.25">
      <c r="I16">
        <v>2006</v>
      </c>
      <c r="J16" s="167">
        <f t="shared" si="1"/>
        <v>12408.697833536969</v>
      </c>
      <c r="K16" s="167">
        <f t="shared" si="2"/>
        <v>16267.976247465831</v>
      </c>
      <c r="L16" s="167">
        <f t="shared" si="3"/>
        <v>28676.674081002799</v>
      </c>
      <c r="M16" s="256">
        <v>0.12</v>
      </c>
      <c r="O16">
        <v>2006</v>
      </c>
      <c r="P16" s="238">
        <f>SUM(ReturnData!Y30:AC30)/100</f>
        <v>0.43271049489512659</v>
      </c>
      <c r="Q16" s="238">
        <f>SUM(ReturnData!AD30:AI30)/100</f>
        <v>0.56728950510487353</v>
      </c>
      <c r="R16" s="231">
        <f t="shared" si="4"/>
        <v>1</v>
      </c>
      <c r="T16" s="167">
        <f>'Data-A6-Chin (May25)'!L27</f>
        <v>28676.674081002799</v>
      </c>
      <c r="V16" s="235">
        <f t="shared" si="5"/>
        <v>12408.697833536969</v>
      </c>
      <c r="W16" s="235">
        <f t="shared" si="6"/>
        <v>16267.976247465831</v>
      </c>
      <c r="X16" s="167">
        <f t="shared" si="7"/>
        <v>28676.674081002799</v>
      </c>
      <c r="AA16">
        <v>2006</v>
      </c>
      <c r="AB16" s="237">
        <v>6469</v>
      </c>
      <c r="AC16">
        <v>11429</v>
      </c>
      <c r="AD16">
        <v>5696</v>
      </c>
      <c r="AE16" s="237">
        <v>23594</v>
      </c>
      <c r="AF16">
        <v>119</v>
      </c>
      <c r="AG16">
        <v>241</v>
      </c>
      <c r="AH16">
        <v>0</v>
      </c>
      <c r="AI16">
        <v>360</v>
      </c>
      <c r="AJ16">
        <v>636</v>
      </c>
      <c r="AK16">
        <v>317</v>
      </c>
      <c r="AL16">
        <v>1313</v>
      </c>
      <c r="AM16" s="237">
        <v>0.27</v>
      </c>
      <c r="AN16" s="237">
        <f t="shared" si="0"/>
        <v>0.72</v>
      </c>
      <c r="AO16">
        <v>0.48</v>
      </c>
      <c r="AP16">
        <v>0.24</v>
      </c>
      <c r="AQ16" t="s">
        <v>251</v>
      </c>
    </row>
    <row r="17" spans="9:43" x14ac:dyDescent="0.25">
      <c r="I17">
        <v>2007</v>
      </c>
      <c r="J17" s="167">
        <f t="shared" si="1"/>
        <v>4396.6142248111519</v>
      </c>
      <c r="K17" s="167">
        <f t="shared" si="2"/>
        <v>22849.298678972755</v>
      </c>
      <c r="L17" s="167">
        <f t="shared" si="3"/>
        <v>27245.912903783908</v>
      </c>
      <c r="M17" s="256">
        <v>0.15</v>
      </c>
      <c r="O17">
        <v>2007</v>
      </c>
      <c r="P17" s="238">
        <f>SUM(ReturnData!Y31:AC31)/100</f>
        <v>0.16136784406297322</v>
      </c>
      <c r="Q17" s="238">
        <f>SUM(ReturnData!AD31:AI31)/100</f>
        <v>0.83863215593702667</v>
      </c>
      <c r="R17" s="231">
        <f t="shared" si="4"/>
        <v>0.99999999999999989</v>
      </c>
      <c r="T17" s="167">
        <f>'Data-A6-Chin (May25)'!L28</f>
        <v>27245.912903783908</v>
      </c>
      <c r="V17" s="235">
        <f t="shared" si="5"/>
        <v>4396.6142248111519</v>
      </c>
      <c r="W17" s="235">
        <f t="shared" si="6"/>
        <v>22849.298678972755</v>
      </c>
      <c r="X17" s="167">
        <f t="shared" si="7"/>
        <v>27245.912903783908</v>
      </c>
      <c r="AA17">
        <v>2007</v>
      </c>
      <c r="AB17" s="237">
        <v>2773</v>
      </c>
      <c r="AC17">
        <v>13476</v>
      </c>
      <c r="AD17">
        <v>5888</v>
      </c>
      <c r="AE17" s="237">
        <v>22136</v>
      </c>
      <c r="AF17">
        <v>75</v>
      </c>
      <c r="AG17">
        <v>168</v>
      </c>
      <c r="AH17">
        <v>0</v>
      </c>
      <c r="AI17">
        <v>243</v>
      </c>
      <c r="AJ17">
        <v>1181</v>
      </c>
      <c r="AK17">
        <v>516</v>
      </c>
      <c r="AL17">
        <v>1940</v>
      </c>
      <c r="AM17" s="237">
        <v>0.13</v>
      </c>
      <c r="AN17" s="237">
        <f t="shared" si="0"/>
        <v>0.88</v>
      </c>
      <c r="AO17">
        <v>0.61</v>
      </c>
      <c r="AP17">
        <v>0.27</v>
      </c>
      <c r="AQ17" t="s">
        <v>251</v>
      </c>
    </row>
    <row r="18" spans="9:43" x14ac:dyDescent="0.25">
      <c r="I18">
        <v>2008</v>
      </c>
      <c r="J18" s="167">
        <f t="shared" si="1"/>
        <v>11068.39608859319</v>
      </c>
      <c r="K18" s="167">
        <f t="shared" si="2"/>
        <v>10625.803911406812</v>
      </c>
      <c r="L18" s="167">
        <f t="shared" si="3"/>
        <v>21694.200000000004</v>
      </c>
      <c r="M18" s="256">
        <v>0.2</v>
      </c>
      <c r="O18">
        <v>2008</v>
      </c>
      <c r="P18" s="238">
        <f>SUM(ReturnData!Y32:AC32)/100</f>
        <v>0.51020070288801567</v>
      </c>
      <c r="Q18" s="238">
        <f>SUM(ReturnData!AD32:AI32)/100</f>
        <v>0.48979929711198444</v>
      </c>
      <c r="R18" s="231">
        <f t="shared" si="4"/>
        <v>1</v>
      </c>
      <c r="T18" s="167">
        <f>'Data-A6-Chin (May25)'!L29</f>
        <v>21694.2</v>
      </c>
      <c r="V18" s="235">
        <f t="shared" si="5"/>
        <v>11068.39608859319</v>
      </c>
      <c r="W18" s="235">
        <f t="shared" si="6"/>
        <v>10625.803911406812</v>
      </c>
      <c r="X18" s="167">
        <f t="shared" si="7"/>
        <v>21694.200000000004</v>
      </c>
      <c r="AA18">
        <v>2008</v>
      </c>
      <c r="AB18" s="237">
        <v>9032</v>
      </c>
      <c r="AC18">
        <v>7132</v>
      </c>
      <c r="AD18">
        <v>3465</v>
      </c>
      <c r="AE18" s="237">
        <v>19630</v>
      </c>
      <c r="AF18">
        <v>156</v>
      </c>
      <c r="AG18">
        <v>248</v>
      </c>
      <c r="AH18">
        <v>0</v>
      </c>
      <c r="AI18">
        <v>404</v>
      </c>
      <c r="AJ18">
        <v>319</v>
      </c>
      <c r="AK18">
        <v>155</v>
      </c>
      <c r="AL18">
        <v>878</v>
      </c>
      <c r="AM18" s="237">
        <v>0.46</v>
      </c>
      <c r="AN18" s="237">
        <f t="shared" si="0"/>
        <v>0.54</v>
      </c>
      <c r="AO18">
        <v>0.36</v>
      </c>
      <c r="AP18">
        <v>0.18</v>
      </c>
      <c r="AQ18" t="s">
        <v>251</v>
      </c>
    </row>
    <row r="19" spans="9:43" x14ac:dyDescent="0.25">
      <c r="I19">
        <v>2009</v>
      </c>
      <c r="J19" s="167">
        <f t="shared" si="1"/>
        <v>8389.7925392238649</v>
      </c>
      <c r="K19" s="167">
        <f t="shared" si="2"/>
        <v>21889.807460776126</v>
      </c>
      <c r="L19" s="167">
        <f t="shared" si="3"/>
        <v>30279.599999999991</v>
      </c>
      <c r="M19" s="256">
        <v>0.13</v>
      </c>
      <c r="O19">
        <v>2009</v>
      </c>
      <c r="P19" s="238">
        <f>SUM(ReturnData!Y33:AC33)/100</f>
        <v>0.27707739003236059</v>
      </c>
      <c r="Q19" s="238">
        <f>SUM(ReturnData!AD33:AI33)/100</f>
        <v>0.72292260996763924</v>
      </c>
      <c r="R19" s="231">
        <f t="shared" si="4"/>
        <v>0.99999999999999978</v>
      </c>
      <c r="T19" s="167">
        <f>'Data-A6-Chin (May25)'!L30</f>
        <v>30279.599999999999</v>
      </c>
      <c r="V19" s="235">
        <f t="shared" si="5"/>
        <v>8389.7925392238649</v>
      </c>
      <c r="W19" s="235">
        <f t="shared" si="6"/>
        <v>21889.807460776126</v>
      </c>
      <c r="X19" s="167">
        <f t="shared" si="7"/>
        <v>30279.599999999991</v>
      </c>
      <c r="AA19">
        <v>2009</v>
      </c>
      <c r="AB19" s="237">
        <v>6771</v>
      </c>
      <c r="AC19">
        <v>12873</v>
      </c>
      <c r="AD19">
        <v>6583</v>
      </c>
      <c r="AE19" s="237">
        <v>26226</v>
      </c>
      <c r="AF19">
        <v>110</v>
      </c>
      <c r="AG19">
        <v>214</v>
      </c>
      <c r="AH19">
        <v>0</v>
      </c>
      <c r="AI19">
        <v>324</v>
      </c>
      <c r="AJ19">
        <v>616</v>
      </c>
      <c r="AK19">
        <v>315</v>
      </c>
      <c r="AL19">
        <v>1255</v>
      </c>
      <c r="AM19" s="237">
        <v>0.26</v>
      </c>
      <c r="AN19" s="237">
        <f t="shared" si="0"/>
        <v>0.74</v>
      </c>
      <c r="AO19">
        <v>0.49</v>
      </c>
      <c r="AP19">
        <v>0.25</v>
      </c>
      <c r="AQ19" t="s">
        <v>252</v>
      </c>
    </row>
    <row r="20" spans="9:43" x14ac:dyDescent="0.25">
      <c r="I20">
        <v>2010</v>
      </c>
      <c r="J20" s="167">
        <f t="shared" si="1"/>
        <v>9082.9831063163383</v>
      </c>
      <c r="K20" s="167">
        <f t="shared" si="2"/>
        <v>11639.816893683661</v>
      </c>
      <c r="L20" s="167">
        <f t="shared" si="3"/>
        <v>20722.8</v>
      </c>
      <c r="M20" s="256">
        <v>0.25</v>
      </c>
      <c r="O20">
        <v>2010</v>
      </c>
      <c r="P20" s="238">
        <f>SUM(ReturnData!Y34:AC34)/100</f>
        <v>0.43830867963384956</v>
      </c>
      <c r="Q20" s="238">
        <f>SUM(ReturnData!AD34:AI34)/100</f>
        <v>0.56169132036615044</v>
      </c>
      <c r="R20" s="231">
        <f t="shared" si="4"/>
        <v>1</v>
      </c>
      <c r="T20" s="167">
        <f>'Data-A6-Chin (May25)'!L31</f>
        <v>20722.8</v>
      </c>
      <c r="V20" s="235">
        <f t="shared" si="5"/>
        <v>9082.9831063163383</v>
      </c>
      <c r="W20" s="235">
        <f t="shared" si="6"/>
        <v>11639.816893683661</v>
      </c>
      <c r="X20" s="167">
        <f t="shared" si="7"/>
        <v>20722.8</v>
      </c>
      <c r="AA20">
        <v>2010</v>
      </c>
      <c r="AB20" s="237">
        <v>7864</v>
      </c>
      <c r="AC20">
        <v>7106</v>
      </c>
      <c r="AD20">
        <v>3411</v>
      </c>
      <c r="AE20" s="237">
        <v>18381</v>
      </c>
      <c r="AF20">
        <v>48</v>
      </c>
      <c r="AG20">
        <v>118</v>
      </c>
      <c r="AH20">
        <v>0</v>
      </c>
      <c r="AI20">
        <v>166</v>
      </c>
      <c r="AJ20">
        <v>150</v>
      </c>
      <c r="AK20">
        <v>72</v>
      </c>
      <c r="AL20">
        <v>388</v>
      </c>
      <c r="AM20" s="237">
        <v>0.43</v>
      </c>
      <c r="AN20" s="237">
        <f t="shared" si="0"/>
        <v>0.58000000000000007</v>
      </c>
      <c r="AO20">
        <v>0.39</v>
      </c>
      <c r="AP20">
        <v>0.19</v>
      </c>
      <c r="AQ20" t="s">
        <v>251</v>
      </c>
    </row>
    <row r="21" spans="9:43" x14ac:dyDescent="0.25">
      <c r="I21">
        <v>2011</v>
      </c>
      <c r="J21" s="167">
        <f t="shared" si="1"/>
        <v>5026.2896600491586</v>
      </c>
      <c r="K21" s="167">
        <f t="shared" si="2"/>
        <v>6455.0826598600861</v>
      </c>
      <c r="L21" s="167">
        <f t="shared" si="3"/>
        <v>11481.372319909246</v>
      </c>
      <c r="M21" s="256">
        <v>0.09</v>
      </c>
      <c r="O21">
        <v>2011</v>
      </c>
      <c r="P21" s="238">
        <f>SUM(ReturnData!Y35:AC35)/100</f>
        <v>0.43777777777777777</v>
      </c>
      <c r="Q21" s="238">
        <f>SUM(ReturnData!AD35:AI35)/100</f>
        <v>0.56222222222222218</v>
      </c>
      <c r="R21" s="231">
        <f t="shared" si="4"/>
        <v>1</v>
      </c>
      <c r="T21" s="167">
        <f>'Data-A6-Chin (May25)'!L32</f>
        <v>11481.372319909246</v>
      </c>
      <c r="V21" s="235">
        <f t="shared" si="5"/>
        <v>5026.2896600491586</v>
      </c>
      <c r="W21" s="235">
        <f t="shared" si="6"/>
        <v>6455.0826598600861</v>
      </c>
      <c r="X21" s="167">
        <f t="shared" si="7"/>
        <v>11481.372319909246</v>
      </c>
      <c r="AA21">
        <v>2011</v>
      </c>
      <c r="AB21" s="237">
        <v>4350</v>
      </c>
      <c r="AC21">
        <v>3226</v>
      </c>
      <c r="AD21">
        <v>2024</v>
      </c>
      <c r="AE21" s="237">
        <v>9600</v>
      </c>
      <c r="AF21">
        <v>136</v>
      </c>
      <c r="AG21">
        <v>599</v>
      </c>
      <c r="AH21">
        <v>0</v>
      </c>
      <c r="AI21">
        <v>735</v>
      </c>
      <c r="AJ21">
        <v>545</v>
      </c>
      <c r="AK21">
        <v>342</v>
      </c>
      <c r="AL21">
        <v>1622</v>
      </c>
      <c r="AM21" s="237">
        <v>0.45</v>
      </c>
      <c r="AN21" s="237">
        <f t="shared" si="0"/>
        <v>0.55000000000000004</v>
      </c>
      <c r="AO21">
        <v>0.34</v>
      </c>
      <c r="AP21">
        <v>0.21</v>
      </c>
      <c r="AQ21" t="s">
        <v>252</v>
      </c>
    </row>
    <row r="22" spans="9:43" x14ac:dyDescent="0.25">
      <c r="I22">
        <v>2012</v>
      </c>
      <c r="J22" s="167">
        <f t="shared" si="1"/>
        <v>3088.7475721622491</v>
      </c>
      <c r="K22" s="167">
        <f t="shared" si="2"/>
        <v>7703.1113540564593</v>
      </c>
      <c r="L22" s="167">
        <f t="shared" si="3"/>
        <v>10791.858926218709</v>
      </c>
      <c r="M22" s="256">
        <v>0.06</v>
      </c>
      <c r="O22">
        <v>2012</v>
      </c>
      <c r="P22" s="238">
        <f>SUM(ReturnData!Y36:AC36)/100</f>
        <v>0.28621089223638468</v>
      </c>
      <c r="Q22" s="238">
        <f>SUM(ReturnData!AD36:AI36)/100</f>
        <v>0.71378910776361526</v>
      </c>
      <c r="R22" s="231">
        <f t="shared" si="4"/>
        <v>1</v>
      </c>
      <c r="T22" s="167">
        <f>'Data-A6-Chin (May25)'!L33</f>
        <v>10791.858926218709</v>
      </c>
      <c r="V22" s="235">
        <f t="shared" si="5"/>
        <v>3088.7475721622491</v>
      </c>
      <c r="W22" s="235">
        <f t="shared" si="6"/>
        <v>7703.1113540564593</v>
      </c>
      <c r="X22" s="167">
        <f t="shared" si="7"/>
        <v>10791.858926218709</v>
      </c>
      <c r="AA22">
        <v>2012</v>
      </c>
      <c r="AB22" s="237">
        <v>1805</v>
      </c>
      <c r="AC22">
        <v>4478</v>
      </c>
      <c r="AD22">
        <v>2404</v>
      </c>
      <c r="AE22" s="237">
        <v>8688</v>
      </c>
      <c r="AF22">
        <v>213</v>
      </c>
      <c r="AG22">
        <v>426</v>
      </c>
      <c r="AH22">
        <v>0</v>
      </c>
      <c r="AI22">
        <v>639</v>
      </c>
      <c r="AJ22">
        <v>1585</v>
      </c>
      <c r="AK22">
        <v>851</v>
      </c>
      <c r="AL22">
        <v>3075</v>
      </c>
      <c r="AM22" s="237">
        <v>0.21</v>
      </c>
      <c r="AN22" s="237">
        <f t="shared" si="0"/>
        <v>0.8</v>
      </c>
      <c r="AO22">
        <v>0.52</v>
      </c>
      <c r="AP22">
        <v>0.28000000000000003</v>
      </c>
      <c r="AQ22" t="s">
        <v>252</v>
      </c>
    </row>
    <row r="23" spans="9:43" x14ac:dyDescent="0.25">
      <c r="I23">
        <v>2013</v>
      </c>
      <c r="J23" s="167">
        <f t="shared" si="1"/>
        <v>6055.1166331789173</v>
      </c>
      <c r="K23" s="167">
        <f t="shared" si="2"/>
        <v>4209.3189977860875</v>
      </c>
      <c r="L23" s="167">
        <f t="shared" si="3"/>
        <v>10264.435630965005</v>
      </c>
      <c r="M23" s="256">
        <v>7.8217608451616835E-2</v>
      </c>
      <c r="O23">
        <v>2013</v>
      </c>
      <c r="P23" s="238">
        <f>SUM(ReturnData!Y37:AC37)/100</f>
        <v>0.58991228070175428</v>
      </c>
      <c r="Q23" s="238">
        <f>SUM(ReturnData!AD37:AI37)/100</f>
        <v>0.41008771929824556</v>
      </c>
      <c r="R23" s="231">
        <f t="shared" si="4"/>
        <v>0.99999999999999978</v>
      </c>
      <c r="T23" s="167">
        <f>'Data-A6-Chin (May25)'!L34</f>
        <v>10264.435630965007</v>
      </c>
      <c r="V23" s="235">
        <f t="shared" si="5"/>
        <v>6055.1166331789173</v>
      </c>
      <c r="W23" s="235">
        <f t="shared" si="6"/>
        <v>4209.3189977860875</v>
      </c>
      <c r="X23" s="167">
        <f t="shared" si="7"/>
        <v>10264.435630965005</v>
      </c>
      <c r="AA23">
        <v>2013</v>
      </c>
      <c r="AB23" s="237">
        <v>3870</v>
      </c>
      <c r="AC23">
        <v>3021</v>
      </c>
      <c r="AD23">
        <v>1120</v>
      </c>
      <c r="AE23" s="237">
        <v>8011</v>
      </c>
      <c r="AF23">
        <v>485</v>
      </c>
      <c r="AG23">
        <v>317</v>
      </c>
      <c r="AH23">
        <v>0</v>
      </c>
      <c r="AI23">
        <v>802</v>
      </c>
      <c r="AJ23">
        <v>626</v>
      </c>
      <c r="AK23">
        <v>232</v>
      </c>
      <c r="AL23">
        <v>1660</v>
      </c>
      <c r="AM23" s="237">
        <v>0.48</v>
      </c>
      <c r="AN23" s="237">
        <f t="shared" si="0"/>
        <v>0.52</v>
      </c>
      <c r="AO23">
        <v>0.38</v>
      </c>
      <c r="AP23">
        <v>0.14000000000000001</v>
      </c>
      <c r="AQ23" t="s">
        <v>252</v>
      </c>
    </row>
    <row r="24" spans="9:43" x14ac:dyDescent="0.25">
      <c r="I24">
        <v>2014</v>
      </c>
      <c r="J24" s="167">
        <f t="shared" si="1"/>
        <v>8459.1795527156537</v>
      </c>
      <c r="K24" s="167">
        <f t="shared" si="2"/>
        <v>5930.6204472843447</v>
      </c>
      <c r="L24" s="167">
        <f t="shared" si="3"/>
        <v>14389.8</v>
      </c>
      <c r="M24" s="256">
        <v>0.12471295745912526</v>
      </c>
      <c r="O24">
        <v>2014</v>
      </c>
      <c r="P24" s="238">
        <f>SUM(ReturnData!Y38:AC38)/100</f>
        <v>0.58785942492012777</v>
      </c>
      <c r="Q24" s="238">
        <f>SUM(ReturnData!AD38:AI38)/100</f>
        <v>0.41214057507987223</v>
      </c>
      <c r="R24" s="231">
        <f t="shared" si="4"/>
        <v>1</v>
      </c>
      <c r="T24" s="167">
        <f>'Data-A6-Chin (May25)'!L35</f>
        <v>14389.8</v>
      </c>
      <c r="V24" s="235">
        <f t="shared" si="5"/>
        <v>8459.1795527156537</v>
      </c>
      <c r="W24" s="235">
        <f t="shared" si="6"/>
        <v>5930.6204472843447</v>
      </c>
      <c r="X24" s="167">
        <f t="shared" si="7"/>
        <v>14389.8</v>
      </c>
      <c r="AA24">
        <v>2014</v>
      </c>
      <c r="AB24" s="237">
        <v>4751</v>
      </c>
      <c r="AC24">
        <v>5117</v>
      </c>
      <c r="AD24">
        <v>1641</v>
      </c>
      <c r="AE24" s="237">
        <v>11509</v>
      </c>
      <c r="AF24">
        <v>163</v>
      </c>
      <c r="AG24">
        <v>448</v>
      </c>
      <c r="AH24">
        <v>0</v>
      </c>
      <c r="AI24">
        <v>611</v>
      </c>
      <c r="AJ24">
        <v>658</v>
      </c>
      <c r="AK24">
        <v>211</v>
      </c>
      <c r="AL24">
        <v>1480</v>
      </c>
      <c r="AM24" s="237">
        <v>0.41</v>
      </c>
      <c r="AN24" s="237">
        <f t="shared" si="0"/>
        <v>0.58000000000000007</v>
      </c>
      <c r="AO24">
        <v>0.44</v>
      </c>
      <c r="AP24">
        <v>0.14000000000000001</v>
      </c>
      <c r="AQ24" t="s">
        <v>252</v>
      </c>
    </row>
    <row r="25" spans="9:43" x14ac:dyDescent="0.25">
      <c r="I25">
        <v>2015</v>
      </c>
      <c r="J25" s="167">
        <f t="shared" si="1"/>
        <v>9205.1565927654592</v>
      </c>
      <c r="K25" s="167">
        <f t="shared" si="2"/>
        <v>13079.64340723454</v>
      </c>
      <c r="L25" s="167">
        <f t="shared" si="3"/>
        <v>22284.799999999999</v>
      </c>
      <c r="M25" s="256">
        <v>9.0869826174957827E-2</v>
      </c>
      <c r="O25">
        <v>2015</v>
      </c>
      <c r="P25" s="238">
        <f>SUM(ReturnData!Y39:AC39)/100</f>
        <v>0.41306884480746786</v>
      </c>
      <c r="Q25" s="238">
        <f>SUM(ReturnData!AD39:AI39)/100</f>
        <v>0.58693115519253214</v>
      </c>
      <c r="R25" s="231">
        <f t="shared" si="4"/>
        <v>1</v>
      </c>
      <c r="T25" s="167">
        <f>'Data-A6-Chin (May25)'!L36</f>
        <v>22284.799999999999</v>
      </c>
      <c r="V25" s="235">
        <f t="shared" si="5"/>
        <v>9205.1565927654592</v>
      </c>
      <c r="W25" s="235">
        <f t="shared" si="6"/>
        <v>13079.64340723454</v>
      </c>
      <c r="X25" s="167">
        <f t="shared" si="7"/>
        <v>22284.799999999999</v>
      </c>
      <c r="AA25">
        <v>2015</v>
      </c>
      <c r="AB25" s="237">
        <v>6170</v>
      </c>
      <c r="AC25">
        <v>8363</v>
      </c>
      <c r="AD25">
        <v>3729</v>
      </c>
      <c r="AE25" s="237">
        <v>18262</v>
      </c>
      <c r="AF25">
        <v>370</v>
      </c>
      <c r="AG25">
        <v>578</v>
      </c>
      <c r="AH25">
        <v>0</v>
      </c>
      <c r="AI25">
        <v>948</v>
      </c>
      <c r="AJ25">
        <v>1285</v>
      </c>
      <c r="AK25">
        <v>573</v>
      </c>
      <c r="AL25">
        <v>2806</v>
      </c>
      <c r="AM25" s="237">
        <v>0.34</v>
      </c>
      <c r="AN25" s="237">
        <f t="shared" si="0"/>
        <v>0.66</v>
      </c>
      <c r="AO25">
        <v>0.46</v>
      </c>
      <c r="AP25">
        <v>0.2</v>
      </c>
      <c r="AQ25" t="s">
        <v>252</v>
      </c>
    </row>
    <row r="26" spans="9:43" x14ac:dyDescent="0.25">
      <c r="I26">
        <v>2016</v>
      </c>
      <c r="J26" s="167">
        <f t="shared" si="1"/>
        <v>3317.6440006601747</v>
      </c>
      <c r="K26" s="167">
        <f t="shared" si="2"/>
        <v>7696.9340815316064</v>
      </c>
      <c r="L26" s="167">
        <f t="shared" si="3"/>
        <v>11014.578082191782</v>
      </c>
      <c r="M26" s="256">
        <v>0.10585701951629986</v>
      </c>
      <c r="O26">
        <f>I26</f>
        <v>2016</v>
      </c>
      <c r="P26" s="238">
        <f>SUM(ReturnData!Y40:AC40)/100</f>
        <v>0.30120481927710846</v>
      </c>
      <c r="Q26" s="238">
        <f>SUM(ReturnData!AD40:AI40)/100</f>
        <v>0.69879518072289171</v>
      </c>
      <c r="R26" s="231">
        <f t="shared" si="4"/>
        <v>1.0000000000000002</v>
      </c>
      <c r="T26" s="167">
        <f>'Data-A6-Chin (May25)'!L37</f>
        <v>11014.57808219178</v>
      </c>
      <c r="V26" s="235">
        <f t="shared" si="5"/>
        <v>3317.6440006601747</v>
      </c>
      <c r="W26" s="235">
        <f t="shared" si="6"/>
        <v>7696.9340815316064</v>
      </c>
      <c r="X26" s="167">
        <f t="shared" si="7"/>
        <v>11014.578082191782</v>
      </c>
      <c r="AA26">
        <v>2016</v>
      </c>
      <c r="AB26" s="237">
        <v>2084</v>
      </c>
      <c r="AC26">
        <v>5122</v>
      </c>
      <c r="AD26">
        <v>1831</v>
      </c>
      <c r="AE26" s="237">
        <v>9037</v>
      </c>
      <c r="AF26">
        <v>83</v>
      </c>
      <c r="AG26">
        <v>197</v>
      </c>
      <c r="AH26">
        <v>0</v>
      </c>
      <c r="AI26">
        <v>280</v>
      </c>
      <c r="AJ26">
        <v>688</v>
      </c>
      <c r="AK26">
        <v>246</v>
      </c>
      <c r="AL26">
        <v>1214</v>
      </c>
      <c r="AM26" s="237">
        <v>0.23</v>
      </c>
      <c r="AN26" s="237">
        <f t="shared" si="0"/>
        <v>0.77</v>
      </c>
      <c r="AO26">
        <v>0.56999999999999995</v>
      </c>
      <c r="AP26">
        <v>0.2</v>
      </c>
      <c r="AQ26" t="s">
        <v>252</v>
      </c>
    </row>
    <row r="27" spans="9:43" x14ac:dyDescent="0.25">
      <c r="I27">
        <v>2017</v>
      </c>
      <c r="J27" s="167">
        <f t="shared" si="1"/>
        <v>4556.3580399742095</v>
      </c>
      <c r="K27" s="167">
        <f t="shared" si="2"/>
        <v>1139.0895099935524</v>
      </c>
      <c r="L27" s="167">
        <f t="shared" si="3"/>
        <v>5695.4475499677619</v>
      </c>
      <c r="M27" s="256">
        <v>0.176998846177052</v>
      </c>
      <c r="O27">
        <f t="shared" ref="O27:O31" si="8">I27</f>
        <v>2017</v>
      </c>
      <c r="P27" s="238">
        <f>SUM(ReturnData!Y41:AC41)/100</f>
        <v>0.8</v>
      </c>
      <c r="Q27" s="238">
        <f>SUM(ReturnData!AD41:AI41)/100</f>
        <v>0.2</v>
      </c>
      <c r="R27" s="231">
        <f t="shared" si="4"/>
        <v>1</v>
      </c>
      <c r="T27" s="167">
        <f>'Data-A6-Chin (May25)'!L38</f>
        <v>5695.4475499677619</v>
      </c>
      <c r="V27" s="235">
        <f t="shared" ref="V27:V30" si="9">P27*$T27</f>
        <v>4556.3580399742095</v>
      </c>
      <c r="W27" s="235">
        <f t="shared" ref="W27:W31" si="10">Q27*$T27</f>
        <v>1139.0895099935524</v>
      </c>
      <c r="X27" s="167">
        <f t="shared" si="7"/>
        <v>5695.4475499677619</v>
      </c>
      <c r="AA27">
        <v>2017</v>
      </c>
      <c r="AB27" s="237">
        <v>2650</v>
      </c>
      <c r="AC27">
        <v>1381</v>
      </c>
      <c r="AD27">
        <v>389</v>
      </c>
      <c r="AE27" s="237">
        <v>4419</v>
      </c>
      <c r="AF27">
        <v>131</v>
      </c>
      <c r="AG27">
        <v>251</v>
      </c>
      <c r="AH27">
        <v>0</v>
      </c>
      <c r="AI27">
        <v>382</v>
      </c>
      <c r="AJ27">
        <v>199</v>
      </c>
      <c r="AK27">
        <v>56</v>
      </c>
      <c r="AL27">
        <v>637</v>
      </c>
      <c r="AM27" s="237">
        <v>0.6</v>
      </c>
      <c r="AN27" s="237">
        <f t="shared" si="0"/>
        <v>0.4</v>
      </c>
      <c r="AO27">
        <v>0.31</v>
      </c>
      <c r="AP27">
        <v>0.09</v>
      </c>
      <c r="AQ27" t="s">
        <v>252</v>
      </c>
    </row>
    <row r="28" spans="9:43" x14ac:dyDescent="0.25">
      <c r="I28">
        <v>2018</v>
      </c>
      <c r="J28" s="167">
        <f t="shared" si="1"/>
        <v>9266.317960281609</v>
      </c>
      <c r="K28" s="167">
        <f t="shared" si="2"/>
        <v>7400.1844821693412</v>
      </c>
      <c r="L28" s="167">
        <f t="shared" si="3"/>
        <v>16666.50244245095</v>
      </c>
      <c r="M28" s="256">
        <v>0.21878951633708682</v>
      </c>
      <c r="O28">
        <f t="shared" si="8"/>
        <v>2018</v>
      </c>
      <c r="P28" s="238">
        <f>SUM(ReturnData!Y42:AC42)/100</f>
        <v>0.55598455598455598</v>
      </c>
      <c r="Q28" s="238">
        <f>SUM(ReturnData!AD42:AI42)/100</f>
        <v>0.44401544401544402</v>
      </c>
      <c r="R28" s="231">
        <f t="shared" si="4"/>
        <v>1</v>
      </c>
      <c r="T28" s="167">
        <f>'Data-A6-Chin (May25)'!L39</f>
        <v>16666.50244245095</v>
      </c>
      <c r="V28" s="235">
        <f t="shared" si="9"/>
        <v>9266.317960281609</v>
      </c>
      <c r="W28" s="235">
        <f t="shared" si="10"/>
        <v>7400.1844821693412</v>
      </c>
      <c r="X28" s="167">
        <f t="shared" si="7"/>
        <v>16666.50244245095</v>
      </c>
      <c r="AA28">
        <v>2018</v>
      </c>
      <c r="AB28" s="237">
        <v>7464</v>
      </c>
      <c r="AC28">
        <v>5177</v>
      </c>
      <c r="AD28">
        <v>1829</v>
      </c>
      <c r="AE28" s="237">
        <v>14470</v>
      </c>
      <c r="AF28">
        <v>160</v>
      </c>
      <c r="AG28">
        <v>248</v>
      </c>
      <c r="AH28">
        <v>0</v>
      </c>
      <c r="AI28">
        <v>408</v>
      </c>
      <c r="AJ28">
        <v>283</v>
      </c>
      <c r="AK28">
        <v>100</v>
      </c>
      <c r="AL28">
        <v>791</v>
      </c>
      <c r="AM28" s="237">
        <v>0.52</v>
      </c>
      <c r="AN28" s="237">
        <f t="shared" si="0"/>
        <v>0.49</v>
      </c>
      <c r="AO28">
        <v>0.36</v>
      </c>
      <c r="AP28">
        <v>0.13</v>
      </c>
      <c r="AQ28" t="s">
        <v>252</v>
      </c>
    </row>
    <row r="29" spans="9:43" x14ac:dyDescent="0.25">
      <c r="I29">
        <v>2019</v>
      </c>
      <c r="J29" s="167">
        <f>V29</f>
        <v>6310.63252916479</v>
      </c>
      <c r="K29" s="167">
        <f t="shared" si="2"/>
        <v>6786.4341881097553</v>
      </c>
      <c r="L29" s="167">
        <f t="shared" si="3"/>
        <v>13097.066717274545</v>
      </c>
      <c r="M29" s="256">
        <v>0.10646692730438118</v>
      </c>
      <c r="O29">
        <f t="shared" si="8"/>
        <v>2019</v>
      </c>
      <c r="P29" s="238">
        <f>SUM(ReturnData!Y43:AC43)/100</f>
        <v>0.48183556405353728</v>
      </c>
      <c r="Q29" s="238">
        <f>SUM(ReturnData!AD43:AI43)/100</f>
        <v>0.51816443594646278</v>
      </c>
      <c r="R29" s="231">
        <f t="shared" si="4"/>
        <v>1</v>
      </c>
      <c r="T29" s="167">
        <f>'Data-A6-Chin (May25)'!L40</f>
        <v>13097.066717274545</v>
      </c>
      <c r="V29" s="235">
        <f t="shared" si="9"/>
        <v>6310.63252916479</v>
      </c>
      <c r="W29" s="235">
        <f t="shared" si="10"/>
        <v>6786.4341881097553</v>
      </c>
      <c r="X29" s="167">
        <f t="shared" si="7"/>
        <v>13097.066717274545</v>
      </c>
      <c r="AA29">
        <v>2019</v>
      </c>
      <c r="AB29" s="237"/>
      <c r="AE29" s="237"/>
      <c r="AM29" s="237"/>
      <c r="AN29" s="237"/>
    </row>
    <row r="30" spans="9:43" x14ac:dyDescent="0.25">
      <c r="I30">
        <v>2020</v>
      </c>
      <c r="J30" s="167">
        <f>V30</f>
        <v>9286.3572653323699</v>
      </c>
      <c r="K30" s="167">
        <f>W30</f>
        <v>5459.6956100641746</v>
      </c>
      <c r="L30" s="167">
        <f t="shared" ref="L30" si="11">SUM(J30:K30)</f>
        <v>14746.052875396545</v>
      </c>
      <c r="M30" s="256">
        <v>7.575066333675301E-2</v>
      </c>
      <c r="O30">
        <f t="shared" si="8"/>
        <v>2020</v>
      </c>
      <c r="P30" s="238">
        <f>SUM(ReturnData!Y44:AC44)/100</f>
        <v>0.62975206611570256</v>
      </c>
      <c r="Q30" s="238">
        <f>SUM(ReturnData!AD44:AI44)/100</f>
        <v>0.3702479338842975</v>
      </c>
      <c r="R30" s="231">
        <f t="shared" ref="R30" si="12">SUM(P30:Q30)</f>
        <v>1</v>
      </c>
      <c r="T30" s="167">
        <f>'Data-A6-Chin (May25)'!L41</f>
        <v>14746.052875396545</v>
      </c>
      <c r="V30" s="235">
        <f t="shared" si="9"/>
        <v>9286.3572653323699</v>
      </c>
      <c r="W30" s="235">
        <f t="shared" si="10"/>
        <v>5459.6956100641746</v>
      </c>
      <c r="X30" s="167">
        <f>SUM(V30:W30)</f>
        <v>14746.052875396545</v>
      </c>
      <c r="AA30">
        <v>2020</v>
      </c>
      <c r="AB30" s="237"/>
      <c r="AE30" s="237"/>
      <c r="AM30" s="237"/>
      <c r="AN30" s="237"/>
    </row>
    <row r="31" spans="9:43" x14ac:dyDescent="0.25">
      <c r="I31">
        <v>2021</v>
      </c>
      <c r="J31" s="167">
        <f>V31</f>
        <v>5399.5620834626952</v>
      </c>
      <c r="K31" s="167">
        <f>W31</f>
        <v>7464.1005271396061</v>
      </c>
      <c r="L31" s="167">
        <f t="shared" ref="L31" si="13">SUM(J31:K31)</f>
        <v>12863.662610602301</v>
      </c>
      <c r="M31" s="256"/>
      <c r="O31">
        <f t="shared" si="8"/>
        <v>2021</v>
      </c>
      <c r="P31" s="238">
        <f>SUM(ReturnData!Y45:AC45)/100</f>
        <v>0.41975308641975312</v>
      </c>
      <c r="Q31" s="238">
        <f>SUM(ReturnData!AD45:AI45)/100</f>
        <v>0.58024691358024683</v>
      </c>
      <c r="R31" s="231">
        <f t="shared" ref="R31" si="14">SUM(P31:Q31)</f>
        <v>1</v>
      </c>
      <c r="T31" s="167">
        <f>'Data-A6-Chin (May25)'!L42</f>
        <v>12863.662610602301</v>
      </c>
      <c r="V31" s="235">
        <f>P31*$T31</f>
        <v>5399.5620834626952</v>
      </c>
      <c r="W31" s="235">
        <f t="shared" si="10"/>
        <v>7464.1005271396061</v>
      </c>
      <c r="X31" s="167">
        <f>SUM(V31:W31)</f>
        <v>12863.662610602301</v>
      </c>
      <c r="AA31">
        <v>2021</v>
      </c>
      <c r="AB31" s="237"/>
      <c r="AE31" s="237"/>
      <c r="AM31" s="237"/>
      <c r="AN31" s="237"/>
    </row>
    <row r="32" spans="9:43" x14ac:dyDescent="0.25">
      <c r="I32">
        <v>2022</v>
      </c>
      <c r="J32" s="167">
        <f>V32</f>
        <v>9268.8571935488144</v>
      </c>
      <c r="K32" s="167">
        <f>W32</f>
        <v>5790.4781142920865</v>
      </c>
      <c r="L32" s="167">
        <f t="shared" ref="L32" si="15">SUM(J32:K32)</f>
        <v>15059.335307840902</v>
      </c>
      <c r="M32" s="256"/>
      <c r="O32">
        <f t="shared" ref="O32" si="16">I32</f>
        <v>2022</v>
      </c>
      <c r="P32" s="238">
        <f>SUM(ReturnData!Y48:AC48)/100</f>
        <v>0.61548913043478248</v>
      </c>
      <c r="Q32" s="238">
        <f>SUM(ReturnData!AD48:AI48)/100</f>
        <v>0.38451086956521741</v>
      </c>
      <c r="R32" s="231">
        <f t="shared" ref="R32" si="17">SUM(P32:Q32)</f>
        <v>0.99999999999999989</v>
      </c>
      <c r="T32" s="167">
        <f>'Data-A6-Chin (May25)'!L43</f>
        <v>15059.335307840902</v>
      </c>
      <c r="V32" s="235">
        <f>P32*$T32</f>
        <v>9268.8571935488144</v>
      </c>
      <c r="W32" s="235">
        <f t="shared" ref="W32" si="18">Q32*$T32</f>
        <v>5790.4781142920865</v>
      </c>
      <c r="X32" s="167">
        <f>SUM(V32:W32)</f>
        <v>15059.335307840902</v>
      </c>
      <c r="AA32">
        <v>2021</v>
      </c>
      <c r="AB32" s="237"/>
      <c r="AE32" s="237"/>
      <c r="AM32" s="237"/>
      <c r="AN32" s="237"/>
    </row>
    <row r="34" spans="9:42" x14ac:dyDescent="0.25">
      <c r="AA34" t="s">
        <v>136</v>
      </c>
      <c r="AB34" s="237">
        <v>4721</v>
      </c>
      <c r="AC34">
        <v>7137</v>
      </c>
      <c r="AD34">
        <v>4017</v>
      </c>
      <c r="AE34" s="237">
        <v>15875</v>
      </c>
      <c r="AF34">
        <v>171</v>
      </c>
      <c r="AG34">
        <v>282</v>
      </c>
      <c r="AH34">
        <v>0</v>
      </c>
      <c r="AI34">
        <v>453</v>
      </c>
      <c r="AJ34">
        <v>675</v>
      </c>
      <c r="AK34">
        <v>364</v>
      </c>
      <c r="AL34">
        <v>1492</v>
      </c>
      <c r="AM34" s="237">
        <v>0.34</v>
      </c>
      <c r="AN34" s="237">
        <f>AVERAGE(AN4:AN30)</f>
        <v>0.67040000000000011</v>
      </c>
      <c r="AO34">
        <v>0.43</v>
      </c>
      <c r="AP34">
        <v>0.23</v>
      </c>
    </row>
    <row r="36" spans="9:42" x14ac:dyDescent="0.25">
      <c r="I36" s="65" t="s">
        <v>272</v>
      </c>
      <c r="P36" s="239">
        <f>AVERAGE(P4:P30)</f>
        <v>0.40511647187606314</v>
      </c>
      <c r="Q36" s="239">
        <f>AVERAGE(Q4:Q30)</f>
        <v>0.59495760219801097</v>
      </c>
      <c r="R36" s="232">
        <f>AVERAGE(R4:R30)</f>
        <v>1.0000740740740741</v>
      </c>
      <c r="T36" s="167">
        <f>AVERAGE(T4:T30)</f>
        <v>19046.782436671172</v>
      </c>
      <c r="V36" s="235">
        <f>AVERAGE(V4:V30)</f>
        <v>6936.2846657580312</v>
      </c>
      <c r="W36" s="235">
        <f>AVERAGE(W4:W30)</f>
        <v>12111.822674173016</v>
      </c>
      <c r="X36" s="167">
        <f>AVERAGE(X4:X30)</f>
        <v>19048.107339931041</v>
      </c>
      <c r="AA36" t="s">
        <v>255</v>
      </c>
    </row>
    <row r="37" spans="9:42" x14ac:dyDescent="0.25">
      <c r="AA37" t="s">
        <v>256</v>
      </c>
    </row>
    <row r="38" spans="9:42" x14ac:dyDescent="0.25">
      <c r="I38" t="s">
        <v>6</v>
      </c>
      <c r="J38" t="s">
        <v>249</v>
      </c>
      <c r="K38" t="s">
        <v>250</v>
      </c>
      <c r="L38" s="65" t="s">
        <v>1</v>
      </c>
      <c r="M38" t="s">
        <v>248</v>
      </c>
      <c r="O38" s="65" t="s">
        <v>274</v>
      </c>
      <c r="P38" s="65" t="s">
        <v>275</v>
      </c>
      <c r="Q38" s="65" t="s">
        <v>276</v>
      </c>
      <c r="R38" s="65" t="s">
        <v>277</v>
      </c>
      <c r="AA38" t="s">
        <v>253</v>
      </c>
      <c r="AB38">
        <v>0</v>
      </c>
      <c r="AC38">
        <v>0</v>
      </c>
      <c r="AD38">
        <v>0</v>
      </c>
      <c r="AE38">
        <v>0</v>
      </c>
      <c r="AF38">
        <v>48</v>
      </c>
      <c r="AG38">
        <v>36</v>
      </c>
      <c r="AH38">
        <v>0</v>
      </c>
      <c r="AI38">
        <v>90</v>
      </c>
      <c r="AJ38">
        <v>96</v>
      </c>
      <c r="AK38">
        <v>56</v>
      </c>
      <c r="AL38">
        <v>366</v>
      </c>
      <c r="AM38">
        <v>0.13</v>
      </c>
      <c r="AO38">
        <v>0.26</v>
      </c>
      <c r="AP38">
        <v>0.09</v>
      </c>
    </row>
    <row r="39" spans="9:42" x14ac:dyDescent="0.25">
      <c r="I39">
        <v>1994</v>
      </c>
      <c r="J39" s="167">
        <v>16753</v>
      </c>
      <c r="K39" s="167">
        <v>7527</v>
      </c>
      <c r="L39" s="167">
        <f>SUM(J39:K39)</f>
        <v>24280</v>
      </c>
      <c r="M39" s="232">
        <f t="shared" ref="M39:M65" si="19">M4</f>
        <v>0.16</v>
      </c>
      <c r="O39" s="167">
        <f t="shared" ref="O39:O65" si="20">J4</f>
        <v>2986.3987668620421</v>
      </c>
      <c r="P39" s="241">
        <f>L39-R39-O39</f>
        <v>13766.801233137958</v>
      </c>
      <c r="Q39" s="167">
        <f>SUM(O39:P39)</f>
        <v>16753.2</v>
      </c>
      <c r="R39" s="187">
        <f t="shared" ref="R39:R65" si="21">L39*AP4</f>
        <v>7526.8</v>
      </c>
      <c r="AA39" t="s">
        <v>254</v>
      </c>
      <c r="AB39">
        <v>9032</v>
      </c>
      <c r="AC39">
        <v>15860</v>
      </c>
      <c r="AD39">
        <v>10514</v>
      </c>
      <c r="AE39">
        <v>28329</v>
      </c>
      <c r="AF39">
        <v>485</v>
      </c>
      <c r="AG39">
        <v>599</v>
      </c>
      <c r="AH39">
        <v>0</v>
      </c>
      <c r="AI39">
        <v>948</v>
      </c>
      <c r="AJ39">
        <v>1811</v>
      </c>
      <c r="AK39">
        <v>1351</v>
      </c>
      <c r="AL39">
        <v>3640</v>
      </c>
      <c r="AM39">
        <v>0.6</v>
      </c>
      <c r="AO39">
        <v>0.61</v>
      </c>
      <c r="AP39">
        <v>0.41</v>
      </c>
    </row>
    <row r="40" spans="9:42" x14ac:dyDescent="0.25">
      <c r="I40">
        <v>1995</v>
      </c>
      <c r="J40" s="167">
        <v>8973</v>
      </c>
      <c r="K40" s="167">
        <v>1461</v>
      </c>
      <c r="L40" s="167">
        <f t="shared" ref="L40:L64" si="22">SUM(J40:K40)</f>
        <v>10434</v>
      </c>
      <c r="M40" s="232">
        <f t="shared" si="19"/>
        <v>0.21</v>
      </c>
      <c r="O40" s="167">
        <f t="shared" si="20"/>
        <v>5732.8646881287723</v>
      </c>
      <c r="P40" s="241">
        <f t="shared" ref="P40:P64" si="23">L40-R40-O40</f>
        <v>3240.3753118712275</v>
      </c>
      <c r="Q40" s="167">
        <f t="shared" ref="Q40:Q64" si="24">SUM(O40:P40)</f>
        <v>8973.24</v>
      </c>
      <c r="R40" s="187">
        <f t="shared" si="21"/>
        <v>1460.7600000000002</v>
      </c>
    </row>
    <row r="41" spans="9:42" x14ac:dyDescent="0.25">
      <c r="I41">
        <v>1996</v>
      </c>
      <c r="J41" s="167">
        <v>14279</v>
      </c>
      <c r="K41" s="167">
        <v>9923</v>
      </c>
      <c r="L41" s="167">
        <f t="shared" si="22"/>
        <v>24202</v>
      </c>
      <c r="M41" s="232">
        <f t="shared" si="19"/>
        <v>0.28000000000000003</v>
      </c>
      <c r="O41" s="167">
        <f t="shared" si="20"/>
        <v>6050.5836322281511</v>
      </c>
      <c r="P41" s="241">
        <f t="shared" si="23"/>
        <v>8228.5963677718501</v>
      </c>
      <c r="Q41" s="167">
        <f t="shared" si="24"/>
        <v>14279.18</v>
      </c>
      <c r="R41" s="187">
        <f t="shared" si="21"/>
        <v>9922.82</v>
      </c>
    </row>
    <row r="42" spans="9:42" x14ac:dyDescent="0.25">
      <c r="I42">
        <v>1997</v>
      </c>
      <c r="J42" s="167">
        <v>15409</v>
      </c>
      <c r="K42" s="167">
        <v>5414</v>
      </c>
      <c r="L42" s="167">
        <f t="shared" si="22"/>
        <v>20823</v>
      </c>
      <c r="M42" s="232">
        <f t="shared" si="19"/>
        <v>0.08</v>
      </c>
      <c r="O42" s="167">
        <f t="shared" si="20"/>
        <v>8662.2543105590066</v>
      </c>
      <c r="P42" s="241">
        <f t="shared" si="23"/>
        <v>6746.7656894409938</v>
      </c>
      <c r="Q42" s="167">
        <f t="shared" si="24"/>
        <v>15409.02</v>
      </c>
      <c r="R42" s="187">
        <f t="shared" si="21"/>
        <v>5413.9800000000005</v>
      </c>
    </row>
    <row r="43" spans="9:42" x14ac:dyDescent="0.25">
      <c r="I43">
        <v>1998</v>
      </c>
      <c r="J43" s="167">
        <v>16240</v>
      </c>
      <c r="K43" s="167">
        <v>9135</v>
      </c>
      <c r="L43" s="167">
        <f t="shared" si="22"/>
        <v>25375</v>
      </c>
      <c r="M43" s="232">
        <f t="shared" si="19"/>
        <v>0.11</v>
      </c>
      <c r="O43" s="167">
        <f t="shared" si="20"/>
        <v>3295.3696976744191</v>
      </c>
      <c r="P43" s="241">
        <f t="shared" si="23"/>
        <v>12944.63030232558</v>
      </c>
      <c r="Q43" s="167">
        <f t="shared" si="24"/>
        <v>16240</v>
      </c>
      <c r="R43" s="187">
        <f t="shared" si="21"/>
        <v>9135</v>
      </c>
    </row>
    <row r="44" spans="9:42" x14ac:dyDescent="0.25">
      <c r="I44">
        <v>1999</v>
      </c>
      <c r="J44" s="167">
        <v>9667</v>
      </c>
      <c r="K44" s="167">
        <v>3760</v>
      </c>
      <c r="L44" s="167">
        <f t="shared" si="22"/>
        <v>13427</v>
      </c>
      <c r="M44" s="232">
        <f t="shared" si="19"/>
        <v>0.13</v>
      </c>
      <c r="O44" s="167">
        <f t="shared" si="20"/>
        <v>5978.8703193957308</v>
      </c>
      <c r="P44" s="241">
        <f t="shared" si="23"/>
        <v>3688.5696806042679</v>
      </c>
      <c r="Q44" s="167">
        <f t="shared" si="24"/>
        <v>9667.4399999999987</v>
      </c>
      <c r="R44" s="187">
        <f t="shared" si="21"/>
        <v>3759.5600000000004</v>
      </c>
    </row>
    <row r="45" spans="9:42" x14ac:dyDescent="0.25">
      <c r="I45">
        <v>2000</v>
      </c>
      <c r="J45" s="167">
        <v>15348</v>
      </c>
      <c r="K45" s="167">
        <v>6269</v>
      </c>
      <c r="L45" s="167">
        <f t="shared" si="22"/>
        <v>21617</v>
      </c>
      <c r="M45" s="232">
        <f t="shared" si="19"/>
        <v>0.18</v>
      </c>
      <c r="O45" s="167">
        <f t="shared" si="20"/>
        <v>10592.184955660445</v>
      </c>
      <c r="P45" s="241">
        <f t="shared" si="23"/>
        <v>4755.885044339555</v>
      </c>
      <c r="Q45" s="167">
        <f t="shared" si="24"/>
        <v>15348.07</v>
      </c>
      <c r="R45" s="187">
        <f t="shared" si="21"/>
        <v>6268.9299999999994</v>
      </c>
    </row>
    <row r="46" spans="9:42" x14ac:dyDescent="0.25">
      <c r="I46">
        <v>2001</v>
      </c>
      <c r="J46" s="167">
        <v>21863</v>
      </c>
      <c r="K46" s="167">
        <v>12840</v>
      </c>
      <c r="L46" s="167">
        <f t="shared" si="22"/>
        <v>34703</v>
      </c>
      <c r="M46" s="232">
        <f t="shared" si="19"/>
        <v>0.08</v>
      </c>
      <c r="O46" s="167">
        <f t="shared" si="20"/>
        <v>6918.3269925982895</v>
      </c>
      <c r="P46" s="241">
        <f t="shared" si="23"/>
        <v>14944.56300740171</v>
      </c>
      <c r="Q46" s="167">
        <f t="shared" si="24"/>
        <v>21862.89</v>
      </c>
      <c r="R46" s="187">
        <f t="shared" si="21"/>
        <v>12840.11</v>
      </c>
    </row>
    <row r="47" spans="9:42" x14ac:dyDescent="0.25">
      <c r="I47">
        <v>2002</v>
      </c>
      <c r="J47" s="167">
        <v>11739</v>
      </c>
      <c r="K47" s="167">
        <v>4342</v>
      </c>
      <c r="L47" s="167">
        <f t="shared" si="22"/>
        <v>16081</v>
      </c>
      <c r="M47" s="232">
        <f t="shared" si="19"/>
        <v>0.09</v>
      </c>
      <c r="O47" s="167">
        <f t="shared" si="20"/>
        <v>6548.3054583220091</v>
      </c>
      <c r="P47" s="241">
        <f t="shared" si="23"/>
        <v>5190.8245416779919</v>
      </c>
      <c r="Q47" s="167">
        <f t="shared" si="24"/>
        <v>11739.130000000001</v>
      </c>
      <c r="R47" s="187">
        <f t="shared" si="21"/>
        <v>4341.87</v>
      </c>
    </row>
    <row r="48" spans="9:42" x14ac:dyDescent="0.25">
      <c r="I48">
        <v>2003</v>
      </c>
      <c r="J48" s="167">
        <v>22391</v>
      </c>
      <c r="K48" s="167">
        <v>7071</v>
      </c>
      <c r="L48" s="167">
        <f t="shared" si="22"/>
        <v>29462</v>
      </c>
      <c r="M48" s="232">
        <f t="shared" si="19"/>
        <v>0.17</v>
      </c>
      <c r="O48" s="167">
        <f t="shared" si="20"/>
        <v>6438.6250353811747</v>
      </c>
      <c r="P48" s="241">
        <f t="shared" si="23"/>
        <v>15952.494964618825</v>
      </c>
      <c r="Q48" s="167">
        <f t="shared" si="24"/>
        <v>22391.119999999999</v>
      </c>
      <c r="R48" s="187">
        <f t="shared" si="21"/>
        <v>7070.88</v>
      </c>
    </row>
    <row r="49" spans="9:18" x14ac:dyDescent="0.25">
      <c r="I49">
        <v>2004</v>
      </c>
      <c r="J49" s="167">
        <v>14261</v>
      </c>
      <c r="K49" s="167">
        <v>3791</v>
      </c>
      <c r="L49" s="167">
        <f t="shared" si="22"/>
        <v>18052</v>
      </c>
      <c r="M49" s="232">
        <f t="shared" si="19"/>
        <v>0.17</v>
      </c>
      <c r="O49" s="167">
        <f t="shared" si="20"/>
        <v>9049.8466322080822</v>
      </c>
      <c r="P49" s="241">
        <f t="shared" si="23"/>
        <v>5211.2333677919178</v>
      </c>
      <c r="Q49" s="167">
        <f t="shared" si="24"/>
        <v>14261.08</v>
      </c>
      <c r="R49" s="187">
        <f t="shared" si="21"/>
        <v>3790.92</v>
      </c>
    </row>
    <row r="50" spans="9:18" x14ac:dyDescent="0.25">
      <c r="I50">
        <v>2005</v>
      </c>
      <c r="J50" s="167">
        <v>13434</v>
      </c>
      <c r="K50" s="167">
        <v>3359</v>
      </c>
      <c r="L50" s="167">
        <f t="shared" si="22"/>
        <v>16793</v>
      </c>
      <c r="M50" s="232">
        <f t="shared" si="19"/>
        <v>0.12</v>
      </c>
      <c r="O50" s="167">
        <f t="shared" si="20"/>
        <v>5107.7718876826348</v>
      </c>
      <c r="P50" s="241">
        <f t="shared" si="23"/>
        <v>8326.6281123173649</v>
      </c>
      <c r="Q50" s="167">
        <f t="shared" si="24"/>
        <v>13434.4</v>
      </c>
      <c r="R50" s="187">
        <f t="shared" si="21"/>
        <v>3358.6000000000004</v>
      </c>
    </row>
    <row r="51" spans="9:18" x14ac:dyDescent="0.25">
      <c r="I51">
        <v>2006</v>
      </c>
      <c r="J51" s="167">
        <v>21794</v>
      </c>
      <c r="K51" s="167">
        <v>6882</v>
      </c>
      <c r="L51" s="167">
        <f t="shared" si="22"/>
        <v>28676</v>
      </c>
      <c r="M51" s="232">
        <f t="shared" si="19"/>
        <v>0.12</v>
      </c>
      <c r="O51" s="167">
        <f t="shared" si="20"/>
        <v>12408.697833536969</v>
      </c>
      <c r="P51" s="241">
        <f t="shared" si="23"/>
        <v>9385.0621664630326</v>
      </c>
      <c r="Q51" s="167">
        <f t="shared" si="24"/>
        <v>21793.760000000002</v>
      </c>
      <c r="R51" s="187">
        <f t="shared" si="21"/>
        <v>6882.24</v>
      </c>
    </row>
    <row r="52" spans="9:18" x14ac:dyDescent="0.25">
      <c r="I52">
        <v>2007</v>
      </c>
      <c r="J52" s="167">
        <v>19890</v>
      </c>
      <c r="K52" s="167">
        <v>7356</v>
      </c>
      <c r="L52" s="167">
        <f t="shared" si="22"/>
        <v>27246</v>
      </c>
      <c r="M52" s="232">
        <f t="shared" si="19"/>
        <v>0.15</v>
      </c>
      <c r="O52" s="167">
        <f t="shared" si="20"/>
        <v>4396.6142248111519</v>
      </c>
      <c r="P52" s="241">
        <f t="shared" si="23"/>
        <v>15492.96577518885</v>
      </c>
      <c r="Q52" s="167">
        <f t="shared" si="24"/>
        <v>19889.580000000002</v>
      </c>
      <c r="R52" s="187">
        <f t="shared" si="21"/>
        <v>7356.42</v>
      </c>
    </row>
    <row r="53" spans="9:18" x14ac:dyDescent="0.25">
      <c r="I53">
        <v>2008</v>
      </c>
      <c r="J53" s="167">
        <v>17789</v>
      </c>
      <c r="K53" s="167">
        <v>3905</v>
      </c>
      <c r="L53" s="167">
        <f t="shared" si="22"/>
        <v>21694</v>
      </c>
      <c r="M53" s="232">
        <f t="shared" si="19"/>
        <v>0.2</v>
      </c>
      <c r="O53" s="167">
        <f t="shared" si="20"/>
        <v>11068.39608859319</v>
      </c>
      <c r="P53" s="241">
        <f t="shared" si="23"/>
        <v>6720.6839114068116</v>
      </c>
      <c r="Q53" s="167">
        <f t="shared" si="24"/>
        <v>17789.080000000002</v>
      </c>
      <c r="R53" s="187">
        <f t="shared" si="21"/>
        <v>3904.92</v>
      </c>
    </row>
    <row r="54" spans="9:18" x14ac:dyDescent="0.25">
      <c r="I54">
        <v>2009</v>
      </c>
      <c r="J54" s="167">
        <v>22710</v>
      </c>
      <c r="K54" s="167">
        <v>7570</v>
      </c>
      <c r="L54" s="167">
        <f t="shared" si="22"/>
        <v>30280</v>
      </c>
      <c r="M54" s="232">
        <f t="shared" si="19"/>
        <v>0.13</v>
      </c>
      <c r="O54" s="167">
        <f t="shared" si="20"/>
        <v>8389.7925392238649</v>
      </c>
      <c r="P54" s="241">
        <f t="shared" si="23"/>
        <v>14320.207460776135</v>
      </c>
      <c r="Q54" s="167">
        <f t="shared" si="24"/>
        <v>22710</v>
      </c>
      <c r="R54" s="187">
        <f t="shared" si="21"/>
        <v>7570</v>
      </c>
    </row>
    <row r="55" spans="9:18" x14ac:dyDescent="0.25">
      <c r="I55">
        <v>2010</v>
      </c>
      <c r="J55" s="167">
        <v>16785</v>
      </c>
      <c r="K55" s="167">
        <v>3937</v>
      </c>
      <c r="L55" s="167">
        <f t="shared" si="22"/>
        <v>20722</v>
      </c>
      <c r="M55" s="232">
        <f t="shared" si="19"/>
        <v>0.25</v>
      </c>
      <c r="O55" s="167">
        <f t="shared" si="20"/>
        <v>9082.9831063163383</v>
      </c>
      <c r="P55" s="241">
        <f t="shared" si="23"/>
        <v>7701.8368936836614</v>
      </c>
      <c r="Q55" s="167">
        <f t="shared" si="24"/>
        <v>16784.82</v>
      </c>
      <c r="R55" s="187">
        <f t="shared" si="21"/>
        <v>3937.18</v>
      </c>
    </row>
    <row r="56" spans="9:18" x14ac:dyDescent="0.25">
      <c r="I56">
        <v>2011</v>
      </c>
      <c r="J56" s="167">
        <v>9070</v>
      </c>
      <c r="K56" s="167">
        <v>2411</v>
      </c>
      <c r="L56" s="167">
        <f t="shared" si="22"/>
        <v>11481</v>
      </c>
      <c r="M56" s="232">
        <f t="shared" si="19"/>
        <v>0.09</v>
      </c>
      <c r="O56" s="167">
        <f t="shared" si="20"/>
        <v>5026.2896600491586</v>
      </c>
      <c r="P56" s="241">
        <f t="shared" si="23"/>
        <v>4043.7003399508412</v>
      </c>
      <c r="Q56" s="167">
        <f t="shared" si="24"/>
        <v>9069.99</v>
      </c>
      <c r="R56" s="187">
        <f t="shared" si="21"/>
        <v>2411.0099999999998</v>
      </c>
    </row>
    <row r="57" spans="9:18" x14ac:dyDescent="0.25">
      <c r="I57">
        <v>2012</v>
      </c>
      <c r="J57" s="167">
        <v>7770</v>
      </c>
      <c r="K57" s="167">
        <v>3022</v>
      </c>
      <c r="L57" s="167">
        <f t="shared" si="22"/>
        <v>10792</v>
      </c>
      <c r="M57" s="232">
        <f t="shared" si="19"/>
        <v>0.06</v>
      </c>
      <c r="O57" s="167">
        <f t="shared" si="20"/>
        <v>3088.7475721622491</v>
      </c>
      <c r="P57" s="241">
        <f t="shared" si="23"/>
        <v>4681.4924278377512</v>
      </c>
      <c r="Q57" s="167">
        <f t="shared" si="24"/>
        <v>7770.24</v>
      </c>
      <c r="R57" s="187">
        <f t="shared" si="21"/>
        <v>3021.76</v>
      </c>
    </row>
    <row r="58" spans="9:18" x14ac:dyDescent="0.25">
      <c r="I58">
        <v>2013</v>
      </c>
      <c r="J58" s="167">
        <v>8827</v>
      </c>
      <c r="K58" s="167">
        <v>1437</v>
      </c>
      <c r="L58" s="167">
        <f t="shared" si="22"/>
        <v>10264</v>
      </c>
      <c r="M58" s="232">
        <f t="shared" si="19"/>
        <v>7.8217608451616835E-2</v>
      </c>
      <c r="O58" s="167">
        <f t="shared" si="20"/>
        <v>6055.1166331789173</v>
      </c>
      <c r="P58" s="241">
        <f t="shared" si="23"/>
        <v>2771.9233668210836</v>
      </c>
      <c r="Q58" s="167">
        <f t="shared" si="24"/>
        <v>8827.0400000000009</v>
      </c>
      <c r="R58" s="187">
        <f t="shared" si="21"/>
        <v>1436.96</v>
      </c>
    </row>
    <row r="59" spans="9:18" x14ac:dyDescent="0.25">
      <c r="I59">
        <v>2014</v>
      </c>
      <c r="J59" s="167">
        <v>12375</v>
      </c>
      <c r="K59" s="167">
        <v>2015</v>
      </c>
      <c r="L59" s="167">
        <f t="shared" si="22"/>
        <v>14390</v>
      </c>
      <c r="M59" s="232">
        <f t="shared" si="19"/>
        <v>0.12471295745912526</v>
      </c>
      <c r="O59" s="167">
        <f t="shared" si="20"/>
        <v>8459.1795527156537</v>
      </c>
      <c r="P59" s="241">
        <f t="shared" si="23"/>
        <v>3916.2204472843459</v>
      </c>
      <c r="Q59" s="167">
        <f t="shared" si="24"/>
        <v>12375.4</v>
      </c>
      <c r="R59" s="187">
        <f t="shared" si="21"/>
        <v>2014.6000000000001</v>
      </c>
    </row>
    <row r="60" spans="9:18" x14ac:dyDescent="0.25">
      <c r="I60">
        <v>2015</v>
      </c>
      <c r="J60" s="167">
        <v>17828</v>
      </c>
      <c r="K60" s="167">
        <v>4457</v>
      </c>
      <c r="L60" s="167">
        <f t="shared" si="22"/>
        <v>22285</v>
      </c>
      <c r="M60" s="232">
        <f t="shared" si="19"/>
        <v>9.0869826174957827E-2</v>
      </c>
      <c r="O60" s="167">
        <f t="shared" si="20"/>
        <v>9205.1565927654592</v>
      </c>
      <c r="P60" s="241">
        <f t="shared" si="23"/>
        <v>8622.8434072345408</v>
      </c>
      <c r="Q60" s="167">
        <f t="shared" si="24"/>
        <v>17828</v>
      </c>
      <c r="R60" s="187">
        <f t="shared" si="21"/>
        <v>4457</v>
      </c>
    </row>
    <row r="61" spans="9:18" x14ac:dyDescent="0.25">
      <c r="I61">
        <v>2016</v>
      </c>
      <c r="J61" s="167">
        <v>8812</v>
      </c>
      <c r="K61" s="167">
        <v>2203</v>
      </c>
      <c r="L61" s="167">
        <f t="shared" si="22"/>
        <v>11015</v>
      </c>
      <c r="M61" s="232">
        <f t="shared" si="19"/>
        <v>0.10585701951629986</v>
      </c>
      <c r="O61" s="167">
        <f t="shared" si="20"/>
        <v>3317.6440006601747</v>
      </c>
      <c r="P61" s="241">
        <f t="shared" si="23"/>
        <v>5494.3559993398248</v>
      </c>
      <c r="Q61" s="167">
        <f t="shared" si="24"/>
        <v>8812</v>
      </c>
      <c r="R61" s="187">
        <f t="shared" si="21"/>
        <v>2203</v>
      </c>
    </row>
    <row r="62" spans="9:18" x14ac:dyDescent="0.25">
      <c r="I62">
        <v>2017</v>
      </c>
      <c r="J62" s="167">
        <v>5183</v>
      </c>
      <c r="K62">
        <v>513</v>
      </c>
      <c r="L62" s="167">
        <f t="shared" si="22"/>
        <v>5696</v>
      </c>
      <c r="M62" s="232">
        <f t="shared" si="19"/>
        <v>0.176998846177052</v>
      </c>
      <c r="O62" s="167">
        <f t="shared" si="20"/>
        <v>4556.3580399742095</v>
      </c>
      <c r="P62" s="241">
        <f t="shared" si="23"/>
        <v>627.00196002579014</v>
      </c>
      <c r="Q62" s="167">
        <f t="shared" si="24"/>
        <v>5183.3599999999997</v>
      </c>
      <c r="R62" s="187">
        <f t="shared" si="21"/>
        <v>512.64</v>
      </c>
    </row>
    <row r="63" spans="9:18" x14ac:dyDescent="0.25">
      <c r="I63">
        <v>2018</v>
      </c>
      <c r="J63" s="167">
        <v>14205</v>
      </c>
      <c r="K63" s="167">
        <v>2123</v>
      </c>
      <c r="L63" s="167">
        <f t="shared" si="22"/>
        <v>16328</v>
      </c>
      <c r="M63" s="232">
        <f t="shared" si="19"/>
        <v>0.21878951633708682</v>
      </c>
      <c r="O63" s="167">
        <f t="shared" si="20"/>
        <v>9266.317960281609</v>
      </c>
      <c r="P63" s="241">
        <f t="shared" si="23"/>
        <v>4939.0420397183916</v>
      </c>
      <c r="Q63" s="167">
        <f t="shared" si="24"/>
        <v>14205.36</v>
      </c>
      <c r="R63" s="187">
        <f t="shared" si="21"/>
        <v>2122.64</v>
      </c>
    </row>
    <row r="64" spans="9:18" x14ac:dyDescent="0.25">
      <c r="I64">
        <v>2019</v>
      </c>
      <c r="J64" s="167">
        <v>11342</v>
      </c>
      <c r="K64" s="167">
        <v>1695</v>
      </c>
      <c r="L64" s="167">
        <f t="shared" si="22"/>
        <v>13037</v>
      </c>
      <c r="M64" s="232">
        <f t="shared" si="19"/>
        <v>0.10646692730438118</v>
      </c>
      <c r="O64" s="167">
        <f t="shared" si="20"/>
        <v>6310.63252916479</v>
      </c>
      <c r="P64" s="241">
        <f t="shared" si="23"/>
        <v>6726.36747083521</v>
      </c>
      <c r="Q64" s="167">
        <f t="shared" si="24"/>
        <v>13037</v>
      </c>
      <c r="R64" s="187">
        <f t="shared" si="21"/>
        <v>0</v>
      </c>
    </row>
    <row r="65" spans="9:18" x14ac:dyDescent="0.25">
      <c r="I65">
        <v>2020</v>
      </c>
      <c r="J65" s="167"/>
      <c r="M65" s="232">
        <f t="shared" si="19"/>
        <v>7.575066333675301E-2</v>
      </c>
      <c r="O65" s="167">
        <f t="shared" si="20"/>
        <v>9286.3572653323699</v>
      </c>
      <c r="P65" s="241">
        <f t="shared" ref="P65" si="25">L65-R65-O65</f>
        <v>-9286.3572653323699</v>
      </c>
      <c r="Q65" s="167">
        <f t="shared" ref="Q65" si="26">SUM(O65:P65)</f>
        <v>0</v>
      </c>
      <c r="R65" s="187">
        <f t="shared" si="21"/>
        <v>0</v>
      </c>
    </row>
    <row r="66" spans="9:18" x14ac:dyDescent="0.25">
      <c r="I66">
        <v>2021</v>
      </c>
      <c r="J66" s="167"/>
    </row>
    <row r="67" spans="9:18" x14ac:dyDescent="0.25">
      <c r="I67">
        <v>2022</v>
      </c>
    </row>
    <row r="76" spans="9:18" x14ac:dyDescent="0.25">
      <c r="I76" s="65" t="s">
        <v>278</v>
      </c>
      <c r="J76" s="65" t="s">
        <v>279</v>
      </c>
      <c r="K76" s="65" t="s">
        <v>280</v>
      </c>
    </row>
    <row r="77" spans="9:18" x14ac:dyDescent="0.25">
      <c r="I77" s="232">
        <v>0</v>
      </c>
      <c r="J77" cm="1">
        <f t="array" ref="J77:J108">FREQUENCY(M39:M65,I77:I107)</f>
        <v>0</v>
      </c>
      <c r="K77" s="231">
        <f t="shared" ref="K77:K107" si="27">J77/J$109</f>
        <v>0</v>
      </c>
      <c r="L77" s="232">
        <f>SUM(K$77:K77)</f>
        <v>0</v>
      </c>
    </row>
    <row r="78" spans="9:18" x14ac:dyDescent="0.25">
      <c r="I78" s="232">
        <v>0.01</v>
      </c>
      <c r="J78">
        <v>0</v>
      </c>
      <c r="K78" s="231">
        <f t="shared" si="27"/>
        <v>0</v>
      </c>
      <c r="L78" s="232">
        <f>SUM(K$77:K78)</f>
        <v>0</v>
      </c>
    </row>
    <row r="79" spans="9:18" x14ac:dyDescent="0.25">
      <c r="I79" s="232">
        <v>0.02</v>
      </c>
      <c r="J79">
        <v>0</v>
      </c>
      <c r="K79" s="231">
        <f t="shared" si="27"/>
        <v>0</v>
      </c>
      <c r="L79" s="232">
        <f>SUM(K$77:K79)</f>
        <v>0</v>
      </c>
    </row>
    <row r="80" spans="9:18" x14ac:dyDescent="0.25">
      <c r="I80" s="232">
        <v>0.03</v>
      </c>
      <c r="J80">
        <v>0</v>
      </c>
      <c r="K80" s="231">
        <f t="shared" si="27"/>
        <v>0</v>
      </c>
      <c r="L80" s="232">
        <f>SUM(K$77:K80)</f>
        <v>0</v>
      </c>
    </row>
    <row r="81" spans="9:12" x14ac:dyDescent="0.25">
      <c r="I81" s="232">
        <v>0.04</v>
      </c>
      <c r="J81">
        <v>0</v>
      </c>
      <c r="K81" s="231">
        <f t="shared" si="27"/>
        <v>0</v>
      </c>
      <c r="L81" s="232">
        <f>SUM(K$77:K81)</f>
        <v>0</v>
      </c>
    </row>
    <row r="82" spans="9:12" x14ac:dyDescent="0.25">
      <c r="I82" s="232">
        <v>0.05</v>
      </c>
      <c r="J82">
        <v>0</v>
      </c>
      <c r="K82" s="231">
        <f t="shared" si="27"/>
        <v>0</v>
      </c>
      <c r="L82" s="232">
        <f>SUM(K$77:K82)</f>
        <v>0</v>
      </c>
    </row>
    <row r="83" spans="9:12" x14ac:dyDescent="0.25">
      <c r="I83" s="232">
        <v>0.06</v>
      </c>
      <c r="J83">
        <v>1</v>
      </c>
      <c r="K83" s="231">
        <f t="shared" si="27"/>
        <v>3.7037037037037035E-2</v>
      </c>
      <c r="L83" s="232">
        <f>SUM(K$77:K83)</f>
        <v>3.7037037037037035E-2</v>
      </c>
    </row>
    <row r="84" spans="9:12" x14ac:dyDescent="0.25">
      <c r="I84" s="232">
        <v>7.0000000000000007E-2</v>
      </c>
      <c r="J84">
        <v>0</v>
      </c>
      <c r="K84" s="231">
        <f t="shared" si="27"/>
        <v>0</v>
      </c>
      <c r="L84" s="232">
        <f>SUM(K$77:K84)</f>
        <v>3.7037037037037035E-2</v>
      </c>
    </row>
    <row r="85" spans="9:12" x14ac:dyDescent="0.25">
      <c r="I85" s="232">
        <v>0.08</v>
      </c>
      <c r="J85">
        <v>4</v>
      </c>
      <c r="K85" s="231">
        <f t="shared" si="27"/>
        <v>0.14814814814814814</v>
      </c>
      <c r="L85" s="232">
        <f>SUM(K$77:K85)</f>
        <v>0.18518518518518517</v>
      </c>
    </row>
    <row r="86" spans="9:12" x14ac:dyDescent="0.25">
      <c r="I86" s="232">
        <v>0.09</v>
      </c>
      <c r="J86">
        <v>2</v>
      </c>
      <c r="K86" s="231">
        <f t="shared" si="27"/>
        <v>7.407407407407407E-2</v>
      </c>
      <c r="L86" s="232">
        <f>SUM(K$77:K86)</f>
        <v>0.25925925925925924</v>
      </c>
    </row>
    <row r="87" spans="9:12" x14ac:dyDescent="0.25">
      <c r="I87" s="232">
        <v>0.1</v>
      </c>
      <c r="J87">
        <v>1</v>
      </c>
      <c r="K87" s="231">
        <f t="shared" si="27"/>
        <v>3.7037037037037035E-2</v>
      </c>
      <c r="L87" s="232">
        <f>SUM(K$77:K87)</f>
        <v>0.29629629629629628</v>
      </c>
    </row>
    <row r="88" spans="9:12" x14ac:dyDescent="0.25">
      <c r="I88" s="232">
        <v>0.11</v>
      </c>
      <c r="J88">
        <v>3</v>
      </c>
      <c r="K88" s="231">
        <f t="shared" si="27"/>
        <v>0.1111111111111111</v>
      </c>
      <c r="L88" s="232">
        <f>SUM(K$77:K88)</f>
        <v>0.40740740740740738</v>
      </c>
    </row>
    <row r="89" spans="9:12" x14ac:dyDescent="0.25">
      <c r="I89" s="232">
        <v>0.12</v>
      </c>
      <c r="J89">
        <v>2</v>
      </c>
      <c r="K89" s="231">
        <f t="shared" si="27"/>
        <v>7.407407407407407E-2</v>
      </c>
      <c r="L89" s="232">
        <f>SUM(K$77:K89)</f>
        <v>0.48148148148148145</v>
      </c>
    </row>
    <row r="90" spans="9:12" x14ac:dyDescent="0.25">
      <c r="I90" s="232">
        <v>0.13</v>
      </c>
      <c r="J90">
        <v>3</v>
      </c>
      <c r="K90" s="231">
        <f t="shared" si="27"/>
        <v>0.1111111111111111</v>
      </c>
      <c r="L90" s="232">
        <f>SUM(K$77:K90)</f>
        <v>0.59259259259259256</v>
      </c>
    </row>
    <row r="91" spans="9:12" x14ac:dyDescent="0.25">
      <c r="I91" s="232">
        <v>0.14000000000000001</v>
      </c>
      <c r="J91">
        <v>0</v>
      </c>
      <c r="K91" s="231">
        <f t="shared" si="27"/>
        <v>0</v>
      </c>
      <c r="L91" s="232">
        <f>SUM(K$77:K91)</f>
        <v>0.59259259259259256</v>
      </c>
    </row>
    <row r="92" spans="9:12" x14ac:dyDescent="0.25">
      <c r="I92" s="232">
        <v>0.15</v>
      </c>
      <c r="J92">
        <v>1</v>
      </c>
      <c r="K92" s="231">
        <f t="shared" si="27"/>
        <v>3.7037037037037035E-2</v>
      </c>
      <c r="L92" s="232">
        <f>SUM(K$77:K92)</f>
        <v>0.62962962962962954</v>
      </c>
    </row>
    <row r="93" spans="9:12" x14ac:dyDescent="0.25">
      <c r="I93" s="232">
        <v>0.16</v>
      </c>
      <c r="J93">
        <v>1</v>
      </c>
      <c r="K93" s="231">
        <f t="shared" si="27"/>
        <v>3.7037037037037035E-2</v>
      </c>
      <c r="L93" s="232">
        <f>SUM(K$77:K93)</f>
        <v>0.66666666666666652</v>
      </c>
    </row>
    <row r="94" spans="9:12" x14ac:dyDescent="0.25">
      <c r="I94" s="232">
        <v>0.17</v>
      </c>
      <c r="J94">
        <v>2</v>
      </c>
      <c r="K94" s="231">
        <f t="shared" si="27"/>
        <v>7.407407407407407E-2</v>
      </c>
      <c r="L94" s="232">
        <f>SUM(K$77:K94)</f>
        <v>0.74074074074074059</v>
      </c>
    </row>
    <row r="95" spans="9:12" x14ac:dyDescent="0.25">
      <c r="I95" s="232">
        <v>0.18</v>
      </c>
      <c r="J95">
        <v>2</v>
      </c>
      <c r="K95" s="231">
        <f t="shared" si="27"/>
        <v>7.407407407407407E-2</v>
      </c>
      <c r="L95" s="232">
        <f>SUM(K$77:K95)</f>
        <v>0.81481481481481466</v>
      </c>
    </row>
    <row r="96" spans="9:12" x14ac:dyDescent="0.25">
      <c r="I96" s="232">
        <v>0.19</v>
      </c>
      <c r="J96">
        <v>0</v>
      </c>
      <c r="K96" s="231">
        <f t="shared" si="27"/>
        <v>0</v>
      </c>
      <c r="L96" s="232">
        <f>SUM(K$77:K96)</f>
        <v>0.81481481481481466</v>
      </c>
    </row>
    <row r="97" spans="9:12" x14ac:dyDescent="0.25">
      <c r="I97" s="232">
        <v>0.2</v>
      </c>
      <c r="J97">
        <v>1</v>
      </c>
      <c r="K97" s="231">
        <f t="shared" si="27"/>
        <v>3.7037037037037035E-2</v>
      </c>
      <c r="L97" s="232">
        <f>SUM(K$77:K97)</f>
        <v>0.85185185185185164</v>
      </c>
    </row>
    <row r="98" spans="9:12" x14ac:dyDescent="0.25">
      <c r="I98" s="232">
        <v>0.21</v>
      </c>
      <c r="J98">
        <v>1</v>
      </c>
      <c r="K98" s="231">
        <f t="shared" si="27"/>
        <v>3.7037037037037035E-2</v>
      </c>
      <c r="L98" s="232">
        <f>SUM(K$77:K98)</f>
        <v>0.88888888888888862</v>
      </c>
    </row>
    <row r="99" spans="9:12" x14ac:dyDescent="0.25">
      <c r="I99" s="232">
        <v>0.22</v>
      </c>
      <c r="J99">
        <v>1</v>
      </c>
      <c r="K99" s="231">
        <f t="shared" si="27"/>
        <v>3.7037037037037035E-2</v>
      </c>
      <c r="L99" s="232">
        <f>SUM(K$77:K99)</f>
        <v>0.9259259259259256</v>
      </c>
    </row>
    <row r="100" spans="9:12" x14ac:dyDescent="0.25">
      <c r="I100" s="232">
        <v>0.23</v>
      </c>
      <c r="J100">
        <v>0</v>
      </c>
      <c r="K100" s="231">
        <f t="shared" si="27"/>
        <v>0</v>
      </c>
      <c r="L100" s="232">
        <f>SUM(K$77:K100)</f>
        <v>0.9259259259259256</v>
      </c>
    </row>
    <row r="101" spans="9:12" x14ac:dyDescent="0.25">
      <c r="I101" s="232">
        <v>0.24</v>
      </c>
      <c r="J101">
        <v>0</v>
      </c>
      <c r="K101" s="231">
        <f t="shared" si="27"/>
        <v>0</v>
      </c>
      <c r="L101" s="232">
        <f>SUM(K$77:K101)</f>
        <v>0.9259259259259256</v>
      </c>
    </row>
    <row r="102" spans="9:12" x14ac:dyDescent="0.25">
      <c r="I102" s="232">
        <v>0.25</v>
      </c>
      <c r="J102">
        <v>1</v>
      </c>
      <c r="K102" s="231">
        <f t="shared" si="27"/>
        <v>3.7037037037037035E-2</v>
      </c>
      <c r="L102" s="232">
        <f>SUM(K$77:K102)</f>
        <v>0.96296296296296258</v>
      </c>
    </row>
    <row r="103" spans="9:12" x14ac:dyDescent="0.25">
      <c r="I103" s="232">
        <v>0.26</v>
      </c>
      <c r="J103">
        <v>0</v>
      </c>
      <c r="K103" s="231">
        <f t="shared" si="27"/>
        <v>0</v>
      </c>
      <c r="L103" s="232">
        <f>SUM(K$77:K103)</f>
        <v>0.96296296296296258</v>
      </c>
    </row>
    <row r="104" spans="9:12" x14ac:dyDescent="0.25">
      <c r="I104" s="232">
        <v>0.27</v>
      </c>
      <c r="J104">
        <v>0</v>
      </c>
      <c r="K104" s="231">
        <f t="shared" si="27"/>
        <v>0</v>
      </c>
      <c r="L104" s="232">
        <f>SUM(K$77:K104)</f>
        <v>0.96296296296296258</v>
      </c>
    </row>
    <row r="105" spans="9:12" x14ac:dyDescent="0.25">
      <c r="I105" s="232">
        <v>0.28000000000000003</v>
      </c>
      <c r="J105">
        <v>1</v>
      </c>
      <c r="K105" s="231">
        <f t="shared" si="27"/>
        <v>3.7037037037037035E-2</v>
      </c>
      <c r="L105" s="232">
        <f>SUM(K$77:K105)</f>
        <v>0.99999999999999956</v>
      </c>
    </row>
    <row r="106" spans="9:12" x14ac:dyDescent="0.25">
      <c r="I106" s="232">
        <v>0.28999999999999998</v>
      </c>
      <c r="J106">
        <v>0</v>
      </c>
      <c r="K106" s="231">
        <f t="shared" si="27"/>
        <v>0</v>
      </c>
      <c r="L106" s="232">
        <f>SUM(K$77:K106)</f>
        <v>0.99999999999999956</v>
      </c>
    </row>
    <row r="107" spans="9:12" x14ac:dyDescent="0.25">
      <c r="I107" s="232">
        <v>0.3</v>
      </c>
      <c r="J107">
        <v>0</v>
      </c>
      <c r="K107" s="231">
        <f t="shared" si="27"/>
        <v>0</v>
      </c>
      <c r="L107" s="232">
        <f>SUM(K$77:K107)</f>
        <v>0.99999999999999956</v>
      </c>
    </row>
    <row r="108" spans="9:12" x14ac:dyDescent="0.25">
      <c r="J108">
        <v>0</v>
      </c>
    </row>
    <row r="109" spans="9:12" x14ac:dyDescent="0.25">
      <c r="J109">
        <f>SUM(J77:J108)</f>
        <v>27</v>
      </c>
    </row>
  </sheetData>
  <mergeCells count="5">
    <mergeCell ref="AA1:AQ1"/>
    <mergeCell ref="AF2:AI2"/>
    <mergeCell ref="AJ2:AL2"/>
    <mergeCell ref="AC2:AE2"/>
    <mergeCell ref="O2:R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689FD-637F-4AE5-87D0-4BBA710DF8B2}">
  <sheetPr>
    <tabColor theme="0" tint="-0.499984740745262"/>
  </sheetPr>
  <dimension ref="A1:G56"/>
  <sheetViews>
    <sheetView workbookViewId="0">
      <selection activeCell="I12" sqref="I12"/>
    </sheetView>
  </sheetViews>
  <sheetFormatPr defaultRowHeight="12.5" x14ac:dyDescent="0.25"/>
  <cols>
    <col min="2" max="2" width="20.36328125" bestFit="1" customWidth="1"/>
    <col min="3" max="5" width="15.54296875" bestFit="1" customWidth="1"/>
    <col min="6" max="7" width="11.36328125" bestFit="1" customWidth="1"/>
    <col min="8" max="9" width="15.54296875" bestFit="1" customWidth="1"/>
    <col min="10" max="11" width="11.36328125" bestFit="1" customWidth="1"/>
    <col min="12" max="16" width="15.54296875" bestFit="1" customWidth="1"/>
    <col min="17" max="18" width="11.36328125" bestFit="1" customWidth="1"/>
  </cols>
  <sheetData>
    <row r="1" spans="1:7" ht="13" x14ac:dyDescent="0.3">
      <c r="B1" s="230" t="s">
        <v>298</v>
      </c>
      <c r="C1" s="234"/>
    </row>
    <row r="2" spans="1:7" x14ac:dyDescent="0.25">
      <c r="A2" s="65"/>
      <c r="B2" s="229" t="s">
        <v>283</v>
      </c>
      <c r="C2" t="s">
        <v>241</v>
      </c>
    </row>
    <row r="3" spans="1:7" x14ac:dyDescent="0.25">
      <c r="B3" s="229" t="s">
        <v>238</v>
      </c>
      <c r="C3" t="s">
        <v>241</v>
      </c>
    </row>
    <row r="5" spans="1:7" x14ac:dyDescent="0.25">
      <c r="B5" s="229" t="s">
        <v>292</v>
      </c>
      <c r="C5" s="229" t="s">
        <v>293</v>
      </c>
    </row>
    <row r="6" spans="1:7" x14ac:dyDescent="0.25">
      <c r="B6" s="229" t="s">
        <v>229</v>
      </c>
      <c r="C6">
        <v>32</v>
      </c>
      <c r="D6">
        <v>42</v>
      </c>
      <c r="E6">
        <v>52</v>
      </c>
      <c r="F6">
        <v>62</v>
      </c>
      <c r="G6" t="s">
        <v>227</v>
      </c>
    </row>
    <row r="7" spans="1:7" x14ac:dyDescent="0.25">
      <c r="B7">
        <v>22</v>
      </c>
      <c r="E7">
        <v>1</v>
      </c>
      <c r="G7">
        <v>1</v>
      </c>
    </row>
    <row r="8" spans="1:7" x14ac:dyDescent="0.25">
      <c r="B8">
        <v>23</v>
      </c>
      <c r="D8">
        <v>4</v>
      </c>
      <c r="E8">
        <v>5</v>
      </c>
      <c r="G8">
        <v>9</v>
      </c>
    </row>
    <row r="9" spans="1:7" x14ac:dyDescent="0.25">
      <c r="B9">
        <v>24</v>
      </c>
      <c r="D9">
        <v>8</v>
      </c>
      <c r="E9">
        <v>9</v>
      </c>
      <c r="G9">
        <v>17</v>
      </c>
    </row>
    <row r="10" spans="1:7" x14ac:dyDescent="0.25">
      <c r="B10">
        <v>25</v>
      </c>
      <c r="D10">
        <v>38</v>
      </c>
      <c r="E10">
        <v>29</v>
      </c>
      <c r="G10">
        <v>67</v>
      </c>
    </row>
    <row r="11" spans="1:7" x14ac:dyDescent="0.25">
      <c r="B11">
        <v>26</v>
      </c>
      <c r="D11">
        <v>102</v>
      </c>
      <c r="E11">
        <v>96</v>
      </c>
      <c r="F11">
        <v>1</v>
      </c>
      <c r="G11">
        <v>199</v>
      </c>
    </row>
    <row r="12" spans="1:7" x14ac:dyDescent="0.25">
      <c r="B12">
        <v>27</v>
      </c>
      <c r="C12">
        <v>5</v>
      </c>
      <c r="D12">
        <v>51</v>
      </c>
      <c r="E12">
        <v>26</v>
      </c>
      <c r="G12">
        <v>82</v>
      </c>
    </row>
    <row r="13" spans="1:7" x14ac:dyDescent="0.25">
      <c r="B13">
        <v>28</v>
      </c>
      <c r="C13">
        <v>1</v>
      </c>
      <c r="D13">
        <v>22</v>
      </c>
      <c r="E13">
        <v>17</v>
      </c>
      <c r="G13">
        <v>40</v>
      </c>
    </row>
    <row r="14" spans="1:7" x14ac:dyDescent="0.25">
      <c r="B14">
        <v>29</v>
      </c>
      <c r="C14">
        <v>1</v>
      </c>
      <c r="D14">
        <v>4</v>
      </c>
      <c r="E14">
        <v>3</v>
      </c>
      <c r="G14">
        <v>8</v>
      </c>
    </row>
    <row r="15" spans="1:7" x14ac:dyDescent="0.25">
      <c r="B15">
        <v>30</v>
      </c>
      <c r="D15">
        <v>5</v>
      </c>
      <c r="E15">
        <v>2</v>
      </c>
      <c r="G15">
        <v>7</v>
      </c>
    </row>
    <row r="16" spans="1:7" x14ac:dyDescent="0.25">
      <c r="B16">
        <v>31</v>
      </c>
      <c r="D16">
        <v>2</v>
      </c>
      <c r="E16">
        <v>2</v>
      </c>
      <c r="G16">
        <v>4</v>
      </c>
    </row>
    <row r="17" spans="2:7" x14ac:dyDescent="0.25">
      <c r="B17">
        <v>32</v>
      </c>
      <c r="C17">
        <v>1</v>
      </c>
      <c r="D17">
        <v>1</v>
      </c>
      <c r="E17">
        <v>1</v>
      </c>
      <c r="G17">
        <v>3</v>
      </c>
    </row>
    <row r="18" spans="2:7" x14ac:dyDescent="0.25">
      <c r="B18">
        <v>33</v>
      </c>
      <c r="C18">
        <v>1</v>
      </c>
      <c r="D18">
        <v>3</v>
      </c>
      <c r="E18">
        <v>1</v>
      </c>
      <c r="G18">
        <v>5</v>
      </c>
    </row>
    <row r="19" spans="2:7" x14ac:dyDescent="0.25">
      <c r="B19">
        <v>34</v>
      </c>
      <c r="D19">
        <v>4</v>
      </c>
      <c r="E19">
        <v>2</v>
      </c>
      <c r="G19">
        <v>6</v>
      </c>
    </row>
    <row r="20" spans="2:7" x14ac:dyDescent="0.25">
      <c r="B20">
        <v>35</v>
      </c>
      <c r="E20">
        <v>2</v>
      </c>
      <c r="G20">
        <v>2</v>
      </c>
    </row>
    <row r="21" spans="2:7" x14ac:dyDescent="0.25">
      <c r="B21" t="s">
        <v>227</v>
      </c>
      <c r="C21">
        <v>9</v>
      </c>
      <c r="D21">
        <v>244</v>
      </c>
      <c r="E21">
        <v>196</v>
      </c>
      <c r="F21">
        <v>1</v>
      </c>
      <c r="G21">
        <v>450</v>
      </c>
    </row>
    <row r="36" spans="2:6" ht="13" x14ac:dyDescent="0.3">
      <c r="B36" s="230" t="s">
        <v>297</v>
      </c>
      <c r="C36" s="234"/>
    </row>
    <row r="37" spans="2:6" x14ac:dyDescent="0.25">
      <c r="B37" s="229" t="s">
        <v>283</v>
      </c>
      <c r="C37" t="s">
        <v>241</v>
      </c>
    </row>
    <row r="38" spans="2:6" x14ac:dyDescent="0.25">
      <c r="B38" s="229" t="s">
        <v>238</v>
      </c>
      <c r="C38" t="s">
        <v>81</v>
      </c>
    </row>
    <row r="40" spans="2:6" x14ac:dyDescent="0.25">
      <c r="B40" s="229" t="s">
        <v>292</v>
      </c>
      <c r="C40" s="229" t="s">
        <v>293</v>
      </c>
    </row>
    <row r="41" spans="2:6" x14ac:dyDescent="0.25">
      <c r="B41" s="229" t="s">
        <v>229</v>
      </c>
      <c r="C41">
        <v>32</v>
      </c>
      <c r="D41">
        <v>42</v>
      </c>
      <c r="E41">
        <v>52</v>
      </c>
      <c r="F41" t="s">
        <v>227</v>
      </c>
    </row>
    <row r="42" spans="2:6" x14ac:dyDescent="0.25">
      <c r="B42">
        <v>22</v>
      </c>
      <c r="C42">
        <v>2</v>
      </c>
      <c r="F42">
        <v>2</v>
      </c>
    </row>
    <row r="43" spans="2:6" x14ac:dyDescent="0.25">
      <c r="B43">
        <v>23</v>
      </c>
      <c r="C43">
        <v>4</v>
      </c>
      <c r="D43">
        <v>1</v>
      </c>
      <c r="F43">
        <v>5</v>
      </c>
    </row>
    <row r="44" spans="2:6" x14ac:dyDescent="0.25">
      <c r="B44">
        <v>24</v>
      </c>
      <c r="C44">
        <v>20</v>
      </c>
      <c r="D44">
        <v>1</v>
      </c>
      <c r="F44">
        <v>21</v>
      </c>
    </row>
    <row r="45" spans="2:6" x14ac:dyDescent="0.25">
      <c r="B45">
        <v>25</v>
      </c>
      <c r="C45">
        <v>22</v>
      </c>
      <c r="D45">
        <v>4</v>
      </c>
      <c r="F45">
        <v>26</v>
      </c>
    </row>
    <row r="46" spans="2:6" x14ac:dyDescent="0.25">
      <c r="B46">
        <v>26</v>
      </c>
      <c r="C46">
        <v>26</v>
      </c>
      <c r="D46">
        <v>5</v>
      </c>
      <c r="F46">
        <v>31</v>
      </c>
    </row>
    <row r="47" spans="2:6" x14ac:dyDescent="0.25">
      <c r="B47">
        <v>27</v>
      </c>
      <c r="C47">
        <v>26</v>
      </c>
      <c r="D47">
        <v>3</v>
      </c>
      <c r="F47">
        <v>29</v>
      </c>
    </row>
    <row r="48" spans="2:6" x14ac:dyDescent="0.25">
      <c r="B48">
        <v>28</v>
      </c>
      <c r="C48">
        <v>30</v>
      </c>
      <c r="D48">
        <v>1</v>
      </c>
      <c r="F48">
        <v>31</v>
      </c>
    </row>
    <row r="49" spans="2:6" x14ac:dyDescent="0.25">
      <c r="B49">
        <v>29</v>
      </c>
      <c r="C49">
        <v>29</v>
      </c>
      <c r="F49">
        <v>29</v>
      </c>
    </row>
    <row r="50" spans="2:6" x14ac:dyDescent="0.25">
      <c r="B50">
        <v>30</v>
      </c>
      <c r="C50">
        <v>18</v>
      </c>
      <c r="D50">
        <v>1</v>
      </c>
      <c r="E50">
        <v>1</v>
      </c>
      <c r="F50">
        <v>20</v>
      </c>
    </row>
    <row r="51" spans="2:6" x14ac:dyDescent="0.25">
      <c r="B51">
        <v>31</v>
      </c>
      <c r="C51">
        <v>5</v>
      </c>
      <c r="F51">
        <v>5</v>
      </c>
    </row>
    <row r="52" spans="2:6" x14ac:dyDescent="0.25">
      <c r="B52">
        <v>32</v>
      </c>
      <c r="C52">
        <v>7</v>
      </c>
      <c r="F52">
        <v>7</v>
      </c>
    </row>
    <row r="53" spans="2:6" x14ac:dyDescent="0.25">
      <c r="B53">
        <v>33</v>
      </c>
      <c r="C53">
        <v>3</v>
      </c>
      <c r="D53">
        <v>1</v>
      </c>
      <c r="F53">
        <v>4</v>
      </c>
    </row>
    <row r="54" spans="2:6" x14ac:dyDescent="0.25">
      <c r="B54">
        <v>34</v>
      </c>
      <c r="C54">
        <v>6</v>
      </c>
      <c r="F54">
        <v>6</v>
      </c>
    </row>
    <row r="55" spans="2:6" x14ac:dyDescent="0.25">
      <c r="B55">
        <v>35</v>
      </c>
      <c r="C55">
        <v>3</v>
      </c>
      <c r="F55">
        <v>3</v>
      </c>
    </row>
    <row r="56" spans="2:6" x14ac:dyDescent="0.25">
      <c r="B56" t="s">
        <v>227</v>
      </c>
      <c r="C56">
        <v>201</v>
      </c>
      <c r="D56">
        <v>17</v>
      </c>
      <c r="E56">
        <v>1</v>
      </c>
      <c r="F56">
        <v>219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6D2FB-7ABC-47AE-9515-9FB34DE9735D}">
  <sheetPr>
    <tabColor theme="0" tint="-0.499984740745262"/>
  </sheetPr>
  <dimension ref="A1:J30"/>
  <sheetViews>
    <sheetView workbookViewId="0">
      <selection activeCell="F8" sqref="F8"/>
    </sheetView>
  </sheetViews>
  <sheetFormatPr defaultRowHeight="12.5" x14ac:dyDescent="0.25"/>
  <cols>
    <col min="2" max="2" width="20.36328125" bestFit="1" customWidth="1"/>
    <col min="3" max="5" width="15.54296875" bestFit="1" customWidth="1"/>
    <col min="6" max="6" width="11.36328125" bestFit="1" customWidth="1"/>
    <col min="7" max="9" width="15.54296875" bestFit="1" customWidth="1"/>
    <col min="10" max="11" width="11.36328125" bestFit="1" customWidth="1"/>
    <col min="12" max="16" width="15.54296875" bestFit="1" customWidth="1"/>
    <col min="17" max="18" width="11.36328125" bestFit="1" customWidth="1"/>
  </cols>
  <sheetData>
    <row r="1" spans="1:10" x14ac:dyDescent="0.25">
      <c r="A1" s="65"/>
      <c r="B1" s="229" t="s">
        <v>283</v>
      </c>
      <c r="C1" t="s">
        <v>241</v>
      </c>
    </row>
    <row r="2" spans="1:10" x14ac:dyDescent="0.25">
      <c r="B2" s="229" t="s">
        <v>238</v>
      </c>
      <c r="C2" t="s">
        <v>241</v>
      </c>
    </row>
    <row r="4" spans="1:10" x14ac:dyDescent="0.25">
      <c r="B4" s="229" t="s">
        <v>292</v>
      </c>
      <c r="C4" s="229" t="s">
        <v>293</v>
      </c>
    </row>
    <row r="5" spans="1:10" x14ac:dyDescent="0.25">
      <c r="B5" s="229" t="s">
        <v>229</v>
      </c>
      <c r="C5">
        <v>31</v>
      </c>
      <c r="D5">
        <v>32</v>
      </c>
      <c r="E5">
        <v>41</v>
      </c>
      <c r="F5">
        <v>42</v>
      </c>
      <c r="G5">
        <v>52</v>
      </c>
      <c r="H5">
        <v>62</v>
      </c>
      <c r="I5">
        <v>63</v>
      </c>
      <c r="J5" t="s">
        <v>227</v>
      </c>
    </row>
    <row r="6" spans="1:10" x14ac:dyDescent="0.25">
      <c r="B6">
        <v>25</v>
      </c>
      <c r="F6">
        <v>4</v>
      </c>
      <c r="G6">
        <v>1</v>
      </c>
      <c r="J6">
        <v>5</v>
      </c>
    </row>
    <row r="7" spans="1:10" x14ac:dyDescent="0.25">
      <c r="B7">
        <v>26</v>
      </c>
      <c r="F7">
        <v>24</v>
      </c>
      <c r="G7">
        <v>7</v>
      </c>
      <c r="H7">
        <v>1</v>
      </c>
      <c r="J7">
        <v>32</v>
      </c>
    </row>
    <row r="8" spans="1:10" x14ac:dyDescent="0.25">
      <c r="B8">
        <v>28</v>
      </c>
      <c r="D8">
        <v>1</v>
      </c>
      <c r="F8">
        <v>142</v>
      </c>
      <c r="G8">
        <v>102</v>
      </c>
      <c r="H8">
        <v>9</v>
      </c>
      <c r="I8">
        <v>1</v>
      </c>
      <c r="J8">
        <v>255</v>
      </c>
    </row>
    <row r="9" spans="1:10" x14ac:dyDescent="0.25">
      <c r="B9">
        <v>29</v>
      </c>
      <c r="D9">
        <v>1</v>
      </c>
      <c r="E9">
        <v>1</v>
      </c>
      <c r="F9">
        <v>145</v>
      </c>
      <c r="G9">
        <v>90</v>
      </c>
      <c r="H9">
        <v>9</v>
      </c>
      <c r="J9">
        <v>246</v>
      </c>
    </row>
    <row r="10" spans="1:10" x14ac:dyDescent="0.25">
      <c r="B10">
        <v>30</v>
      </c>
      <c r="C10">
        <v>1</v>
      </c>
      <c r="D10">
        <v>1</v>
      </c>
      <c r="E10">
        <v>1</v>
      </c>
      <c r="F10">
        <v>35</v>
      </c>
      <c r="G10">
        <v>22</v>
      </c>
      <c r="J10">
        <v>60</v>
      </c>
    </row>
    <row r="11" spans="1:10" x14ac:dyDescent="0.25">
      <c r="B11">
        <v>31</v>
      </c>
      <c r="C11">
        <v>1</v>
      </c>
      <c r="F11">
        <v>4</v>
      </c>
      <c r="G11">
        <v>2</v>
      </c>
      <c r="J11">
        <v>7</v>
      </c>
    </row>
    <row r="12" spans="1:10" x14ac:dyDescent="0.25">
      <c r="B12" t="s">
        <v>227</v>
      </c>
      <c r="C12">
        <v>2</v>
      </c>
      <c r="D12">
        <v>3</v>
      </c>
      <c r="E12">
        <v>2</v>
      </c>
      <c r="F12">
        <v>354</v>
      </c>
      <c r="G12">
        <v>224</v>
      </c>
      <c r="H12">
        <v>19</v>
      </c>
      <c r="I12">
        <v>1</v>
      </c>
      <c r="J12">
        <v>605</v>
      </c>
    </row>
    <row r="19" spans="2:6" x14ac:dyDescent="0.25">
      <c r="B19" s="229" t="s">
        <v>283</v>
      </c>
      <c r="C19" t="s">
        <v>241</v>
      </c>
    </row>
    <row r="20" spans="2:6" x14ac:dyDescent="0.25">
      <c r="B20" s="229" t="s">
        <v>238</v>
      </c>
      <c r="C20" t="s">
        <v>81</v>
      </c>
    </row>
    <row r="22" spans="2:6" x14ac:dyDescent="0.25">
      <c r="B22" s="229" t="s">
        <v>292</v>
      </c>
      <c r="C22" s="229" t="s">
        <v>293</v>
      </c>
    </row>
    <row r="23" spans="2:6" x14ac:dyDescent="0.25">
      <c r="B23" s="229" t="s">
        <v>229</v>
      </c>
      <c r="C23">
        <v>21</v>
      </c>
      <c r="D23">
        <v>32</v>
      </c>
      <c r="E23">
        <v>42</v>
      </c>
      <c r="F23" t="s">
        <v>227</v>
      </c>
    </row>
    <row r="24" spans="2:6" x14ac:dyDescent="0.25">
      <c r="B24">
        <v>25</v>
      </c>
      <c r="D24">
        <v>2</v>
      </c>
      <c r="F24">
        <v>2</v>
      </c>
    </row>
    <row r="25" spans="2:6" x14ac:dyDescent="0.25">
      <c r="B25">
        <v>26</v>
      </c>
      <c r="D25">
        <v>9</v>
      </c>
      <c r="F25">
        <v>9</v>
      </c>
    </row>
    <row r="26" spans="2:6" x14ac:dyDescent="0.25">
      <c r="B26">
        <v>28</v>
      </c>
      <c r="D26">
        <v>10</v>
      </c>
      <c r="E26">
        <v>1</v>
      </c>
      <c r="F26">
        <v>11</v>
      </c>
    </row>
    <row r="27" spans="2:6" x14ac:dyDescent="0.25">
      <c r="B27">
        <v>29</v>
      </c>
      <c r="D27">
        <v>31</v>
      </c>
      <c r="F27">
        <v>31</v>
      </c>
    </row>
    <row r="28" spans="2:6" x14ac:dyDescent="0.25">
      <c r="B28">
        <v>30</v>
      </c>
      <c r="D28">
        <v>27</v>
      </c>
      <c r="F28">
        <v>27</v>
      </c>
    </row>
    <row r="29" spans="2:6" x14ac:dyDescent="0.25">
      <c r="B29">
        <v>31</v>
      </c>
      <c r="C29">
        <v>1</v>
      </c>
      <c r="D29">
        <v>11</v>
      </c>
      <c r="F29">
        <v>12</v>
      </c>
    </row>
    <row r="30" spans="2:6" x14ac:dyDescent="0.25">
      <c r="B30" t="s">
        <v>227</v>
      </c>
      <c r="C30">
        <v>1</v>
      </c>
      <c r="D30">
        <v>90</v>
      </c>
      <c r="E30">
        <v>1</v>
      </c>
      <c r="F30">
        <v>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555D1-DA66-48BA-8F24-9E287C9D9A48}">
  <sheetPr>
    <tabColor theme="0" tint="-0.499984740745262"/>
  </sheetPr>
  <dimension ref="A1:J31"/>
  <sheetViews>
    <sheetView workbookViewId="0">
      <selection activeCell="B33" sqref="B1:J33"/>
    </sheetView>
  </sheetViews>
  <sheetFormatPr defaultRowHeight="12.5" x14ac:dyDescent="0.25"/>
  <cols>
    <col min="2" max="2" width="20.36328125" bestFit="1" customWidth="1"/>
    <col min="3" max="5" width="15.54296875" bestFit="1" customWidth="1"/>
    <col min="6" max="6" width="11.36328125" bestFit="1" customWidth="1"/>
    <col min="7" max="9" width="15.54296875" bestFit="1" customWidth="1"/>
    <col min="10" max="11" width="11.36328125" bestFit="1" customWidth="1"/>
    <col min="12" max="16" width="15.54296875" bestFit="1" customWidth="1"/>
    <col min="17" max="18" width="11.36328125" bestFit="1" customWidth="1"/>
  </cols>
  <sheetData>
    <row r="1" spans="1:10" x14ac:dyDescent="0.25">
      <c r="A1" s="65"/>
      <c r="B1" s="229" t="s">
        <v>283</v>
      </c>
      <c r="C1" t="s">
        <v>241</v>
      </c>
    </row>
    <row r="2" spans="1:10" x14ac:dyDescent="0.25">
      <c r="B2" s="229" t="s">
        <v>238</v>
      </c>
      <c r="C2" t="s">
        <v>241</v>
      </c>
    </row>
    <row r="4" spans="1:10" x14ac:dyDescent="0.25">
      <c r="B4" s="229" t="s">
        <v>292</v>
      </c>
      <c r="C4" s="229" t="s">
        <v>293</v>
      </c>
    </row>
    <row r="5" spans="1:10" x14ac:dyDescent="0.25">
      <c r="B5" s="229" t="s">
        <v>229</v>
      </c>
      <c r="C5">
        <v>31</v>
      </c>
      <c r="D5">
        <v>32</v>
      </c>
      <c r="E5">
        <v>42</v>
      </c>
      <c r="F5">
        <v>52</v>
      </c>
      <c r="G5">
        <v>53</v>
      </c>
      <c r="H5">
        <v>62</v>
      </c>
      <c r="I5">
        <v>63</v>
      </c>
      <c r="J5" t="s">
        <v>227</v>
      </c>
    </row>
    <row r="6" spans="1:10" x14ac:dyDescent="0.25">
      <c r="B6">
        <v>24</v>
      </c>
      <c r="F6">
        <v>1</v>
      </c>
      <c r="J6">
        <v>1</v>
      </c>
    </row>
    <row r="7" spans="1:10" x14ac:dyDescent="0.25">
      <c r="B7">
        <v>29</v>
      </c>
      <c r="D7">
        <v>1</v>
      </c>
      <c r="E7">
        <v>92</v>
      </c>
      <c r="F7">
        <v>151</v>
      </c>
      <c r="G7">
        <v>1</v>
      </c>
      <c r="H7">
        <v>1</v>
      </c>
      <c r="I7">
        <v>1</v>
      </c>
      <c r="J7">
        <v>247</v>
      </c>
    </row>
    <row r="8" spans="1:10" x14ac:dyDescent="0.25">
      <c r="B8">
        <v>30</v>
      </c>
      <c r="C8">
        <v>1</v>
      </c>
      <c r="E8">
        <v>18</v>
      </c>
      <c r="F8">
        <v>17</v>
      </c>
      <c r="J8">
        <v>36</v>
      </c>
    </row>
    <row r="9" spans="1:10" x14ac:dyDescent="0.25">
      <c r="B9">
        <v>31</v>
      </c>
      <c r="C9">
        <v>1</v>
      </c>
      <c r="D9">
        <v>1</v>
      </c>
      <c r="E9">
        <v>5</v>
      </c>
      <c r="F9">
        <v>7</v>
      </c>
      <c r="J9">
        <v>14</v>
      </c>
    </row>
    <row r="10" spans="1:10" x14ac:dyDescent="0.25">
      <c r="B10">
        <v>32</v>
      </c>
      <c r="C10">
        <v>1</v>
      </c>
      <c r="F10">
        <v>1</v>
      </c>
      <c r="J10">
        <v>2</v>
      </c>
    </row>
    <row r="11" spans="1:10" x14ac:dyDescent="0.25">
      <c r="B11">
        <v>33</v>
      </c>
      <c r="D11">
        <v>2</v>
      </c>
      <c r="E11">
        <v>9</v>
      </c>
      <c r="F11">
        <v>2</v>
      </c>
      <c r="J11">
        <v>13</v>
      </c>
    </row>
    <row r="12" spans="1:10" x14ac:dyDescent="0.25">
      <c r="B12">
        <v>34</v>
      </c>
      <c r="E12">
        <v>2</v>
      </c>
      <c r="F12">
        <v>4</v>
      </c>
      <c r="J12">
        <v>6</v>
      </c>
    </row>
    <row r="13" spans="1:10" x14ac:dyDescent="0.25">
      <c r="B13">
        <v>35</v>
      </c>
      <c r="F13">
        <v>2</v>
      </c>
      <c r="J13">
        <v>2</v>
      </c>
    </row>
    <row r="14" spans="1:10" x14ac:dyDescent="0.25">
      <c r="B14">
        <v>36</v>
      </c>
      <c r="E14">
        <v>3</v>
      </c>
      <c r="J14">
        <v>3</v>
      </c>
    </row>
    <row r="15" spans="1:10" x14ac:dyDescent="0.25">
      <c r="B15" t="s">
        <v>227</v>
      </c>
      <c r="C15">
        <v>3</v>
      </c>
      <c r="D15">
        <v>4</v>
      </c>
      <c r="E15">
        <v>129</v>
      </c>
      <c r="F15">
        <v>185</v>
      </c>
      <c r="G15">
        <v>1</v>
      </c>
      <c r="H15">
        <v>1</v>
      </c>
      <c r="I15">
        <v>1</v>
      </c>
      <c r="J15">
        <v>324</v>
      </c>
    </row>
    <row r="19" spans="2:6" x14ac:dyDescent="0.25">
      <c r="B19" s="229" t="s">
        <v>283</v>
      </c>
      <c r="C19" t="s">
        <v>241</v>
      </c>
    </row>
    <row r="20" spans="2:6" x14ac:dyDescent="0.25">
      <c r="B20" s="229" t="s">
        <v>238</v>
      </c>
      <c r="C20" t="s">
        <v>81</v>
      </c>
    </row>
    <row r="22" spans="2:6" x14ac:dyDescent="0.25">
      <c r="B22" s="229" t="s">
        <v>292</v>
      </c>
      <c r="C22" s="229" t="s">
        <v>293</v>
      </c>
    </row>
    <row r="23" spans="2:6" x14ac:dyDescent="0.25">
      <c r="B23" s="229" t="s">
        <v>229</v>
      </c>
      <c r="C23">
        <v>21</v>
      </c>
      <c r="D23">
        <v>32</v>
      </c>
      <c r="E23">
        <v>42</v>
      </c>
      <c r="F23" t="s">
        <v>227</v>
      </c>
    </row>
    <row r="24" spans="2:6" x14ac:dyDescent="0.25">
      <c r="B24">
        <v>29</v>
      </c>
      <c r="D24">
        <v>21</v>
      </c>
      <c r="E24">
        <v>1</v>
      </c>
      <c r="F24">
        <v>22</v>
      </c>
    </row>
    <row r="25" spans="2:6" x14ac:dyDescent="0.25">
      <c r="B25">
        <v>30</v>
      </c>
      <c r="D25">
        <v>25</v>
      </c>
      <c r="F25">
        <v>25</v>
      </c>
    </row>
    <row r="26" spans="2:6" x14ac:dyDescent="0.25">
      <c r="B26">
        <v>31</v>
      </c>
      <c r="C26">
        <v>1</v>
      </c>
      <c r="D26">
        <v>19</v>
      </c>
      <c r="F26">
        <v>20</v>
      </c>
    </row>
    <row r="27" spans="2:6" x14ac:dyDescent="0.25">
      <c r="B27">
        <v>32</v>
      </c>
      <c r="D27">
        <v>3</v>
      </c>
      <c r="F27">
        <v>3</v>
      </c>
    </row>
    <row r="28" spans="2:6" x14ac:dyDescent="0.25">
      <c r="B28">
        <v>33</v>
      </c>
      <c r="D28">
        <v>3</v>
      </c>
      <c r="F28">
        <v>3</v>
      </c>
    </row>
    <row r="29" spans="2:6" x14ac:dyDescent="0.25">
      <c r="B29">
        <v>34</v>
      </c>
      <c r="D29">
        <v>5</v>
      </c>
      <c r="F29">
        <v>5</v>
      </c>
    </row>
    <row r="30" spans="2:6" x14ac:dyDescent="0.25">
      <c r="B30">
        <v>35</v>
      </c>
      <c r="D30">
        <v>1</v>
      </c>
      <c r="F30">
        <v>1</v>
      </c>
    </row>
    <row r="31" spans="2:6" x14ac:dyDescent="0.25">
      <c r="B31" t="s">
        <v>227</v>
      </c>
      <c r="C31">
        <v>1</v>
      </c>
      <c r="D31">
        <v>77</v>
      </c>
      <c r="E31">
        <v>1</v>
      </c>
      <c r="F31">
        <v>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0915E-1C75-4F15-82ED-2C66B65EC4D9}">
  <sheetPr>
    <tabColor theme="0" tint="-0.499984740745262"/>
  </sheetPr>
  <dimension ref="B1:AC98"/>
  <sheetViews>
    <sheetView zoomScale="50" zoomScaleNormal="50" workbookViewId="0">
      <pane ySplit="4" topLeftCell="A5" activePane="bottomLeft" state="frozen"/>
      <selection pane="bottomLeft" activeCell="L63" sqref="L63"/>
    </sheetView>
  </sheetViews>
  <sheetFormatPr defaultColWidth="8.81640625" defaultRowHeight="14.5" x14ac:dyDescent="0.35"/>
  <cols>
    <col min="1" max="1" width="8.81640625" style="247"/>
    <col min="2" max="2" width="27.6328125" style="247" bestFit="1" customWidth="1"/>
    <col min="3" max="5" width="21" style="247" bestFit="1" customWidth="1"/>
    <col min="6" max="6" width="15.453125" style="247" bestFit="1" customWidth="1"/>
    <col min="7" max="10" width="21" style="247" bestFit="1" customWidth="1"/>
    <col min="11" max="12" width="15.453125" style="247" bestFit="1" customWidth="1"/>
    <col min="13" max="13" width="15.453125" style="247" customWidth="1"/>
    <col min="14" max="14" width="19.08984375" style="247" bestFit="1" customWidth="1"/>
    <col min="15" max="22" width="18.36328125" style="247" bestFit="1" customWidth="1"/>
    <col min="23" max="23" width="11.08984375" style="247" bestFit="1" customWidth="1"/>
    <col min="24" max="24" width="10.81640625" style="247" bestFit="1" customWidth="1"/>
    <col min="25" max="25" width="19.08984375" style="247" bestFit="1" customWidth="1"/>
    <col min="26" max="28" width="18.36328125" style="247" bestFit="1" customWidth="1"/>
    <col min="29" max="29" width="11.08984375" style="247" bestFit="1" customWidth="1"/>
    <col min="30" max="30" width="16.08984375" style="247" bestFit="1" customWidth="1"/>
    <col min="31" max="31" width="10.81640625" style="247" bestFit="1" customWidth="1"/>
    <col min="32" max="16384" width="8.81640625" style="247"/>
  </cols>
  <sheetData>
    <row r="1" spans="2:29" x14ac:dyDescent="0.35">
      <c r="B1" s="247" t="s">
        <v>283</v>
      </c>
      <c r="C1" s="247" t="s">
        <v>241</v>
      </c>
      <c r="E1" s="247" t="s">
        <v>289</v>
      </c>
      <c r="F1" s="247" t="s">
        <v>290</v>
      </c>
      <c r="N1" s="247" t="s">
        <v>283</v>
      </c>
      <c r="O1" s="247" t="s">
        <v>241</v>
      </c>
      <c r="Q1" s="247" t="s">
        <v>289</v>
      </c>
      <c r="R1" s="247" t="s">
        <v>290</v>
      </c>
      <c r="Y1" s="247" t="s">
        <v>283</v>
      </c>
      <c r="Z1" s="247" t="s">
        <v>241</v>
      </c>
      <c r="AB1" s="247" t="s">
        <v>289</v>
      </c>
      <c r="AC1" s="247" t="s">
        <v>291</v>
      </c>
    </row>
    <row r="3" spans="2:29" x14ac:dyDescent="0.35">
      <c r="B3" s="247" t="s">
        <v>292</v>
      </c>
      <c r="C3" s="247" t="s">
        <v>293</v>
      </c>
      <c r="N3" s="247" t="s">
        <v>292</v>
      </c>
      <c r="O3" s="247" t="s">
        <v>293</v>
      </c>
      <c r="Y3" s="247" t="s">
        <v>292</v>
      </c>
      <c r="Z3" s="247" t="s">
        <v>293</v>
      </c>
    </row>
    <row r="4" spans="2:29" x14ac:dyDescent="0.35">
      <c r="B4" s="247" t="s">
        <v>238</v>
      </c>
      <c r="C4" s="247">
        <v>31</v>
      </c>
      <c r="D4" s="247">
        <v>32</v>
      </c>
      <c r="E4" s="247">
        <v>41</v>
      </c>
      <c r="F4" s="247">
        <v>42</v>
      </c>
      <c r="G4" s="247">
        <v>43</v>
      </c>
      <c r="H4" s="247">
        <v>52</v>
      </c>
      <c r="I4" s="247">
        <v>53</v>
      </c>
      <c r="J4" s="247">
        <v>62</v>
      </c>
      <c r="K4" s="247" t="s">
        <v>227</v>
      </c>
      <c r="N4" s="247" t="s">
        <v>294</v>
      </c>
      <c r="O4" s="247">
        <v>31</v>
      </c>
      <c r="P4" s="247">
        <v>32</v>
      </c>
      <c r="Q4" s="247">
        <v>41</v>
      </c>
      <c r="R4" s="247">
        <v>42</v>
      </c>
      <c r="S4" s="247">
        <v>43</v>
      </c>
      <c r="T4" s="247">
        <v>52</v>
      </c>
      <c r="U4" s="247">
        <v>53</v>
      </c>
      <c r="V4" s="247">
        <v>62</v>
      </c>
      <c r="W4" s="247" t="s">
        <v>227</v>
      </c>
      <c r="Y4" s="247" t="s">
        <v>294</v>
      </c>
      <c r="Z4" s="247">
        <v>21</v>
      </c>
      <c r="AA4" s="247">
        <v>32</v>
      </c>
      <c r="AB4" s="247">
        <v>42</v>
      </c>
      <c r="AC4" s="247" t="s">
        <v>227</v>
      </c>
    </row>
    <row r="5" spans="2:29" x14ac:dyDescent="0.35">
      <c r="B5" s="247" t="s">
        <v>285</v>
      </c>
      <c r="F5" s="247">
        <v>35</v>
      </c>
      <c r="H5" s="247">
        <v>206</v>
      </c>
      <c r="I5" s="247">
        <v>1</v>
      </c>
      <c r="J5" s="247">
        <v>3</v>
      </c>
      <c r="K5" s="247">
        <v>245</v>
      </c>
      <c r="N5" s="247">
        <v>50</v>
      </c>
      <c r="P5" s="247">
        <v>2</v>
      </c>
      <c r="W5" s="247">
        <v>2</v>
      </c>
      <c r="Y5" s="247">
        <v>31</v>
      </c>
      <c r="AA5" s="247">
        <v>2</v>
      </c>
      <c r="AC5" s="247">
        <v>2</v>
      </c>
    </row>
    <row r="6" spans="2:29" x14ac:dyDescent="0.35">
      <c r="B6" s="247" t="s">
        <v>261</v>
      </c>
      <c r="C6" s="247">
        <v>2</v>
      </c>
      <c r="D6" s="247">
        <v>22</v>
      </c>
      <c r="E6" s="247">
        <v>1</v>
      </c>
      <c r="F6" s="247">
        <v>320</v>
      </c>
      <c r="G6" s="247">
        <v>2</v>
      </c>
      <c r="H6" s="247">
        <v>10</v>
      </c>
      <c r="I6" s="247">
        <v>2</v>
      </c>
      <c r="K6" s="247">
        <v>359</v>
      </c>
      <c r="N6" s="247">
        <v>50.5</v>
      </c>
      <c r="P6" s="247">
        <v>3</v>
      </c>
      <c r="R6" s="247">
        <v>1</v>
      </c>
      <c r="W6" s="247">
        <v>4</v>
      </c>
      <c r="Y6" s="247">
        <v>32.5</v>
      </c>
      <c r="AA6" s="247">
        <v>1</v>
      </c>
      <c r="AC6" s="247">
        <v>1</v>
      </c>
    </row>
    <row r="7" spans="2:29" x14ac:dyDescent="0.35">
      <c r="B7" s="247" t="s">
        <v>227</v>
      </c>
      <c r="C7" s="247">
        <v>2</v>
      </c>
      <c r="D7" s="247">
        <v>22</v>
      </c>
      <c r="E7" s="247">
        <v>1</v>
      </c>
      <c r="F7" s="247">
        <v>355</v>
      </c>
      <c r="G7" s="247">
        <v>2</v>
      </c>
      <c r="H7" s="247">
        <v>216</v>
      </c>
      <c r="I7" s="247">
        <v>3</v>
      </c>
      <c r="J7" s="247">
        <v>3</v>
      </c>
      <c r="K7" s="247">
        <v>604</v>
      </c>
      <c r="N7" s="247">
        <v>51</v>
      </c>
      <c r="P7" s="247">
        <v>2</v>
      </c>
      <c r="R7" s="247">
        <v>4</v>
      </c>
      <c r="W7" s="247">
        <v>6</v>
      </c>
      <c r="Y7" s="247">
        <v>33.5</v>
      </c>
      <c r="AA7" s="247">
        <v>2</v>
      </c>
      <c r="AC7" s="247">
        <v>2</v>
      </c>
    </row>
    <row r="8" spans="2:29" x14ac:dyDescent="0.35">
      <c r="N8" s="247">
        <v>52</v>
      </c>
      <c r="P8" s="247">
        <v>4</v>
      </c>
      <c r="R8" s="247">
        <v>1</v>
      </c>
      <c r="W8" s="247">
        <v>5</v>
      </c>
      <c r="Y8" s="247">
        <v>35.5</v>
      </c>
      <c r="AA8" s="247">
        <v>2</v>
      </c>
      <c r="AC8" s="247">
        <v>2</v>
      </c>
    </row>
    <row r="9" spans="2:29" x14ac:dyDescent="0.35">
      <c r="C9" s="248">
        <f>O98</f>
        <v>2</v>
      </c>
      <c r="D9" s="248">
        <f t="shared" ref="D9:K9" si="0">P98</f>
        <v>23</v>
      </c>
      <c r="E9" s="248">
        <f t="shared" si="0"/>
        <v>1</v>
      </c>
      <c r="F9" s="248">
        <f t="shared" si="0"/>
        <v>355</v>
      </c>
      <c r="G9" s="248">
        <f t="shared" si="0"/>
        <v>2</v>
      </c>
      <c r="H9" s="248">
        <f t="shared" si="0"/>
        <v>216</v>
      </c>
      <c r="I9" s="248">
        <f t="shared" si="0"/>
        <v>3</v>
      </c>
      <c r="J9" s="248">
        <f t="shared" si="0"/>
        <v>3</v>
      </c>
      <c r="K9" s="248">
        <f t="shared" si="0"/>
        <v>605</v>
      </c>
      <c r="N9" s="247">
        <v>52.5</v>
      </c>
      <c r="P9" s="247">
        <v>1</v>
      </c>
      <c r="R9" s="247">
        <v>1</v>
      </c>
      <c r="S9" s="247">
        <v>1</v>
      </c>
      <c r="W9" s="247">
        <v>3</v>
      </c>
      <c r="Y9" s="247">
        <v>36</v>
      </c>
      <c r="AA9" s="247">
        <v>3</v>
      </c>
      <c r="AC9" s="247">
        <v>3</v>
      </c>
    </row>
    <row r="10" spans="2:29" x14ac:dyDescent="0.35">
      <c r="N10" s="247">
        <v>53</v>
      </c>
      <c r="P10" s="247">
        <v>2</v>
      </c>
      <c r="R10" s="247">
        <v>5</v>
      </c>
      <c r="W10" s="247">
        <v>7</v>
      </c>
      <c r="Y10" s="247">
        <v>37</v>
      </c>
      <c r="AA10" s="247">
        <v>3</v>
      </c>
      <c r="AC10" s="247">
        <v>3</v>
      </c>
    </row>
    <row r="11" spans="2:29" x14ac:dyDescent="0.35">
      <c r="N11" s="247">
        <v>53.5</v>
      </c>
      <c r="P11" s="247">
        <v>1</v>
      </c>
      <c r="R11" s="247">
        <v>3</v>
      </c>
      <c r="W11" s="247">
        <v>4</v>
      </c>
      <c r="Y11" s="247">
        <v>38</v>
      </c>
      <c r="AA11" s="247">
        <v>6</v>
      </c>
      <c r="AC11" s="247">
        <v>6</v>
      </c>
    </row>
    <row r="12" spans="2:29" x14ac:dyDescent="0.35">
      <c r="N12" s="247">
        <v>54</v>
      </c>
      <c r="P12" s="247">
        <v>2</v>
      </c>
      <c r="R12" s="247">
        <v>7</v>
      </c>
      <c r="W12" s="247">
        <v>9</v>
      </c>
      <c r="Y12" s="247">
        <v>38.5</v>
      </c>
      <c r="Z12" s="247">
        <v>1</v>
      </c>
      <c r="AA12" s="247">
        <v>1</v>
      </c>
      <c r="AC12" s="247">
        <v>2</v>
      </c>
    </row>
    <row r="13" spans="2:29" x14ac:dyDescent="0.35">
      <c r="B13" s="247" t="s">
        <v>283</v>
      </c>
      <c r="C13" s="247" t="s">
        <v>241</v>
      </c>
      <c r="E13" s="247" t="s">
        <v>289</v>
      </c>
      <c r="F13" s="247" t="s">
        <v>290</v>
      </c>
      <c r="N13" s="247">
        <v>54.5</v>
      </c>
      <c r="R13" s="247">
        <v>1</v>
      </c>
      <c r="S13" s="247">
        <v>1</v>
      </c>
      <c r="W13" s="247">
        <v>2</v>
      </c>
      <c r="Y13" s="247">
        <v>39</v>
      </c>
      <c r="AA13" s="247">
        <v>11</v>
      </c>
      <c r="AC13" s="247">
        <v>11</v>
      </c>
    </row>
    <row r="14" spans="2:29" x14ac:dyDescent="0.35">
      <c r="N14" s="247">
        <v>55</v>
      </c>
      <c r="P14" s="247">
        <v>1</v>
      </c>
      <c r="R14" s="247">
        <v>5</v>
      </c>
      <c r="W14" s="247">
        <v>6</v>
      </c>
      <c r="Y14" s="247">
        <v>39.5</v>
      </c>
      <c r="AA14" s="247">
        <v>3</v>
      </c>
      <c r="AC14" s="247">
        <v>3</v>
      </c>
    </row>
    <row r="15" spans="2:29" x14ac:dyDescent="0.35">
      <c r="B15" s="247" t="s">
        <v>292</v>
      </c>
      <c r="C15" s="247" t="s">
        <v>293</v>
      </c>
      <c r="N15" s="247">
        <v>55.5</v>
      </c>
      <c r="R15" s="247">
        <v>2</v>
      </c>
      <c r="W15" s="247">
        <v>2</v>
      </c>
      <c r="Y15" s="247">
        <v>40</v>
      </c>
      <c r="AA15" s="247">
        <v>6</v>
      </c>
      <c r="AC15" s="247">
        <v>6</v>
      </c>
    </row>
    <row r="16" spans="2:29" x14ac:dyDescent="0.35">
      <c r="B16" s="247" t="s">
        <v>238</v>
      </c>
      <c r="C16" s="247">
        <v>21</v>
      </c>
      <c r="D16" s="247">
        <v>32</v>
      </c>
      <c r="E16" s="247">
        <v>42</v>
      </c>
      <c r="F16" s="247" t="s">
        <v>227</v>
      </c>
      <c r="N16" s="247">
        <v>56</v>
      </c>
      <c r="R16" s="247">
        <v>5</v>
      </c>
      <c r="W16" s="247">
        <v>5</v>
      </c>
      <c r="Y16" s="247">
        <v>40.5</v>
      </c>
      <c r="AA16" s="247">
        <v>3</v>
      </c>
      <c r="AC16" s="247">
        <v>3</v>
      </c>
    </row>
    <row r="17" spans="2:29" x14ac:dyDescent="0.35">
      <c r="B17" s="247" t="s">
        <v>81</v>
      </c>
      <c r="C17" s="247">
        <v>1</v>
      </c>
      <c r="D17" s="247">
        <v>147</v>
      </c>
      <c r="E17" s="247">
        <v>5</v>
      </c>
      <c r="F17" s="247">
        <v>153</v>
      </c>
      <c r="N17" s="247">
        <v>56.5</v>
      </c>
      <c r="R17" s="247">
        <v>4</v>
      </c>
      <c r="W17" s="247">
        <v>4</v>
      </c>
      <c r="Y17" s="247">
        <v>41</v>
      </c>
      <c r="AA17" s="247">
        <v>9</v>
      </c>
      <c r="AB17" s="247">
        <v>1</v>
      </c>
      <c r="AC17" s="247">
        <v>10</v>
      </c>
    </row>
    <row r="18" spans="2:29" x14ac:dyDescent="0.35">
      <c r="B18" s="247" t="s">
        <v>227</v>
      </c>
      <c r="C18" s="247">
        <v>1</v>
      </c>
      <c r="D18" s="247">
        <v>147</v>
      </c>
      <c r="E18" s="247">
        <v>5</v>
      </c>
      <c r="F18" s="247">
        <v>153</v>
      </c>
      <c r="N18" s="247">
        <v>57</v>
      </c>
      <c r="R18" s="247">
        <v>5</v>
      </c>
      <c r="W18" s="247">
        <v>5</v>
      </c>
      <c r="Y18" s="247">
        <v>41.5</v>
      </c>
      <c r="AA18" s="247">
        <v>3</v>
      </c>
      <c r="AC18" s="247">
        <v>3</v>
      </c>
    </row>
    <row r="19" spans="2:29" x14ac:dyDescent="0.35">
      <c r="N19" s="247">
        <v>57.5</v>
      </c>
      <c r="R19" s="247">
        <v>3</v>
      </c>
      <c r="W19" s="247">
        <v>3</v>
      </c>
      <c r="Y19" s="247">
        <v>42</v>
      </c>
      <c r="AA19" s="247">
        <v>11</v>
      </c>
      <c r="AB19" s="247">
        <v>1</v>
      </c>
      <c r="AC19" s="247">
        <v>12</v>
      </c>
    </row>
    <row r="20" spans="2:29" x14ac:dyDescent="0.35">
      <c r="N20" s="247">
        <v>58</v>
      </c>
      <c r="P20" s="247">
        <v>1</v>
      </c>
      <c r="R20" s="247">
        <v>7</v>
      </c>
      <c r="W20" s="247">
        <v>8</v>
      </c>
      <c r="Y20" s="247">
        <v>42.5</v>
      </c>
      <c r="AA20" s="247">
        <v>4</v>
      </c>
      <c r="AC20" s="247">
        <v>4</v>
      </c>
    </row>
    <row r="21" spans="2:29" x14ac:dyDescent="0.35">
      <c r="N21" s="247">
        <v>58.5</v>
      </c>
      <c r="R21" s="247">
        <v>1</v>
      </c>
      <c r="W21" s="247">
        <v>1</v>
      </c>
      <c r="Y21" s="247">
        <v>43</v>
      </c>
      <c r="AA21" s="247">
        <v>10</v>
      </c>
      <c r="AC21" s="247">
        <v>10</v>
      </c>
    </row>
    <row r="22" spans="2:29" x14ac:dyDescent="0.35">
      <c r="N22" s="247">
        <v>59</v>
      </c>
      <c r="R22" s="247">
        <v>10</v>
      </c>
      <c r="W22" s="247">
        <v>10</v>
      </c>
      <c r="Y22" s="247">
        <v>43.5</v>
      </c>
      <c r="AA22" s="247">
        <v>5</v>
      </c>
      <c r="AC22" s="247">
        <v>5</v>
      </c>
    </row>
    <row r="23" spans="2:29" x14ac:dyDescent="0.35">
      <c r="N23" s="247">
        <v>59.5</v>
      </c>
      <c r="R23" s="247">
        <v>1</v>
      </c>
      <c r="W23" s="247">
        <v>1</v>
      </c>
      <c r="Y23" s="247">
        <v>44</v>
      </c>
      <c r="AA23" s="247">
        <v>10</v>
      </c>
      <c r="AC23" s="247">
        <v>10</v>
      </c>
    </row>
    <row r="24" spans="2:29" x14ac:dyDescent="0.35">
      <c r="N24" s="247">
        <v>60</v>
      </c>
      <c r="R24" s="247">
        <v>7</v>
      </c>
      <c r="W24" s="247">
        <v>7</v>
      </c>
      <c r="Y24" s="247">
        <v>44.5</v>
      </c>
      <c r="AA24" s="247">
        <v>1</v>
      </c>
      <c r="AC24" s="247">
        <v>1</v>
      </c>
    </row>
    <row r="25" spans="2:29" x14ac:dyDescent="0.35">
      <c r="N25" s="247">
        <v>60.5</v>
      </c>
      <c r="R25" s="247">
        <v>1</v>
      </c>
      <c r="W25" s="247">
        <v>1</v>
      </c>
      <c r="Y25" s="247">
        <v>45</v>
      </c>
      <c r="AA25" s="247">
        <v>8</v>
      </c>
      <c r="AC25" s="247">
        <v>8</v>
      </c>
    </row>
    <row r="26" spans="2:29" x14ac:dyDescent="0.35">
      <c r="N26" s="247">
        <v>61</v>
      </c>
      <c r="R26" s="247">
        <v>11</v>
      </c>
      <c r="W26" s="247">
        <v>11</v>
      </c>
      <c r="Y26" s="247">
        <v>45.5</v>
      </c>
      <c r="AA26" s="247">
        <v>5</v>
      </c>
      <c r="AC26" s="247">
        <v>5</v>
      </c>
    </row>
    <row r="27" spans="2:29" x14ac:dyDescent="0.35">
      <c r="N27" s="247">
        <v>61.5</v>
      </c>
      <c r="R27" s="247">
        <v>1</v>
      </c>
      <c r="W27" s="247">
        <v>1</v>
      </c>
      <c r="Y27" s="247">
        <v>46</v>
      </c>
      <c r="AA27" s="247">
        <v>12</v>
      </c>
      <c r="AC27" s="247">
        <v>12</v>
      </c>
    </row>
    <row r="28" spans="2:29" x14ac:dyDescent="0.35">
      <c r="N28" s="247">
        <v>62</v>
      </c>
      <c r="R28" s="247">
        <v>11</v>
      </c>
      <c r="W28" s="247">
        <v>11</v>
      </c>
      <c r="Y28" s="247">
        <v>46.5</v>
      </c>
      <c r="AA28" s="247">
        <v>1</v>
      </c>
      <c r="AC28" s="247">
        <v>1</v>
      </c>
    </row>
    <row r="29" spans="2:29" x14ac:dyDescent="0.35">
      <c r="N29" s="247">
        <v>62.5</v>
      </c>
      <c r="R29" s="247">
        <v>2</v>
      </c>
      <c r="W29" s="247">
        <v>2</v>
      </c>
      <c r="Y29" s="247">
        <v>47</v>
      </c>
      <c r="AA29" s="247">
        <v>12</v>
      </c>
      <c r="AC29" s="247">
        <v>12</v>
      </c>
    </row>
    <row r="30" spans="2:29" x14ac:dyDescent="0.35">
      <c r="N30" s="247">
        <v>63</v>
      </c>
      <c r="R30" s="247">
        <v>10</v>
      </c>
      <c r="W30" s="247">
        <v>10</v>
      </c>
      <c r="Y30" s="247">
        <v>47.25</v>
      </c>
      <c r="AA30" s="247">
        <v>1</v>
      </c>
      <c r="AC30" s="247">
        <v>1</v>
      </c>
    </row>
    <row r="31" spans="2:29" x14ac:dyDescent="0.35">
      <c r="N31" s="247">
        <v>63.5</v>
      </c>
      <c r="R31" s="247">
        <v>4</v>
      </c>
      <c r="W31" s="247">
        <v>4</v>
      </c>
      <c r="Y31" s="247">
        <v>47.5</v>
      </c>
      <c r="AA31" s="247">
        <v>1</v>
      </c>
      <c r="AC31" s="247">
        <v>1</v>
      </c>
    </row>
    <row r="32" spans="2:29" x14ac:dyDescent="0.35">
      <c r="N32" s="247">
        <v>64</v>
      </c>
      <c r="P32" s="247">
        <v>1</v>
      </c>
      <c r="R32" s="247">
        <v>19</v>
      </c>
      <c r="W32" s="247">
        <v>20</v>
      </c>
      <c r="Y32" s="247">
        <v>48</v>
      </c>
      <c r="AA32" s="247">
        <v>5</v>
      </c>
      <c r="AC32" s="247">
        <v>5</v>
      </c>
    </row>
    <row r="33" spans="14:29" x14ac:dyDescent="0.35">
      <c r="N33" s="247">
        <v>64.5</v>
      </c>
      <c r="R33" s="247">
        <v>1</v>
      </c>
      <c r="W33" s="247">
        <v>1</v>
      </c>
      <c r="Y33" s="247">
        <v>48.5</v>
      </c>
      <c r="AA33" s="247">
        <v>1</v>
      </c>
      <c r="AC33" s="247">
        <v>1</v>
      </c>
    </row>
    <row r="34" spans="14:29" x14ac:dyDescent="0.35">
      <c r="N34" s="247">
        <v>65</v>
      </c>
      <c r="R34" s="247">
        <v>20</v>
      </c>
      <c r="W34" s="247">
        <v>20</v>
      </c>
      <c r="Y34" s="247">
        <v>49</v>
      </c>
      <c r="AA34" s="247">
        <v>4</v>
      </c>
      <c r="AB34" s="247">
        <v>3</v>
      </c>
      <c r="AC34" s="247">
        <v>7</v>
      </c>
    </row>
    <row r="35" spans="14:29" x14ac:dyDescent="0.35">
      <c r="N35" s="247">
        <v>65.5</v>
      </c>
      <c r="R35" s="247">
        <v>3</v>
      </c>
      <c r="W35" s="247">
        <v>3</v>
      </c>
      <c r="Y35" s="247" t="s">
        <v>227</v>
      </c>
      <c r="Z35" s="247">
        <v>1</v>
      </c>
      <c r="AA35" s="247">
        <v>146</v>
      </c>
      <c r="AB35" s="247">
        <v>5</v>
      </c>
      <c r="AC35" s="247">
        <v>152</v>
      </c>
    </row>
    <row r="36" spans="14:29" x14ac:dyDescent="0.35">
      <c r="N36" s="247">
        <v>66</v>
      </c>
      <c r="R36" s="247">
        <v>16</v>
      </c>
      <c r="W36" s="247">
        <v>16</v>
      </c>
    </row>
    <row r="37" spans="14:29" x14ac:dyDescent="0.35">
      <c r="N37" s="247">
        <v>67</v>
      </c>
      <c r="P37" s="247">
        <v>1</v>
      </c>
      <c r="R37" s="247">
        <v>19</v>
      </c>
      <c r="W37" s="247">
        <v>20</v>
      </c>
    </row>
    <row r="38" spans="14:29" x14ac:dyDescent="0.35">
      <c r="N38" s="247">
        <v>67.5</v>
      </c>
      <c r="R38" s="247">
        <v>1</v>
      </c>
      <c r="W38" s="247">
        <v>1</v>
      </c>
    </row>
    <row r="39" spans="14:29" x14ac:dyDescent="0.35">
      <c r="N39" s="247">
        <v>68</v>
      </c>
      <c r="R39" s="247">
        <v>19</v>
      </c>
      <c r="W39" s="247">
        <v>19</v>
      </c>
    </row>
    <row r="40" spans="14:29" x14ac:dyDescent="0.35">
      <c r="N40" s="247">
        <v>68.5</v>
      </c>
      <c r="R40" s="247">
        <v>4</v>
      </c>
      <c r="W40" s="247">
        <v>4</v>
      </c>
    </row>
    <row r="41" spans="14:29" x14ac:dyDescent="0.35">
      <c r="N41" s="247">
        <v>69</v>
      </c>
      <c r="R41" s="247">
        <v>13</v>
      </c>
      <c r="T41" s="247">
        <v>1</v>
      </c>
      <c r="W41" s="247">
        <v>14</v>
      </c>
    </row>
    <row r="42" spans="14:29" x14ac:dyDescent="0.35">
      <c r="N42" s="247">
        <v>69.5</v>
      </c>
      <c r="R42" s="247">
        <v>2</v>
      </c>
      <c r="W42" s="247">
        <v>2</v>
      </c>
    </row>
    <row r="43" spans="14:29" x14ac:dyDescent="0.35">
      <c r="N43" s="247">
        <v>70</v>
      </c>
      <c r="O43" s="247">
        <v>2</v>
      </c>
      <c r="R43" s="247">
        <v>13</v>
      </c>
      <c r="T43" s="247">
        <v>1</v>
      </c>
      <c r="W43" s="247">
        <v>16</v>
      </c>
    </row>
    <row r="44" spans="14:29" x14ac:dyDescent="0.35">
      <c r="N44" s="247">
        <v>70.5</v>
      </c>
      <c r="R44" s="247">
        <v>6</v>
      </c>
      <c r="W44" s="247">
        <v>6</v>
      </c>
    </row>
    <row r="45" spans="14:29" x14ac:dyDescent="0.35">
      <c r="N45" s="247">
        <v>71</v>
      </c>
      <c r="R45" s="247">
        <v>14</v>
      </c>
      <c r="U45" s="247">
        <v>1</v>
      </c>
      <c r="W45" s="247">
        <v>15</v>
      </c>
    </row>
    <row r="46" spans="14:29" x14ac:dyDescent="0.35">
      <c r="N46" s="247">
        <v>71.5</v>
      </c>
      <c r="R46" s="247">
        <v>3</v>
      </c>
      <c r="W46" s="247">
        <v>3</v>
      </c>
    </row>
    <row r="47" spans="14:29" x14ac:dyDescent="0.35">
      <c r="N47" s="247">
        <v>72</v>
      </c>
      <c r="R47" s="247">
        <v>10</v>
      </c>
      <c r="T47" s="247">
        <v>1</v>
      </c>
      <c r="W47" s="247">
        <v>11</v>
      </c>
    </row>
    <row r="48" spans="14:29" x14ac:dyDescent="0.35">
      <c r="N48" s="247">
        <v>72.5</v>
      </c>
      <c r="R48" s="247">
        <v>4</v>
      </c>
      <c r="W48" s="247">
        <v>4</v>
      </c>
    </row>
    <row r="49" spans="14:23" x14ac:dyDescent="0.35">
      <c r="N49" s="247">
        <v>73</v>
      </c>
      <c r="Q49" s="247">
        <v>1</v>
      </c>
      <c r="R49" s="247">
        <v>11</v>
      </c>
      <c r="T49" s="247">
        <v>1</v>
      </c>
      <c r="U49" s="247">
        <v>1</v>
      </c>
      <c r="W49" s="247">
        <v>14</v>
      </c>
    </row>
    <row r="50" spans="14:23" x14ac:dyDescent="0.35">
      <c r="N50" s="247">
        <v>73.5</v>
      </c>
      <c r="R50" s="247">
        <v>3</v>
      </c>
      <c r="W50" s="247">
        <v>3</v>
      </c>
    </row>
    <row r="51" spans="14:23" x14ac:dyDescent="0.35">
      <c r="N51" s="247">
        <v>74</v>
      </c>
      <c r="P51" s="247">
        <v>1</v>
      </c>
      <c r="R51" s="247">
        <v>13</v>
      </c>
      <c r="T51" s="247">
        <v>1</v>
      </c>
      <c r="W51" s="247">
        <v>15</v>
      </c>
    </row>
    <row r="52" spans="14:23" x14ac:dyDescent="0.35">
      <c r="N52" s="247">
        <v>74.5</v>
      </c>
      <c r="R52" s="247">
        <v>8</v>
      </c>
      <c r="W52" s="247">
        <v>8</v>
      </c>
    </row>
    <row r="53" spans="14:23" x14ac:dyDescent="0.35">
      <c r="N53" s="247">
        <v>75</v>
      </c>
      <c r="R53" s="247">
        <v>5</v>
      </c>
      <c r="T53" s="247">
        <v>5</v>
      </c>
      <c r="W53" s="247">
        <v>10</v>
      </c>
    </row>
    <row r="54" spans="14:23" x14ac:dyDescent="0.35">
      <c r="N54" s="247">
        <v>75.5</v>
      </c>
      <c r="R54" s="247">
        <v>3</v>
      </c>
      <c r="W54" s="247">
        <v>3</v>
      </c>
    </row>
    <row r="55" spans="14:23" x14ac:dyDescent="0.35">
      <c r="N55" s="247">
        <v>76</v>
      </c>
      <c r="R55" s="247">
        <v>8</v>
      </c>
      <c r="T55" s="247">
        <v>2</v>
      </c>
      <c r="W55" s="247">
        <v>10</v>
      </c>
    </row>
    <row r="56" spans="14:23" x14ac:dyDescent="0.35">
      <c r="N56" s="247">
        <v>76.5</v>
      </c>
      <c r="R56" s="247">
        <v>1</v>
      </c>
      <c r="T56" s="247">
        <v>1</v>
      </c>
      <c r="W56" s="247">
        <v>2</v>
      </c>
    </row>
    <row r="57" spans="14:23" x14ac:dyDescent="0.35">
      <c r="N57" s="247">
        <v>77</v>
      </c>
      <c r="R57" s="247">
        <v>8</v>
      </c>
      <c r="T57" s="247">
        <v>4</v>
      </c>
      <c r="W57" s="247">
        <v>12</v>
      </c>
    </row>
    <row r="58" spans="14:23" x14ac:dyDescent="0.35">
      <c r="N58" s="247">
        <v>77.5</v>
      </c>
      <c r="R58" s="247">
        <v>1</v>
      </c>
      <c r="T58" s="247">
        <v>2</v>
      </c>
      <c r="W58" s="247">
        <v>3</v>
      </c>
    </row>
    <row r="59" spans="14:23" x14ac:dyDescent="0.35">
      <c r="N59" s="247">
        <v>78</v>
      </c>
      <c r="R59" s="247">
        <v>5</v>
      </c>
      <c r="T59" s="247">
        <v>7</v>
      </c>
      <c r="W59" s="247">
        <v>12</v>
      </c>
    </row>
    <row r="60" spans="14:23" x14ac:dyDescent="0.35">
      <c r="N60" s="247">
        <v>78.5</v>
      </c>
      <c r="R60" s="247">
        <v>1</v>
      </c>
      <c r="T60" s="247">
        <v>1</v>
      </c>
      <c r="W60" s="247">
        <v>2</v>
      </c>
    </row>
    <row r="61" spans="14:23" x14ac:dyDescent="0.35">
      <c r="N61" s="247">
        <v>79</v>
      </c>
      <c r="R61" s="247">
        <v>2</v>
      </c>
      <c r="T61" s="247">
        <v>5</v>
      </c>
      <c r="W61" s="247">
        <v>7</v>
      </c>
    </row>
    <row r="62" spans="14:23" x14ac:dyDescent="0.35">
      <c r="N62" s="247">
        <v>79.5</v>
      </c>
      <c r="T62" s="247">
        <v>5</v>
      </c>
      <c r="W62" s="247">
        <v>5</v>
      </c>
    </row>
    <row r="63" spans="14:23" x14ac:dyDescent="0.35">
      <c r="N63" s="247">
        <v>80</v>
      </c>
      <c r="R63" s="247">
        <v>2</v>
      </c>
      <c r="T63" s="247">
        <v>12</v>
      </c>
      <c r="W63" s="247">
        <v>14</v>
      </c>
    </row>
    <row r="64" spans="14:23" x14ac:dyDescent="0.35">
      <c r="N64" s="247">
        <v>80.5</v>
      </c>
      <c r="T64" s="247">
        <v>2</v>
      </c>
      <c r="W64" s="247">
        <v>2</v>
      </c>
    </row>
    <row r="65" spans="14:23" x14ac:dyDescent="0.35">
      <c r="N65" s="247">
        <v>81</v>
      </c>
      <c r="T65" s="247">
        <v>12</v>
      </c>
      <c r="W65" s="247">
        <v>12</v>
      </c>
    </row>
    <row r="66" spans="14:23" x14ac:dyDescent="0.35">
      <c r="N66" s="247">
        <v>81.5</v>
      </c>
      <c r="R66" s="247">
        <v>1</v>
      </c>
      <c r="T66" s="247">
        <v>2</v>
      </c>
      <c r="W66" s="247">
        <v>3</v>
      </c>
    </row>
    <row r="67" spans="14:23" x14ac:dyDescent="0.35">
      <c r="N67" s="247">
        <v>82</v>
      </c>
      <c r="R67" s="247">
        <v>1</v>
      </c>
      <c r="T67" s="247">
        <v>10</v>
      </c>
      <c r="W67" s="247">
        <v>11</v>
      </c>
    </row>
    <row r="68" spans="14:23" x14ac:dyDescent="0.35">
      <c r="N68" s="247">
        <v>82.5</v>
      </c>
      <c r="T68" s="247">
        <v>5</v>
      </c>
      <c r="W68" s="247">
        <v>5</v>
      </c>
    </row>
    <row r="69" spans="14:23" x14ac:dyDescent="0.35">
      <c r="N69" s="247">
        <v>83</v>
      </c>
      <c r="T69" s="247">
        <v>12</v>
      </c>
      <c r="W69" s="247">
        <v>12</v>
      </c>
    </row>
    <row r="70" spans="14:23" x14ac:dyDescent="0.35">
      <c r="N70" s="247">
        <v>83.5</v>
      </c>
      <c r="T70" s="247">
        <v>7</v>
      </c>
      <c r="W70" s="247">
        <v>7</v>
      </c>
    </row>
    <row r="71" spans="14:23" x14ac:dyDescent="0.35">
      <c r="N71" s="247">
        <v>83.9</v>
      </c>
      <c r="T71" s="247">
        <v>1</v>
      </c>
      <c r="W71" s="247">
        <v>1</v>
      </c>
    </row>
    <row r="72" spans="14:23" x14ac:dyDescent="0.35">
      <c r="N72" s="247">
        <v>84</v>
      </c>
      <c r="T72" s="247">
        <v>15</v>
      </c>
      <c r="W72" s="247">
        <v>15</v>
      </c>
    </row>
    <row r="73" spans="14:23" x14ac:dyDescent="0.35">
      <c r="N73" s="247">
        <v>84.5</v>
      </c>
      <c r="R73" s="247">
        <v>1</v>
      </c>
      <c r="T73" s="247">
        <v>3</v>
      </c>
      <c r="W73" s="247">
        <v>4</v>
      </c>
    </row>
    <row r="74" spans="14:23" x14ac:dyDescent="0.35">
      <c r="N74" s="247">
        <v>85</v>
      </c>
      <c r="T74" s="247">
        <v>14</v>
      </c>
      <c r="W74" s="247">
        <v>14</v>
      </c>
    </row>
    <row r="75" spans="14:23" x14ac:dyDescent="0.35">
      <c r="N75" s="247">
        <v>85.5</v>
      </c>
      <c r="T75" s="247">
        <v>2</v>
      </c>
      <c r="W75" s="247">
        <v>2</v>
      </c>
    </row>
    <row r="76" spans="14:23" x14ac:dyDescent="0.35">
      <c r="N76" s="247">
        <v>86</v>
      </c>
      <c r="T76" s="247">
        <v>11</v>
      </c>
      <c r="W76" s="247">
        <v>11</v>
      </c>
    </row>
    <row r="77" spans="14:23" x14ac:dyDescent="0.35">
      <c r="N77" s="247">
        <v>86.5</v>
      </c>
      <c r="T77" s="247">
        <v>1</v>
      </c>
      <c r="W77" s="247">
        <v>1</v>
      </c>
    </row>
    <row r="78" spans="14:23" x14ac:dyDescent="0.35">
      <c r="N78" s="247">
        <v>87</v>
      </c>
      <c r="T78" s="247">
        <v>17</v>
      </c>
      <c r="W78" s="247">
        <v>17</v>
      </c>
    </row>
    <row r="79" spans="14:23" x14ac:dyDescent="0.35">
      <c r="N79" s="247">
        <v>87.5</v>
      </c>
      <c r="T79" s="247">
        <v>4</v>
      </c>
      <c r="W79" s="247">
        <v>4</v>
      </c>
    </row>
    <row r="80" spans="14:23" x14ac:dyDescent="0.35">
      <c r="N80" s="247">
        <v>88</v>
      </c>
      <c r="T80" s="247">
        <v>10</v>
      </c>
      <c r="W80" s="247">
        <v>10</v>
      </c>
    </row>
    <row r="81" spans="14:23" x14ac:dyDescent="0.35">
      <c r="N81" s="247">
        <v>89</v>
      </c>
      <c r="R81" s="247">
        <v>1</v>
      </c>
      <c r="T81" s="247">
        <v>4</v>
      </c>
      <c r="W81" s="247">
        <v>5</v>
      </c>
    </row>
    <row r="82" spans="14:23" x14ac:dyDescent="0.35">
      <c r="N82" s="247">
        <v>89.5</v>
      </c>
      <c r="T82" s="247">
        <v>3</v>
      </c>
      <c r="V82" s="247">
        <v>1</v>
      </c>
      <c r="W82" s="247">
        <v>4</v>
      </c>
    </row>
    <row r="83" spans="14:23" x14ac:dyDescent="0.35">
      <c r="N83" s="247">
        <v>90</v>
      </c>
      <c r="T83" s="247">
        <v>7</v>
      </c>
      <c r="W83" s="247">
        <v>7</v>
      </c>
    </row>
    <row r="84" spans="14:23" x14ac:dyDescent="0.35">
      <c r="N84" s="247">
        <v>91</v>
      </c>
      <c r="T84" s="247">
        <v>10</v>
      </c>
      <c r="W84" s="247">
        <v>10</v>
      </c>
    </row>
    <row r="85" spans="14:23" x14ac:dyDescent="0.35">
      <c r="N85" s="247">
        <v>92</v>
      </c>
      <c r="T85" s="247">
        <v>2</v>
      </c>
      <c r="W85" s="247">
        <v>2</v>
      </c>
    </row>
    <row r="86" spans="14:23" x14ac:dyDescent="0.35">
      <c r="N86" s="247">
        <v>92.5</v>
      </c>
      <c r="T86" s="247">
        <v>2</v>
      </c>
      <c r="W86" s="247">
        <v>2</v>
      </c>
    </row>
    <row r="87" spans="14:23" x14ac:dyDescent="0.35">
      <c r="N87" s="247">
        <v>94</v>
      </c>
      <c r="T87" s="247">
        <v>1</v>
      </c>
      <c r="W87" s="247">
        <v>1</v>
      </c>
    </row>
    <row r="88" spans="14:23" x14ac:dyDescent="0.35">
      <c r="N88" s="247">
        <v>95</v>
      </c>
      <c r="T88" s="247">
        <v>2</v>
      </c>
      <c r="W88" s="247">
        <v>2</v>
      </c>
    </row>
    <row r="89" spans="14:23" x14ac:dyDescent="0.35">
      <c r="N89" s="247">
        <v>96</v>
      </c>
      <c r="T89" s="247">
        <v>1</v>
      </c>
      <c r="W89" s="247">
        <v>1</v>
      </c>
    </row>
    <row r="90" spans="14:23" x14ac:dyDescent="0.35">
      <c r="N90" s="247">
        <v>96.5</v>
      </c>
      <c r="V90" s="247">
        <v>1</v>
      </c>
      <c r="W90" s="247">
        <v>1</v>
      </c>
    </row>
    <row r="91" spans="14:23" x14ac:dyDescent="0.35">
      <c r="N91" s="247">
        <v>97</v>
      </c>
      <c r="T91" s="247">
        <v>1</v>
      </c>
      <c r="W91" s="247">
        <v>1</v>
      </c>
    </row>
    <row r="92" spans="14:23" x14ac:dyDescent="0.35">
      <c r="N92" s="247">
        <v>97.5</v>
      </c>
      <c r="V92" s="247">
        <v>1</v>
      </c>
      <c r="W92" s="247">
        <v>1</v>
      </c>
    </row>
    <row r="93" spans="14:23" x14ac:dyDescent="0.35">
      <c r="N93" s="247">
        <v>98</v>
      </c>
      <c r="T93" s="247">
        <v>2</v>
      </c>
      <c r="W93" s="247">
        <v>2</v>
      </c>
    </row>
    <row r="94" spans="14:23" x14ac:dyDescent="0.35">
      <c r="N94" s="247">
        <v>99</v>
      </c>
      <c r="T94" s="247">
        <v>2</v>
      </c>
      <c r="W94" s="247">
        <v>2</v>
      </c>
    </row>
    <row r="95" spans="14:23" x14ac:dyDescent="0.35">
      <c r="N95" s="247">
        <v>101</v>
      </c>
      <c r="T95" s="247">
        <v>1</v>
      </c>
      <c r="W95" s="247">
        <v>1</v>
      </c>
    </row>
    <row r="96" spans="14:23" x14ac:dyDescent="0.35">
      <c r="N96" s="247">
        <v>104</v>
      </c>
      <c r="T96" s="247">
        <v>1</v>
      </c>
      <c r="W96" s="247">
        <v>1</v>
      </c>
    </row>
    <row r="97" spans="14:23" x14ac:dyDescent="0.35">
      <c r="N97" s="247" t="s">
        <v>284</v>
      </c>
      <c r="P97" s="247">
        <v>1</v>
      </c>
      <c r="U97" s="247">
        <v>1</v>
      </c>
      <c r="W97" s="247">
        <v>2</v>
      </c>
    </row>
    <row r="98" spans="14:23" x14ac:dyDescent="0.35">
      <c r="N98" s="247" t="s">
        <v>227</v>
      </c>
      <c r="O98" s="247">
        <v>2</v>
      </c>
      <c r="P98" s="247">
        <v>23</v>
      </c>
      <c r="Q98" s="247">
        <v>1</v>
      </c>
      <c r="R98" s="247">
        <v>355</v>
      </c>
      <c r="S98" s="247">
        <v>2</v>
      </c>
      <c r="T98" s="247">
        <v>216</v>
      </c>
      <c r="U98" s="247">
        <v>3</v>
      </c>
      <c r="V98" s="247">
        <v>3</v>
      </c>
      <c r="W98" s="247">
        <v>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F0FBD-7597-4F87-A174-12DA66DAAEDC}">
  <sheetPr>
    <tabColor theme="0" tint="-0.499984740745262"/>
  </sheetPr>
  <dimension ref="M3:U23"/>
  <sheetViews>
    <sheetView workbookViewId="0">
      <selection activeCell="M19" sqref="M19:P23"/>
    </sheetView>
  </sheetViews>
  <sheetFormatPr defaultRowHeight="12.5" x14ac:dyDescent="0.25"/>
  <sheetData>
    <row r="3" spans="13:21" x14ac:dyDescent="0.25">
      <c r="M3" t="s">
        <v>282</v>
      </c>
      <c r="N3" t="s">
        <v>283</v>
      </c>
    </row>
    <row r="4" spans="13:21" x14ac:dyDescent="0.25">
      <c r="M4" t="s">
        <v>238</v>
      </c>
      <c r="N4">
        <v>1</v>
      </c>
      <c r="O4">
        <v>2</v>
      </c>
      <c r="P4">
        <v>3</v>
      </c>
      <c r="Q4">
        <v>4</v>
      </c>
      <c r="R4">
        <v>5</v>
      </c>
      <c r="S4">
        <v>6</v>
      </c>
      <c r="T4" t="s">
        <v>284</v>
      </c>
      <c r="U4" t="s">
        <v>227</v>
      </c>
    </row>
    <row r="5" spans="13:21" x14ac:dyDescent="0.25">
      <c r="M5" t="s">
        <v>285</v>
      </c>
      <c r="N5">
        <v>63</v>
      </c>
      <c r="O5">
        <v>285</v>
      </c>
      <c r="P5">
        <v>288</v>
      </c>
      <c r="R5">
        <v>378</v>
      </c>
      <c r="S5">
        <v>253</v>
      </c>
      <c r="U5">
        <v>1267</v>
      </c>
    </row>
    <row r="6" spans="13:21" x14ac:dyDescent="0.25">
      <c r="M6" t="s">
        <v>261</v>
      </c>
      <c r="N6">
        <v>90</v>
      </c>
      <c r="O6">
        <v>352</v>
      </c>
      <c r="P6">
        <v>224</v>
      </c>
      <c r="R6">
        <v>347</v>
      </c>
      <c r="S6">
        <v>274</v>
      </c>
      <c r="U6">
        <v>1287</v>
      </c>
    </row>
    <row r="7" spans="13:21" x14ac:dyDescent="0.25">
      <c r="M7" t="s">
        <v>81</v>
      </c>
    </row>
    <row r="8" spans="13:21" x14ac:dyDescent="0.25">
      <c r="M8" t="s">
        <v>284</v>
      </c>
    </row>
    <row r="9" spans="13:21" x14ac:dyDescent="0.25">
      <c r="M9" t="s">
        <v>227</v>
      </c>
      <c r="N9">
        <v>153</v>
      </c>
      <c r="O9">
        <v>637</v>
      </c>
      <c r="P9">
        <v>512</v>
      </c>
      <c r="R9">
        <v>725</v>
      </c>
      <c r="S9">
        <v>527</v>
      </c>
      <c r="U9">
        <v>2554</v>
      </c>
    </row>
    <row r="12" spans="13:21" x14ac:dyDescent="0.25">
      <c r="N12">
        <v>3</v>
      </c>
      <c r="O12">
        <v>4</v>
      </c>
      <c r="P12">
        <v>5</v>
      </c>
      <c r="Q12">
        <v>6</v>
      </c>
    </row>
    <row r="13" spans="13:21" x14ac:dyDescent="0.25">
      <c r="M13" s="65" t="s">
        <v>286</v>
      </c>
      <c r="O13">
        <f>SUM(N6:O6)</f>
        <v>442</v>
      </c>
      <c r="P13">
        <f>SUM(N5:O5)</f>
        <v>348</v>
      </c>
    </row>
    <row r="19" spans="13:16" x14ac:dyDescent="0.25">
      <c r="M19" t="s">
        <v>287</v>
      </c>
      <c r="N19">
        <v>47</v>
      </c>
      <c r="O19">
        <v>146</v>
      </c>
      <c r="P19">
        <v>193</v>
      </c>
    </row>
    <row r="20" spans="13:16" x14ac:dyDescent="0.25">
      <c r="M20" t="s">
        <v>243</v>
      </c>
      <c r="N20">
        <v>86</v>
      </c>
      <c r="O20">
        <v>341</v>
      </c>
      <c r="P20">
        <v>427</v>
      </c>
    </row>
    <row r="21" spans="13:16" x14ac:dyDescent="0.25">
      <c r="M21" t="s">
        <v>244</v>
      </c>
      <c r="N21">
        <v>66</v>
      </c>
      <c r="O21">
        <v>295</v>
      </c>
      <c r="P21">
        <v>361</v>
      </c>
    </row>
    <row r="23" spans="13:16" x14ac:dyDescent="0.25">
      <c r="N23">
        <v>199</v>
      </c>
      <c r="O23">
        <v>782</v>
      </c>
      <c r="P23">
        <v>981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C19DA-E71F-4BEF-9F41-C27A96E90BF7}">
  <sheetPr>
    <tabColor theme="0" tint="-0.499984740745262"/>
  </sheetPr>
  <dimension ref="B1:P16"/>
  <sheetViews>
    <sheetView workbookViewId="0">
      <selection activeCell="J11" sqref="J11"/>
    </sheetView>
  </sheetViews>
  <sheetFormatPr defaultRowHeight="12.5" x14ac:dyDescent="0.25"/>
  <cols>
    <col min="2" max="2" width="15.81640625" bestFit="1" customWidth="1"/>
    <col min="3" max="6" width="9.81640625" bestFit="1" customWidth="1"/>
    <col min="7" max="7" width="11.36328125" bestFit="1" customWidth="1"/>
    <col min="8" max="8" width="15.54296875" bestFit="1" customWidth="1"/>
    <col min="9" max="9" width="11.36328125" bestFit="1" customWidth="1"/>
    <col min="10" max="13" width="15.54296875" bestFit="1" customWidth="1"/>
    <col min="14" max="15" width="11.36328125" bestFit="1" customWidth="1"/>
    <col min="16" max="17" width="9.81640625" bestFit="1" customWidth="1"/>
    <col min="18" max="18" width="11.36328125" bestFit="1" customWidth="1"/>
  </cols>
  <sheetData>
    <row r="1" spans="2:16" x14ac:dyDescent="0.25">
      <c r="B1" s="229" t="s">
        <v>238</v>
      </c>
      <c r="C1" t="s">
        <v>241</v>
      </c>
    </row>
    <row r="3" spans="2:16" x14ac:dyDescent="0.25">
      <c r="B3" t="s">
        <v>240</v>
      </c>
      <c r="C3" t="s">
        <v>239</v>
      </c>
    </row>
    <row r="4" spans="2:16" x14ac:dyDescent="0.25">
      <c r="C4">
        <v>32</v>
      </c>
      <c r="D4">
        <v>41</v>
      </c>
      <c r="E4">
        <v>42</v>
      </c>
      <c r="F4">
        <v>51</v>
      </c>
      <c r="G4">
        <v>52</v>
      </c>
      <c r="H4">
        <v>62</v>
      </c>
      <c r="I4" t="s">
        <v>227</v>
      </c>
    </row>
    <row r="5" spans="2:16" x14ac:dyDescent="0.25">
      <c r="B5" t="s">
        <v>1</v>
      </c>
      <c r="C5">
        <v>18</v>
      </c>
      <c r="D5">
        <v>3</v>
      </c>
      <c r="E5">
        <v>231</v>
      </c>
      <c r="F5">
        <v>1</v>
      </c>
      <c r="G5">
        <v>261</v>
      </c>
      <c r="H5">
        <v>9</v>
      </c>
      <c r="I5">
        <v>523</v>
      </c>
    </row>
    <row r="12" spans="2:16" x14ac:dyDescent="0.25">
      <c r="B12" s="229" t="s">
        <v>238</v>
      </c>
      <c r="C12" t="s">
        <v>81</v>
      </c>
    </row>
    <row r="14" spans="2:16" x14ac:dyDescent="0.25">
      <c r="B14" t="s">
        <v>240</v>
      </c>
      <c r="C14" t="s">
        <v>239</v>
      </c>
      <c r="J14" s="229"/>
      <c r="K14" s="229"/>
      <c r="L14" s="229"/>
      <c r="M14" s="229"/>
      <c r="N14" s="229"/>
      <c r="O14" s="229"/>
      <c r="P14" s="229"/>
    </row>
    <row r="15" spans="2:16" x14ac:dyDescent="0.25">
      <c r="C15">
        <v>21</v>
      </c>
      <c r="D15">
        <v>31</v>
      </c>
      <c r="E15">
        <v>32</v>
      </c>
      <c r="F15">
        <v>52</v>
      </c>
      <c r="G15" t="s">
        <v>227</v>
      </c>
    </row>
    <row r="16" spans="2:16" x14ac:dyDescent="0.25">
      <c r="B16" t="s">
        <v>1</v>
      </c>
      <c r="C16">
        <v>2</v>
      </c>
      <c r="D16">
        <v>1</v>
      </c>
      <c r="E16">
        <v>246</v>
      </c>
      <c r="F16">
        <v>1</v>
      </c>
      <c r="G16">
        <v>250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AI55"/>
  <sheetViews>
    <sheetView workbookViewId="0">
      <pane xSplit="1" ySplit="3" topLeftCell="B51" activePane="bottomRight" state="frozen"/>
      <selection activeCell="D37" sqref="D37"/>
      <selection pane="topRight" activeCell="D37" sqref="D37"/>
      <selection pane="bottomLeft" activeCell="D37" sqref="D37"/>
      <selection pane="bottomRight" activeCell="E41" sqref="E41"/>
    </sheetView>
  </sheetViews>
  <sheetFormatPr defaultColWidth="9.08984375" defaultRowHeight="13" x14ac:dyDescent="0.3"/>
  <cols>
    <col min="1" max="1" width="9.08984375" style="104"/>
    <col min="2" max="6" width="10.54296875" style="104" customWidth="1"/>
    <col min="7" max="7" width="9.08984375" style="104"/>
    <col min="8" max="8" width="9.453125" style="104" bestFit="1" customWidth="1"/>
    <col min="9" max="9" width="0.81640625" style="104" customWidth="1"/>
    <col min="10" max="10" width="5.81640625" style="105" bestFit="1" customWidth="1"/>
    <col min="11" max="11" width="2.453125" style="104" customWidth="1"/>
    <col min="12" max="12" width="6.453125" style="104" bestFit="1" customWidth="1"/>
    <col min="13" max="13" width="6.453125" style="104" customWidth="1"/>
    <col min="14" max="14" width="7.81640625" style="104" customWidth="1"/>
    <col min="15" max="15" width="9.81640625" style="106" bestFit="1" customWidth="1"/>
    <col min="16" max="16" width="7.81640625" style="104" customWidth="1"/>
    <col min="17" max="17" width="6.36328125" style="104" bestFit="1" customWidth="1"/>
    <col min="18" max="18" width="7.453125" style="104" bestFit="1" customWidth="1"/>
    <col min="19" max="21" width="9.08984375" style="104"/>
    <col min="22" max="22" width="1.6328125" style="104" customWidth="1"/>
    <col min="23" max="23" width="9.6328125" style="107" customWidth="1"/>
    <col min="24" max="24" width="1.81640625" style="104" customWidth="1"/>
    <col min="25" max="26" width="10.08984375" style="104" customWidth="1"/>
    <col min="27" max="27" width="10" style="104" customWidth="1"/>
    <col min="28" max="28" width="3.81640625" style="104" customWidth="1"/>
    <col min="29" max="29" width="15.6328125" style="104" customWidth="1"/>
    <col min="30" max="30" width="6.81640625" style="104" customWidth="1"/>
    <col min="31" max="31" width="23.36328125" style="104" customWidth="1"/>
    <col min="32" max="32" width="8.08984375" style="104" bestFit="1" customWidth="1"/>
    <col min="33" max="16384" width="9.08984375" style="104"/>
  </cols>
  <sheetData>
    <row r="1" spans="1:34" x14ac:dyDescent="0.3">
      <c r="A1" s="104" t="s">
        <v>118</v>
      </c>
      <c r="Y1" s="104" t="s">
        <v>137</v>
      </c>
    </row>
    <row r="2" spans="1:34" ht="13.5" thickBot="1" x14ac:dyDescent="0.35">
      <c r="A2" s="108" t="s">
        <v>138</v>
      </c>
      <c r="B2" s="336" t="s">
        <v>139</v>
      </c>
      <c r="C2" s="336"/>
      <c r="D2" s="336"/>
      <c r="E2" s="336"/>
      <c r="F2" s="336"/>
      <c r="G2" s="337"/>
      <c r="H2" s="108" t="s">
        <v>135</v>
      </c>
      <c r="J2" s="105" t="s">
        <v>136</v>
      </c>
      <c r="L2" s="338" t="s">
        <v>66</v>
      </c>
      <c r="M2" s="339"/>
      <c r="N2" s="339"/>
      <c r="O2" s="340"/>
      <c r="Q2" s="338" t="s">
        <v>140</v>
      </c>
      <c r="R2" s="339"/>
      <c r="S2" s="339"/>
      <c r="T2" s="339"/>
      <c r="U2" s="339"/>
      <c r="W2" s="109" t="s">
        <v>141</v>
      </c>
      <c r="Y2" s="110" t="s">
        <v>142</v>
      </c>
      <c r="Z2" s="111"/>
      <c r="AA2" s="104" t="s">
        <v>143</v>
      </c>
      <c r="AF2" s="104" t="s">
        <v>144</v>
      </c>
    </row>
    <row r="3" spans="1:34" x14ac:dyDescent="0.3">
      <c r="A3" s="108" t="s">
        <v>6</v>
      </c>
      <c r="B3" s="108" t="s">
        <v>145</v>
      </c>
      <c r="C3" s="108" t="s">
        <v>146</v>
      </c>
      <c r="D3" s="108" t="s">
        <v>66</v>
      </c>
      <c r="E3" s="108" t="s">
        <v>147</v>
      </c>
      <c r="F3" s="112" t="s">
        <v>148</v>
      </c>
      <c r="G3" s="113" t="s">
        <v>1</v>
      </c>
      <c r="H3" s="114" t="s">
        <v>149</v>
      </c>
      <c r="J3" s="105" t="s">
        <v>150</v>
      </c>
      <c r="L3" s="104" t="s">
        <v>151</v>
      </c>
      <c r="M3" s="104" t="s">
        <v>152</v>
      </c>
      <c r="N3" s="104" t="s">
        <v>153</v>
      </c>
      <c r="O3" s="104" t="s">
        <v>154</v>
      </c>
      <c r="Q3" s="104" t="s">
        <v>151</v>
      </c>
      <c r="R3" s="104" t="s">
        <v>155</v>
      </c>
      <c r="S3" s="104" t="s">
        <v>156</v>
      </c>
      <c r="T3" s="104" t="s">
        <v>157</v>
      </c>
      <c r="U3" s="104" t="s">
        <v>154</v>
      </c>
      <c r="W3" s="115" t="s">
        <v>158</v>
      </c>
      <c r="Y3" s="110" t="s">
        <v>159</v>
      </c>
      <c r="Z3" s="111" t="s">
        <v>160</v>
      </c>
      <c r="AA3" s="104" t="s">
        <v>161</v>
      </c>
      <c r="AC3" s="116" t="s">
        <v>162</v>
      </c>
      <c r="AD3" s="104" t="s">
        <v>131</v>
      </c>
      <c r="AF3" s="104" t="s">
        <v>163</v>
      </c>
    </row>
    <row r="4" spans="1:34" x14ac:dyDescent="0.3">
      <c r="A4" s="108"/>
      <c r="B4" s="108"/>
      <c r="C4" s="108"/>
      <c r="D4" s="108"/>
      <c r="E4" s="108"/>
      <c r="F4" s="112"/>
      <c r="G4" s="117"/>
      <c r="H4" s="114"/>
      <c r="Y4" s="110"/>
      <c r="Z4" s="111"/>
    </row>
    <row r="5" spans="1:34" x14ac:dyDescent="0.3">
      <c r="A5" s="118">
        <v>1977</v>
      </c>
      <c r="B5" s="119">
        <v>150</v>
      </c>
      <c r="C5" s="119">
        <v>50</v>
      </c>
      <c r="D5" s="119">
        <v>100</v>
      </c>
      <c r="E5" s="119">
        <v>600</v>
      </c>
      <c r="F5" s="120">
        <v>500</v>
      </c>
      <c r="G5" s="121">
        <f t="shared" ref="G5:G33" si="0">SUM(B5:F5)</f>
        <v>1400</v>
      </c>
      <c r="H5" s="122">
        <f>G5</f>
        <v>1400</v>
      </c>
      <c r="J5" s="123" t="s">
        <v>164</v>
      </c>
      <c r="L5" s="108"/>
      <c r="M5" s="108"/>
      <c r="N5" s="108"/>
      <c r="O5" s="124"/>
      <c r="P5" s="108"/>
      <c r="Q5" s="108"/>
      <c r="R5" s="108"/>
      <c r="S5" s="108"/>
      <c r="T5" s="108"/>
      <c r="U5" s="108"/>
      <c r="W5" s="125"/>
      <c r="Y5" s="110"/>
      <c r="Z5" s="111"/>
    </row>
    <row r="6" spans="1:34" x14ac:dyDescent="0.3">
      <c r="A6" s="118">
        <v>1978</v>
      </c>
      <c r="B6" s="119">
        <v>550</v>
      </c>
      <c r="C6" s="119">
        <v>50</v>
      </c>
      <c r="D6" s="119">
        <v>100</v>
      </c>
      <c r="E6" s="119">
        <v>700</v>
      </c>
      <c r="F6" s="120">
        <v>700</v>
      </c>
      <c r="G6" s="121">
        <f t="shared" si="0"/>
        <v>2100</v>
      </c>
      <c r="H6" s="122">
        <f>G6</f>
        <v>2100</v>
      </c>
      <c r="J6" s="123" t="s">
        <v>164</v>
      </c>
      <c r="L6" s="108"/>
      <c r="M6" s="108"/>
      <c r="N6" s="108"/>
      <c r="O6" s="124"/>
      <c r="P6" s="108"/>
      <c r="Q6" s="108"/>
      <c r="R6" s="108"/>
      <c r="S6" s="108"/>
      <c r="T6" s="108"/>
      <c r="U6" s="108"/>
      <c r="W6" s="125"/>
      <c r="Y6" s="110"/>
      <c r="Z6" s="111"/>
    </row>
    <row r="7" spans="1:34" x14ac:dyDescent="0.3">
      <c r="A7" s="118">
        <v>1979</v>
      </c>
      <c r="B7" s="119">
        <v>340</v>
      </c>
      <c r="C7" s="119">
        <v>125</v>
      </c>
      <c r="D7" s="119">
        <v>300</v>
      </c>
      <c r="E7" s="119">
        <v>300</v>
      </c>
      <c r="F7" s="120">
        <v>200</v>
      </c>
      <c r="G7" s="121">
        <f t="shared" si="0"/>
        <v>1265</v>
      </c>
      <c r="H7" s="122">
        <f>G7</f>
        <v>1265</v>
      </c>
      <c r="J7" s="123" t="s">
        <v>164</v>
      </c>
      <c r="L7" s="108"/>
      <c r="M7" s="108"/>
      <c r="N7" s="108"/>
      <c r="O7" s="124"/>
      <c r="P7" s="108"/>
      <c r="Q7" s="108"/>
      <c r="R7" s="108"/>
      <c r="S7" s="108"/>
      <c r="T7" s="108"/>
      <c r="U7" s="108"/>
      <c r="W7" s="125"/>
      <c r="Y7" s="110"/>
      <c r="Z7" s="111"/>
      <c r="AH7" s="104" t="s">
        <v>165</v>
      </c>
    </row>
    <row r="8" spans="1:34" x14ac:dyDescent="0.3">
      <c r="A8" s="118">
        <v>1980</v>
      </c>
      <c r="B8" s="119">
        <v>210</v>
      </c>
      <c r="C8" s="119"/>
      <c r="D8" s="119">
        <v>350</v>
      </c>
      <c r="E8" s="119">
        <v>300</v>
      </c>
      <c r="F8" s="120">
        <v>50</v>
      </c>
      <c r="G8" s="121">
        <f t="shared" si="0"/>
        <v>910</v>
      </c>
      <c r="H8" s="122">
        <f>G8/(1-C$44)</f>
        <v>959.92869310303843</v>
      </c>
      <c r="J8" s="123" t="s">
        <v>164</v>
      </c>
      <c r="L8" s="108"/>
      <c r="M8" s="108"/>
      <c r="N8" s="108"/>
      <c r="O8" s="124"/>
      <c r="P8" s="108"/>
      <c r="Q8" s="108"/>
      <c r="R8" s="108"/>
      <c r="S8" s="108"/>
      <c r="T8" s="108"/>
      <c r="U8" s="108"/>
      <c r="W8" s="125"/>
      <c r="Y8" s="110"/>
      <c r="Z8" s="111"/>
      <c r="AF8" s="126">
        <f t="shared" ref="AF8:AF41" si="1">H8*$D$48</f>
        <v>254.34338735250768</v>
      </c>
      <c r="AH8" s="126">
        <f>D8</f>
        <v>350</v>
      </c>
    </row>
    <row r="9" spans="1:34" x14ac:dyDescent="0.3">
      <c r="A9" s="118">
        <v>1981</v>
      </c>
      <c r="B9" s="119">
        <v>400</v>
      </c>
      <c r="C9" s="119">
        <v>50</v>
      </c>
      <c r="D9" s="119">
        <v>200</v>
      </c>
      <c r="E9" s="119">
        <v>300</v>
      </c>
      <c r="F9" s="120">
        <v>100</v>
      </c>
      <c r="G9" s="121">
        <f t="shared" si="0"/>
        <v>1050</v>
      </c>
      <c r="H9" s="122">
        <f>G9</f>
        <v>1050</v>
      </c>
      <c r="J9" s="123" t="s">
        <v>164</v>
      </c>
      <c r="L9" s="108"/>
      <c r="M9" s="108"/>
      <c r="N9" s="108"/>
      <c r="O9" s="124"/>
      <c r="P9" s="108"/>
      <c r="Q9" s="108"/>
      <c r="R9" s="108"/>
      <c r="S9" s="108"/>
      <c r="T9" s="108"/>
      <c r="U9" s="108"/>
      <c r="W9" s="125"/>
      <c r="Y9" s="110"/>
      <c r="Z9" s="111"/>
      <c r="AF9" s="126">
        <f t="shared" si="1"/>
        <v>278.2087447108604</v>
      </c>
      <c r="AH9" s="126">
        <f t="shared" ref="AH9:AH24" si="2">D9</f>
        <v>200</v>
      </c>
    </row>
    <row r="10" spans="1:34" x14ac:dyDescent="0.3">
      <c r="A10" s="118">
        <v>1982</v>
      </c>
      <c r="B10" s="119">
        <v>200</v>
      </c>
      <c r="C10" s="119">
        <v>500</v>
      </c>
      <c r="D10" s="119">
        <v>500</v>
      </c>
      <c r="E10" s="119">
        <v>500</v>
      </c>
      <c r="F10" s="120">
        <v>175</v>
      </c>
      <c r="G10" s="121">
        <f t="shared" si="0"/>
        <v>1875</v>
      </c>
      <c r="H10" s="122">
        <f>G10</f>
        <v>1875</v>
      </c>
      <c r="J10" s="123" t="s">
        <v>164</v>
      </c>
      <c r="L10" s="108"/>
      <c r="M10" s="108"/>
      <c r="N10" s="108"/>
      <c r="O10" s="124"/>
      <c r="P10" s="108"/>
      <c r="Q10" s="108"/>
      <c r="R10" s="108"/>
      <c r="S10" s="108"/>
      <c r="T10" s="108"/>
      <c r="U10" s="108"/>
      <c r="W10" s="125"/>
      <c r="Y10" s="110"/>
      <c r="Z10" s="111"/>
      <c r="AF10" s="126">
        <f t="shared" si="1"/>
        <v>496.80132984082212</v>
      </c>
      <c r="AH10" s="126">
        <f t="shared" si="2"/>
        <v>500</v>
      </c>
    </row>
    <row r="11" spans="1:34" x14ac:dyDescent="0.3">
      <c r="A11" s="118">
        <v>1983</v>
      </c>
      <c r="B11" s="119">
        <v>1000</v>
      </c>
      <c r="C11" s="119" t="s">
        <v>166</v>
      </c>
      <c r="D11" s="119">
        <v>300</v>
      </c>
      <c r="E11" s="119">
        <v>150</v>
      </c>
      <c r="F11" s="120">
        <v>130</v>
      </c>
      <c r="G11" s="121">
        <f t="shared" si="0"/>
        <v>1580</v>
      </c>
      <c r="H11" s="122">
        <f>G11/(1-C$44)</f>
        <v>1666.6893792338469</v>
      </c>
      <c r="J11" s="123" t="s">
        <v>164</v>
      </c>
      <c r="L11" s="108"/>
      <c r="M11" s="108"/>
      <c r="N11" s="108"/>
      <c r="O11" s="124"/>
      <c r="P11" s="108"/>
      <c r="Q11" s="108"/>
      <c r="R11" s="108"/>
      <c r="S11" s="108"/>
      <c r="T11" s="108"/>
      <c r="U11" s="108"/>
      <c r="W11" s="125"/>
      <c r="Y11" s="110"/>
      <c r="Z11" s="111"/>
      <c r="AF11" s="126">
        <f t="shared" si="1"/>
        <v>441.60720001863967</v>
      </c>
      <c r="AH11" s="126">
        <f t="shared" si="2"/>
        <v>300</v>
      </c>
    </row>
    <row r="12" spans="1:34" x14ac:dyDescent="0.3">
      <c r="A12" s="118">
        <v>1984</v>
      </c>
      <c r="B12" s="119">
        <v>1200</v>
      </c>
      <c r="C12" s="119">
        <v>300</v>
      </c>
      <c r="D12" s="119">
        <v>500</v>
      </c>
      <c r="E12" s="119">
        <v>300</v>
      </c>
      <c r="F12" s="120">
        <v>100</v>
      </c>
      <c r="G12" s="121">
        <f t="shared" si="0"/>
        <v>2400</v>
      </c>
      <c r="H12" s="122">
        <f>G12</f>
        <v>2400</v>
      </c>
      <c r="J12" s="123" t="s">
        <v>164</v>
      </c>
      <c r="L12" s="108"/>
      <c r="M12" s="108"/>
      <c r="N12" s="108"/>
      <c r="O12" s="124"/>
      <c r="P12" s="108"/>
      <c r="Q12" s="108"/>
      <c r="R12" s="108"/>
      <c r="S12" s="108"/>
      <c r="T12" s="108"/>
      <c r="U12" s="108"/>
      <c r="W12" s="125"/>
      <c r="Y12" s="110"/>
      <c r="Z12" s="111"/>
      <c r="AF12" s="126">
        <f t="shared" si="1"/>
        <v>635.90570219625226</v>
      </c>
      <c r="AH12" s="126">
        <f t="shared" si="2"/>
        <v>500</v>
      </c>
    </row>
    <row r="13" spans="1:34" x14ac:dyDescent="0.3">
      <c r="A13" s="118">
        <v>1985</v>
      </c>
      <c r="B13" s="119">
        <v>600</v>
      </c>
      <c r="C13" s="119" t="s">
        <v>167</v>
      </c>
      <c r="D13" s="119">
        <v>200</v>
      </c>
      <c r="E13" s="119">
        <v>200</v>
      </c>
      <c r="F13" s="120">
        <v>100</v>
      </c>
      <c r="G13" s="121">
        <f t="shared" si="0"/>
        <v>1100</v>
      </c>
      <c r="H13" s="122">
        <f>G13/(1-C$44)</f>
        <v>1160.3533652893871</v>
      </c>
      <c r="J13" s="123" t="s">
        <v>164</v>
      </c>
      <c r="L13" s="108"/>
      <c r="M13" s="108"/>
      <c r="N13" s="108"/>
      <c r="O13" s="124"/>
      <c r="P13" s="108"/>
      <c r="Q13" s="108"/>
      <c r="R13" s="108"/>
      <c r="S13" s="108"/>
      <c r="T13" s="108"/>
      <c r="U13" s="108"/>
      <c r="W13" s="125"/>
      <c r="Y13" s="110"/>
      <c r="Z13" s="111"/>
      <c r="AF13" s="126">
        <f t="shared" si="1"/>
        <v>307.44805064588837</v>
      </c>
      <c r="AH13" s="126">
        <f t="shared" si="2"/>
        <v>200</v>
      </c>
    </row>
    <row r="14" spans="1:34" x14ac:dyDescent="0.3">
      <c r="A14" s="118">
        <v>1986</v>
      </c>
      <c r="B14" s="119">
        <v>300</v>
      </c>
      <c r="C14" s="119">
        <v>200</v>
      </c>
      <c r="D14" s="119">
        <v>300</v>
      </c>
      <c r="E14" s="119">
        <v>600</v>
      </c>
      <c r="F14" s="120">
        <v>25</v>
      </c>
      <c r="G14" s="121">
        <f t="shared" si="0"/>
        <v>1425</v>
      </c>
      <c r="H14" s="122">
        <f>G14</f>
        <v>1425</v>
      </c>
      <c r="J14" s="123" t="s">
        <v>164</v>
      </c>
      <c r="L14" s="108"/>
      <c r="M14" s="108"/>
      <c r="N14" s="108"/>
      <c r="O14" s="124"/>
      <c r="P14" s="108"/>
      <c r="Q14" s="108"/>
      <c r="R14" s="108"/>
      <c r="S14" s="108"/>
      <c r="T14" s="108"/>
      <c r="U14" s="108"/>
      <c r="W14" s="125"/>
      <c r="Y14" s="110"/>
      <c r="Z14" s="111"/>
      <c r="AF14" s="126">
        <f t="shared" si="1"/>
        <v>377.56901067902481</v>
      </c>
      <c r="AH14" s="126">
        <f>D14</f>
        <v>300</v>
      </c>
    </row>
    <row r="15" spans="1:34" x14ac:dyDescent="0.3">
      <c r="A15" s="118">
        <v>1987</v>
      </c>
      <c r="B15" s="119">
        <v>250</v>
      </c>
      <c r="C15" s="119" t="s">
        <v>168</v>
      </c>
      <c r="D15" s="119">
        <v>300</v>
      </c>
      <c r="E15" s="119">
        <v>300</v>
      </c>
      <c r="F15" s="120">
        <v>370</v>
      </c>
      <c r="G15" s="121">
        <f t="shared" si="0"/>
        <v>1220</v>
      </c>
      <c r="H15" s="122">
        <f>G15/(1-C$44)</f>
        <v>1286.9373687755021</v>
      </c>
      <c r="J15" s="123" t="s">
        <v>164</v>
      </c>
      <c r="L15" s="108"/>
      <c r="M15" s="108"/>
      <c r="N15" s="108"/>
      <c r="O15" s="124"/>
      <c r="P15" s="108"/>
      <c r="Q15" s="108"/>
      <c r="R15" s="108"/>
      <c r="S15" s="108"/>
      <c r="T15" s="108"/>
      <c r="U15" s="108"/>
      <c r="W15" s="125"/>
      <c r="Y15" s="110"/>
      <c r="Z15" s="111"/>
      <c r="AF15" s="126">
        <f t="shared" si="1"/>
        <v>340.98783798907624</v>
      </c>
      <c r="AH15" s="126">
        <f t="shared" si="2"/>
        <v>300</v>
      </c>
    </row>
    <row r="16" spans="1:34" x14ac:dyDescent="0.3">
      <c r="A16" s="118">
        <v>1988</v>
      </c>
      <c r="B16" s="119">
        <v>250</v>
      </c>
      <c r="C16" s="119"/>
      <c r="D16" s="119">
        <v>300</v>
      </c>
      <c r="E16" s="119">
        <v>300</v>
      </c>
      <c r="F16" s="120">
        <v>100</v>
      </c>
      <c r="G16" s="121">
        <f t="shared" si="0"/>
        <v>950</v>
      </c>
      <c r="H16" s="122">
        <f>G16/(1-C$44)</f>
        <v>1002.1233609317435</v>
      </c>
      <c r="J16" s="123" t="s">
        <v>164</v>
      </c>
      <c r="L16" s="108"/>
      <c r="M16" s="108"/>
      <c r="N16" s="108"/>
      <c r="O16" s="124"/>
      <c r="P16" s="108"/>
      <c r="Q16" s="108"/>
      <c r="R16" s="108"/>
      <c r="S16" s="108"/>
      <c r="T16" s="108"/>
      <c r="U16" s="108"/>
      <c r="W16" s="125"/>
      <c r="Y16" s="110"/>
      <c r="Z16" s="111"/>
      <c r="AF16" s="126">
        <f t="shared" si="1"/>
        <v>265.52331646690362</v>
      </c>
      <c r="AH16" s="126">
        <f t="shared" si="2"/>
        <v>300</v>
      </c>
    </row>
    <row r="17" spans="1:35" x14ac:dyDescent="0.3">
      <c r="A17" s="118">
        <v>1989</v>
      </c>
      <c r="B17" s="119">
        <v>175</v>
      </c>
      <c r="C17" s="119"/>
      <c r="D17" s="119">
        <v>250</v>
      </c>
      <c r="E17" s="119">
        <v>200</v>
      </c>
      <c r="F17" s="120">
        <v>50</v>
      </c>
      <c r="G17" s="121">
        <f t="shared" si="0"/>
        <v>675</v>
      </c>
      <c r="H17" s="122">
        <f>G17/(1-C$44)</f>
        <v>712.03501960939661</v>
      </c>
      <c r="J17" s="123" t="s">
        <v>164</v>
      </c>
      <c r="L17" s="108"/>
      <c r="M17" s="108"/>
      <c r="N17" s="108"/>
      <c r="O17" s="124"/>
      <c r="P17" s="108"/>
      <c r="Q17" s="108"/>
      <c r="R17" s="108"/>
      <c r="S17" s="108"/>
      <c r="T17" s="108"/>
      <c r="U17" s="108"/>
      <c r="W17" s="125"/>
      <c r="Y17" s="110"/>
      <c r="Z17" s="111"/>
      <c r="AF17" s="126">
        <f t="shared" si="1"/>
        <v>188.66130380543152</v>
      </c>
      <c r="AH17" s="126">
        <f t="shared" si="2"/>
        <v>250</v>
      </c>
    </row>
    <row r="18" spans="1:35" x14ac:dyDescent="0.3">
      <c r="A18" s="118">
        <v>1990</v>
      </c>
      <c r="B18" s="119">
        <v>400</v>
      </c>
      <c r="C18" s="119">
        <v>50</v>
      </c>
      <c r="D18" s="119">
        <v>800</v>
      </c>
      <c r="E18" s="119">
        <v>350</v>
      </c>
      <c r="F18" s="120">
        <v>40</v>
      </c>
      <c r="G18" s="121">
        <f t="shared" si="0"/>
        <v>1640</v>
      </c>
      <c r="H18" s="122">
        <f>G18</f>
        <v>1640</v>
      </c>
      <c r="J18" s="123" t="s">
        <v>164</v>
      </c>
      <c r="L18" s="108"/>
      <c r="M18" s="108"/>
      <c r="N18" s="108"/>
      <c r="O18" s="124"/>
      <c r="P18" s="108"/>
      <c r="Q18" s="108"/>
      <c r="R18" s="108"/>
      <c r="S18" s="108"/>
      <c r="T18" s="108"/>
      <c r="U18" s="108"/>
      <c r="W18" s="125"/>
      <c r="Y18" s="110"/>
      <c r="Z18" s="111"/>
      <c r="AF18" s="126">
        <f t="shared" si="1"/>
        <v>434.53556316743908</v>
      </c>
      <c r="AH18" s="126">
        <f t="shared" si="2"/>
        <v>800</v>
      </c>
    </row>
    <row r="19" spans="1:35" x14ac:dyDescent="0.3">
      <c r="A19" s="118">
        <v>1991</v>
      </c>
      <c r="B19" s="119">
        <v>67</v>
      </c>
      <c r="C19" s="119" t="s">
        <v>169</v>
      </c>
      <c r="D19" s="119" t="s">
        <v>167</v>
      </c>
      <c r="E19" s="119">
        <v>300</v>
      </c>
      <c r="F19" s="120">
        <v>100</v>
      </c>
      <c r="G19" s="121">
        <f t="shared" si="0"/>
        <v>467</v>
      </c>
      <c r="H19" s="122">
        <f>G19/(1-(C$44+D$44))</f>
        <v>679.41189968857566</v>
      </c>
      <c r="J19" s="123" t="s">
        <v>164</v>
      </c>
      <c r="L19" s="108"/>
      <c r="M19" s="108"/>
      <c r="N19" s="108"/>
      <c r="O19" s="124"/>
      <c r="P19" s="108"/>
      <c r="Q19" s="108"/>
      <c r="R19" s="108"/>
      <c r="S19" s="108"/>
      <c r="T19" s="108"/>
      <c r="U19" s="108"/>
      <c r="W19" s="125"/>
      <c r="Y19" s="110"/>
      <c r="Z19" s="111"/>
      <c r="AF19" s="126">
        <f t="shared" si="1"/>
        <v>180.01745881331394</v>
      </c>
      <c r="AH19" s="126">
        <f>E19</f>
        <v>300</v>
      </c>
    </row>
    <row r="20" spans="1:35" x14ac:dyDescent="0.3">
      <c r="A20" s="118">
        <v>1992</v>
      </c>
      <c r="B20" s="119">
        <v>250</v>
      </c>
      <c r="C20" s="119">
        <v>10</v>
      </c>
      <c r="D20" s="119">
        <v>40</v>
      </c>
      <c r="E20" s="119">
        <v>295</v>
      </c>
      <c r="F20" s="120">
        <v>10</v>
      </c>
      <c r="G20" s="121">
        <f t="shared" si="0"/>
        <v>605</v>
      </c>
      <c r="H20" s="122">
        <f>G20</f>
        <v>605</v>
      </c>
      <c r="J20" s="123" t="s">
        <v>164</v>
      </c>
      <c r="L20" s="108"/>
      <c r="M20" s="108"/>
      <c r="N20" s="108"/>
      <c r="O20" s="124"/>
      <c r="P20" s="108"/>
      <c r="Q20" s="108"/>
      <c r="R20" s="108"/>
      <c r="S20" s="108"/>
      <c r="T20" s="108"/>
      <c r="U20" s="108"/>
      <c r="W20" s="125"/>
      <c r="Y20" s="110"/>
      <c r="Z20" s="111"/>
      <c r="AF20" s="126">
        <f t="shared" si="1"/>
        <v>160.30122909530527</v>
      </c>
      <c r="AH20" s="126">
        <f t="shared" si="2"/>
        <v>40</v>
      </c>
    </row>
    <row r="21" spans="1:35" x14ac:dyDescent="0.3">
      <c r="A21" s="118">
        <v>1993</v>
      </c>
      <c r="B21" s="119">
        <v>226</v>
      </c>
      <c r="C21" s="119" t="s">
        <v>169</v>
      </c>
      <c r="D21" s="119" t="s">
        <v>167</v>
      </c>
      <c r="E21" s="119">
        <v>200</v>
      </c>
      <c r="F21" s="120">
        <v>50</v>
      </c>
      <c r="G21" s="121">
        <f t="shared" si="0"/>
        <v>476</v>
      </c>
      <c r="H21" s="122">
        <f>G21/(1-(C$44+D$44))</f>
        <v>692.50549090313064</v>
      </c>
      <c r="J21" s="123" t="s">
        <v>164</v>
      </c>
      <c r="L21" s="108"/>
      <c r="M21" s="108"/>
      <c r="N21" s="108"/>
      <c r="O21" s="124"/>
      <c r="P21" s="108"/>
      <c r="Q21" s="108"/>
      <c r="R21" s="108"/>
      <c r="S21" s="108"/>
      <c r="T21" s="108"/>
      <c r="U21" s="108"/>
      <c r="W21" s="125"/>
      <c r="Y21" s="110"/>
      <c r="Z21" s="111"/>
      <c r="AF21" s="126">
        <f t="shared" si="1"/>
        <v>183.48674602813153</v>
      </c>
      <c r="AH21" s="126">
        <f>E21</f>
        <v>200</v>
      </c>
    </row>
    <row r="22" spans="1:35" x14ac:dyDescent="0.3">
      <c r="A22" s="118">
        <v>1994</v>
      </c>
      <c r="B22" s="119">
        <v>200</v>
      </c>
      <c r="C22" s="119" t="s">
        <v>170</v>
      </c>
      <c r="D22" s="119">
        <v>2000</v>
      </c>
      <c r="E22" s="119">
        <v>100</v>
      </c>
      <c r="F22" s="120">
        <v>40</v>
      </c>
      <c r="G22" s="121">
        <f t="shared" si="0"/>
        <v>2340</v>
      </c>
      <c r="H22" s="122">
        <f>G22/(1-C$44)</f>
        <v>2468.3880679792419</v>
      </c>
      <c r="J22" s="123" t="s">
        <v>164</v>
      </c>
      <c r="L22" s="108"/>
      <c r="M22" s="108"/>
      <c r="N22" s="108"/>
      <c r="O22" s="124"/>
      <c r="P22" s="108"/>
      <c r="Q22" s="108"/>
      <c r="R22" s="108"/>
      <c r="S22" s="108"/>
      <c r="T22" s="108"/>
      <c r="U22" s="108"/>
      <c r="W22" s="125"/>
      <c r="Y22" s="110"/>
      <c r="Z22" s="111"/>
      <c r="AF22" s="126">
        <f t="shared" si="1"/>
        <v>654.02585319216269</v>
      </c>
      <c r="AH22" s="126">
        <f t="shared" si="2"/>
        <v>2000</v>
      </c>
    </row>
    <row r="23" spans="1:35" x14ac:dyDescent="0.3">
      <c r="A23" s="118">
        <v>1995</v>
      </c>
      <c r="B23" s="119">
        <v>150</v>
      </c>
      <c r="C23" s="119" t="s">
        <v>167</v>
      </c>
      <c r="D23" s="119">
        <v>300</v>
      </c>
      <c r="E23" s="119">
        <v>100</v>
      </c>
      <c r="F23" s="120">
        <v>65</v>
      </c>
      <c r="G23" s="121">
        <f t="shared" si="0"/>
        <v>615</v>
      </c>
      <c r="H23" s="122">
        <f>G23/(1-C$44)</f>
        <v>648.74301786633919</v>
      </c>
      <c r="J23" s="123" t="s">
        <v>164</v>
      </c>
      <c r="L23" s="108"/>
      <c r="M23" s="108"/>
      <c r="N23" s="108"/>
      <c r="O23" s="124"/>
      <c r="P23" s="108"/>
      <c r="Q23" s="108"/>
      <c r="R23" s="108"/>
      <c r="S23" s="108"/>
      <c r="T23" s="108"/>
      <c r="U23" s="108"/>
      <c r="W23" s="125"/>
      <c r="Y23" s="110"/>
      <c r="Z23" s="111"/>
      <c r="AF23" s="126">
        <f t="shared" si="1"/>
        <v>171.89141013383761</v>
      </c>
      <c r="AH23" s="126">
        <f t="shared" si="2"/>
        <v>300</v>
      </c>
    </row>
    <row r="24" spans="1:35" x14ac:dyDescent="0.3">
      <c r="A24" s="118">
        <v>1996</v>
      </c>
      <c r="B24" s="119">
        <v>250</v>
      </c>
      <c r="C24" s="119" t="s">
        <v>168</v>
      </c>
      <c r="D24" s="127">
        <v>100</v>
      </c>
      <c r="E24" s="119">
        <v>300</v>
      </c>
      <c r="F24" s="120">
        <v>50</v>
      </c>
      <c r="G24" s="121">
        <f>SUM(B24:F24)</f>
        <v>700</v>
      </c>
      <c r="H24" s="122">
        <f>G24/(1-C$44)</f>
        <v>738.40668700233732</v>
      </c>
      <c r="J24" s="123" t="s">
        <v>164</v>
      </c>
      <c r="L24" s="128">
        <f>D24</f>
        <v>100</v>
      </c>
      <c r="M24" s="108">
        <v>334</v>
      </c>
      <c r="N24" s="129">
        <f>D24/M24</f>
        <v>0.29940119760479039</v>
      </c>
      <c r="O24" s="124">
        <f>1/N24</f>
        <v>3.3400000000000003</v>
      </c>
      <c r="P24" s="108"/>
      <c r="Q24" s="108"/>
      <c r="R24" s="108"/>
      <c r="S24" s="108"/>
      <c r="T24" s="108"/>
      <c r="U24" s="108"/>
      <c r="W24" s="125"/>
      <c r="Y24" s="130"/>
      <c r="Z24" s="131"/>
      <c r="AA24" s="132">
        <v>1107.6100305035061</v>
      </c>
      <c r="AF24" s="126">
        <f t="shared" si="1"/>
        <v>195.64875950192899</v>
      </c>
      <c r="AH24" s="126">
        <f t="shared" si="2"/>
        <v>100</v>
      </c>
      <c r="AI24" s="126">
        <v>234</v>
      </c>
    </row>
    <row r="25" spans="1:35" x14ac:dyDescent="0.3">
      <c r="A25" s="118">
        <v>1997</v>
      </c>
      <c r="B25" s="119" t="s">
        <v>166</v>
      </c>
      <c r="C25" s="119" t="s">
        <v>166</v>
      </c>
      <c r="D25" s="119" t="s">
        <v>166</v>
      </c>
      <c r="E25" s="119">
        <v>300</v>
      </c>
      <c r="F25" s="120">
        <v>20</v>
      </c>
      <c r="G25" s="121">
        <f t="shared" si="0"/>
        <v>320</v>
      </c>
      <c r="H25" s="122">
        <f>G25/(1-(B$44+C$44+D$44))</f>
        <v>793.75500698649273</v>
      </c>
      <c r="J25" s="123" t="s">
        <v>164</v>
      </c>
      <c r="L25" s="108"/>
      <c r="M25" s="108"/>
      <c r="N25" s="108"/>
      <c r="O25" s="124"/>
      <c r="P25" s="108"/>
      <c r="Q25" s="108"/>
      <c r="R25" s="108"/>
      <c r="S25" s="108"/>
      <c r="T25" s="108"/>
      <c r="U25" s="108"/>
      <c r="W25" s="125"/>
      <c r="Y25" s="130"/>
      <c r="Z25" s="131"/>
      <c r="AA25" s="132">
        <v>1190.632510479739</v>
      </c>
      <c r="AF25" s="126">
        <f t="shared" si="1"/>
        <v>210.31388962064034</v>
      </c>
      <c r="AH25" s="126">
        <f>E25</f>
        <v>300</v>
      </c>
    </row>
    <row r="26" spans="1:35" x14ac:dyDescent="0.3">
      <c r="A26" s="118">
        <v>1998</v>
      </c>
      <c r="B26" s="119">
        <v>200</v>
      </c>
      <c r="C26" s="119" t="s">
        <v>168</v>
      </c>
      <c r="D26" s="119" t="s">
        <v>168</v>
      </c>
      <c r="E26" s="119">
        <v>400</v>
      </c>
      <c r="F26" s="120">
        <v>70</v>
      </c>
      <c r="G26" s="121">
        <f t="shared" si="0"/>
        <v>670</v>
      </c>
      <c r="H26" s="122">
        <f>G26/(1-(C$44+D$44))</f>
        <v>974.74512375020481</v>
      </c>
      <c r="J26" s="123" t="s">
        <v>164</v>
      </c>
      <c r="L26" s="108"/>
      <c r="M26" s="108"/>
      <c r="N26" s="108"/>
      <c r="O26" s="124"/>
      <c r="P26" s="108"/>
      <c r="Q26" s="108"/>
      <c r="R26" s="108"/>
      <c r="S26" s="108"/>
      <c r="T26" s="108"/>
      <c r="U26" s="108"/>
      <c r="W26" s="125"/>
      <c r="Y26" s="130"/>
      <c r="Z26" s="131"/>
      <c r="AA26" s="132">
        <v>1462.1176856253073</v>
      </c>
      <c r="AF26" s="126">
        <f t="shared" si="1"/>
        <v>258.26915932531119</v>
      </c>
      <c r="AH26" s="126">
        <f>E26</f>
        <v>400</v>
      </c>
    </row>
    <row r="27" spans="1:35" x14ac:dyDescent="0.3">
      <c r="A27" s="118">
        <v>1999</v>
      </c>
      <c r="B27" s="119">
        <v>200</v>
      </c>
      <c r="C27" s="119" t="s">
        <v>166</v>
      </c>
      <c r="D27" s="119" t="s">
        <v>166</v>
      </c>
      <c r="E27" s="119">
        <v>200</v>
      </c>
      <c r="F27" s="120">
        <v>50</v>
      </c>
      <c r="G27" s="121">
        <f t="shared" si="0"/>
        <v>450</v>
      </c>
      <c r="H27" s="122">
        <f>G27/(1-(C$44+D$44))</f>
        <v>654.6795607277495</v>
      </c>
      <c r="J27" s="123" t="s">
        <v>164</v>
      </c>
      <c r="L27" s="108"/>
      <c r="M27" s="108"/>
      <c r="N27" s="108"/>
      <c r="O27" s="124"/>
      <c r="P27" s="108"/>
      <c r="Q27" s="108"/>
      <c r="R27" s="108"/>
      <c r="S27" s="108"/>
      <c r="T27" s="108"/>
      <c r="U27" s="108"/>
      <c r="W27" s="125"/>
      <c r="Y27" s="130"/>
      <c r="Z27" s="131"/>
      <c r="AA27" s="132">
        <v>982.01934109162426</v>
      </c>
      <c r="AF27" s="126">
        <f t="shared" si="1"/>
        <v>173.46436074088064</v>
      </c>
      <c r="AH27" s="126">
        <f>E27</f>
        <v>200</v>
      </c>
    </row>
    <row r="28" spans="1:35" x14ac:dyDescent="0.3">
      <c r="A28" s="118">
        <v>2000</v>
      </c>
      <c r="B28" s="119" t="s">
        <v>166</v>
      </c>
      <c r="C28" s="127">
        <v>50</v>
      </c>
      <c r="D28" s="119" t="s">
        <v>166</v>
      </c>
      <c r="E28" s="127">
        <v>300</v>
      </c>
      <c r="F28" s="133">
        <v>45</v>
      </c>
      <c r="G28" s="121">
        <f t="shared" si="0"/>
        <v>395</v>
      </c>
      <c r="H28" s="122">
        <f>G28/(1-(B$44+D$44))</f>
        <v>867.82673267326732</v>
      </c>
      <c r="J28" s="123" t="s">
        <v>164</v>
      </c>
      <c r="L28" s="108"/>
      <c r="M28" s="108"/>
      <c r="N28" s="108"/>
      <c r="O28" s="124"/>
      <c r="P28" s="108"/>
      <c r="Q28" s="108"/>
      <c r="R28" s="108"/>
      <c r="S28" s="108"/>
      <c r="T28" s="108"/>
      <c r="U28" s="108"/>
      <c r="W28" s="125"/>
      <c r="Y28" s="130"/>
      <c r="Z28" s="131"/>
      <c r="AA28" s="132">
        <v>1301.7400990099009</v>
      </c>
      <c r="AF28" s="126">
        <f t="shared" si="1"/>
        <v>229.93998659386389</v>
      </c>
      <c r="AH28" s="126">
        <f>E28</f>
        <v>300</v>
      </c>
    </row>
    <row r="29" spans="1:35" x14ac:dyDescent="0.3">
      <c r="A29" s="118">
        <v>2001</v>
      </c>
      <c r="B29" s="119" t="s">
        <v>166</v>
      </c>
      <c r="C29" s="119" t="s">
        <v>166</v>
      </c>
      <c r="D29" s="127" t="s">
        <v>166</v>
      </c>
      <c r="E29" s="127">
        <v>700</v>
      </c>
      <c r="F29" s="133">
        <v>50</v>
      </c>
      <c r="G29" s="121">
        <f t="shared" si="0"/>
        <v>750</v>
      </c>
      <c r="H29" s="134">
        <f>G29/(1-(B$45+C$45+D$45))</f>
        <v>1787.8537222464086</v>
      </c>
      <c r="J29" s="123" t="s">
        <v>171</v>
      </c>
      <c r="L29" s="135">
        <f>AF29</f>
        <v>473.71099027886908</v>
      </c>
      <c r="M29" s="108">
        <v>1225</v>
      </c>
      <c r="N29" s="136">
        <f>AF29/M29</f>
        <v>0.38670284920724007</v>
      </c>
      <c r="O29" s="137">
        <f>1/N29</f>
        <v>2.5859649134989549</v>
      </c>
      <c r="P29" s="138">
        <f>$M29/(1-($B45+$C45+$E45+$F45))</f>
        <v>4832.5720461095088</v>
      </c>
      <c r="Q29" s="108"/>
      <c r="R29" s="108"/>
      <c r="S29" s="108"/>
      <c r="T29" s="108"/>
      <c r="U29" s="108"/>
      <c r="W29" s="139">
        <f>O29</f>
        <v>2.5859649134989549</v>
      </c>
      <c r="Y29" s="130">
        <f t="shared" ref="Y29:Y41" si="3">W29*H29</f>
        <v>4623.3269961977185</v>
      </c>
      <c r="Z29" s="131"/>
      <c r="AA29" s="132">
        <v>0</v>
      </c>
      <c r="AC29" s="140">
        <v>0.15538022992227821</v>
      </c>
      <c r="AD29" s="141">
        <v>4623.3269961977185</v>
      </c>
      <c r="AF29" s="126">
        <f>H29*$D$48</f>
        <v>473.71099027886908</v>
      </c>
      <c r="AH29" s="142">
        <v>474</v>
      </c>
      <c r="AI29" s="126">
        <f>M29-AH29</f>
        <v>751</v>
      </c>
    </row>
    <row r="30" spans="1:35" x14ac:dyDescent="0.3">
      <c r="A30" s="118">
        <v>2002</v>
      </c>
      <c r="B30" s="119" t="s">
        <v>166</v>
      </c>
      <c r="C30" s="119" t="s">
        <v>166</v>
      </c>
      <c r="D30" s="127">
        <v>500</v>
      </c>
      <c r="E30" s="127">
        <v>600</v>
      </c>
      <c r="F30" s="120" t="s">
        <v>166</v>
      </c>
      <c r="G30" s="121">
        <f t="shared" si="0"/>
        <v>1100</v>
      </c>
      <c r="H30" s="134">
        <f>G30/(1-(B$46+C$46+F$46))</f>
        <v>1917.7104377104381</v>
      </c>
      <c r="J30" s="123" t="s">
        <v>172</v>
      </c>
      <c r="L30" s="128">
        <f>D30</f>
        <v>500</v>
      </c>
      <c r="M30" s="108">
        <v>1010</v>
      </c>
      <c r="N30" s="129">
        <f>L30/M30</f>
        <v>0.49504950495049505</v>
      </c>
      <c r="O30" s="124">
        <f>1/N30</f>
        <v>2.02</v>
      </c>
      <c r="P30" s="138">
        <f>$M30/(1-($B46+$C46+$E46+$F46))</f>
        <v>3865.9650537634416</v>
      </c>
      <c r="Q30" s="128">
        <f>E30</f>
        <v>600</v>
      </c>
      <c r="R30" s="128">
        <v>1175.6410256410256</v>
      </c>
      <c r="S30" s="128">
        <v>943.12211246834249</v>
      </c>
      <c r="T30" s="128">
        <v>1464.6281433976515</v>
      </c>
      <c r="U30" s="140">
        <f>R30/Q30</f>
        <v>1.9594017094017093</v>
      </c>
      <c r="W30" s="139">
        <f>(M30+R30)/(L30+Q30)</f>
        <v>1.9869463869463868</v>
      </c>
      <c r="Y30" s="130">
        <f t="shared" si="3"/>
        <v>3810.3878254181291</v>
      </c>
      <c r="Z30" s="131"/>
      <c r="AA30" s="132">
        <v>0</v>
      </c>
      <c r="AC30" s="140">
        <v>0.2717035108905354</v>
      </c>
      <c r="AD30" s="141">
        <v>3810.3878254181291</v>
      </c>
      <c r="AF30" s="126">
        <f>H30*$D$48</f>
        <v>508.11791770889101</v>
      </c>
      <c r="AH30" s="142">
        <v>500</v>
      </c>
      <c r="AI30" s="126">
        <f>M30-AH30</f>
        <v>510</v>
      </c>
    </row>
    <row r="31" spans="1:35" x14ac:dyDescent="0.3">
      <c r="A31" s="118">
        <v>2003</v>
      </c>
      <c r="B31" s="119" t="s">
        <v>166</v>
      </c>
      <c r="C31" s="119" t="s">
        <v>166</v>
      </c>
      <c r="D31" s="127">
        <v>450</v>
      </c>
      <c r="E31" s="127">
        <v>450</v>
      </c>
      <c r="F31" s="120" t="s">
        <v>166</v>
      </c>
      <c r="G31" s="121">
        <f>SUM(B31:F31)</f>
        <v>900</v>
      </c>
      <c r="H31" s="134">
        <f>G31/(1-(B$47+C$47+F$47))</f>
        <v>1534.0992167101826</v>
      </c>
      <c r="J31" s="123" t="s">
        <v>173</v>
      </c>
      <c r="L31" s="108"/>
      <c r="M31" s="108"/>
      <c r="N31" s="129"/>
      <c r="O31" s="124"/>
      <c r="P31" s="108"/>
      <c r="Q31" s="128">
        <f>E31</f>
        <v>450</v>
      </c>
      <c r="R31" s="128">
        <v>771.24444444444441</v>
      </c>
      <c r="S31" s="128">
        <v>577.7777509932921</v>
      </c>
      <c r="T31" s="128">
        <v>1027.6584718788317</v>
      </c>
      <c r="U31" s="140">
        <f>R31/Q31</f>
        <v>1.7138765432098764</v>
      </c>
      <c r="W31" s="139">
        <f>U31</f>
        <v>1.7138765432098764</v>
      </c>
      <c r="Y31" s="130">
        <f t="shared" si="3"/>
        <v>2629.2566624762267</v>
      </c>
      <c r="Z31" s="131"/>
      <c r="AA31" s="132">
        <v>0</v>
      </c>
      <c r="AC31" s="140">
        <v>9.6843896445378372E-2</v>
      </c>
      <c r="AD31" s="141">
        <v>2629.2566624762267</v>
      </c>
      <c r="AF31" s="126">
        <f t="shared" si="1"/>
        <v>406.47601651700387</v>
      </c>
      <c r="AH31" s="126">
        <f>D31</f>
        <v>450</v>
      </c>
    </row>
    <row r="32" spans="1:35" x14ac:dyDescent="0.3">
      <c r="A32" s="118">
        <v>2004</v>
      </c>
      <c r="B32" s="119" t="s">
        <v>166</v>
      </c>
      <c r="C32" s="119" t="s">
        <v>166</v>
      </c>
      <c r="D32" s="119" t="s">
        <v>166</v>
      </c>
      <c r="E32" s="127">
        <v>400</v>
      </c>
      <c r="F32" s="120" t="s">
        <v>166</v>
      </c>
      <c r="G32" s="121">
        <f>SUM(B32:F32)</f>
        <v>400</v>
      </c>
      <c r="H32" s="134">
        <f>G32/(1-(B$48+C$48+D$48+F$48))</f>
        <v>1222.2883530015395</v>
      </c>
      <c r="J32" s="123" t="s">
        <v>174</v>
      </c>
      <c r="L32" s="108"/>
      <c r="M32" s="108"/>
      <c r="N32" s="129"/>
      <c r="O32" s="124"/>
      <c r="P32" s="108"/>
      <c r="Q32" s="128">
        <f>E32</f>
        <v>400</v>
      </c>
      <c r="R32" s="128">
        <v>813.43478260869563</v>
      </c>
      <c r="S32" s="128">
        <v>547.046783625731</v>
      </c>
      <c r="T32" s="128">
        <v>1264.1216216216217</v>
      </c>
      <c r="U32" s="140">
        <f>R32/Q32</f>
        <v>2.0335869565217393</v>
      </c>
      <c r="W32" s="139">
        <f>U32</f>
        <v>2.0335869565217393</v>
      </c>
      <c r="Y32" s="130">
        <f t="shared" si="3"/>
        <v>2485.6296517723699</v>
      </c>
      <c r="Z32" s="131"/>
      <c r="AA32" s="132">
        <v>0</v>
      </c>
      <c r="AB32" s="143"/>
      <c r="AC32" s="140">
        <v>0.15584795872859092</v>
      </c>
      <c r="AD32" s="141">
        <v>2485.6296517723699</v>
      </c>
      <c r="AE32" s="143"/>
      <c r="AF32" s="126">
        <f>H32*$D$48</f>
        <v>323.8583889173936</v>
      </c>
      <c r="AH32" s="126">
        <f>E32</f>
        <v>400</v>
      </c>
    </row>
    <row r="33" spans="1:35" x14ac:dyDescent="0.3">
      <c r="A33" s="118">
        <v>2005</v>
      </c>
      <c r="B33" s="119" t="s">
        <v>166</v>
      </c>
      <c r="C33" s="119" t="s">
        <v>166</v>
      </c>
      <c r="D33" s="119" t="s">
        <v>166</v>
      </c>
      <c r="E33" s="127">
        <v>400</v>
      </c>
      <c r="F33" s="120" t="s">
        <v>166</v>
      </c>
      <c r="G33" s="121">
        <f t="shared" si="0"/>
        <v>400</v>
      </c>
      <c r="H33" s="134">
        <f>G33/(1-(B$49+C$49+D$49+F$49))</f>
        <v>1189.866929521932</v>
      </c>
      <c r="J33" s="123" t="s">
        <v>175</v>
      </c>
      <c r="L33" s="108"/>
      <c r="M33" s="108">
        <v>952</v>
      </c>
      <c r="N33" s="129"/>
      <c r="O33" s="138">
        <f>$M33/(1-($B49+$C49+$E49+$F49))</f>
        <v>3641.2491761723704</v>
      </c>
      <c r="P33" s="108"/>
      <c r="Q33" s="128">
        <f>E33</f>
        <v>400</v>
      </c>
      <c r="R33" s="128">
        <v>994</v>
      </c>
      <c r="S33" s="128">
        <v>784</v>
      </c>
      <c r="T33" s="128">
        <v>1259</v>
      </c>
      <c r="U33" s="140">
        <f>R33/Q33</f>
        <v>2.4849999999999999</v>
      </c>
      <c r="W33" s="139">
        <f>U33</f>
        <v>2.4849999999999999</v>
      </c>
      <c r="Y33" s="130">
        <f t="shared" si="3"/>
        <v>2956.8193198620006</v>
      </c>
      <c r="Z33" s="131"/>
      <c r="AA33" s="132">
        <v>0</v>
      </c>
      <c r="AB33" s="143"/>
      <c r="AC33" s="140">
        <v>0.20538608902862368</v>
      </c>
      <c r="AD33" s="141">
        <v>2956.8193198620006</v>
      </c>
      <c r="AE33" s="143"/>
      <c r="AF33" s="126">
        <f t="shared" si="1"/>
        <v>315.26798555739282</v>
      </c>
      <c r="AH33" s="126">
        <v>0</v>
      </c>
      <c r="AI33" s="104">
        <v>991</v>
      </c>
    </row>
    <row r="34" spans="1:35" x14ac:dyDescent="0.3">
      <c r="A34" s="118">
        <v>2006</v>
      </c>
      <c r="B34" s="119" t="s">
        <v>166</v>
      </c>
      <c r="C34" s="119" t="s">
        <v>166</v>
      </c>
      <c r="D34" s="119" t="s">
        <v>166</v>
      </c>
      <c r="E34" s="127">
        <v>500</v>
      </c>
      <c r="F34" s="120" t="s">
        <v>166</v>
      </c>
      <c r="G34" s="121">
        <f t="shared" ref="G34:G40" si="4">SUM(B34:F34)</f>
        <v>500</v>
      </c>
      <c r="H34" s="134">
        <f>G34/(1-(B$50+C$50+D$50+F$50))</f>
        <v>1440.9581963363084</v>
      </c>
      <c r="J34" s="123" t="s">
        <v>176</v>
      </c>
      <c r="L34" s="108"/>
      <c r="M34" s="108">
        <v>892</v>
      </c>
      <c r="N34" s="129"/>
      <c r="O34" s="138">
        <f>$M34/(1-($B50+$C50+$E50+$F50))</f>
        <v>3468.2859315589353</v>
      </c>
      <c r="P34" s="108"/>
      <c r="Q34" s="128">
        <v>500</v>
      </c>
      <c r="R34" s="128">
        <v>1729</v>
      </c>
      <c r="S34" s="128">
        <v>1470</v>
      </c>
      <c r="T34" s="128">
        <v>2105</v>
      </c>
      <c r="U34" s="140">
        <f>IF(Q34&gt;0,R34/Q34,AVERAGE(W30:W33))</f>
        <v>3.4580000000000002</v>
      </c>
      <c r="W34" s="139">
        <f>U34</f>
        <v>3.4580000000000002</v>
      </c>
      <c r="Y34" s="130">
        <f t="shared" si="3"/>
        <v>4982.8334429309552</v>
      </c>
      <c r="Z34" s="131"/>
      <c r="AA34" s="132">
        <v>0</v>
      </c>
      <c r="AB34" s="143"/>
      <c r="AC34" s="140">
        <v>0.20106762293967009</v>
      </c>
      <c r="AD34" s="141">
        <v>4982.8334429309552</v>
      </c>
      <c r="AE34" s="143"/>
      <c r="AF34" s="126">
        <f t="shared" si="1"/>
        <v>381.79730569861891</v>
      </c>
      <c r="AH34" s="126">
        <v>0</v>
      </c>
    </row>
    <row r="35" spans="1:35" ht="13.5" thickBot="1" x14ac:dyDescent="0.35">
      <c r="A35" s="118">
        <v>2007</v>
      </c>
      <c r="B35" s="119" t="s">
        <v>166</v>
      </c>
      <c r="C35" s="119" t="s">
        <v>166</v>
      </c>
      <c r="D35" s="119" t="s">
        <v>166</v>
      </c>
      <c r="E35" s="127">
        <v>925</v>
      </c>
      <c r="F35" s="120" t="s">
        <v>166</v>
      </c>
      <c r="G35" s="144">
        <f t="shared" si="4"/>
        <v>925</v>
      </c>
      <c r="H35" s="134">
        <f>G35/(1-(B$51+C$51+D$51+F$51))</f>
        <v>2377.2355015673988</v>
      </c>
      <c r="J35" s="123" t="s">
        <v>177</v>
      </c>
      <c r="L35" s="108"/>
      <c r="M35" s="108">
        <v>1349</v>
      </c>
      <c r="N35" s="129"/>
      <c r="O35" s="138">
        <f>$M35/(1-($B51+$C51+$E51+$F51))</f>
        <v>5606.8133079847921</v>
      </c>
      <c r="P35" s="108"/>
      <c r="Q35" s="128">
        <v>925</v>
      </c>
      <c r="R35" s="145" t="s">
        <v>178</v>
      </c>
      <c r="S35" s="128"/>
      <c r="T35" s="128"/>
      <c r="U35" s="140"/>
      <c r="W35" s="139">
        <f>U43</f>
        <v>2.3333277671039006</v>
      </c>
      <c r="Y35" s="130">
        <f t="shared" si="3"/>
        <v>5546.8696047523799</v>
      </c>
      <c r="Z35" s="131"/>
      <c r="AA35" s="132">
        <v>0</v>
      </c>
      <c r="AB35" s="143"/>
      <c r="AC35" s="146">
        <f>AC43</f>
        <v>0.18103821799251277</v>
      </c>
      <c r="AD35" s="141">
        <v>4209.2348560388518</v>
      </c>
      <c r="AE35" s="143"/>
      <c r="AF35" s="126">
        <f t="shared" si="1"/>
        <v>629.87400454586532</v>
      </c>
      <c r="AH35" s="126">
        <v>0</v>
      </c>
    </row>
    <row r="36" spans="1:35" ht="13.5" thickBot="1" x14ac:dyDescent="0.35">
      <c r="A36" s="118">
        <v>2008</v>
      </c>
      <c r="B36" s="119" t="s">
        <v>166</v>
      </c>
      <c r="C36" s="119" t="s">
        <v>166</v>
      </c>
      <c r="D36" s="119" t="s">
        <v>166</v>
      </c>
      <c r="E36" s="147">
        <f>17+103</f>
        <v>120</v>
      </c>
      <c r="F36" s="120" t="s">
        <v>166</v>
      </c>
      <c r="G36" s="144">
        <f t="shared" si="4"/>
        <v>120</v>
      </c>
      <c r="H36" s="134">
        <f>G36/(1-(B$52+C$52+D$52+F$52))</f>
        <v>325.64242942686053</v>
      </c>
      <c r="J36" s="123" t="s">
        <v>179</v>
      </c>
      <c r="L36" s="108"/>
      <c r="M36" s="128">
        <v>806</v>
      </c>
      <c r="N36" s="129"/>
      <c r="O36" s="138">
        <f>$M36/(1-($B51+$C51+$E51+$F51))</f>
        <v>3349.9566539923962</v>
      </c>
      <c r="P36" s="108"/>
      <c r="Q36" s="128"/>
      <c r="R36" s="145"/>
      <c r="S36" s="128"/>
      <c r="T36" s="128"/>
      <c r="U36" s="140"/>
      <c r="W36" s="139">
        <f t="shared" ref="W36:W41" si="5">U$43</f>
        <v>2.3333277671039006</v>
      </c>
      <c r="Y36" s="130">
        <f t="shared" si="3"/>
        <v>759.83052272886596</v>
      </c>
      <c r="Z36" s="131">
        <f>((E36*W36)+M36)/(1-(B52+C52+F52))</f>
        <v>1759.5074979928729</v>
      </c>
      <c r="AA36" s="132">
        <v>4787.0390820235143</v>
      </c>
      <c r="AB36" s="143"/>
      <c r="AC36" s="146">
        <f>AC43</f>
        <v>0.18103821799251277</v>
      </c>
      <c r="AD36" s="141">
        <v>4077.4892220037482</v>
      </c>
      <c r="AE36" s="143"/>
      <c r="AF36" s="126">
        <f t="shared" si="1"/>
        <v>86.282449062325526</v>
      </c>
      <c r="AH36" s="126">
        <v>0</v>
      </c>
    </row>
    <row r="37" spans="1:35" ht="13.5" thickBot="1" x14ac:dyDescent="0.35">
      <c r="A37" s="118">
        <v>2009</v>
      </c>
      <c r="B37" s="119" t="s">
        <v>166</v>
      </c>
      <c r="C37" s="119" t="s">
        <v>166</v>
      </c>
      <c r="D37" s="119" t="s">
        <v>166</v>
      </c>
      <c r="E37" s="148">
        <v>260</v>
      </c>
      <c r="F37" s="120" t="s">
        <v>166</v>
      </c>
      <c r="G37" s="144">
        <f t="shared" si="4"/>
        <v>260</v>
      </c>
      <c r="H37" s="134">
        <f>G37/(1-(B$53+C$53+D$53+F$53))</f>
        <v>668.19592476489049</v>
      </c>
      <c r="J37" s="123" t="s">
        <v>180</v>
      </c>
      <c r="L37" s="108"/>
      <c r="M37" s="128"/>
      <c r="N37" s="129"/>
      <c r="O37" s="138">
        <f>$M37/(1-($B52+$C52+$E52+$F52))</f>
        <v>0</v>
      </c>
      <c r="P37" s="108"/>
      <c r="Q37" s="128"/>
      <c r="R37" s="145"/>
      <c r="S37" s="128"/>
      <c r="T37" s="128"/>
      <c r="U37" s="140"/>
      <c r="W37" s="139">
        <f t="shared" si="5"/>
        <v>2.3333277671039006</v>
      </c>
      <c r="Y37" s="130">
        <f t="shared" si="3"/>
        <v>1559.1201051195878</v>
      </c>
      <c r="Z37" s="131"/>
      <c r="AA37" s="132">
        <v>200.87989488041217</v>
      </c>
      <c r="AB37" s="143"/>
      <c r="AC37" s="146">
        <f>AC43</f>
        <v>0.18103821799251277</v>
      </c>
      <c r="AD37" s="141"/>
      <c r="AE37" s="143"/>
      <c r="AF37" s="126">
        <f t="shared" si="1"/>
        <v>177.0456661426216</v>
      </c>
      <c r="AH37" s="126">
        <v>0</v>
      </c>
    </row>
    <row r="38" spans="1:35" ht="13.5" thickBot="1" x14ac:dyDescent="0.35">
      <c r="A38" s="118">
        <v>2010</v>
      </c>
      <c r="B38" s="119" t="s">
        <v>166</v>
      </c>
      <c r="C38" s="119" t="s">
        <v>166</v>
      </c>
      <c r="D38" s="119" t="s">
        <v>166</v>
      </c>
      <c r="E38" s="148">
        <v>240</v>
      </c>
      <c r="F38" s="120" t="s">
        <v>166</v>
      </c>
      <c r="G38" s="144">
        <f t="shared" si="4"/>
        <v>240</v>
      </c>
      <c r="H38" s="134">
        <f>G38/(1-(B$54+C$54+D$54+F$54))</f>
        <v>616.79623824451437</v>
      </c>
      <c r="J38" s="123" t="s">
        <v>181</v>
      </c>
      <c r="L38" s="108"/>
      <c r="M38" s="128"/>
      <c r="N38" s="129"/>
      <c r="O38" s="138">
        <f>$M38/(1-($B53+$C53+$E53+$F53))</f>
        <v>0</v>
      </c>
      <c r="P38" s="108"/>
      <c r="Q38" s="128"/>
      <c r="R38" s="145"/>
      <c r="S38" s="128"/>
      <c r="T38" s="128"/>
      <c r="U38" s="140"/>
      <c r="W38" s="139">
        <f t="shared" si="5"/>
        <v>2.3333277671039006</v>
      </c>
      <c r="Y38" s="130">
        <f t="shared" si="3"/>
        <v>1439.1877893411581</v>
      </c>
      <c r="Z38" s="131">
        <v>0</v>
      </c>
      <c r="AA38" s="132">
        <v>119.93231577842971</v>
      </c>
      <c r="AB38" s="143"/>
      <c r="AC38" s="146">
        <f>AC44</f>
        <v>0</v>
      </c>
      <c r="AD38" s="141">
        <v>0</v>
      </c>
      <c r="AE38" s="143"/>
      <c r="AF38" s="126">
        <f t="shared" si="1"/>
        <v>163.42676874703534</v>
      </c>
      <c r="AH38" s="126">
        <v>0</v>
      </c>
    </row>
    <row r="39" spans="1:35" ht="13.5" thickBot="1" x14ac:dyDescent="0.35">
      <c r="A39" s="118">
        <v>2011</v>
      </c>
      <c r="B39" s="119" t="s">
        <v>166</v>
      </c>
      <c r="C39" s="119" t="s">
        <v>166</v>
      </c>
      <c r="D39" s="119" t="s">
        <v>166</v>
      </c>
      <c r="E39" s="119" t="s">
        <v>166</v>
      </c>
      <c r="F39" s="120" t="s">
        <v>166</v>
      </c>
      <c r="G39" s="144">
        <f t="shared" si="4"/>
        <v>0</v>
      </c>
      <c r="H39" s="134">
        <f>G39/(1-(B$54+C$54+D$54+F$54))</f>
        <v>0</v>
      </c>
      <c r="J39" s="123" t="s">
        <v>181</v>
      </c>
      <c r="L39" s="108"/>
      <c r="M39" s="128"/>
      <c r="N39" s="129"/>
      <c r="O39" s="138"/>
      <c r="P39" s="108"/>
      <c r="Q39" s="128"/>
      <c r="R39" s="145"/>
      <c r="S39" s="128"/>
      <c r="T39" s="128"/>
      <c r="U39" s="140"/>
      <c r="W39" s="139">
        <f t="shared" si="5"/>
        <v>2.3333277671039006</v>
      </c>
      <c r="Y39" s="130">
        <f t="shared" si="3"/>
        <v>0</v>
      </c>
      <c r="Z39" s="131">
        <v>0</v>
      </c>
      <c r="AA39" s="132">
        <v>1439.1877893411581</v>
      </c>
      <c r="AB39" s="143"/>
      <c r="AC39" s="146">
        <f>AC45</f>
        <v>0</v>
      </c>
      <c r="AD39" s="141">
        <v>0</v>
      </c>
      <c r="AE39" s="143"/>
      <c r="AF39" s="126">
        <f t="shared" si="1"/>
        <v>0</v>
      </c>
      <c r="AH39" s="126">
        <v>0</v>
      </c>
    </row>
    <row r="40" spans="1:35" ht="13.5" thickBot="1" x14ac:dyDescent="0.35">
      <c r="A40" s="118">
        <v>2012</v>
      </c>
      <c r="B40" s="119" t="s">
        <v>166</v>
      </c>
      <c r="C40" s="119" t="s">
        <v>166</v>
      </c>
      <c r="D40" s="119" t="s">
        <v>166</v>
      </c>
      <c r="E40" s="149">
        <v>354</v>
      </c>
      <c r="F40" s="120" t="s">
        <v>166</v>
      </c>
      <c r="G40" s="144">
        <f t="shared" si="4"/>
        <v>354</v>
      </c>
      <c r="H40" s="134">
        <f>G40/(1-(B$54+C$54+D$54+F$54))</f>
        <v>909.77445141065868</v>
      </c>
      <c r="J40" s="123" t="s">
        <v>182</v>
      </c>
      <c r="L40" s="108"/>
      <c r="M40" s="128"/>
      <c r="N40" s="129"/>
      <c r="O40" s="138"/>
      <c r="P40" s="108"/>
      <c r="Q40" s="128"/>
      <c r="R40" s="145"/>
      <c r="S40" s="128"/>
      <c r="T40" s="128"/>
      <c r="U40" s="140"/>
      <c r="W40" s="139">
        <f t="shared" si="5"/>
        <v>2.3333277671039006</v>
      </c>
      <c r="Y40" s="130">
        <f t="shared" si="3"/>
        <v>2122.8019892782081</v>
      </c>
      <c r="Z40" s="131">
        <v>0</v>
      </c>
      <c r="AA40" s="132">
        <v>-2122.8019892782081</v>
      </c>
      <c r="AB40" s="143"/>
      <c r="AC40" s="146">
        <f>AC46</f>
        <v>0</v>
      </c>
      <c r="AD40" s="141">
        <v>0</v>
      </c>
      <c r="AE40" s="143"/>
      <c r="AF40" s="126">
        <f t="shared" si="1"/>
        <v>241.05448390187712</v>
      </c>
      <c r="AH40" s="126">
        <v>0</v>
      </c>
    </row>
    <row r="41" spans="1:35" ht="13.5" thickBot="1" x14ac:dyDescent="0.35">
      <c r="A41" s="118">
        <v>2013</v>
      </c>
      <c r="B41" s="119" t="s">
        <v>166</v>
      </c>
      <c r="C41" s="119" t="s">
        <v>166</v>
      </c>
      <c r="D41" s="119" t="s">
        <v>166</v>
      </c>
      <c r="E41" s="149">
        <v>216</v>
      </c>
      <c r="F41" s="120" t="s">
        <v>166</v>
      </c>
      <c r="G41" s="144">
        <f>SUM(B41:F41)</f>
        <v>216</v>
      </c>
      <c r="H41" s="134">
        <f>G41/(1-(B$55+C$55+D$55+F$55))</f>
        <v>555.11661442006289</v>
      </c>
      <c r="J41" s="123" t="s">
        <v>183</v>
      </c>
      <c r="L41" s="108"/>
      <c r="M41" s="128"/>
      <c r="N41" s="129"/>
      <c r="O41" s="138"/>
      <c r="P41" s="108"/>
      <c r="Q41" s="128"/>
      <c r="R41" s="145"/>
      <c r="S41" s="128"/>
      <c r="T41" s="128"/>
      <c r="U41" s="140"/>
      <c r="W41" s="139">
        <f t="shared" si="5"/>
        <v>2.3333277671039006</v>
      </c>
      <c r="Y41" s="130">
        <f t="shared" si="3"/>
        <v>1295.2690104070423</v>
      </c>
      <c r="Z41" s="131">
        <v>0</v>
      </c>
      <c r="AA41" s="132">
        <v>1087.2309895929577</v>
      </c>
      <c r="AB41" s="143"/>
      <c r="AC41" s="146">
        <f>AC47</f>
        <v>0</v>
      </c>
      <c r="AD41" s="141">
        <v>0</v>
      </c>
      <c r="AE41" s="143"/>
      <c r="AF41" s="126">
        <f t="shared" si="1"/>
        <v>147.08409187233181</v>
      </c>
      <c r="AH41" s="126">
        <v>0</v>
      </c>
    </row>
    <row r="43" spans="1:35" x14ac:dyDescent="0.3">
      <c r="A43" s="126" t="s">
        <v>184</v>
      </c>
      <c r="B43" s="150"/>
      <c r="C43" s="150"/>
      <c r="D43" s="151"/>
      <c r="E43" s="150"/>
      <c r="F43" s="150"/>
      <c r="G43" s="152"/>
      <c r="K43" s="104" t="s">
        <v>185</v>
      </c>
      <c r="L43" s="153">
        <f>SUM(L30,L24)</f>
        <v>600</v>
      </c>
      <c r="M43" s="153">
        <f>SUM(M30,M24)</f>
        <v>1344</v>
      </c>
      <c r="N43" s="154"/>
      <c r="O43" s="155">
        <f>M43/L43</f>
        <v>2.2400000000000002</v>
      </c>
      <c r="Q43" s="153">
        <f>SUM(Q30:Q34)</f>
        <v>2350</v>
      </c>
      <c r="R43" s="153">
        <f>SUM(R30:R34)</f>
        <v>5483.3202526941659</v>
      </c>
      <c r="S43" s="154"/>
      <c r="T43" s="154"/>
      <c r="U43" s="156">
        <f>R43/Q43</f>
        <v>2.3333277671039006</v>
      </c>
      <c r="W43" s="107">
        <f>AVERAGE(W29:W34)</f>
        <v>2.3772291333628259</v>
      </c>
      <c r="AC43" s="157">
        <f>AVERAGE(AC29:AC34)</f>
        <v>0.18103821799251277</v>
      </c>
    </row>
    <row r="44" spans="1:35" x14ac:dyDescent="0.3">
      <c r="A44" s="126" t="s">
        <v>186</v>
      </c>
      <c r="B44" s="158">
        <f>SUM(B$5:B$28)/SUM($B$5:$F$28)</f>
        <v>0.28421210755595616</v>
      </c>
      <c r="C44" s="158">
        <f t="shared" ref="C44:G44" si="6">SUM(C$5:C$28)/SUM($B$5:$F$28)</f>
        <v>5.2012918732161635E-2</v>
      </c>
      <c r="D44" s="159">
        <f t="shared" si="6"/>
        <v>0.26062791047018175</v>
      </c>
      <c r="E44" s="158">
        <f t="shared" si="6"/>
        <v>0.2852260778128286</v>
      </c>
      <c r="F44" s="158">
        <f t="shared" si="6"/>
        <v>0.11792098542887186</v>
      </c>
      <c r="G44" s="158">
        <f t="shared" si="6"/>
        <v>1</v>
      </c>
      <c r="K44" s="104" t="s">
        <v>187</v>
      </c>
      <c r="L44" s="154">
        <f>SUM(L5:L33)</f>
        <v>1073.7109902788691</v>
      </c>
      <c r="M44" s="154">
        <f>SUM(M5:M33)</f>
        <v>3521</v>
      </c>
      <c r="N44" s="154"/>
      <c r="O44" s="155">
        <f>M44/L44</f>
        <v>3.2792809535138594</v>
      </c>
      <c r="T44" s="104" t="s">
        <v>188</v>
      </c>
      <c r="U44" s="160">
        <f>VAR(U30:U34)</f>
        <v>0.47530522392793007</v>
      </c>
    </row>
    <row r="45" spans="1:35" x14ac:dyDescent="0.3">
      <c r="A45" s="126" t="s">
        <v>189</v>
      </c>
      <c r="B45" s="158">
        <f t="shared" ref="B45:G45" si="7">SUM(B$5:B$29)/SUM($B$5:$F$29)</f>
        <v>0.27642632770837899</v>
      </c>
      <c r="C45" s="158">
        <f t="shared" si="7"/>
        <v>5.0588063408576231E-2</v>
      </c>
      <c r="D45" s="159">
        <f t="shared" si="7"/>
        <v>0.25348820220615093</v>
      </c>
      <c r="E45" s="158">
        <f t="shared" si="7"/>
        <v>0.3029804952881876</v>
      </c>
      <c r="F45" s="158">
        <f t="shared" si="7"/>
        <v>0.11651691138870626</v>
      </c>
      <c r="G45" s="158">
        <f t="shared" si="7"/>
        <v>1</v>
      </c>
      <c r="T45" s="104" t="s">
        <v>190</v>
      </c>
      <c r="U45" s="126">
        <f>COUNT(U30:U34)</f>
        <v>5</v>
      </c>
    </row>
    <row r="46" spans="1:35" x14ac:dyDescent="0.3">
      <c r="A46" s="126" t="s">
        <v>191</v>
      </c>
      <c r="B46" s="158">
        <f t="shared" ref="B46:G46" si="8">SUM(B$5:B$30)/SUM($B$5:$F$30)</f>
        <v>0.26574899922747386</v>
      </c>
      <c r="C46" s="158">
        <f t="shared" si="8"/>
        <v>4.8634033288854552E-2</v>
      </c>
      <c r="D46" s="161">
        <f>SUM(D$5:D$30)/SUM($B$5:$F$30)</f>
        <v>0.26125430156612123</v>
      </c>
      <c r="E46" s="158">
        <f t="shared" si="8"/>
        <v>0.31234637263852799</v>
      </c>
      <c r="F46" s="158">
        <f t="shared" si="8"/>
        <v>0.11201629327902241</v>
      </c>
      <c r="G46" s="158">
        <f t="shared" si="8"/>
        <v>1</v>
      </c>
      <c r="H46" s="126"/>
      <c r="O46" s="106">
        <f>AVERAGE(O29:O30)</f>
        <v>2.3029824567494774</v>
      </c>
      <c r="Q46" s="104">
        <f>L29*O29</f>
        <v>1225</v>
      </c>
      <c r="T46" s="104" t="s">
        <v>192</v>
      </c>
      <c r="U46" s="160">
        <f>SQRT(U44/U45)</f>
        <v>0.30831971196403579</v>
      </c>
    </row>
    <row r="47" spans="1:35" x14ac:dyDescent="0.3">
      <c r="A47" s="126" t="s">
        <v>193</v>
      </c>
      <c r="B47" s="158">
        <f t="shared" ref="B47:G47" si="9">SUM(B$5:B$31)/SUM($B$5:$F$31)</f>
        <v>0.25760773367826262</v>
      </c>
      <c r="C47" s="158">
        <f t="shared" si="9"/>
        <v>4.7144121451426241E-2</v>
      </c>
      <c r="D47" s="159">
        <f>SUM(D$5:D$31)/SUM($B$5:$F$31)</f>
        <v>0.26856831642725848</v>
      </c>
      <c r="E47" s="158">
        <f t="shared" si="9"/>
        <v>0.31809517325890124</v>
      </c>
      <c r="F47" s="158">
        <f t="shared" si="9"/>
        <v>0.1085846551841514</v>
      </c>
      <c r="G47" s="158">
        <f t="shared" si="9"/>
        <v>1</v>
      </c>
      <c r="H47" s="126"/>
      <c r="J47" s="105">
        <f>H40/E40</f>
        <v>2.56998432601881</v>
      </c>
    </row>
    <row r="48" spans="1:35" x14ac:dyDescent="0.3">
      <c r="A48" s="126" t="s">
        <v>194</v>
      </c>
      <c r="B48" s="158">
        <f t="shared" ref="B48:G48" si="10">SUM(B$5:B$32)/SUM($B$5:$F$32)</f>
        <v>0.25414735710927533</v>
      </c>
      <c r="C48" s="158">
        <f t="shared" si="10"/>
        <v>4.6510846933978105E-2</v>
      </c>
      <c r="D48" s="159">
        <f t="shared" si="10"/>
        <v>0.26496070924843845</v>
      </c>
      <c r="E48" s="162">
        <f>SUM(E$5:E$32)/SUM($B$5:$F$32)</f>
        <v>0.32725502048492178</v>
      </c>
      <c r="F48" s="158">
        <f t="shared" si="10"/>
        <v>0.1071260662233864</v>
      </c>
      <c r="G48" s="158">
        <f t="shared" si="10"/>
        <v>1</v>
      </c>
      <c r="H48" s="126"/>
    </row>
    <row r="49" spans="1:23" x14ac:dyDescent="0.3">
      <c r="A49" s="126" t="s">
        <v>195</v>
      </c>
      <c r="B49" s="158">
        <f t="shared" ref="B49:G49" si="11">SUM(B$5:B$33)/SUM($B$5:$F$33)</f>
        <v>0.25077871296971305</v>
      </c>
      <c r="C49" s="158">
        <f t="shared" si="11"/>
        <v>4.589436012989595E-2</v>
      </c>
      <c r="D49" s="159">
        <f t="shared" si="11"/>
        <v>0.26144873749088743</v>
      </c>
      <c r="E49" s="162">
        <f t="shared" si="11"/>
        <v>0.3361720458612234</v>
      </c>
      <c r="F49" s="158">
        <f t="shared" si="11"/>
        <v>0.1057061435482802</v>
      </c>
      <c r="G49" s="158">
        <f t="shared" si="11"/>
        <v>1</v>
      </c>
    </row>
    <row r="50" spans="1:23" x14ac:dyDescent="0.3">
      <c r="A50" s="126" t="s">
        <v>196</v>
      </c>
      <c r="B50" s="158">
        <f t="shared" ref="B50:G50" si="12">SUM(B$5:B$34)/SUM($B$5:$F$34)</f>
        <v>0.24669144011995567</v>
      </c>
      <c r="C50" s="158">
        <f t="shared" si="12"/>
        <v>4.5146358954299498E-2</v>
      </c>
      <c r="D50" s="161">
        <f t="shared" si="12"/>
        <v>0.25718756111871699</v>
      </c>
      <c r="E50" s="162">
        <f t="shared" si="12"/>
        <v>0.34699132929134885</v>
      </c>
      <c r="F50" s="158">
        <f t="shared" si="12"/>
        <v>0.10398331051567899</v>
      </c>
      <c r="G50" s="158">
        <f t="shared" si="12"/>
        <v>1</v>
      </c>
    </row>
    <row r="51" spans="1:23" x14ac:dyDescent="0.3">
      <c r="A51" s="126" t="s">
        <v>197</v>
      </c>
      <c r="B51" s="158">
        <f t="shared" ref="B51:G55" si="13">SUM(B$5:B$42)/SUM($B$5:$F$42)</f>
        <v>0.23078095935108103</v>
      </c>
      <c r="C51" s="158">
        <f t="shared" si="13"/>
        <v>4.2234623242765224E-2</v>
      </c>
      <c r="D51" s="161">
        <f t="shared" si="13"/>
        <v>0.24060012807611381</v>
      </c>
      <c r="E51" s="162">
        <f>SUM(E$5:E$42)/SUM($B$5:$F$42)</f>
        <v>0.38910743146403198</v>
      </c>
      <c r="F51" s="158">
        <f t="shared" si="13"/>
        <v>9.7276857866007996E-2</v>
      </c>
      <c r="G51" s="158">
        <f t="shared" si="13"/>
        <v>1</v>
      </c>
    </row>
    <row r="52" spans="1:23" x14ac:dyDescent="0.3">
      <c r="A52" s="126" t="s">
        <v>198</v>
      </c>
      <c r="B52" s="158">
        <f>SUM(B$5:B$36)/SUM($B$5:$F$36)</f>
        <v>0.23856507896478896</v>
      </c>
      <c r="C52" s="158">
        <f>SUM(C$5:C$36)/SUM($B$5:$F$36)</f>
        <v>4.3659174731267535E-2</v>
      </c>
      <c r="D52" s="161">
        <f>SUM(D$5:D$36)/SUM($B$5:$F$36)</f>
        <v>0.24871544305393564</v>
      </c>
      <c r="E52" s="162">
        <f>SUM(E$5:E$36)/SUM($B$5:$F$36)</f>
        <v>0.36850234845380325</v>
      </c>
      <c r="F52" s="158">
        <f>SUM(F$5:F$36)/SUM($B$5:$F$36)</f>
        <v>0.10055795479620465</v>
      </c>
      <c r="G52" s="158">
        <f t="shared" si="13"/>
        <v>1</v>
      </c>
      <c r="L52" s="132"/>
      <c r="N52" s="160" t="e">
        <f>M52/L52</f>
        <v>#DIV/0!</v>
      </c>
      <c r="S52" s="104">
        <v>2008</v>
      </c>
      <c r="T52" s="132">
        <f>M36+E36</f>
        <v>926</v>
      </c>
      <c r="U52" s="104">
        <v>1760</v>
      </c>
      <c r="W52" s="160">
        <f>U52/T52</f>
        <v>1.9006479481641469</v>
      </c>
    </row>
    <row r="53" spans="1:23" x14ac:dyDescent="0.3">
      <c r="A53" s="126" t="s">
        <v>199</v>
      </c>
      <c r="B53" s="158">
        <f>SUM(B$5:B$42)/SUM($B$5:$F$42)</f>
        <v>0.23078095935108103</v>
      </c>
      <c r="C53" s="158">
        <f t="shared" si="13"/>
        <v>4.2234623242765224E-2</v>
      </c>
      <c r="D53" s="161">
        <f t="shared" si="13"/>
        <v>0.24060012807611381</v>
      </c>
      <c r="E53" s="162">
        <f t="shared" si="13"/>
        <v>0.38910743146403198</v>
      </c>
      <c r="F53" s="158">
        <f t="shared" si="13"/>
        <v>9.7276857866007996E-2</v>
      </c>
      <c r="G53" s="158">
        <f t="shared" si="13"/>
        <v>1</v>
      </c>
    </row>
    <row r="54" spans="1:23" x14ac:dyDescent="0.3">
      <c r="A54" s="126" t="s">
        <v>200</v>
      </c>
      <c r="B54" s="158">
        <f>SUM(B$5:B$42)/SUM($B$5:$F$42)</f>
        <v>0.23078095935108103</v>
      </c>
      <c r="C54" s="158">
        <f>SUM(C$5:C$42)/SUM($B$5:$F$42)</f>
        <v>4.2234623242765224E-2</v>
      </c>
      <c r="D54" s="161">
        <f t="shared" si="13"/>
        <v>0.24060012807611381</v>
      </c>
      <c r="E54" s="162">
        <f t="shared" si="13"/>
        <v>0.38910743146403198</v>
      </c>
      <c r="F54" s="158">
        <f>SUM(F$5:F$42)/SUM($B$5:$F$42)</f>
        <v>9.7276857866007996E-2</v>
      </c>
      <c r="G54" s="158">
        <f t="shared" si="13"/>
        <v>1</v>
      </c>
    </row>
    <row r="55" spans="1:23" x14ac:dyDescent="0.3">
      <c r="A55" s="126" t="s">
        <v>201</v>
      </c>
      <c r="B55" s="158">
        <f>SUM(B$5:B$42)/SUM($B$5:$F$42)</f>
        <v>0.23078095935108103</v>
      </c>
      <c r="C55" s="158">
        <f>SUM(C$5:C$42)/SUM($B$5:$F$42)</f>
        <v>4.2234623242765224E-2</v>
      </c>
      <c r="D55" s="161">
        <f t="shared" si="13"/>
        <v>0.24060012807611381</v>
      </c>
      <c r="E55" s="162">
        <f t="shared" si="13"/>
        <v>0.38910743146403198</v>
      </c>
      <c r="F55" s="158">
        <f>SUM(F$5:F$42)/SUM($B$5:$F$42)</f>
        <v>9.7276857866007996E-2</v>
      </c>
      <c r="G55" s="158">
        <f t="shared" si="13"/>
        <v>1</v>
      </c>
    </row>
  </sheetData>
  <mergeCells count="3">
    <mergeCell ref="B2:G2"/>
    <mergeCell ref="L2:O2"/>
    <mergeCell ref="Q2:U2"/>
  </mergeCells>
  <pageMargins left="0.75" right="0.75" top="1" bottom="1" header="0.5" footer="0.5"/>
  <pageSetup scale="80" orientation="landscape" r:id="rId1"/>
  <headerFooter alignWithMargins="0">
    <oddFooter>&amp;L&amp;F-&amp;D</oddFooter>
  </headerFooter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7b34635-da99-4859-a7b8-657d7c8706a9">
      <Terms xmlns="http://schemas.microsoft.com/office/infopath/2007/PartnerControls"/>
    </lcf76f155ced4ddcb4097134ff3c332f>
    <Date xmlns="b7b34635-da99-4859-a7b8-657d7c8706a9" xsi:nil="true"/>
    <TaxCatchAll xmlns="577581c0-142c-4309-8937-6da53fa522c3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5981BE26BE04FBDE10A7B8B72EED1" ma:contentTypeVersion="20" ma:contentTypeDescription="Create a new document." ma:contentTypeScope="" ma:versionID="8bbf927607270ac1979044f430177d3a">
  <xsd:schema xmlns:xsd="http://www.w3.org/2001/XMLSchema" xmlns:xs="http://www.w3.org/2001/XMLSchema" xmlns:p="http://schemas.microsoft.com/office/2006/metadata/properties" xmlns:ns2="b7b34635-da99-4859-a7b8-657d7c8706a9" xmlns:ns3="577581c0-142c-4309-8937-6da53fa522c3" targetNamespace="http://schemas.microsoft.com/office/2006/metadata/properties" ma:root="true" ma:fieldsID="da5c9d41e4b5e1a84fcd697e8543a8ac" ns2:_="" ns3:_="">
    <xsd:import namespace="b7b34635-da99-4859-a7b8-657d7c8706a9"/>
    <xsd:import namespace="577581c0-142c-4309-8937-6da53fa522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  <xsd:element ref="ns2: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b34635-da99-4859-a7b8-657d7c870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9b3b8d1e-b08e-4408-9c8e-f23d8af09e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  <xsd:element name="Date" ma:index="27" nillable="true" ma:displayName="Date" ma:format="DateOnly" ma:internalName="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7581c0-142c-4309-8937-6da53fa522c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62e9f65-8f48-40bc-9e46-a70bbaa08e45}" ma:internalName="TaxCatchAll" ma:showField="CatchAllData" ma:web="577581c0-142c-4309-8937-6da53fa522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3D921E5-4D17-414F-9EE6-5BA12AC656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87CAB4E-BC09-4B06-8D0D-F4EAA9324D42}">
  <ds:schemaRefs>
    <ds:schemaRef ds:uri="http://schemas.microsoft.com/office/2006/metadata/properties"/>
    <ds:schemaRef ds:uri="http://schemas.microsoft.com/office/infopath/2007/PartnerControls"/>
    <ds:schemaRef ds:uri="b7b34635-da99-4859-a7b8-657d7c8706a9"/>
    <ds:schemaRef ds:uri="577581c0-142c-4309-8937-6da53fa522c3"/>
  </ds:schemaRefs>
</ds:datastoreItem>
</file>

<file path=customXml/itemProps3.xml><?xml version="1.0" encoding="utf-8"?>
<ds:datastoreItem xmlns:ds="http://schemas.openxmlformats.org/officeDocument/2006/customXml" ds:itemID="{B5F8A198-61C7-47B5-BD95-994FF8587FDF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7291F5AA-A093-409E-81C4-98F46B19BC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b34635-da99-4859-a7b8-657d7c8706a9"/>
    <ds:schemaRef ds:uri="577581c0-142c-4309-8937-6da53fa522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Stock Charts</vt:lpstr>
      <vt:lpstr>ReturnData</vt:lpstr>
      <vt:lpstr>S_R_Upper Nass</vt:lpstr>
      <vt:lpstr>S_R Port_Obs_LowerNass</vt:lpstr>
      <vt:lpstr>S_R NassArea_Treaty</vt:lpstr>
      <vt:lpstr>Data-Nisga'a catch (May25)</vt:lpstr>
      <vt:lpstr>Data-A6-Chin (May25)</vt:lpstr>
      <vt:lpstr>FWBIO24 (DEC24)</vt:lpstr>
      <vt:lpstr>Other Charts</vt:lpstr>
      <vt:lpstr>FWBIO23 (Feb24)</vt:lpstr>
      <vt:lpstr>FWBIO22 (NOV22)</vt:lpstr>
      <vt:lpstr>FWBIO21 (NOV21)</vt:lpstr>
      <vt:lpstr>FWBIO20 (Feb21)</vt:lpstr>
      <vt:lpstr>FWBIO20 (old)</vt:lpstr>
      <vt:lpstr>FWBIO19</vt:lpstr>
      <vt:lpstr>Data-Esc (coastal)</vt:lpstr>
      <vt:lpstr>Recruit Chart</vt:lpstr>
      <vt:lpstr>'Data-A6-Chin (May25)'!Print_Area</vt:lpstr>
      <vt:lpstr>'Data-Esc (coastal)'!Print_Area</vt:lpstr>
      <vt:lpstr>ReturnData!Print_Area</vt:lpstr>
    </vt:vector>
  </TitlesOfParts>
  <Company>LGL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Alexander</dc:creator>
  <cp:lastModifiedBy>Ian Beveridge</cp:lastModifiedBy>
  <cp:lastPrinted>2011-03-17T18:43:53Z</cp:lastPrinted>
  <dcterms:created xsi:type="dcterms:W3CDTF">2000-02-09T23:50:51Z</dcterms:created>
  <dcterms:modified xsi:type="dcterms:W3CDTF">2025-10-22T16:19:11Z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0x0101007115981BE26BE04FBDE10A7B8B72EED1</vt:lpwstr>
  </property>
  <property fmtid="{D5CDD505-2E9C-101B-9397-08002B2CF9AE}" pid="3" name="MediaServiceImageTags">
    <vt:lpwstr/>
  </property>
</Properties>
</file>